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codeName="ThisWorkbook" defaultThemeVersion="124226"/>
  <mc:AlternateContent xmlns:mc="http://schemas.openxmlformats.org/markup-compatibility/2006">
    <mc:Choice Requires="x15">
      <x15ac:absPath xmlns:x15ac="http://schemas.microsoft.com/office/spreadsheetml/2010/11/ac" url="https://mhclg.sharepoint.com/sites/LGFdatacollection/Shared Documents/Capital/8_2025-26/COR/1a. Form Creation/"/>
    </mc:Choice>
  </mc:AlternateContent>
  <xr:revisionPtr revIDLastSave="0" documentId="8_{48C77719-52EC-4B2A-9B38-5A0B45A5E7DE}" xr6:coauthVersionLast="47" xr6:coauthVersionMax="47" xr10:uidLastSave="{00000000-0000-0000-0000-000000000000}"/>
  <workbookProtection lockStructure="1"/>
  <bookViews>
    <workbookView xWindow="-110" yWindow="-110" windowWidth="22780" windowHeight="14540" tabRatio="906" firstSheet="10" activeTab="10" xr2:uid="{00000000-000D-0000-FFFF-FFFF00000000}"/>
  </bookViews>
  <sheets>
    <sheet name="Cover" sheetId="11" r:id="rId1"/>
    <sheet name="Index" sheetId="12" r:id="rId2"/>
    <sheet name="Key" sheetId="115" r:id="rId3"/>
    <sheet name="E&amp;R1" sheetId="1" r:id="rId4"/>
    <sheet name="E&amp;R1A" sheetId="100" r:id="rId5"/>
    <sheet name="E&amp;R1B" sheetId="3" r:id="rId6"/>
    <sheet name="E&amp;R1D" sheetId="101" r:id="rId7"/>
    <sheet name="E&amp;R1E" sheetId="102" r:id="rId8"/>
    <sheet name="E&amp;R1F" sheetId="119" r:id="rId9"/>
    <sheet name="E&amp;R1G" sheetId="122" r:id="rId10"/>
    <sheet name="E&amp;R1H" sheetId="121" r:id="rId11"/>
    <sheet name="E&amp;R Validations" sheetId="106" r:id="rId12"/>
    <sheet name="FIN1" sheetId="6" r:id="rId13"/>
    <sheet name="FIN1A" sheetId="103" r:id="rId14"/>
    <sheet name="FIN1B" sheetId="118" r:id="rId15"/>
    <sheet name="FIN1C" sheetId="120" r:id="rId16"/>
    <sheet name="FIN Validations" sheetId="112" r:id="rId17"/>
    <sheet name="PRU1" sheetId="7" r:id="rId18"/>
    <sheet name="PRU2" sheetId="8" r:id="rId19"/>
    <sheet name="PRU Validations" sheetId="113" r:id="rId20"/>
    <sheet name="REC" sheetId="105" r:id="rId21"/>
    <sheet name="MRR" sheetId="116" r:id="rId22"/>
    <sheet name="REC&amp;MRR Validations" sheetId="114" r:id="rId23"/>
    <sheet name="LA_List" sheetId="26" state="hidden" r:id="rId24"/>
    <sheet name="central_government_departments" sheetId="123" state="hidden" r:id="rId25"/>
    <sheet name="data_COR_2024_25" sheetId="108" state="hidden" r:id="rId26"/>
    <sheet name="data_CER_2025-26" sheetId="19" state="hidden" r:id="rId27"/>
    <sheet name="data_threshold" sheetId="109" state="hidden" r:id="rId28"/>
    <sheet name="data_QMB4_2025_26" sheetId="117" state="hidden" r:id="rId29"/>
    <sheet name="backsheet" sheetId="13" state="hidden" r:id="rId30"/>
    <sheet name="E&amp;R1B Sample" sheetId="124" state="hidden" r:id="rId31"/>
  </sheets>
  <definedNames>
    <definedName name="_xlnm._FilterDatabase" localSheetId="29" hidden="1">backsheet!$A$2:$L$2739</definedName>
    <definedName name="_xlnm._FilterDatabase" localSheetId="26" hidden="1">'data_CER_2025-26'!$A$1:$DZ$410</definedName>
    <definedName name="_xlnm._FilterDatabase" localSheetId="25" hidden="1">data_COR_2024_25!$A$1:$DZ$1</definedName>
    <definedName name="_xlnm._FilterDatabase" localSheetId="28" hidden="1">data_QMB4_2025_26!$A$1:$I$430</definedName>
    <definedName name="_xlnm._FilterDatabase" localSheetId="27" hidden="1">data_threshold!$B$1:$B$432</definedName>
    <definedName name="_xlnm._FilterDatabase" localSheetId="11" hidden="1">'E&amp;R Validations'!$A$1:$N$1204</definedName>
    <definedName name="_xlnm._FilterDatabase" localSheetId="3" hidden="1">'E&amp;R1'!$A$7:$AS$62</definedName>
    <definedName name="_xlnm._FilterDatabase" localSheetId="23" hidden="1">LA_List!$A$1:$L$416</definedName>
    <definedName name="_xlnm._FilterDatabase" localSheetId="19" hidden="1">'PRU Validations'!$A$1:$Q$76</definedName>
    <definedName name="data_CER_2025_26_array">'data_CER_2025-26'!$A$1:$DY$434</definedName>
    <definedName name="data_CER_2025_26_cols">'data_CER_2025-26'!$A$1:$DY$1</definedName>
    <definedName name="data_CER_2025_26_rows">'data_CER_2025-26'!$A$1:$A$434</definedName>
    <definedName name="data_COR_2024_25_array">data_COR_2024_25!$A$1:$EA$432</definedName>
    <definedName name="data_COR_2024_25_cols">data_COR_2024_25!$A$1:$EA$1</definedName>
    <definedName name="data_COR_2024_25_rows">data_COR_2024_25!$A$1:$A$432</definedName>
    <definedName name="data_LA_info_array">LA_List!$A$1:$L$416</definedName>
    <definedName name="data_LA_info_cols">LA_List!$A$1:$L$1</definedName>
    <definedName name="data_LA_info_rows">LA_List!$C$1:$C$416</definedName>
    <definedName name="data_QMB4_2025_26_array">data_QMB4_2025_26!$A$1:$C$430</definedName>
    <definedName name="data_QMB4_2025_26_cols">data_QMB4_2025_26!$A$1:$C$1</definedName>
    <definedName name="data_QMB4_2025_26_rows">data_QMB4_2025_26!$A$1:$A$430</definedName>
    <definedName name="data_sheet_list">LA_List!$N$2:$N$4</definedName>
    <definedName name="data_thresholds_array">data_threshold!$A$1:$DU$432</definedName>
    <definedName name="data_thresholds_cols">data_threshold!$A$1:$DU$1</definedName>
    <definedName name="data_thresholds_rows">data_threshold!$A$1:$A$432</definedName>
    <definedName name="EandR1_data">'E&amp;R1'!$A$1:$AU$75</definedName>
    <definedName name="EandR1_header">'E&amp;R1'!$A$1:$AS$1</definedName>
    <definedName name="EandR1_header_table2">'E&amp;R1'!$A$64:$H$64</definedName>
    <definedName name="EandR1_rows">'E&amp;R1'!$A$1:$A$75</definedName>
    <definedName name="EandR1_validation_data">'E&amp;R Validations'!$A$1:$N$1227</definedName>
    <definedName name="EandR1_validation_header">'E&amp;R Validations'!$A$1:$N$1</definedName>
    <definedName name="EandR1_validation_rows">'E&amp;R Validations'!$A$1:$A$1227</definedName>
    <definedName name="EandR1A_data">'E&amp;R1A'!$A$1:$D$14</definedName>
    <definedName name="EandR1A_header">'E&amp;R1A'!$A$1:$D$1</definedName>
    <definedName name="EandR1A_rows">'E&amp;R1A'!$A$1:$A$14</definedName>
    <definedName name="EandR1B_data">'E&amp;R1B'!$A$1:$Q$21</definedName>
    <definedName name="EandR1B_header">'E&amp;R1B'!$A$1:$Q$1</definedName>
    <definedName name="EandR1B_rows">'E&amp;R1B'!$A$1:$A$21</definedName>
    <definedName name="EandR1D_data">'E&amp;R1D'!$A$1:$G$20</definedName>
    <definedName name="EandR1D_header">'E&amp;R1D'!$A$1:$G$1</definedName>
    <definedName name="EandR1D_rows">'E&amp;R1D'!$A$1:$A$20</definedName>
    <definedName name="EandR1E_data">'E&amp;R1E'!$A$1:$D$12</definedName>
    <definedName name="EandR1E_header">'E&amp;R1E'!$A$1:$D$1</definedName>
    <definedName name="EandR1E_rows">'E&amp;R1E'!$A$1:$A$12</definedName>
    <definedName name="EandR1F_data">'E&amp;R1F'!$A$1:$K$39</definedName>
    <definedName name="EandR1F_header">'E&amp;R1F'!$A$1:$K$1</definedName>
    <definedName name="EandR1F_rows">'E&amp;R1F'!$A$1:$A$39</definedName>
    <definedName name="EandR1G_data">'E&amp;R1G'!$A$1:$O$40</definedName>
    <definedName name="EandR1G_header">'E&amp;R1G'!$A$1:$O$1</definedName>
    <definedName name="EandR1G_rows">'E&amp;R1G'!$A$1:$A$40</definedName>
    <definedName name="EandR1H_data">'E&amp;R1H'!$A$1:$I$55</definedName>
    <definedName name="EandR1H_header">'E&amp;R1H'!$A$1:$I$1</definedName>
    <definedName name="EandR1H_rows">'E&amp;R1H'!$A$1:$A$55</definedName>
    <definedName name="FIN1_data">'FIN1'!$A$1:$E$31</definedName>
    <definedName name="FIN1_header">'FIN1'!$A$1:$E$1</definedName>
    <definedName name="FIN1_rows">'FIN1'!$A$1:$A$31</definedName>
    <definedName name="FIN1_validation_data">'FIN Validations'!$A$1:$O$45</definedName>
    <definedName name="FIN1_validation_header">'FIN Validations'!$A$1:$O$1</definedName>
    <definedName name="FIN1_validation_rows">'FIN Validations'!$A$1:$A$45</definedName>
    <definedName name="FIN1A_data">FIN1A!$A$1:$D$13</definedName>
    <definedName name="FIN1A_header">FIN1A!$A$1:$D$1</definedName>
    <definedName name="FIN1A_rows">FIN1A!$A$1:$A$13</definedName>
    <definedName name="FIN1B_data">FIN1B!$A$1:$H$11</definedName>
    <definedName name="FIN1B_header">FIN1B!$A$1:$H$1</definedName>
    <definedName name="FIN1B_rows">FIN1B!$A$1:$A$11</definedName>
    <definedName name="FIN1C_data">FIN1C!$A$1:$H$49</definedName>
    <definedName name="FIN1C_header">FIN1C!$A$1:$H$1</definedName>
    <definedName name="FIN1C_rows">FIN1C!$A$1:$A$49</definedName>
    <definedName name="Import_CFO_Email">Cover!$C$28</definedName>
    <definedName name="Import_CFO_Name">Cover!$C$26</definedName>
    <definedName name="Import_CFO_Tel">Cover!$C$27</definedName>
    <definedName name="Import_Contact_Email">Cover!$C$23</definedName>
    <definedName name="Import_Contact_Name">Cover!$C$21</definedName>
    <definedName name="Import_Contact_Tel">Cover!$C$22</definedName>
    <definedName name="import_fy">Cover!$C$1</definedName>
    <definedName name="import_la_ons_code">Cover!$C$17</definedName>
    <definedName name="LA_List">LA_List!$A$2:$D$422</definedName>
    <definedName name="MHCLG_CONTROL">backsheet!$A$2:$F$2739</definedName>
    <definedName name="MRR_data">MRR!$A$1:$H$19</definedName>
    <definedName name="MRR_header">MRR!$A$1:$H$1</definedName>
    <definedName name="MRR_rows">MRR!$A$1:$A$18</definedName>
    <definedName name="MRR_validation_data">'REC&amp;MRR Validations'!$A$1:$L$16</definedName>
    <definedName name="MRR_validation_header">'REC&amp;MRR Validations'!$A$1:$L$1</definedName>
    <definedName name="MRR_validation_rows">'REC&amp;MRR Validations'!$A$1:$A$16</definedName>
    <definedName name="_xlnm.Print_Area" localSheetId="11">'E&amp;R Validations'!$C$2:$G$1204</definedName>
    <definedName name="_xlnm.Print_Area" localSheetId="3">'E&amp;R1'!$C$2:$AU$63</definedName>
    <definedName name="_xlnm.Print_Area" localSheetId="4">'E&amp;R1A'!$B$2:$D$15</definedName>
    <definedName name="_xlnm.Print_Area" localSheetId="5">'E&amp;R1B'!$B$2:$Q$22</definedName>
    <definedName name="_xlnm.Print_Area" localSheetId="6">'E&amp;R1D'!$B$2:$G$21</definedName>
    <definedName name="_xlnm.Print_Area" localSheetId="7">'E&amp;R1E'!$B$2:$D$13</definedName>
    <definedName name="_xlnm.Print_Area" localSheetId="16">'FIN Validations'!$C$2:$G$34</definedName>
    <definedName name="_xlnm.Print_Area" localSheetId="12">'FIN1'!$B$3:$G$32</definedName>
    <definedName name="_xlnm.Print_Area" localSheetId="13">FIN1A!$B$2:$D$13</definedName>
    <definedName name="_xlnm.Print_Area" localSheetId="1">Index!$A$1:$C$29</definedName>
    <definedName name="_xlnm.Print_Area" localSheetId="2">Key!$A$1:$D$15</definedName>
    <definedName name="_xlnm.Print_Area" localSheetId="21">MRR!$B$3:$E$19</definedName>
    <definedName name="_xlnm.Print_Area" localSheetId="19">'PRU Validations'!$C$2:$H$76</definedName>
    <definedName name="_xlnm.Print_Area" localSheetId="17">'PRU1'!$B$3:$G$22</definedName>
    <definedName name="_xlnm.Print_Area" localSheetId="18">'PRU2'!$B$2:$K$21</definedName>
    <definedName name="_xlnm.Print_Area" localSheetId="20">REC!$B$2:$E$75</definedName>
    <definedName name="_xlnm.Print_Area" localSheetId="22">'REC&amp;MRR Validations'!$C$2:$G$16</definedName>
    <definedName name="PRU1_data">'PRU1'!$A$1:$F$21</definedName>
    <definedName name="PRU1_header">'PRU1'!$A$1:$F$1</definedName>
    <definedName name="PRU1_rows">'PRU1'!$A$1:$A$21</definedName>
    <definedName name="PRU1_validation_data">'PRU Validations'!$A$1:$Q$76</definedName>
    <definedName name="PRU1_validation_header">'PRU Validations'!$A$1:$P$1</definedName>
    <definedName name="PRU1_validation_rows">'PRU Validations'!$A$1:$A$76</definedName>
    <definedName name="PRU2T1_data">'PRU2'!$A$1:$H$12</definedName>
    <definedName name="PRU2T1_header">'PRU2'!$A$1:$H$1</definedName>
    <definedName name="PRU2T1_rows">'PRU2'!$A$1:$A$20</definedName>
    <definedName name="PRU2T1_validation_data">'PRU Validations'!$A$1:$P$76</definedName>
    <definedName name="PRU2T1_validation_header">'PRU Validations'!$A$1:$P$1</definedName>
    <definedName name="PRU2T1_validation_rows">'PRU Validations'!$A$1:$A$75</definedName>
    <definedName name="PRU2T2_data">'PRU2'!$A$1:$H$20</definedName>
    <definedName name="PRU2T2_header">'PRU2'!$A$1:$H$1</definedName>
    <definedName name="PRU2T2_rows">'PRU2'!$A$1:$A$20</definedName>
    <definedName name="REC_data">REC!$A$1:$D$18</definedName>
    <definedName name="REC_header">REC!$A$1:$D$1</definedName>
    <definedName name="REC_rows">REC!$A$1:$A$18</definedName>
    <definedName name="REC_validation_data">'REC&amp;MRR Validations'!$A$1:$L$16</definedName>
    <definedName name="REC_validation_header">'REC&amp;MRR Validations'!$A$1:$L$1</definedName>
    <definedName name="REC_validation_rows">'REC&amp;MRR Validations'!$A$1:$A$16</definedName>
    <definedName name="Z_AA1F7CA1_E8A4_4F51_B60B_C97EA40EC4E2_.wvu.Cols" localSheetId="3" hidden="1">'E&amp;R1'!#REF!</definedName>
    <definedName name="Z_AA1F7CA1_E8A4_4F51_B60B_C97EA40EC4E2_.wvu.PrintArea" localSheetId="0" hidden="1">Cover!$B$1:$C$61</definedName>
    <definedName name="Z_AA1F7CA1_E8A4_4F51_B60B_C97EA40EC4E2_.wvu.PrintArea" localSheetId="3" hidden="1">'E&amp;R1'!$C$5:$AQ$62</definedName>
    <definedName name="Z_AA1F7CA1_E8A4_4F51_B60B_C97EA40EC4E2_.wvu.PrintArea" localSheetId="12" hidden="1">'FIN1'!$B$8:$D$28</definedName>
    <definedName name="Z_AA1F7CA1_E8A4_4F51_B60B_C97EA40EC4E2_.wvu.PrintArea" localSheetId="17" hidden="1">'PRU1'!$B$7:$D$21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7" i="121" l="1"/>
  <c r="D36" i="121"/>
  <c r="D19" i="7"/>
  <c r="D20" i="7"/>
  <c r="D51" i="121"/>
  <c r="D28" i="6"/>
  <c r="D31" i="6" s="1"/>
  <c r="K27" i="113"/>
  <c r="E11" i="102"/>
  <c r="R9" i="119"/>
  <c r="O9" i="119" s="1"/>
  <c r="Q8" i="3"/>
  <c r="K8" i="3"/>
  <c r="D16" i="7"/>
  <c r="K37" i="119" l="1"/>
  <c r="I42" i="121"/>
  <c r="I32" i="122"/>
  <c r="H11" i="121"/>
  <c r="D41" i="121"/>
  <c r="F2721" i="13"/>
  <c r="F2470" i="13"/>
  <c r="F2469" i="13"/>
  <c r="F1650" i="13"/>
  <c r="G2543" i="13" l="1"/>
  <c r="G2544" i="13"/>
  <c r="G2545" i="13"/>
  <c r="G2546" i="13"/>
  <c r="G2547" i="13"/>
  <c r="G2548" i="13"/>
  <c r="G2549" i="13"/>
  <c r="G2550" i="13"/>
  <c r="G2551" i="13"/>
  <c r="G2552" i="13"/>
  <c r="G2553" i="13"/>
  <c r="G2554" i="13"/>
  <c r="G2555" i="13"/>
  <c r="G2556" i="13"/>
  <c r="G2557" i="13"/>
  <c r="G2558" i="13"/>
  <c r="G2559" i="13"/>
  <c r="G2560" i="13"/>
  <c r="G2561" i="13"/>
  <c r="G2562" i="13"/>
  <c r="G2563" i="13"/>
  <c r="G2564" i="13"/>
  <c r="G2565" i="13"/>
  <c r="G2566" i="13"/>
  <c r="G2567" i="13"/>
  <c r="G2568" i="13"/>
  <c r="G2569" i="13"/>
  <c r="G2570" i="13"/>
  <c r="G2571" i="13"/>
  <c r="G2572" i="13"/>
  <c r="G2573" i="13"/>
  <c r="G2574" i="13"/>
  <c r="G2575" i="13"/>
  <c r="G2576" i="13"/>
  <c r="G2577" i="13"/>
  <c r="G2578" i="13"/>
  <c r="G2579" i="13"/>
  <c r="G2580" i="13"/>
  <c r="G2581" i="13"/>
  <c r="G2582" i="13"/>
  <c r="G2583" i="13"/>
  <c r="G2584" i="13"/>
  <c r="G2585" i="13"/>
  <c r="G2586" i="13"/>
  <c r="G2587" i="13"/>
  <c r="G2588" i="13"/>
  <c r="G2589" i="13"/>
  <c r="G2590" i="13"/>
  <c r="G2591" i="13"/>
  <c r="G2592" i="13"/>
  <c r="G2593" i="13"/>
  <c r="G2594" i="13"/>
  <c r="G2595" i="13"/>
  <c r="G2596" i="13"/>
  <c r="G2597" i="13"/>
  <c r="G2598" i="13"/>
  <c r="G2599" i="13"/>
  <c r="G2600" i="13"/>
  <c r="G2601" i="13"/>
  <c r="G2602" i="13"/>
  <c r="G2603" i="13"/>
  <c r="G2604" i="13"/>
  <c r="G2605" i="13"/>
  <c r="G2606" i="13"/>
  <c r="G2607" i="13"/>
  <c r="G2608" i="13"/>
  <c r="G2609" i="13"/>
  <c r="G2610" i="13"/>
  <c r="G2611" i="13"/>
  <c r="G2612" i="13"/>
  <c r="G2613" i="13"/>
  <c r="G2614" i="13"/>
  <c r="G2615" i="13"/>
  <c r="G2616" i="13"/>
  <c r="G2617" i="13"/>
  <c r="G2618" i="13"/>
  <c r="G2619" i="13"/>
  <c r="G2620" i="13"/>
  <c r="G2621" i="13"/>
  <c r="G2622" i="13"/>
  <c r="G2623" i="13"/>
  <c r="G2624" i="13"/>
  <c r="G2625" i="13"/>
  <c r="G2626" i="13"/>
  <c r="G2627" i="13"/>
  <c r="G2628" i="13"/>
  <c r="G2629" i="13"/>
  <c r="G2630" i="13"/>
  <c r="G2631" i="13"/>
  <c r="G2632" i="13"/>
  <c r="G2633" i="13"/>
  <c r="G2634" i="13"/>
  <c r="G2635" i="13"/>
  <c r="G2636" i="13"/>
  <c r="G2637" i="13"/>
  <c r="G2638" i="13"/>
  <c r="G2639" i="13"/>
  <c r="G2640" i="13"/>
  <c r="G2641" i="13"/>
  <c r="G2642" i="13"/>
  <c r="G2643" i="13"/>
  <c r="G2644" i="13"/>
  <c r="G2645" i="13"/>
  <c r="G2646" i="13"/>
  <c r="G2647" i="13"/>
  <c r="G2648" i="13"/>
  <c r="G2649" i="13"/>
  <c r="G2650" i="13"/>
  <c r="G2651" i="13"/>
  <c r="G2652" i="13"/>
  <c r="G2653" i="13"/>
  <c r="G2654" i="13"/>
  <c r="G2655" i="13"/>
  <c r="G2656" i="13"/>
  <c r="G2657" i="13"/>
  <c r="G2658" i="13"/>
  <c r="G2659" i="13"/>
  <c r="G2660" i="13"/>
  <c r="G2661" i="13"/>
  <c r="G2662" i="13"/>
  <c r="G2663" i="13"/>
  <c r="G2664" i="13"/>
  <c r="G2665" i="13"/>
  <c r="G2666" i="13"/>
  <c r="G2667" i="13"/>
  <c r="G2668" i="13"/>
  <c r="G2669" i="13"/>
  <c r="G2670" i="13"/>
  <c r="G2671" i="13"/>
  <c r="G2672" i="13"/>
  <c r="G2673" i="13"/>
  <c r="G2674" i="13"/>
  <c r="G2675" i="13"/>
  <c r="G2676" i="13"/>
  <c r="G2677" i="13"/>
  <c r="G2678" i="13"/>
  <c r="G2679" i="13"/>
  <c r="G2680" i="13"/>
  <c r="G2681" i="13"/>
  <c r="G2682" i="13"/>
  <c r="G2683" i="13"/>
  <c r="G2684" i="13"/>
  <c r="G2685" i="13"/>
  <c r="G2686" i="13"/>
  <c r="G2687" i="13"/>
  <c r="G2688" i="13"/>
  <c r="G2689" i="13"/>
  <c r="G2690" i="13"/>
  <c r="G2691" i="13"/>
  <c r="G2692" i="13"/>
  <c r="G2693" i="13"/>
  <c r="G2694" i="13"/>
  <c r="G2695" i="13"/>
  <c r="G2696" i="13"/>
  <c r="G2697" i="13"/>
  <c r="G2698" i="13"/>
  <c r="G2699" i="13"/>
  <c r="G2700" i="13"/>
  <c r="G2701" i="13"/>
  <c r="G2702" i="13"/>
  <c r="G2703" i="13"/>
  <c r="G2704" i="13"/>
  <c r="G2705" i="13"/>
  <c r="G2706" i="13"/>
  <c r="G2707" i="13"/>
  <c r="G2708" i="13"/>
  <c r="G2709" i="13"/>
  <c r="G2710" i="13"/>
  <c r="G2711" i="13"/>
  <c r="G2712" i="13"/>
  <c r="G2713" i="13"/>
  <c r="G2714" i="13"/>
  <c r="G2715" i="13"/>
  <c r="G2716" i="13"/>
  <c r="G2717" i="13"/>
  <c r="G2718" i="13"/>
  <c r="G2719" i="13"/>
  <c r="G2720" i="13"/>
  <c r="G2721" i="13"/>
  <c r="G2722" i="13"/>
  <c r="G2723" i="13"/>
  <c r="G2724" i="13"/>
  <c r="G2725" i="13"/>
  <c r="G2726" i="13"/>
  <c r="G2727" i="13"/>
  <c r="G2728" i="13"/>
  <c r="G2729" i="13"/>
  <c r="G2730" i="13"/>
  <c r="G2731" i="13"/>
  <c r="G2732" i="13"/>
  <c r="G2733" i="13"/>
  <c r="G2734" i="13"/>
  <c r="G2735" i="13"/>
  <c r="G2736" i="13"/>
  <c r="G2737" i="13"/>
  <c r="G2738" i="13"/>
  <c r="G2739" i="13"/>
  <c r="J2729" i="13"/>
  <c r="K2729" i="13"/>
  <c r="H2729" i="13" s="1"/>
  <c r="J2730" i="13"/>
  <c r="K2730" i="13" s="1"/>
  <c r="J2731" i="13"/>
  <c r="K2731" i="13" s="1"/>
  <c r="J2732" i="13"/>
  <c r="K2732" i="13"/>
  <c r="H2732" i="13" s="1"/>
  <c r="J2733" i="13"/>
  <c r="K2733" i="13" s="1"/>
  <c r="H2733" i="13" s="1"/>
  <c r="J2734" i="13"/>
  <c r="K2734" i="13" s="1"/>
  <c r="H2734" i="13" s="1"/>
  <c r="J2735" i="13"/>
  <c r="K2735" i="13" s="1"/>
  <c r="L2735" i="13" s="1"/>
  <c r="J2736" i="13"/>
  <c r="K2736" i="13" s="1"/>
  <c r="H2736" i="13" s="1"/>
  <c r="J2737" i="13"/>
  <c r="K2737" i="13"/>
  <c r="H2737" i="13" s="1"/>
  <c r="J2738" i="13"/>
  <c r="K2738" i="13" s="1"/>
  <c r="J2739" i="13"/>
  <c r="K2739" i="13" s="1"/>
  <c r="L2739" i="13" s="1"/>
  <c r="J2690" i="13"/>
  <c r="K2690" i="13" s="1"/>
  <c r="J2689" i="13"/>
  <c r="K2689" i="13" s="1"/>
  <c r="J2688" i="13"/>
  <c r="K2688" i="13" s="1"/>
  <c r="L2688" i="13" s="1"/>
  <c r="J2687" i="13"/>
  <c r="K2687" i="13" s="1"/>
  <c r="J2686" i="13"/>
  <c r="K2686" i="13" s="1"/>
  <c r="J2685" i="13"/>
  <c r="K2685" i="13" s="1"/>
  <c r="J2684" i="13"/>
  <c r="K2684" i="13" s="1"/>
  <c r="L2684" i="13" s="1"/>
  <c r="J2683" i="13"/>
  <c r="K2683" i="13" s="1"/>
  <c r="L2683" i="13" s="1"/>
  <c r="J2682" i="13"/>
  <c r="K2682" i="13" s="1"/>
  <c r="H2682" i="13" s="1"/>
  <c r="J2681" i="13"/>
  <c r="K2681" i="13" s="1"/>
  <c r="J2680" i="13"/>
  <c r="K2680" i="13" s="1"/>
  <c r="J2679" i="13"/>
  <c r="K2679" i="13" s="1"/>
  <c r="J2678" i="13"/>
  <c r="K2678" i="13" s="1"/>
  <c r="J2677" i="13"/>
  <c r="K2677" i="13" s="1"/>
  <c r="J2676" i="13"/>
  <c r="K2676" i="13" s="1"/>
  <c r="J2675" i="13"/>
  <c r="K2675" i="13" s="1"/>
  <c r="J2674" i="13"/>
  <c r="K2674" i="13" s="1"/>
  <c r="J2673" i="13"/>
  <c r="K2673" i="13" s="1"/>
  <c r="J2672" i="13"/>
  <c r="K2672" i="13" s="1"/>
  <c r="L2672" i="13" s="1"/>
  <c r="J2671" i="13"/>
  <c r="K2671" i="13" s="1"/>
  <c r="L2671" i="13" s="1"/>
  <c r="J2670" i="13"/>
  <c r="K2670" i="13" s="1"/>
  <c r="H2670" i="13" s="1"/>
  <c r="J2669" i="13"/>
  <c r="K2669" i="13" s="1"/>
  <c r="J2668" i="13"/>
  <c r="K2668" i="13" s="1"/>
  <c r="J2667" i="13"/>
  <c r="K2667" i="13" s="1"/>
  <c r="J2666" i="13"/>
  <c r="K2666" i="13" s="1"/>
  <c r="J2665" i="13"/>
  <c r="K2665" i="13" s="1"/>
  <c r="J2664" i="13"/>
  <c r="K2664" i="13" s="1"/>
  <c r="J2663" i="13"/>
  <c r="K2663" i="13" s="1"/>
  <c r="J2662" i="13"/>
  <c r="K2662" i="13" s="1"/>
  <c r="J2661" i="13"/>
  <c r="K2661" i="13" s="1"/>
  <c r="J2660" i="13"/>
  <c r="K2660" i="13" s="1"/>
  <c r="J2659" i="13"/>
  <c r="K2659" i="13" s="1"/>
  <c r="L2659" i="13" s="1"/>
  <c r="J2658" i="13"/>
  <c r="K2658" i="13" s="1"/>
  <c r="L2658" i="13" s="1"/>
  <c r="J2657" i="13"/>
  <c r="K2657" i="13" s="1"/>
  <c r="H2657" i="13" s="1"/>
  <c r="J2656" i="13"/>
  <c r="K2656" i="13" s="1"/>
  <c r="J2655" i="13"/>
  <c r="K2655" i="13" s="1"/>
  <c r="J2654" i="13"/>
  <c r="K2654" i="13" s="1"/>
  <c r="E2681" i="13"/>
  <c r="E2669" i="13"/>
  <c r="F2672" i="13"/>
  <c r="B2669" i="13"/>
  <c r="D2672" i="13"/>
  <c r="B2678" i="13"/>
  <c r="E2678" i="13"/>
  <c r="D2657" i="13"/>
  <c r="B2674" i="13"/>
  <c r="F2680" i="13"/>
  <c r="C2682" i="13"/>
  <c r="E2675" i="13"/>
  <c r="E2658" i="13"/>
  <c r="C2659" i="13"/>
  <c r="C2673" i="13"/>
  <c r="B2663" i="13"/>
  <c r="C2688" i="13"/>
  <c r="D2668" i="13"/>
  <c r="E2670" i="13"/>
  <c r="C2660" i="13"/>
  <c r="D2656" i="13"/>
  <c r="E2672" i="13"/>
  <c r="B2662" i="13"/>
  <c r="D2666" i="13"/>
  <c r="F2682" i="13"/>
  <c r="E2671" i="13"/>
  <c r="E2666" i="13"/>
  <c r="F2656" i="13"/>
  <c r="E2660" i="13"/>
  <c r="E2673" i="13"/>
  <c r="C2655" i="13"/>
  <c r="D2665" i="13"/>
  <c r="C2658" i="13"/>
  <c r="F2667" i="13"/>
  <c r="F2658" i="13"/>
  <c r="F2678" i="13"/>
  <c r="D2671" i="13"/>
  <c r="D2688" i="13"/>
  <c r="D2677" i="13"/>
  <c r="E2654" i="13"/>
  <c r="E2684" i="13"/>
  <c r="C2675" i="13"/>
  <c r="F2665" i="13"/>
  <c r="E2665" i="13"/>
  <c r="D2686" i="13"/>
  <c r="D2660" i="13"/>
  <c r="F2671" i="13"/>
  <c r="E2664" i="13"/>
  <c r="D2676" i="13"/>
  <c r="F2677" i="13"/>
  <c r="E2674" i="13"/>
  <c r="B2659" i="13"/>
  <c r="E2679" i="13"/>
  <c r="E2656" i="13"/>
  <c r="D2675" i="13"/>
  <c r="D2680" i="13"/>
  <c r="E2687" i="13"/>
  <c r="F2666" i="13"/>
  <c r="C2676" i="13"/>
  <c r="E2680" i="13"/>
  <c r="F2662" i="13"/>
  <c r="D2674" i="13"/>
  <c r="D2662" i="13"/>
  <c r="B2665" i="13"/>
  <c r="B2675" i="13"/>
  <c r="F2657" i="13"/>
  <c r="C2663" i="13"/>
  <c r="D2654" i="13"/>
  <c r="D2670" i="13"/>
  <c r="B2676" i="13"/>
  <c r="C2669" i="13"/>
  <c r="F2663" i="13"/>
  <c r="F2684" i="13"/>
  <c r="C2679" i="13"/>
  <c r="C2664" i="13"/>
  <c r="D2690" i="13"/>
  <c r="B2677" i="13"/>
  <c r="B2671" i="13"/>
  <c r="B2657" i="13"/>
  <c r="C2657" i="13"/>
  <c r="F2675" i="13"/>
  <c r="B2690" i="13"/>
  <c r="E2682" i="13"/>
  <c r="B2654" i="13"/>
  <c r="E2676" i="13"/>
  <c r="B2670" i="13"/>
  <c r="E2689" i="13"/>
  <c r="E2655" i="13"/>
  <c r="C2690" i="13"/>
  <c r="C2684" i="13"/>
  <c r="F2674" i="13"/>
  <c r="F2690" i="13"/>
  <c r="D2664" i="13"/>
  <c r="F2655" i="13"/>
  <c r="B2660" i="13"/>
  <c r="C2662" i="13"/>
  <c r="F2681" i="13"/>
  <c r="C2687" i="13"/>
  <c r="E2688" i="13"/>
  <c r="F2676" i="13"/>
  <c r="D2678" i="13"/>
  <c r="F2673" i="13"/>
  <c r="E2661" i="13"/>
  <c r="F2660" i="13"/>
  <c r="F2670" i="13"/>
  <c r="D2669" i="13"/>
  <c r="F2689" i="13"/>
  <c r="E2667" i="13"/>
  <c r="E2662" i="13"/>
  <c r="B2664" i="13"/>
  <c r="D2655" i="13"/>
  <c r="F2659" i="13"/>
  <c r="F2687" i="13"/>
  <c r="C2689" i="13"/>
  <c r="E2677" i="13"/>
  <c r="B2661" i="13"/>
  <c r="C2685" i="13"/>
  <c r="F2654" i="13"/>
  <c r="B2667" i="13"/>
  <c r="C2668" i="13"/>
  <c r="E2686" i="13"/>
  <c r="F2686" i="13"/>
  <c r="D2685" i="13"/>
  <c r="D2679" i="13"/>
  <c r="C2680" i="13"/>
  <c r="B2672" i="13"/>
  <c r="B2668" i="13"/>
  <c r="D2684" i="13"/>
  <c r="C2683" i="13"/>
  <c r="F2664" i="13"/>
  <c r="F2685" i="13"/>
  <c r="D2658" i="13"/>
  <c r="B2683" i="13"/>
  <c r="D2667" i="13"/>
  <c r="F2679" i="13"/>
  <c r="C2670" i="13"/>
  <c r="F2447" i="13"/>
  <c r="D2659" i="13"/>
  <c r="C2677" i="13"/>
  <c r="E2685" i="13"/>
  <c r="B2655" i="13"/>
  <c r="D2661" i="13"/>
  <c r="B2689" i="13"/>
  <c r="C2656" i="13"/>
  <c r="C2665" i="13"/>
  <c r="E2663" i="13"/>
  <c r="F2688" i="13"/>
  <c r="C2666" i="13"/>
  <c r="C2681" i="13"/>
  <c r="C2661" i="13"/>
  <c r="B2685" i="13"/>
  <c r="D2682" i="13"/>
  <c r="B2673" i="13"/>
  <c r="E2690" i="13"/>
  <c r="C2686" i="13"/>
  <c r="F2661" i="13"/>
  <c r="E2683" i="13"/>
  <c r="C2674" i="13"/>
  <c r="D2689" i="13"/>
  <c r="B2688" i="13"/>
  <c r="F2683" i="13"/>
  <c r="B2680" i="13"/>
  <c r="B2687" i="13"/>
  <c r="D2681" i="13"/>
  <c r="D2687" i="13"/>
  <c r="E2657" i="13"/>
  <c r="B2658" i="13"/>
  <c r="C2671" i="13"/>
  <c r="B2666" i="13"/>
  <c r="B2681" i="13"/>
  <c r="C2667" i="13"/>
  <c r="B2682" i="13"/>
  <c r="F2669" i="13"/>
  <c r="C2654" i="13"/>
  <c r="E2659" i="13"/>
  <c r="D2683" i="13"/>
  <c r="C2672" i="13"/>
  <c r="E2668" i="13"/>
  <c r="D2663" i="13"/>
  <c r="C2678" i="13"/>
  <c r="B2656" i="13"/>
  <c r="D2673" i="13"/>
  <c r="F2668" i="13"/>
  <c r="L2736" i="13" l="1"/>
  <c r="I2736" i="13" s="1"/>
  <c r="L2729" i="13"/>
  <c r="I2729" i="13" s="1"/>
  <c r="H2738" i="13"/>
  <c r="L2738" i="13"/>
  <c r="I2658" i="13"/>
  <c r="L2737" i="13"/>
  <c r="I2737" i="13" s="1"/>
  <c r="L2732" i="13"/>
  <c r="I2732" i="13" s="1"/>
  <c r="L2731" i="13"/>
  <c r="I2731" i="13" s="1"/>
  <c r="H2731" i="13"/>
  <c r="H2730" i="13"/>
  <c r="L2730" i="13"/>
  <c r="I2730" i="13" s="1"/>
  <c r="I2735" i="13"/>
  <c r="H2735" i="13"/>
  <c r="L2734" i="13"/>
  <c r="I2734" i="13" s="1"/>
  <c r="I2739" i="13"/>
  <c r="H2739" i="13"/>
  <c r="L2733" i="13"/>
  <c r="I2733" i="13" s="1"/>
  <c r="I2738" i="13"/>
  <c r="L2690" i="13"/>
  <c r="I2690" i="13" s="1"/>
  <c r="H2690" i="13"/>
  <c r="H2684" i="13"/>
  <c r="I2684" i="13"/>
  <c r="L2678" i="13"/>
  <c r="I2678" i="13" s="1"/>
  <c r="H2678" i="13"/>
  <c r="H2674" i="13"/>
  <c r="L2674" i="13"/>
  <c r="I2674" i="13" s="1"/>
  <c r="L2673" i="13"/>
  <c r="I2673" i="13" s="1"/>
  <c r="H2673" i="13"/>
  <c r="H2672" i="13"/>
  <c r="I2672" i="13"/>
  <c r="H2671" i="13"/>
  <c r="I2671" i="13"/>
  <c r="L2666" i="13"/>
  <c r="I2666" i="13" s="1"/>
  <c r="H2666" i="13"/>
  <c r="L2661" i="13"/>
  <c r="I2661" i="13" s="1"/>
  <c r="I2659" i="13"/>
  <c r="L2654" i="13"/>
  <c r="I2654" i="13" s="1"/>
  <c r="H2654" i="13"/>
  <c r="H2662" i="13"/>
  <c r="L2662" i="13"/>
  <c r="I2662" i="13" s="1"/>
  <c r="H2663" i="13"/>
  <c r="L2663" i="13"/>
  <c r="I2663" i="13" s="1"/>
  <c r="L2685" i="13"/>
  <c r="I2685" i="13" s="1"/>
  <c r="H2685" i="13"/>
  <c r="H2675" i="13"/>
  <c r="L2675" i="13"/>
  <c r="I2675" i="13" s="1"/>
  <c r="H2687" i="13"/>
  <c r="L2687" i="13"/>
  <c r="I2687" i="13" s="1"/>
  <c r="L2660" i="13"/>
  <c r="I2660" i="13" s="1"/>
  <c r="H2660" i="13"/>
  <c r="H2686" i="13"/>
  <c r="L2686" i="13"/>
  <c r="I2686" i="13" s="1"/>
  <c r="L2667" i="13"/>
  <c r="I2667" i="13" s="1"/>
  <c r="H2667" i="13"/>
  <c r="H2679" i="13"/>
  <c r="L2679" i="13"/>
  <c r="I2679" i="13" s="1"/>
  <c r="L2670" i="13"/>
  <c r="I2670" i="13" s="1"/>
  <c r="H2658" i="13"/>
  <c r="H2669" i="13"/>
  <c r="L2669" i="13"/>
  <c r="I2669" i="13" s="1"/>
  <c r="H2677" i="13"/>
  <c r="L2657" i="13"/>
  <c r="I2657" i="13" s="1"/>
  <c r="L2677" i="13"/>
  <c r="I2677" i="13" s="1"/>
  <c r="L2681" i="13"/>
  <c r="I2681" i="13" s="1"/>
  <c r="H2681" i="13"/>
  <c r="H2664" i="13"/>
  <c r="H2689" i="13"/>
  <c r="L2664" i="13"/>
  <c r="I2664" i="13" s="1"/>
  <c r="L2689" i="13"/>
  <c r="I2689" i="13" s="1"/>
  <c r="H2668" i="13"/>
  <c r="L2668" i="13"/>
  <c r="I2668" i="13" s="1"/>
  <c r="L2682" i="13"/>
  <c r="I2682" i="13" s="1"/>
  <c r="L2656" i="13"/>
  <c r="I2656" i="13" s="1"/>
  <c r="H2656" i="13"/>
  <c r="H2661" i="13"/>
  <c r="H2676" i="13"/>
  <c r="H2665" i="13"/>
  <c r="L2676" i="13"/>
  <c r="I2676" i="13" s="1"/>
  <c r="L2680" i="13"/>
  <c r="I2680" i="13" s="1"/>
  <c r="H2680" i="13"/>
  <c r="L2665" i="13"/>
  <c r="I2665" i="13" s="1"/>
  <c r="H2683" i="13"/>
  <c r="I2688" i="13"/>
  <c r="H2688" i="13"/>
  <c r="L2655" i="13"/>
  <c r="I2655" i="13" s="1"/>
  <c r="H2655" i="13"/>
  <c r="H2659" i="13"/>
  <c r="I2683" i="13"/>
  <c r="K25" i="122"/>
  <c r="J25" i="122"/>
  <c r="H30" i="122"/>
  <c r="H29" i="122"/>
  <c r="F2467" i="13"/>
  <c r="E51" i="121" l="1"/>
  <c r="F51" i="121"/>
  <c r="G51" i="121"/>
  <c r="B2686" i="13" s="1"/>
  <c r="G32" i="122"/>
  <c r="F32" i="122"/>
  <c r="C4" i="122"/>
  <c r="G41" i="121"/>
  <c r="G36" i="121"/>
  <c r="E36" i="121"/>
  <c r="F36" i="121"/>
  <c r="F42" i="121" s="1"/>
  <c r="K22" i="121"/>
  <c r="J22" i="121"/>
  <c r="I22" i="121"/>
  <c r="K9" i="119"/>
  <c r="K10" i="119"/>
  <c r="K11" i="119"/>
  <c r="K12" i="119"/>
  <c r="K13" i="119"/>
  <c r="K14" i="119"/>
  <c r="K15" i="119"/>
  <c r="K16" i="119"/>
  <c r="K17" i="119"/>
  <c r="K18" i="119"/>
  <c r="K19" i="119"/>
  <c r="K20" i="119"/>
  <c r="K21" i="119"/>
  <c r="K22" i="119"/>
  <c r="K23" i="119"/>
  <c r="K24" i="119"/>
  <c r="K25" i="119"/>
  <c r="K26" i="119"/>
  <c r="K27" i="119"/>
  <c r="K28" i="119"/>
  <c r="K29" i="119"/>
  <c r="K30" i="119"/>
  <c r="K31" i="119"/>
  <c r="K32" i="119"/>
  <c r="K33" i="119"/>
  <c r="K34" i="119"/>
  <c r="K35" i="119"/>
  <c r="K36" i="119"/>
  <c r="D40" i="122"/>
  <c r="D39" i="122"/>
  <c r="D38" i="122"/>
  <c r="I18" i="121"/>
  <c r="J30" i="121"/>
  <c r="K30" i="121"/>
  <c r="I30" i="121"/>
  <c r="I12" i="121"/>
  <c r="H53" i="121"/>
  <c r="H54" i="121"/>
  <c r="H55" i="121"/>
  <c r="H52" i="121"/>
  <c r="H12" i="121"/>
  <c r="H13" i="121"/>
  <c r="H14" i="121"/>
  <c r="H15" i="121"/>
  <c r="H16" i="121"/>
  <c r="H17" i="121"/>
  <c r="H18" i="121"/>
  <c r="H19" i="121"/>
  <c r="H20" i="121"/>
  <c r="H21" i="121"/>
  <c r="H22" i="121"/>
  <c r="H23" i="121"/>
  <c r="H24" i="121"/>
  <c r="H25" i="121"/>
  <c r="H26" i="121"/>
  <c r="H28" i="121"/>
  <c r="H29" i="121"/>
  <c r="H30" i="121"/>
  <c r="H31" i="121"/>
  <c r="H32" i="121"/>
  <c r="H33" i="121"/>
  <c r="H34" i="121"/>
  <c r="H35" i="121"/>
  <c r="H37" i="121"/>
  <c r="H38" i="121"/>
  <c r="H39" i="121"/>
  <c r="H40" i="121"/>
  <c r="F41" i="121"/>
  <c r="E41" i="121"/>
  <c r="R10" i="119"/>
  <c r="O10" i="119"/>
  <c r="R11" i="119"/>
  <c r="O11" i="119"/>
  <c r="R12" i="119"/>
  <c r="O12" i="119"/>
  <c r="R13" i="119"/>
  <c r="O13" i="119"/>
  <c r="R14" i="119"/>
  <c r="O14" i="119"/>
  <c r="R15" i="119"/>
  <c r="O15" i="119"/>
  <c r="R16" i="119"/>
  <c r="O16" i="119"/>
  <c r="R17" i="119"/>
  <c r="O17" i="119"/>
  <c r="R18" i="119"/>
  <c r="O18" i="119"/>
  <c r="R19" i="119"/>
  <c r="O19" i="119"/>
  <c r="R20" i="119"/>
  <c r="O20" i="119"/>
  <c r="R21" i="119"/>
  <c r="O21" i="119"/>
  <c r="R22" i="119"/>
  <c r="R23" i="119"/>
  <c r="R24" i="119"/>
  <c r="R25" i="119"/>
  <c r="R26" i="119"/>
  <c r="O26" i="119"/>
  <c r="R27" i="119"/>
  <c r="O27" i="119"/>
  <c r="R28" i="119"/>
  <c r="O28" i="119"/>
  <c r="R29" i="119"/>
  <c r="O29" i="119"/>
  <c r="R30" i="119"/>
  <c r="O30" i="119"/>
  <c r="R31" i="119"/>
  <c r="O31" i="119"/>
  <c r="R32" i="119"/>
  <c r="O32" i="119"/>
  <c r="R33" i="119"/>
  <c r="O33" i="119"/>
  <c r="R34" i="119"/>
  <c r="R35" i="119"/>
  <c r="O35" i="119"/>
  <c r="R36" i="119"/>
  <c r="O36" i="119"/>
  <c r="AM8" i="1"/>
  <c r="D27" i="6"/>
  <c r="F59" i="1"/>
  <c r="F61" i="1"/>
  <c r="F46" i="1"/>
  <c r="W8" i="1"/>
  <c r="J2728" i="13"/>
  <c r="K2728" i="13" s="1"/>
  <c r="H2728" i="13" s="1"/>
  <c r="H39" i="119"/>
  <c r="F1570" i="13"/>
  <c r="J40" i="112"/>
  <c r="K1215" i="106"/>
  <c r="G1215" i="106" s="1"/>
  <c r="H41" i="121"/>
  <c r="B30" i="13"/>
  <c r="J1215" i="106"/>
  <c r="AM53" i="1"/>
  <c r="AR53" i="1" s="1"/>
  <c r="AG20" i="1"/>
  <c r="AG59" i="1"/>
  <c r="AF25" i="1"/>
  <c r="AM21" i="1"/>
  <c r="N10" i="119"/>
  <c r="N11" i="119"/>
  <c r="N12" i="119"/>
  <c r="N13" i="119"/>
  <c r="N14" i="119"/>
  <c r="N15" i="119"/>
  <c r="N16" i="119"/>
  <c r="N17" i="119"/>
  <c r="N18" i="119"/>
  <c r="N19" i="119"/>
  <c r="N20" i="119"/>
  <c r="N21" i="119"/>
  <c r="N22" i="119"/>
  <c r="N23" i="119"/>
  <c r="N24" i="119"/>
  <c r="N25" i="119"/>
  <c r="N26" i="119"/>
  <c r="N27" i="119"/>
  <c r="N28" i="119"/>
  <c r="N29" i="119"/>
  <c r="N30" i="119"/>
  <c r="N31" i="119"/>
  <c r="N32" i="119"/>
  <c r="N33" i="119"/>
  <c r="N34" i="119"/>
  <c r="N35" i="119"/>
  <c r="N36" i="119"/>
  <c r="N9" i="119"/>
  <c r="K12" i="121"/>
  <c r="J12" i="121"/>
  <c r="K18" i="121"/>
  <c r="J18" i="121"/>
  <c r="J1213" i="106"/>
  <c r="M10" i="119"/>
  <c r="M11" i="119"/>
  <c r="M12" i="119"/>
  <c r="M13" i="119"/>
  <c r="M14" i="119"/>
  <c r="M15" i="119"/>
  <c r="M16" i="119"/>
  <c r="M17" i="119"/>
  <c r="M18" i="119"/>
  <c r="M19" i="119"/>
  <c r="M20" i="119"/>
  <c r="M21" i="119"/>
  <c r="M22" i="119"/>
  <c r="M23" i="119"/>
  <c r="M24" i="119"/>
  <c r="M25" i="119"/>
  <c r="M26" i="119"/>
  <c r="M27" i="119"/>
  <c r="M28" i="119"/>
  <c r="M29" i="119"/>
  <c r="M30" i="119"/>
  <c r="M31" i="119"/>
  <c r="M32" i="119"/>
  <c r="M33" i="119"/>
  <c r="M34" i="119"/>
  <c r="M35" i="119"/>
  <c r="M36" i="119"/>
  <c r="M9" i="119"/>
  <c r="L10" i="119"/>
  <c r="L11" i="119"/>
  <c r="L12" i="119"/>
  <c r="L13" i="119"/>
  <c r="L14" i="119"/>
  <c r="L15" i="119"/>
  <c r="L16" i="119"/>
  <c r="L17" i="119"/>
  <c r="L18" i="119"/>
  <c r="L19" i="119"/>
  <c r="L20" i="119"/>
  <c r="L21" i="119"/>
  <c r="L22" i="119"/>
  <c r="L23" i="119"/>
  <c r="L24" i="119"/>
  <c r="L25" i="119"/>
  <c r="L26" i="119"/>
  <c r="L27" i="119"/>
  <c r="L28" i="119"/>
  <c r="L29" i="119"/>
  <c r="L30" i="119"/>
  <c r="L31" i="119"/>
  <c r="L32" i="119"/>
  <c r="L33" i="119"/>
  <c r="L34" i="119"/>
  <c r="L35" i="119"/>
  <c r="L36" i="119"/>
  <c r="L9" i="119"/>
  <c r="H38" i="119"/>
  <c r="H37" i="119"/>
  <c r="R8" i="1"/>
  <c r="I12" i="1"/>
  <c r="J1211" i="106"/>
  <c r="J1223" i="106"/>
  <c r="J1141" i="106"/>
  <c r="J1221" i="106"/>
  <c r="J1209" i="106"/>
  <c r="J1227" i="106"/>
  <c r="J1225" i="106"/>
  <c r="J2573" i="13"/>
  <c r="K2573" i="13" s="1"/>
  <c r="J2610" i="13"/>
  <c r="K2610" i="13" s="1"/>
  <c r="J2647" i="13"/>
  <c r="K2647" i="13" s="1"/>
  <c r="H2647" i="13" s="1"/>
  <c r="J2721" i="13"/>
  <c r="K2721" i="13" s="1"/>
  <c r="J1650" i="13"/>
  <c r="K1650" i="13" s="1"/>
  <c r="G1650" i="13"/>
  <c r="J1649" i="13"/>
  <c r="K1649" i="13" s="1"/>
  <c r="G1649" i="13"/>
  <c r="J1648" i="13"/>
  <c r="K1648" i="13" s="1"/>
  <c r="G1648" i="13"/>
  <c r="J1647" i="13"/>
  <c r="K1647" i="13" s="1"/>
  <c r="G1647" i="13"/>
  <c r="I38" i="119"/>
  <c r="I37" i="119"/>
  <c r="J1652" i="13"/>
  <c r="K1652" i="13" s="1"/>
  <c r="G1652" i="13"/>
  <c r="J1651" i="13"/>
  <c r="K1651" i="13" s="1"/>
  <c r="H1651" i="13" s="1"/>
  <c r="G1651" i="13"/>
  <c r="I39" i="119"/>
  <c r="O22" i="119"/>
  <c r="O23" i="119"/>
  <c r="O24" i="119"/>
  <c r="O25" i="119"/>
  <c r="O34" i="119"/>
  <c r="K20" i="122"/>
  <c r="K14" i="122"/>
  <c r="K9" i="122"/>
  <c r="J20" i="122"/>
  <c r="J14" i="122"/>
  <c r="J9" i="122"/>
  <c r="G9" i="120"/>
  <c r="G10" i="120"/>
  <c r="G11" i="120"/>
  <c r="G12" i="120"/>
  <c r="G13" i="120"/>
  <c r="G14" i="120"/>
  <c r="G15" i="120"/>
  <c r="G16" i="120"/>
  <c r="G17" i="120"/>
  <c r="G18" i="120"/>
  <c r="G19" i="120"/>
  <c r="G20" i="120"/>
  <c r="G21" i="120"/>
  <c r="G22" i="120"/>
  <c r="G23" i="120"/>
  <c r="G24" i="120"/>
  <c r="G25" i="120"/>
  <c r="G26" i="120"/>
  <c r="G27" i="120"/>
  <c r="G28" i="120"/>
  <c r="G29" i="120"/>
  <c r="G30" i="120"/>
  <c r="G31" i="120"/>
  <c r="G32" i="120"/>
  <c r="G33" i="120"/>
  <c r="G34" i="120"/>
  <c r="G35" i="120"/>
  <c r="G36" i="120"/>
  <c r="G37" i="120"/>
  <c r="G38" i="120"/>
  <c r="G39" i="120"/>
  <c r="G40" i="120"/>
  <c r="G41" i="120"/>
  <c r="G42" i="120"/>
  <c r="G43" i="120"/>
  <c r="G44" i="120"/>
  <c r="G45" i="120"/>
  <c r="G46" i="120"/>
  <c r="G47" i="120"/>
  <c r="G48" i="120"/>
  <c r="G8" i="120"/>
  <c r="J45" i="112"/>
  <c r="F7" i="120"/>
  <c r="K45" i="112"/>
  <c r="L45" i="112" s="1"/>
  <c r="J15" i="112"/>
  <c r="E49" i="120"/>
  <c r="G49" i="120" s="1"/>
  <c r="H49" i="120"/>
  <c r="J2249" i="13"/>
  <c r="K2249" i="13" s="1"/>
  <c r="J2250" i="13"/>
  <c r="K2250" i="13" s="1"/>
  <c r="J2251" i="13"/>
  <c r="K2251" i="13" s="1"/>
  <c r="J2252" i="13"/>
  <c r="K2252" i="13" s="1"/>
  <c r="J2253" i="13"/>
  <c r="K2253" i="13" s="1"/>
  <c r="J2254" i="13"/>
  <c r="K2254" i="13" s="1"/>
  <c r="H2254" i="13" s="1"/>
  <c r="J2255" i="13"/>
  <c r="K2255" i="13" s="1"/>
  <c r="J2256" i="13"/>
  <c r="K2256" i="13" s="1"/>
  <c r="H2256" i="13" s="1"/>
  <c r="J2257" i="13"/>
  <c r="K2257" i="13" s="1"/>
  <c r="H2257" i="13" s="1"/>
  <c r="J2258" i="13"/>
  <c r="K2258" i="13" s="1"/>
  <c r="J2259" i="13"/>
  <c r="K2259" i="13" s="1"/>
  <c r="J2260" i="13"/>
  <c r="K2260" i="13" s="1"/>
  <c r="H2260" i="13" s="1"/>
  <c r="J2261" i="13"/>
  <c r="K2261" i="13" s="1"/>
  <c r="J2262" i="13"/>
  <c r="K2262" i="13" s="1"/>
  <c r="J2263" i="13"/>
  <c r="K2263" i="13" s="1"/>
  <c r="J2264" i="13"/>
  <c r="K2264" i="13" s="1"/>
  <c r="H2264" i="13" s="1"/>
  <c r="J2265" i="13"/>
  <c r="K2265" i="13" s="1"/>
  <c r="J2266" i="13"/>
  <c r="K2266" i="13" s="1"/>
  <c r="J2267" i="13"/>
  <c r="K2267" i="13" s="1"/>
  <c r="J2268" i="13"/>
  <c r="K2268" i="13" s="1"/>
  <c r="L2268" i="13" s="1"/>
  <c r="I2268" i="13" s="1"/>
  <c r="J2269" i="13"/>
  <c r="K2269" i="13" s="1"/>
  <c r="J2270" i="13"/>
  <c r="K2270" i="13" s="1"/>
  <c r="J2271" i="13"/>
  <c r="K2271" i="13" s="1"/>
  <c r="J2272" i="13"/>
  <c r="K2272" i="13" s="1"/>
  <c r="L2272" i="13" s="1"/>
  <c r="J2273" i="13"/>
  <c r="K2273" i="13" s="1"/>
  <c r="J2274" i="13"/>
  <c r="K2274" i="13" s="1"/>
  <c r="J2275" i="13"/>
  <c r="K2275" i="13" s="1"/>
  <c r="H2275" i="13" s="1"/>
  <c r="J2276" i="13"/>
  <c r="K2276" i="13" s="1"/>
  <c r="L2276" i="13" s="1"/>
  <c r="J2277" i="13"/>
  <c r="K2277" i="13" s="1"/>
  <c r="H2277" i="13" s="1"/>
  <c r="J2278" i="13"/>
  <c r="K2278" i="13" s="1"/>
  <c r="J2279" i="13"/>
  <c r="K2279" i="13" s="1"/>
  <c r="J2280" i="13"/>
  <c r="K2280" i="13" s="1"/>
  <c r="J2281" i="13"/>
  <c r="K2281" i="13" s="1"/>
  <c r="J2282" i="13"/>
  <c r="K2282" i="13" s="1"/>
  <c r="H2282" i="13" s="1"/>
  <c r="J2283" i="13"/>
  <c r="K2283" i="13" s="1"/>
  <c r="J2284" i="13"/>
  <c r="K2284" i="13" s="1"/>
  <c r="J2285" i="13"/>
  <c r="K2285" i="13" s="1"/>
  <c r="J2286" i="13"/>
  <c r="K2286" i="13" s="1"/>
  <c r="H2286" i="13" s="1"/>
  <c r="J2287" i="13"/>
  <c r="K2287" i="13" s="1"/>
  <c r="H2287" i="13" s="1"/>
  <c r="J2288" i="13"/>
  <c r="K2288" i="13" s="1"/>
  <c r="J2289" i="13"/>
  <c r="K2289" i="13" s="1"/>
  <c r="J2290" i="13"/>
  <c r="K2290" i="13" s="1"/>
  <c r="H2290" i="13" s="1"/>
  <c r="J2291" i="13"/>
  <c r="K2291" i="13" s="1"/>
  <c r="J2292" i="13"/>
  <c r="K2292" i="13" s="1"/>
  <c r="L2292" i="13" s="1"/>
  <c r="J2293" i="13"/>
  <c r="K2293" i="13" s="1"/>
  <c r="H2293" i="13" s="1"/>
  <c r="J2294" i="13"/>
  <c r="K2294" i="13" s="1"/>
  <c r="J2295" i="13"/>
  <c r="K2295" i="13" s="1"/>
  <c r="J2296" i="13"/>
  <c r="K2296" i="13" s="1"/>
  <c r="J2297" i="13"/>
  <c r="K2297" i="13" s="1"/>
  <c r="J2298" i="13"/>
  <c r="K2298" i="13" s="1"/>
  <c r="J2299" i="13"/>
  <c r="K2299" i="13" s="1"/>
  <c r="J2300" i="13"/>
  <c r="K2300" i="13" s="1"/>
  <c r="J2301" i="13"/>
  <c r="K2301" i="13" s="1"/>
  <c r="H2301" i="13" s="1"/>
  <c r="J2302" i="13"/>
  <c r="K2302" i="13" s="1"/>
  <c r="J2303" i="13"/>
  <c r="K2303" i="13" s="1"/>
  <c r="L2303" i="13" s="1"/>
  <c r="J2304" i="13"/>
  <c r="K2304" i="13" s="1"/>
  <c r="J2305" i="13"/>
  <c r="K2305" i="13" s="1"/>
  <c r="H2305" i="13" s="1"/>
  <c r="J2306" i="13"/>
  <c r="K2306" i="13" s="1"/>
  <c r="H2306" i="13" s="1"/>
  <c r="J2307" i="13"/>
  <c r="K2307" i="13" s="1"/>
  <c r="J2308" i="13"/>
  <c r="K2308" i="13" s="1"/>
  <c r="L2308" i="13" s="1"/>
  <c r="J2309" i="13"/>
  <c r="K2309" i="13" s="1"/>
  <c r="J2310" i="13"/>
  <c r="K2310" i="13" s="1"/>
  <c r="J2311" i="13"/>
  <c r="K2311" i="13" s="1"/>
  <c r="J2312" i="13"/>
  <c r="K2312" i="13" s="1"/>
  <c r="J2313" i="13"/>
  <c r="K2313" i="13" s="1"/>
  <c r="J2314" i="13"/>
  <c r="K2314" i="13" s="1"/>
  <c r="J2315" i="13"/>
  <c r="K2315" i="13" s="1"/>
  <c r="L2315" i="13" s="1"/>
  <c r="I2315" i="13" s="1"/>
  <c r="J2316" i="13"/>
  <c r="K2316" i="13" s="1"/>
  <c r="H2316" i="13" s="1"/>
  <c r="J2317" i="13"/>
  <c r="K2317" i="13" s="1"/>
  <c r="J2318" i="13"/>
  <c r="K2318" i="13" s="1"/>
  <c r="J2319" i="13"/>
  <c r="K2319" i="13" s="1"/>
  <c r="J2320" i="13"/>
  <c r="K2320" i="13" s="1"/>
  <c r="J2321" i="13"/>
  <c r="K2321" i="13" s="1"/>
  <c r="J2322" i="13"/>
  <c r="K2322" i="13" s="1"/>
  <c r="H2322" i="13" s="1"/>
  <c r="J2323" i="13"/>
  <c r="K2323" i="13" s="1"/>
  <c r="J2324" i="13"/>
  <c r="K2324" i="13" s="1"/>
  <c r="J2325" i="13"/>
  <c r="K2325" i="13" s="1"/>
  <c r="J2326" i="13"/>
  <c r="K2326" i="13" s="1"/>
  <c r="J2327" i="13"/>
  <c r="K2327" i="13" s="1"/>
  <c r="J2328" i="13"/>
  <c r="K2328" i="13" s="1"/>
  <c r="J2329" i="13"/>
  <c r="K2329" i="13" s="1"/>
  <c r="L2329" i="13" s="1"/>
  <c r="I2329" i="13" s="1"/>
  <c r="J2330" i="13"/>
  <c r="K2330" i="13" s="1"/>
  <c r="J2331" i="13"/>
  <c r="K2331" i="13" s="1"/>
  <c r="J2332" i="13"/>
  <c r="K2332" i="13" s="1"/>
  <c r="J2333" i="13"/>
  <c r="K2333" i="13" s="1"/>
  <c r="J2334" i="13"/>
  <c r="K2334" i="13" s="1"/>
  <c r="H2334" i="13" s="1"/>
  <c r="J2335" i="13"/>
  <c r="K2335" i="13" s="1"/>
  <c r="J2336" i="13"/>
  <c r="K2336" i="13" s="1"/>
  <c r="J2337" i="13"/>
  <c r="K2337" i="13" s="1"/>
  <c r="J2338" i="13"/>
  <c r="K2338" i="13" s="1"/>
  <c r="J2339" i="13"/>
  <c r="K2339" i="13" s="1"/>
  <c r="H2339" i="13" s="1"/>
  <c r="J2340" i="13"/>
  <c r="K2340" i="13" s="1"/>
  <c r="J2341" i="13"/>
  <c r="K2341" i="13" s="1"/>
  <c r="J2342" i="13"/>
  <c r="K2342" i="13" s="1"/>
  <c r="J2343" i="13"/>
  <c r="K2343" i="13" s="1"/>
  <c r="J2344" i="13"/>
  <c r="K2344" i="13" s="1"/>
  <c r="H2344" i="13" s="1"/>
  <c r="J2345" i="13"/>
  <c r="K2345" i="13" s="1"/>
  <c r="J2346" i="13"/>
  <c r="K2346" i="13" s="1"/>
  <c r="L2346" i="13" s="1"/>
  <c r="I2346" i="13" s="1"/>
  <c r="J2347" i="13"/>
  <c r="K2347" i="13" s="1"/>
  <c r="J2348" i="13"/>
  <c r="K2348" i="13" s="1"/>
  <c r="L2348" i="13" s="1"/>
  <c r="J2349" i="13"/>
  <c r="K2349" i="13" s="1"/>
  <c r="J2350" i="13"/>
  <c r="K2350" i="13" s="1"/>
  <c r="H2350" i="13" s="1"/>
  <c r="J2351" i="13"/>
  <c r="K2351" i="13" s="1"/>
  <c r="J2352" i="13"/>
  <c r="K2352" i="13" s="1"/>
  <c r="J2353" i="13"/>
  <c r="K2353" i="13" s="1"/>
  <c r="J2354" i="13"/>
  <c r="K2354" i="13" s="1"/>
  <c r="J2355" i="13"/>
  <c r="K2355" i="13" s="1"/>
  <c r="L2355" i="13" s="1"/>
  <c r="I2355" i="13" s="1"/>
  <c r="J2356" i="13"/>
  <c r="K2356" i="13" s="1"/>
  <c r="J2357" i="13"/>
  <c r="K2357" i="13" s="1"/>
  <c r="J2358" i="13"/>
  <c r="K2358" i="13" s="1"/>
  <c r="H2358" i="13" s="1"/>
  <c r="J2359" i="13"/>
  <c r="K2359" i="13" s="1"/>
  <c r="J2360" i="13"/>
  <c r="K2360" i="13" s="1"/>
  <c r="J2361" i="13"/>
  <c r="K2361" i="13" s="1"/>
  <c r="J2362" i="13"/>
  <c r="K2362" i="13" s="1"/>
  <c r="J2363" i="13"/>
  <c r="K2363" i="13" s="1"/>
  <c r="J2364" i="13"/>
  <c r="K2364" i="13" s="1"/>
  <c r="H2364" i="13" s="1"/>
  <c r="J2365" i="13"/>
  <c r="K2365" i="13" s="1"/>
  <c r="J2366" i="13"/>
  <c r="K2366" i="13" s="1"/>
  <c r="J2367" i="13"/>
  <c r="K2367" i="13" s="1"/>
  <c r="J2368" i="13"/>
  <c r="K2368" i="13" s="1"/>
  <c r="J2369" i="13"/>
  <c r="K2369" i="13" s="1"/>
  <c r="J2370" i="13"/>
  <c r="K2370" i="13" s="1"/>
  <c r="J2371" i="13"/>
  <c r="K2371" i="13" s="1"/>
  <c r="J2372" i="13"/>
  <c r="K2372" i="13" s="1"/>
  <c r="J2373" i="13"/>
  <c r="K2373" i="13" s="1"/>
  <c r="L2373" i="13" s="1"/>
  <c r="J2374" i="13"/>
  <c r="K2374" i="13" s="1"/>
  <c r="J2375" i="13"/>
  <c r="K2375" i="13" s="1"/>
  <c r="J2376" i="13"/>
  <c r="K2376" i="13" s="1"/>
  <c r="J2377" i="13"/>
  <c r="K2377" i="13" s="1"/>
  <c r="J2378" i="13"/>
  <c r="K2378" i="13" s="1"/>
  <c r="L2378" i="13" s="1"/>
  <c r="J2379" i="13"/>
  <c r="K2379" i="13" s="1"/>
  <c r="J2380" i="13"/>
  <c r="K2380" i="13" s="1"/>
  <c r="J2381" i="13"/>
  <c r="K2381" i="13" s="1"/>
  <c r="J2382" i="13"/>
  <c r="K2382" i="13" s="1"/>
  <c r="J2383" i="13"/>
  <c r="K2383" i="13" s="1"/>
  <c r="J2384" i="13"/>
  <c r="K2384" i="13" s="1"/>
  <c r="H2384" i="13" s="1"/>
  <c r="J2385" i="13"/>
  <c r="K2385" i="13" s="1"/>
  <c r="H2385" i="13" s="1"/>
  <c r="J2386" i="13"/>
  <c r="K2386" i="13" s="1"/>
  <c r="J2387" i="13"/>
  <c r="K2387" i="13" s="1"/>
  <c r="H2387" i="13" s="1"/>
  <c r="J2388" i="13"/>
  <c r="K2388" i="13" s="1"/>
  <c r="J2389" i="13"/>
  <c r="K2389" i="13" s="1"/>
  <c r="L2389" i="13" s="1"/>
  <c r="I2389" i="13" s="1"/>
  <c r="J2390" i="13"/>
  <c r="K2390" i="13" s="1"/>
  <c r="H2390" i="13" s="1"/>
  <c r="J2391" i="13"/>
  <c r="K2391" i="13" s="1"/>
  <c r="H2391" i="13" s="1"/>
  <c r="J2392" i="13"/>
  <c r="K2392" i="13" s="1"/>
  <c r="L2392" i="13" s="1"/>
  <c r="I2392" i="13" s="1"/>
  <c r="J2393" i="13"/>
  <c r="K2393" i="13" s="1"/>
  <c r="J2394" i="13"/>
  <c r="K2394" i="13" s="1"/>
  <c r="H2394" i="13" s="1"/>
  <c r="J2395" i="13"/>
  <c r="K2395" i="13" s="1"/>
  <c r="J2396" i="13"/>
  <c r="K2396" i="13" s="1"/>
  <c r="J2397" i="13"/>
  <c r="K2397" i="13" s="1"/>
  <c r="J2398" i="13"/>
  <c r="K2398" i="13" s="1"/>
  <c r="J2399" i="13"/>
  <c r="K2399" i="13" s="1"/>
  <c r="H2399" i="13" s="1"/>
  <c r="J2400" i="13"/>
  <c r="K2400" i="13" s="1"/>
  <c r="J2401" i="13"/>
  <c r="K2401" i="13" s="1"/>
  <c r="J2402" i="13"/>
  <c r="K2402" i="13" s="1"/>
  <c r="H2402" i="13" s="1"/>
  <c r="J2403" i="13"/>
  <c r="K2403" i="13" s="1"/>
  <c r="L2403" i="13" s="1"/>
  <c r="J2404" i="13"/>
  <c r="K2404" i="13" s="1"/>
  <c r="J2405" i="13"/>
  <c r="K2405" i="13" s="1"/>
  <c r="J2406" i="13"/>
  <c r="K2406" i="13" s="1"/>
  <c r="J2407" i="13"/>
  <c r="K2407" i="13" s="1"/>
  <c r="H2407" i="13" s="1"/>
  <c r="J2408" i="13"/>
  <c r="K2408" i="13" s="1"/>
  <c r="J2409" i="13"/>
  <c r="K2409" i="13" s="1"/>
  <c r="H2409" i="13" s="1"/>
  <c r="J2410" i="13"/>
  <c r="K2410" i="13" s="1"/>
  <c r="J2411" i="13"/>
  <c r="K2411" i="13" s="1"/>
  <c r="J2412" i="13"/>
  <c r="K2412" i="13" s="1"/>
  <c r="H2412" i="13" s="1"/>
  <c r="J2413" i="13"/>
  <c r="K2413" i="13" s="1"/>
  <c r="H2413" i="13" s="1"/>
  <c r="J2414" i="13"/>
  <c r="K2414" i="13" s="1"/>
  <c r="J2415" i="13"/>
  <c r="K2415" i="13" s="1"/>
  <c r="J2416" i="13"/>
  <c r="K2416" i="13" s="1"/>
  <c r="J2417" i="13"/>
  <c r="K2417" i="13" s="1"/>
  <c r="H2417" i="13" s="1"/>
  <c r="J2418" i="13"/>
  <c r="K2418" i="13" s="1"/>
  <c r="H2418" i="13" s="1"/>
  <c r="J2419" i="13"/>
  <c r="K2419" i="13" s="1"/>
  <c r="J2420" i="13"/>
  <c r="K2420" i="13" s="1"/>
  <c r="H2420" i="13" s="1"/>
  <c r="J2421" i="13"/>
  <c r="K2421" i="13" s="1"/>
  <c r="H2421" i="13" s="1"/>
  <c r="J2422" i="13"/>
  <c r="K2422" i="13" s="1"/>
  <c r="H2422" i="13" s="1"/>
  <c r="J2423" i="13"/>
  <c r="K2423" i="13" s="1"/>
  <c r="H2423" i="13" s="1"/>
  <c r="J2424" i="13"/>
  <c r="K2424" i="13" s="1"/>
  <c r="H2424" i="13" s="1"/>
  <c r="J2425" i="13"/>
  <c r="K2425" i="13" s="1"/>
  <c r="J2426" i="13"/>
  <c r="K2426" i="13" s="1"/>
  <c r="H2426" i="13" s="1"/>
  <c r="J2427" i="13"/>
  <c r="K2427" i="13" s="1"/>
  <c r="J2428" i="13"/>
  <c r="K2428" i="13" s="1"/>
  <c r="J2429" i="13"/>
  <c r="K2429" i="13" s="1"/>
  <c r="J2430" i="13"/>
  <c r="K2430" i="13" s="1"/>
  <c r="J2431" i="13"/>
  <c r="K2431" i="13"/>
  <c r="J2432" i="13"/>
  <c r="K2432" i="13" s="1"/>
  <c r="J2433" i="13"/>
  <c r="K2433" i="13" s="1"/>
  <c r="J2434" i="13"/>
  <c r="K2434" i="13" s="1"/>
  <c r="H2434" i="13" s="1"/>
  <c r="J2435" i="13"/>
  <c r="K2435" i="13" s="1"/>
  <c r="H2435" i="13" s="1"/>
  <c r="J2436" i="13"/>
  <c r="K2436" i="13" s="1"/>
  <c r="J2437" i="13"/>
  <c r="K2437" i="13" s="1"/>
  <c r="J2438" i="13"/>
  <c r="K2438" i="13" s="1"/>
  <c r="J2439" i="13"/>
  <c r="K2439" i="13" s="1"/>
  <c r="J2440" i="13"/>
  <c r="K2440" i="13" s="1"/>
  <c r="J2441" i="13"/>
  <c r="K2441" i="13" s="1"/>
  <c r="H2441" i="13" s="1"/>
  <c r="J2442" i="13"/>
  <c r="K2442" i="13" s="1"/>
  <c r="J2443" i="13"/>
  <c r="K2443" i="13" s="1"/>
  <c r="J2444" i="13"/>
  <c r="K2444" i="13" s="1"/>
  <c r="J2445" i="13"/>
  <c r="K2445" i="13" s="1"/>
  <c r="J2446" i="13"/>
  <c r="K2446" i="13" s="1"/>
  <c r="J2447" i="13"/>
  <c r="K2447" i="13" s="1"/>
  <c r="H2447" i="13" s="1"/>
  <c r="J2448" i="13"/>
  <c r="K2448" i="13" s="1"/>
  <c r="J2449" i="13"/>
  <c r="K2449" i="13" s="1"/>
  <c r="J2450" i="13"/>
  <c r="K2450" i="13" s="1"/>
  <c r="J2451" i="13"/>
  <c r="K2451" i="13" s="1"/>
  <c r="J2452" i="13"/>
  <c r="K2452" i="13" s="1"/>
  <c r="H2452" i="13" s="1"/>
  <c r="J2453" i="13"/>
  <c r="K2453" i="13" s="1"/>
  <c r="J2454" i="13"/>
  <c r="K2454" i="13" s="1"/>
  <c r="J2455" i="13"/>
  <c r="K2455" i="13" s="1"/>
  <c r="J2456" i="13"/>
  <c r="K2456" i="13" s="1"/>
  <c r="J2457" i="13"/>
  <c r="K2457" i="13" s="1"/>
  <c r="J2458" i="13"/>
  <c r="K2458" i="13" s="1"/>
  <c r="J2459" i="13"/>
  <c r="K2459" i="13" s="1"/>
  <c r="J2460" i="13"/>
  <c r="K2460" i="13" s="1"/>
  <c r="J2461" i="13"/>
  <c r="K2461" i="13" s="1"/>
  <c r="H2461" i="13" s="1"/>
  <c r="J2462" i="13"/>
  <c r="K2462" i="13" s="1"/>
  <c r="J2463" i="13"/>
  <c r="K2463" i="13" s="1"/>
  <c r="H2463" i="13" s="1"/>
  <c r="J2464" i="13"/>
  <c r="K2464" i="13" s="1"/>
  <c r="J2465" i="13"/>
  <c r="K2465" i="13" s="1"/>
  <c r="J2466" i="13"/>
  <c r="K2466" i="13" s="1"/>
  <c r="J2467" i="13"/>
  <c r="K2467" i="13" s="1"/>
  <c r="J2468" i="13"/>
  <c r="K2468" i="13" s="1"/>
  <c r="J2469" i="13"/>
  <c r="K2469" i="13" s="1"/>
  <c r="H2469" i="13" s="1"/>
  <c r="J2470" i="13"/>
  <c r="K2470" i="13" s="1"/>
  <c r="L2470" i="13" s="1"/>
  <c r="J2471" i="13"/>
  <c r="K2471" i="13" s="1"/>
  <c r="H2471" i="13" s="1"/>
  <c r="J2472" i="13"/>
  <c r="K2472" i="13" s="1"/>
  <c r="J2473" i="13"/>
  <c r="K2473" i="13" s="1"/>
  <c r="H2473" i="13" s="1"/>
  <c r="J2474" i="13"/>
  <c r="K2474" i="13" s="1"/>
  <c r="L2474" i="13" s="1"/>
  <c r="J2475" i="13"/>
  <c r="K2475" i="13" s="1"/>
  <c r="J2476" i="13"/>
  <c r="K2476" i="13" s="1"/>
  <c r="J2477" i="13"/>
  <c r="K2477" i="13" s="1"/>
  <c r="J2478" i="13"/>
  <c r="K2478" i="13" s="1"/>
  <c r="J2479" i="13"/>
  <c r="K2479" i="13" s="1"/>
  <c r="J2480" i="13"/>
  <c r="K2480" i="13" s="1"/>
  <c r="J2481" i="13"/>
  <c r="K2481" i="13" s="1"/>
  <c r="H2481" i="13" s="1"/>
  <c r="J2482" i="13"/>
  <c r="K2482" i="13" s="1"/>
  <c r="J2483" i="13"/>
  <c r="K2483" i="13" s="1"/>
  <c r="H2483" i="13" s="1"/>
  <c r="J2484" i="13"/>
  <c r="K2484" i="13" s="1"/>
  <c r="H2484" i="13" s="1"/>
  <c r="J2485" i="13"/>
  <c r="K2485" i="13" s="1"/>
  <c r="J2486" i="13"/>
  <c r="K2486" i="13" s="1"/>
  <c r="J2487" i="13"/>
  <c r="K2487" i="13" s="1"/>
  <c r="J2488" i="13"/>
  <c r="K2488" i="13" s="1"/>
  <c r="J2489" i="13"/>
  <c r="K2489" i="13" s="1"/>
  <c r="J2490" i="13"/>
  <c r="K2490" i="13" s="1"/>
  <c r="J2491" i="13"/>
  <c r="K2491" i="13" s="1"/>
  <c r="H2491" i="13" s="1"/>
  <c r="J2492" i="13"/>
  <c r="K2492" i="13" s="1"/>
  <c r="J2493" i="13"/>
  <c r="K2493" i="13" s="1"/>
  <c r="H2493" i="13" s="1"/>
  <c r="J2494" i="13"/>
  <c r="K2494" i="13" s="1"/>
  <c r="J2495" i="13"/>
  <c r="K2495" i="13" s="1"/>
  <c r="H2495" i="13" s="1"/>
  <c r="J2496" i="13"/>
  <c r="K2496" i="13" s="1"/>
  <c r="J2497" i="13"/>
  <c r="K2497" i="13" s="1"/>
  <c r="J2498" i="13"/>
  <c r="K2498" i="13" s="1"/>
  <c r="L2498" i="13" s="1"/>
  <c r="J2499" i="13"/>
  <c r="K2499" i="13" s="1"/>
  <c r="J2500" i="13"/>
  <c r="K2500" i="13" s="1"/>
  <c r="J2501" i="13"/>
  <c r="K2501" i="13" s="1"/>
  <c r="L2501" i="13" s="1"/>
  <c r="J2502" i="13"/>
  <c r="K2502" i="13" s="1"/>
  <c r="H2502" i="13" s="1"/>
  <c r="J2503" i="13"/>
  <c r="K2503" i="13" s="1"/>
  <c r="J2504" i="13"/>
  <c r="K2504" i="13" s="1"/>
  <c r="J2505" i="13"/>
  <c r="K2505" i="13" s="1"/>
  <c r="J2506" i="13"/>
  <c r="K2506" i="13" s="1"/>
  <c r="H2506" i="13" s="1"/>
  <c r="J2507" i="13"/>
  <c r="K2507" i="13" s="1"/>
  <c r="L2507" i="13" s="1"/>
  <c r="I2507" i="13" s="1"/>
  <c r="J2508" i="13"/>
  <c r="K2508" i="13" s="1"/>
  <c r="J2509" i="13"/>
  <c r="K2509" i="13" s="1"/>
  <c r="L2509" i="13" s="1"/>
  <c r="J2510" i="13"/>
  <c r="K2510" i="13" s="1"/>
  <c r="J2511" i="13"/>
  <c r="K2511" i="13" s="1"/>
  <c r="J2512" i="13"/>
  <c r="K2512" i="13" s="1"/>
  <c r="J2513" i="13"/>
  <c r="K2513" i="13" s="1"/>
  <c r="J2514" i="13"/>
  <c r="K2514" i="13" s="1"/>
  <c r="H2514" i="13" s="1"/>
  <c r="J2515" i="13"/>
  <c r="K2515" i="13" s="1"/>
  <c r="H2515" i="13" s="1"/>
  <c r="J2516" i="13"/>
  <c r="K2516" i="13" s="1"/>
  <c r="J2517" i="13"/>
  <c r="K2517" i="13" s="1"/>
  <c r="J2518" i="13"/>
  <c r="K2518" i="13" s="1"/>
  <c r="H2518" i="13" s="1"/>
  <c r="J2519" i="13"/>
  <c r="K2519" i="13" s="1"/>
  <c r="J2520" i="13"/>
  <c r="K2520" i="13" s="1"/>
  <c r="J2521" i="13"/>
  <c r="K2521" i="13" s="1"/>
  <c r="J2522" i="13"/>
  <c r="K2522" i="13" s="1"/>
  <c r="J2523" i="13"/>
  <c r="K2523" i="13" s="1"/>
  <c r="H2523" i="13" s="1"/>
  <c r="J2524" i="13"/>
  <c r="K2524" i="13" s="1"/>
  <c r="J2525" i="13"/>
  <c r="K2525" i="13" s="1"/>
  <c r="J2526" i="13"/>
  <c r="K2526" i="13" s="1"/>
  <c r="J2527" i="13"/>
  <c r="K2527" i="13" s="1"/>
  <c r="J2528" i="13"/>
  <c r="K2528" i="13" s="1"/>
  <c r="J2529" i="13"/>
  <c r="K2529" i="13" s="1"/>
  <c r="J2530" i="13"/>
  <c r="K2530" i="13" s="1"/>
  <c r="J2531" i="13"/>
  <c r="K2531" i="13" s="1"/>
  <c r="J2532" i="13"/>
  <c r="K2532" i="13" s="1"/>
  <c r="J2533" i="13"/>
  <c r="K2533" i="13" s="1"/>
  <c r="J2534" i="13"/>
  <c r="K2534" i="13" s="1"/>
  <c r="J2535" i="13"/>
  <c r="K2535" i="13" s="1"/>
  <c r="H2535" i="13" s="1"/>
  <c r="J2536" i="13"/>
  <c r="K2536" i="13" s="1"/>
  <c r="L2536" i="13" s="1"/>
  <c r="J2537" i="13"/>
  <c r="K2537" i="13" s="1"/>
  <c r="J2538" i="13"/>
  <c r="K2538" i="13" s="1"/>
  <c r="J2539" i="13"/>
  <c r="K2539" i="13" s="1"/>
  <c r="J2540" i="13"/>
  <c r="K2540" i="13" s="1"/>
  <c r="H2540" i="13" s="1"/>
  <c r="J2541" i="13"/>
  <c r="K2541" i="13" s="1"/>
  <c r="L2541" i="13" s="1"/>
  <c r="I2541" i="13" s="1"/>
  <c r="J2542" i="13"/>
  <c r="K2542" i="13" s="1"/>
  <c r="J2543" i="13"/>
  <c r="K2543" i="13" s="1"/>
  <c r="J2544" i="13"/>
  <c r="K2544" i="13" s="1"/>
  <c r="J2545" i="13"/>
  <c r="K2545" i="13" s="1"/>
  <c r="J2546" i="13"/>
  <c r="K2546" i="13" s="1"/>
  <c r="H2546" i="13" s="1"/>
  <c r="J2547" i="13"/>
  <c r="K2547" i="13" s="1"/>
  <c r="L2547" i="13" s="1"/>
  <c r="I2547" i="13" s="1"/>
  <c r="J2548" i="13"/>
  <c r="K2548" i="13" s="1"/>
  <c r="J2549" i="13"/>
  <c r="K2549" i="13" s="1"/>
  <c r="J2550" i="13"/>
  <c r="K2550" i="13" s="1"/>
  <c r="L2550" i="13" s="1"/>
  <c r="J2551" i="13"/>
  <c r="K2551" i="13" s="1"/>
  <c r="J2552" i="13"/>
  <c r="K2552" i="13" s="1"/>
  <c r="J2553" i="13"/>
  <c r="K2553" i="13" s="1"/>
  <c r="J2554" i="13"/>
  <c r="K2554" i="13" s="1"/>
  <c r="J2555" i="13"/>
  <c r="K2555" i="13" s="1"/>
  <c r="J2556" i="13"/>
  <c r="K2556" i="13" s="1"/>
  <c r="J2557" i="13"/>
  <c r="K2557" i="13" s="1"/>
  <c r="H2557" i="13" s="1"/>
  <c r="J2558" i="13"/>
  <c r="K2558" i="13" s="1"/>
  <c r="J2559" i="13"/>
  <c r="K2559" i="13" s="1"/>
  <c r="J2560" i="13"/>
  <c r="K2560" i="13" s="1"/>
  <c r="J2561" i="13"/>
  <c r="K2561" i="13" s="1"/>
  <c r="H2561" i="13" s="1"/>
  <c r="J2562" i="13"/>
  <c r="K2562" i="13" s="1"/>
  <c r="H2562" i="13" s="1"/>
  <c r="J2563" i="13"/>
  <c r="K2563" i="13" s="1"/>
  <c r="J2564" i="13"/>
  <c r="K2564" i="13" s="1"/>
  <c r="J2565" i="13"/>
  <c r="K2565" i="13" s="1"/>
  <c r="J2566" i="13"/>
  <c r="K2566" i="13" s="1"/>
  <c r="J2567" i="13"/>
  <c r="K2567" i="13" s="1"/>
  <c r="H2567" i="13" s="1"/>
  <c r="J2568" i="13"/>
  <c r="K2568" i="13" s="1"/>
  <c r="J2569" i="13"/>
  <c r="K2569" i="13" s="1"/>
  <c r="J2570" i="13"/>
  <c r="K2570" i="13" s="1"/>
  <c r="J2571" i="13"/>
  <c r="K2571" i="13" s="1"/>
  <c r="J2572" i="13"/>
  <c r="K2572" i="13" s="1"/>
  <c r="J2574" i="13"/>
  <c r="K2574" i="13" s="1"/>
  <c r="H2574" i="13" s="1"/>
  <c r="J2575" i="13"/>
  <c r="K2575" i="13" s="1"/>
  <c r="H2575" i="13" s="1"/>
  <c r="J2576" i="13"/>
  <c r="K2576" i="13" s="1"/>
  <c r="H2576" i="13" s="1"/>
  <c r="J2577" i="13"/>
  <c r="K2577" i="13" s="1"/>
  <c r="L2577" i="13" s="1"/>
  <c r="J2578" i="13"/>
  <c r="K2578" i="13" s="1"/>
  <c r="J2579" i="13"/>
  <c r="K2579" i="13" s="1"/>
  <c r="J2580" i="13"/>
  <c r="K2580" i="13" s="1"/>
  <c r="J2581" i="13"/>
  <c r="K2581" i="13" s="1"/>
  <c r="H2581" i="13" s="1"/>
  <c r="J2582" i="13"/>
  <c r="K2582" i="13" s="1"/>
  <c r="J2583" i="13"/>
  <c r="K2583" i="13" s="1"/>
  <c r="J2584" i="13"/>
  <c r="K2584" i="13" s="1"/>
  <c r="J2585" i="13"/>
  <c r="K2585" i="13" s="1"/>
  <c r="J2586" i="13"/>
  <c r="K2586" i="13" s="1"/>
  <c r="J2587" i="13"/>
  <c r="K2587" i="13" s="1"/>
  <c r="J2588" i="13"/>
  <c r="K2588" i="13" s="1"/>
  <c r="J2589" i="13"/>
  <c r="K2589" i="13" s="1"/>
  <c r="J2590" i="13"/>
  <c r="K2590" i="13" s="1"/>
  <c r="J2591" i="13"/>
  <c r="K2591" i="13" s="1"/>
  <c r="J2592" i="13"/>
  <c r="K2592" i="13" s="1"/>
  <c r="J2593" i="13"/>
  <c r="K2593" i="13" s="1"/>
  <c r="J2594" i="13"/>
  <c r="K2594" i="13" s="1"/>
  <c r="J2595" i="13"/>
  <c r="K2595" i="13" s="1"/>
  <c r="J2596" i="13"/>
  <c r="K2596" i="13" s="1"/>
  <c r="J2597" i="13"/>
  <c r="K2597" i="13" s="1"/>
  <c r="H2597" i="13" s="1"/>
  <c r="J2598" i="13"/>
  <c r="K2598" i="13" s="1"/>
  <c r="H2598" i="13" s="1"/>
  <c r="J2599" i="13"/>
  <c r="K2599" i="13" s="1"/>
  <c r="L2599" i="13" s="1"/>
  <c r="J2600" i="13"/>
  <c r="K2600" i="13" s="1"/>
  <c r="J2601" i="13"/>
  <c r="K2601" i="13" s="1"/>
  <c r="H2601" i="13" s="1"/>
  <c r="J2602" i="13"/>
  <c r="K2602" i="13" s="1"/>
  <c r="J2603" i="13"/>
  <c r="K2603" i="13" s="1"/>
  <c r="J2604" i="13"/>
  <c r="K2604" i="13" s="1"/>
  <c r="J2605" i="13"/>
  <c r="K2605" i="13" s="1"/>
  <c r="J2606" i="13"/>
  <c r="K2606" i="13" s="1"/>
  <c r="J2607" i="13"/>
  <c r="K2607" i="13" s="1"/>
  <c r="H2607" i="13" s="1"/>
  <c r="J2608" i="13"/>
  <c r="K2608" i="13" s="1"/>
  <c r="J2609" i="13"/>
  <c r="K2609" i="13" s="1"/>
  <c r="H2609" i="13" s="1"/>
  <c r="J2611" i="13"/>
  <c r="K2611" i="13" s="1"/>
  <c r="J2612" i="13"/>
  <c r="K2612" i="13" s="1"/>
  <c r="L2612" i="13" s="1"/>
  <c r="J2613" i="13"/>
  <c r="K2613" i="13" s="1"/>
  <c r="J2614" i="13"/>
  <c r="K2614" i="13" s="1"/>
  <c r="J2615" i="13"/>
  <c r="K2615" i="13" s="1"/>
  <c r="J2616" i="13"/>
  <c r="K2616" i="13" s="1"/>
  <c r="J2617" i="13"/>
  <c r="K2617" i="13" s="1"/>
  <c r="J2618" i="13"/>
  <c r="K2618" i="13" s="1"/>
  <c r="L2618" i="13" s="1"/>
  <c r="J2619" i="13"/>
  <c r="K2619" i="13" s="1"/>
  <c r="L2619" i="13" s="1"/>
  <c r="J2620" i="13"/>
  <c r="K2620" i="13" s="1"/>
  <c r="J2621" i="13"/>
  <c r="K2621" i="13" s="1"/>
  <c r="J2622" i="13"/>
  <c r="K2622" i="13" s="1"/>
  <c r="J2623" i="13"/>
  <c r="K2623" i="13" s="1"/>
  <c r="J2624" i="13"/>
  <c r="K2624" i="13" s="1"/>
  <c r="L2624" i="13" s="1"/>
  <c r="J2625" i="13"/>
  <c r="K2625" i="13" s="1"/>
  <c r="H2625" i="13" s="1"/>
  <c r="J2626" i="13"/>
  <c r="K2626" i="13" s="1"/>
  <c r="J2627" i="13"/>
  <c r="K2627" i="13" s="1"/>
  <c r="H2627" i="13" s="1"/>
  <c r="J2628" i="13"/>
  <c r="K2628" i="13" s="1"/>
  <c r="J2629" i="13"/>
  <c r="K2629" i="13" s="1"/>
  <c r="J2630" i="13"/>
  <c r="K2630" i="13" s="1"/>
  <c r="J2631" i="13"/>
  <c r="K2631" i="13" s="1"/>
  <c r="J2632" i="13"/>
  <c r="K2632" i="13" s="1"/>
  <c r="H2632" i="13" s="1"/>
  <c r="J2633" i="13"/>
  <c r="K2633" i="13" s="1"/>
  <c r="J2634" i="13"/>
  <c r="K2634" i="13" s="1"/>
  <c r="J2635" i="13"/>
  <c r="K2635" i="13" s="1"/>
  <c r="H2635" i="13" s="1"/>
  <c r="J2636" i="13"/>
  <c r="K2636" i="13" s="1"/>
  <c r="J2637" i="13"/>
  <c r="K2637" i="13" s="1"/>
  <c r="J2638" i="13"/>
  <c r="K2638" i="13" s="1"/>
  <c r="H2638" i="13" s="1"/>
  <c r="J2639" i="13"/>
  <c r="K2639" i="13" s="1"/>
  <c r="J2640" i="13"/>
  <c r="K2640" i="13" s="1"/>
  <c r="H2640" i="13" s="1"/>
  <c r="J2641" i="13"/>
  <c r="K2641" i="13" s="1"/>
  <c r="J2642" i="13"/>
  <c r="K2642" i="13" s="1"/>
  <c r="J2643" i="13"/>
  <c r="K2643" i="13" s="1"/>
  <c r="J2644" i="13"/>
  <c r="K2644" i="13" s="1"/>
  <c r="J2645" i="13"/>
  <c r="K2645" i="13" s="1"/>
  <c r="H2645" i="13" s="1"/>
  <c r="J2646" i="13"/>
  <c r="K2646" i="13" s="1"/>
  <c r="J2648" i="13"/>
  <c r="K2648" i="13" s="1"/>
  <c r="J2649" i="13"/>
  <c r="K2649" i="13" s="1"/>
  <c r="J2650" i="13"/>
  <c r="K2650" i="13" s="1"/>
  <c r="J2651" i="13"/>
  <c r="K2651" i="13" s="1"/>
  <c r="H2651" i="13" s="1"/>
  <c r="J2652" i="13"/>
  <c r="K2652" i="13" s="1"/>
  <c r="J2653" i="13"/>
  <c r="K2653" i="13" s="1"/>
  <c r="H2653" i="13" s="1"/>
  <c r="J2691" i="13"/>
  <c r="K2691" i="13" s="1"/>
  <c r="L2691" i="13" s="1"/>
  <c r="J2692" i="13"/>
  <c r="K2692" i="13" s="1"/>
  <c r="J2693" i="13"/>
  <c r="K2693" i="13" s="1"/>
  <c r="L2693" i="13" s="1"/>
  <c r="I2693" i="13" s="1"/>
  <c r="J2694" i="13"/>
  <c r="K2694" i="13" s="1"/>
  <c r="J2695" i="13"/>
  <c r="K2695" i="13" s="1"/>
  <c r="H2695" i="13" s="1"/>
  <c r="J2696" i="13"/>
  <c r="K2696" i="13" s="1"/>
  <c r="J2697" i="13"/>
  <c r="K2697" i="13" s="1"/>
  <c r="J2698" i="13"/>
  <c r="K2698" i="13" s="1"/>
  <c r="L2698" i="13" s="1"/>
  <c r="I2698" i="13" s="1"/>
  <c r="J2699" i="13"/>
  <c r="K2699" i="13" s="1"/>
  <c r="L2699" i="13" s="1"/>
  <c r="J2700" i="13"/>
  <c r="K2700" i="13" s="1"/>
  <c r="L2700" i="13" s="1"/>
  <c r="J2701" i="13"/>
  <c r="K2701" i="13" s="1"/>
  <c r="H2701" i="13" s="1"/>
  <c r="J2702" i="13"/>
  <c r="K2702" i="13" s="1"/>
  <c r="J2703" i="13"/>
  <c r="K2703" i="13" s="1"/>
  <c r="H2703" i="13" s="1"/>
  <c r="J2704" i="13"/>
  <c r="K2704" i="13" s="1"/>
  <c r="J2705" i="13"/>
  <c r="K2705" i="13" s="1"/>
  <c r="J2706" i="13"/>
  <c r="K2706" i="13" s="1"/>
  <c r="L2706" i="13" s="1"/>
  <c r="J2707" i="13"/>
  <c r="K2707" i="13" s="1"/>
  <c r="H2707" i="13" s="1"/>
  <c r="J2708" i="13"/>
  <c r="K2708" i="13" s="1"/>
  <c r="J2709" i="13"/>
  <c r="K2709" i="13" s="1"/>
  <c r="J2710" i="13"/>
  <c r="K2710" i="13" s="1"/>
  <c r="J2711" i="13"/>
  <c r="K2711" i="13" s="1"/>
  <c r="H2711" i="13" s="1"/>
  <c r="J2712" i="13"/>
  <c r="K2712" i="13" s="1"/>
  <c r="J2713" i="13"/>
  <c r="K2713" i="13" s="1"/>
  <c r="J2714" i="13"/>
  <c r="K2714" i="13" s="1"/>
  <c r="H2714" i="13" s="1"/>
  <c r="J2715" i="13"/>
  <c r="K2715" i="13" s="1"/>
  <c r="L2715" i="13" s="1"/>
  <c r="J2716" i="13"/>
  <c r="K2716" i="13" s="1"/>
  <c r="J2717" i="13"/>
  <c r="K2717" i="13" s="1"/>
  <c r="J2718" i="13"/>
  <c r="K2718" i="13" s="1"/>
  <c r="J2719" i="13"/>
  <c r="K2719" i="13" s="1"/>
  <c r="H2719" i="13" s="1"/>
  <c r="J2720" i="13"/>
  <c r="K2720" i="13" s="1"/>
  <c r="J2722" i="13"/>
  <c r="K2722" i="13" s="1"/>
  <c r="J2723" i="13"/>
  <c r="K2723" i="13" s="1"/>
  <c r="H2723" i="13" s="1"/>
  <c r="J2724" i="13"/>
  <c r="K2724" i="13" s="1"/>
  <c r="J2725" i="13"/>
  <c r="K2725" i="13" s="1"/>
  <c r="J2726" i="13"/>
  <c r="K2726" i="13" s="1"/>
  <c r="J2727" i="13"/>
  <c r="K2727" i="13" s="1"/>
  <c r="J2248" i="13"/>
  <c r="K2248" i="13" s="1"/>
  <c r="G2448" i="13"/>
  <c r="G2449" i="13"/>
  <c r="G2450" i="13"/>
  <c r="G2451" i="13"/>
  <c r="G2452" i="13"/>
  <c r="G2453" i="13"/>
  <c r="G2454" i="13"/>
  <c r="G2455" i="13"/>
  <c r="G2456" i="13"/>
  <c r="G2457" i="13"/>
  <c r="G2458" i="13"/>
  <c r="G2459" i="13"/>
  <c r="G2460" i="13"/>
  <c r="G2461" i="13"/>
  <c r="G2462" i="13"/>
  <c r="G2463" i="13"/>
  <c r="G2464" i="13"/>
  <c r="G2465" i="13"/>
  <c r="G2466" i="13"/>
  <c r="G2467" i="13"/>
  <c r="G2468" i="13"/>
  <c r="G2469" i="13"/>
  <c r="G2470" i="13"/>
  <c r="G2471" i="13"/>
  <c r="G2472" i="13"/>
  <c r="G2473" i="13"/>
  <c r="G2474" i="13"/>
  <c r="G2475" i="13"/>
  <c r="G2476" i="13"/>
  <c r="G2477" i="13"/>
  <c r="G2478" i="13"/>
  <c r="G2479" i="13"/>
  <c r="G2480" i="13"/>
  <c r="G2481" i="13"/>
  <c r="G2482" i="13"/>
  <c r="G2483" i="13"/>
  <c r="G2484" i="13"/>
  <c r="G2485" i="13"/>
  <c r="G2486" i="13"/>
  <c r="G2487" i="13"/>
  <c r="G2488" i="13"/>
  <c r="G2489" i="13"/>
  <c r="G2490" i="13"/>
  <c r="G2491" i="13"/>
  <c r="G2492" i="13"/>
  <c r="G2493" i="13"/>
  <c r="G2494" i="13"/>
  <c r="G2495" i="13"/>
  <c r="G2496" i="13"/>
  <c r="G2497" i="13"/>
  <c r="G2498" i="13"/>
  <c r="G2499" i="13"/>
  <c r="G2500" i="13"/>
  <c r="G2501" i="13"/>
  <c r="G2502" i="13"/>
  <c r="G2503" i="13"/>
  <c r="G2504" i="13"/>
  <c r="G2505" i="13"/>
  <c r="G2506" i="13"/>
  <c r="G2507" i="13"/>
  <c r="G2508" i="13"/>
  <c r="G2509" i="13"/>
  <c r="G2510" i="13"/>
  <c r="G2511" i="13"/>
  <c r="G2512" i="13"/>
  <c r="G2513" i="13"/>
  <c r="G2514" i="13"/>
  <c r="G2515" i="13"/>
  <c r="G2516" i="13"/>
  <c r="G2517" i="13"/>
  <c r="G2518" i="13"/>
  <c r="G2519" i="13"/>
  <c r="G2520" i="13"/>
  <c r="G2521" i="13"/>
  <c r="G2522" i="13"/>
  <c r="G2523" i="13"/>
  <c r="G2524" i="13"/>
  <c r="G2525" i="13"/>
  <c r="G2526" i="13"/>
  <c r="G2527" i="13"/>
  <c r="G2528" i="13"/>
  <c r="G2529" i="13"/>
  <c r="G2530" i="13"/>
  <c r="G2531" i="13"/>
  <c r="G2532" i="13"/>
  <c r="G2533" i="13"/>
  <c r="G2534" i="13"/>
  <c r="G2535" i="13"/>
  <c r="G2536" i="13"/>
  <c r="G2537" i="13"/>
  <c r="G2538" i="13"/>
  <c r="G2539" i="13"/>
  <c r="G2540" i="13"/>
  <c r="G2541" i="13"/>
  <c r="G2542" i="13"/>
  <c r="G2447" i="13"/>
  <c r="G2276" i="13"/>
  <c r="G2277" i="13"/>
  <c r="G2278" i="13"/>
  <c r="G2279" i="13"/>
  <c r="G2280" i="13"/>
  <c r="G2281" i="13"/>
  <c r="G2282" i="13"/>
  <c r="G2283" i="13"/>
  <c r="G2284" i="13"/>
  <c r="G2285" i="13"/>
  <c r="G2286" i="13"/>
  <c r="G2287" i="13"/>
  <c r="G2288" i="13"/>
  <c r="G2289" i="13"/>
  <c r="G2290" i="13"/>
  <c r="G2291" i="13"/>
  <c r="G2292" i="13"/>
  <c r="G2293" i="13"/>
  <c r="G2294" i="13"/>
  <c r="G2295" i="13"/>
  <c r="G2296" i="13"/>
  <c r="G2297" i="13"/>
  <c r="G2298" i="13"/>
  <c r="G2299" i="13"/>
  <c r="G2300" i="13"/>
  <c r="G2301" i="13"/>
  <c r="G2302" i="13"/>
  <c r="G2303" i="13"/>
  <c r="G2304" i="13"/>
  <c r="G2305" i="13"/>
  <c r="G2306" i="13"/>
  <c r="G2307" i="13"/>
  <c r="G2308" i="13"/>
  <c r="G2309" i="13"/>
  <c r="G2310" i="13"/>
  <c r="G2311" i="13"/>
  <c r="G2312" i="13"/>
  <c r="G2313" i="13"/>
  <c r="G2314" i="13"/>
  <c r="G2315" i="13"/>
  <c r="G2316" i="13"/>
  <c r="G2317" i="13"/>
  <c r="G2318" i="13"/>
  <c r="G2319" i="13"/>
  <c r="G2320" i="13"/>
  <c r="G2321" i="13"/>
  <c r="G2322" i="13"/>
  <c r="G2323" i="13"/>
  <c r="G2324" i="13"/>
  <c r="G2325" i="13"/>
  <c r="G2326" i="13"/>
  <c r="G2327" i="13"/>
  <c r="G2328" i="13"/>
  <c r="G2329" i="13"/>
  <c r="G2330" i="13"/>
  <c r="G2331" i="13"/>
  <c r="G2332" i="13"/>
  <c r="G2333" i="13"/>
  <c r="G2334" i="13"/>
  <c r="G2335" i="13"/>
  <c r="G2336" i="13"/>
  <c r="G2337" i="13"/>
  <c r="G2338" i="13"/>
  <c r="G2339" i="13"/>
  <c r="G2340" i="13"/>
  <c r="G2341" i="13"/>
  <c r="G2342" i="13"/>
  <c r="G2343" i="13"/>
  <c r="G2344" i="13"/>
  <c r="G2345" i="13"/>
  <c r="G2346" i="13"/>
  <c r="G2347" i="13"/>
  <c r="G2348" i="13"/>
  <c r="G2349" i="13"/>
  <c r="G2350" i="13"/>
  <c r="G2351" i="13"/>
  <c r="G2352" i="13"/>
  <c r="G2353" i="13"/>
  <c r="G2354" i="13"/>
  <c r="G2355" i="13"/>
  <c r="G2356" i="13"/>
  <c r="G2357" i="13"/>
  <c r="G2358" i="13"/>
  <c r="G2359" i="13"/>
  <c r="G2360" i="13"/>
  <c r="G2361" i="13"/>
  <c r="G2362" i="13"/>
  <c r="G2363" i="13"/>
  <c r="G2364" i="13"/>
  <c r="G2365" i="13"/>
  <c r="G2366" i="13"/>
  <c r="G2367" i="13"/>
  <c r="G2368" i="13"/>
  <c r="G2369" i="13"/>
  <c r="G2370" i="13"/>
  <c r="G2371" i="13"/>
  <c r="G2372" i="13"/>
  <c r="G2373" i="13"/>
  <c r="G2374" i="13"/>
  <c r="G2375" i="13"/>
  <c r="G2376" i="13"/>
  <c r="G2377" i="13"/>
  <c r="G2378" i="13"/>
  <c r="G2379" i="13"/>
  <c r="G2380" i="13"/>
  <c r="G2381" i="13"/>
  <c r="G2382" i="13"/>
  <c r="G2383" i="13"/>
  <c r="G2384" i="13"/>
  <c r="G2385" i="13"/>
  <c r="G2386" i="13"/>
  <c r="G2387" i="13"/>
  <c r="G2388" i="13"/>
  <c r="G2389" i="13"/>
  <c r="G2390" i="13"/>
  <c r="G2391" i="13"/>
  <c r="G2392" i="13"/>
  <c r="G2393" i="13"/>
  <c r="G2394" i="13"/>
  <c r="G2395" i="13"/>
  <c r="G2396" i="13"/>
  <c r="G2397" i="13"/>
  <c r="G2398" i="13"/>
  <c r="G2399" i="13"/>
  <c r="G2400" i="13"/>
  <c r="G2401" i="13"/>
  <c r="G2402" i="13"/>
  <c r="G2403" i="13"/>
  <c r="G2404" i="13"/>
  <c r="G2405" i="13"/>
  <c r="G2406" i="13"/>
  <c r="G2407" i="13"/>
  <c r="G2408" i="13"/>
  <c r="G2409" i="13"/>
  <c r="G2410" i="13"/>
  <c r="G2411" i="13"/>
  <c r="G2412" i="13"/>
  <c r="G2413" i="13"/>
  <c r="G2414" i="13"/>
  <c r="G2415" i="13"/>
  <c r="G2416" i="13"/>
  <c r="G2417" i="13"/>
  <c r="G2418" i="13"/>
  <c r="G2419" i="13"/>
  <c r="G2420" i="13"/>
  <c r="G2421" i="13"/>
  <c r="G2422" i="13"/>
  <c r="G2423" i="13"/>
  <c r="G2424" i="13"/>
  <c r="G2425" i="13"/>
  <c r="G2426" i="13"/>
  <c r="G2427" i="13"/>
  <c r="G2428" i="13"/>
  <c r="G2429" i="13"/>
  <c r="G2430" i="13"/>
  <c r="G2431" i="13"/>
  <c r="G2432" i="13"/>
  <c r="G2433" i="13"/>
  <c r="G2434" i="13"/>
  <c r="G2435" i="13"/>
  <c r="G2436" i="13"/>
  <c r="G2437" i="13"/>
  <c r="G2438" i="13"/>
  <c r="G2439" i="13"/>
  <c r="G2440" i="13"/>
  <c r="G2441" i="13"/>
  <c r="G2442" i="13"/>
  <c r="G2443" i="13"/>
  <c r="G2444" i="13"/>
  <c r="G2445" i="13"/>
  <c r="G2446" i="13"/>
  <c r="G2249" i="13"/>
  <c r="G2250" i="13"/>
  <c r="G2251" i="13"/>
  <c r="G2252" i="13"/>
  <c r="G2253" i="13"/>
  <c r="G2254" i="13"/>
  <c r="G2255" i="13"/>
  <c r="G2256" i="13"/>
  <c r="G2257" i="13"/>
  <c r="G2258" i="13"/>
  <c r="G2259" i="13"/>
  <c r="G2260" i="13"/>
  <c r="G2261" i="13"/>
  <c r="G2262" i="13"/>
  <c r="G2263" i="13"/>
  <c r="G2264" i="13"/>
  <c r="G2265" i="13"/>
  <c r="G2266" i="13"/>
  <c r="G2267" i="13"/>
  <c r="G2268" i="13"/>
  <c r="G2269" i="13"/>
  <c r="G2270" i="13"/>
  <c r="G2271" i="13"/>
  <c r="G2272" i="13"/>
  <c r="G2273" i="13"/>
  <c r="G2274" i="13"/>
  <c r="G2275" i="13"/>
  <c r="G2248" i="13"/>
  <c r="L2384" i="13"/>
  <c r="I2384" i="13" s="1"/>
  <c r="F24" i="122"/>
  <c r="G24" i="122"/>
  <c r="E40" i="122"/>
  <c r="E39" i="122"/>
  <c r="E38" i="122"/>
  <c r="G21" i="3"/>
  <c r="AG61" i="1"/>
  <c r="AM9" i="1"/>
  <c r="AM10" i="1"/>
  <c r="AM11" i="1"/>
  <c r="AM13" i="1"/>
  <c r="AM14" i="1"/>
  <c r="AM15" i="1"/>
  <c r="AM16" i="1"/>
  <c r="AM17" i="1"/>
  <c r="AM18" i="1"/>
  <c r="AM19" i="1"/>
  <c r="AM22" i="1"/>
  <c r="AM23" i="1"/>
  <c r="AM24" i="1"/>
  <c r="AM26" i="1"/>
  <c r="AM27" i="1"/>
  <c r="AM28" i="1"/>
  <c r="AM29" i="1"/>
  <c r="AM30" i="1"/>
  <c r="AM32" i="1"/>
  <c r="AM33" i="1"/>
  <c r="AM34" i="1"/>
  <c r="AM35" i="1"/>
  <c r="AM36" i="1"/>
  <c r="AM37" i="1"/>
  <c r="AM38" i="1"/>
  <c r="AM39" i="1"/>
  <c r="AM40" i="1"/>
  <c r="AM41" i="1"/>
  <c r="AM42" i="1"/>
  <c r="AM43" i="1"/>
  <c r="AM44" i="1"/>
  <c r="AM45" i="1"/>
  <c r="AM47" i="1"/>
  <c r="AM48" i="1"/>
  <c r="AM49" i="1"/>
  <c r="AM50" i="1"/>
  <c r="AM51" i="1"/>
  <c r="AM52" i="1"/>
  <c r="AM54" i="1"/>
  <c r="AM55" i="1"/>
  <c r="AM56" i="1"/>
  <c r="AM57" i="1"/>
  <c r="AM58" i="1"/>
  <c r="AM60" i="1"/>
  <c r="AI12" i="1"/>
  <c r="AH12" i="1"/>
  <c r="AG12" i="1"/>
  <c r="K25" i="1"/>
  <c r="K20" i="1"/>
  <c r="AI59" i="1"/>
  <c r="AI61" i="1"/>
  <c r="AH59" i="1"/>
  <c r="AH61" i="1"/>
  <c r="AI46" i="1"/>
  <c r="AH46" i="1"/>
  <c r="AG46" i="1"/>
  <c r="AI31" i="1"/>
  <c r="AH31" i="1"/>
  <c r="AG31" i="1"/>
  <c r="AI25" i="1"/>
  <c r="AH25" i="1"/>
  <c r="AG25" i="1"/>
  <c r="AI20" i="1"/>
  <c r="AH20" i="1"/>
  <c r="G2003" i="13"/>
  <c r="J2003" i="13"/>
  <c r="K2003" i="13" s="1"/>
  <c r="G2004" i="13"/>
  <c r="J2004" i="13"/>
  <c r="K2004" i="13" s="1"/>
  <c r="G2005" i="13"/>
  <c r="J2005" i="13"/>
  <c r="K2005" i="13" s="1"/>
  <c r="L2005" i="13" s="1"/>
  <c r="I2005" i="13" s="1"/>
  <c r="G2006" i="13"/>
  <c r="J2006" i="13"/>
  <c r="K2006" i="13" s="1"/>
  <c r="G2007" i="13"/>
  <c r="J2007" i="13"/>
  <c r="K2007" i="13" s="1"/>
  <c r="G2008" i="13"/>
  <c r="J2008" i="13"/>
  <c r="K2008" i="13" s="1"/>
  <c r="G2009" i="13"/>
  <c r="J2009" i="13"/>
  <c r="K2009" i="13" s="1"/>
  <c r="G2010" i="13"/>
  <c r="J2010" i="13"/>
  <c r="K2010" i="13" s="1"/>
  <c r="G2011" i="13"/>
  <c r="J2011" i="13"/>
  <c r="K2011" i="13" s="1"/>
  <c r="H2011" i="13" s="1"/>
  <c r="G2012" i="13"/>
  <c r="J2012" i="13"/>
  <c r="K2012" i="13" s="1"/>
  <c r="G2013" i="13"/>
  <c r="J2013" i="13"/>
  <c r="K2013" i="13" s="1"/>
  <c r="L2013" i="13" s="1"/>
  <c r="G2014" i="13"/>
  <c r="J2014" i="13"/>
  <c r="K2014" i="13" s="1"/>
  <c r="G2015" i="13"/>
  <c r="J2015" i="13"/>
  <c r="K2015" i="13" s="1"/>
  <c r="H2015" i="13" s="1"/>
  <c r="G2016" i="13"/>
  <c r="J2016" i="13"/>
  <c r="K2016" i="13" s="1"/>
  <c r="G2017" i="13"/>
  <c r="J2017" i="13"/>
  <c r="K2017" i="13" s="1"/>
  <c r="H2017" i="13" s="1"/>
  <c r="G2018" i="13"/>
  <c r="J2018" i="13"/>
  <c r="K2018" i="13" s="1"/>
  <c r="G2019" i="13"/>
  <c r="J2019" i="13"/>
  <c r="K2019" i="13" s="1"/>
  <c r="G2020" i="13"/>
  <c r="J2020" i="13"/>
  <c r="K2020" i="13" s="1"/>
  <c r="H2020" i="13" s="1"/>
  <c r="G2021" i="13"/>
  <c r="J2021" i="13"/>
  <c r="K2021" i="13" s="1"/>
  <c r="G2022" i="13"/>
  <c r="J2022" i="13"/>
  <c r="K2022" i="13" s="1"/>
  <c r="H2022" i="13" s="1"/>
  <c r="G2023" i="13"/>
  <c r="J2023" i="13"/>
  <c r="K2023" i="13" s="1"/>
  <c r="G2024" i="13"/>
  <c r="J2024" i="13"/>
  <c r="K2024" i="13" s="1"/>
  <c r="L2024" i="13" s="1"/>
  <c r="G2025" i="13"/>
  <c r="J2025" i="13"/>
  <c r="K2025" i="13" s="1"/>
  <c r="L2025" i="13" s="1"/>
  <c r="G2026" i="13"/>
  <c r="J2026" i="13"/>
  <c r="K2026" i="13" s="1"/>
  <c r="G2027" i="13"/>
  <c r="J2027" i="13"/>
  <c r="K2027" i="13" s="1"/>
  <c r="G2028" i="13"/>
  <c r="J2028" i="13"/>
  <c r="K2028" i="13" s="1"/>
  <c r="G2029" i="13"/>
  <c r="J2029" i="13"/>
  <c r="K2029" i="13" s="1"/>
  <c r="G2030" i="13"/>
  <c r="J2030" i="13"/>
  <c r="K2030" i="13" s="1"/>
  <c r="G2031" i="13"/>
  <c r="J2031" i="13"/>
  <c r="K2031" i="13" s="1"/>
  <c r="G2032" i="13"/>
  <c r="J2032" i="13"/>
  <c r="K2032" i="13" s="1"/>
  <c r="G2033" i="13"/>
  <c r="J2033" i="13"/>
  <c r="K2033" i="13" s="1"/>
  <c r="G2034" i="13"/>
  <c r="J2034" i="13"/>
  <c r="K2034" i="13" s="1"/>
  <c r="H2034" i="13" s="1"/>
  <c r="G2035" i="13"/>
  <c r="J2035" i="13"/>
  <c r="K2035" i="13" s="1"/>
  <c r="G2036" i="13"/>
  <c r="J2036" i="13"/>
  <c r="K2036" i="13" s="1"/>
  <c r="G2037" i="13"/>
  <c r="J2037" i="13"/>
  <c r="K2037" i="13" s="1"/>
  <c r="L2037" i="13" s="1"/>
  <c r="I2037" i="13" s="1"/>
  <c r="G2038" i="13"/>
  <c r="J2038" i="13"/>
  <c r="K2038" i="13" s="1"/>
  <c r="G2039" i="13"/>
  <c r="J2039" i="13"/>
  <c r="K2039" i="13" s="1"/>
  <c r="H2039" i="13" s="1"/>
  <c r="G2040" i="13"/>
  <c r="J2040" i="13"/>
  <c r="K2040" i="13" s="1"/>
  <c r="G2041" i="13"/>
  <c r="J2041" i="13"/>
  <c r="K2041" i="13" s="1"/>
  <c r="L2041" i="13" s="1"/>
  <c r="I2041" i="13" s="1"/>
  <c r="G2042" i="13"/>
  <c r="J2042" i="13"/>
  <c r="K2042" i="13" s="1"/>
  <c r="G2043" i="13"/>
  <c r="J2043" i="13"/>
  <c r="K2043" i="13" s="1"/>
  <c r="L2043" i="13" s="1"/>
  <c r="G2044" i="13"/>
  <c r="J2044" i="13"/>
  <c r="K2044" i="13" s="1"/>
  <c r="G2045" i="13"/>
  <c r="J2045" i="13"/>
  <c r="K2045" i="13" s="1"/>
  <c r="L2045" i="13" s="1"/>
  <c r="G2046" i="13"/>
  <c r="J2046" i="13"/>
  <c r="K2046" i="13" s="1"/>
  <c r="G2047" i="13"/>
  <c r="J2047" i="13"/>
  <c r="K2047" i="13" s="1"/>
  <c r="L2047" i="13" s="1"/>
  <c r="G2048" i="13"/>
  <c r="J2048" i="13"/>
  <c r="K2048" i="13" s="1"/>
  <c r="G2049" i="13"/>
  <c r="J2049" i="13"/>
  <c r="K2049" i="13" s="1"/>
  <c r="G2050" i="13"/>
  <c r="J2050" i="13"/>
  <c r="K2050" i="13" s="1"/>
  <c r="G2051" i="13"/>
  <c r="J2051" i="13"/>
  <c r="K2051" i="13" s="1"/>
  <c r="G2052" i="13"/>
  <c r="J2052" i="13"/>
  <c r="K2052" i="13" s="1"/>
  <c r="G2053" i="13"/>
  <c r="J2053" i="13"/>
  <c r="K2053" i="13" s="1"/>
  <c r="H2053" i="13" s="1"/>
  <c r="G2054" i="13"/>
  <c r="J2054" i="13"/>
  <c r="K2054" i="13" s="1"/>
  <c r="G2055" i="13"/>
  <c r="J2055" i="13"/>
  <c r="K2055" i="13" s="1"/>
  <c r="G2056" i="13"/>
  <c r="J2056" i="13"/>
  <c r="K2056" i="13" s="1"/>
  <c r="G2057" i="13"/>
  <c r="J2057" i="13"/>
  <c r="K2057" i="13" s="1"/>
  <c r="G2058" i="13"/>
  <c r="J2058" i="13"/>
  <c r="K2058" i="13" s="1"/>
  <c r="H2058" i="13" s="1"/>
  <c r="G2059" i="13"/>
  <c r="J2059" i="13"/>
  <c r="K2059" i="13" s="1"/>
  <c r="G2060" i="13"/>
  <c r="J2060" i="13"/>
  <c r="K2060" i="13" s="1"/>
  <c r="G2061" i="13"/>
  <c r="J2061" i="13"/>
  <c r="K2061" i="13" s="1"/>
  <c r="G2062" i="13"/>
  <c r="J2062" i="13"/>
  <c r="K2062" i="13" s="1"/>
  <c r="H2062" i="13" s="1"/>
  <c r="G2063" i="13"/>
  <c r="J2063" i="13"/>
  <c r="K2063" i="13" s="1"/>
  <c r="L2063" i="13" s="1"/>
  <c r="G2064" i="13"/>
  <c r="J2064" i="13"/>
  <c r="K2064" i="13" s="1"/>
  <c r="G2065" i="13"/>
  <c r="J2065" i="13"/>
  <c r="K2065" i="13" s="1"/>
  <c r="G2066" i="13"/>
  <c r="J2066" i="13"/>
  <c r="K2066" i="13" s="1"/>
  <c r="G2067" i="13"/>
  <c r="J2067" i="13"/>
  <c r="K2067" i="13" s="1"/>
  <c r="G2068" i="13"/>
  <c r="J2068" i="13"/>
  <c r="K2068" i="13" s="1"/>
  <c r="G2069" i="13"/>
  <c r="J2069" i="13"/>
  <c r="K2069" i="13" s="1"/>
  <c r="G2070" i="13"/>
  <c r="J2070" i="13"/>
  <c r="K2070" i="13" s="1"/>
  <c r="G2071" i="13"/>
  <c r="J2071" i="13"/>
  <c r="K2071" i="13" s="1"/>
  <c r="G2072" i="13"/>
  <c r="J2072" i="13"/>
  <c r="K2072" i="13" s="1"/>
  <c r="G2073" i="13"/>
  <c r="J2073" i="13"/>
  <c r="K2073" i="13" s="1"/>
  <c r="G2074" i="13"/>
  <c r="J2074" i="13"/>
  <c r="K2074" i="13" s="1"/>
  <c r="G2075" i="13"/>
  <c r="J2075" i="13"/>
  <c r="K2075" i="13" s="1"/>
  <c r="G2076" i="13"/>
  <c r="J2076" i="13"/>
  <c r="K2076" i="13" s="1"/>
  <c r="G2077" i="13"/>
  <c r="J2077" i="13"/>
  <c r="K2077" i="13" s="1"/>
  <c r="G2078" i="13"/>
  <c r="J2078" i="13"/>
  <c r="K2078" i="13" s="1"/>
  <c r="L2078" i="13" s="1"/>
  <c r="G2079" i="13"/>
  <c r="J2079" i="13"/>
  <c r="K2079" i="13" s="1"/>
  <c r="G2080" i="13"/>
  <c r="J2080" i="13"/>
  <c r="K2080" i="13" s="1"/>
  <c r="H2080" i="13" s="1"/>
  <c r="G2081" i="13"/>
  <c r="J2081" i="13"/>
  <c r="K2081" i="13" s="1"/>
  <c r="G2082" i="13"/>
  <c r="J2082" i="13"/>
  <c r="K2082" i="13" s="1"/>
  <c r="G2083" i="13"/>
  <c r="J2083" i="13"/>
  <c r="K2083" i="13" s="1"/>
  <c r="G2084" i="13"/>
  <c r="J2084" i="13"/>
  <c r="K2084" i="13" s="1"/>
  <c r="G2085" i="13"/>
  <c r="J2085" i="13"/>
  <c r="K2085" i="13" s="1"/>
  <c r="H2085" i="13" s="1"/>
  <c r="G2086" i="13"/>
  <c r="J2086" i="13"/>
  <c r="K2086" i="13" s="1"/>
  <c r="G2087" i="13"/>
  <c r="J2087" i="13"/>
  <c r="K2087" i="13" s="1"/>
  <c r="G2088" i="13"/>
  <c r="J2088" i="13"/>
  <c r="K2088" i="13" s="1"/>
  <c r="L2088" i="13" s="1"/>
  <c r="I2088" i="13" s="1"/>
  <c r="G2089" i="13"/>
  <c r="J2089" i="13"/>
  <c r="K2089" i="13" s="1"/>
  <c r="G2090" i="13"/>
  <c r="J2090" i="13"/>
  <c r="K2090" i="13" s="1"/>
  <c r="G2091" i="13"/>
  <c r="J2091" i="13"/>
  <c r="K2091" i="13" s="1"/>
  <c r="G2092" i="13"/>
  <c r="J2092" i="13"/>
  <c r="K2092" i="13" s="1"/>
  <c r="H2092" i="13" s="1"/>
  <c r="G2093" i="13"/>
  <c r="J2093" i="13"/>
  <c r="K2093" i="13" s="1"/>
  <c r="L2093" i="13" s="1"/>
  <c r="G2094" i="13"/>
  <c r="J2094" i="13"/>
  <c r="K2094" i="13" s="1"/>
  <c r="G2095" i="13"/>
  <c r="J2095" i="13"/>
  <c r="K2095" i="13" s="1"/>
  <c r="G2096" i="13"/>
  <c r="J2096" i="13"/>
  <c r="K2096" i="13" s="1"/>
  <c r="G2097" i="13"/>
  <c r="J2097" i="13"/>
  <c r="K2097" i="13" s="1"/>
  <c r="L2097" i="13" s="1"/>
  <c r="I2097" i="13" s="1"/>
  <c r="G2098" i="13"/>
  <c r="J2098" i="13"/>
  <c r="K2098" i="13" s="1"/>
  <c r="G2099" i="13"/>
  <c r="J2099" i="13"/>
  <c r="K2099" i="13" s="1"/>
  <c r="G2100" i="13"/>
  <c r="J2100" i="13"/>
  <c r="K2100" i="13" s="1"/>
  <c r="H2100" i="13" s="1"/>
  <c r="G2101" i="13"/>
  <c r="J2101" i="13"/>
  <c r="K2101" i="13" s="1"/>
  <c r="L2101" i="13" s="1"/>
  <c r="G2102" i="13"/>
  <c r="J2102" i="13"/>
  <c r="K2102" i="13" s="1"/>
  <c r="G2103" i="13"/>
  <c r="J2103" i="13"/>
  <c r="K2103" i="13" s="1"/>
  <c r="G2104" i="13"/>
  <c r="J2104" i="13"/>
  <c r="K2104" i="13" s="1"/>
  <c r="L2104" i="13" s="1"/>
  <c r="G2105" i="13"/>
  <c r="J2105" i="13"/>
  <c r="K2105" i="13" s="1"/>
  <c r="G2106" i="13"/>
  <c r="J2106" i="13"/>
  <c r="K2106" i="13" s="1"/>
  <c r="G2107" i="13"/>
  <c r="J2107" i="13"/>
  <c r="K2107" i="13" s="1"/>
  <c r="G2108" i="13"/>
  <c r="J2108" i="13"/>
  <c r="K2108" i="13" s="1"/>
  <c r="G2109" i="13"/>
  <c r="J2109" i="13"/>
  <c r="K2109" i="13" s="1"/>
  <c r="G2110" i="13"/>
  <c r="J2110" i="13"/>
  <c r="K2110" i="13" s="1"/>
  <c r="G2111" i="13"/>
  <c r="J2111" i="13"/>
  <c r="K2111" i="13" s="1"/>
  <c r="G2112" i="13"/>
  <c r="J2112" i="13"/>
  <c r="K2112" i="13" s="1"/>
  <c r="G2113" i="13"/>
  <c r="J2113" i="13"/>
  <c r="K2113" i="13" s="1"/>
  <c r="H2113" i="13" s="1"/>
  <c r="G2114" i="13"/>
  <c r="J2114" i="13"/>
  <c r="K2114" i="13" s="1"/>
  <c r="G2115" i="13"/>
  <c r="J2115" i="13"/>
  <c r="K2115" i="13" s="1"/>
  <c r="H2115" i="13" s="1"/>
  <c r="G2116" i="13"/>
  <c r="J2116" i="13"/>
  <c r="K2116" i="13" s="1"/>
  <c r="L2116" i="13" s="1"/>
  <c r="G2117" i="13"/>
  <c r="J2117" i="13"/>
  <c r="K2117" i="13" s="1"/>
  <c r="L2117" i="13" s="1"/>
  <c r="G2118" i="13"/>
  <c r="J2118" i="13"/>
  <c r="K2118" i="13" s="1"/>
  <c r="G2119" i="13"/>
  <c r="J2119" i="13"/>
  <c r="K2119" i="13" s="1"/>
  <c r="L2119" i="13" s="1"/>
  <c r="G2120" i="13"/>
  <c r="J2120" i="13"/>
  <c r="K2120" i="13" s="1"/>
  <c r="G2121" i="13"/>
  <c r="J2121" i="13"/>
  <c r="K2121" i="13" s="1"/>
  <c r="G2122" i="13"/>
  <c r="J2122" i="13"/>
  <c r="K2122" i="13" s="1"/>
  <c r="H2122" i="13" s="1"/>
  <c r="G2123" i="13"/>
  <c r="J2123" i="13"/>
  <c r="K2123" i="13" s="1"/>
  <c r="H2123" i="13" s="1"/>
  <c r="G2124" i="13"/>
  <c r="J2124" i="13"/>
  <c r="K2124" i="13" s="1"/>
  <c r="G2125" i="13"/>
  <c r="J2125" i="13"/>
  <c r="K2125" i="13" s="1"/>
  <c r="G2126" i="13"/>
  <c r="J2126" i="13"/>
  <c r="K2126" i="13" s="1"/>
  <c r="H2126" i="13" s="1"/>
  <c r="G2127" i="13"/>
  <c r="J2127" i="13"/>
  <c r="K2127" i="13" s="1"/>
  <c r="G2128" i="13"/>
  <c r="J2128" i="13"/>
  <c r="K2128" i="13" s="1"/>
  <c r="H2128" i="13" s="1"/>
  <c r="G2129" i="13"/>
  <c r="J2129" i="13"/>
  <c r="K2129" i="13" s="1"/>
  <c r="G2130" i="13"/>
  <c r="J2130" i="13"/>
  <c r="K2130" i="13" s="1"/>
  <c r="G2131" i="13"/>
  <c r="J2131" i="13"/>
  <c r="K2131" i="13" s="1"/>
  <c r="L2131" i="13" s="1"/>
  <c r="G2132" i="13"/>
  <c r="J2132" i="13"/>
  <c r="K2132" i="13" s="1"/>
  <c r="H2132" i="13" s="1"/>
  <c r="G2133" i="13"/>
  <c r="J2133" i="13"/>
  <c r="K2133" i="13" s="1"/>
  <c r="G2134" i="13"/>
  <c r="J2134" i="13"/>
  <c r="K2134" i="13" s="1"/>
  <c r="H2134" i="13" s="1"/>
  <c r="G2135" i="13"/>
  <c r="J2135" i="13"/>
  <c r="K2135" i="13" s="1"/>
  <c r="H2135" i="13" s="1"/>
  <c r="G2136" i="13"/>
  <c r="J2136" i="13"/>
  <c r="K2136" i="13" s="1"/>
  <c r="G2137" i="13"/>
  <c r="J2137" i="13"/>
  <c r="K2137" i="13" s="1"/>
  <c r="G2138" i="13"/>
  <c r="J2138" i="13"/>
  <c r="K2138" i="13" s="1"/>
  <c r="G2139" i="13"/>
  <c r="J2139" i="13"/>
  <c r="K2139" i="13" s="1"/>
  <c r="L2139" i="13" s="1"/>
  <c r="I2139" i="13" s="1"/>
  <c r="G2140" i="13"/>
  <c r="J2140" i="13"/>
  <c r="K2140" i="13" s="1"/>
  <c r="G2141" i="13"/>
  <c r="J2141" i="13"/>
  <c r="K2141" i="13" s="1"/>
  <c r="G2142" i="13"/>
  <c r="J2142" i="13"/>
  <c r="K2142" i="13" s="1"/>
  <c r="G2143" i="13"/>
  <c r="J2143" i="13"/>
  <c r="K2143" i="13" s="1"/>
  <c r="G2144" i="13"/>
  <c r="J2144" i="13"/>
  <c r="K2144" i="13" s="1"/>
  <c r="H2144" i="13" s="1"/>
  <c r="G2145" i="13"/>
  <c r="J2145" i="13"/>
  <c r="K2145" i="13" s="1"/>
  <c r="L2145" i="13" s="1"/>
  <c r="G2146" i="13"/>
  <c r="J2146" i="13"/>
  <c r="K2146" i="13" s="1"/>
  <c r="L2146" i="13" s="1"/>
  <c r="G2147" i="13"/>
  <c r="J2147" i="13"/>
  <c r="K2147" i="13" s="1"/>
  <c r="G2148" i="13"/>
  <c r="J2148" i="13"/>
  <c r="K2148" i="13" s="1"/>
  <c r="G2149" i="13"/>
  <c r="J2149" i="13"/>
  <c r="K2149" i="13" s="1"/>
  <c r="G2150" i="13"/>
  <c r="J2150" i="13"/>
  <c r="K2150" i="13" s="1"/>
  <c r="L2150" i="13" s="1"/>
  <c r="G2151" i="13"/>
  <c r="J2151" i="13"/>
  <c r="K2151" i="13" s="1"/>
  <c r="L2151" i="13" s="1"/>
  <c r="I2151" i="13" s="1"/>
  <c r="G2152" i="13"/>
  <c r="J2152" i="13"/>
  <c r="K2152" i="13" s="1"/>
  <c r="G2153" i="13"/>
  <c r="J2153" i="13"/>
  <c r="K2153" i="13" s="1"/>
  <c r="L2153" i="13" s="1"/>
  <c r="G2154" i="13"/>
  <c r="J2154" i="13"/>
  <c r="K2154" i="13" s="1"/>
  <c r="G2155" i="13"/>
  <c r="J2155" i="13"/>
  <c r="K2155" i="13" s="1"/>
  <c r="G2156" i="13"/>
  <c r="J2156" i="13"/>
  <c r="K2156" i="13" s="1"/>
  <c r="H2156" i="13" s="1"/>
  <c r="G2157" i="13"/>
  <c r="J2157" i="13"/>
  <c r="K2157" i="13" s="1"/>
  <c r="G2158" i="13"/>
  <c r="J2158" i="13"/>
  <c r="K2158" i="13" s="1"/>
  <c r="G2159" i="13"/>
  <c r="J2159" i="13"/>
  <c r="K2159" i="13" s="1"/>
  <c r="G2160" i="13"/>
  <c r="J2160" i="13"/>
  <c r="K2160" i="13" s="1"/>
  <c r="G2161" i="13"/>
  <c r="J2161" i="13"/>
  <c r="K2161" i="13" s="1"/>
  <c r="G2162" i="13"/>
  <c r="J2162" i="13"/>
  <c r="K2162" i="13" s="1"/>
  <c r="G2163" i="13"/>
  <c r="J2163" i="13"/>
  <c r="K2163" i="13" s="1"/>
  <c r="L2163" i="13" s="1"/>
  <c r="G2164" i="13"/>
  <c r="J2164" i="13"/>
  <c r="K2164" i="13" s="1"/>
  <c r="G2165" i="13"/>
  <c r="J2165" i="13"/>
  <c r="K2165" i="13" s="1"/>
  <c r="G2166" i="13"/>
  <c r="J2166" i="13"/>
  <c r="K2166" i="13" s="1"/>
  <c r="L2166" i="13" s="1"/>
  <c r="G2167" i="13"/>
  <c r="J2167" i="13"/>
  <c r="K2167" i="13" s="1"/>
  <c r="G2168" i="13"/>
  <c r="J2168" i="13"/>
  <c r="K2168" i="13" s="1"/>
  <c r="G2169" i="13"/>
  <c r="J2169" i="13"/>
  <c r="K2169" i="13" s="1"/>
  <c r="L2169" i="13" s="1"/>
  <c r="G2170" i="13"/>
  <c r="J2170" i="13"/>
  <c r="K2170" i="13" s="1"/>
  <c r="G2171" i="13"/>
  <c r="J2171" i="13"/>
  <c r="K2171" i="13" s="1"/>
  <c r="H2171" i="13" s="1"/>
  <c r="G2172" i="13"/>
  <c r="J2172" i="13"/>
  <c r="K2172" i="13" s="1"/>
  <c r="G2173" i="13"/>
  <c r="J2173" i="13"/>
  <c r="K2173" i="13" s="1"/>
  <c r="G2174" i="13"/>
  <c r="J2174" i="13"/>
  <c r="K2174" i="13" s="1"/>
  <c r="G2175" i="13"/>
  <c r="J2175" i="13"/>
  <c r="K2175" i="13" s="1"/>
  <c r="G2176" i="13"/>
  <c r="J2176" i="13"/>
  <c r="K2176" i="13" s="1"/>
  <c r="G2177" i="13"/>
  <c r="J2177" i="13"/>
  <c r="K2177" i="13" s="1"/>
  <c r="G2178" i="13"/>
  <c r="J2178" i="13"/>
  <c r="K2178" i="13" s="1"/>
  <c r="G2179" i="13"/>
  <c r="J2179" i="13"/>
  <c r="K2179" i="13" s="1"/>
  <c r="G2180" i="13"/>
  <c r="J2180" i="13"/>
  <c r="K2180" i="13" s="1"/>
  <c r="G2181" i="13"/>
  <c r="J2181" i="13"/>
  <c r="K2181" i="13" s="1"/>
  <c r="G2182" i="13"/>
  <c r="J2182" i="13"/>
  <c r="K2182" i="13" s="1"/>
  <c r="G2183" i="13"/>
  <c r="J2183" i="13"/>
  <c r="K2183" i="13" s="1"/>
  <c r="G2184" i="13"/>
  <c r="J2184" i="13"/>
  <c r="K2184" i="13" s="1"/>
  <c r="G2185" i="13"/>
  <c r="J2185" i="13"/>
  <c r="K2185" i="13" s="1"/>
  <c r="G2186" i="13"/>
  <c r="J2186" i="13"/>
  <c r="K2186" i="13" s="1"/>
  <c r="H2186" i="13" s="1"/>
  <c r="G2187" i="13"/>
  <c r="J2187" i="13"/>
  <c r="K2187" i="13" s="1"/>
  <c r="G2188" i="13"/>
  <c r="J2188" i="13"/>
  <c r="K2188" i="13" s="1"/>
  <c r="G2189" i="13"/>
  <c r="J2189" i="13"/>
  <c r="K2189" i="13" s="1"/>
  <c r="H2189" i="13" s="1"/>
  <c r="G2190" i="13"/>
  <c r="J2190" i="13"/>
  <c r="K2190" i="13" s="1"/>
  <c r="L2190" i="13" s="1"/>
  <c r="G2191" i="13"/>
  <c r="J2191" i="13"/>
  <c r="K2191" i="13" s="1"/>
  <c r="G2192" i="13"/>
  <c r="J2192" i="13"/>
  <c r="K2192" i="13" s="1"/>
  <c r="G2193" i="13"/>
  <c r="J2193" i="13"/>
  <c r="K2193" i="13" s="1"/>
  <c r="H2193" i="13" s="1"/>
  <c r="G2194" i="13"/>
  <c r="J2194" i="13"/>
  <c r="K2194" i="13" s="1"/>
  <c r="G2195" i="13"/>
  <c r="J2195" i="13"/>
  <c r="K2195" i="13" s="1"/>
  <c r="G2196" i="13"/>
  <c r="J2196" i="13"/>
  <c r="K2196" i="13" s="1"/>
  <c r="L2196" i="13" s="1"/>
  <c r="G2197" i="13"/>
  <c r="J2197" i="13"/>
  <c r="K2197" i="13" s="1"/>
  <c r="G2198" i="13"/>
  <c r="J2198" i="13"/>
  <c r="K2198" i="13" s="1"/>
  <c r="G2199" i="13"/>
  <c r="J2199" i="13"/>
  <c r="K2199" i="13" s="1"/>
  <c r="G2200" i="13"/>
  <c r="J2200" i="13"/>
  <c r="K2200" i="13" s="1"/>
  <c r="G2201" i="13"/>
  <c r="J2201" i="13"/>
  <c r="K2201" i="13" s="1"/>
  <c r="H2201" i="13" s="1"/>
  <c r="G2202" i="13"/>
  <c r="J2202" i="13"/>
  <c r="K2202" i="13" s="1"/>
  <c r="L2202" i="13" s="1"/>
  <c r="G2203" i="13"/>
  <c r="J2203" i="13"/>
  <c r="K2203" i="13" s="1"/>
  <c r="L2203" i="13" s="1"/>
  <c r="G2204" i="13"/>
  <c r="J2204" i="13"/>
  <c r="K2204" i="13" s="1"/>
  <c r="H2204" i="13" s="1"/>
  <c r="G2205" i="13"/>
  <c r="J2205" i="13"/>
  <c r="K2205" i="13" s="1"/>
  <c r="H2205" i="13" s="1"/>
  <c r="G2206" i="13"/>
  <c r="J2206" i="13"/>
  <c r="K2206" i="13" s="1"/>
  <c r="G2207" i="13"/>
  <c r="J2207" i="13"/>
  <c r="K2207" i="13" s="1"/>
  <c r="G2208" i="13"/>
  <c r="J2208" i="13"/>
  <c r="K2208" i="13" s="1"/>
  <c r="G2209" i="13"/>
  <c r="J2209" i="13"/>
  <c r="K2209" i="13" s="1"/>
  <c r="G2210" i="13"/>
  <c r="J2210" i="13"/>
  <c r="K2210" i="13" s="1"/>
  <c r="L2210" i="13" s="1"/>
  <c r="G2211" i="13"/>
  <c r="J2211" i="13"/>
  <c r="K2211" i="13" s="1"/>
  <c r="G2212" i="13"/>
  <c r="J2212" i="13"/>
  <c r="K2212" i="13" s="1"/>
  <c r="G2213" i="13"/>
  <c r="J2213" i="13"/>
  <c r="K2213" i="13" s="1"/>
  <c r="H2213" i="13" s="1"/>
  <c r="G2214" i="13"/>
  <c r="J2214" i="13"/>
  <c r="K2214" i="13" s="1"/>
  <c r="H2214" i="13" s="1"/>
  <c r="G2215" i="13"/>
  <c r="J2215" i="13"/>
  <c r="K2215" i="13" s="1"/>
  <c r="G2216" i="13"/>
  <c r="J2216" i="13"/>
  <c r="K2216" i="13" s="1"/>
  <c r="G2217" i="13"/>
  <c r="J2217" i="13"/>
  <c r="K2217" i="13" s="1"/>
  <c r="G2218" i="13"/>
  <c r="J2218" i="13"/>
  <c r="K2218" i="13" s="1"/>
  <c r="L2218" i="13" s="1"/>
  <c r="G2219" i="13"/>
  <c r="J2219" i="13"/>
  <c r="K2219" i="13" s="1"/>
  <c r="G2220" i="13"/>
  <c r="J2220" i="13"/>
  <c r="K2220" i="13" s="1"/>
  <c r="G2221" i="13"/>
  <c r="J2221" i="13"/>
  <c r="K2221" i="13" s="1"/>
  <c r="G2222" i="13"/>
  <c r="J2222" i="13"/>
  <c r="K2222" i="13" s="1"/>
  <c r="G2223" i="13"/>
  <c r="J2223" i="13"/>
  <c r="K2223" i="13" s="1"/>
  <c r="H2223" i="13" s="1"/>
  <c r="G2224" i="13"/>
  <c r="J2224" i="13"/>
  <c r="K2224" i="13" s="1"/>
  <c r="G2225" i="13"/>
  <c r="J2225" i="13"/>
  <c r="K2225" i="13" s="1"/>
  <c r="G2226" i="13"/>
  <c r="J2226" i="13"/>
  <c r="K2226" i="13" s="1"/>
  <c r="G2227" i="13"/>
  <c r="J2227" i="13"/>
  <c r="K2227" i="13" s="1"/>
  <c r="H2227" i="13" s="1"/>
  <c r="G2228" i="13"/>
  <c r="J2228" i="13"/>
  <c r="K2228" i="13" s="1"/>
  <c r="G2229" i="13"/>
  <c r="J2229" i="13"/>
  <c r="K2229" i="13" s="1"/>
  <c r="G2230" i="13"/>
  <c r="J2230" i="13"/>
  <c r="K2230" i="13" s="1"/>
  <c r="G2231" i="13"/>
  <c r="J2231" i="13"/>
  <c r="K2231" i="13" s="1"/>
  <c r="G2232" i="13"/>
  <c r="J2232" i="13"/>
  <c r="K2232" i="13" s="1"/>
  <c r="G2233" i="13"/>
  <c r="J2233" i="13"/>
  <c r="K2233" i="13" s="1"/>
  <c r="H2233" i="13" s="1"/>
  <c r="G2234" i="13"/>
  <c r="J2234" i="13"/>
  <c r="K2234" i="13" s="1"/>
  <c r="H2234" i="13" s="1"/>
  <c r="G2235" i="13"/>
  <c r="J2235" i="13"/>
  <c r="K2235" i="13" s="1"/>
  <c r="L2235" i="13" s="1"/>
  <c r="G2236" i="13"/>
  <c r="J2236" i="13"/>
  <c r="K2236" i="13" s="1"/>
  <c r="L2236" i="13" s="1"/>
  <c r="G2237" i="13"/>
  <c r="J2237" i="13"/>
  <c r="K2237" i="13" s="1"/>
  <c r="L2237" i="13" s="1"/>
  <c r="B31" i="13"/>
  <c r="B32" i="13"/>
  <c r="B33" i="13"/>
  <c r="B29" i="13"/>
  <c r="AI62" i="1"/>
  <c r="E20" i="122"/>
  <c r="I20" i="122"/>
  <c r="AH62" i="1"/>
  <c r="E19" i="122"/>
  <c r="AG62" i="1"/>
  <c r="E9" i="122"/>
  <c r="I9" i="122"/>
  <c r="J1825" i="13"/>
  <c r="K1825" i="13" s="1"/>
  <c r="J1826" i="13"/>
  <c r="K1826" i="13" s="1"/>
  <c r="J1827" i="13"/>
  <c r="K1827" i="13" s="1"/>
  <c r="L1827" i="13" s="1"/>
  <c r="J1828" i="13"/>
  <c r="K1828" i="13" s="1"/>
  <c r="J1829" i="13"/>
  <c r="K1829" i="13" s="1"/>
  <c r="J1830" i="13"/>
  <c r="K1830" i="13" s="1"/>
  <c r="J1831" i="13"/>
  <c r="K1831" i="13" s="1"/>
  <c r="H1831" i="13" s="1"/>
  <c r="J1832" i="13"/>
  <c r="K1832" i="13" s="1"/>
  <c r="J1833" i="13"/>
  <c r="K1833" i="13" s="1"/>
  <c r="L1833" i="13" s="1"/>
  <c r="J1834" i="13"/>
  <c r="K1834" i="13" s="1"/>
  <c r="J1835" i="13"/>
  <c r="K1835" i="13" s="1"/>
  <c r="H1835" i="13" s="1"/>
  <c r="J1836" i="13"/>
  <c r="K1836" i="13" s="1"/>
  <c r="H1836" i="13" s="1"/>
  <c r="J1837" i="13"/>
  <c r="K1837" i="13" s="1"/>
  <c r="H1837" i="13" s="1"/>
  <c r="J1838" i="13"/>
  <c r="K1838" i="13" s="1"/>
  <c r="J1839" i="13"/>
  <c r="K1839" i="13" s="1"/>
  <c r="J1840" i="13"/>
  <c r="K1840" i="13" s="1"/>
  <c r="J1841" i="13"/>
  <c r="K1841" i="13" s="1"/>
  <c r="J1842" i="13"/>
  <c r="K1842" i="13" s="1"/>
  <c r="H1842" i="13" s="1"/>
  <c r="J1843" i="13"/>
  <c r="K1843" i="13" s="1"/>
  <c r="J1844" i="13"/>
  <c r="K1844" i="13" s="1"/>
  <c r="J1845" i="13"/>
  <c r="K1845" i="13" s="1"/>
  <c r="J1846" i="13"/>
  <c r="K1846" i="13" s="1"/>
  <c r="J1847" i="13"/>
  <c r="K1847" i="13" s="1"/>
  <c r="H1847" i="13" s="1"/>
  <c r="J1848" i="13"/>
  <c r="K1848" i="13" s="1"/>
  <c r="J1849" i="13"/>
  <c r="K1849" i="13" s="1"/>
  <c r="J1850" i="13"/>
  <c r="K1850" i="13" s="1"/>
  <c r="J1851" i="13"/>
  <c r="K1851" i="13" s="1"/>
  <c r="L1851" i="13" s="1"/>
  <c r="J1852" i="13"/>
  <c r="K1852" i="13" s="1"/>
  <c r="J1853" i="13"/>
  <c r="K1853" i="13" s="1"/>
  <c r="L1853" i="13" s="1"/>
  <c r="J1854" i="13"/>
  <c r="K1854" i="13" s="1"/>
  <c r="L1854" i="13" s="1"/>
  <c r="J1855" i="13"/>
  <c r="K1855" i="13" s="1"/>
  <c r="J1856" i="13"/>
  <c r="K1856" i="13" s="1"/>
  <c r="J1857" i="13"/>
  <c r="K1857" i="13" s="1"/>
  <c r="J1858" i="13"/>
  <c r="K1858" i="13" s="1"/>
  <c r="J1859" i="13"/>
  <c r="K1859" i="13" s="1"/>
  <c r="J1860" i="13"/>
  <c r="K1860" i="13" s="1"/>
  <c r="J1861" i="13"/>
  <c r="K1861" i="13" s="1"/>
  <c r="J1862" i="13"/>
  <c r="K1862" i="13" s="1"/>
  <c r="L1862" i="13" s="1"/>
  <c r="J1863" i="13"/>
  <c r="K1863" i="13" s="1"/>
  <c r="J1864" i="13"/>
  <c r="K1864" i="13"/>
  <c r="J1865" i="13"/>
  <c r="K1865" i="13" s="1"/>
  <c r="J1866" i="13"/>
  <c r="K1866" i="13" s="1"/>
  <c r="H1866" i="13" s="1"/>
  <c r="J1867" i="13"/>
  <c r="K1867" i="13" s="1"/>
  <c r="H1867" i="13" s="1"/>
  <c r="J1868" i="13"/>
  <c r="K1868" i="13" s="1"/>
  <c r="H1868" i="13" s="1"/>
  <c r="J1869" i="13"/>
  <c r="K1869" i="13" s="1"/>
  <c r="J1870" i="13"/>
  <c r="K1870" i="13" s="1"/>
  <c r="H1870" i="13" s="1"/>
  <c r="J1871" i="13"/>
  <c r="K1871" i="13" s="1"/>
  <c r="J1872" i="13"/>
  <c r="K1872" i="13" s="1"/>
  <c r="J1873" i="13"/>
  <c r="K1873" i="13" s="1"/>
  <c r="J1874" i="13"/>
  <c r="K1874" i="13" s="1"/>
  <c r="J1875" i="13"/>
  <c r="K1875" i="13" s="1"/>
  <c r="J1876" i="13"/>
  <c r="K1876" i="13" s="1"/>
  <c r="L1876" i="13" s="1"/>
  <c r="J1877" i="13"/>
  <c r="K1877" i="13" s="1"/>
  <c r="J1878" i="13"/>
  <c r="K1878" i="13" s="1"/>
  <c r="J1879" i="13"/>
  <c r="K1879" i="13" s="1"/>
  <c r="J1880" i="13"/>
  <c r="K1880" i="13" s="1"/>
  <c r="J1881" i="13"/>
  <c r="K1881" i="13" s="1"/>
  <c r="J1882" i="13"/>
  <c r="K1882" i="13" s="1"/>
  <c r="L1882" i="13" s="1"/>
  <c r="J1883" i="13"/>
  <c r="K1883" i="13" s="1"/>
  <c r="L1883" i="13" s="1"/>
  <c r="I1883" i="13" s="1"/>
  <c r="J1884" i="13"/>
  <c r="K1884" i="13" s="1"/>
  <c r="H1884" i="13" s="1"/>
  <c r="J1885" i="13"/>
  <c r="K1885" i="13" s="1"/>
  <c r="J1886" i="13"/>
  <c r="K1886" i="13" s="1"/>
  <c r="J1887" i="13"/>
  <c r="K1887" i="13" s="1"/>
  <c r="H1887" i="13" s="1"/>
  <c r="J1888" i="13"/>
  <c r="K1888" i="13" s="1"/>
  <c r="J1889" i="13"/>
  <c r="K1889" i="13" s="1"/>
  <c r="J1890" i="13"/>
  <c r="K1890" i="13" s="1"/>
  <c r="H1890" i="13" s="1"/>
  <c r="J1891" i="13"/>
  <c r="K1891" i="13" s="1"/>
  <c r="J1892" i="13"/>
  <c r="K1892" i="13" s="1"/>
  <c r="H1892" i="13" s="1"/>
  <c r="J1893" i="13"/>
  <c r="K1893" i="13" s="1"/>
  <c r="J1894" i="13"/>
  <c r="K1894" i="13" s="1"/>
  <c r="L1894" i="13" s="1"/>
  <c r="I1894" i="13" s="1"/>
  <c r="J1895" i="13"/>
  <c r="K1895" i="13" s="1"/>
  <c r="J1896" i="13"/>
  <c r="K1896" i="13" s="1"/>
  <c r="L1896" i="13" s="1"/>
  <c r="J1897" i="13"/>
  <c r="K1897" i="13" s="1"/>
  <c r="J1898" i="13"/>
  <c r="K1898" i="13" s="1"/>
  <c r="J1899" i="13"/>
  <c r="K1899" i="13" s="1"/>
  <c r="J1900" i="13"/>
  <c r="K1900" i="13" s="1"/>
  <c r="H1900" i="13" s="1"/>
  <c r="J1901" i="13"/>
  <c r="K1901" i="13" s="1"/>
  <c r="L1901" i="13" s="1"/>
  <c r="J1902" i="13"/>
  <c r="K1902" i="13" s="1"/>
  <c r="J1903" i="13"/>
  <c r="K1903" i="13" s="1"/>
  <c r="L1903" i="13" s="1"/>
  <c r="J1904" i="13"/>
  <c r="K1904" i="13" s="1"/>
  <c r="J1905" i="13"/>
  <c r="K1905" i="13" s="1"/>
  <c r="J1906" i="13"/>
  <c r="K1906" i="13" s="1"/>
  <c r="J1907" i="13"/>
  <c r="K1907" i="13" s="1"/>
  <c r="L1907" i="13" s="1"/>
  <c r="J1908" i="13"/>
  <c r="K1908" i="13" s="1"/>
  <c r="H1908" i="13" s="1"/>
  <c r="J1909" i="13"/>
  <c r="K1909" i="13" s="1"/>
  <c r="J1910" i="13"/>
  <c r="K1910" i="13" s="1"/>
  <c r="L1910" i="13" s="1"/>
  <c r="J1911" i="13"/>
  <c r="K1911" i="13" s="1"/>
  <c r="J1912" i="13"/>
  <c r="K1912" i="13" s="1"/>
  <c r="J1913" i="13"/>
  <c r="K1913" i="13" s="1"/>
  <c r="J1914" i="13"/>
  <c r="K1914" i="13" s="1"/>
  <c r="J1915" i="13"/>
  <c r="K1915" i="13" s="1"/>
  <c r="J1916" i="13"/>
  <c r="K1916" i="13" s="1"/>
  <c r="J1917" i="13"/>
  <c r="K1917" i="13" s="1"/>
  <c r="J1918" i="13"/>
  <c r="K1918" i="13" s="1"/>
  <c r="J1919" i="13"/>
  <c r="K1919" i="13" s="1"/>
  <c r="L1919" i="13" s="1"/>
  <c r="J1920" i="13"/>
  <c r="K1920" i="13" s="1"/>
  <c r="L1920" i="13" s="1"/>
  <c r="J1921" i="13"/>
  <c r="K1921" i="13" s="1"/>
  <c r="H1921" i="13" s="1"/>
  <c r="J1922" i="13"/>
  <c r="K1922" i="13" s="1"/>
  <c r="J1923" i="13"/>
  <c r="K1923" i="13" s="1"/>
  <c r="J1924" i="13"/>
  <c r="K1924" i="13" s="1"/>
  <c r="J1925" i="13"/>
  <c r="K1925" i="13" s="1"/>
  <c r="J1926" i="13"/>
  <c r="K1926" i="13" s="1"/>
  <c r="H1926" i="13" s="1"/>
  <c r="J1927" i="13"/>
  <c r="K1927" i="13" s="1"/>
  <c r="L1927" i="13" s="1"/>
  <c r="J1928" i="13"/>
  <c r="K1928" i="13" s="1"/>
  <c r="J1929" i="13"/>
  <c r="K1929" i="13" s="1"/>
  <c r="J1930" i="13"/>
  <c r="K1930" i="13" s="1"/>
  <c r="L1930" i="13" s="1"/>
  <c r="I1930" i="13" s="1"/>
  <c r="J1931" i="13"/>
  <c r="K1931" i="13" s="1"/>
  <c r="L1931" i="13" s="1"/>
  <c r="J1932" i="13"/>
  <c r="K1932" i="13" s="1"/>
  <c r="J1933" i="13"/>
  <c r="K1933" i="13" s="1"/>
  <c r="J1934" i="13"/>
  <c r="K1934" i="13" s="1"/>
  <c r="J1935" i="13"/>
  <c r="K1935" i="13" s="1"/>
  <c r="J1936" i="13"/>
  <c r="K1936" i="13" s="1"/>
  <c r="J1937" i="13"/>
  <c r="K1937" i="13" s="1"/>
  <c r="J1938" i="13"/>
  <c r="K1938" i="13" s="1"/>
  <c r="J1939" i="13"/>
  <c r="K1939" i="13" s="1"/>
  <c r="J1940" i="13"/>
  <c r="K1940" i="13" s="1"/>
  <c r="J1941" i="13"/>
  <c r="K1941" i="13" s="1"/>
  <c r="J1942" i="13"/>
  <c r="K1942" i="13" s="1"/>
  <c r="J1943" i="13"/>
  <c r="K1943" i="13" s="1"/>
  <c r="L1943" i="13" s="1"/>
  <c r="J1944" i="13"/>
  <c r="K1944" i="13" s="1"/>
  <c r="H1944" i="13" s="1"/>
  <c r="J1945" i="13"/>
  <c r="K1945" i="13" s="1"/>
  <c r="H1945" i="13" s="1"/>
  <c r="J1946" i="13"/>
  <c r="K1946" i="13" s="1"/>
  <c r="J1947" i="13"/>
  <c r="K1947" i="13" s="1"/>
  <c r="J1948" i="13"/>
  <c r="K1948" i="13" s="1"/>
  <c r="H1948" i="13" s="1"/>
  <c r="G1825" i="13"/>
  <c r="G1826" i="13"/>
  <c r="G1827" i="13"/>
  <c r="G1828" i="13"/>
  <c r="G1829" i="13"/>
  <c r="G1830" i="13"/>
  <c r="G1831" i="13"/>
  <c r="G1832" i="13"/>
  <c r="G1833" i="13"/>
  <c r="G1834" i="13"/>
  <c r="G1835" i="13"/>
  <c r="G1836" i="13"/>
  <c r="G1837" i="13"/>
  <c r="G1838" i="13"/>
  <c r="G1839" i="13"/>
  <c r="G1840" i="13"/>
  <c r="G1841" i="13"/>
  <c r="G1842" i="13"/>
  <c r="G1843" i="13"/>
  <c r="G1844" i="13"/>
  <c r="G1845" i="13"/>
  <c r="G1846" i="13"/>
  <c r="G1847" i="13"/>
  <c r="G1848" i="13"/>
  <c r="G1849" i="13"/>
  <c r="G1850" i="13"/>
  <c r="G1851" i="13"/>
  <c r="G1852" i="13"/>
  <c r="G1853" i="13"/>
  <c r="G1854" i="13"/>
  <c r="G1855" i="13"/>
  <c r="G1856" i="13"/>
  <c r="G1857" i="13"/>
  <c r="G1858" i="13"/>
  <c r="G1859" i="13"/>
  <c r="G1860" i="13"/>
  <c r="G1861" i="13"/>
  <c r="G1862" i="13"/>
  <c r="G1863" i="13"/>
  <c r="G1864" i="13"/>
  <c r="G1865" i="13"/>
  <c r="G1866" i="13"/>
  <c r="G1867" i="13"/>
  <c r="G1868" i="13"/>
  <c r="G1869" i="13"/>
  <c r="G1870" i="13"/>
  <c r="G1871" i="13"/>
  <c r="G1872" i="13"/>
  <c r="G1873" i="13"/>
  <c r="G1874" i="13"/>
  <c r="G1875" i="13"/>
  <c r="G1876" i="13"/>
  <c r="G1877" i="13"/>
  <c r="G1878" i="13"/>
  <c r="G1879" i="13"/>
  <c r="G1880" i="13"/>
  <c r="G1881" i="13"/>
  <c r="G1882" i="13"/>
  <c r="G1883" i="13"/>
  <c r="G1884" i="13"/>
  <c r="G1885" i="13"/>
  <c r="G1886" i="13"/>
  <c r="G1887" i="13"/>
  <c r="G1888" i="13"/>
  <c r="G1889" i="13"/>
  <c r="G1890" i="13"/>
  <c r="G1891" i="13"/>
  <c r="G1892" i="13"/>
  <c r="G1893" i="13"/>
  <c r="G1894" i="13"/>
  <c r="G1895" i="13"/>
  <c r="G1896" i="13"/>
  <c r="G1897" i="13"/>
  <c r="G1898" i="13"/>
  <c r="G1899" i="13"/>
  <c r="G1900" i="13"/>
  <c r="G1901" i="13"/>
  <c r="G1902" i="13"/>
  <c r="G1903" i="13"/>
  <c r="G1904" i="13"/>
  <c r="G1905" i="13"/>
  <c r="G1906" i="13"/>
  <c r="G1907" i="13"/>
  <c r="G1908" i="13"/>
  <c r="G1909" i="13"/>
  <c r="G1910" i="13"/>
  <c r="G1911" i="13"/>
  <c r="G1912" i="13"/>
  <c r="G1913" i="13"/>
  <c r="G1914" i="13"/>
  <c r="G1915" i="13"/>
  <c r="G1916" i="13"/>
  <c r="G1917" i="13"/>
  <c r="G1918" i="13"/>
  <c r="G1919" i="13"/>
  <c r="G1920" i="13"/>
  <c r="G1921" i="13"/>
  <c r="G1922" i="13"/>
  <c r="G1923" i="13"/>
  <c r="G1924" i="13"/>
  <c r="G1925" i="13"/>
  <c r="G1926" i="13"/>
  <c r="G1927" i="13"/>
  <c r="G1928" i="13"/>
  <c r="G1929" i="13"/>
  <c r="G1930" i="13"/>
  <c r="G1931" i="13"/>
  <c r="G1932" i="13"/>
  <c r="G1933" i="13"/>
  <c r="G1934" i="13"/>
  <c r="G1935" i="13"/>
  <c r="G1936" i="13"/>
  <c r="G1937" i="13"/>
  <c r="G1938" i="13"/>
  <c r="G1939" i="13"/>
  <c r="G1940" i="13"/>
  <c r="G1941" i="13"/>
  <c r="G1942" i="13"/>
  <c r="G1943" i="13"/>
  <c r="G1944" i="13"/>
  <c r="G1945" i="13"/>
  <c r="G1946" i="13"/>
  <c r="G1947" i="13"/>
  <c r="G1948" i="13"/>
  <c r="G1563" i="13"/>
  <c r="J1563" i="13"/>
  <c r="K1563" i="13" s="1"/>
  <c r="L1563" i="13" s="1"/>
  <c r="G1564" i="13"/>
  <c r="J1564" i="13"/>
  <c r="K1564" i="13" s="1"/>
  <c r="H1564" i="13" s="1"/>
  <c r="G1565" i="13"/>
  <c r="J1565" i="13"/>
  <c r="K1565" i="13" s="1"/>
  <c r="G1566" i="13"/>
  <c r="J1566" i="13"/>
  <c r="K1566" i="13" s="1"/>
  <c r="G1567" i="13"/>
  <c r="J1567" i="13"/>
  <c r="K1567" i="13" s="1"/>
  <c r="G1568" i="13"/>
  <c r="J1568" i="13"/>
  <c r="K1568" i="13" s="1"/>
  <c r="G1569" i="13"/>
  <c r="J1569" i="13"/>
  <c r="K1569" i="13" s="1"/>
  <c r="G1570" i="13"/>
  <c r="J1570" i="13"/>
  <c r="K1570" i="13" s="1"/>
  <c r="G1571" i="13"/>
  <c r="J1571" i="13"/>
  <c r="K1571" i="13" s="1"/>
  <c r="G1572" i="13"/>
  <c r="J1572" i="13"/>
  <c r="K1572" i="13" s="1"/>
  <c r="G1573" i="13"/>
  <c r="J1573" i="13"/>
  <c r="K1573" i="13" s="1"/>
  <c r="L1573" i="13" s="1"/>
  <c r="G1574" i="13"/>
  <c r="J1574" i="13"/>
  <c r="K1574" i="13" s="1"/>
  <c r="G1575" i="13"/>
  <c r="J1575" i="13"/>
  <c r="K1575" i="13" s="1"/>
  <c r="L1575" i="13" s="1"/>
  <c r="G1576" i="13"/>
  <c r="J1576" i="13"/>
  <c r="K1576" i="13" s="1"/>
  <c r="G1577" i="13"/>
  <c r="J1577" i="13"/>
  <c r="K1577" i="13" s="1"/>
  <c r="G1578" i="13"/>
  <c r="J1578" i="13"/>
  <c r="K1578" i="13" s="1"/>
  <c r="H1578" i="13" s="1"/>
  <c r="G1579" i="13"/>
  <c r="J1579" i="13"/>
  <c r="K1579" i="13" s="1"/>
  <c r="G1580" i="13"/>
  <c r="J1580" i="13"/>
  <c r="K1580" i="13" s="1"/>
  <c r="G1581" i="13"/>
  <c r="J1581" i="13"/>
  <c r="K1581" i="13" s="1"/>
  <c r="G1582" i="13"/>
  <c r="J1582" i="13"/>
  <c r="K1582" i="13" s="1"/>
  <c r="G1583" i="13"/>
  <c r="J1583" i="13"/>
  <c r="K1583" i="13" s="1"/>
  <c r="G1584" i="13"/>
  <c r="J1584" i="13"/>
  <c r="K1584" i="13" s="1"/>
  <c r="G1585" i="13"/>
  <c r="J1585" i="13"/>
  <c r="K1585" i="13" s="1"/>
  <c r="G1586" i="13"/>
  <c r="J1586" i="13"/>
  <c r="K1586" i="13" s="1"/>
  <c r="G1587" i="13"/>
  <c r="J1587" i="13"/>
  <c r="K1587" i="13" s="1"/>
  <c r="G1588" i="13"/>
  <c r="J1588" i="13"/>
  <c r="K1588" i="13" s="1"/>
  <c r="G1589" i="13"/>
  <c r="J1589" i="13"/>
  <c r="K1589" i="13" s="1"/>
  <c r="H1589" i="13" s="1"/>
  <c r="G1590" i="13"/>
  <c r="J1590" i="13"/>
  <c r="K1590" i="13" s="1"/>
  <c r="G1591" i="13"/>
  <c r="J1591" i="13"/>
  <c r="K1591" i="13" s="1"/>
  <c r="G1592" i="13"/>
  <c r="J1592" i="13"/>
  <c r="K1592" i="13" s="1"/>
  <c r="L1592" i="13" s="1"/>
  <c r="G1593" i="13"/>
  <c r="J1593" i="13"/>
  <c r="K1593" i="13" s="1"/>
  <c r="G1594" i="13"/>
  <c r="J1594" i="13"/>
  <c r="K1594" i="13" s="1"/>
  <c r="H1594" i="13" s="1"/>
  <c r="G1595" i="13"/>
  <c r="J1595" i="13"/>
  <c r="K1595" i="13" s="1"/>
  <c r="G1596" i="13"/>
  <c r="J1596" i="13"/>
  <c r="K1596" i="13" s="1"/>
  <c r="G1597" i="13"/>
  <c r="J1597" i="13"/>
  <c r="K1597" i="13" s="1"/>
  <c r="L1597" i="13" s="1"/>
  <c r="I1597" i="13" s="1"/>
  <c r="G1598" i="13"/>
  <c r="J1598" i="13"/>
  <c r="K1598" i="13" s="1"/>
  <c r="G1599" i="13"/>
  <c r="J1599" i="13"/>
  <c r="K1599" i="13" s="1"/>
  <c r="G1600" i="13"/>
  <c r="J1600" i="13"/>
  <c r="K1600" i="13" s="1"/>
  <c r="G1601" i="13"/>
  <c r="J1601" i="13"/>
  <c r="K1601" i="13" s="1"/>
  <c r="G1602" i="13"/>
  <c r="J1602" i="13"/>
  <c r="K1602" i="13" s="1"/>
  <c r="H1602" i="13" s="1"/>
  <c r="G1603" i="13"/>
  <c r="J1603" i="13"/>
  <c r="K1603" i="13" s="1"/>
  <c r="H1603" i="13" s="1"/>
  <c r="G1604" i="13"/>
  <c r="J1604" i="13"/>
  <c r="K1604" i="13" s="1"/>
  <c r="G1605" i="13"/>
  <c r="J1605" i="13"/>
  <c r="K1605" i="13" s="1"/>
  <c r="H1605" i="13" s="1"/>
  <c r="G1606" i="13"/>
  <c r="J1606" i="13"/>
  <c r="K1606" i="13" s="1"/>
  <c r="G1607" i="13"/>
  <c r="J1607" i="13"/>
  <c r="K1607" i="13" s="1"/>
  <c r="H1607" i="13" s="1"/>
  <c r="G1608" i="13"/>
  <c r="J1608" i="13"/>
  <c r="K1608" i="13" s="1"/>
  <c r="G1609" i="13"/>
  <c r="J1609" i="13"/>
  <c r="K1609" i="13" s="1"/>
  <c r="G1610" i="13"/>
  <c r="J1610" i="13"/>
  <c r="K1610" i="13" s="1"/>
  <c r="G1611" i="13"/>
  <c r="J1611" i="13"/>
  <c r="K1611" i="13" s="1"/>
  <c r="L1611" i="13" s="1"/>
  <c r="G1612" i="13"/>
  <c r="J1612" i="13"/>
  <c r="K1612" i="13" s="1"/>
  <c r="G1613" i="13"/>
  <c r="J1613" i="13"/>
  <c r="K1613" i="13" s="1"/>
  <c r="G1614" i="13"/>
  <c r="J1614" i="13"/>
  <c r="K1614" i="13" s="1"/>
  <c r="H1614" i="13" s="1"/>
  <c r="G1615" i="13"/>
  <c r="J1615" i="13"/>
  <c r="K1615" i="13" s="1"/>
  <c r="G1616" i="13"/>
  <c r="J1616" i="13"/>
  <c r="K1616" i="13" s="1"/>
  <c r="G1617" i="13"/>
  <c r="J1617" i="13"/>
  <c r="K1617" i="13" s="1"/>
  <c r="G1618" i="13"/>
  <c r="J1618" i="13"/>
  <c r="K1618" i="13" s="1"/>
  <c r="G1619" i="13"/>
  <c r="J1619" i="13"/>
  <c r="K1619" i="13" s="1"/>
  <c r="H1619" i="13" s="1"/>
  <c r="G1620" i="13"/>
  <c r="J1620" i="13"/>
  <c r="K1620" i="13" s="1"/>
  <c r="G1621" i="13"/>
  <c r="J1621" i="13"/>
  <c r="K1621" i="13" s="1"/>
  <c r="G1622" i="13"/>
  <c r="J1622" i="13"/>
  <c r="K1622" i="13" s="1"/>
  <c r="G1623" i="13"/>
  <c r="J1623" i="13"/>
  <c r="K1623" i="13" s="1"/>
  <c r="G1624" i="13"/>
  <c r="J1624" i="13"/>
  <c r="K1624" i="13" s="1"/>
  <c r="G1625" i="13"/>
  <c r="J1625" i="13"/>
  <c r="K1625" i="13" s="1"/>
  <c r="G1626" i="13"/>
  <c r="J1626" i="13"/>
  <c r="K1626" i="13" s="1"/>
  <c r="L1626" i="13" s="1"/>
  <c r="G1627" i="13"/>
  <c r="J1627" i="13"/>
  <c r="K1627" i="13" s="1"/>
  <c r="G1628" i="13"/>
  <c r="J1628" i="13"/>
  <c r="K1628" i="13" s="1"/>
  <c r="G1629" i="13"/>
  <c r="J1629" i="13"/>
  <c r="K1629" i="13" s="1"/>
  <c r="G1630" i="13"/>
  <c r="J1630" i="13"/>
  <c r="K1630" i="13" s="1"/>
  <c r="L1630" i="13" s="1"/>
  <c r="G1631" i="13"/>
  <c r="J1631" i="13"/>
  <c r="K1631" i="13" s="1"/>
  <c r="H1631" i="13" s="1"/>
  <c r="G1632" i="13"/>
  <c r="J1632" i="13"/>
  <c r="K1632" i="13" s="1"/>
  <c r="G1633" i="13"/>
  <c r="J1633" i="13"/>
  <c r="K1633" i="13" s="1"/>
  <c r="L1633" i="13" s="1"/>
  <c r="G1634" i="13"/>
  <c r="J1634" i="13"/>
  <c r="K1634" i="13" s="1"/>
  <c r="H1634" i="13" s="1"/>
  <c r="G1635" i="13"/>
  <c r="J1635" i="13"/>
  <c r="K1635" i="13" s="1"/>
  <c r="G1636" i="13"/>
  <c r="J1636" i="13"/>
  <c r="K1636" i="13" s="1"/>
  <c r="H1636" i="13" s="1"/>
  <c r="G1637" i="13"/>
  <c r="J1637" i="13"/>
  <c r="K1637" i="13" s="1"/>
  <c r="H1637" i="13" s="1"/>
  <c r="G1638" i="13"/>
  <c r="J1638" i="13"/>
  <c r="K1638" i="13" s="1"/>
  <c r="L1638" i="13" s="1"/>
  <c r="G1639" i="13"/>
  <c r="J1639" i="13"/>
  <c r="K1639" i="13" s="1"/>
  <c r="L1639" i="13" s="1"/>
  <c r="I1639" i="13" s="1"/>
  <c r="G1640" i="13"/>
  <c r="J1640" i="13"/>
  <c r="K1640" i="13" s="1"/>
  <c r="G1641" i="13"/>
  <c r="J1641" i="13"/>
  <c r="K1641" i="13" s="1"/>
  <c r="G1642" i="13"/>
  <c r="J1642" i="13"/>
  <c r="K1642" i="13" s="1"/>
  <c r="G1643" i="13"/>
  <c r="J1643" i="13"/>
  <c r="K1643" i="13" s="1"/>
  <c r="G1644" i="13"/>
  <c r="J1644" i="13"/>
  <c r="K1644" i="13" s="1"/>
  <c r="G1645" i="13"/>
  <c r="J1645" i="13"/>
  <c r="K1645" i="13" s="1"/>
  <c r="G1646" i="13"/>
  <c r="J1646" i="13"/>
  <c r="K1646" i="13" s="1"/>
  <c r="G1653" i="13"/>
  <c r="J1653" i="13"/>
  <c r="K1653" i="13" s="1"/>
  <c r="G1654" i="13"/>
  <c r="J1654" i="13"/>
  <c r="K1654" i="13" s="1"/>
  <c r="G1655" i="13"/>
  <c r="J1655" i="13"/>
  <c r="K1655" i="13" s="1"/>
  <c r="G1656" i="13"/>
  <c r="J1656" i="13"/>
  <c r="K1656" i="13" s="1"/>
  <c r="G1657" i="13"/>
  <c r="J1657" i="13"/>
  <c r="K1657" i="13" s="1"/>
  <c r="L1657" i="13" s="1"/>
  <c r="I1657" i="13" s="1"/>
  <c r="G1658" i="13"/>
  <c r="J1658" i="13"/>
  <c r="K1658" i="13" s="1"/>
  <c r="H1658" i="13" s="1"/>
  <c r="G1659" i="13"/>
  <c r="J1659" i="13"/>
  <c r="K1659" i="13" s="1"/>
  <c r="G1660" i="13"/>
  <c r="J1660" i="13"/>
  <c r="K1660" i="13" s="1"/>
  <c r="G1661" i="13"/>
  <c r="J1661" i="13"/>
  <c r="K1661" i="13" s="1"/>
  <c r="H1661" i="13" s="1"/>
  <c r="G1662" i="13"/>
  <c r="J1662" i="13"/>
  <c r="K1662" i="13" s="1"/>
  <c r="G1663" i="13"/>
  <c r="J1663" i="13"/>
  <c r="K1663" i="13" s="1"/>
  <c r="G1664" i="13"/>
  <c r="J1664" i="13"/>
  <c r="K1664" i="13" s="1"/>
  <c r="G1665" i="13"/>
  <c r="J1665" i="13"/>
  <c r="K1665" i="13" s="1"/>
  <c r="G1666" i="13"/>
  <c r="J1666" i="13"/>
  <c r="K1666" i="13" s="1"/>
  <c r="L1666" i="13" s="1"/>
  <c r="G1667" i="13"/>
  <c r="J1667" i="13"/>
  <c r="K1667" i="13" s="1"/>
  <c r="G1668" i="13"/>
  <c r="J1668" i="13"/>
  <c r="K1668" i="13" s="1"/>
  <c r="G1669" i="13"/>
  <c r="J1669" i="13"/>
  <c r="K1669" i="13" s="1"/>
  <c r="H1669" i="13" s="1"/>
  <c r="G1670" i="13"/>
  <c r="J1670" i="13"/>
  <c r="K1670" i="13" s="1"/>
  <c r="L1670" i="13" s="1"/>
  <c r="G1671" i="13"/>
  <c r="J1671" i="13"/>
  <c r="K1671" i="13" s="1"/>
  <c r="G1672" i="13"/>
  <c r="J1672" i="13"/>
  <c r="K1672" i="13" s="1"/>
  <c r="G1673" i="13"/>
  <c r="J1673" i="13"/>
  <c r="K1673" i="13" s="1"/>
  <c r="H1673" i="13" s="1"/>
  <c r="G1674" i="13"/>
  <c r="J1674" i="13"/>
  <c r="K1674" i="13" s="1"/>
  <c r="G1675" i="13"/>
  <c r="J1675" i="13"/>
  <c r="K1675" i="13" s="1"/>
  <c r="L1675" i="13" s="1"/>
  <c r="G1676" i="13"/>
  <c r="J1676" i="13"/>
  <c r="K1676" i="13" s="1"/>
  <c r="H1676" i="13" s="1"/>
  <c r="G1677" i="13"/>
  <c r="J1677" i="13"/>
  <c r="K1677" i="13" s="1"/>
  <c r="H1677" i="13" s="1"/>
  <c r="G1678" i="13"/>
  <c r="J1678" i="13"/>
  <c r="K1678" i="13" s="1"/>
  <c r="G1679" i="13"/>
  <c r="J1679" i="13"/>
  <c r="K1679" i="13" s="1"/>
  <c r="G1680" i="13"/>
  <c r="J1680" i="13"/>
  <c r="K1680" i="13" s="1"/>
  <c r="L1680" i="13" s="1"/>
  <c r="I1680" i="13" s="1"/>
  <c r="G1681" i="13"/>
  <c r="J1681" i="13"/>
  <c r="K1681" i="13" s="1"/>
  <c r="H1681" i="13" s="1"/>
  <c r="G1682" i="13"/>
  <c r="J1682" i="13"/>
  <c r="K1682" i="13" s="1"/>
  <c r="L1682" i="13" s="1"/>
  <c r="G1683" i="13"/>
  <c r="J1683" i="13"/>
  <c r="K1683" i="13" s="1"/>
  <c r="G1684" i="13"/>
  <c r="J1684" i="13"/>
  <c r="K1684" i="13" s="1"/>
  <c r="G1685" i="13"/>
  <c r="J1685" i="13"/>
  <c r="K1685" i="13" s="1"/>
  <c r="G1686" i="13"/>
  <c r="J1686" i="13"/>
  <c r="K1686" i="13" s="1"/>
  <c r="L1686" i="13" s="1"/>
  <c r="G1687" i="13"/>
  <c r="J1687" i="13"/>
  <c r="K1687" i="13" s="1"/>
  <c r="G1688" i="13"/>
  <c r="J1688" i="13"/>
  <c r="K1688" i="13" s="1"/>
  <c r="G1689" i="13"/>
  <c r="J1689" i="13"/>
  <c r="K1689" i="13" s="1"/>
  <c r="H1689" i="13" s="1"/>
  <c r="G1690" i="13"/>
  <c r="J1690" i="13"/>
  <c r="K1690" i="13" s="1"/>
  <c r="L1690" i="13" s="1"/>
  <c r="G1691" i="13"/>
  <c r="J1691" i="13"/>
  <c r="K1691" i="13" s="1"/>
  <c r="G1692" i="13"/>
  <c r="J1692" i="13"/>
  <c r="K1692" i="13" s="1"/>
  <c r="H1692" i="13" s="1"/>
  <c r="G1693" i="13"/>
  <c r="J1693" i="13"/>
  <c r="K1693" i="13" s="1"/>
  <c r="G1694" i="13"/>
  <c r="J1694" i="13"/>
  <c r="K1694" i="13" s="1"/>
  <c r="G1695" i="13"/>
  <c r="J1695" i="13"/>
  <c r="K1695" i="13" s="1"/>
  <c r="G1696" i="13"/>
  <c r="J1696" i="13"/>
  <c r="K1696" i="13" s="1"/>
  <c r="G1697" i="13"/>
  <c r="J1697" i="13"/>
  <c r="K1697" i="13" s="1"/>
  <c r="G1698" i="13"/>
  <c r="J1698" i="13"/>
  <c r="K1698" i="13" s="1"/>
  <c r="H1698" i="13" s="1"/>
  <c r="G1699" i="13"/>
  <c r="J1699" i="13"/>
  <c r="K1699" i="13" s="1"/>
  <c r="H1699" i="13" s="1"/>
  <c r="G1700" i="13"/>
  <c r="J1700" i="13"/>
  <c r="K1700" i="13" s="1"/>
  <c r="G1701" i="13"/>
  <c r="J1701" i="13"/>
  <c r="K1701" i="13" s="1"/>
  <c r="G1702" i="13"/>
  <c r="J1702" i="13"/>
  <c r="K1702" i="13" s="1"/>
  <c r="G1703" i="13"/>
  <c r="J1703" i="13"/>
  <c r="K1703" i="13" s="1"/>
  <c r="G1704" i="13"/>
  <c r="J1704" i="13"/>
  <c r="K1704" i="13" s="1"/>
  <c r="G1705" i="13"/>
  <c r="J1705" i="13"/>
  <c r="K1705" i="13" s="1"/>
  <c r="G1706" i="13"/>
  <c r="J1706" i="13"/>
  <c r="K1706" i="13" s="1"/>
  <c r="H1706" i="13" s="1"/>
  <c r="G1707" i="13"/>
  <c r="J1707" i="13"/>
  <c r="K1707" i="13" s="1"/>
  <c r="G1708" i="13"/>
  <c r="J1708" i="13"/>
  <c r="K1708" i="13" s="1"/>
  <c r="G1709" i="13"/>
  <c r="J1709" i="13"/>
  <c r="K1709" i="13" s="1"/>
  <c r="G1710" i="13"/>
  <c r="J1710" i="13"/>
  <c r="K1710" i="13" s="1"/>
  <c r="L1710" i="13" s="1"/>
  <c r="G1711" i="13"/>
  <c r="J1711" i="13"/>
  <c r="K1711" i="13" s="1"/>
  <c r="G1712" i="13"/>
  <c r="J1712" i="13"/>
  <c r="K1712" i="13" s="1"/>
  <c r="G1713" i="13"/>
  <c r="J1713" i="13"/>
  <c r="K1713" i="13" s="1"/>
  <c r="G1714" i="13"/>
  <c r="J1714" i="13"/>
  <c r="K1714" i="13" s="1"/>
  <c r="G1715" i="13"/>
  <c r="J1715" i="13"/>
  <c r="K1715" i="13" s="1"/>
  <c r="G1716" i="13"/>
  <c r="J1716" i="13"/>
  <c r="K1716" i="13" s="1"/>
  <c r="L1716" i="13" s="1"/>
  <c r="G1717" i="13"/>
  <c r="J1717" i="13"/>
  <c r="K1717" i="13" s="1"/>
  <c r="G1718" i="13"/>
  <c r="J1718" i="13"/>
  <c r="K1718" i="13" s="1"/>
  <c r="G1719" i="13"/>
  <c r="J1719" i="13"/>
  <c r="K1719" i="13" s="1"/>
  <c r="H1719" i="13" s="1"/>
  <c r="G1720" i="13"/>
  <c r="J1720" i="13"/>
  <c r="K1720" i="13" s="1"/>
  <c r="L1720" i="13" s="1"/>
  <c r="G1721" i="13"/>
  <c r="J1721" i="13"/>
  <c r="K1721" i="13" s="1"/>
  <c r="H1721" i="13" s="1"/>
  <c r="G1722" i="13"/>
  <c r="J1722" i="13"/>
  <c r="K1722" i="13" s="1"/>
  <c r="L1722" i="13" s="1"/>
  <c r="G1723" i="13"/>
  <c r="J1723" i="13"/>
  <c r="K1723" i="13" s="1"/>
  <c r="G1724" i="13"/>
  <c r="J1724" i="13"/>
  <c r="K1724" i="13" s="1"/>
  <c r="G1725" i="13"/>
  <c r="J1725" i="13"/>
  <c r="K1725" i="13" s="1"/>
  <c r="L1725" i="13" s="1"/>
  <c r="I1725" i="13" s="1"/>
  <c r="G1726" i="13"/>
  <c r="J1726" i="13"/>
  <c r="K1726" i="13" s="1"/>
  <c r="G1727" i="13"/>
  <c r="J1727" i="13"/>
  <c r="K1727" i="13" s="1"/>
  <c r="G1728" i="13"/>
  <c r="J1728" i="13"/>
  <c r="K1728" i="13" s="1"/>
  <c r="L1728" i="13" s="1"/>
  <c r="I1728" i="13" s="1"/>
  <c r="G1729" i="13"/>
  <c r="J1729" i="13"/>
  <c r="K1729" i="13" s="1"/>
  <c r="G1730" i="13"/>
  <c r="J1730" i="13"/>
  <c r="K1730" i="13" s="1"/>
  <c r="G1731" i="13"/>
  <c r="J1731" i="13"/>
  <c r="K1731" i="13" s="1"/>
  <c r="G1732" i="13"/>
  <c r="J1732" i="13"/>
  <c r="K1732" i="13" s="1"/>
  <c r="H1732" i="13" s="1"/>
  <c r="G1733" i="13"/>
  <c r="J1733" i="13"/>
  <c r="K1733" i="13" s="1"/>
  <c r="L1733" i="13" s="1"/>
  <c r="G1734" i="13"/>
  <c r="J1734" i="13"/>
  <c r="K1734" i="13" s="1"/>
  <c r="H1734" i="13" s="1"/>
  <c r="G1735" i="13"/>
  <c r="J1735" i="13"/>
  <c r="K1735" i="13" s="1"/>
  <c r="L1735" i="13" s="1"/>
  <c r="I1735" i="13" s="1"/>
  <c r="G1736" i="13"/>
  <c r="J1736" i="13"/>
  <c r="K1736" i="13" s="1"/>
  <c r="G1737" i="13"/>
  <c r="J1737" i="13"/>
  <c r="K1737" i="13" s="1"/>
  <c r="G1738" i="13"/>
  <c r="J1738" i="13"/>
  <c r="K1738" i="13" s="1"/>
  <c r="G1739" i="13"/>
  <c r="J1739" i="13"/>
  <c r="K1739" i="13" s="1"/>
  <c r="G1740" i="13"/>
  <c r="J1740" i="13"/>
  <c r="K1740" i="13" s="1"/>
  <c r="G1741" i="13"/>
  <c r="J1741" i="13"/>
  <c r="K1741" i="13" s="1"/>
  <c r="L1741" i="13" s="1"/>
  <c r="G1742" i="13"/>
  <c r="J1742" i="13"/>
  <c r="K1742" i="13" s="1"/>
  <c r="G1743" i="13"/>
  <c r="J1743" i="13"/>
  <c r="K1743" i="13" s="1"/>
  <c r="G1744" i="13"/>
  <c r="J1744" i="13"/>
  <c r="K1744" i="13" s="1"/>
  <c r="G1745" i="13"/>
  <c r="J1745" i="13"/>
  <c r="K1745" i="13" s="1"/>
  <c r="G1746" i="13"/>
  <c r="J1746" i="13"/>
  <c r="K1746" i="13" s="1"/>
  <c r="G1747" i="13"/>
  <c r="J1747" i="13"/>
  <c r="K1747" i="13" s="1"/>
  <c r="G1748" i="13"/>
  <c r="J1748" i="13"/>
  <c r="K1748" i="13" s="1"/>
  <c r="G1749" i="13"/>
  <c r="J1749" i="13"/>
  <c r="K1749" i="13" s="1"/>
  <c r="L1749" i="13" s="1"/>
  <c r="G1750" i="13"/>
  <c r="J1750" i="13"/>
  <c r="K1750" i="13" s="1"/>
  <c r="G1751" i="13"/>
  <c r="J1751" i="13"/>
  <c r="K1751" i="13" s="1"/>
  <c r="H1751" i="13" s="1"/>
  <c r="G1752" i="13"/>
  <c r="J1752" i="13"/>
  <c r="K1752" i="13" s="1"/>
  <c r="G1753" i="13"/>
  <c r="J1753" i="13"/>
  <c r="K1753" i="13" s="1"/>
  <c r="H1753" i="13" s="1"/>
  <c r="G1754" i="13"/>
  <c r="J1754" i="13"/>
  <c r="K1754" i="13" s="1"/>
  <c r="L1754" i="13" s="1"/>
  <c r="G1755" i="13"/>
  <c r="J1755" i="13"/>
  <c r="K1755" i="13" s="1"/>
  <c r="G1756" i="13"/>
  <c r="J1756" i="13"/>
  <c r="K1756" i="13" s="1"/>
  <c r="G1757" i="13"/>
  <c r="J1757" i="13"/>
  <c r="K1757" i="13" s="1"/>
  <c r="L1757" i="13" s="1"/>
  <c r="I1757" i="13" s="1"/>
  <c r="G1758" i="13"/>
  <c r="J1758" i="13"/>
  <c r="K1758" i="13" s="1"/>
  <c r="G1759" i="13"/>
  <c r="J1759" i="13"/>
  <c r="K1759" i="13" s="1"/>
  <c r="L1759" i="13" s="1"/>
  <c r="G1760" i="13"/>
  <c r="J1760" i="13"/>
  <c r="K1760" i="13" s="1"/>
  <c r="H1760" i="13" s="1"/>
  <c r="G1761" i="13"/>
  <c r="J1761" i="13"/>
  <c r="K1761" i="13" s="1"/>
  <c r="H1761" i="13" s="1"/>
  <c r="G1762" i="13"/>
  <c r="J1762" i="13"/>
  <c r="K1762" i="13" s="1"/>
  <c r="H1762" i="13" s="1"/>
  <c r="G1763" i="13"/>
  <c r="J1763" i="13"/>
  <c r="K1763" i="13" s="1"/>
  <c r="H1763" i="13" s="1"/>
  <c r="G1764" i="13"/>
  <c r="J1764" i="13"/>
  <c r="K1764" i="13" s="1"/>
  <c r="B15" i="13"/>
  <c r="B14" i="13"/>
  <c r="B13" i="13"/>
  <c r="B16" i="13"/>
  <c r="J1053" i="106"/>
  <c r="J1051" i="106"/>
  <c r="J1049" i="106"/>
  <c r="J1043" i="106"/>
  <c r="J1041" i="106"/>
  <c r="J1039" i="106"/>
  <c r="J1033" i="106"/>
  <c r="J1031" i="106"/>
  <c r="J1029" i="106"/>
  <c r="G19" i="101"/>
  <c r="G1964" i="13"/>
  <c r="J1964" i="13"/>
  <c r="K1964" i="13" s="1"/>
  <c r="H1964" i="13" s="1"/>
  <c r="G1953" i="13"/>
  <c r="J1953" i="13"/>
  <c r="K1953" i="13" s="1"/>
  <c r="G1818" i="13"/>
  <c r="J1818" i="13"/>
  <c r="K1818" i="13" s="1"/>
  <c r="L1818" i="13" s="1"/>
  <c r="I1818" i="13" s="1"/>
  <c r="G1819" i="13"/>
  <c r="J1819" i="13"/>
  <c r="K1819" i="13" s="1"/>
  <c r="G1820" i="13"/>
  <c r="J1820" i="13"/>
  <c r="K1820" i="13" s="1"/>
  <c r="L1820" i="13" s="1"/>
  <c r="I1820" i="13" s="1"/>
  <c r="G1821" i="13"/>
  <c r="J1821" i="13"/>
  <c r="K1821" i="13" s="1"/>
  <c r="G1822" i="13"/>
  <c r="J1822" i="13"/>
  <c r="K1822" i="13" s="1"/>
  <c r="G1823" i="13"/>
  <c r="J1823" i="13"/>
  <c r="K1823" i="13" s="1"/>
  <c r="H1823" i="13" s="1"/>
  <c r="G1824" i="13"/>
  <c r="J1824" i="13"/>
  <c r="K1824" i="13" s="1"/>
  <c r="G1817" i="13"/>
  <c r="J1817" i="13"/>
  <c r="K1817" i="13" s="1"/>
  <c r="G1816" i="13"/>
  <c r="J1816" i="13"/>
  <c r="K1816" i="13" s="1"/>
  <c r="H1816" i="13" s="1"/>
  <c r="J2247" i="13"/>
  <c r="K2247" i="13" s="1"/>
  <c r="L2247" i="13" s="1"/>
  <c r="I2247" i="13" s="1"/>
  <c r="G2247" i="13"/>
  <c r="J2246" i="13"/>
  <c r="K2246" i="13" s="1"/>
  <c r="G2246" i="13"/>
  <c r="J2245" i="13"/>
  <c r="K2245" i="13" s="1"/>
  <c r="H2245" i="13" s="1"/>
  <c r="G2245" i="13"/>
  <c r="J2244" i="13"/>
  <c r="K2244" i="13" s="1"/>
  <c r="H2244" i="13" s="1"/>
  <c r="G2244" i="13"/>
  <c r="J2243" i="13"/>
  <c r="K2243" i="13" s="1"/>
  <c r="G2243" i="13"/>
  <c r="J2242" i="13"/>
  <c r="K2242" i="13" s="1"/>
  <c r="G2242" i="13"/>
  <c r="J2241" i="13"/>
  <c r="K2241" i="13" s="1"/>
  <c r="L2241" i="13" s="1"/>
  <c r="I2241" i="13" s="1"/>
  <c r="G2241" i="13"/>
  <c r="J2240" i="13"/>
  <c r="K2240" i="13" s="1"/>
  <c r="H2240" i="13" s="1"/>
  <c r="G2240" i="13"/>
  <c r="J2239" i="13"/>
  <c r="K2239" i="13" s="1"/>
  <c r="L2239" i="13" s="1"/>
  <c r="G2239" i="13"/>
  <c r="J2238" i="13"/>
  <c r="K2238" i="13" s="1"/>
  <c r="H2238" i="13" s="1"/>
  <c r="G2238" i="13"/>
  <c r="J2002" i="13"/>
  <c r="K2002" i="13" s="1"/>
  <c r="G2002" i="13"/>
  <c r="J2001" i="13"/>
  <c r="K2001" i="13" s="1"/>
  <c r="H2001" i="13" s="1"/>
  <c r="G2001" i="13"/>
  <c r="J2000" i="13"/>
  <c r="K2000" i="13" s="1"/>
  <c r="L2000" i="13" s="1"/>
  <c r="I2000" i="13" s="1"/>
  <c r="G2000" i="13"/>
  <c r="J1999" i="13"/>
  <c r="K1999" i="13" s="1"/>
  <c r="H1999" i="13" s="1"/>
  <c r="G1999" i="13"/>
  <c r="J1998" i="13"/>
  <c r="K1998" i="13" s="1"/>
  <c r="H1998" i="13" s="1"/>
  <c r="G1998" i="13"/>
  <c r="J1997" i="13"/>
  <c r="K1997" i="13" s="1"/>
  <c r="H1997" i="13" s="1"/>
  <c r="G1997" i="13"/>
  <c r="J1996" i="13"/>
  <c r="K1996" i="13" s="1"/>
  <c r="G1996" i="13"/>
  <c r="J1995" i="13"/>
  <c r="K1995" i="13" s="1"/>
  <c r="H1995" i="13" s="1"/>
  <c r="G1995" i="13"/>
  <c r="J1994" i="13"/>
  <c r="K1994" i="13" s="1"/>
  <c r="L1994" i="13" s="1"/>
  <c r="I1994" i="13" s="1"/>
  <c r="G1994" i="13"/>
  <c r="J1993" i="13"/>
  <c r="K1993" i="13" s="1"/>
  <c r="L1993" i="13" s="1"/>
  <c r="G1993" i="13"/>
  <c r="J1992" i="13"/>
  <c r="K1992" i="13" s="1"/>
  <c r="L1992" i="13" s="1"/>
  <c r="I1992" i="13" s="1"/>
  <c r="G1992" i="13"/>
  <c r="J1991" i="13"/>
  <c r="K1991" i="13" s="1"/>
  <c r="H1991" i="13" s="1"/>
  <c r="G1991" i="13"/>
  <c r="J1990" i="13"/>
  <c r="K1990" i="13" s="1"/>
  <c r="L1990" i="13" s="1"/>
  <c r="I1990" i="13" s="1"/>
  <c r="G1990" i="13"/>
  <c r="J1989" i="13"/>
  <c r="K1989" i="13" s="1"/>
  <c r="H1989" i="13" s="1"/>
  <c r="G1989" i="13"/>
  <c r="J1988" i="13"/>
  <c r="K1988" i="13" s="1"/>
  <c r="H1988" i="13" s="1"/>
  <c r="G1988" i="13"/>
  <c r="J1987" i="13"/>
  <c r="K1987" i="13" s="1"/>
  <c r="L1987" i="13" s="1"/>
  <c r="I1987" i="13" s="1"/>
  <c r="G1987" i="13"/>
  <c r="J1986" i="13"/>
  <c r="K1986" i="13" s="1"/>
  <c r="L1986" i="13" s="1"/>
  <c r="I1986" i="13" s="1"/>
  <c r="G1986" i="13"/>
  <c r="J1985" i="13"/>
  <c r="K1985" i="13" s="1"/>
  <c r="L1985" i="13" s="1"/>
  <c r="I1985" i="13" s="1"/>
  <c r="G1985" i="13"/>
  <c r="J1984" i="13"/>
  <c r="K1984" i="13" s="1"/>
  <c r="L1984" i="13" s="1"/>
  <c r="I1984" i="13" s="1"/>
  <c r="G1984" i="13"/>
  <c r="J1983" i="13"/>
  <c r="K1983" i="13" s="1"/>
  <c r="H1983" i="13" s="1"/>
  <c r="G1983" i="13"/>
  <c r="J1982" i="13"/>
  <c r="K1982" i="13" s="1"/>
  <c r="H1982" i="13" s="1"/>
  <c r="G1982" i="13"/>
  <c r="J1981" i="13"/>
  <c r="K1981" i="13" s="1"/>
  <c r="L1981" i="13" s="1"/>
  <c r="G1981" i="13"/>
  <c r="J1980" i="13"/>
  <c r="K1980" i="13" s="1"/>
  <c r="L1980" i="13" s="1"/>
  <c r="I1980" i="13" s="1"/>
  <c r="G1980" i="13"/>
  <c r="J1979" i="13"/>
  <c r="K1979" i="13" s="1"/>
  <c r="G1979" i="13"/>
  <c r="J1978" i="13"/>
  <c r="K1978" i="13" s="1"/>
  <c r="L1978" i="13" s="1"/>
  <c r="I1978" i="13" s="1"/>
  <c r="G1978" i="13"/>
  <c r="J1977" i="13"/>
  <c r="K1977" i="13" s="1"/>
  <c r="H1977" i="13" s="1"/>
  <c r="G1977" i="13"/>
  <c r="J1976" i="13"/>
  <c r="K1976" i="13" s="1"/>
  <c r="G1976" i="13"/>
  <c r="J1975" i="13"/>
  <c r="K1975" i="13" s="1"/>
  <c r="H1975" i="13" s="1"/>
  <c r="G1975" i="13"/>
  <c r="J1974" i="13"/>
  <c r="K1974" i="13" s="1"/>
  <c r="L1974" i="13" s="1"/>
  <c r="G1974" i="13"/>
  <c r="J1973" i="13"/>
  <c r="K1973" i="13" s="1"/>
  <c r="H1973" i="13" s="1"/>
  <c r="G1973" i="13"/>
  <c r="J1972" i="13"/>
  <c r="K1972" i="13" s="1"/>
  <c r="H1972" i="13" s="1"/>
  <c r="G1972" i="13"/>
  <c r="J1971" i="13"/>
  <c r="K1971" i="13" s="1"/>
  <c r="L1971" i="13" s="1"/>
  <c r="G1971" i="13"/>
  <c r="J1970" i="13"/>
  <c r="K1970" i="13" s="1"/>
  <c r="L1970" i="13" s="1"/>
  <c r="I1970" i="13" s="1"/>
  <c r="G1970" i="13"/>
  <c r="J1969" i="13"/>
  <c r="K1969" i="13" s="1"/>
  <c r="H1969" i="13" s="1"/>
  <c r="G1969" i="13"/>
  <c r="J1968" i="13"/>
  <c r="K1968" i="13" s="1"/>
  <c r="L1968" i="13" s="1"/>
  <c r="I1968" i="13" s="1"/>
  <c r="G1968" i="13"/>
  <c r="J1967" i="13"/>
  <c r="K1967" i="13" s="1"/>
  <c r="L1967" i="13" s="1"/>
  <c r="I1967" i="13" s="1"/>
  <c r="G1967" i="13"/>
  <c r="J1966" i="13"/>
  <c r="K1966" i="13" s="1"/>
  <c r="L1966" i="13" s="1"/>
  <c r="I1966" i="13" s="1"/>
  <c r="G1966" i="13"/>
  <c r="J1965" i="13"/>
  <c r="K1965" i="13" s="1"/>
  <c r="L1965" i="13" s="1"/>
  <c r="G1965" i="13"/>
  <c r="J1963" i="13"/>
  <c r="K1963" i="13" s="1"/>
  <c r="L1963" i="13" s="1"/>
  <c r="I1963" i="13" s="1"/>
  <c r="G1963" i="13"/>
  <c r="J1962" i="13"/>
  <c r="K1962" i="13" s="1"/>
  <c r="L1962" i="13" s="1"/>
  <c r="G1962" i="13"/>
  <c r="J1961" i="13"/>
  <c r="K1961" i="13" s="1"/>
  <c r="G1961" i="13"/>
  <c r="J1960" i="13"/>
  <c r="K1960" i="13" s="1"/>
  <c r="L1960" i="13" s="1"/>
  <c r="I1960" i="13" s="1"/>
  <c r="G1960" i="13"/>
  <c r="J1959" i="13"/>
  <c r="K1959" i="13" s="1"/>
  <c r="H1959" i="13" s="1"/>
  <c r="G1959" i="13"/>
  <c r="J1958" i="13"/>
  <c r="K1958" i="13" s="1"/>
  <c r="L1958" i="13" s="1"/>
  <c r="I1958" i="13" s="1"/>
  <c r="G1958" i="13"/>
  <c r="J1957" i="13"/>
  <c r="K1957" i="13" s="1"/>
  <c r="L1957" i="13" s="1"/>
  <c r="G1957" i="13"/>
  <c r="J1956" i="13"/>
  <c r="K1956" i="13" s="1"/>
  <c r="L1956" i="13" s="1"/>
  <c r="G1956" i="13"/>
  <c r="J1955" i="13"/>
  <c r="K1955" i="13" s="1"/>
  <c r="H1955" i="13" s="1"/>
  <c r="G1955" i="13"/>
  <c r="J1954" i="13"/>
  <c r="K1954" i="13" s="1"/>
  <c r="L1954" i="13" s="1"/>
  <c r="G1954" i="13"/>
  <c r="J1952" i="13"/>
  <c r="K1952" i="13" s="1"/>
  <c r="H1952" i="13" s="1"/>
  <c r="G1952" i="13"/>
  <c r="J1951" i="13"/>
  <c r="K1951" i="13" s="1"/>
  <c r="G1951" i="13"/>
  <c r="J1950" i="13"/>
  <c r="K1950" i="13" s="1"/>
  <c r="H1950" i="13" s="1"/>
  <c r="G1950" i="13"/>
  <c r="J1949" i="13"/>
  <c r="K1949" i="13" s="1"/>
  <c r="L1949" i="13" s="1"/>
  <c r="I1949" i="13" s="1"/>
  <c r="G1949" i="13"/>
  <c r="J1815" i="13"/>
  <c r="K1815" i="13" s="1"/>
  <c r="L1815" i="13" s="1"/>
  <c r="I1815" i="13" s="1"/>
  <c r="G1815" i="13"/>
  <c r="J1814" i="13"/>
  <c r="K1814" i="13" s="1"/>
  <c r="L1814" i="13" s="1"/>
  <c r="I1814" i="13" s="1"/>
  <c r="G1814" i="13"/>
  <c r="J1813" i="13"/>
  <c r="K1813" i="13" s="1"/>
  <c r="L1813" i="13" s="1"/>
  <c r="I1813" i="13" s="1"/>
  <c r="G1813" i="13"/>
  <c r="J1812" i="13"/>
  <c r="K1812" i="13" s="1"/>
  <c r="L1812" i="13" s="1"/>
  <c r="G1812" i="13"/>
  <c r="J1811" i="13"/>
  <c r="K1811" i="13" s="1"/>
  <c r="L1811" i="13" s="1"/>
  <c r="I1811" i="13" s="1"/>
  <c r="G1811" i="13"/>
  <c r="J1810" i="13"/>
  <c r="K1810" i="13" s="1"/>
  <c r="H1810" i="13" s="1"/>
  <c r="G1810" i="13"/>
  <c r="J1809" i="13"/>
  <c r="K1809" i="13" s="1"/>
  <c r="L1809" i="13" s="1"/>
  <c r="I1809" i="13" s="1"/>
  <c r="G1809" i="13"/>
  <c r="J1808" i="13"/>
  <c r="K1808" i="13" s="1"/>
  <c r="H1808" i="13" s="1"/>
  <c r="G1808" i="13"/>
  <c r="J1807" i="13"/>
  <c r="K1807" i="13" s="1"/>
  <c r="H1807" i="13" s="1"/>
  <c r="G1807" i="13"/>
  <c r="J1806" i="13"/>
  <c r="K1806" i="13" s="1"/>
  <c r="G1806" i="13"/>
  <c r="J1805" i="13"/>
  <c r="K1805" i="13" s="1"/>
  <c r="H1805" i="13" s="1"/>
  <c r="G1805" i="13"/>
  <c r="J1804" i="13"/>
  <c r="K1804" i="13" s="1"/>
  <c r="L1804" i="13" s="1"/>
  <c r="I1804" i="13" s="1"/>
  <c r="G1804" i="13"/>
  <c r="J1803" i="13"/>
  <c r="K1803" i="13" s="1"/>
  <c r="L1803" i="13" s="1"/>
  <c r="I1803" i="13" s="1"/>
  <c r="G1803" i="13"/>
  <c r="J1802" i="13"/>
  <c r="K1802" i="13" s="1"/>
  <c r="H1802" i="13" s="1"/>
  <c r="G1802" i="13"/>
  <c r="J1801" i="13"/>
  <c r="K1801" i="13" s="1"/>
  <c r="G1801" i="13"/>
  <c r="J1800" i="13"/>
  <c r="K1800" i="13" s="1"/>
  <c r="H1800" i="13" s="1"/>
  <c r="G1800" i="13"/>
  <c r="J1799" i="13"/>
  <c r="K1799" i="13" s="1"/>
  <c r="H1799" i="13" s="1"/>
  <c r="G1799" i="13"/>
  <c r="J1798" i="13"/>
  <c r="K1798" i="13" s="1"/>
  <c r="L1798" i="13" s="1"/>
  <c r="G1798" i="13"/>
  <c r="J1797" i="13"/>
  <c r="K1797" i="13" s="1"/>
  <c r="L1797" i="13" s="1"/>
  <c r="I1797" i="13" s="1"/>
  <c r="G1797" i="13"/>
  <c r="J1796" i="13"/>
  <c r="K1796" i="13" s="1"/>
  <c r="G1796" i="13"/>
  <c r="J1795" i="13"/>
  <c r="K1795" i="13" s="1"/>
  <c r="H1795" i="13" s="1"/>
  <c r="G1795" i="13"/>
  <c r="J1794" i="13"/>
  <c r="K1794" i="13" s="1"/>
  <c r="H1794" i="13" s="1"/>
  <c r="G1794" i="13"/>
  <c r="J1793" i="13"/>
  <c r="K1793" i="13" s="1"/>
  <c r="L1793" i="13" s="1"/>
  <c r="G1793" i="13"/>
  <c r="J1792" i="13"/>
  <c r="K1792" i="13" s="1"/>
  <c r="L1792" i="13" s="1"/>
  <c r="G1792" i="13"/>
  <c r="J1791" i="13"/>
  <c r="K1791" i="13" s="1"/>
  <c r="L1791" i="13" s="1"/>
  <c r="I1791" i="13" s="1"/>
  <c r="G1791" i="13"/>
  <c r="J1790" i="13"/>
  <c r="K1790" i="13" s="1"/>
  <c r="L1790" i="13" s="1"/>
  <c r="G1790" i="13"/>
  <c r="J1789" i="13"/>
  <c r="K1789" i="13" s="1"/>
  <c r="H1789" i="13" s="1"/>
  <c r="G1789" i="13"/>
  <c r="J1788" i="13"/>
  <c r="K1788" i="13" s="1"/>
  <c r="G1788" i="13"/>
  <c r="J1787" i="13"/>
  <c r="K1787" i="13" s="1"/>
  <c r="L1787" i="13" s="1"/>
  <c r="I1787" i="13" s="1"/>
  <c r="G1787" i="13"/>
  <c r="J1786" i="13"/>
  <c r="K1786" i="13" s="1"/>
  <c r="H1786" i="13" s="1"/>
  <c r="G1786" i="13"/>
  <c r="J1785" i="13"/>
  <c r="K1785" i="13" s="1"/>
  <c r="H1785" i="13" s="1"/>
  <c r="G1785" i="13"/>
  <c r="J1784" i="13"/>
  <c r="K1784" i="13" s="1"/>
  <c r="G1784" i="13"/>
  <c r="J1783" i="13"/>
  <c r="K1783" i="13" s="1"/>
  <c r="L1783" i="13" s="1"/>
  <c r="I1783" i="13" s="1"/>
  <c r="G1783" i="13"/>
  <c r="J1782" i="13"/>
  <c r="K1782" i="13" s="1"/>
  <c r="H1782" i="13" s="1"/>
  <c r="G1782" i="13"/>
  <c r="J1781" i="13"/>
  <c r="K1781" i="13" s="1"/>
  <c r="L1781" i="13" s="1"/>
  <c r="I1781" i="13" s="1"/>
  <c r="G1781" i="13"/>
  <c r="J1780" i="13"/>
  <c r="K1780" i="13" s="1"/>
  <c r="L1780" i="13" s="1"/>
  <c r="G1780" i="13"/>
  <c r="J1779" i="13"/>
  <c r="K1779" i="13" s="1"/>
  <c r="H1779" i="13" s="1"/>
  <c r="G1779" i="13"/>
  <c r="J1778" i="13"/>
  <c r="K1778" i="13" s="1"/>
  <c r="H1778" i="13" s="1"/>
  <c r="G1778" i="13"/>
  <c r="J1777" i="13"/>
  <c r="K1777" i="13" s="1"/>
  <c r="G1777" i="13"/>
  <c r="J1776" i="13"/>
  <c r="K1776" i="13" s="1"/>
  <c r="G1776" i="13"/>
  <c r="J1775" i="13"/>
  <c r="K1775" i="13" s="1"/>
  <c r="G1775" i="13"/>
  <c r="J1774" i="13"/>
  <c r="K1774" i="13" s="1"/>
  <c r="H1774" i="13" s="1"/>
  <c r="G1774" i="13"/>
  <c r="J1773" i="13"/>
  <c r="K1773" i="13" s="1"/>
  <c r="L1773" i="13" s="1"/>
  <c r="I1773" i="13" s="1"/>
  <c r="G1773" i="13"/>
  <c r="J1772" i="13"/>
  <c r="K1772" i="13" s="1"/>
  <c r="L1772" i="13" s="1"/>
  <c r="G1772" i="13"/>
  <c r="J1771" i="13"/>
  <c r="K1771" i="13" s="1"/>
  <c r="L1771" i="13" s="1"/>
  <c r="G1771" i="13"/>
  <c r="J1770" i="13"/>
  <c r="K1770" i="13" s="1"/>
  <c r="H1770" i="13" s="1"/>
  <c r="G1770" i="13"/>
  <c r="J1769" i="13"/>
  <c r="K1769" i="13" s="1"/>
  <c r="G1769" i="13"/>
  <c r="J1768" i="13"/>
  <c r="K1768" i="13" s="1"/>
  <c r="H1768" i="13" s="1"/>
  <c r="G1768" i="13"/>
  <c r="J1767" i="13"/>
  <c r="K1767" i="13" s="1"/>
  <c r="G1767" i="13"/>
  <c r="J1766" i="13"/>
  <c r="K1766" i="13" s="1"/>
  <c r="L1766" i="13" s="1"/>
  <c r="I1766" i="13" s="1"/>
  <c r="G1766" i="13"/>
  <c r="J1765" i="13"/>
  <c r="K1765" i="13" s="1"/>
  <c r="L1765" i="13" s="1"/>
  <c r="I1765" i="13" s="1"/>
  <c r="G1765" i="13"/>
  <c r="J1562" i="13"/>
  <c r="K1562" i="13" s="1"/>
  <c r="L1562" i="13" s="1"/>
  <c r="G1562" i="13"/>
  <c r="J1561" i="13"/>
  <c r="K1561" i="13" s="1"/>
  <c r="G1561" i="13"/>
  <c r="J1560" i="13"/>
  <c r="K1560" i="13" s="1"/>
  <c r="L1560" i="13" s="1"/>
  <c r="I1560" i="13" s="1"/>
  <c r="G1560" i="13"/>
  <c r="J1559" i="13"/>
  <c r="K1559" i="13" s="1"/>
  <c r="L1559" i="13" s="1"/>
  <c r="I1559" i="13" s="1"/>
  <c r="G1559" i="13"/>
  <c r="J1558" i="13"/>
  <c r="K1558" i="13" s="1"/>
  <c r="G1558" i="13"/>
  <c r="J1557" i="13"/>
  <c r="K1557" i="13" s="1"/>
  <c r="G1557" i="13"/>
  <c r="J1556" i="13"/>
  <c r="K1556" i="13" s="1"/>
  <c r="H1556" i="13" s="1"/>
  <c r="G1556" i="13"/>
  <c r="J1555" i="13"/>
  <c r="K1555" i="13" s="1"/>
  <c r="H1555" i="13" s="1"/>
  <c r="G1555" i="13"/>
  <c r="J1554" i="13"/>
  <c r="K1554" i="13" s="1"/>
  <c r="G1554" i="13"/>
  <c r="J1553" i="13"/>
  <c r="K1553" i="13" s="1"/>
  <c r="G1553" i="13"/>
  <c r="J1552" i="13"/>
  <c r="K1552" i="13" s="1"/>
  <c r="H1552" i="13" s="1"/>
  <c r="G1552" i="13"/>
  <c r="J1551" i="13"/>
  <c r="K1551" i="13" s="1"/>
  <c r="L1551" i="13" s="1"/>
  <c r="I1551" i="13" s="1"/>
  <c r="G1551" i="13"/>
  <c r="J1550" i="13"/>
  <c r="K1550" i="13" s="1"/>
  <c r="L1550" i="13" s="1"/>
  <c r="I1550" i="13" s="1"/>
  <c r="G1550" i="13"/>
  <c r="J1549" i="13"/>
  <c r="K1549" i="13" s="1"/>
  <c r="H1549" i="13" s="1"/>
  <c r="G1549" i="13"/>
  <c r="J1548" i="13"/>
  <c r="K1548" i="13" s="1"/>
  <c r="L1548" i="13" s="1"/>
  <c r="I1548" i="13" s="1"/>
  <c r="G1548" i="13"/>
  <c r="J1547" i="13"/>
  <c r="K1547" i="13" s="1"/>
  <c r="L1547" i="13" s="1"/>
  <c r="I1547" i="13" s="1"/>
  <c r="G1547" i="13"/>
  <c r="J1546" i="13"/>
  <c r="K1546" i="13" s="1"/>
  <c r="L1546" i="13" s="1"/>
  <c r="G1546" i="13"/>
  <c r="J1545" i="13"/>
  <c r="K1545" i="13" s="1"/>
  <c r="L1545" i="13" s="1"/>
  <c r="I1545" i="13" s="1"/>
  <c r="G1545" i="13"/>
  <c r="J1544" i="13"/>
  <c r="K1544" i="13" s="1"/>
  <c r="G1544" i="13"/>
  <c r="J1543" i="13"/>
  <c r="K1543" i="13" s="1"/>
  <c r="L1543" i="13" s="1"/>
  <c r="I1543" i="13" s="1"/>
  <c r="G1543" i="13"/>
  <c r="J1542" i="13"/>
  <c r="K1542" i="13" s="1"/>
  <c r="G1542" i="13"/>
  <c r="J1541" i="13"/>
  <c r="K1541" i="13" s="1"/>
  <c r="G1541" i="13"/>
  <c r="J1540" i="13"/>
  <c r="K1540" i="13" s="1"/>
  <c r="H1540" i="13" s="1"/>
  <c r="G1540" i="13"/>
  <c r="J1539" i="13"/>
  <c r="K1539" i="13" s="1"/>
  <c r="L1539" i="13" s="1"/>
  <c r="I1539" i="13" s="1"/>
  <c r="G1539" i="13"/>
  <c r="J1538" i="13"/>
  <c r="K1538" i="13" s="1"/>
  <c r="G1538" i="13"/>
  <c r="J1537" i="13"/>
  <c r="K1537" i="13" s="1"/>
  <c r="H1537" i="13" s="1"/>
  <c r="G1537" i="13"/>
  <c r="J1536" i="13"/>
  <c r="K1536" i="13" s="1"/>
  <c r="H1536" i="13" s="1"/>
  <c r="G1536" i="13"/>
  <c r="J1535" i="13"/>
  <c r="K1535" i="13" s="1"/>
  <c r="L1535" i="13" s="1"/>
  <c r="I1535" i="13" s="1"/>
  <c r="G1535" i="13"/>
  <c r="J1534" i="13"/>
  <c r="K1534" i="13" s="1"/>
  <c r="G1534" i="13"/>
  <c r="J1533" i="13"/>
  <c r="K1533" i="13" s="1"/>
  <c r="L1533" i="13" s="1"/>
  <c r="I1533" i="13" s="1"/>
  <c r="G1533" i="13"/>
  <c r="J1532" i="13"/>
  <c r="K1532" i="13" s="1"/>
  <c r="G1532" i="13"/>
  <c r="J1531" i="13"/>
  <c r="K1531" i="13" s="1"/>
  <c r="G1531" i="13"/>
  <c r="J1530" i="13"/>
  <c r="K1530" i="13" s="1"/>
  <c r="G1530" i="13"/>
  <c r="J1529" i="13"/>
  <c r="K1529" i="13" s="1"/>
  <c r="L1529" i="13" s="1"/>
  <c r="G1529" i="13"/>
  <c r="J1528" i="13"/>
  <c r="K1528" i="13" s="1"/>
  <c r="H1528" i="13" s="1"/>
  <c r="G1528" i="13"/>
  <c r="J1527" i="13"/>
  <c r="K1527" i="13" s="1"/>
  <c r="L1527" i="13" s="1"/>
  <c r="I1527" i="13" s="1"/>
  <c r="G1527" i="13"/>
  <c r="J1526" i="13"/>
  <c r="K1526" i="13" s="1"/>
  <c r="H1526" i="13" s="1"/>
  <c r="G1526" i="13"/>
  <c r="J1525" i="13"/>
  <c r="K1525" i="13" s="1"/>
  <c r="G1525" i="13"/>
  <c r="J1524" i="13"/>
  <c r="K1524" i="13" s="1"/>
  <c r="L1524" i="13" s="1"/>
  <c r="I1524" i="13" s="1"/>
  <c r="G1524" i="13"/>
  <c r="J1523" i="13"/>
  <c r="K1523" i="13" s="1"/>
  <c r="G1523" i="13"/>
  <c r="J1522" i="13"/>
  <c r="K1522" i="13" s="1"/>
  <c r="G1522" i="13"/>
  <c r="J1521" i="13"/>
  <c r="K1521" i="13" s="1"/>
  <c r="L1521" i="13" s="1"/>
  <c r="I1521" i="13" s="1"/>
  <c r="G1521" i="13"/>
  <c r="J1520" i="13"/>
  <c r="K1520" i="13" s="1"/>
  <c r="H1520" i="13" s="1"/>
  <c r="G1520" i="13"/>
  <c r="J1519" i="13"/>
  <c r="K1519" i="13" s="1"/>
  <c r="L1519" i="13" s="1"/>
  <c r="I1519" i="13" s="1"/>
  <c r="G1519" i="13"/>
  <c r="J1518" i="13"/>
  <c r="K1518" i="13" s="1"/>
  <c r="L1518" i="13" s="1"/>
  <c r="I1518" i="13" s="1"/>
  <c r="G1518" i="13"/>
  <c r="J1517" i="13"/>
  <c r="K1517" i="13" s="1"/>
  <c r="G1517" i="13"/>
  <c r="J1516" i="13"/>
  <c r="K1516" i="13" s="1"/>
  <c r="H1516" i="13" s="1"/>
  <c r="G1516" i="13"/>
  <c r="J1515" i="13"/>
  <c r="K1515" i="13" s="1"/>
  <c r="L1515" i="13" s="1"/>
  <c r="I1515" i="13" s="1"/>
  <c r="G1515" i="13"/>
  <c r="J1514" i="13"/>
  <c r="K1514" i="13" s="1"/>
  <c r="H1514" i="13" s="1"/>
  <c r="G1514" i="13"/>
  <c r="J1513" i="13"/>
  <c r="K1513" i="13" s="1"/>
  <c r="G1513" i="13"/>
  <c r="J1512" i="13"/>
  <c r="K1512" i="13" s="1"/>
  <c r="H1512" i="13" s="1"/>
  <c r="G1512" i="13"/>
  <c r="J1511" i="13"/>
  <c r="K1511" i="13" s="1"/>
  <c r="H1511" i="13" s="1"/>
  <c r="G1511" i="13"/>
  <c r="J1510" i="13"/>
  <c r="K1510" i="13" s="1"/>
  <c r="H1510" i="13" s="1"/>
  <c r="G1510" i="13"/>
  <c r="J1509" i="13"/>
  <c r="K1509" i="13" s="1"/>
  <c r="L1509" i="13" s="1"/>
  <c r="I1509" i="13" s="1"/>
  <c r="G1509" i="13"/>
  <c r="J1508" i="13"/>
  <c r="K1508" i="13" s="1"/>
  <c r="H1508" i="13" s="1"/>
  <c r="G1508" i="13"/>
  <c r="J1507" i="13"/>
  <c r="K1507" i="13" s="1"/>
  <c r="H1507" i="13" s="1"/>
  <c r="G1507" i="13"/>
  <c r="J1506" i="13"/>
  <c r="K1506" i="13" s="1"/>
  <c r="H1506" i="13" s="1"/>
  <c r="G1506" i="13"/>
  <c r="J1505" i="13"/>
  <c r="K1505" i="13" s="1"/>
  <c r="L1505" i="13" s="1"/>
  <c r="I1505" i="13" s="1"/>
  <c r="G1505" i="13"/>
  <c r="J1504" i="13"/>
  <c r="K1504" i="13" s="1"/>
  <c r="L1504" i="13" s="1"/>
  <c r="I1504" i="13" s="1"/>
  <c r="G1504" i="13"/>
  <c r="J1503" i="13"/>
  <c r="K1503" i="13" s="1"/>
  <c r="H1503" i="13" s="1"/>
  <c r="G1503" i="13"/>
  <c r="J1502" i="13"/>
  <c r="K1502" i="13" s="1"/>
  <c r="H1502" i="13" s="1"/>
  <c r="G1502" i="13"/>
  <c r="J1501" i="13"/>
  <c r="K1501" i="13" s="1"/>
  <c r="H1501" i="13" s="1"/>
  <c r="G1501" i="13"/>
  <c r="J1500" i="13"/>
  <c r="K1500" i="13" s="1"/>
  <c r="L1500" i="13" s="1"/>
  <c r="I1500" i="13" s="1"/>
  <c r="G1500" i="13"/>
  <c r="J1499" i="13"/>
  <c r="K1499" i="13" s="1"/>
  <c r="L1499" i="13" s="1"/>
  <c r="G1499" i="13"/>
  <c r="J1498" i="13"/>
  <c r="K1498" i="13" s="1"/>
  <c r="L1498" i="13" s="1"/>
  <c r="I1498" i="13" s="1"/>
  <c r="G1498" i="13"/>
  <c r="J1497" i="13"/>
  <c r="K1497" i="13" s="1"/>
  <c r="H1497" i="13" s="1"/>
  <c r="G1497" i="13"/>
  <c r="J1496" i="13"/>
  <c r="K1496" i="13" s="1"/>
  <c r="L1496" i="13" s="1"/>
  <c r="G1496" i="13"/>
  <c r="J1495" i="13"/>
  <c r="K1495" i="13" s="1"/>
  <c r="H1495" i="13" s="1"/>
  <c r="G1495" i="13"/>
  <c r="J1494" i="13"/>
  <c r="K1494" i="13" s="1"/>
  <c r="G1494" i="13"/>
  <c r="J1493" i="13"/>
  <c r="K1493" i="13" s="1"/>
  <c r="G1493" i="13"/>
  <c r="J1492" i="13"/>
  <c r="K1492" i="13" s="1"/>
  <c r="L1492" i="13" s="1"/>
  <c r="I1492" i="13" s="1"/>
  <c r="G1492" i="13"/>
  <c r="J1491" i="13"/>
  <c r="K1491" i="13" s="1"/>
  <c r="H1491" i="13" s="1"/>
  <c r="G1491" i="13"/>
  <c r="J1490" i="13"/>
  <c r="K1490" i="13" s="1"/>
  <c r="L1490" i="13" s="1"/>
  <c r="I1490" i="13" s="1"/>
  <c r="G1490" i="13"/>
  <c r="J1489" i="13"/>
  <c r="K1489" i="13" s="1"/>
  <c r="H1489" i="13" s="1"/>
  <c r="G1489" i="13"/>
  <c r="J1488" i="13"/>
  <c r="K1488" i="13" s="1"/>
  <c r="L1488" i="13" s="1"/>
  <c r="I1488" i="13" s="1"/>
  <c r="G1488" i="13"/>
  <c r="J1487" i="13"/>
  <c r="K1487" i="13" s="1"/>
  <c r="L1487" i="13" s="1"/>
  <c r="G1487" i="13"/>
  <c r="J1486" i="13"/>
  <c r="K1486" i="13" s="1"/>
  <c r="L1486" i="13" s="1"/>
  <c r="I1486" i="13" s="1"/>
  <c r="G1486" i="13"/>
  <c r="J1485" i="13"/>
  <c r="K1485" i="13" s="1"/>
  <c r="H1485" i="13" s="1"/>
  <c r="G1485" i="13"/>
  <c r="J1484" i="13"/>
  <c r="K1484" i="13" s="1"/>
  <c r="L1484" i="13" s="1"/>
  <c r="I1484" i="13" s="1"/>
  <c r="G1484" i="13"/>
  <c r="J1483" i="13"/>
  <c r="K1483" i="13" s="1"/>
  <c r="H1483" i="13" s="1"/>
  <c r="G1483" i="13"/>
  <c r="J1482" i="13"/>
  <c r="K1482" i="13" s="1"/>
  <c r="G1482" i="13"/>
  <c r="J1481" i="13"/>
  <c r="K1481" i="13" s="1"/>
  <c r="G1481" i="13"/>
  <c r="J1480" i="13"/>
  <c r="K1480" i="13" s="1"/>
  <c r="L1480" i="13" s="1"/>
  <c r="I1480" i="13" s="1"/>
  <c r="G1480" i="13"/>
  <c r="J1479" i="13"/>
  <c r="K1479" i="13" s="1"/>
  <c r="L1479" i="13" s="1"/>
  <c r="I1479" i="13" s="1"/>
  <c r="G1479" i="13"/>
  <c r="J1478" i="13"/>
  <c r="K1478" i="13" s="1"/>
  <c r="L1478" i="13" s="1"/>
  <c r="I1478" i="13" s="1"/>
  <c r="G1478" i="13"/>
  <c r="J1477" i="13"/>
  <c r="K1477" i="13" s="1"/>
  <c r="L1477" i="13" s="1"/>
  <c r="G1477" i="13"/>
  <c r="J1476" i="13"/>
  <c r="K1476" i="13" s="1"/>
  <c r="G1476" i="13"/>
  <c r="J1475" i="13"/>
  <c r="K1475" i="13" s="1"/>
  <c r="G1475" i="13"/>
  <c r="J1474" i="13"/>
  <c r="K1474" i="13" s="1"/>
  <c r="L1474" i="13" s="1"/>
  <c r="I1474" i="13" s="1"/>
  <c r="G1474" i="13"/>
  <c r="J1473" i="13"/>
  <c r="K1473" i="13" s="1"/>
  <c r="L1473" i="13" s="1"/>
  <c r="I1473" i="13" s="1"/>
  <c r="G1473" i="13"/>
  <c r="J1472" i="13"/>
  <c r="K1472" i="13" s="1"/>
  <c r="G1472" i="13"/>
  <c r="J1471" i="13"/>
  <c r="K1471" i="13" s="1"/>
  <c r="L1471" i="13" s="1"/>
  <c r="I1471" i="13" s="1"/>
  <c r="G1471" i="13"/>
  <c r="J1470" i="13"/>
  <c r="K1470" i="13" s="1"/>
  <c r="H1470" i="13" s="1"/>
  <c r="G1470" i="13"/>
  <c r="J1469" i="13"/>
  <c r="K1469" i="13" s="1"/>
  <c r="H1469" i="13" s="1"/>
  <c r="G1469" i="13"/>
  <c r="J1468" i="13"/>
  <c r="K1468" i="13" s="1"/>
  <c r="H1468" i="13" s="1"/>
  <c r="G1468" i="13"/>
  <c r="J1467" i="13"/>
  <c r="K1467" i="13" s="1"/>
  <c r="G1467" i="13"/>
  <c r="J1466" i="13"/>
  <c r="K1466" i="13" s="1"/>
  <c r="G1466" i="13"/>
  <c r="J1465" i="13"/>
  <c r="K1465" i="13" s="1"/>
  <c r="L1465" i="13" s="1"/>
  <c r="I1465" i="13" s="1"/>
  <c r="G1465" i="13"/>
  <c r="J1464" i="13"/>
  <c r="K1464" i="13" s="1"/>
  <c r="L1464" i="13" s="1"/>
  <c r="I1464" i="13" s="1"/>
  <c r="G1464" i="13"/>
  <c r="J1463" i="13"/>
  <c r="K1463" i="13" s="1"/>
  <c r="L1463" i="13" s="1"/>
  <c r="I1463" i="13" s="1"/>
  <c r="G1463" i="13"/>
  <c r="J1462" i="13"/>
  <c r="K1462" i="13" s="1"/>
  <c r="L1462" i="13" s="1"/>
  <c r="I1462" i="13" s="1"/>
  <c r="G1462" i="13"/>
  <c r="J1461" i="13"/>
  <c r="K1461" i="13" s="1"/>
  <c r="G1461" i="13"/>
  <c r="J1460" i="13"/>
  <c r="K1460" i="13" s="1"/>
  <c r="G1460" i="13"/>
  <c r="J1459" i="13"/>
  <c r="K1459" i="13" s="1"/>
  <c r="H1459" i="13" s="1"/>
  <c r="G1459" i="13"/>
  <c r="J1458" i="13"/>
  <c r="K1458" i="13" s="1"/>
  <c r="H1458" i="13" s="1"/>
  <c r="G1458" i="13"/>
  <c r="J1457" i="13"/>
  <c r="K1457" i="13" s="1"/>
  <c r="H1457" i="13" s="1"/>
  <c r="G1457" i="13"/>
  <c r="J1456" i="13"/>
  <c r="K1456" i="13" s="1"/>
  <c r="H1456" i="13" s="1"/>
  <c r="G1456" i="13"/>
  <c r="J1455" i="13"/>
  <c r="K1455" i="13" s="1"/>
  <c r="H1455" i="13" s="1"/>
  <c r="G1455" i="13"/>
  <c r="J1454" i="13"/>
  <c r="K1454" i="13" s="1"/>
  <c r="H1454" i="13" s="1"/>
  <c r="G1454" i="13"/>
  <c r="J1453" i="13"/>
  <c r="K1453" i="13" s="1"/>
  <c r="H1453" i="13" s="1"/>
  <c r="G1453" i="13"/>
  <c r="J1452" i="13"/>
  <c r="K1452" i="13" s="1"/>
  <c r="L1452" i="13" s="1"/>
  <c r="I1452" i="13" s="1"/>
  <c r="G1452" i="13"/>
  <c r="J1451" i="13"/>
  <c r="K1451" i="13" s="1"/>
  <c r="L1451" i="13" s="1"/>
  <c r="G1451" i="13"/>
  <c r="J1450" i="13"/>
  <c r="K1450" i="13" s="1"/>
  <c r="H1450" i="13" s="1"/>
  <c r="G1450" i="13"/>
  <c r="J1449" i="13"/>
  <c r="K1449" i="13" s="1"/>
  <c r="H1449" i="13" s="1"/>
  <c r="G1449" i="13"/>
  <c r="J1448" i="13"/>
  <c r="K1448" i="13" s="1"/>
  <c r="G1448" i="13"/>
  <c r="J1447" i="13"/>
  <c r="K1447" i="13" s="1"/>
  <c r="L1447" i="13" s="1"/>
  <c r="G1447" i="13"/>
  <c r="J1446" i="13"/>
  <c r="K1446" i="13" s="1"/>
  <c r="H1446" i="13" s="1"/>
  <c r="G1446" i="13"/>
  <c r="J1445" i="13"/>
  <c r="K1445" i="13" s="1"/>
  <c r="L1445" i="13" s="1"/>
  <c r="G1445" i="13"/>
  <c r="J1444" i="13"/>
  <c r="K1444" i="13" s="1"/>
  <c r="H1444" i="13" s="1"/>
  <c r="G1444" i="13"/>
  <c r="J1443" i="13"/>
  <c r="K1443" i="13" s="1"/>
  <c r="L1443" i="13" s="1"/>
  <c r="I1443" i="13" s="1"/>
  <c r="G1443" i="13"/>
  <c r="J1442" i="13"/>
  <c r="K1442" i="13" s="1"/>
  <c r="H1442" i="13" s="1"/>
  <c r="G1442" i="13"/>
  <c r="J1441" i="13"/>
  <c r="K1441" i="13" s="1"/>
  <c r="G1441" i="13"/>
  <c r="J1440" i="13"/>
  <c r="K1440" i="13" s="1"/>
  <c r="H1440" i="13" s="1"/>
  <c r="G1440" i="13"/>
  <c r="J1439" i="13"/>
  <c r="K1439" i="13" s="1"/>
  <c r="H1439" i="13" s="1"/>
  <c r="G1439" i="13"/>
  <c r="J1438" i="13"/>
  <c r="K1438" i="13" s="1"/>
  <c r="L1438" i="13" s="1"/>
  <c r="G1438" i="13"/>
  <c r="J1437" i="13"/>
  <c r="K1437" i="13" s="1"/>
  <c r="H1437" i="13" s="1"/>
  <c r="G1437" i="13"/>
  <c r="J1436" i="13"/>
  <c r="K1436" i="13" s="1"/>
  <c r="L1436" i="13" s="1"/>
  <c r="I1436" i="13" s="1"/>
  <c r="G1436" i="13"/>
  <c r="J1435" i="13"/>
  <c r="K1435" i="13" s="1"/>
  <c r="L1435" i="13" s="1"/>
  <c r="I1435" i="13" s="1"/>
  <c r="G1435" i="13"/>
  <c r="J1434" i="13"/>
  <c r="K1434" i="13" s="1"/>
  <c r="L1434" i="13" s="1"/>
  <c r="G1434" i="13"/>
  <c r="J1433" i="13"/>
  <c r="K1433" i="13" s="1"/>
  <c r="H1433" i="13" s="1"/>
  <c r="G1433" i="13"/>
  <c r="J1432" i="13"/>
  <c r="K1432" i="13" s="1"/>
  <c r="L1432" i="13" s="1"/>
  <c r="I1432" i="13" s="1"/>
  <c r="G1432" i="13"/>
  <c r="J1431" i="13"/>
  <c r="K1431" i="13" s="1"/>
  <c r="L1431" i="13" s="1"/>
  <c r="I1431" i="13" s="1"/>
  <c r="G1431" i="13"/>
  <c r="J1430" i="13"/>
  <c r="K1430" i="13" s="1"/>
  <c r="H1430" i="13" s="1"/>
  <c r="G1430" i="13"/>
  <c r="J1429" i="13"/>
  <c r="K1429" i="13" s="1"/>
  <c r="L1429" i="13" s="1"/>
  <c r="I1429" i="13" s="1"/>
  <c r="G1429" i="13"/>
  <c r="J1428" i="13"/>
  <c r="K1428" i="13" s="1"/>
  <c r="L1428" i="13" s="1"/>
  <c r="G1428" i="13"/>
  <c r="J1427" i="13"/>
  <c r="K1427" i="13" s="1"/>
  <c r="H1427" i="13" s="1"/>
  <c r="G1427" i="13"/>
  <c r="J1426" i="13"/>
  <c r="K1426" i="13" s="1"/>
  <c r="L1426" i="13" s="1"/>
  <c r="I1426" i="13" s="1"/>
  <c r="G1426" i="13"/>
  <c r="J1425" i="13"/>
  <c r="K1425" i="13" s="1"/>
  <c r="H1425" i="13" s="1"/>
  <c r="G1425" i="13"/>
  <c r="J1424" i="13"/>
  <c r="K1424" i="13" s="1"/>
  <c r="G1424" i="13"/>
  <c r="J1423" i="13"/>
  <c r="K1423" i="13" s="1"/>
  <c r="L1423" i="13" s="1"/>
  <c r="I1423" i="13" s="1"/>
  <c r="G1423" i="13"/>
  <c r="J1422" i="13"/>
  <c r="K1422" i="13" s="1"/>
  <c r="G1422" i="13"/>
  <c r="J1421" i="13"/>
  <c r="K1421" i="13" s="1"/>
  <c r="H1421" i="13" s="1"/>
  <c r="G1421" i="13"/>
  <c r="J1420" i="13"/>
  <c r="K1420" i="13" s="1"/>
  <c r="G1420" i="13"/>
  <c r="J1419" i="13"/>
  <c r="K1419" i="13" s="1"/>
  <c r="L1419" i="13" s="1"/>
  <c r="G1419" i="13"/>
  <c r="J1418" i="13"/>
  <c r="K1418" i="13" s="1"/>
  <c r="G1418" i="13"/>
  <c r="J1417" i="13"/>
  <c r="K1417" i="13" s="1"/>
  <c r="H1417" i="13" s="1"/>
  <c r="G1417" i="13"/>
  <c r="J1416" i="13"/>
  <c r="K1416" i="13" s="1"/>
  <c r="L1416" i="13" s="1"/>
  <c r="G1416" i="13"/>
  <c r="J1415" i="13"/>
  <c r="K1415" i="13" s="1"/>
  <c r="H1415" i="13" s="1"/>
  <c r="G1415" i="13"/>
  <c r="J1414" i="13"/>
  <c r="K1414" i="13" s="1"/>
  <c r="H1414" i="13" s="1"/>
  <c r="G1414" i="13"/>
  <c r="J1413" i="13"/>
  <c r="K1413" i="13" s="1"/>
  <c r="H1413" i="13" s="1"/>
  <c r="G1413" i="13"/>
  <c r="J1412" i="13"/>
  <c r="K1412" i="13" s="1"/>
  <c r="H1412" i="13" s="1"/>
  <c r="G1412" i="13"/>
  <c r="J1411" i="13"/>
  <c r="K1411" i="13" s="1"/>
  <c r="L1411" i="13" s="1"/>
  <c r="I1411" i="13" s="1"/>
  <c r="G1411" i="13"/>
  <c r="J1410" i="13"/>
  <c r="K1410" i="13" s="1"/>
  <c r="G1410" i="13"/>
  <c r="J1409" i="13"/>
  <c r="K1409" i="13" s="1"/>
  <c r="H1409" i="13" s="1"/>
  <c r="G1409" i="13"/>
  <c r="J1408" i="13"/>
  <c r="K1408" i="13" s="1"/>
  <c r="G1408" i="13"/>
  <c r="J1407" i="13"/>
  <c r="K1407" i="13" s="1"/>
  <c r="L1407" i="13" s="1"/>
  <c r="I1407" i="13" s="1"/>
  <c r="G1407" i="13"/>
  <c r="J1406" i="13"/>
  <c r="K1406" i="13" s="1"/>
  <c r="G1406" i="13"/>
  <c r="J1405" i="13"/>
  <c r="K1405" i="13" s="1"/>
  <c r="H1405" i="13" s="1"/>
  <c r="G1405" i="13"/>
  <c r="J1404" i="13"/>
  <c r="K1404" i="13" s="1"/>
  <c r="H1404" i="13" s="1"/>
  <c r="G1404" i="13"/>
  <c r="J1403" i="13"/>
  <c r="K1403" i="13" s="1"/>
  <c r="L1403" i="13" s="1"/>
  <c r="I1403" i="13" s="1"/>
  <c r="G1403" i="13"/>
  <c r="J1402" i="13"/>
  <c r="K1402" i="13" s="1"/>
  <c r="H1402" i="13" s="1"/>
  <c r="G1402" i="13"/>
  <c r="J1401" i="13"/>
  <c r="K1401" i="13" s="1"/>
  <c r="G1401" i="13"/>
  <c r="J1400" i="13"/>
  <c r="K1400" i="13" s="1"/>
  <c r="L1400" i="13" s="1"/>
  <c r="I1400" i="13" s="1"/>
  <c r="G1400" i="13"/>
  <c r="J1399" i="13"/>
  <c r="K1399" i="13" s="1"/>
  <c r="H1399" i="13" s="1"/>
  <c r="G1399" i="13"/>
  <c r="J1398" i="13"/>
  <c r="K1398" i="13" s="1"/>
  <c r="L1398" i="13" s="1"/>
  <c r="G1398" i="13"/>
  <c r="J1397" i="13"/>
  <c r="K1397" i="13" s="1"/>
  <c r="L1397" i="13" s="1"/>
  <c r="I1397" i="13" s="1"/>
  <c r="G1397" i="13"/>
  <c r="J1396" i="13"/>
  <c r="K1396" i="13" s="1"/>
  <c r="L1396" i="13" s="1"/>
  <c r="I1396" i="13" s="1"/>
  <c r="G1396" i="13"/>
  <c r="J1395" i="13"/>
  <c r="K1395" i="13" s="1"/>
  <c r="G1395" i="13"/>
  <c r="J1394" i="13"/>
  <c r="K1394" i="13" s="1"/>
  <c r="H1394" i="13" s="1"/>
  <c r="G1394" i="13"/>
  <c r="J1393" i="13"/>
  <c r="K1393" i="13" s="1"/>
  <c r="G1393" i="13"/>
  <c r="J1392" i="13"/>
  <c r="K1392" i="13" s="1"/>
  <c r="G1392" i="13"/>
  <c r="J1391" i="13"/>
  <c r="K1391" i="13" s="1"/>
  <c r="G1391" i="13"/>
  <c r="J1390" i="13"/>
  <c r="K1390" i="13" s="1"/>
  <c r="G1390" i="13"/>
  <c r="J1389" i="13"/>
  <c r="K1389" i="13" s="1"/>
  <c r="G1389" i="13"/>
  <c r="J1388" i="13"/>
  <c r="K1388" i="13" s="1"/>
  <c r="L1388" i="13" s="1"/>
  <c r="G1388" i="13"/>
  <c r="J1387" i="13"/>
  <c r="K1387" i="13" s="1"/>
  <c r="H1387" i="13" s="1"/>
  <c r="G1387" i="13"/>
  <c r="J1386" i="13"/>
  <c r="K1386" i="13" s="1"/>
  <c r="H1386" i="13" s="1"/>
  <c r="G1386" i="13"/>
  <c r="J1385" i="13"/>
  <c r="K1385" i="13" s="1"/>
  <c r="H1385" i="13" s="1"/>
  <c r="G1385" i="13"/>
  <c r="J1384" i="13"/>
  <c r="K1384" i="13" s="1"/>
  <c r="H1384" i="13" s="1"/>
  <c r="G1384" i="13"/>
  <c r="J1383" i="13"/>
  <c r="K1383" i="13" s="1"/>
  <c r="G1383" i="13"/>
  <c r="J1382" i="13"/>
  <c r="K1382" i="13" s="1"/>
  <c r="L1382" i="13" s="1"/>
  <c r="G1382" i="13"/>
  <c r="J1381" i="13"/>
  <c r="K1381" i="13" s="1"/>
  <c r="G1381" i="13"/>
  <c r="J1380" i="13"/>
  <c r="K1380" i="13" s="1"/>
  <c r="G1380" i="13"/>
  <c r="J1379" i="13"/>
  <c r="K1379" i="13" s="1"/>
  <c r="H1379" i="13" s="1"/>
  <c r="G1379" i="13"/>
  <c r="J1378" i="13"/>
  <c r="K1378" i="13" s="1"/>
  <c r="L1378" i="13" s="1"/>
  <c r="G1378" i="13"/>
  <c r="J1377" i="13"/>
  <c r="K1377" i="13" s="1"/>
  <c r="G1377" i="13"/>
  <c r="J1376" i="13"/>
  <c r="K1376" i="13" s="1"/>
  <c r="H1376" i="13" s="1"/>
  <c r="G1376" i="13"/>
  <c r="J1375" i="13"/>
  <c r="K1375" i="13" s="1"/>
  <c r="H1375" i="13" s="1"/>
  <c r="G1375" i="13"/>
  <c r="J1374" i="13"/>
  <c r="K1374" i="13" s="1"/>
  <c r="L1374" i="13" s="1"/>
  <c r="I1374" i="13" s="1"/>
  <c r="G1374" i="13"/>
  <c r="J1373" i="13"/>
  <c r="K1373" i="13" s="1"/>
  <c r="L1373" i="13" s="1"/>
  <c r="G1373" i="13"/>
  <c r="J1372" i="13"/>
  <c r="K1372" i="13" s="1"/>
  <c r="G1372" i="13"/>
  <c r="J1371" i="13"/>
  <c r="K1371" i="13" s="1"/>
  <c r="G1371" i="13"/>
  <c r="J1370" i="13"/>
  <c r="K1370" i="13" s="1"/>
  <c r="G1370" i="13"/>
  <c r="J1369" i="13"/>
  <c r="K1369" i="13" s="1"/>
  <c r="L1369" i="13" s="1"/>
  <c r="G1369" i="13"/>
  <c r="J1368" i="13"/>
  <c r="K1368" i="13" s="1"/>
  <c r="L1368" i="13" s="1"/>
  <c r="I1368" i="13" s="1"/>
  <c r="G1368" i="13"/>
  <c r="J1367" i="13"/>
  <c r="K1367" i="13" s="1"/>
  <c r="G1367" i="13"/>
  <c r="J1366" i="13"/>
  <c r="K1366" i="13" s="1"/>
  <c r="G1366" i="13"/>
  <c r="J1365" i="13"/>
  <c r="K1365" i="13" s="1"/>
  <c r="L1365" i="13" s="1"/>
  <c r="I1365" i="13" s="1"/>
  <c r="G1365" i="13"/>
  <c r="J1364" i="13"/>
  <c r="K1364" i="13" s="1"/>
  <c r="G1364" i="13"/>
  <c r="J1363" i="13"/>
  <c r="K1363" i="13" s="1"/>
  <c r="L1363" i="13" s="1"/>
  <c r="I1363" i="13" s="1"/>
  <c r="G1363" i="13"/>
  <c r="J1362" i="13"/>
  <c r="K1362" i="13" s="1"/>
  <c r="H1362" i="13" s="1"/>
  <c r="G1362" i="13"/>
  <c r="J1361" i="13"/>
  <c r="K1361" i="13" s="1"/>
  <c r="G1361" i="13"/>
  <c r="J1360" i="13"/>
  <c r="K1360" i="13" s="1"/>
  <c r="H1360" i="13" s="1"/>
  <c r="G1360" i="13"/>
  <c r="J1359" i="13"/>
  <c r="K1359" i="13" s="1"/>
  <c r="H1359" i="13" s="1"/>
  <c r="G1359" i="13"/>
  <c r="J1358" i="13"/>
  <c r="K1358" i="13" s="1"/>
  <c r="H1358" i="13" s="1"/>
  <c r="G1358" i="13"/>
  <c r="J1357" i="13"/>
  <c r="K1357" i="13" s="1"/>
  <c r="L1357" i="13" s="1"/>
  <c r="G1357" i="13"/>
  <c r="J1356" i="13"/>
  <c r="K1356" i="13" s="1"/>
  <c r="G1356" i="13"/>
  <c r="J1355" i="13"/>
  <c r="K1355" i="13" s="1"/>
  <c r="H1355" i="13" s="1"/>
  <c r="G1355" i="13"/>
  <c r="J1354" i="13"/>
  <c r="K1354" i="13" s="1"/>
  <c r="H1354" i="13" s="1"/>
  <c r="G1354" i="13"/>
  <c r="J1353" i="13"/>
  <c r="K1353" i="13" s="1"/>
  <c r="H1353" i="13" s="1"/>
  <c r="G1353" i="13"/>
  <c r="J1352" i="13"/>
  <c r="K1352" i="13" s="1"/>
  <c r="H1352" i="13" s="1"/>
  <c r="G1352" i="13"/>
  <c r="J1351" i="13"/>
  <c r="K1351" i="13" s="1"/>
  <c r="G1351" i="13"/>
  <c r="J1350" i="13"/>
  <c r="K1350" i="13" s="1"/>
  <c r="G1350" i="13"/>
  <c r="J1349" i="13"/>
  <c r="K1349" i="13" s="1"/>
  <c r="L1349" i="13" s="1"/>
  <c r="G1349" i="13"/>
  <c r="J1348" i="13"/>
  <c r="K1348" i="13" s="1"/>
  <c r="H1348" i="13" s="1"/>
  <c r="G1348" i="13"/>
  <c r="J1347" i="13"/>
  <c r="K1347" i="13" s="1"/>
  <c r="H1347" i="13" s="1"/>
  <c r="G1347" i="13"/>
  <c r="J1346" i="13"/>
  <c r="K1346" i="13" s="1"/>
  <c r="G1346" i="13"/>
  <c r="J1345" i="13"/>
  <c r="K1345" i="13" s="1"/>
  <c r="H1345" i="13" s="1"/>
  <c r="G1345" i="13"/>
  <c r="J1344" i="13"/>
  <c r="K1344" i="13" s="1"/>
  <c r="H1344" i="13" s="1"/>
  <c r="G1344" i="13"/>
  <c r="J1343" i="13"/>
  <c r="K1343" i="13" s="1"/>
  <c r="G1343" i="13"/>
  <c r="J1342" i="13"/>
  <c r="K1342" i="13" s="1"/>
  <c r="L1342" i="13" s="1"/>
  <c r="G1342" i="13"/>
  <c r="J1341" i="13"/>
  <c r="K1341" i="13" s="1"/>
  <c r="L1341" i="13" s="1"/>
  <c r="I1341" i="13" s="1"/>
  <c r="G1341" i="13"/>
  <c r="J1340" i="13"/>
  <c r="K1340" i="13" s="1"/>
  <c r="L1340" i="13" s="1"/>
  <c r="I1340" i="13" s="1"/>
  <c r="G1340" i="13"/>
  <c r="J1339" i="13"/>
  <c r="K1339" i="13" s="1"/>
  <c r="H1339" i="13" s="1"/>
  <c r="G1339" i="13"/>
  <c r="J1338" i="13"/>
  <c r="K1338" i="13" s="1"/>
  <c r="H1338" i="13" s="1"/>
  <c r="G1338" i="13"/>
  <c r="J1337" i="13"/>
  <c r="K1337" i="13" s="1"/>
  <c r="G1337" i="13"/>
  <c r="J1336" i="13"/>
  <c r="K1336" i="13" s="1"/>
  <c r="H1336" i="13" s="1"/>
  <c r="G1336" i="13"/>
  <c r="J1335" i="13"/>
  <c r="K1335" i="13" s="1"/>
  <c r="G1335" i="13"/>
  <c r="J1334" i="13"/>
  <c r="K1334" i="13" s="1"/>
  <c r="H1334" i="13" s="1"/>
  <c r="G1334" i="13"/>
  <c r="J1333" i="13"/>
  <c r="K1333" i="13" s="1"/>
  <c r="L1333" i="13" s="1"/>
  <c r="I1333" i="13" s="1"/>
  <c r="G1333" i="13"/>
  <c r="J1332" i="13"/>
  <c r="K1332" i="13" s="1"/>
  <c r="G1332" i="13"/>
  <c r="J1331" i="13"/>
  <c r="K1331" i="13" s="1"/>
  <c r="L1331" i="13" s="1"/>
  <c r="G1331" i="13"/>
  <c r="J1330" i="13"/>
  <c r="K1330" i="13" s="1"/>
  <c r="H1330" i="13" s="1"/>
  <c r="G1330" i="13"/>
  <c r="J1329" i="13"/>
  <c r="K1329" i="13" s="1"/>
  <c r="L1329" i="13" s="1"/>
  <c r="G1329" i="13"/>
  <c r="J1328" i="13"/>
  <c r="K1328" i="13" s="1"/>
  <c r="H1328" i="13" s="1"/>
  <c r="G1328" i="13"/>
  <c r="J1327" i="13"/>
  <c r="K1327" i="13" s="1"/>
  <c r="L1327" i="13" s="1"/>
  <c r="G1327" i="13"/>
  <c r="J1326" i="13"/>
  <c r="K1326" i="13" s="1"/>
  <c r="H1326" i="13" s="1"/>
  <c r="G1326" i="13"/>
  <c r="J1325" i="13"/>
  <c r="K1325" i="13" s="1"/>
  <c r="L1325" i="13" s="1"/>
  <c r="I1325" i="13" s="1"/>
  <c r="G1325" i="13"/>
  <c r="J1324" i="13"/>
  <c r="K1324" i="13" s="1"/>
  <c r="G1324" i="13"/>
  <c r="J1323" i="13"/>
  <c r="K1323" i="13" s="1"/>
  <c r="L1323" i="13" s="1"/>
  <c r="G1323" i="13"/>
  <c r="J1322" i="13"/>
  <c r="K1322" i="13" s="1"/>
  <c r="L1322" i="13" s="1"/>
  <c r="I1322" i="13" s="1"/>
  <c r="G1322" i="13"/>
  <c r="J1321" i="13"/>
  <c r="K1321" i="13" s="1"/>
  <c r="L1321" i="13" s="1"/>
  <c r="I1321" i="13" s="1"/>
  <c r="G1321" i="13"/>
  <c r="J1320" i="13"/>
  <c r="K1320" i="13" s="1"/>
  <c r="G1320" i="13"/>
  <c r="J1319" i="13"/>
  <c r="K1319" i="13" s="1"/>
  <c r="L1319" i="13" s="1"/>
  <c r="I1319" i="13" s="1"/>
  <c r="G1319" i="13"/>
  <c r="J1318" i="13"/>
  <c r="K1318" i="13" s="1"/>
  <c r="G1318" i="13"/>
  <c r="J1317" i="13"/>
  <c r="K1317" i="13" s="1"/>
  <c r="L1317" i="13" s="1"/>
  <c r="I1317" i="13" s="1"/>
  <c r="G1317" i="13"/>
  <c r="J1316" i="13"/>
  <c r="K1316" i="13" s="1"/>
  <c r="L1316" i="13" s="1"/>
  <c r="I1316" i="13" s="1"/>
  <c r="G1316" i="13"/>
  <c r="J1315" i="13"/>
  <c r="K1315" i="13" s="1"/>
  <c r="H1315" i="13" s="1"/>
  <c r="G1315" i="13"/>
  <c r="J1314" i="13"/>
  <c r="K1314" i="13" s="1"/>
  <c r="H1314" i="13" s="1"/>
  <c r="G1314" i="13"/>
  <c r="J1313" i="13"/>
  <c r="K1313" i="13" s="1"/>
  <c r="L1313" i="13" s="1"/>
  <c r="G1313" i="13"/>
  <c r="J1312" i="13"/>
  <c r="K1312" i="13" s="1"/>
  <c r="L1312" i="13" s="1"/>
  <c r="I1312" i="13" s="1"/>
  <c r="G1312" i="13"/>
  <c r="J1311" i="13"/>
  <c r="K1311" i="13" s="1"/>
  <c r="G1311" i="13"/>
  <c r="J1310" i="13"/>
  <c r="K1310" i="13"/>
  <c r="L1310" i="13" s="1"/>
  <c r="I1310" i="13" s="1"/>
  <c r="G1310" i="13"/>
  <c r="J1309" i="13"/>
  <c r="K1309" i="13" s="1"/>
  <c r="G1309" i="13"/>
  <c r="J1308" i="13"/>
  <c r="K1308" i="13" s="1"/>
  <c r="L1308" i="13" s="1"/>
  <c r="G1308" i="13"/>
  <c r="J1307" i="13"/>
  <c r="K1307" i="13" s="1"/>
  <c r="H1307" i="13" s="1"/>
  <c r="G1307" i="13"/>
  <c r="J1306" i="13"/>
  <c r="K1306" i="13" s="1"/>
  <c r="L1306" i="13" s="1"/>
  <c r="I1306" i="13" s="1"/>
  <c r="G1306" i="13"/>
  <c r="J1305" i="13"/>
  <c r="K1305" i="13" s="1"/>
  <c r="H1305" i="13" s="1"/>
  <c r="G1305" i="13"/>
  <c r="J1304" i="13"/>
  <c r="K1304" i="13" s="1"/>
  <c r="L1304" i="13" s="1"/>
  <c r="I1304" i="13" s="1"/>
  <c r="G1304" i="13"/>
  <c r="J1303" i="13"/>
  <c r="K1303" i="13" s="1"/>
  <c r="G1303" i="13"/>
  <c r="J1302" i="13"/>
  <c r="K1302" i="13" s="1"/>
  <c r="L1302" i="13" s="1"/>
  <c r="I1302" i="13" s="1"/>
  <c r="G1302" i="13"/>
  <c r="J1301" i="13"/>
  <c r="K1301" i="13" s="1"/>
  <c r="H1301" i="13" s="1"/>
  <c r="G1301" i="13"/>
  <c r="J1300" i="13"/>
  <c r="K1300" i="13" s="1"/>
  <c r="G1300" i="13"/>
  <c r="J1299" i="13"/>
  <c r="K1299" i="13" s="1"/>
  <c r="L1299" i="13" s="1"/>
  <c r="I1299" i="13" s="1"/>
  <c r="G1299" i="13"/>
  <c r="J1298" i="13"/>
  <c r="K1298" i="13" s="1"/>
  <c r="L1298" i="13" s="1"/>
  <c r="G1298" i="13"/>
  <c r="J1297" i="13"/>
  <c r="K1297" i="13" s="1"/>
  <c r="L1297" i="13" s="1"/>
  <c r="G1297" i="13"/>
  <c r="J1296" i="13"/>
  <c r="K1296" i="13" s="1"/>
  <c r="H1296" i="13" s="1"/>
  <c r="G1296" i="13"/>
  <c r="J1295" i="13"/>
  <c r="K1295" i="13" s="1"/>
  <c r="H1295" i="13" s="1"/>
  <c r="G1295" i="13"/>
  <c r="J1294" i="13"/>
  <c r="K1294" i="13" s="1"/>
  <c r="L1294" i="13" s="1"/>
  <c r="I1294" i="13" s="1"/>
  <c r="G1294" i="13"/>
  <c r="J1293" i="13"/>
  <c r="K1293" i="13" s="1"/>
  <c r="G1293" i="13"/>
  <c r="J1292" i="13"/>
  <c r="K1292" i="13" s="1"/>
  <c r="H1292" i="13" s="1"/>
  <c r="G1292" i="13"/>
  <c r="J1291" i="13"/>
  <c r="K1291" i="13" s="1"/>
  <c r="H1291" i="13" s="1"/>
  <c r="G1291" i="13"/>
  <c r="J1290" i="13"/>
  <c r="K1290" i="13" s="1"/>
  <c r="L1290" i="13" s="1"/>
  <c r="G1290" i="13"/>
  <c r="J1289" i="13"/>
  <c r="K1289" i="13" s="1"/>
  <c r="G1289" i="13"/>
  <c r="J1288" i="13"/>
  <c r="K1288" i="13" s="1"/>
  <c r="L1288" i="13" s="1"/>
  <c r="I1288" i="13" s="1"/>
  <c r="G1288" i="13"/>
  <c r="J1287" i="13"/>
  <c r="K1287" i="13" s="1"/>
  <c r="L1287" i="13" s="1"/>
  <c r="I1287" i="13" s="1"/>
  <c r="G1287" i="13"/>
  <c r="J1286" i="13"/>
  <c r="K1286" i="13" s="1"/>
  <c r="H1286" i="13" s="1"/>
  <c r="G1286" i="13"/>
  <c r="J1285" i="13"/>
  <c r="K1285" i="13" s="1"/>
  <c r="G1285" i="13"/>
  <c r="J1284" i="13"/>
  <c r="K1284" i="13" s="1"/>
  <c r="H1284" i="13" s="1"/>
  <c r="G1284" i="13"/>
  <c r="J1283" i="13"/>
  <c r="K1283" i="13" s="1"/>
  <c r="L1283" i="13" s="1"/>
  <c r="I1283" i="13" s="1"/>
  <c r="G1283" i="13"/>
  <c r="J1282" i="13"/>
  <c r="K1282" i="13" s="1"/>
  <c r="L1282" i="13" s="1"/>
  <c r="G1282" i="13"/>
  <c r="J1281" i="13"/>
  <c r="K1281" i="13" s="1"/>
  <c r="G1281" i="13"/>
  <c r="J1280" i="13"/>
  <c r="K1280" i="13" s="1"/>
  <c r="H1280" i="13" s="1"/>
  <c r="G1280" i="13"/>
  <c r="J1279" i="13"/>
  <c r="K1279" i="13" s="1"/>
  <c r="L1279" i="13" s="1"/>
  <c r="I1279" i="13" s="1"/>
  <c r="G1279" i="13"/>
  <c r="J1278" i="13"/>
  <c r="K1278" i="13" s="1"/>
  <c r="G1278" i="13"/>
  <c r="J1277" i="13"/>
  <c r="K1277" i="13" s="1"/>
  <c r="H1277" i="13" s="1"/>
  <c r="G1277" i="13"/>
  <c r="J1276" i="13"/>
  <c r="K1276" i="13" s="1"/>
  <c r="G1276" i="13"/>
  <c r="J1275" i="13"/>
  <c r="K1275" i="13" s="1"/>
  <c r="L1275" i="13" s="1"/>
  <c r="I1275" i="13" s="1"/>
  <c r="G1275" i="13"/>
  <c r="J1274" i="13"/>
  <c r="K1274" i="13" s="1"/>
  <c r="G1274" i="13"/>
  <c r="J1273" i="13"/>
  <c r="K1273" i="13" s="1"/>
  <c r="L1273" i="13" s="1"/>
  <c r="G1273" i="13"/>
  <c r="J1272" i="13"/>
  <c r="K1272" i="13" s="1"/>
  <c r="G1272" i="13"/>
  <c r="J1271" i="13"/>
  <c r="K1271" i="13" s="1"/>
  <c r="H1271" i="13" s="1"/>
  <c r="G1271" i="13"/>
  <c r="J1270" i="13"/>
  <c r="K1270" i="13" s="1"/>
  <c r="G1270" i="13"/>
  <c r="J1269" i="13"/>
  <c r="K1269" i="13" s="1"/>
  <c r="H1269" i="13" s="1"/>
  <c r="G1269" i="13"/>
  <c r="J1268" i="13"/>
  <c r="K1268" i="13" s="1"/>
  <c r="G1268" i="13"/>
  <c r="J1267" i="13"/>
  <c r="K1267" i="13" s="1"/>
  <c r="L1267" i="13" s="1"/>
  <c r="G1267" i="13"/>
  <c r="J1266" i="13"/>
  <c r="K1266" i="13" s="1"/>
  <c r="G1266" i="13"/>
  <c r="J1265" i="13"/>
  <c r="K1265" i="13" s="1"/>
  <c r="L1265" i="13" s="1"/>
  <c r="I1265" i="13" s="1"/>
  <c r="G1265" i="13"/>
  <c r="J1264" i="13"/>
  <c r="K1264" i="13" s="1"/>
  <c r="H1264" i="13" s="1"/>
  <c r="G1264" i="13"/>
  <c r="J1263" i="13"/>
  <c r="K1263" i="13" s="1"/>
  <c r="L1263" i="13" s="1"/>
  <c r="I1263" i="13" s="1"/>
  <c r="G1263" i="13"/>
  <c r="J1262" i="13"/>
  <c r="K1262" i="13" s="1"/>
  <c r="G1262" i="13"/>
  <c r="J1261" i="13"/>
  <c r="K1261" i="13" s="1"/>
  <c r="G1261" i="13"/>
  <c r="J1260" i="13"/>
  <c r="K1260" i="13" s="1"/>
  <c r="G1260" i="13"/>
  <c r="J1259" i="13"/>
  <c r="K1259" i="13" s="1"/>
  <c r="L1259" i="13" s="1"/>
  <c r="I1259" i="13" s="1"/>
  <c r="G1259" i="13"/>
  <c r="J1258" i="13"/>
  <c r="K1258" i="13" s="1"/>
  <c r="G1258" i="13"/>
  <c r="J1257" i="13"/>
  <c r="K1257" i="13" s="1"/>
  <c r="G1257" i="13"/>
  <c r="J1256" i="13"/>
  <c r="K1256" i="13" s="1"/>
  <c r="L1256" i="13" s="1"/>
  <c r="I1256" i="13" s="1"/>
  <c r="G1256" i="13"/>
  <c r="J1255" i="13"/>
  <c r="K1255" i="13" s="1"/>
  <c r="G1255" i="13"/>
  <c r="J1254" i="13"/>
  <c r="K1254" i="13" s="1"/>
  <c r="H1254" i="13" s="1"/>
  <c r="G1254" i="13"/>
  <c r="J1253" i="13"/>
  <c r="K1253" i="13" s="1"/>
  <c r="L1253" i="13" s="1"/>
  <c r="G1253" i="13"/>
  <c r="J1252" i="13"/>
  <c r="K1252" i="13" s="1"/>
  <c r="L1252" i="13" s="1"/>
  <c r="I1252" i="13" s="1"/>
  <c r="G1252" i="13"/>
  <c r="J1251" i="13"/>
  <c r="K1251" i="13" s="1"/>
  <c r="H1251" i="13" s="1"/>
  <c r="G1251" i="13"/>
  <c r="J1250" i="13"/>
  <c r="K1250" i="13" s="1"/>
  <c r="L1250" i="13" s="1"/>
  <c r="G1250" i="13"/>
  <c r="J1249" i="13"/>
  <c r="K1249" i="13" s="1"/>
  <c r="G1249" i="13"/>
  <c r="J1248" i="13"/>
  <c r="K1248" i="13" s="1"/>
  <c r="L1248" i="13" s="1"/>
  <c r="G1248" i="13"/>
  <c r="J1247" i="13"/>
  <c r="K1247" i="13" s="1"/>
  <c r="H1247" i="13" s="1"/>
  <c r="G1247" i="13"/>
  <c r="J1246" i="13"/>
  <c r="K1246" i="13" s="1"/>
  <c r="H1246" i="13" s="1"/>
  <c r="G1246" i="13"/>
  <c r="J1245" i="13"/>
  <c r="K1245" i="13" s="1"/>
  <c r="L1245" i="13" s="1"/>
  <c r="I1245" i="13" s="1"/>
  <c r="G1245" i="13"/>
  <c r="J1244" i="13"/>
  <c r="K1244" i="13" s="1"/>
  <c r="H1244" i="13" s="1"/>
  <c r="G1244" i="13"/>
  <c r="J1243" i="13"/>
  <c r="K1243" i="13" s="1"/>
  <c r="H1243" i="13" s="1"/>
  <c r="G1243" i="13"/>
  <c r="J1242" i="13"/>
  <c r="K1242" i="13" s="1"/>
  <c r="H1242" i="13" s="1"/>
  <c r="G1242" i="13"/>
  <c r="J1241" i="13"/>
  <c r="K1241" i="13" s="1"/>
  <c r="L1241" i="13" s="1"/>
  <c r="G1241" i="13"/>
  <c r="J1240" i="13"/>
  <c r="K1240" i="13" s="1"/>
  <c r="L1240" i="13" s="1"/>
  <c r="I1240" i="13" s="1"/>
  <c r="G1240" i="13"/>
  <c r="J1239" i="13"/>
  <c r="K1239" i="13" s="1"/>
  <c r="L1239" i="13" s="1"/>
  <c r="I1239" i="13" s="1"/>
  <c r="G1239" i="13"/>
  <c r="J1238" i="13"/>
  <c r="K1238" i="13" s="1"/>
  <c r="G1238" i="13"/>
  <c r="J1237" i="13"/>
  <c r="K1237" i="13" s="1"/>
  <c r="H1237" i="13" s="1"/>
  <c r="G1237" i="13"/>
  <c r="J1236" i="13"/>
  <c r="K1236" i="13" s="1"/>
  <c r="L1236" i="13" s="1"/>
  <c r="I1236" i="13" s="1"/>
  <c r="G1236" i="13"/>
  <c r="J1235" i="13"/>
  <c r="K1235" i="13" s="1"/>
  <c r="H1235" i="13" s="1"/>
  <c r="G1235" i="13"/>
  <c r="J1234" i="13"/>
  <c r="K1234" i="13" s="1"/>
  <c r="H1234" i="13" s="1"/>
  <c r="G1234" i="13"/>
  <c r="J1233" i="13"/>
  <c r="K1233" i="13" s="1"/>
  <c r="G1233" i="13"/>
  <c r="J1232" i="13"/>
  <c r="K1232" i="13" s="1"/>
  <c r="G1232" i="13"/>
  <c r="J1231" i="13"/>
  <c r="K1231" i="13" s="1"/>
  <c r="H1231" i="13" s="1"/>
  <c r="G1231" i="13"/>
  <c r="J1230" i="13"/>
  <c r="K1230" i="13" s="1"/>
  <c r="G1230" i="13"/>
  <c r="J1229" i="13"/>
  <c r="K1229" i="13" s="1"/>
  <c r="L1229" i="13" s="1"/>
  <c r="I1229" i="13" s="1"/>
  <c r="G1229" i="13"/>
  <c r="J1228" i="13"/>
  <c r="K1228" i="13" s="1"/>
  <c r="L1228" i="13" s="1"/>
  <c r="I1228" i="13" s="1"/>
  <c r="G1228" i="13"/>
  <c r="J1227" i="13"/>
  <c r="K1227" i="13" s="1"/>
  <c r="G1227" i="13"/>
  <c r="J1226" i="13"/>
  <c r="K1226" i="13" s="1"/>
  <c r="G1226" i="13"/>
  <c r="J1225" i="13"/>
  <c r="K1225" i="13" s="1"/>
  <c r="G1225" i="13"/>
  <c r="J1224" i="13"/>
  <c r="K1224" i="13" s="1"/>
  <c r="L1224" i="13" s="1"/>
  <c r="I1224" i="13" s="1"/>
  <c r="G1224" i="13"/>
  <c r="J1223" i="13"/>
  <c r="K1223" i="13" s="1"/>
  <c r="G1223" i="13"/>
  <c r="J1222" i="13"/>
  <c r="K1222" i="13" s="1"/>
  <c r="G1222" i="13"/>
  <c r="J1221" i="13"/>
  <c r="K1221" i="13" s="1"/>
  <c r="G1221" i="13"/>
  <c r="J1220" i="13"/>
  <c r="K1220" i="13" s="1"/>
  <c r="G1220" i="13"/>
  <c r="J1219" i="13"/>
  <c r="K1219" i="13" s="1"/>
  <c r="H1219" i="13" s="1"/>
  <c r="G1219" i="13"/>
  <c r="J1218" i="13"/>
  <c r="K1218" i="13" s="1"/>
  <c r="L1218" i="13" s="1"/>
  <c r="G1218" i="13"/>
  <c r="J1217" i="13"/>
  <c r="K1217" i="13" s="1"/>
  <c r="G1217" i="13"/>
  <c r="J1216" i="13"/>
  <c r="K1216" i="13" s="1"/>
  <c r="L1216" i="13" s="1"/>
  <c r="I1216" i="13" s="1"/>
  <c r="G1216" i="13"/>
  <c r="J1215" i="13"/>
  <c r="K1215" i="13" s="1"/>
  <c r="H1215" i="13" s="1"/>
  <c r="G1215" i="13"/>
  <c r="J1214" i="13"/>
  <c r="K1214" i="13" s="1"/>
  <c r="G1214" i="13"/>
  <c r="J1213" i="13"/>
  <c r="K1213" i="13" s="1"/>
  <c r="G1213" i="13"/>
  <c r="J1212" i="13"/>
  <c r="K1212" i="13" s="1"/>
  <c r="L1212" i="13" s="1"/>
  <c r="G1212" i="13"/>
  <c r="J1211" i="13"/>
  <c r="K1211" i="13" s="1"/>
  <c r="H1211" i="13" s="1"/>
  <c r="G1211" i="13"/>
  <c r="J1210" i="13"/>
  <c r="K1210" i="13" s="1"/>
  <c r="G1210" i="13"/>
  <c r="J1209" i="13"/>
  <c r="K1209" i="13" s="1"/>
  <c r="H1209" i="13" s="1"/>
  <c r="G1209" i="13"/>
  <c r="J1208" i="13"/>
  <c r="K1208" i="13" s="1"/>
  <c r="H1208" i="13" s="1"/>
  <c r="G1208" i="13"/>
  <c r="J1207" i="13"/>
  <c r="K1207" i="13" s="1"/>
  <c r="H1207" i="13" s="1"/>
  <c r="G1207" i="13"/>
  <c r="J1206" i="13"/>
  <c r="K1206" i="13" s="1"/>
  <c r="G1206" i="13"/>
  <c r="J1205" i="13"/>
  <c r="K1205" i="13" s="1"/>
  <c r="H1205" i="13" s="1"/>
  <c r="G1205" i="13"/>
  <c r="J1204" i="13"/>
  <c r="K1204" i="13" s="1"/>
  <c r="G1204" i="13"/>
  <c r="J1203" i="13"/>
  <c r="K1203" i="13" s="1"/>
  <c r="H1203" i="13" s="1"/>
  <c r="G1203" i="13"/>
  <c r="J1202" i="13"/>
  <c r="K1202" i="13" s="1"/>
  <c r="L1202" i="13" s="1"/>
  <c r="G1202" i="13"/>
  <c r="J1201" i="13"/>
  <c r="K1201" i="13" s="1"/>
  <c r="H1201" i="13" s="1"/>
  <c r="G1201" i="13"/>
  <c r="J1200" i="13"/>
  <c r="K1200" i="13" s="1"/>
  <c r="L1200" i="13" s="1"/>
  <c r="G1200" i="13"/>
  <c r="J1199" i="13"/>
  <c r="K1199" i="13" s="1"/>
  <c r="H1199" i="13" s="1"/>
  <c r="G1199" i="13"/>
  <c r="J1198" i="13"/>
  <c r="K1198" i="13" s="1"/>
  <c r="L1198" i="13" s="1"/>
  <c r="G1198" i="13"/>
  <c r="J1197" i="13"/>
  <c r="K1197" i="13" s="1"/>
  <c r="H1197" i="13" s="1"/>
  <c r="G1197" i="13"/>
  <c r="J1196" i="13"/>
  <c r="K1196" i="13" s="1"/>
  <c r="G1196" i="13"/>
  <c r="J1195" i="13"/>
  <c r="K1195" i="13" s="1"/>
  <c r="G1195" i="13"/>
  <c r="J1194" i="13"/>
  <c r="K1194" i="13" s="1"/>
  <c r="G1194" i="13"/>
  <c r="J1193" i="13"/>
  <c r="K1193" i="13" s="1"/>
  <c r="H1193" i="13" s="1"/>
  <c r="G1193" i="13"/>
  <c r="J1192" i="13"/>
  <c r="K1192" i="13" s="1"/>
  <c r="G1192" i="13"/>
  <c r="J1191" i="13"/>
  <c r="K1191" i="13" s="1"/>
  <c r="G1191" i="13"/>
  <c r="J1190" i="13"/>
  <c r="K1190" i="13" s="1"/>
  <c r="G1190" i="13"/>
  <c r="J1189" i="13"/>
  <c r="K1189" i="13" s="1"/>
  <c r="G1189" i="13"/>
  <c r="J1188" i="13"/>
  <c r="K1188" i="13" s="1"/>
  <c r="H1188" i="13" s="1"/>
  <c r="G1188" i="13"/>
  <c r="J1187" i="13"/>
  <c r="K1187" i="13" s="1"/>
  <c r="H1187" i="13" s="1"/>
  <c r="G1187" i="13"/>
  <c r="J1186" i="13"/>
  <c r="K1186" i="13" s="1"/>
  <c r="G1186" i="13"/>
  <c r="J1185" i="13"/>
  <c r="K1185" i="13" s="1"/>
  <c r="G1185" i="13"/>
  <c r="J1184" i="13"/>
  <c r="K1184" i="13" s="1"/>
  <c r="L1184" i="13" s="1"/>
  <c r="G1184" i="13"/>
  <c r="J1183" i="13"/>
  <c r="K1183" i="13" s="1"/>
  <c r="G1183" i="13"/>
  <c r="J1182" i="13"/>
  <c r="K1182" i="13" s="1"/>
  <c r="G1182" i="13"/>
  <c r="J1181" i="13"/>
  <c r="K1181" i="13" s="1"/>
  <c r="G1181" i="13"/>
  <c r="J1180" i="13"/>
  <c r="K1180" i="13" s="1"/>
  <c r="H1180" i="13" s="1"/>
  <c r="G1180" i="13"/>
  <c r="J1179" i="13"/>
  <c r="K1179" i="13" s="1"/>
  <c r="G1179" i="13"/>
  <c r="J1178" i="13"/>
  <c r="K1178" i="13" s="1"/>
  <c r="G1178" i="13"/>
  <c r="J1177" i="13"/>
  <c r="K1177" i="13" s="1"/>
  <c r="G1177" i="13"/>
  <c r="J1176" i="13"/>
  <c r="K1176" i="13" s="1"/>
  <c r="H1176" i="13" s="1"/>
  <c r="G1176" i="13"/>
  <c r="J1175" i="13"/>
  <c r="K1175" i="13" s="1"/>
  <c r="G1175" i="13"/>
  <c r="J1174" i="13"/>
  <c r="K1174" i="13" s="1"/>
  <c r="H1174" i="13" s="1"/>
  <c r="G1174" i="13"/>
  <c r="J1173" i="13"/>
  <c r="K1173" i="13" s="1"/>
  <c r="G1173" i="13"/>
  <c r="J1172" i="13"/>
  <c r="K1172" i="13" s="1"/>
  <c r="H1172" i="13" s="1"/>
  <c r="G1172" i="13"/>
  <c r="J1171" i="13"/>
  <c r="K1171" i="13" s="1"/>
  <c r="H1171" i="13" s="1"/>
  <c r="G1171" i="13"/>
  <c r="J1170" i="13"/>
  <c r="K1170" i="13" s="1"/>
  <c r="G1170" i="13"/>
  <c r="J1169" i="13"/>
  <c r="K1169" i="13" s="1"/>
  <c r="G1169" i="13"/>
  <c r="J1168" i="13"/>
  <c r="K1168" i="13" s="1"/>
  <c r="H1168" i="13" s="1"/>
  <c r="G1168" i="13"/>
  <c r="J1167" i="13"/>
  <c r="K1167" i="13" s="1"/>
  <c r="G1167" i="13"/>
  <c r="J1166" i="13"/>
  <c r="K1166" i="13" s="1"/>
  <c r="G1166" i="13"/>
  <c r="J1165" i="13"/>
  <c r="K1165" i="13" s="1"/>
  <c r="L1165" i="13" s="1"/>
  <c r="I1165" i="13" s="1"/>
  <c r="G1165" i="13"/>
  <c r="J1164" i="13"/>
  <c r="K1164" i="13" s="1"/>
  <c r="G1164" i="13"/>
  <c r="J1163" i="13"/>
  <c r="K1163" i="13" s="1"/>
  <c r="G1163" i="13"/>
  <c r="J1162" i="13"/>
  <c r="K1162" i="13" s="1"/>
  <c r="L1162" i="13" s="1"/>
  <c r="I1162" i="13" s="1"/>
  <c r="G1162" i="13"/>
  <c r="J1161" i="13"/>
  <c r="K1161" i="13" s="1"/>
  <c r="L1161" i="13" s="1"/>
  <c r="G1161" i="13"/>
  <c r="J1160" i="13"/>
  <c r="K1160" i="13" s="1"/>
  <c r="G1160" i="13"/>
  <c r="J1159" i="13"/>
  <c r="K1159" i="13" s="1"/>
  <c r="G1159" i="13"/>
  <c r="J1158" i="13"/>
  <c r="K1158" i="13" s="1"/>
  <c r="H1158" i="13" s="1"/>
  <c r="G1158" i="13"/>
  <c r="J1157" i="13"/>
  <c r="K1157" i="13" s="1"/>
  <c r="G1157" i="13"/>
  <c r="J1156" i="13"/>
  <c r="K1156" i="13" s="1"/>
  <c r="H1156" i="13" s="1"/>
  <c r="G1156" i="13"/>
  <c r="J1155" i="13"/>
  <c r="K1155" i="13" s="1"/>
  <c r="G1155" i="13"/>
  <c r="J1154" i="13"/>
  <c r="K1154" i="13" s="1"/>
  <c r="H1154" i="13" s="1"/>
  <c r="G1154" i="13"/>
  <c r="J1153" i="13"/>
  <c r="K1153" i="13" s="1"/>
  <c r="G1153" i="13"/>
  <c r="J1152" i="13"/>
  <c r="K1152" i="13" s="1"/>
  <c r="H1152" i="13" s="1"/>
  <c r="G1152" i="13"/>
  <c r="J1151" i="13"/>
  <c r="K1151" i="13" s="1"/>
  <c r="G1151" i="13"/>
  <c r="J1150" i="13"/>
  <c r="K1150" i="13" s="1"/>
  <c r="G1150" i="13"/>
  <c r="J1149" i="13"/>
  <c r="K1149" i="13" s="1"/>
  <c r="H1149" i="13" s="1"/>
  <c r="G1149" i="13"/>
  <c r="J1148" i="13"/>
  <c r="K1148" i="13" s="1"/>
  <c r="G1148" i="13"/>
  <c r="J1147" i="13"/>
  <c r="K1147" i="13" s="1"/>
  <c r="H1147" i="13" s="1"/>
  <c r="G1147" i="13"/>
  <c r="J1146" i="13"/>
  <c r="K1146" i="13" s="1"/>
  <c r="H1146" i="13" s="1"/>
  <c r="G1146" i="13"/>
  <c r="J1145" i="13"/>
  <c r="K1145" i="13" s="1"/>
  <c r="H1145" i="13" s="1"/>
  <c r="G1145" i="13"/>
  <c r="J1144" i="13"/>
  <c r="K1144" i="13" s="1"/>
  <c r="H1144" i="13" s="1"/>
  <c r="G1144" i="13"/>
  <c r="J1143" i="13"/>
  <c r="K1143" i="13" s="1"/>
  <c r="L1143" i="13" s="1"/>
  <c r="G1143" i="13"/>
  <c r="J1142" i="13"/>
  <c r="K1142" i="13" s="1"/>
  <c r="G1142" i="13"/>
  <c r="J1141" i="13"/>
  <c r="K1141" i="13" s="1"/>
  <c r="G1141" i="13"/>
  <c r="J1140" i="13"/>
  <c r="K1140" i="13" s="1"/>
  <c r="H1140" i="13" s="1"/>
  <c r="G1140" i="13"/>
  <c r="J1139" i="13"/>
  <c r="K1139" i="13" s="1"/>
  <c r="L1139" i="13" s="1"/>
  <c r="G1139" i="13"/>
  <c r="J1138" i="13"/>
  <c r="K1138" i="13" s="1"/>
  <c r="L1138" i="13" s="1"/>
  <c r="I1138" i="13" s="1"/>
  <c r="G1138" i="13"/>
  <c r="J1137" i="13"/>
  <c r="K1137" i="13" s="1"/>
  <c r="G1137" i="13"/>
  <c r="J1136" i="13"/>
  <c r="K1136" i="13" s="1"/>
  <c r="G1136" i="13"/>
  <c r="J1135" i="13"/>
  <c r="K1135" i="13" s="1"/>
  <c r="G1135" i="13"/>
  <c r="J1134" i="13"/>
  <c r="K1134" i="13" s="1"/>
  <c r="L1134" i="13" s="1"/>
  <c r="G1134" i="13"/>
  <c r="J1133" i="13"/>
  <c r="K1133" i="13" s="1"/>
  <c r="H1133" i="13" s="1"/>
  <c r="G1133" i="13"/>
  <c r="J1132" i="13"/>
  <c r="K1132" i="13" s="1"/>
  <c r="G1132" i="13"/>
  <c r="J1131" i="13"/>
  <c r="K1131" i="13" s="1"/>
  <c r="H1131" i="13" s="1"/>
  <c r="G1131" i="13"/>
  <c r="J1130" i="13"/>
  <c r="K1130" i="13" s="1"/>
  <c r="L1130" i="13" s="1"/>
  <c r="G1130" i="13"/>
  <c r="J1129" i="13"/>
  <c r="K1129" i="13" s="1"/>
  <c r="H1129" i="13" s="1"/>
  <c r="G1129" i="13"/>
  <c r="J1128" i="13"/>
  <c r="K1128" i="13" s="1"/>
  <c r="H1128" i="13" s="1"/>
  <c r="G1128" i="13"/>
  <c r="J1127" i="13"/>
  <c r="K1127" i="13" s="1"/>
  <c r="L1127" i="13" s="1"/>
  <c r="G1127" i="13"/>
  <c r="J1126" i="13"/>
  <c r="K1126" i="13" s="1"/>
  <c r="H1126" i="13" s="1"/>
  <c r="G1126" i="13"/>
  <c r="J1125" i="13"/>
  <c r="K1125" i="13" s="1"/>
  <c r="G1125" i="13"/>
  <c r="J1124" i="13"/>
  <c r="K1124" i="13" s="1"/>
  <c r="H1124" i="13" s="1"/>
  <c r="G1124" i="13"/>
  <c r="J1123" i="13"/>
  <c r="K1123" i="13" s="1"/>
  <c r="L1123" i="13" s="1"/>
  <c r="G1123" i="13"/>
  <c r="J1122" i="13"/>
  <c r="K1122" i="13" s="1"/>
  <c r="G1122" i="13"/>
  <c r="J1121" i="13"/>
  <c r="K1121" i="13" s="1"/>
  <c r="H1121" i="13" s="1"/>
  <c r="G1121" i="13"/>
  <c r="J1120" i="13"/>
  <c r="K1120" i="13" s="1"/>
  <c r="H1120" i="13" s="1"/>
  <c r="G1120" i="13"/>
  <c r="J1119" i="13"/>
  <c r="K1119" i="13" s="1"/>
  <c r="H1119" i="13" s="1"/>
  <c r="G1119" i="13"/>
  <c r="J1118" i="13"/>
  <c r="K1118" i="13" s="1"/>
  <c r="L1118" i="13" s="1"/>
  <c r="I1118" i="13" s="1"/>
  <c r="G1118" i="13"/>
  <c r="J1117" i="13"/>
  <c r="K1117" i="13" s="1"/>
  <c r="L1117" i="13" s="1"/>
  <c r="I1117" i="13" s="1"/>
  <c r="G1117" i="13"/>
  <c r="J1116" i="13"/>
  <c r="K1116" i="13" s="1"/>
  <c r="H1116" i="13" s="1"/>
  <c r="G1116" i="13"/>
  <c r="J1115" i="13"/>
  <c r="K1115" i="13" s="1"/>
  <c r="H1115" i="13" s="1"/>
  <c r="G1115" i="13"/>
  <c r="J1114" i="13"/>
  <c r="K1114" i="13" s="1"/>
  <c r="H1114" i="13" s="1"/>
  <c r="G1114" i="13"/>
  <c r="J1113" i="13"/>
  <c r="K1113" i="13" s="1"/>
  <c r="L1113" i="13" s="1"/>
  <c r="I1113" i="13" s="1"/>
  <c r="G1113" i="13"/>
  <c r="J1112" i="13"/>
  <c r="K1112" i="13" s="1"/>
  <c r="L1112" i="13" s="1"/>
  <c r="G1112" i="13"/>
  <c r="J1111" i="13"/>
  <c r="K1111" i="13" s="1"/>
  <c r="L1111" i="13" s="1"/>
  <c r="G1111" i="13"/>
  <c r="J1110" i="13"/>
  <c r="K1110" i="13" s="1"/>
  <c r="L1110" i="13" s="1"/>
  <c r="I1110" i="13" s="1"/>
  <c r="G1110" i="13"/>
  <c r="J1109" i="13"/>
  <c r="K1109" i="13" s="1"/>
  <c r="H1109" i="13" s="1"/>
  <c r="G1109" i="13"/>
  <c r="J1108" i="13"/>
  <c r="K1108" i="13" s="1"/>
  <c r="L1108" i="13" s="1"/>
  <c r="I1108" i="13" s="1"/>
  <c r="G1108" i="13"/>
  <c r="J1107" i="13"/>
  <c r="K1107" i="13" s="1"/>
  <c r="G1107" i="13"/>
  <c r="J1106" i="13"/>
  <c r="K1106" i="13" s="1"/>
  <c r="L1106" i="13" s="1"/>
  <c r="G1106" i="13"/>
  <c r="J1105" i="13"/>
  <c r="K1105" i="13" s="1"/>
  <c r="H1105" i="13" s="1"/>
  <c r="G1105" i="13"/>
  <c r="J1104" i="13"/>
  <c r="K1104" i="13" s="1"/>
  <c r="H1104" i="13" s="1"/>
  <c r="G1104" i="13"/>
  <c r="J1103" i="13"/>
  <c r="K1103" i="13" s="1"/>
  <c r="L1103" i="13" s="1"/>
  <c r="I1103" i="13" s="1"/>
  <c r="G1103" i="13"/>
  <c r="J1102" i="13"/>
  <c r="K1102" i="13" s="1"/>
  <c r="L1102" i="13" s="1"/>
  <c r="G1102" i="13"/>
  <c r="J1101" i="13"/>
  <c r="K1101" i="13" s="1"/>
  <c r="G1101" i="13"/>
  <c r="J1100" i="13"/>
  <c r="K1100" i="13" s="1"/>
  <c r="H1100" i="13" s="1"/>
  <c r="G1100" i="13"/>
  <c r="J1099" i="13"/>
  <c r="K1099" i="13" s="1"/>
  <c r="L1099" i="13" s="1"/>
  <c r="G1099" i="13"/>
  <c r="J1098" i="13"/>
  <c r="K1098" i="13" s="1"/>
  <c r="H1098" i="13" s="1"/>
  <c r="G1098" i="13"/>
  <c r="J1097" i="13"/>
  <c r="K1097" i="13" s="1"/>
  <c r="L1097" i="13" s="1"/>
  <c r="I1097" i="13" s="1"/>
  <c r="G1097" i="13"/>
  <c r="J1096" i="13"/>
  <c r="K1096" i="13" s="1"/>
  <c r="G1096" i="13"/>
  <c r="J1095" i="13"/>
  <c r="K1095" i="13" s="1"/>
  <c r="L1095" i="13" s="1"/>
  <c r="I1095" i="13" s="1"/>
  <c r="G1095" i="13"/>
  <c r="J1094" i="13"/>
  <c r="K1094" i="13" s="1"/>
  <c r="H1094" i="13" s="1"/>
  <c r="G1094" i="13"/>
  <c r="J1093" i="13"/>
  <c r="K1093" i="13" s="1"/>
  <c r="L1093" i="13" s="1"/>
  <c r="I1093" i="13" s="1"/>
  <c r="G1093" i="13"/>
  <c r="J1092" i="13"/>
  <c r="K1092" i="13" s="1"/>
  <c r="G1092" i="13"/>
  <c r="J1091" i="13"/>
  <c r="K1091" i="13" s="1"/>
  <c r="H1091" i="13" s="1"/>
  <c r="G1091" i="13"/>
  <c r="J1090" i="13"/>
  <c r="K1090" i="13" s="1"/>
  <c r="G1090" i="13"/>
  <c r="J1089" i="13"/>
  <c r="K1089" i="13" s="1"/>
  <c r="G1089" i="13"/>
  <c r="J1088" i="13"/>
  <c r="K1088" i="13" s="1"/>
  <c r="G1088" i="13"/>
  <c r="J1087" i="13"/>
  <c r="K1087" i="13" s="1"/>
  <c r="G1087" i="13"/>
  <c r="J1086" i="13"/>
  <c r="K1086" i="13" s="1"/>
  <c r="H1086" i="13" s="1"/>
  <c r="G1086" i="13"/>
  <c r="J1085" i="13"/>
  <c r="K1085" i="13" s="1"/>
  <c r="H1085" i="13" s="1"/>
  <c r="G1085" i="13"/>
  <c r="J1084" i="13"/>
  <c r="K1084" i="13" s="1"/>
  <c r="H1084" i="13" s="1"/>
  <c r="G1084" i="13"/>
  <c r="J1083" i="13"/>
  <c r="K1083" i="13" s="1"/>
  <c r="L1083" i="13" s="1"/>
  <c r="G1083" i="13"/>
  <c r="J1082" i="13"/>
  <c r="K1082" i="13" s="1"/>
  <c r="H1082" i="13" s="1"/>
  <c r="G1082" i="13"/>
  <c r="J1081" i="13"/>
  <c r="K1081" i="13" s="1"/>
  <c r="L1081" i="13" s="1"/>
  <c r="G1081" i="13"/>
  <c r="J1080" i="13"/>
  <c r="K1080" i="13" s="1"/>
  <c r="G1080" i="13"/>
  <c r="J1079" i="13"/>
  <c r="K1079" i="13" s="1"/>
  <c r="H1079" i="13" s="1"/>
  <c r="G1079" i="13"/>
  <c r="J1078" i="13"/>
  <c r="K1078" i="13" s="1"/>
  <c r="H1078" i="13" s="1"/>
  <c r="G1078" i="13"/>
  <c r="J1077" i="13"/>
  <c r="K1077" i="13" s="1"/>
  <c r="L1077" i="13" s="1"/>
  <c r="I1077" i="13" s="1"/>
  <c r="G1077" i="13"/>
  <c r="J1076" i="13"/>
  <c r="K1076" i="13" s="1"/>
  <c r="H1076" i="13" s="1"/>
  <c r="G1076" i="13"/>
  <c r="J1075" i="13"/>
  <c r="K1075" i="13" s="1"/>
  <c r="G1075" i="13"/>
  <c r="J1074" i="13"/>
  <c r="K1074" i="13" s="1"/>
  <c r="H1074" i="13" s="1"/>
  <c r="G1074" i="13"/>
  <c r="J1073" i="13"/>
  <c r="K1073" i="13" s="1"/>
  <c r="H1073" i="13" s="1"/>
  <c r="G1073" i="13"/>
  <c r="J1072" i="13"/>
  <c r="K1072" i="13" s="1"/>
  <c r="G1072" i="13"/>
  <c r="J1071" i="13"/>
  <c r="K1071" i="13" s="1"/>
  <c r="L1071" i="13" s="1"/>
  <c r="I1071" i="13" s="1"/>
  <c r="G1071" i="13"/>
  <c r="J1070" i="13"/>
  <c r="K1070" i="13" s="1"/>
  <c r="G1070" i="13"/>
  <c r="J1069" i="13"/>
  <c r="K1069" i="13" s="1"/>
  <c r="H1069" i="13" s="1"/>
  <c r="G1069" i="13"/>
  <c r="J1068" i="13"/>
  <c r="K1068" i="13" s="1"/>
  <c r="L1068" i="13" s="1"/>
  <c r="G1068" i="13"/>
  <c r="J1067" i="13"/>
  <c r="K1067" i="13" s="1"/>
  <c r="L1067" i="13" s="1"/>
  <c r="I1067" i="13" s="1"/>
  <c r="G1067" i="13"/>
  <c r="J1066" i="13"/>
  <c r="K1066" i="13" s="1"/>
  <c r="H1066" i="13" s="1"/>
  <c r="G1066" i="13"/>
  <c r="J1065" i="13"/>
  <c r="K1065" i="13" s="1"/>
  <c r="L1065" i="13" s="1"/>
  <c r="I1065" i="13" s="1"/>
  <c r="G1065" i="13"/>
  <c r="J1064" i="13"/>
  <c r="K1064" i="13" s="1"/>
  <c r="G1064" i="13"/>
  <c r="J1063" i="13"/>
  <c r="K1063" i="13" s="1"/>
  <c r="G1063" i="13"/>
  <c r="J1062" i="13"/>
  <c r="K1062" i="13" s="1"/>
  <c r="G1062" i="13"/>
  <c r="J1061" i="13"/>
  <c r="K1061" i="13" s="1"/>
  <c r="H1061" i="13" s="1"/>
  <c r="G1061" i="13"/>
  <c r="J1060" i="13"/>
  <c r="K1060" i="13" s="1"/>
  <c r="G1060" i="13"/>
  <c r="J1059" i="13"/>
  <c r="K1059" i="13" s="1"/>
  <c r="L1059" i="13" s="1"/>
  <c r="I1059" i="13" s="1"/>
  <c r="G1059" i="13"/>
  <c r="J1058" i="13"/>
  <c r="K1058" i="13" s="1"/>
  <c r="H1058" i="13" s="1"/>
  <c r="G1058" i="13"/>
  <c r="J1057" i="13"/>
  <c r="K1057" i="13" s="1"/>
  <c r="L1057" i="13" s="1"/>
  <c r="I1057" i="13" s="1"/>
  <c r="G1057" i="13"/>
  <c r="J1056" i="13"/>
  <c r="K1056" i="13" s="1"/>
  <c r="G1056" i="13"/>
  <c r="J1055" i="13"/>
  <c r="K1055" i="13" s="1"/>
  <c r="H1055" i="13" s="1"/>
  <c r="G1055" i="13"/>
  <c r="J1054" i="13"/>
  <c r="K1054" i="13" s="1"/>
  <c r="G1054" i="13"/>
  <c r="J1053" i="13"/>
  <c r="K1053" i="13" s="1"/>
  <c r="G1053" i="13"/>
  <c r="J1052" i="13"/>
  <c r="K1052" i="13" s="1"/>
  <c r="G1052" i="13"/>
  <c r="J1051" i="13"/>
  <c r="K1051" i="13" s="1"/>
  <c r="H1051" i="13" s="1"/>
  <c r="G1051" i="13"/>
  <c r="J1050" i="13"/>
  <c r="K1050" i="13" s="1"/>
  <c r="G1050" i="13"/>
  <c r="J1049" i="13"/>
  <c r="K1049" i="13" s="1"/>
  <c r="L1049" i="13" s="1"/>
  <c r="G1049" i="13"/>
  <c r="J1048" i="13"/>
  <c r="K1048" i="13" s="1"/>
  <c r="G1048" i="13"/>
  <c r="J1047" i="13"/>
  <c r="K1047" i="13" s="1"/>
  <c r="L1047" i="13" s="1"/>
  <c r="I1047" i="13" s="1"/>
  <c r="G1047" i="13"/>
  <c r="J1046" i="13"/>
  <c r="K1046" i="13" s="1"/>
  <c r="G1046" i="13"/>
  <c r="J1045" i="13"/>
  <c r="K1045" i="13" s="1"/>
  <c r="H1045" i="13" s="1"/>
  <c r="G1045" i="13"/>
  <c r="J1044" i="13"/>
  <c r="K1044" i="13" s="1"/>
  <c r="L1044" i="13" s="1"/>
  <c r="G1044" i="13"/>
  <c r="J1043" i="13"/>
  <c r="K1043" i="13" s="1"/>
  <c r="L1043" i="13" s="1"/>
  <c r="I1043" i="13" s="1"/>
  <c r="G1043" i="13"/>
  <c r="J1042" i="13"/>
  <c r="K1042" i="13" s="1"/>
  <c r="L1042" i="13" s="1"/>
  <c r="I1042" i="13" s="1"/>
  <c r="G1042" i="13"/>
  <c r="J1041" i="13"/>
  <c r="K1041" i="13" s="1"/>
  <c r="G1041" i="13"/>
  <c r="J1040" i="13"/>
  <c r="K1040" i="13" s="1"/>
  <c r="H1040" i="13" s="1"/>
  <c r="G1040" i="13"/>
  <c r="J1039" i="13"/>
  <c r="K1039" i="13" s="1"/>
  <c r="L1039" i="13" s="1"/>
  <c r="G1039" i="13"/>
  <c r="J1038" i="13"/>
  <c r="K1038" i="13" s="1"/>
  <c r="G1038" i="13"/>
  <c r="J1037" i="13"/>
  <c r="K1037" i="13" s="1"/>
  <c r="L1037" i="13" s="1"/>
  <c r="G1037" i="13"/>
  <c r="J1036" i="13"/>
  <c r="K1036" i="13" s="1"/>
  <c r="G1036" i="13"/>
  <c r="J1035" i="13"/>
  <c r="K1035" i="13" s="1"/>
  <c r="H1035" i="13" s="1"/>
  <c r="G1035" i="13"/>
  <c r="J1034" i="13"/>
  <c r="K1034" i="13" s="1"/>
  <c r="G1034" i="13"/>
  <c r="J1033" i="13"/>
  <c r="K1033" i="13" s="1"/>
  <c r="L1033" i="13" s="1"/>
  <c r="I1033" i="13" s="1"/>
  <c r="G1033" i="13"/>
  <c r="J1032" i="13"/>
  <c r="K1032" i="13" s="1"/>
  <c r="L1032" i="13" s="1"/>
  <c r="G1032" i="13"/>
  <c r="J1031" i="13"/>
  <c r="K1031" i="13" s="1"/>
  <c r="L1031" i="13" s="1"/>
  <c r="G1031" i="13"/>
  <c r="J1030" i="13"/>
  <c r="K1030" i="13" s="1"/>
  <c r="L1030" i="13" s="1"/>
  <c r="I1030" i="13" s="1"/>
  <c r="G1030" i="13"/>
  <c r="J1029" i="13"/>
  <c r="K1029" i="13" s="1"/>
  <c r="L1029" i="13" s="1"/>
  <c r="I1029" i="13" s="1"/>
  <c r="G1029" i="13"/>
  <c r="J1028" i="13"/>
  <c r="K1028" i="13" s="1"/>
  <c r="L1028" i="13" s="1"/>
  <c r="G1028" i="13"/>
  <c r="J1027" i="13"/>
  <c r="K1027" i="13" s="1"/>
  <c r="G1027" i="13"/>
  <c r="J1026" i="13"/>
  <c r="K1026" i="13" s="1"/>
  <c r="G1026" i="13"/>
  <c r="J1025" i="13"/>
  <c r="K1025" i="13" s="1"/>
  <c r="H1025" i="13" s="1"/>
  <c r="G1025" i="13"/>
  <c r="J1024" i="13"/>
  <c r="K1024" i="13" s="1"/>
  <c r="H1024" i="13" s="1"/>
  <c r="G1024" i="13"/>
  <c r="J1023" i="13"/>
  <c r="K1023" i="13" s="1"/>
  <c r="L1023" i="13" s="1"/>
  <c r="I1023" i="13" s="1"/>
  <c r="G1023" i="13"/>
  <c r="J1022" i="13"/>
  <c r="K1022" i="13" s="1"/>
  <c r="G1022" i="13"/>
  <c r="J1021" i="13"/>
  <c r="K1021" i="13" s="1"/>
  <c r="G1021" i="13"/>
  <c r="J1020" i="13"/>
  <c r="K1020" i="13" s="1"/>
  <c r="G1020" i="13"/>
  <c r="J1019" i="13"/>
  <c r="K1019" i="13" s="1"/>
  <c r="H1019" i="13" s="1"/>
  <c r="G1019" i="13"/>
  <c r="J1018" i="13"/>
  <c r="K1018" i="13" s="1"/>
  <c r="G1018" i="13"/>
  <c r="J1017" i="13"/>
  <c r="K1017" i="13" s="1"/>
  <c r="H1017" i="13" s="1"/>
  <c r="G1017" i="13"/>
  <c r="J1016" i="13"/>
  <c r="K1016" i="13" s="1"/>
  <c r="G1016" i="13"/>
  <c r="J1015" i="13"/>
  <c r="K1015" i="13" s="1"/>
  <c r="H1015" i="13" s="1"/>
  <c r="G1015" i="13"/>
  <c r="J1014" i="13"/>
  <c r="K1014" i="13" s="1"/>
  <c r="H1014" i="13" s="1"/>
  <c r="G1014" i="13"/>
  <c r="J1013" i="13"/>
  <c r="K1013" i="13" s="1"/>
  <c r="G1013" i="13"/>
  <c r="J1012" i="13"/>
  <c r="K1012" i="13" s="1"/>
  <c r="G1012" i="13"/>
  <c r="J1011" i="13"/>
  <c r="K1011" i="13" s="1"/>
  <c r="H1011" i="13" s="1"/>
  <c r="G1011" i="13"/>
  <c r="J1010" i="13"/>
  <c r="K1010" i="13" s="1"/>
  <c r="H1010" i="13" s="1"/>
  <c r="G1010" i="13"/>
  <c r="J1009" i="13"/>
  <c r="K1009" i="13" s="1"/>
  <c r="H1009" i="13" s="1"/>
  <c r="G1009" i="13"/>
  <c r="J1008" i="13"/>
  <c r="K1008" i="13" s="1"/>
  <c r="G1008" i="13"/>
  <c r="J1007" i="13"/>
  <c r="K1007" i="13" s="1"/>
  <c r="L1007" i="13" s="1"/>
  <c r="G1007" i="13"/>
  <c r="J1006" i="13"/>
  <c r="K1006" i="13" s="1"/>
  <c r="L1006" i="13" s="1"/>
  <c r="G1006" i="13"/>
  <c r="J1005" i="13"/>
  <c r="K1005" i="13" s="1"/>
  <c r="L1005" i="13" s="1"/>
  <c r="G1005" i="13"/>
  <c r="J1004" i="13"/>
  <c r="K1004" i="13" s="1"/>
  <c r="H1004" i="13" s="1"/>
  <c r="G1004" i="13"/>
  <c r="J1003" i="13"/>
  <c r="K1003" i="13" s="1"/>
  <c r="H1003" i="13" s="1"/>
  <c r="G1003" i="13"/>
  <c r="J1002" i="13"/>
  <c r="K1002" i="13" s="1"/>
  <c r="H1002" i="13" s="1"/>
  <c r="G1002" i="13"/>
  <c r="J1001" i="13"/>
  <c r="K1001" i="13" s="1"/>
  <c r="L1001" i="13" s="1"/>
  <c r="I1001" i="13" s="1"/>
  <c r="G1001" i="13"/>
  <c r="J1000" i="13"/>
  <c r="K1000" i="13" s="1"/>
  <c r="H1000" i="13" s="1"/>
  <c r="G1000" i="13"/>
  <c r="J999" i="13"/>
  <c r="K999" i="13" s="1"/>
  <c r="H999" i="13" s="1"/>
  <c r="G999" i="13"/>
  <c r="J998" i="13"/>
  <c r="K998" i="13" s="1"/>
  <c r="H998" i="13" s="1"/>
  <c r="G998" i="13"/>
  <c r="J997" i="13"/>
  <c r="K997" i="13" s="1"/>
  <c r="G997" i="13"/>
  <c r="J996" i="13"/>
  <c r="K996" i="13" s="1"/>
  <c r="H996" i="13" s="1"/>
  <c r="G996" i="13"/>
  <c r="J995" i="13"/>
  <c r="K995" i="13" s="1"/>
  <c r="H995" i="13" s="1"/>
  <c r="G995" i="13"/>
  <c r="J994" i="13"/>
  <c r="K994" i="13" s="1"/>
  <c r="G994" i="13"/>
  <c r="J993" i="13"/>
  <c r="K993" i="13" s="1"/>
  <c r="H993" i="13" s="1"/>
  <c r="G993" i="13"/>
  <c r="J992" i="13"/>
  <c r="K992" i="13" s="1"/>
  <c r="G992" i="13"/>
  <c r="J991" i="13"/>
  <c r="K991" i="13" s="1"/>
  <c r="L991" i="13" s="1"/>
  <c r="I991" i="13" s="1"/>
  <c r="G991" i="13"/>
  <c r="J990" i="13"/>
  <c r="K990" i="13" s="1"/>
  <c r="L990" i="13" s="1"/>
  <c r="G990" i="13"/>
  <c r="J989" i="13"/>
  <c r="K989" i="13" s="1"/>
  <c r="H989" i="13" s="1"/>
  <c r="G989" i="13"/>
  <c r="J988" i="13"/>
  <c r="K988" i="13" s="1"/>
  <c r="L988" i="13" s="1"/>
  <c r="I988" i="13" s="1"/>
  <c r="G988" i="13"/>
  <c r="J987" i="13"/>
  <c r="K987" i="13" s="1"/>
  <c r="G987" i="13"/>
  <c r="J986" i="13"/>
  <c r="K986" i="13" s="1"/>
  <c r="H986" i="13" s="1"/>
  <c r="G986" i="13"/>
  <c r="J985" i="13"/>
  <c r="K985" i="13" s="1"/>
  <c r="G985" i="13"/>
  <c r="J984" i="13"/>
  <c r="K984" i="13" s="1"/>
  <c r="G984" i="13"/>
  <c r="J983" i="13"/>
  <c r="K983" i="13" s="1"/>
  <c r="G983" i="13"/>
  <c r="J982" i="13"/>
  <c r="K982" i="13" s="1"/>
  <c r="L982" i="13" s="1"/>
  <c r="I982" i="13" s="1"/>
  <c r="G982" i="13"/>
  <c r="J981" i="13"/>
  <c r="K981" i="13" s="1"/>
  <c r="H981" i="13" s="1"/>
  <c r="G981" i="13"/>
  <c r="J980" i="13"/>
  <c r="K980" i="13" s="1"/>
  <c r="G980" i="13"/>
  <c r="J979" i="13"/>
  <c r="K979" i="13" s="1"/>
  <c r="H979" i="13" s="1"/>
  <c r="G979" i="13"/>
  <c r="J978" i="13"/>
  <c r="K978" i="13" s="1"/>
  <c r="G978" i="13"/>
  <c r="J977" i="13"/>
  <c r="K977" i="13" s="1"/>
  <c r="H977" i="13" s="1"/>
  <c r="G977" i="13"/>
  <c r="J976" i="13"/>
  <c r="K976" i="13" s="1"/>
  <c r="G976" i="13"/>
  <c r="J975" i="13"/>
  <c r="K975" i="13" s="1"/>
  <c r="G975" i="13"/>
  <c r="J974" i="13"/>
  <c r="K974" i="13" s="1"/>
  <c r="L974" i="13" s="1"/>
  <c r="G974" i="13"/>
  <c r="J973" i="13"/>
  <c r="K973" i="13" s="1"/>
  <c r="L973" i="13" s="1"/>
  <c r="I973" i="13" s="1"/>
  <c r="G973" i="13"/>
  <c r="J972" i="13"/>
  <c r="K972" i="13" s="1"/>
  <c r="L972" i="13" s="1"/>
  <c r="I972" i="13" s="1"/>
  <c r="G972" i="13"/>
  <c r="J971" i="13"/>
  <c r="K971" i="13" s="1"/>
  <c r="H971" i="13" s="1"/>
  <c r="G971" i="13"/>
  <c r="J970" i="13"/>
  <c r="K970" i="13" s="1"/>
  <c r="L970" i="13" s="1"/>
  <c r="I970" i="13" s="1"/>
  <c r="G970" i="13"/>
  <c r="J969" i="13"/>
  <c r="K969" i="13" s="1"/>
  <c r="L969" i="13" s="1"/>
  <c r="G969" i="13"/>
  <c r="J968" i="13"/>
  <c r="K968" i="13" s="1"/>
  <c r="G968" i="13"/>
  <c r="J967" i="13"/>
  <c r="K967" i="13" s="1"/>
  <c r="L967" i="13" s="1"/>
  <c r="I967" i="13" s="1"/>
  <c r="G967" i="13"/>
  <c r="J966" i="13"/>
  <c r="K966" i="13" s="1"/>
  <c r="G966" i="13"/>
  <c r="J965" i="13"/>
  <c r="K965" i="13" s="1"/>
  <c r="L965" i="13" s="1"/>
  <c r="I965" i="13" s="1"/>
  <c r="G965" i="13"/>
  <c r="J964" i="13"/>
  <c r="K964" i="13" s="1"/>
  <c r="G964" i="13"/>
  <c r="J963" i="13"/>
  <c r="K963" i="13" s="1"/>
  <c r="H963" i="13" s="1"/>
  <c r="G963" i="13"/>
  <c r="J962" i="13"/>
  <c r="K962" i="13" s="1"/>
  <c r="H962" i="13" s="1"/>
  <c r="G962" i="13"/>
  <c r="J961" i="13"/>
  <c r="K961" i="13" s="1"/>
  <c r="L961" i="13" s="1"/>
  <c r="I961" i="13" s="1"/>
  <c r="G961" i="13"/>
  <c r="J960" i="13"/>
  <c r="K960" i="13" s="1"/>
  <c r="H960" i="13" s="1"/>
  <c r="G960" i="13"/>
  <c r="J959" i="13"/>
  <c r="K959" i="13" s="1"/>
  <c r="H959" i="13" s="1"/>
  <c r="G959" i="13"/>
  <c r="J958" i="13"/>
  <c r="K958" i="13" s="1"/>
  <c r="G958" i="13"/>
  <c r="J957" i="13"/>
  <c r="K957" i="13" s="1"/>
  <c r="G957" i="13"/>
  <c r="J956" i="13"/>
  <c r="K956" i="13" s="1"/>
  <c r="G956" i="13"/>
  <c r="J955" i="13"/>
  <c r="K955" i="13" s="1"/>
  <c r="H955" i="13" s="1"/>
  <c r="G955" i="13"/>
  <c r="J954" i="13"/>
  <c r="K954" i="13" s="1"/>
  <c r="G954" i="13"/>
  <c r="J953" i="13"/>
  <c r="K953" i="13" s="1"/>
  <c r="G953" i="13"/>
  <c r="J952" i="13"/>
  <c r="K952" i="13" s="1"/>
  <c r="G952" i="13"/>
  <c r="J951" i="13"/>
  <c r="K951" i="13" s="1"/>
  <c r="H951" i="13" s="1"/>
  <c r="G951" i="13"/>
  <c r="J950" i="13"/>
  <c r="K950" i="13" s="1"/>
  <c r="L950" i="13" s="1"/>
  <c r="I950" i="13" s="1"/>
  <c r="G950" i="13"/>
  <c r="J949" i="13"/>
  <c r="K949" i="13" s="1"/>
  <c r="L949" i="13" s="1"/>
  <c r="G949" i="13"/>
  <c r="J948" i="13"/>
  <c r="K948" i="13" s="1"/>
  <c r="G948" i="13"/>
  <c r="J947" i="13"/>
  <c r="K947" i="13" s="1"/>
  <c r="G947" i="13"/>
  <c r="J946" i="13"/>
  <c r="K946" i="13" s="1"/>
  <c r="G946" i="13"/>
  <c r="J945" i="13"/>
  <c r="K945" i="13" s="1"/>
  <c r="G945" i="13"/>
  <c r="J944" i="13"/>
  <c r="K944" i="13" s="1"/>
  <c r="G944" i="13"/>
  <c r="J943" i="13"/>
  <c r="K943" i="13" s="1"/>
  <c r="L943" i="13" s="1"/>
  <c r="I943" i="13" s="1"/>
  <c r="G943" i="13"/>
  <c r="J942" i="13"/>
  <c r="K942" i="13" s="1"/>
  <c r="L942" i="13" s="1"/>
  <c r="I942" i="13" s="1"/>
  <c r="G942" i="13"/>
  <c r="J941" i="13"/>
  <c r="K941" i="13" s="1"/>
  <c r="H941" i="13" s="1"/>
  <c r="G941" i="13"/>
  <c r="J940" i="13"/>
  <c r="K940" i="13" s="1"/>
  <c r="G940" i="13"/>
  <c r="J939" i="13"/>
  <c r="K939" i="13" s="1"/>
  <c r="H939" i="13" s="1"/>
  <c r="G939" i="13"/>
  <c r="J938" i="13"/>
  <c r="K938" i="13" s="1"/>
  <c r="H938" i="13" s="1"/>
  <c r="G938" i="13"/>
  <c r="J937" i="13"/>
  <c r="K937" i="13" s="1"/>
  <c r="H937" i="13" s="1"/>
  <c r="G937" i="13"/>
  <c r="J936" i="13"/>
  <c r="K936" i="13" s="1"/>
  <c r="G936" i="13"/>
  <c r="J935" i="13"/>
  <c r="K935" i="13" s="1"/>
  <c r="H935" i="13" s="1"/>
  <c r="G935" i="13"/>
  <c r="J934" i="13"/>
  <c r="K934" i="13" s="1"/>
  <c r="G934" i="13"/>
  <c r="J933" i="13"/>
  <c r="K933" i="13" s="1"/>
  <c r="H933" i="13" s="1"/>
  <c r="G933" i="13"/>
  <c r="J932" i="13"/>
  <c r="K932" i="13" s="1"/>
  <c r="H932" i="13" s="1"/>
  <c r="G932" i="13"/>
  <c r="J931" i="13"/>
  <c r="K931" i="13" s="1"/>
  <c r="L931" i="13" s="1"/>
  <c r="I931" i="13" s="1"/>
  <c r="G931" i="13"/>
  <c r="J930" i="13"/>
  <c r="K930" i="13" s="1"/>
  <c r="G930" i="13"/>
  <c r="J929" i="13"/>
  <c r="K929" i="13" s="1"/>
  <c r="L929" i="13" s="1"/>
  <c r="I929" i="13" s="1"/>
  <c r="G929" i="13"/>
  <c r="J928" i="13"/>
  <c r="K928" i="13" s="1"/>
  <c r="H928" i="13" s="1"/>
  <c r="G928" i="13"/>
  <c r="J927" i="13"/>
  <c r="K927" i="13" s="1"/>
  <c r="L927" i="13" s="1"/>
  <c r="G927" i="13"/>
  <c r="J926" i="13"/>
  <c r="K926" i="13" s="1"/>
  <c r="H926" i="13" s="1"/>
  <c r="G926" i="13"/>
  <c r="J925" i="13"/>
  <c r="K925" i="13" s="1"/>
  <c r="H925" i="13" s="1"/>
  <c r="G925" i="13"/>
  <c r="J924" i="13"/>
  <c r="K924" i="13" s="1"/>
  <c r="H924" i="13" s="1"/>
  <c r="G924" i="13"/>
  <c r="J923" i="13"/>
  <c r="K923" i="13" s="1"/>
  <c r="G923" i="13"/>
  <c r="J922" i="13"/>
  <c r="K922" i="13" s="1"/>
  <c r="G922" i="13"/>
  <c r="J921" i="13"/>
  <c r="K921" i="13" s="1"/>
  <c r="L921" i="13" s="1"/>
  <c r="G921" i="13"/>
  <c r="J920" i="13"/>
  <c r="K920" i="13" s="1"/>
  <c r="H920" i="13" s="1"/>
  <c r="G920" i="13"/>
  <c r="J919" i="13"/>
  <c r="K919" i="13" s="1"/>
  <c r="H919" i="13" s="1"/>
  <c r="G919" i="13"/>
  <c r="J918" i="13"/>
  <c r="K918" i="13" s="1"/>
  <c r="G918" i="13"/>
  <c r="J917" i="13"/>
  <c r="K917" i="13" s="1"/>
  <c r="H917" i="13" s="1"/>
  <c r="G917" i="13"/>
  <c r="J916" i="13"/>
  <c r="K916" i="13" s="1"/>
  <c r="H916" i="13" s="1"/>
  <c r="G916" i="13"/>
  <c r="J915" i="13"/>
  <c r="K915" i="13" s="1"/>
  <c r="G915" i="13"/>
  <c r="J914" i="13"/>
  <c r="K914" i="13" s="1"/>
  <c r="G914" i="13"/>
  <c r="J913" i="13"/>
  <c r="K913" i="13" s="1"/>
  <c r="G913" i="13"/>
  <c r="J912" i="13"/>
  <c r="K912" i="13" s="1"/>
  <c r="H912" i="13" s="1"/>
  <c r="G912" i="13"/>
  <c r="J911" i="13"/>
  <c r="K911" i="13" s="1"/>
  <c r="G911" i="13"/>
  <c r="J910" i="13"/>
  <c r="K910" i="13" s="1"/>
  <c r="L910" i="13" s="1"/>
  <c r="G910" i="13"/>
  <c r="J909" i="13"/>
  <c r="K909" i="13" s="1"/>
  <c r="L909" i="13" s="1"/>
  <c r="I909" i="13" s="1"/>
  <c r="G909" i="13"/>
  <c r="J908" i="13"/>
  <c r="K908" i="13" s="1"/>
  <c r="H908" i="13" s="1"/>
  <c r="G908" i="13"/>
  <c r="J907" i="13"/>
  <c r="K907" i="13" s="1"/>
  <c r="G907" i="13"/>
  <c r="J906" i="13"/>
  <c r="K906" i="13" s="1"/>
  <c r="L906" i="13" s="1"/>
  <c r="G906" i="13"/>
  <c r="J905" i="13"/>
  <c r="K905" i="13" s="1"/>
  <c r="H905" i="13" s="1"/>
  <c r="G905" i="13"/>
  <c r="J904" i="13"/>
  <c r="K904" i="13" s="1"/>
  <c r="G904" i="13"/>
  <c r="J903" i="13"/>
  <c r="K903" i="13" s="1"/>
  <c r="L903" i="13" s="1"/>
  <c r="I903" i="13" s="1"/>
  <c r="G903" i="13"/>
  <c r="J902" i="13"/>
  <c r="K902" i="13" s="1"/>
  <c r="G902" i="13"/>
  <c r="J901" i="13"/>
  <c r="K901" i="13" s="1"/>
  <c r="L901" i="13" s="1"/>
  <c r="I901" i="13" s="1"/>
  <c r="G901" i="13"/>
  <c r="J900" i="13"/>
  <c r="K900" i="13" s="1"/>
  <c r="H900" i="13" s="1"/>
  <c r="G900" i="13"/>
  <c r="J899" i="13"/>
  <c r="K899" i="13" s="1"/>
  <c r="G899" i="13"/>
  <c r="J898" i="13"/>
  <c r="K898" i="13" s="1"/>
  <c r="G898" i="13"/>
  <c r="J897" i="13"/>
  <c r="K897" i="13" s="1"/>
  <c r="L897" i="13" s="1"/>
  <c r="G897" i="13"/>
  <c r="J896" i="13"/>
  <c r="K896" i="13" s="1"/>
  <c r="H896" i="13" s="1"/>
  <c r="G896" i="13"/>
  <c r="J895" i="13"/>
  <c r="K895" i="13" s="1"/>
  <c r="L895" i="13" s="1"/>
  <c r="G895" i="13"/>
  <c r="J894" i="13"/>
  <c r="K894" i="13" s="1"/>
  <c r="H894" i="13" s="1"/>
  <c r="G894" i="13"/>
  <c r="J893" i="13"/>
  <c r="K893" i="13" s="1"/>
  <c r="H893" i="13" s="1"/>
  <c r="G893" i="13"/>
  <c r="J892" i="13"/>
  <c r="K892" i="13" s="1"/>
  <c r="G892" i="13"/>
  <c r="J891" i="13"/>
  <c r="K891" i="13" s="1"/>
  <c r="L891" i="13" s="1"/>
  <c r="I891" i="13" s="1"/>
  <c r="G891" i="13"/>
  <c r="J890" i="13"/>
  <c r="K890" i="13" s="1"/>
  <c r="G890" i="13"/>
  <c r="J889" i="13"/>
  <c r="K889" i="13" s="1"/>
  <c r="H889" i="13" s="1"/>
  <c r="G889" i="13"/>
  <c r="J888" i="13"/>
  <c r="K888" i="13" s="1"/>
  <c r="G888" i="13"/>
  <c r="J887" i="13"/>
  <c r="K887" i="13" s="1"/>
  <c r="L887" i="13" s="1"/>
  <c r="I887" i="13" s="1"/>
  <c r="G887" i="13"/>
  <c r="J886" i="13"/>
  <c r="K886" i="13" s="1"/>
  <c r="H886" i="13" s="1"/>
  <c r="G886" i="13"/>
  <c r="J885" i="13"/>
  <c r="K885" i="13" s="1"/>
  <c r="H885" i="13" s="1"/>
  <c r="G885" i="13"/>
  <c r="J884" i="13"/>
  <c r="K884" i="13" s="1"/>
  <c r="H884" i="13" s="1"/>
  <c r="G884" i="13"/>
  <c r="J883" i="13"/>
  <c r="K883" i="13" s="1"/>
  <c r="G883" i="13"/>
  <c r="J882" i="13"/>
  <c r="K882" i="13" s="1"/>
  <c r="L882" i="13" s="1"/>
  <c r="I882" i="13" s="1"/>
  <c r="G882" i="13"/>
  <c r="J881" i="13"/>
  <c r="K881" i="13" s="1"/>
  <c r="G881" i="13"/>
  <c r="J880" i="13"/>
  <c r="K880" i="13" s="1"/>
  <c r="G880" i="13"/>
  <c r="J879" i="13"/>
  <c r="K879" i="13" s="1"/>
  <c r="L879" i="13" s="1"/>
  <c r="I879" i="13" s="1"/>
  <c r="G879" i="13"/>
  <c r="J878" i="13"/>
  <c r="K878" i="13" s="1"/>
  <c r="G878" i="13"/>
  <c r="J877" i="13"/>
  <c r="K877" i="13" s="1"/>
  <c r="H877" i="13" s="1"/>
  <c r="G877" i="13"/>
  <c r="J876" i="13"/>
  <c r="K876" i="13" s="1"/>
  <c r="H876" i="13" s="1"/>
  <c r="G876" i="13"/>
  <c r="J875" i="13"/>
  <c r="K875" i="13" s="1"/>
  <c r="H875" i="13" s="1"/>
  <c r="G875" i="13"/>
  <c r="J874" i="13"/>
  <c r="K874" i="13" s="1"/>
  <c r="G874" i="13"/>
  <c r="J873" i="13"/>
  <c r="K873" i="13" s="1"/>
  <c r="L873" i="13" s="1"/>
  <c r="I873" i="13" s="1"/>
  <c r="G873" i="13"/>
  <c r="J872" i="13"/>
  <c r="K872" i="13" s="1"/>
  <c r="G872" i="13"/>
  <c r="J871" i="13"/>
  <c r="K871" i="13" s="1"/>
  <c r="H871" i="13" s="1"/>
  <c r="G871" i="13"/>
  <c r="J870" i="13"/>
  <c r="K870" i="13" s="1"/>
  <c r="H870" i="13" s="1"/>
  <c r="G870" i="13"/>
  <c r="J869" i="13"/>
  <c r="K869" i="13" s="1"/>
  <c r="H869" i="13" s="1"/>
  <c r="G869" i="13"/>
  <c r="J868" i="13"/>
  <c r="K868" i="13" s="1"/>
  <c r="G868" i="13"/>
  <c r="J867" i="13"/>
  <c r="K867" i="13" s="1"/>
  <c r="H867" i="13" s="1"/>
  <c r="G867" i="13"/>
  <c r="J866" i="13"/>
  <c r="K866" i="13" s="1"/>
  <c r="G866" i="13"/>
  <c r="J865" i="13"/>
  <c r="K865" i="13" s="1"/>
  <c r="L865" i="13" s="1"/>
  <c r="I865" i="13" s="1"/>
  <c r="G865" i="13"/>
  <c r="J864" i="13"/>
  <c r="K864" i="13" s="1"/>
  <c r="H864" i="13" s="1"/>
  <c r="G864" i="13"/>
  <c r="J863" i="13"/>
  <c r="K863" i="13" s="1"/>
  <c r="L863" i="13" s="1"/>
  <c r="I863" i="13" s="1"/>
  <c r="G863" i="13"/>
  <c r="J862" i="13"/>
  <c r="K862" i="13" s="1"/>
  <c r="G862" i="13"/>
  <c r="J861" i="13"/>
  <c r="K861" i="13" s="1"/>
  <c r="H861" i="13" s="1"/>
  <c r="G861" i="13"/>
  <c r="J860" i="13"/>
  <c r="K860" i="13" s="1"/>
  <c r="G860" i="13"/>
  <c r="J859" i="13"/>
  <c r="K859" i="13" s="1"/>
  <c r="L859" i="13" s="1"/>
  <c r="G859" i="13"/>
  <c r="J858" i="13"/>
  <c r="K858" i="13" s="1"/>
  <c r="G858" i="13"/>
  <c r="J857" i="13"/>
  <c r="K857" i="13" s="1"/>
  <c r="L857" i="13" s="1"/>
  <c r="I857" i="13" s="1"/>
  <c r="G857" i="13"/>
  <c r="J856" i="13"/>
  <c r="K856" i="13" s="1"/>
  <c r="G856" i="13"/>
  <c r="J855" i="13"/>
  <c r="K855" i="13" s="1"/>
  <c r="L855" i="13" s="1"/>
  <c r="I855" i="13" s="1"/>
  <c r="G855" i="13"/>
  <c r="J854" i="13"/>
  <c r="K854" i="13" s="1"/>
  <c r="G854" i="13"/>
  <c r="J853" i="13"/>
  <c r="K853" i="13" s="1"/>
  <c r="H853" i="13" s="1"/>
  <c r="G853" i="13"/>
  <c r="J852" i="13"/>
  <c r="K852" i="13" s="1"/>
  <c r="G852" i="13"/>
  <c r="J851" i="13"/>
  <c r="K851" i="13" s="1"/>
  <c r="G851" i="13"/>
  <c r="J850" i="13"/>
  <c r="K850" i="13" s="1"/>
  <c r="H850" i="13" s="1"/>
  <c r="G850" i="13"/>
  <c r="J849" i="13"/>
  <c r="K849" i="13" s="1"/>
  <c r="H849" i="13" s="1"/>
  <c r="G849" i="13"/>
  <c r="J848" i="13"/>
  <c r="K848" i="13" s="1"/>
  <c r="G848" i="13"/>
  <c r="J847" i="13"/>
  <c r="K847" i="13" s="1"/>
  <c r="L847" i="13" s="1"/>
  <c r="I847" i="13" s="1"/>
  <c r="G847" i="13"/>
  <c r="J846" i="13"/>
  <c r="K846" i="13" s="1"/>
  <c r="G846" i="13"/>
  <c r="J845" i="13"/>
  <c r="K845" i="13" s="1"/>
  <c r="L845" i="13" s="1"/>
  <c r="I845" i="13" s="1"/>
  <c r="G845" i="13"/>
  <c r="J844" i="13"/>
  <c r="K844" i="13" s="1"/>
  <c r="L844" i="13" s="1"/>
  <c r="I844" i="13" s="1"/>
  <c r="G844" i="13"/>
  <c r="J843" i="13"/>
  <c r="K843" i="13" s="1"/>
  <c r="L843" i="13" s="1"/>
  <c r="I843" i="13" s="1"/>
  <c r="G843" i="13"/>
  <c r="J842" i="13"/>
  <c r="K842" i="13" s="1"/>
  <c r="H842" i="13" s="1"/>
  <c r="G842" i="13"/>
  <c r="J841" i="13"/>
  <c r="K841" i="13" s="1"/>
  <c r="H841" i="13" s="1"/>
  <c r="G841" i="13"/>
  <c r="J840" i="13"/>
  <c r="K840" i="13" s="1"/>
  <c r="H840" i="13" s="1"/>
  <c r="G840" i="13"/>
  <c r="J839" i="13"/>
  <c r="K839" i="13" s="1"/>
  <c r="G839" i="13"/>
  <c r="J838" i="13"/>
  <c r="K838" i="13" s="1"/>
  <c r="G838" i="13"/>
  <c r="J837" i="13"/>
  <c r="K837" i="13" s="1"/>
  <c r="L837" i="13" s="1"/>
  <c r="G837" i="13"/>
  <c r="J836" i="13"/>
  <c r="K836" i="13" s="1"/>
  <c r="H836" i="13" s="1"/>
  <c r="G836" i="13"/>
  <c r="J835" i="13"/>
  <c r="K835" i="13" s="1"/>
  <c r="L835" i="13" s="1"/>
  <c r="G835" i="13"/>
  <c r="J834" i="13"/>
  <c r="K834" i="13" s="1"/>
  <c r="G834" i="13"/>
  <c r="J833" i="13"/>
  <c r="K833" i="13" s="1"/>
  <c r="L833" i="13" s="1"/>
  <c r="I833" i="13" s="1"/>
  <c r="G833" i="13"/>
  <c r="J832" i="13"/>
  <c r="K832" i="13" s="1"/>
  <c r="L832" i="13" s="1"/>
  <c r="G832" i="13"/>
  <c r="J831" i="13"/>
  <c r="K831" i="13" s="1"/>
  <c r="G831" i="13"/>
  <c r="J830" i="13"/>
  <c r="K830" i="13" s="1"/>
  <c r="G830" i="13"/>
  <c r="J829" i="13"/>
  <c r="K829" i="13" s="1"/>
  <c r="H829" i="13" s="1"/>
  <c r="G829" i="13"/>
  <c r="J828" i="13"/>
  <c r="K828" i="13" s="1"/>
  <c r="G828" i="13"/>
  <c r="J827" i="13"/>
  <c r="K827" i="13" s="1"/>
  <c r="H827" i="13" s="1"/>
  <c r="G827" i="13"/>
  <c r="J826" i="13"/>
  <c r="K826" i="13" s="1"/>
  <c r="G826" i="13"/>
  <c r="J825" i="13"/>
  <c r="K825" i="13" s="1"/>
  <c r="H825" i="13" s="1"/>
  <c r="G825" i="13"/>
  <c r="J824" i="13"/>
  <c r="K824" i="13" s="1"/>
  <c r="G824" i="13"/>
  <c r="J823" i="13"/>
  <c r="K823" i="13" s="1"/>
  <c r="G823" i="13"/>
  <c r="J822" i="13"/>
  <c r="K822" i="13" s="1"/>
  <c r="L822" i="13" s="1"/>
  <c r="G822" i="13"/>
  <c r="J821" i="13"/>
  <c r="K821" i="13" s="1"/>
  <c r="L821" i="13" s="1"/>
  <c r="I821" i="13" s="1"/>
  <c r="G821" i="13"/>
  <c r="J820" i="13"/>
  <c r="K820" i="13" s="1"/>
  <c r="L820" i="13" s="1"/>
  <c r="I820" i="13" s="1"/>
  <c r="G820" i="13"/>
  <c r="J819" i="13"/>
  <c r="K819" i="13" s="1"/>
  <c r="H819" i="13" s="1"/>
  <c r="G819" i="13"/>
  <c r="J818" i="13"/>
  <c r="K818" i="13" s="1"/>
  <c r="L818" i="13" s="1"/>
  <c r="G818" i="13"/>
  <c r="J817" i="13"/>
  <c r="K817" i="13" s="1"/>
  <c r="L817" i="13" s="1"/>
  <c r="I817" i="13" s="1"/>
  <c r="G817" i="13"/>
  <c r="J816" i="13"/>
  <c r="K816" i="13" s="1"/>
  <c r="G816" i="13"/>
  <c r="J815" i="13"/>
  <c r="K815" i="13" s="1"/>
  <c r="L815" i="13" s="1"/>
  <c r="I815" i="13" s="1"/>
  <c r="G815" i="13"/>
  <c r="J814" i="13"/>
  <c r="K814" i="13" s="1"/>
  <c r="H814" i="13" s="1"/>
  <c r="G814" i="13"/>
  <c r="J813" i="13"/>
  <c r="K813" i="13" s="1"/>
  <c r="L813" i="13" s="1"/>
  <c r="I813" i="13" s="1"/>
  <c r="G813" i="13"/>
  <c r="J812" i="13"/>
  <c r="K812" i="13" s="1"/>
  <c r="G812" i="13"/>
  <c r="J811" i="13"/>
  <c r="K811" i="13" s="1"/>
  <c r="L811" i="13" s="1"/>
  <c r="I811" i="13" s="1"/>
  <c r="G811" i="13"/>
  <c r="J810" i="13"/>
  <c r="K810" i="13" s="1"/>
  <c r="G810" i="13"/>
  <c r="J809" i="13"/>
  <c r="K809" i="13" s="1"/>
  <c r="L809" i="13" s="1"/>
  <c r="G809" i="13"/>
  <c r="J808" i="13"/>
  <c r="K808" i="13" s="1"/>
  <c r="G808" i="13"/>
  <c r="J807" i="13"/>
  <c r="K807" i="13" s="1"/>
  <c r="G807" i="13"/>
  <c r="J806" i="13"/>
  <c r="K806" i="13" s="1"/>
  <c r="G806" i="13"/>
  <c r="J805" i="13"/>
  <c r="K805" i="13" s="1"/>
  <c r="L805" i="13" s="1"/>
  <c r="G805" i="13"/>
  <c r="J804" i="13"/>
  <c r="K804" i="13" s="1"/>
  <c r="H804" i="13" s="1"/>
  <c r="G804" i="13"/>
  <c r="J803" i="13"/>
  <c r="K803" i="13" s="1"/>
  <c r="G803" i="13"/>
  <c r="J802" i="13"/>
  <c r="K802" i="13" s="1"/>
  <c r="L802" i="13" s="1"/>
  <c r="G802" i="13"/>
  <c r="J801" i="13"/>
  <c r="K801" i="13" s="1"/>
  <c r="G801" i="13"/>
  <c r="J800" i="13"/>
  <c r="K800" i="13" s="1"/>
  <c r="G800" i="13"/>
  <c r="J799" i="13"/>
  <c r="K799" i="13" s="1"/>
  <c r="G799" i="13"/>
  <c r="J798" i="13"/>
  <c r="K798" i="13" s="1"/>
  <c r="G798" i="13"/>
  <c r="J797" i="13"/>
  <c r="K797" i="13" s="1"/>
  <c r="L797" i="13" s="1"/>
  <c r="I797" i="13" s="1"/>
  <c r="G797" i="13"/>
  <c r="J796" i="13"/>
  <c r="K796" i="13" s="1"/>
  <c r="G796" i="13"/>
  <c r="J795" i="13"/>
  <c r="K795" i="13" s="1"/>
  <c r="H795" i="13" s="1"/>
  <c r="G795" i="13"/>
  <c r="J794" i="13"/>
  <c r="K794" i="13" s="1"/>
  <c r="G794" i="13"/>
  <c r="J793" i="13"/>
  <c r="K793" i="13" s="1"/>
  <c r="L793" i="13" s="1"/>
  <c r="I793" i="13" s="1"/>
  <c r="G793" i="13"/>
  <c r="J792" i="13"/>
  <c r="K792" i="13" s="1"/>
  <c r="L792" i="13" s="1"/>
  <c r="G792" i="13"/>
  <c r="J791" i="13"/>
  <c r="K791" i="13" s="1"/>
  <c r="H791" i="13" s="1"/>
  <c r="G791" i="13"/>
  <c r="J790" i="13"/>
  <c r="K790" i="13" s="1"/>
  <c r="L790" i="13" s="1"/>
  <c r="I790" i="13" s="1"/>
  <c r="G790" i="13"/>
  <c r="J789" i="13"/>
  <c r="K789" i="13" s="1"/>
  <c r="G789" i="13"/>
  <c r="J788" i="13"/>
  <c r="K788" i="13" s="1"/>
  <c r="G788" i="13"/>
  <c r="J787" i="13"/>
  <c r="K787" i="13" s="1"/>
  <c r="G787" i="13"/>
  <c r="J786" i="13"/>
  <c r="K786" i="13" s="1"/>
  <c r="L786" i="13" s="1"/>
  <c r="G786" i="13"/>
  <c r="J785" i="13"/>
  <c r="K785" i="13" s="1"/>
  <c r="G785" i="13"/>
  <c r="J784" i="13"/>
  <c r="K784" i="13" s="1"/>
  <c r="G784" i="13"/>
  <c r="J783" i="13"/>
  <c r="K783" i="13" s="1"/>
  <c r="G783" i="13"/>
  <c r="J782" i="13"/>
  <c r="K782" i="13" s="1"/>
  <c r="H782" i="13" s="1"/>
  <c r="G782" i="13"/>
  <c r="J781" i="13"/>
  <c r="K781" i="13" s="1"/>
  <c r="H781" i="13" s="1"/>
  <c r="G781" i="13"/>
  <c r="J780" i="13"/>
  <c r="K780" i="13" s="1"/>
  <c r="G780" i="13"/>
  <c r="J779" i="13"/>
  <c r="K779" i="13" s="1"/>
  <c r="L779" i="13" s="1"/>
  <c r="G779" i="13"/>
  <c r="J778" i="13"/>
  <c r="K778" i="13" s="1"/>
  <c r="G778" i="13"/>
  <c r="J777" i="13"/>
  <c r="K777" i="13" s="1"/>
  <c r="H777" i="13" s="1"/>
  <c r="G777" i="13"/>
  <c r="J776" i="13"/>
  <c r="K776" i="13" s="1"/>
  <c r="G776" i="13"/>
  <c r="J775" i="13"/>
  <c r="K775" i="13" s="1"/>
  <c r="L775" i="13" s="1"/>
  <c r="I775" i="13" s="1"/>
  <c r="G775" i="13"/>
  <c r="J774" i="13"/>
  <c r="K774" i="13" s="1"/>
  <c r="G774" i="13"/>
  <c r="J773" i="13"/>
  <c r="K773" i="13" s="1"/>
  <c r="G773" i="13"/>
  <c r="J772" i="13"/>
  <c r="K772" i="13" s="1"/>
  <c r="G772" i="13"/>
  <c r="J771" i="13"/>
  <c r="K771" i="13" s="1"/>
  <c r="L771" i="13" s="1"/>
  <c r="G771" i="13"/>
  <c r="J770" i="13"/>
  <c r="K770" i="13" s="1"/>
  <c r="L770" i="13" s="1"/>
  <c r="I770" i="13" s="1"/>
  <c r="G770" i="13"/>
  <c r="J769" i="13"/>
  <c r="K769" i="13" s="1"/>
  <c r="L769" i="13" s="1"/>
  <c r="G769" i="13"/>
  <c r="J768" i="13"/>
  <c r="K768" i="13" s="1"/>
  <c r="L768" i="13" s="1"/>
  <c r="G768" i="13"/>
  <c r="J767" i="13"/>
  <c r="K767" i="13" s="1"/>
  <c r="H767" i="13" s="1"/>
  <c r="G767" i="13"/>
  <c r="J766" i="13"/>
  <c r="K766" i="13" s="1"/>
  <c r="H766" i="13" s="1"/>
  <c r="G766" i="13"/>
  <c r="J765" i="13"/>
  <c r="K765" i="13" s="1"/>
  <c r="H765" i="13" s="1"/>
  <c r="G765" i="13"/>
  <c r="J764" i="13"/>
  <c r="K764" i="13" s="1"/>
  <c r="L764" i="13" s="1"/>
  <c r="G764" i="13"/>
  <c r="J763" i="13"/>
  <c r="K763" i="13" s="1"/>
  <c r="L763" i="13" s="1"/>
  <c r="I763" i="13" s="1"/>
  <c r="G763" i="13"/>
  <c r="J762" i="13"/>
  <c r="K762" i="13" s="1"/>
  <c r="L762" i="13" s="1"/>
  <c r="G762" i="13"/>
  <c r="J761" i="13"/>
  <c r="K761" i="13" s="1"/>
  <c r="H761" i="13" s="1"/>
  <c r="G761" i="13"/>
  <c r="J760" i="13"/>
  <c r="K760" i="13" s="1"/>
  <c r="G760" i="13"/>
  <c r="J759" i="13"/>
  <c r="K759" i="13" s="1"/>
  <c r="H759" i="13" s="1"/>
  <c r="G759" i="13"/>
  <c r="J758" i="13"/>
  <c r="K758" i="13" s="1"/>
  <c r="H758" i="13" s="1"/>
  <c r="G758" i="13"/>
  <c r="J757" i="13"/>
  <c r="K757" i="13" s="1"/>
  <c r="G757" i="13"/>
  <c r="J756" i="13"/>
  <c r="K756" i="13" s="1"/>
  <c r="H756" i="13" s="1"/>
  <c r="G756" i="13"/>
  <c r="J755" i="13"/>
  <c r="K755" i="13" s="1"/>
  <c r="L755" i="13" s="1"/>
  <c r="G755" i="13"/>
  <c r="J754" i="13"/>
  <c r="K754" i="13" s="1"/>
  <c r="G754" i="13"/>
  <c r="J753" i="13"/>
  <c r="K753" i="13" s="1"/>
  <c r="L753" i="13" s="1"/>
  <c r="I753" i="13" s="1"/>
  <c r="G753" i="13"/>
  <c r="J752" i="13"/>
  <c r="K752" i="13" s="1"/>
  <c r="L752" i="13" s="1"/>
  <c r="G752" i="13"/>
  <c r="J751" i="13"/>
  <c r="K751" i="13" s="1"/>
  <c r="G751" i="13"/>
  <c r="J750" i="13"/>
  <c r="K750" i="13" s="1"/>
  <c r="G750" i="13"/>
  <c r="J749" i="13"/>
  <c r="K749" i="13" s="1"/>
  <c r="H749" i="13" s="1"/>
  <c r="G749" i="13"/>
  <c r="J748" i="13"/>
  <c r="K748" i="13" s="1"/>
  <c r="G748" i="13"/>
  <c r="J747" i="13"/>
  <c r="K747" i="13" s="1"/>
  <c r="L747" i="13" s="1"/>
  <c r="I747" i="13" s="1"/>
  <c r="G747" i="13"/>
  <c r="J746" i="13"/>
  <c r="K746" i="13" s="1"/>
  <c r="L746" i="13" s="1"/>
  <c r="G746" i="13"/>
  <c r="J745" i="13"/>
  <c r="K745" i="13" s="1"/>
  <c r="G745" i="13"/>
  <c r="J744" i="13"/>
  <c r="K744" i="13" s="1"/>
  <c r="G744" i="13"/>
  <c r="J743" i="13"/>
  <c r="K743" i="13" s="1"/>
  <c r="G743" i="13"/>
  <c r="J742" i="13"/>
  <c r="K742" i="13" s="1"/>
  <c r="H742" i="13" s="1"/>
  <c r="G742" i="13"/>
  <c r="J741" i="13"/>
  <c r="K741" i="13" s="1"/>
  <c r="H741" i="13" s="1"/>
  <c r="G741" i="13"/>
  <c r="J740" i="13"/>
  <c r="K740" i="13" s="1"/>
  <c r="L740" i="13" s="1"/>
  <c r="G740" i="13"/>
  <c r="J739" i="13"/>
  <c r="K739" i="13" s="1"/>
  <c r="G739" i="13"/>
  <c r="J738" i="13"/>
  <c r="K738" i="13" s="1"/>
  <c r="H738" i="13" s="1"/>
  <c r="G738" i="13"/>
  <c r="J737" i="13"/>
  <c r="K737" i="13" s="1"/>
  <c r="L737" i="13" s="1"/>
  <c r="I737" i="13" s="1"/>
  <c r="G737" i="13"/>
  <c r="J736" i="13"/>
  <c r="K736" i="13" s="1"/>
  <c r="G736" i="13"/>
  <c r="J735" i="13"/>
  <c r="K735" i="13" s="1"/>
  <c r="L735" i="13" s="1"/>
  <c r="I735" i="13" s="1"/>
  <c r="G735" i="13"/>
  <c r="J734" i="13"/>
  <c r="K734" i="13" s="1"/>
  <c r="L734" i="13" s="1"/>
  <c r="G734" i="13"/>
  <c r="J733" i="13"/>
  <c r="K733" i="13" s="1"/>
  <c r="L733" i="13" s="1"/>
  <c r="I733" i="13" s="1"/>
  <c r="G733" i="13"/>
  <c r="J732" i="13"/>
  <c r="K732" i="13" s="1"/>
  <c r="G732" i="13"/>
  <c r="J731" i="13"/>
  <c r="K731" i="13" s="1"/>
  <c r="G731" i="13"/>
  <c r="J730" i="13"/>
  <c r="K730" i="13" s="1"/>
  <c r="G730" i="13"/>
  <c r="J729" i="13"/>
  <c r="K729" i="13" s="1"/>
  <c r="H729" i="13" s="1"/>
  <c r="G729" i="13"/>
  <c r="J728" i="13"/>
  <c r="K728" i="13" s="1"/>
  <c r="H728" i="13" s="1"/>
  <c r="G728" i="13"/>
  <c r="J727" i="13"/>
  <c r="K727" i="13" s="1"/>
  <c r="G727" i="13"/>
  <c r="J726" i="13"/>
  <c r="K726" i="13" s="1"/>
  <c r="H726" i="13" s="1"/>
  <c r="G726" i="13"/>
  <c r="J725" i="13"/>
  <c r="K725" i="13" s="1"/>
  <c r="G725" i="13"/>
  <c r="J724" i="13"/>
  <c r="K724" i="13" s="1"/>
  <c r="L724" i="13" s="1"/>
  <c r="G724" i="13"/>
  <c r="J723" i="13"/>
  <c r="K723" i="13" s="1"/>
  <c r="G723" i="13"/>
  <c r="J722" i="13"/>
  <c r="K722" i="13" s="1"/>
  <c r="L722" i="13" s="1"/>
  <c r="I722" i="13" s="1"/>
  <c r="G722" i="13"/>
  <c r="J721" i="13"/>
  <c r="K721" i="13" s="1"/>
  <c r="G721" i="13"/>
  <c r="J720" i="13"/>
  <c r="K720" i="13" s="1"/>
  <c r="G720" i="13"/>
  <c r="J719" i="13"/>
  <c r="K719" i="13" s="1"/>
  <c r="L719" i="13" s="1"/>
  <c r="I719" i="13" s="1"/>
  <c r="G719" i="13"/>
  <c r="J718" i="13"/>
  <c r="K718" i="13" s="1"/>
  <c r="L718" i="13" s="1"/>
  <c r="I718" i="13" s="1"/>
  <c r="G718" i="13"/>
  <c r="J717" i="13"/>
  <c r="K717" i="13" s="1"/>
  <c r="G717" i="13"/>
  <c r="J716" i="13"/>
  <c r="K716" i="13" s="1"/>
  <c r="L716" i="13" s="1"/>
  <c r="I716" i="13" s="1"/>
  <c r="G716" i="13"/>
  <c r="J715" i="13"/>
  <c r="K715" i="13" s="1"/>
  <c r="H715" i="13" s="1"/>
  <c r="G715" i="13"/>
  <c r="J714" i="13"/>
  <c r="K714" i="13" s="1"/>
  <c r="H714" i="13" s="1"/>
  <c r="G714" i="13"/>
  <c r="J713" i="13"/>
  <c r="K713" i="13" s="1"/>
  <c r="L713" i="13" s="1"/>
  <c r="I713" i="13" s="1"/>
  <c r="G713" i="13"/>
  <c r="J712" i="13"/>
  <c r="K712" i="13" s="1"/>
  <c r="H712" i="13" s="1"/>
  <c r="G712" i="13"/>
  <c r="J711" i="13"/>
  <c r="K711" i="13" s="1"/>
  <c r="H711" i="13" s="1"/>
  <c r="G711" i="13"/>
  <c r="J710" i="13"/>
  <c r="K710" i="13" s="1"/>
  <c r="L710" i="13" s="1"/>
  <c r="I710" i="13" s="1"/>
  <c r="G710" i="13"/>
  <c r="J709" i="13"/>
  <c r="K709" i="13" s="1"/>
  <c r="L709" i="13" s="1"/>
  <c r="I709" i="13" s="1"/>
  <c r="G709" i="13"/>
  <c r="J708" i="13"/>
  <c r="K708" i="13" s="1"/>
  <c r="G708" i="13"/>
  <c r="J707" i="13"/>
  <c r="K707" i="13" s="1"/>
  <c r="L707" i="13" s="1"/>
  <c r="I707" i="13" s="1"/>
  <c r="G707" i="13"/>
  <c r="J706" i="13"/>
  <c r="K706" i="13" s="1"/>
  <c r="L706" i="13" s="1"/>
  <c r="G706" i="13"/>
  <c r="J705" i="13"/>
  <c r="K705" i="13" s="1"/>
  <c r="L705" i="13" s="1"/>
  <c r="G705" i="13"/>
  <c r="J704" i="13"/>
  <c r="K704" i="13" s="1"/>
  <c r="G704" i="13"/>
  <c r="J703" i="13"/>
  <c r="K703" i="13" s="1"/>
  <c r="G703" i="13"/>
  <c r="J702" i="13"/>
  <c r="K702" i="13" s="1"/>
  <c r="H702" i="13" s="1"/>
  <c r="G702" i="13"/>
  <c r="J701" i="13"/>
  <c r="K701" i="13" s="1"/>
  <c r="G701" i="13"/>
  <c r="J700" i="13"/>
  <c r="K700" i="13" s="1"/>
  <c r="L700" i="13" s="1"/>
  <c r="G700" i="13"/>
  <c r="J699" i="13"/>
  <c r="K699" i="13" s="1"/>
  <c r="H699" i="13" s="1"/>
  <c r="G699" i="13"/>
  <c r="J698" i="13"/>
  <c r="K698" i="13" s="1"/>
  <c r="H698" i="13" s="1"/>
  <c r="G698" i="13"/>
  <c r="J697" i="13"/>
  <c r="K697" i="13" s="1"/>
  <c r="H697" i="13" s="1"/>
  <c r="G697" i="13"/>
  <c r="J696" i="13"/>
  <c r="K696" i="13" s="1"/>
  <c r="L696" i="13" s="1"/>
  <c r="G696" i="13"/>
  <c r="J695" i="13"/>
  <c r="K695" i="13" s="1"/>
  <c r="L695" i="13" s="1"/>
  <c r="I695" i="13" s="1"/>
  <c r="G695" i="13"/>
  <c r="J694" i="13"/>
  <c r="K694" i="13" s="1"/>
  <c r="H694" i="13" s="1"/>
  <c r="G694" i="13"/>
  <c r="J693" i="13"/>
  <c r="K693" i="13" s="1"/>
  <c r="L693" i="13" s="1"/>
  <c r="G693" i="13"/>
  <c r="J692" i="13"/>
  <c r="K692" i="13" s="1"/>
  <c r="H692" i="13" s="1"/>
  <c r="G692" i="13"/>
  <c r="J691" i="13"/>
  <c r="K691" i="13" s="1"/>
  <c r="L691" i="13" s="1"/>
  <c r="I691" i="13" s="1"/>
  <c r="G691" i="13"/>
  <c r="J690" i="13"/>
  <c r="K690" i="13" s="1"/>
  <c r="G690" i="13"/>
  <c r="J689" i="13"/>
  <c r="K689" i="13" s="1"/>
  <c r="G689" i="13"/>
  <c r="J688" i="13"/>
  <c r="K688" i="13" s="1"/>
  <c r="H688" i="13" s="1"/>
  <c r="G688" i="13"/>
  <c r="J687" i="13"/>
  <c r="K687" i="13" s="1"/>
  <c r="H687" i="13" s="1"/>
  <c r="G687" i="13"/>
  <c r="J686" i="13"/>
  <c r="K686" i="13" s="1"/>
  <c r="G686" i="13"/>
  <c r="J685" i="13"/>
  <c r="K685" i="13" s="1"/>
  <c r="H685" i="13" s="1"/>
  <c r="G685" i="13"/>
  <c r="J684" i="13"/>
  <c r="K684" i="13" s="1"/>
  <c r="H684" i="13" s="1"/>
  <c r="G684" i="13"/>
  <c r="J683" i="13"/>
  <c r="K683" i="13" s="1"/>
  <c r="H683" i="13" s="1"/>
  <c r="G683" i="13"/>
  <c r="J682" i="13"/>
  <c r="K682" i="13" s="1"/>
  <c r="G682" i="13"/>
  <c r="J681" i="13"/>
  <c r="K681" i="13" s="1"/>
  <c r="L681" i="13" s="1"/>
  <c r="I681" i="13" s="1"/>
  <c r="G681" i="13"/>
  <c r="J680" i="13"/>
  <c r="K680" i="13" s="1"/>
  <c r="G680" i="13"/>
  <c r="J679" i="13"/>
  <c r="K679" i="13" s="1"/>
  <c r="L679" i="13" s="1"/>
  <c r="I679" i="13" s="1"/>
  <c r="G679" i="13"/>
  <c r="J678" i="13"/>
  <c r="K678" i="13" s="1"/>
  <c r="G678" i="13"/>
  <c r="J677" i="13"/>
  <c r="K677" i="13" s="1"/>
  <c r="H677" i="13" s="1"/>
  <c r="G677" i="13"/>
  <c r="J676" i="13"/>
  <c r="K676" i="13" s="1"/>
  <c r="H676" i="13" s="1"/>
  <c r="G676" i="13"/>
  <c r="J675" i="13"/>
  <c r="K675" i="13" s="1"/>
  <c r="L675" i="13" s="1"/>
  <c r="I675" i="13" s="1"/>
  <c r="G675" i="13"/>
  <c r="J674" i="13"/>
  <c r="K674" i="13" s="1"/>
  <c r="H674" i="13" s="1"/>
  <c r="G674" i="13"/>
  <c r="J673" i="13"/>
  <c r="K673" i="13" s="1"/>
  <c r="G673" i="13"/>
  <c r="J672" i="13"/>
  <c r="K672" i="13" s="1"/>
  <c r="G672" i="13"/>
  <c r="J671" i="13"/>
  <c r="K671" i="13" s="1"/>
  <c r="L671" i="13" s="1"/>
  <c r="I671" i="13" s="1"/>
  <c r="G671" i="13"/>
  <c r="J670" i="13"/>
  <c r="K670" i="13" s="1"/>
  <c r="G670" i="13"/>
  <c r="J669" i="13"/>
  <c r="K669" i="13" s="1"/>
  <c r="G669" i="13"/>
  <c r="J668" i="13"/>
  <c r="K668" i="13" s="1"/>
  <c r="G668" i="13"/>
  <c r="J667" i="13"/>
  <c r="K667" i="13" s="1"/>
  <c r="L667" i="13" s="1"/>
  <c r="G667" i="13"/>
  <c r="J666" i="13"/>
  <c r="K666" i="13" s="1"/>
  <c r="G666" i="13"/>
  <c r="J665" i="13"/>
  <c r="K665" i="13" s="1"/>
  <c r="L665" i="13" s="1"/>
  <c r="I665" i="13" s="1"/>
  <c r="G665" i="13"/>
  <c r="J664" i="13"/>
  <c r="K664" i="13" s="1"/>
  <c r="G664" i="13"/>
  <c r="J663" i="13"/>
  <c r="K663" i="13" s="1"/>
  <c r="G663" i="13"/>
  <c r="J662" i="13"/>
  <c r="K662" i="13" s="1"/>
  <c r="H662" i="13" s="1"/>
  <c r="G662" i="13"/>
  <c r="J661" i="13"/>
  <c r="K661" i="13" s="1"/>
  <c r="H661" i="13" s="1"/>
  <c r="G661" i="13"/>
  <c r="J660" i="13"/>
  <c r="K660" i="13" s="1"/>
  <c r="G660" i="13"/>
  <c r="J659" i="13"/>
  <c r="K659" i="13" s="1"/>
  <c r="L659" i="13" s="1"/>
  <c r="I659" i="13" s="1"/>
  <c r="G659" i="13"/>
  <c r="J658" i="13"/>
  <c r="K658" i="13" s="1"/>
  <c r="G658" i="13"/>
  <c r="J657" i="13"/>
  <c r="K657" i="13" s="1"/>
  <c r="G657" i="13"/>
  <c r="J656" i="13"/>
  <c r="K656" i="13" s="1"/>
  <c r="G656" i="13"/>
  <c r="J655" i="13"/>
  <c r="K655" i="13" s="1"/>
  <c r="G655" i="13"/>
  <c r="J654" i="13"/>
  <c r="K654" i="13" s="1"/>
  <c r="G654" i="13"/>
  <c r="J653" i="13"/>
  <c r="K653" i="13" s="1"/>
  <c r="G653" i="13"/>
  <c r="J652" i="13"/>
  <c r="K652" i="13" s="1"/>
  <c r="L652" i="13" s="1"/>
  <c r="G652" i="13"/>
  <c r="J651" i="13"/>
  <c r="K651" i="13" s="1"/>
  <c r="H651" i="13" s="1"/>
  <c r="G651" i="13"/>
  <c r="J650" i="13"/>
  <c r="K650" i="13" s="1"/>
  <c r="G650" i="13"/>
  <c r="J649" i="13"/>
  <c r="K649" i="13" s="1"/>
  <c r="L649" i="13" s="1"/>
  <c r="I649" i="13" s="1"/>
  <c r="G649" i="13"/>
  <c r="J648" i="13"/>
  <c r="K648" i="13" s="1"/>
  <c r="H648" i="13" s="1"/>
  <c r="G648" i="13"/>
  <c r="J647" i="13"/>
  <c r="K647" i="13" s="1"/>
  <c r="H647" i="13" s="1"/>
  <c r="G647" i="13"/>
  <c r="J646" i="13"/>
  <c r="K646" i="13" s="1"/>
  <c r="G646" i="13"/>
  <c r="J645" i="13"/>
  <c r="K645" i="13" s="1"/>
  <c r="L645" i="13" s="1"/>
  <c r="I645" i="13" s="1"/>
  <c r="G645" i="13"/>
  <c r="J644" i="13"/>
  <c r="K644" i="13" s="1"/>
  <c r="G644" i="13"/>
  <c r="J643" i="13"/>
  <c r="K643" i="13" s="1"/>
  <c r="H643" i="13" s="1"/>
  <c r="G643" i="13"/>
  <c r="J642" i="13"/>
  <c r="K642" i="13" s="1"/>
  <c r="G642" i="13"/>
  <c r="J641" i="13"/>
  <c r="K641" i="13" s="1"/>
  <c r="H641" i="13" s="1"/>
  <c r="G641" i="13"/>
  <c r="J640" i="13"/>
  <c r="K640" i="13" s="1"/>
  <c r="G640" i="13"/>
  <c r="J639" i="13"/>
  <c r="K639" i="13" s="1"/>
  <c r="G639" i="13"/>
  <c r="J638" i="13"/>
  <c r="K638" i="13" s="1"/>
  <c r="H638" i="13" s="1"/>
  <c r="G638" i="13"/>
  <c r="J637" i="13"/>
  <c r="K637" i="13" s="1"/>
  <c r="L637" i="13" s="1"/>
  <c r="I637" i="13" s="1"/>
  <c r="G637" i="13"/>
  <c r="J636" i="13"/>
  <c r="K636" i="13" s="1"/>
  <c r="G636" i="13"/>
  <c r="J635" i="13"/>
  <c r="K635" i="13" s="1"/>
  <c r="H635" i="13" s="1"/>
  <c r="G635" i="13"/>
  <c r="J634" i="13"/>
  <c r="K634" i="13" s="1"/>
  <c r="G634" i="13"/>
  <c r="J633" i="13"/>
  <c r="K633" i="13" s="1"/>
  <c r="H633" i="13" s="1"/>
  <c r="G633" i="13"/>
  <c r="J632" i="13"/>
  <c r="K632" i="13" s="1"/>
  <c r="L632" i="13" s="1"/>
  <c r="G632" i="13"/>
  <c r="J631" i="13"/>
  <c r="K631" i="13" s="1"/>
  <c r="H631" i="13" s="1"/>
  <c r="G631" i="13"/>
  <c r="J630" i="13"/>
  <c r="K630" i="13" s="1"/>
  <c r="H630" i="13" s="1"/>
  <c r="G630" i="13"/>
  <c r="J629" i="13"/>
  <c r="K629" i="13" s="1"/>
  <c r="L629" i="13" s="1"/>
  <c r="G629" i="13"/>
  <c r="J628" i="13"/>
  <c r="K628" i="13" s="1"/>
  <c r="G628" i="13"/>
  <c r="J627" i="13"/>
  <c r="K627" i="13" s="1"/>
  <c r="G627" i="13"/>
  <c r="J626" i="13"/>
  <c r="K626" i="13" s="1"/>
  <c r="H626" i="13" s="1"/>
  <c r="G626" i="13"/>
  <c r="J625" i="13"/>
  <c r="K625" i="13" s="1"/>
  <c r="G625" i="13"/>
  <c r="J624" i="13"/>
  <c r="K624" i="13" s="1"/>
  <c r="L624" i="13" s="1"/>
  <c r="G624" i="13"/>
  <c r="J623" i="13"/>
  <c r="K623" i="13" s="1"/>
  <c r="L623" i="13" s="1"/>
  <c r="G623" i="13"/>
  <c r="J622" i="13"/>
  <c r="K622" i="13" s="1"/>
  <c r="G622" i="13"/>
  <c r="J621" i="13"/>
  <c r="K621" i="13" s="1"/>
  <c r="G621" i="13"/>
  <c r="J620" i="13"/>
  <c r="K620" i="13" s="1"/>
  <c r="H620" i="13" s="1"/>
  <c r="G620" i="13"/>
  <c r="J619" i="13"/>
  <c r="K619" i="13" s="1"/>
  <c r="G619" i="13"/>
  <c r="J618" i="13"/>
  <c r="K618" i="13" s="1"/>
  <c r="H618" i="13" s="1"/>
  <c r="G618" i="13"/>
  <c r="J617" i="13"/>
  <c r="K617" i="13" s="1"/>
  <c r="H617" i="13" s="1"/>
  <c r="G617" i="13"/>
  <c r="J616" i="13"/>
  <c r="K616" i="13" s="1"/>
  <c r="G616" i="13"/>
  <c r="J615" i="13"/>
  <c r="K615" i="13" s="1"/>
  <c r="L615" i="13" s="1"/>
  <c r="G615" i="13"/>
  <c r="J614" i="13"/>
  <c r="K614" i="13" s="1"/>
  <c r="G614" i="13"/>
  <c r="J613" i="13"/>
  <c r="K613" i="13" s="1"/>
  <c r="L613" i="13" s="1"/>
  <c r="G613" i="13"/>
  <c r="J612" i="13"/>
  <c r="K612" i="13" s="1"/>
  <c r="L612" i="13" s="1"/>
  <c r="I612" i="13" s="1"/>
  <c r="G612" i="13"/>
  <c r="J611" i="13"/>
  <c r="K611" i="13" s="1"/>
  <c r="G611" i="13"/>
  <c r="J610" i="13"/>
  <c r="K610" i="13" s="1"/>
  <c r="H610" i="13" s="1"/>
  <c r="G610" i="13"/>
  <c r="J609" i="13"/>
  <c r="K609" i="13" s="1"/>
  <c r="H609" i="13" s="1"/>
  <c r="G609" i="13"/>
  <c r="J608" i="13"/>
  <c r="K608" i="13" s="1"/>
  <c r="G608" i="13"/>
  <c r="J607" i="13"/>
  <c r="K607" i="13" s="1"/>
  <c r="L607" i="13" s="1"/>
  <c r="I607" i="13" s="1"/>
  <c r="G607" i="13"/>
  <c r="J606" i="13"/>
  <c r="K606" i="13" s="1"/>
  <c r="G606" i="13"/>
  <c r="J605" i="13"/>
  <c r="K605" i="13" s="1"/>
  <c r="G605" i="13"/>
  <c r="J604" i="13"/>
  <c r="K604" i="13" s="1"/>
  <c r="G604" i="13"/>
  <c r="J603" i="13"/>
  <c r="K603" i="13" s="1"/>
  <c r="G603" i="13"/>
  <c r="J602" i="13"/>
  <c r="K602" i="13" s="1"/>
  <c r="G602" i="13"/>
  <c r="J601" i="13"/>
  <c r="K601" i="13" s="1"/>
  <c r="H601" i="13" s="1"/>
  <c r="G601" i="13"/>
  <c r="J600" i="13"/>
  <c r="K600" i="13" s="1"/>
  <c r="G600" i="13"/>
  <c r="J599" i="13"/>
  <c r="K599" i="13" s="1"/>
  <c r="G599" i="13"/>
  <c r="J598" i="13"/>
  <c r="K598" i="13" s="1"/>
  <c r="G598" i="13"/>
  <c r="J597" i="13"/>
  <c r="K597" i="13" s="1"/>
  <c r="G597" i="13"/>
  <c r="J596" i="13"/>
  <c r="K596" i="13" s="1"/>
  <c r="G596" i="13"/>
  <c r="J595" i="13"/>
  <c r="K595" i="13" s="1"/>
  <c r="G595" i="13"/>
  <c r="J594" i="13"/>
  <c r="K594" i="13" s="1"/>
  <c r="H594" i="13" s="1"/>
  <c r="G594" i="13"/>
  <c r="J593" i="13"/>
  <c r="K593" i="13" s="1"/>
  <c r="H593" i="13" s="1"/>
  <c r="G593" i="13"/>
  <c r="J592" i="13"/>
  <c r="K592" i="13" s="1"/>
  <c r="L592" i="13" s="1"/>
  <c r="G592" i="13"/>
  <c r="J591" i="13"/>
  <c r="K591" i="13" s="1"/>
  <c r="H591" i="13" s="1"/>
  <c r="G591" i="13"/>
  <c r="J590" i="13"/>
  <c r="K590" i="13" s="1"/>
  <c r="G590" i="13"/>
  <c r="J589" i="13"/>
  <c r="K589" i="13" s="1"/>
  <c r="G589" i="13"/>
  <c r="J588" i="13"/>
  <c r="K588" i="13" s="1"/>
  <c r="G588" i="13"/>
  <c r="J587" i="13"/>
  <c r="K587" i="13" s="1"/>
  <c r="G587" i="13"/>
  <c r="J586" i="13"/>
  <c r="K586" i="13" s="1"/>
  <c r="G586" i="13"/>
  <c r="J585" i="13"/>
  <c r="K585" i="13" s="1"/>
  <c r="G585" i="13"/>
  <c r="J584" i="13"/>
  <c r="K584" i="13" s="1"/>
  <c r="G584" i="13"/>
  <c r="J583" i="13"/>
  <c r="K583" i="13" s="1"/>
  <c r="L583" i="13" s="1"/>
  <c r="G583" i="13"/>
  <c r="J582" i="13"/>
  <c r="K582" i="13" s="1"/>
  <c r="G582" i="13"/>
  <c r="J581" i="13"/>
  <c r="K581" i="13" s="1"/>
  <c r="H581" i="13" s="1"/>
  <c r="G581" i="13"/>
  <c r="J580" i="13"/>
  <c r="K580" i="13" s="1"/>
  <c r="G580" i="13"/>
  <c r="J579" i="13"/>
  <c r="K579" i="13" s="1"/>
  <c r="H579" i="13" s="1"/>
  <c r="G579" i="13"/>
  <c r="J578" i="13"/>
  <c r="K578" i="13" s="1"/>
  <c r="H578" i="13" s="1"/>
  <c r="G578" i="13"/>
  <c r="J577" i="13"/>
  <c r="K577" i="13" s="1"/>
  <c r="G577" i="13"/>
  <c r="J576" i="13"/>
  <c r="K576" i="13" s="1"/>
  <c r="G576" i="13"/>
  <c r="J575" i="13"/>
  <c r="K575" i="13" s="1"/>
  <c r="G575" i="13"/>
  <c r="J574" i="13"/>
  <c r="K574" i="13" s="1"/>
  <c r="H574" i="13" s="1"/>
  <c r="G574" i="13"/>
  <c r="J573" i="13"/>
  <c r="K573" i="13" s="1"/>
  <c r="H573" i="13" s="1"/>
  <c r="G573" i="13"/>
  <c r="J572" i="13"/>
  <c r="K572" i="13" s="1"/>
  <c r="L572" i="13" s="1"/>
  <c r="G572" i="13"/>
  <c r="J571" i="13"/>
  <c r="K571" i="13" s="1"/>
  <c r="G571" i="13"/>
  <c r="J570" i="13"/>
  <c r="K570" i="13" s="1"/>
  <c r="L570" i="13" s="1"/>
  <c r="G570" i="13"/>
  <c r="J569" i="13"/>
  <c r="K569" i="13" s="1"/>
  <c r="G569" i="13"/>
  <c r="J568" i="13"/>
  <c r="K568" i="13" s="1"/>
  <c r="G568" i="13"/>
  <c r="J567" i="13"/>
  <c r="K567" i="13" s="1"/>
  <c r="G567" i="13"/>
  <c r="J566" i="13"/>
  <c r="K566" i="13" s="1"/>
  <c r="G566" i="13"/>
  <c r="J565" i="13"/>
  <c r="K565" i="13" s="1"/>
  <c r="L565" i="13" s="1"/>
  <c r="I565" i="13" s="1"/>
  <c r="G565" i="13"/>
  <c r="J564" i="13"/>
  <c r="K564" i="13" s="1"/>
  <c r="G564" i="13"/>
  <c r="J563" i="13"/>
  <c r="K563" i="13" s="1"/>
  <c r="G563" i="13"/>
  <c r="J562" i="13"/>
  <c r="K562" i="13" s="1"/>
  <c r="G562" i="13"/>
  <c r="J561" i="13"/>
  <c r="K561" i="13" s="1"/>
  <c r="G561" i="13"/>
  <c r="J560" i="13"/>
  <c r="K560" i="13" s="1"/>
  <c r="H560" i="13" s="1"/>
  <c r="G560" i="13"/>
  <c r="J559" i="13"/>
  <c r="K559" i="13" s="1"/>
  <c r="G559" i="13"/>
  <c r="J558" i="13"/>
  <c r="K558" i="13" s="1"/>
  <c r="G558" i="13"/>
  <c r="J557" i="13"/>
  <c r="K557" i="13" s="1"/>
  <c r="G557" i="13"/>
  <c r="J556" i="13"/>
  <c r="K556" i="13" s="1"/>
  <c r="G556" i="13"/>
  <c r="J555" i="13"/>
  <c r="K555" i="13" s="1"/>
  <c r="H555" i="13" s="1"/>
  <c r="G555" i="13"/>
  <c r="J554" i="13"/>
  <c r="K554" i="13" s="1"/>
  <c r="G554" i="13"/>
  <c r="J553" i="13"/>
  <c r="K553" i="13" s="1"/>
  <c r="L553" i="13" s="1"/>
  <c r="G553" i="13"/>
  <c r="J552" i="13"/>
  <c r="K552" i="13" s="1"/>
  <c r="G552" i="13"/>
  <c r="J551" i="13"/>
  <c r="K551" i="13" s="1"/>
  <c r="G551" i="13"/>
  <c r="J550" i="13"/>
  <c r="K550" i="13" s="1"/>
  <c r="G550" i="13"/>
  <c r="J549" i="13"/>
  <c r="K549" i="13" s="1"/>
  <c r="L549" i="13" s="1"/>
  <c r="G549" i="13"/>
  <c r="J548" i="13"/>
  <c r="K548" i="13" s="1"/>
  <c r="G548" i="13"/>
  <c r="J547" i="13"/>
  <c r="K547" i="13" s="1"/>
  <c r="H547" i="13" s="1"/>
  <c r="G547" i="13"/>
  <c r="J546" i="13"/>
  <c r="K546" i="13" s="1"/>
  <c r="G546" i="13"/>
  <c r="J545" i="13"/>
  <c r="K545" i="13" s="1"/>
  <c r="G545" i="13"/>
  <c r="J544" i="13"/>
  <c r="K544" i="13" s="1"/>
  <c r="G544" i="13"/>
  <c r="J543" i="13"/>
  <c r="K543" i="13" s="1"/>
  <c r="L543" i="13" s="1"/>
  <c r="I543" i="13" s="1"/>
  <c r="G543" i="13"/>
  <c r="J542" i="13"/>
  <c r="K542" i="13" s="1"/>
  <c r="G542" i="13"/>
  <c r="J541" i="13"/>
  <c r="K541" i="13" s="1"/>
  <c r="H541" i="13" s="1"/>
  <c r="G541" i="13"/>
  <c r="J540" i="13"/>
  <c r="K540" i="13" s="1"/>
  <c r="G540" i="13"/>
  <c r="J539" i="13"/>
  <c r="K539" i="13" s="1"/>
  <c r="L539" i="13" s="1"/>
  <c r="I539" i="13" s="1"/>
  <c r="G539" i="13"/>
  <c r="J538" i="13"/>
  <c r="K538" i="13" s="1"/>
  <c r="H538" i="13" s="1"/>
  <c r="G538" i="13"/>
  <c r="J537" i="13"/>
  <c r="K537" i="13" s="1"/>
  <c r="G537" i="13"/>
  <c r="J536" i="13"/>
  <c r="K536" i="13" s="1"/>
  <c r="G536" i="13"/>
  <c r="J535" i="13"/>
  <c r="K535" i="13" s="1"/>
  <c r="L535" i="13" s="1"/>
  <c r="I535" i="13" s="1"/>
  <c r="G535" i="13"/>
  <c r="J534" i="13"/>
  <c r="K534" i="13" s="1"/>
  <c r="L534" i="13" s="1"/>
  <c r="I534" i="13" s="1"/>
  <c r="G534" i="13"/>
  <c r="J533" i="13"/>
  <c r="K533" i="13" s="1"/>
  <c r="G533" i="13"/>
  <c r="J532" i="13"/>
  <c r="K532" i="13" s="1"/>
  <c r="L532" i="13" s="1"/>
  <c r="I532" i="13" s="1"/>
  <c r="G532" i="13"/>
  <c r="J531" i="13"/>
  <c r="K531" i="13" s="1"/>
  <c r="H531" i="13" s="1"/>
  <c r="G531" i="13"/>
  <c r="J530" i="13"/>
  <c r="K530" i="13" s="1"/>
  <c r="L530" i="13" s="1"/>
  <c r="G530" i="13"/>
  <c r="J529" i="13"/>
  <c r="K529" i="13" s="1"/>
  <c r="H529" i="13" s="1"/>
  <c r="G529" i="13"/>
  <c r="J528" i="13"/>
  <c r="K528" i="13" s="1"/>
  <c r="L528" i="13" s="1"/>
  <c r="G528" i="13"/>
  <c r="J527" i="13"/>
  <c r="K527" i="13" s="1"/>
  <c r="G527" i="13"/>
  <c r="J526" i="13"/>
  <c r="K526" i="13" s="1"/>
  <c r="L526" i="13" s="1"/>
  <c r="G526" i="13"/>
  <c r="J525" i="13"/>
  <c r="K525" i="13" s="1"/>
  <c r="L525" i="13" s="1"/>
  <c r="G525" i="13"/>
  <c r="J524" i="13"/>
  <c r="K524" i="13" s="1"/>
  <c r="L524" i="13" s="1"/>
  <c r="I524" i="13" s="1"/>
  <c r="G524" i="13"/>
  <c r="J523" i="13"/>
  <c r="K523" i="13" s="1"/>
  <c r="G523" i="13"/>
  <c r="J522" i="13"/>
  <c r="K522" i="13" s="1"/>
  <c r="G522" i="13"/>
  <c r="J521" i="13"/>
  <c r="K521" i="13" s="1"/>
  <c r="L521" i="13" s="1"/>
  <c r="I521" i="13" s="1"/>
  <c r="G521" i="13"/>
  <c r="J520" i="13"/>
  <c r="K520" i="13" s="1"/>
  <c r="G520" i="13"/>
  <c r="J519" i="13"/>
  <c r="K519" i="13" s="1"/>
  <c r="L519" i="13" s="1"/>
  <c r="G519" i="13"/>
  <c r="J518" i="13"/>
  <c r="K518" i="13" s="1"/>
  <c r="G518" i="13"/>
  <c r="J517" i="13"/>
  <c r="K517" i="13" s="1"/>
  <c r="H517" i="13" s="1"/>
  <c r="G517" i="13"/>
  <c r="J516" i="13"/>
  <c r="K516" i="13" s="1"/>
  <c r="G516" i="13"/>
  <c r="J515" i="13"/>
  <c r="K515" i="13" s="1"/>
  <c r="G515" i="13"/>
  <c r="J514" i="13"/>
  <c r="K514" i="13" s="1"/>
  <c r="G514" i="13"/>
  <c r="J513" i="13"/>
  <c r="K513" i="13" s="1"/>
  <c r="G513" i="13"/>
  <c r="J512" i="13"/>
  <c r="K512" i="13" s="1"/>
  <c r="L512" i="13" s="1"/>
  <c r="G512" i="13"/>
  <c r="J511" i="13"/>
  <c r="K511" i="13" s="1"/>
  <c r="H511" i="13" s="1"/>
  <c r="G511" i="13"/>
  <c r="J510" i="13"/>
  <c r="K510" i="13" s="1"/>
  <c r="L510" i="13" s="1"/>
  <c r="I510" i="13" s="1"/>
  <c r="G510" i="13"/>
  <c r="J509" i="13"/>
  <c r="K509" i="13" s="1"/>
  <c r="H509" i="13" s="1"/>
  <c r="G509" i="13"/>
  <c r="J508" i="13"/>
  <c r="K508" i="13" s="1"/>
  <c r="G508" i="13"/>
  <c r="J507" i="13"/>
  <c r="K507" i="13" s="1"/>
  <c r="L507" i="13" s="1"/>
  <c r="I507" i="13" s="1"/>
  <c r="G507" i="13"/>
  <c r="J506" i="13"/>
  <c r="K506" i="13" s="1"/>
  <c r="L506" i="13" s="1"/>
  <c r="G506" i="13"/>
  <c r="J505" i="13"/>
  <c r="K505" i="13" s="1"/>
  <c r="L505" i="13" s="1"/>
  <c r="I505" i="13" s="1"/>
  <c r="G505" i="13"/>
  <c r="J504" i="13"/>
  <c r="K504" i="13" s="1"/>
  <c r="L504" i="13" s="1"/>
  <c r="G504" i="13"/>
  <c r="J503" i="13"/>
  <c r="K503" i="13" s="1"/>
  <c r="L503" i="13" s="1"/>
  <c r="G503" i="13"/>
  <c r="J502" i="13"/>
  <c r="K502" i="13" s="1"/>
  <c r="H502" i="13" s="1"/>
  <c r="G502" i="13"/>
  <c r="J501" i="13"/>
  <c r="K501" i="13" s="1"/>
  <c r="L501" i="13" s="1"/>
  <c r="G501" i="13"/>
  <c r="J500" i="13"/>
  <c r="K500" i="13" s="1"/>
  <c r="G500" i="13"/>
  <c r="J499" i="13"/>
  <c r="K499" i="13" s="1"/>
  <c r="G499" i="13"/>
  <c r="J498" i="13"/>
  <c r="K498" i="13" s="1"/>
  <c r="L498" i="13" s="1"/>
  <c r="I498" i="13" s="1"/>
  <c r="G498" i="13"/>
  <c r="J497" i="13"/>
  <c r="K497" i="13" s="1"/>
  <c r="G497" i="13"/>
  <c r="J496" i="13"/>
  <c r="K496" i="13" s="1"/>
  <c r="H496" i="13" s="1"/>
  <c r="G496" i="13"/>
  <c r="J495" i="13"/>
  <c r="K495" i="13" s="1"/>
  <c r="G495" i="13"/>
  <c r="J494" i="13"/>
  <c r="K494" i="13" s="1"/>
  <c r="G494" i="13"/>
  <c r="J493" i="13"/>
  <c r="K493" i="13" s="1"/>
  <c r="H493" i="13" s="1"/>
  <c r="G493" i="13"/>
  <c r="J492" i="13"/>
  <c r="K492" i="13" s="1"/>
  <c r="L492" i="13" s="1"/>
  <c r="G492" i="13"/>
  <c r="J491" i="13"/>
  <c r="K491" i="13" s="1"/>
  <c r="H491" i="13" s="1"/>
  <c r="G491" i="13"/>
  <c r="J490" i="13"/>
  <c r="K490" i="13" s="1"/>
  <c r="L490" i="13" s="1"/>
  <c r="I490" i="13" s="1"/>
  <c r="G490" i="13"/>
  <c r="J489" i="13"/>
  <c r="K489" i="13" s="1"/>
  <c r="L489" i="13" s="1"/>
  <c r="G489" i="13"/>
  <c r="J488" i="13"/>
  <c r="K488" i="13" s="1"/>
  <c r="H488" i="13" s="1"/>
  <c r="G488" i="13"/>
  <c r="J487" i="13"/>
  <c r="K487" i="13" s="1"/>
  <c r="H487" i="13" s="1"/>
  <c r="G487" i="13"/>
  <c r="J486" i="13"/>
  <c r="K486" i="13" s="1"/>
  <c r="G486" i="13"/>
  <c r="J485" i="13"/>
  <c r="K485" i="13" s="1"/>
  <c r="G485" i="13"/>
  <c r="J484" i="13"/>
  <c r="K484" i="13" s="1"/>
  <c r="G484" i="13"/>
  <c r="J483" i="13"/>
  <c r="K483" i="13" s="1"/>
  <c r="L483" i="13" s="1"/>
  <c r="G483" i="13"/>
  <c r="J482" i="13"/>
  <c r="K482" i="13" s="1"/>
  <c r="G482" i="13"/>
  <c r="J481" i="13"/>
  <c r="K481" i="13" s="1"/>
  <c r="L481" i="13" s="1"/>
  <c r="I481" i="13" s="1"/>
  <c r="G481" i="13"/>
  <c r="J480" i="13"/>
  <c r="K480" i="13" s="1"/>
  <c r="L480" i="13" s="1"/>
  <c r="I480" i="13" s="1"/>
  <c r="G480" i="13"/>
  <c r="J479" i="13"/>
  <c r="K479" i="13" s="1"/>
  <c r="G479" i="13"/>
  <c r="J478" i="13"/>
  <c r="K478" i="13" s="1"/>
  <c r="G478" i="13"/>
  <c r="J477" i="13"/>
  <c r="K477" i="13" s="1"/>
  <c r="L477" i="13" s="1"/>
  <c r="G477" i="13"/>
  <c r="J476" i="13"/>
  <c r="K476" i="13" s="1"/>
  <c r="G476" i="13"/>
  <c r="J475" i="13"/>
  <c r="K475" i="13" s="1"/>
  <c r="L475" i="13" s="1"/>
  <c r="I475" i="13" s="1"/>
  <c r="G475" i="13"/>
  <c r="J474" i="13"/>
  <c r="K474" i="13" s="1"/>
  <c r="G474" i="13"/>
  <c r="J473" i="13"/>
  <c r="K473" i="13" s="1"/>
  <c r="L473" i="13" s="1"/>
  <c r="I473" i="13" s="1"/>
  <c r="G473" i="13"/>
  <c r="J472" i="13"/>
  <c r="K472" i="13" s="1"/>
  <c r="H472" i="13" s="1"/>
  <c r="G472" i="13"/>
  <c r="J471" i="13"/>
  <c r="K471" i="13" s="1"/>
  <c r="L471" i="13" s="1"/>
  <c r="I471" i="13" s="1"/>
  <c r="G471" i="13"/>
  <c r="J470" i="13"/>
  <c r="K470" i="13" s="1"/>
  <c r="G470" i="13"/>
  <c r="J469" i="13"/>
  <c r="K469" i="13" s="1"/>
  <c r="H469" i="13" s="1"/>
  <c r="G469" i="13"/>
  <c r="J468" i="13"/>
  <c r="K468" i="13" s="1"/>
  <c r="G468" i="13"/>
  <c r="J467" i="13"/>
  <c r="K467" i="13" s="1"/>
  <c r="L467" i="13" s="1"/>
  <c r="G467" i="13"/>
  <c r="J466" i="13"/>
  <c r="K466" i="13" s="1"/>
  <c r="H466" i="13" s="1"/>
  <c r="G466" i="13"/>
  <c r="J465" i="13"/>
  <c r="K465" i="13" s="1"/>
  <c r="L465" i="13" s="1"/>
  <c r="G465" i="13"/>
  <c r="J464" i="13"/>
  <c r="K464" i="13" s="1"/>
  <c r="L464" i="13" s="1"/>
  <c r="G464" i="13"/>
  <c r="J463" i="13"/>
  <c r="K463" i="13" s="1"/>
  <c r="G463" i="13"/>
  <c r="J462" i="13"/>
  <c r="K462" i="13" s="1"/>
  <c r="H462" i="13" s="1"/>
  <c r="G462" i="13"/>
  <c r="J461" i="13"/>
  <c r="K461" i="13" s="1"/>
  <c r="H461" i="13" s="1"/>
  <c r="G461" i="13"/>
  <c r="J460" i="13"/>
  <c r="K460" i="13" s="1"/>
  <c r="G460" i="13"/>
  <c r="J459" i="13"/>
  <c r="K459" i="13" s="1"/>
  <c r="H459" i="13" s="1"/>
  <c r="G459" i="13"/>
  <c r="J458" i="13"/>
  <c r="K458" i="13" s="1"/>
  <c r="G458" i="13"/>
  <c r="J457" i="13"/>
  <c r="K457" i="13" s="1"/>
  <c r="H457" i="13" s="1"/>
  <c r="G457" i="13"/>
  <c r="J456" i="13"/>
  <c r="K456" i="13" s="1"/>
  <c r="G456" i="13"/>
  <c r="J455" i="13"/>
  <c r="K455" i="13" s="1"/>
  <c r="G455" i="13"/>
  <c r="J454" i="13"/>
  <c r="K454" i="13" s="1"/>
  <c r="H454" i="13" s="1"/>
  <c r="G454" i="13"/>
  <c r="J453" i="13"/>
  <c r="K453" i="13" s="1"/>
  <c r="L453" i="13" s="1"/>
  <c r="I453" i="13" s="1"/>
  <c r="G453" i="13"/>
  <c r="J452" i="13"/>
  <c r="K452" i="13" s="1"/>
  <c r="G452" i="13"/>
  <c r="J451" i="13"/>
  <c r="K451" i="13" s="1"/>
  <c r="L451" i="13" s="1"/>
  <c r="G451" i="13"/>
  <c r="J450" i="13"/>
  <c r="K450" i="13" s="1"/>
  <c r="H450" i="13" s="1"/>
  <c r="G450" i="13"/>
  <c r="J449" i="13"/>
  <c r="K449" i="13" s="1"/>
  <c r="L449" i="13" s="1"/>
  <c r="I449" i="13" s="1"/>
  <c r="G449" i="13"/>
  <c r="J448" i="13"/>
  <c r="K448" i="13" s="1"/>
  <c r="G448" i="13"/>
  <c r="J447" i="13"/>
  <c r="K447" i="13" s="1"/>
  <c r="L447" i="13" s="1"/>
  <c r="I447" i="13" s="1"/>
  <c r="G447" i="13"/>
  <c r="J446" i="13"/>
  <c r="K446" i="13" s="1"/>
  <c r="H446" i="13" s="1"/>
  <c r="G446" i="13"/>
  <c r="J445" i="13"/>
  <c r="K445" i="13" s="1"/>
  <c r="G445" i="13"/>
  <c r="J444" i="13"/>
  <c r="K444" i="13" s="1"/>
  <c r="L444" i="13" s="1"/>
  <c r="G444" i="13"/>
  <c r="J443" i="13"/>
  <c r="K443" i="13" s="1"/>
  <c r="G443" i="13"/>
  <c r="J442" i="13"/>
  <c r="K442" i="13" s="1"/>
  <c r="H442" i="13" s="1"/>
  <c r="G442" i="13"/>
  <c r="J441" i="13"/>
  <c r="K441" i="13" s="1"/>
  <c r="L441" i="13" s="1"/>
  <c r="I441" i="13" s="1"/>
  <c r="G441" i="13"/>
  <c r="J440" i="13"/>
  <c r="K440" i="13" s="1"/>
  <c r="G440" i="13"/>
  <c r="J439" i="13"/>
  <c r="K439" i="13" s="1"/>
  <c r="L439" i="13" s="1"/>
  <c r="I439" i="13" s="1"/>
  <c r="G439" i="13"/>
  <c r="J438" i="13"/>
  <c r="K438" i="13" s="1"/>
  <c r="G438" i="13"/>
  <c r="J437" i="13"/>
  <c r="K437" i="13" s="1"/>
  <c r="H437" i="13" s="1"/>
  <c r="G437" i="13"/>
  <c r="J436" i="13"/>
  <c r="K436" i="13" s="1"/>
  <c r="H436" i="13" s="1"/>
  <c r="G436" i="13"/>
  <c r="J435" i="13"/>
  <c r="K435" i="13" s="1"/>
  <c r="L435" i="13" s="1"/>
  <c r="G435" i="13"/>
  <c r="J434" i="13"/>
  <c r="K434" i="13" s="1"/>
  <c r="G434" i="13"/>
  <c r="J433" i="13"/>
  <c r="K433" i="13" s="1"/>
  <c r="G433" i="13"/>
  <c r="J432" i="13"/>
  <c r="K432" i="13" s="1"/>
  <c r="H432" i="13" s="1"/>
  <c r="G432" i="13"/>
  <c r="J431" i="13"/>
  <c r="K431" i="13" s="1"/>
  <c r="L431" i="13" s="1"/>
  <c r="G431" i="13"/>
  <c r="J430" i="13"/>
  <c r="K430" i="13" s="1"/>
  <c r="L430" i="13" s="1"/>
  <c r="I430" i="13" s="1"/>
  <c r="G430" i="13"/>
  <c r="J429" i="13"/>
  <c r="K429" i="13" s="1"/>
  <c r="G429" i="13"/>
  <c r="J428" i="13"/>
  <c r="K428" i="13" s="1"/>
  <c r="G428" i="13"/>
  <c r="J427" i="13"/>
  <c r="K427" i="13" s="1"/>
  <c r="L427" i="13" s="1"/>
  <c r="I427" i="13" s="1"/>
  <c r="G427" i="13"/>
  <c r="J426" i="13"/>
  <c r="K426" i="13" s="1"/>
  <c r="G426" i="13"/>
  <c r="J425" i="13"/>
  <c r="K425" i="13" s="1"/>
  <c r="L425" i="13" s="1"/>
  <c r="G425" i="13"/>
  <c r="J424" i="13"/>
  <c r="K424" i="13" s="1"/>
  <c r="H424" i="13" s="1"/>
  <c r="G424" i="13"/>
  <c r="J423" i="13"/>
  <c r="K423" i="13" s="1"/>
  <c r="G423" i="13"/>
  <c r="J422" i="13"/>
  <c r="K422" i="13" s="1"/>
  <c r="L422" i="13" s="1"/>
  <c r="G422" i="13"/>
  <c r="J421" i="13"/>
  <c r="K421" i="13" s="1"/>
  <c r="L421" i="13" s="1"/>
  <c r="I421" i="13" s="1"/>
  <c r="G421" i="13"/>
  <c r="J420" i="13"/>
  <c r="K420" i="13" s="1"/>
  <c r="L420" i="13" s="1"/>
  <c r="I420" i="13" s="1"/>
  <c r="G420" i="13"/>
  <c r="J419" i="13"/>
  <c r="K419" i="13" s="1"/>
  <c r="G419" i="13"/>
  <c r="J418" i="13"/>
  <c r="K418" i="13" s="1"/>
  <c r="L418" i="13" s="1"/>
  <c r="G418" i="13"/>
  <c r="J417" i="13"/>
  <c r="K417" i="13" s="1"/>
  <c r="H417" i="13" s="1"/>
  <c r="G417" i="13"/>
  <c r="J416" i="13"/>
  <c r="K416" i="13" s="1"/>
  <c r="G416" i="13"/>
  <c r="J415" i="13"/>
  <c r="K415" i="13" s="1"/>
  <c r="G415" i="13"/>
  <c r="J414" i="13"/>
  <c r="K414" i="13" s="1"/>
  <c r="G414" i="13"/>
  <c r="J413" i="13"/>
  <c r="K413" i="13" s="1"/>
  <c r="H413" i="13" s="1"/>
  <c r="G413" i="13"/>
  <c r="J412" i="13"/>
  <c r="K412" i="13" s="1"/>
  <c r="G412" i="13"/>
  <c r="J411" i="13"/>
  <c r="K411" i="13" s="1"/>
  <c r="G411" i="13"/>
  <c r="J410" i="13"/>
  <c r="K410" i="13" s="1"/>
  <c r="G410" i="13"/>
  <c r="J409" i="13"/>
  <c r="K409" i="13" s="1"/>
  <c r="L409" i="13" s="1"/>
  <c r="G409" i="13"/>
  <c r="J408" i="13"/>
  <c r="K408" i="13" s="1"/>
  <c r="G408" i="13"/>
  <c r="J407" i="13"/>
  <c r="K407" i="13" s="1"/>
  <c r="H407" i="13" s="1"/>
  <c r="G407" i="13"/>
  <c r="J406" i="13"/>
  <c r="K406" i="13" s="1"/>
  <c r="L406" i="13" s="1"/>
  <c r="G406" i="13"/>
  <c r="J405" i="13"/>
  <c r="K405" i="13" s="1"/>
  <c r="H405" i="13" s="1"/>
  <c r="G405" i="13"/>
  <c r="J404" i="13"/>
  <c r="K404" i="13" s="1"/>
  <c r="G404" i="13"/>
  <c r="J403" i="13"/>
  <c r="K403" i="13" s="1"/>
  <c r="G403" i="13"/>
  <c r="J402" i="13"/>
  <c r="K402" i="13" s="1"/>
  <c r="G402" i="13"/>
  <c r="J401" i="13"/>
  <c r="K401" i="13" s="1"/>
  <c r="H401" i="13" s="1"/>
  <c r="G401" i="13"/>
  <c r="J400" i="13"/>
  <c r="K400" i="13" s="1"/>
  <c r="H400" i="13" s="1"/>
  <c r="G400" i="13"/>
  <c r="J399" i="13"/>
  <c r="K399" i="13" s="1"/>
  <c r="H399" i="13" s="1"/>
  <c r="G399" i="13"/>
  <c r="J398" i="13"/>
  <c r="K398" i="13" s="1"/>
  <c r="H398" i="13" s="1"/>
  <c r="G398" i="13"/>
  <c r="J397" i="13"/>
  <c r="K397" i="13" s="1"/>
  <c r="G397" i="13"/>
  <c r="J396" i="13"/>
  <c r="K396" i="13" s="1"/>
  <c r="G396" i="13"/>
  <c r="J395" i="13"/>
  <c r="K395" i="13" s="1"/>
  <c r="L395" i="13" s="1"/>
  <c r="G395" i="13"/>
  <c r="J394" i="13"/>
  <c r="K394" i="13" s="1"/>
  <c r="H394" i="13" s="1"/>
  <c r="G394" i="13"/>
  <c r="J393" i="13"/>
  <c r="K393" i="13" s="1"/>
  <c r="G393" i="13"/>
  <c r="J392" i="13"/>
  <c r="K392" i="13" s="1"/>
  <c r="G392" i="13"/>
  <c r="J391" i="13"/>
  <c r="K391" i="13" s="1"/>
  <c r="L391" i="13" s="1"/>
  <c r="I391" i="13" s="1"/>
  <c r="G391" i="13"/>
  <c r="J390" i="13"/>
  <c r="K390" i="13" s="1"/>
  <c r="H390" i="13" s="1"/>
  <c r="G390" i="13"/>
  <c r="J389" i="13"/>
  <c r="K389" i="13" s="1"/>
  <c r="H389" i="13" s="1"/>
  <c r="G389" i="13"/>
  <c r="J388" i="13"/>
  <c r="K388" i="13" s="1"/>
  <c r="L388" i="13" s="1"/>
  <c r="I388" i="13" s="1"/>
  <c r="G388" i="13"/>
  <c r="J387" i="13"/>
  <c r="K387" i="13" s="1"/>
  <c r="L387" i="13" s="1"/>
  <c r="I387" i="13" s="1"/>
  <c r="G387" i="13"/>
  <c r="J386" i="13"/>
  <c r="K386" i="13" s="1"/>
  <c r="G386" i="13"/>
  <c r="J385" i="13"/>
  <c r="K385" i="13" s="1"/>
  <c r="L385" i="13" s="1"/>
  <c r="I385" i="13" s="1"/>
  <c r="G385" i="13"/>
  <c r="J384" i="13"/>
  <c r="K384" i="13" s="1"/>
  <c r="H384" i="13" s="1"/>
  <c r="G384" i="13"/>
  <c r="J383" i="13"/>
  <c r="K383" i="13" s="1"/>
  <c r="G383" i="13"/>
  <c r="J382" i="13"/>
  <c r="K382" i="13" s="1"/>
  <c r="G382" i="13"/>
  <c r="J381" i="13"/>
  <c r="K381" i="13" s="1"/>
  <c r="L381" i="13" s="1"/>
  <c r="I381" i="13" s="1"/>
  <c r="G381" i="13"/>
  <c r="J380" i="13"/>
  <c r="K380" i="13" s="1"/>
  <c r="G380" i="13"/>
  <c r="J379" i="13"/>
  <c r="K379" i="13" s="1"/>
  <c r="L379" i="13" s="1"/>
  <c r="I379" i="13" s="1"/>
  <c r="G379" i="13"/>
  <c r="J378" i="13"/>
  <c r="K378" i="13" s="1"/>
  <c r="L378" i="13" s="1"/>
  <c r="I378" i="13" s="1"/>
  <c r="G378" i="13"/>
  <c r="J377" i="13"/>
  <c r="K377" i="13" s="1"/>
  <c r="L377" i="13" s="1"/>
  <c r="G377" i="13"/>
  <c r="J376" i="13"/>
  <c r="K376" i="13" s="1"/>
  <c r="G376" i="13"/>
  <c r="J375" i="13"/>
  <c r="K375" i="13" s="1"/>
  <c r="H375" i="13" s="1"/>
  <c r="G375" i="13"/>
  <c r="J374" i="13"/>
  <c r="K374" i="13" s="1"/>
  <c r="H374" i="13" s="1"/>
  <c r="G374" i="13"/>
  <c r="J373" i="13"/>
  <c r="K373" i="13" s="1"/>
  <c r="L373" i="13" s="1"/>
  <c r="I373" i="13" s="1"/>
  <c r="G373" i="13"/>
  <c r="J372" i="13"/>
  <c r="K372" i="13" s="1"/>
  <c r="H372" i="13" s="1"/>
  <c r="G372" i="13"/>
  <c r="J371" i="13"/>
  <c r="K371" i="13" s="1"/>
  <c r="L371" i="13" s="1"/>
  <c r="G371" i="13"/>
  <c r="J370" i="13"/>
  <c r="K370" i="13" s="1"/>
  <c r="L370" i="13" s="1"/>
  <c r="G370" i="13"/>
  <c r="J369" i="13"/>
  <c r="K369" i="13" s="1"/>
  <c r="G369" i="13"/>
  <c r="J368" i="13"/>
  <c r="K368" i="13" s="1"/>
  <c r="L368" i="13" s="1"/>
  <c r="G368" i="13"/>
  <c r="J367" i="13"/>
  <c r="K367" i="13" s="1"/>
  <c r="G367" i="13"/>
  <c r="J366" i="13"/>
  <c r="K366" i="13" s="1"/>
  <c r="G366" i="13"/>
  <c r="J365" i="13"/>
  <c r="K365" i="13" s="1"/>
  <c r="L365" i="13" s="1"/>
  <c r="G365" i="13"/>
  <c r="J364" i="13"/>
  <c r="K364" i="13" s="1"/>
  <c r="G364" i="13"/>
  <c r="J363" i="13"/>
  <c r="K363" i="13" s="1"/>
  <c r="L363" i="13" s="1"/>
  <c r="I363" i="13" s="1"/>
  <c r="G363" i="13"/>
  <c r="J362" i="13"/>
  <c r="K362" i="13" s="1"/>
  <c r="H362" i="13" s="1"/>
  <c r="G362" i="13"/>
  <c r="J361" i="13"/>
  <c r="K361" i="13" s="1"/>
  <c r="L361" i="13" s="1"/>
  <c r="G361" i="13"/>
  <c r="J360" i="13"/>
  <c r="K360" i="13" s="1"/>
  <c r="L360" i="13" s="1"/>
  <c r="I360" i="13" s="1"/>
  <c r="G360" i="13"/>
  <c r="J359" i="13"/>
  <c r="K359" i="13" s="1"/>
  <c r="G359" i="13"/>
  <c r="J358" i="13"/>
  <c r="K358" i="13" s="1"/>
  <c r="G358" i="13"/>
  <c r="J357" i="13"/>
  <c r="K357" i="13" s="1"/>
  <c r="G357" i="13"/>
  <c r="J356" i="13"/>
  <c r="K356" i="13" s="1"/>
  <c r="G356" i="13"/>
  <c r="J355" i="13"/>
  <c r="K355" i="13" s="1"/>
  <c r="G355" i="13"/>
  <c r="J354" i="13"/>
  <c r="K354" i="13" s="1"/>
  <c r="G354" i="13"/>
  <c r="J353" i="13"/>
  <c r="K353" i="13" s="1"/>
  <c r="L353" i="13" s="1"/>
  <c r="I353" i="13" s="1"/>
  <c r="G353" i="13"/>
  <c r="J352" i="13"/>
  <c r="K352" i="13" s="1"/>
  <c r="G352" i="13"/>
  <c r="J351" i="13"/>
  <c r="K351" i="13" s="1"/>
  <c r="H351" i="13" s="1"/>
  <c r="G351" i="13"/>
  <c r="J350" i="13"/>
  <c r="K350" i="13" s="1"/>
  <c r="H350" i="13" s="1"/>
  <c r="G350" i="13"/>
  <c r="J349" i="13"/>
  <c r="K349" i="13" s="1"/>
  <c r="L349" i="13" s="1"/>
  <c r="I349" i="13" s="1"/>
  <c r="G349" i="13"/>
  <c r="J348" i="13"/>
  <c r="K348" i="13" s="1"/>
  <c r="G348" i="13"/>
  <c r="J347" i="13"/>
  <c r="K347" i="13" s="1"/>
  <c r="L347" i="13" s="1"/>
  <c r="I347" i="13" s="1"/>
  <c r="G347" i="13"/>
  <c r="J346" i="13"/>
  <c r="K346" i="13" s="1"/>
  <c r="G346" i="13"/>
  <c r="J345" i="13"/>
  <c r="K345" i="13" s="1"/>
  <c r="G345" i="13"/>
  <c r="J344" i="13"/>
  <c r="K344" i="13" s="1"/>
  <c r="G344" i="13"/>
  <c r="J343" i="13"/>
  <c r="K343" i="13" s="1"/>
  <c r="G343" i="13"/>
  <c r="J342" i="13"/>
  <c r="K342" i="13" s="1"/>
  <c r="G342" i="13"/>
  <c r="J341" i="13"/>
  <c r="K341" i="13" s="1"/>
  <c r="H341" i="13" s="1"/>
  <c r="G341" i="13"/>
  <c r="J340" i="13"/>
  <c r="K340" i="13" s="1"/>
  <c r="G340" i="13"/>
  <c r="J339" i="13"/>
  <c r="K339" i="13" s="1"/>
  <c r="H339" i="13" s="1"/>
  <c r="G339" i="13"/>
  <c r="J338" i="13"/>
  <c r="K338" i="13" s="1"/>
  <c r="L338" i="13" s="1"/>
  <c r="G338" i="13"/>
  <c r="J337" i="13"/>
  <c r="K337" i="13" s="1"/>
  <c r="H337" i="13" s="1"/>
  <c r="G337" i="13"/>
  <c r="J336" i="13"/>
  <c r="K336" i="13" s="1"/>
  <c r="G336" i="13"/>
  <c r="J335" i="13"/>
  <c r="K335" i="13" s="1"/>
  <c r="G335" i="13"/>
  <c r="J334" i="13"/>
  <c r="K334" i="13" s="1"/>
  <c r="G334" i="13"/>
  <c r="J333" i="13"/>
  <c r="K333" i="13" s="1"/>
  <c r="G333" i="13"/>
  <c r="J332" i="13"/>
  <c r="K332" i="13" s="1"/>
  <c r="H332" i="13" s="1"/>
  <c r="G332" i="13"/>
  <c r="J331" i="13"/>
  <c r="K331" i="13" s="1"/>
  <c r="G331" i="13"/>
  <c r="J330" i="13"/>
  <c r="K330" i="13" s="1"/>
  <c r="G330" i="13"/>
  <c r="J329" i="13"/>
  <c r="K329" i="13" s="1"/>
  <c r="L329" i="13" s="1"/>
  <c r="I329" i="13" s="1"/>
  <c r="G329" i="13"/>
  <c r="J328" i="13"/>
  <c r="K328" i="13" s="1"/>
  <c r="L328" i="13" s="1"/>
  <c r="G328" i="13"/>
  <c r="J327" i="13"/>
  <c r="K327" i="13" s="1"/>
  <c r="G327" i="13"/>
  <c r="J326" i="13"/>
  <c r="K326" i="13" s="1"/>
  <c r="L326" i="13" s="1"/>
  <c r="G326" i="13"/>
  <c r="J325" i="13"/>
  <c r="K325" i="13" s="1"/>
  <c r="G325" i="13"/>
  <c r="J324" i="13"/>
  <c r="K324" i="13" s="1"/>
  <c r="G324" i="13"/>
  <c r="J323" i="13"/>
  <c r="K323" i="13" s="1"/>
  <c r="G323" i="13"/>
  <c r="J322" i="13"/>
  <c r="K322" i="13" s="1"/>
  <c r="G322" i="13"/>
  <c r="J321" i="13"/>
  <c r="K321" i="13" s="1"/>
  <c r="H321" i="13" s="1"/>
  <c r="G321" i="13"/>
  <c r="J320" i="13"/>
  <c r="K320" i="13" s="1"/>
  <c r="G320" i="13"/>
  <c r="J319" i="13"/>
  <c r="K319" i="13" s="1"/>
  <c r="G319" i="13"/>
  <c r="J318" i="13"/>
  <c r="K318" i="13" s="1"/>
  <c r="G318" i="13"/>
  <c r="J317" i="13"/>
  <c r="K317" i="13" s="1"/>
  <c r="H317" i="13" s="1"/>
  <c r="G317" i="13"/>
  <c r="J316" i="13"/>
  <c r="K316" i="13" s="1"/>
  <c r="G316" i="13"/>
  <c r="J315" i="13"/>
  <c r="K315" i="13" s="1"/>
  <c r="L315" i="13" s="1"/>
  <c r="G315" i="13"/>
  <c r="J314" i="13"/>
  <c r="K314" i="13" s="1"/>
  <c r="L314" i="13" s="1"/>
  <c r="G314" i="13"/>
  <c r="J313" i="13"/>
  <c r="K313" i="13" s="1"/>
  <c r="H313" i="13" s="1"/>
  <c r="G313" i="13"/>
  <c r="J312" i="13"/>
  <c r="K312" i="13" s="1"/>
  <c r="G312" i="13"/>
  <c r="J311" i="13"/>
  <c r="K311" i="13" s="1"/>
  <c r="L311" i="13" s="1"/>
  <c r="G311" i="13"/>
  <c r="J310" i="13"/>
  <c r="K310" i="13" s="1"/>
  <c r="L310" i="13" s="1"/>
  <c r="G310" i="13"/>
  <c r="J309" i="13"/>
  <c r="K309" i="13" s="1"/>
  <c r="L309" i="13" s="1"/>
  <c r="G309" i="13"/>
  <c r="J308" i="13"/>
  <c r="K308" i="13" s="1"/>
  <c r="H308" i="13" s="1"/>
  <c r="G308" i="13"/>
  <c r="J307" i="13"/>
  <c r="K307" i="13" s="1"/>
  <c r="G307" i="13"/>
  <c r="J306" i="13"/>
  <c r="K306" i="13" s="1"/>
  <c r="G306" i="13"/>
  <c r="J305" i="13"/>
  <c r="K305" i="13" s="1"/>
  <c r="L305" i="13" s="1"/>
  <c r="G305" i="13"/>
  <c r="J304" i="13"/>
  <c r="K304" i="13" s="1"/>
  <c r="G304" i="13"/>
  <c r="J303" i="13"/>
  <c r="K303" i="13" s="1"/>
  <c r="H303" i="13" s="1"/>
  <c r="G303" i="13"/>
  <c r="J302" i="13"/>
  <c r="K302" i="13" s="1"/>
  <c r="G302" i="13"/>
  <c r="J301" i="13"/>
  <c r="K301" i="13" s="1"/>
  <c r="H301" i="13" s="1"/>
  <c r="G301" i="13"/>
  <c r="J300" i="13"/>
  <c r="K300" i="13" s="1"/>
  <c r="G300" i="13"/>
  <c r="J299" i="13"/>
  <c r="K299" i="13" s="1"/>
  <c r="H299" i="13" s="1"/>
  <c r="G299" i="13"/>
  <c r="J298" i="13"/>
  <c r="K298" i="13" s="1"/>
  <c r="H298" i="13" s="1"/>
  <c r="G298" i="13"/>
  <c r="J297" i="13"/>
  <c r="K297" i="13" s="1"/>
  <c r="G297" i="13"/>
  <c r="J296" i="13"/>
  <c r="K296" i="13" s="1"/>
  <c r="G296" i="13"/>
  <c r="J295" i="13"/>
  <c r="K295" i="13" s="1"/>
  <c r="L295" i="13" s="1"/>
  <c r="I295" i="13" s="1"/>
  <c r="G295" i="13"/>
  <c r="J294" i="13"/>
  <c r="K294" i="13" s="1"/>
  <c r="G294" i="13"/>
  <c r="J293" i="13"/>
  <c r="K293" i="13" s="1"/>
  <c r="G293" i="13"/>
  <c r="J292" i="13"/>
  <c r="K292" i="13" s="1"/>
  <c r="L292" i="13" s="1"/>
  <c r="G292" i="13"/>
  <c r="J291" i="13"/>
  <c r="K291" i="13" s="1"/>
  <c r="G291" i="13"/>
  <c r="J290" i="13"/>
  <c r="K290" i="13" s="1"/>
  <c r="G290" i="13"/>
  <c r="J289" i="13"/>
  <c r="K289" i="13" s="1"/>
  <c r="H289" i="13" s="1"/>
  <c r="G289" i="13"/>
  <c r="J288" i="13"/>
  <c r="K288" i="13" s="1"/>
  <c r="G288" i="13"/>
  <c r="J287" i="13"/>
  <c r="K287" i="13" s="1"/>
  <c r="L287" i="13" s="1"/>
  <c r="G287" i="13"/>
  <c r="J286" i="13"/>
  <c r="K286" i="13" s="1"/>
  <c r="L286" i="13" s="1"/>
  <c r="G286" i="13"/>
  <c r="J285" i="13"/>
  <c r="K285" i="13" s="1"/>
  <c r="L285" i="13" s="1"/>
  <c r="G285" i="13"/>
  <c r="J284" i="13"/>
  <c r="K284" i="13" s="1"/>
  <c r="G284" i="13"/>
  <c r="J283" i="13"/>
  <c r="K283" i="13" s="1"/>
  <c r="H283" i="13" s="1"/>
  <c r="G283" i="13"/>
  <c r="J282" i="13"/>
  <c r="K282" i="13" s="1"/>
  <c r="G282" i="13"/>
  <c r="J281" i="13"/>
  <c r="K281" i="13" s="1"/>
  <c r="G281" i="13"/>
  <c r="J280" i="13"/>
  <c r="K280" i="13" s="1"/>
  <c r="G280" i="13"/>
  <c r="J279" i="13"/>
  <c r="K279" i="13" s="1"/>
  <c r="G279" i="13"/>
  <c r="J278" i="13"/>
  <c r="K278" i="13" s="1"/>
  <c r="G278" i="13"/>
  <c r="J277" i="13"/>
  <c r="K277" i="13" s="1"/>
  <c r="G277" i="13"/>
  <c r="J276" i="13"/>
  <c r="K276" i="13" s="1"/>
  <c r="L276" i="13" s="1"/>
  <c r="G276" i="13"/>
  <c r="J275" i="13"/>
  <c r="K275" i="13" s="1"/>
  <c r="G275" i="13"/>
  <c r="J274" i="13"/>
  <c r="K274" i="13" s="1"/>
  <c r="G274" i="13"/>
  <c r="J273" i="13"/>
  <c r="K273" i="13" s="1"/>
  <c r="G273" i="13"/>
  <c r="J272" i="13"/>
  <c r="K272" i="13" s="1"/>
  <c r="H272" i="13" s="1"/>
  <c r="G272" i="13"/>
  <c r="J271" i="13"/>
  <c r="K271" i="13" s="1"/>
  <c r="G271" i="13"/>
  <c r="J270" i="13"/>
  <c r="K270" i="13" s="1"/>
  <c r="G270" i="13"/>
  <c r="J269" i="13"/>
  <c r="K269" i="13" s="1"/>
  <c r="G269" i="13"/>
  <c r="J268" i="13"/>
  <c r="K268" i="13" s="1"/>
  <c r="H268" i="13" s="1"/>
  <c r="G268" i="13"/>
  <c r="J267" i="13"/>
  <c r="K267" i="13" s="1"/>
  <c r="H267" i="13" s="1"/>
  <c r="G267" i="13"/>
  <c r="J266" i="13"/>
  <c r="K266" i="13" s="1"/>
  <c r="L266" i="13" s="1"/>
  <c r="G266" i="13"/>
  <c r="J265" i="13"/>
  <c r="K265" i="13" s="1"/>
  <c r="L265" i="13" s="1"/>
  <c r="G265" i="13"/>
  <c r="J264" i="13"/>
  <c r="K264" i="13" s="1"/>
  <c r="L264" i="13" s="1"/>
  <c r="I264" i="13" s="1"/>
  <c r="G264" i="13"/>
  <c r="J263" i="13"/>
  <c r="K263" i="13" s="1"/>
  <c r="L263" i="13" s="1"/>
  <c r="G263" i="13"/>
  <c r="J262" i="13"/>
  <c r="K262" i="13" s="1"/>
  <c r="H262" i="13" s="1"/>
  <c r="G262" i="13"/>
  <c r="J261" i="13"/>
  <c r="K261" i="13" s="1"/>
  <c r="L261" i="13" s="1"/>
  <c r="G261" i="13"/>
  <c r="J260" i="13"/>
  <c r="K260" i="13" s="1"/>
  <c r="H260" i="13" s="1"/>
  <c r="G260" i="13"/>
  <c r="J259" i="13"/>
  <c r="K259" i="13" s="1"/>
  <c r="L259" i="13" s="1"/>
  <c r="I259" i="13" s="1"/>
  <c r="G259" i="13"/>
  <c r="J258" i="13"/>
  <c r="K258" i="13" s="1"/>
  <c r="H258" i="13" s="1"/>
  <c r="G258" i="13"/>
  <c r="J257" i="13"/>
  <c r="K257" i="13" s="1"/>
  <c r="L257" i="13" s="1"/>
  <c r="G257" i="13"/>
  <c r="J256" i="13"/>
  <c r="K256" i="13" s="1"/>
  <c r="L256" i="13" s="1"/>
  <c r="G256" i="13"/>
  <c r="J255" i="13"/>
  <c r="K255" i="13" s="1"/>
  <c r="G255" i="13"/>
  <c r="J254" i="13"/>
  <c r="K254" i="13" s="1"/>
  <c r="G254" i="13"/>
  <c r="J253" i="13"/>
  <c r="K253" i="13" s="1"/>
  <c r="G253" i="13"/>
  <c r="J252" i="13"/>
  <c r="K252" i="13" s="1"/>
  <c r="H252" i="13" s="1"/>
  <c r="G252" i="13"/>
  <c r="J251" i="13"/>
  <c r="K251" i="13" s="1"/>
  <c r="H251" i="13" s="1"/>
  <c r="G251" i="13"/>
  <c r="J250" i="13"/>
  <c r="K250" i="13" s="1"/>
  <c r="G250" i="13"/>
  <c r="J249" i="13"/>
  <c r="K249" i="13" s="1"/>
  <c r="G249" i="13"/>
  <c r="J248" i="13"/>
  <c r="K248" i="13" s="1"/>
  <c r="L248" i="13" s="1"/>
  <c r="I248" i="13" s="1"/>
  <c r="G248" i="13"/>
  <c r="J247" i="13"/>
  <c r="K247" i="13" s="1"/>
  <c r="G247" i="13"/>
  <c r="J246" i="13"/>
  <c r="K246" i="13" s="1"/>
  <c r="L246" i="13" s="1"/>
  <c r="G246" i="13"/>
  <c r="J245" i="13"/>
  <c r="K245" i="13" s="1"/>
  <c r="L245" i="13" s="1"/>
  <c r="I245" i="13" s="1"/>
  <c r="G245" i="13"/>
  <c r="J244" i="13"/>
  <c r="K244" i="13" s="1"/>
  <c r="L244" i="13" s="1"/>
  <c r="G244" i="13"/>
  <c r="J243" i="13"/>
  <c r="K243" i="13" s="1"/>
  <c r="G243" i="13"/>
  <c r="J242" i="13"/>
  <c r="K242" i="13" s="1"/>
  <c r="G242" i="13"/>
  <c r="J241" i="13"/>
  <c r="K241" i="13" s="1"/>
  <c r="G241" i="13"/>
  <c r="J240" i="13"/>
  <c r="K240" i="13" s="1"/>
  <c r="L240" i="13" s="1"/>
  <c r="G240" i="13"/>
  <c r="J239" i="13"/>
  <c r="K239" i="13" s="1"/>
  <c r="G239" i="13"/>
  <c r="J238" i="13"/>
  <c r="K238" i="13" s="1"/>
  <c r="G238" i="13"/>
  <c r="J237" i="13"/>
  <c r="K237" i="13" s="1"/>
  <c r="G237" i="13"/>
  <c r="J236" i="13"/>
  <c r="K236" i="13" s="1"/>
  <c r="L236" i="13" s="1"/>
  <c r="G236" i="13"/>
  <c r="J235" i="13"/>
  <c r="K235" i="13" s="1"/>
  <c r="G235" i="13"/>
  <c r="J234" i="13"/>
  <c r="K234" i="13" s="1"/>
  <c r="G234" i="13"/>
  <c r="J233" i="13"/>
  <c r="K233" i="13" s="1"/>
  <c r="G233" i="13"/>
  <c r="J232" i="13"/>
  <c r="K232" i="13" s="1"/>
  <c r="L232" i="13" s="1"/>
  <c r="G232" i="13"/>
  <c r="J231" i="13"/>
  <c r="K231" i="13" s="1"/>
  <c r="G231" i="13"/>
  <c r="J230" i="13"/>
  <c r="K230" i="13" s="1"/>
  <c r="L230" i="13" s="1"/>
  <c r="G230" i="13"/>
  <c r="J229" i="13"/>
  <c r="K229" i="13" s="1"/>
  <c r="L229" i="13" s="1"/>
  <c r="G229" i="13"/>
  <c r="J228" i="13"/>
  <c r="K228" i="13" s="1"/>
  <c r="G228" i="13"/>
  <c r="J227" i="13"/>
  <c r="K227" i="13" s="1"/>
  <c r="L227" i="13" s="1"/>
  <c r="I227" i="13" s="1"/>
  <c r="G227" i="13"/>
  <c r="J226" i="13"/>
  <c r="K226" i="13" s="1"/>
  <c r="G226" i="13"/>
  <c r="J225" i="13"/>
  <c r="K225" i="13" s="1"/>
  <c r="H225" i="13" s="1"/>
  <c r="G225" i="13"/>
  <c r="J224" i="13"/>
  <c r="K224" i="13" s="1"/>
  <c r="L224" i="13" s="1"/>
  <c r="I224" i="13" s="1"/>
  <c r="G224" i="13"/>
  <c r="J223" i="13"/>
  <c r="K223" i="13" s="1"/>
  <c r="G223" i="13"/>
  <c r="J222" i="13"/>
  <c r="K222" i="13" s="1"/>
  <c r="L222" i="13" s="1"/>
  <c r="G222" i="13"/>
  <c r="J221" i="13"/>
  <c r="K221" i="13" s="1"/>
  <c r="H221" i="13" s="1"/>
  <c r="G221" i="13"/>
  <c r="J220" i="13"/>
  <c r="K220" i="13" s="1"/>
  <c r="G220" i="13"/>
  <c r="J219" i="13"/>
  <c r="K219" i="13" s="1"/>
  <c r="H219" i="13" s="1"/>
  <c r="G219" i="13"/>
  <c r="J218" i="13"/>
  <c r="K218" i="13" s="1"/>
  <c r="H218" i="13" s="1"/>
  <c r="G218" i="13"/>
  <c r="J217" i="13"/>
  <c r="K217" i="13" s="1"/>
  <c r="L217" i="13" s="1"/>
  <c r="G217" i="13"/>
  <c r="J216" i="13"/>
  <c r="K216" i="13" s="1"/>
  <c r="L216" i="13" s="1"/>
  <c r="I216" i="13" s="1"/>
  <c r="G216" i="13"/>
  <c r="J215" i="13"/>
  <c r="K215" i="13"/>
  <c r="G215" i="13"/>
  <c r="J214" i="13"/>
  <c r="K214" i="13" s="1"/>
  <c r="L214" i="13" s="1"/>
  <c r="G214" i="13"/>
  <c r="J213" i="13"/>
  <c r="K213" i="13" s="1"/>
  <c r="G213" i="13"/>
  <c r="J212" i="13"/>
  <c r="K212" i="13" s="1"/>
  <c r="G212" i="13"/>
  <c r="J211" i="13"/>
  <c r="K211" i="13" s="1"/>
  <c r="G211" i="13"/>
  <c r="J210" i="13"/>
  <c r="K210" i="13" s="1"/>
  <c r="L210" i="13" s="1"/>
  <c r="G210" i="13"/>
  <c r="J209" i="13"/>
  <c r="K209" i="13" s="1"/>
  <c r="H209" i="13" s="1"/>
  <c r="G209" i="13"/>
  <c r="J208" i="13"/>
  <c r="K208" i="13" s="1"/>
  <c r="G208" i="13"/>
  <c r="J207" i="13"/>
  <c r="K207" i="13" s="1"/>
  <c r="G207" i="13"/>
  <c r="J206" i="13"/>
  <c r="K206" i="13" s="1"/>
  <c r="G206" i="13"/>
  <c r="J205" i="13"/>
  <c r="K205" i="13" s="1"/>
  <c r="G205" i="13"/>
  <c r="J204" i="13"/>
  <c r="K204" i="13" s="1"/>
  <c r="H204" i="13" s="1"/>
  <c r="G204" i="13"/>
  <c r="J203" i="13"/>
  <c r="K203" i="13" s="1"/>
  <c r="L203" i="13" s="1"/>
  <c r="I203" i="13" s="1"/>
  <c r="G203" i="13"/>
  <c r="J202" i="13"/>
  <c r="K202" i="13" s="1"/>
  <c r="G202" i="13"/>
  <c r="J201" i="13"/>
  <c r="K201" i="13" s="1"/>
  <c r="G201" i="13"/>
  <c r="J200" i="13"/>
  <c r="K200" i="13" s="1"/>
  <c r="G200" i="13"/>
  <c r="J199" i="13"/>
  <c r="K199" i="13" s="1"/>
  <c r="G199" i="13"/>
  <c r="J198" i="13"/>
  <c r="K198" i="13" s="1"/>
  <c r="G198" i="13"/>
  <c r="J197" i="13"/>
  <c r="K197" i="13" s="1"/>
  <c r="G197" i="13"/>
  <c r="J196" i="13"/>
  <c r="K196" i="13" s="1"/>
  <c r="G196" i="13"/>
  <c r="J195" i="13"/>
  <c r="K195" i="13" s="1"/>
  <c r="H195" i="13" s="1"/>
  <c r="G195" i="13"/>
  <c r="J194" i="13"/>
  <c r="K194" i="13" s="1"/>
  <c r="L194" i="13" s="1"/>
  <c r="G194" i="13"/>
  <c r="J193" i="13"/>
  <c r="K193" i="13" s="1"/>
  <c r="H193" i="13" s="1"/>
  <c r="G193" i="13"/>
  <c r="J192" i="13"/>
  <c r="K192" i="13" s="1"/>
  <c r="G192" i="13"/>
  <c r="J191" i="13"/>
  <c r="K191" i="13" s="1"/>
  <c r="G191" i="13"/>
  <c r="J190" i="13"/>
  <c r="K190" i="13" s="1"/>
  <c r="G190" i="13"/>
  <c r="J189" i="13"/>
  <c r="K189" i="13" s="1"/>
  <c r="G189" i="13"/>
  <c r="J188" i="13"/>
  <c r="K188" i="13" s="1"/>
  <c r="H188" i="13" s="1"/>
  <c r="G188" i="13"/>
  <c r="J187" i="13"/>
  <c r="K187" i="13" s="1"/>
  <c r="G187" i="13"/>
  <c r="J186" i="13"/>
  <c r="K186" i="13" s="1"/>
  <c r="G186" i="13"/>
  <c r="J185" i="13"/>
  <c r="K185" i="13" s="1"/>
  <c r="H185" i="13" s="1"/>
  <c r="G185" i="13"/>
  <c r="J184" i="13"/>
  <c r="K184" i="13" s="1"/>
  <c r="G184" i="13"/>
  <c r="J183" i="13"/>
  <c r="K183" i="13" s="1"/>
  <c r="H183" i="13" s="1"/>
  <c r="G183" i="13"/>
  <c r="J182" i="13"/>
  <c r="K182" i="13" s="1"/>
  <c r="L182" i="13" s="1"/>
  <c r="I182" i="13" s="1"/>
  <c r="G182" i="13"/>
  <c r="J181" i="13"/>
  <c r="K181" i="13" s="1"/>
  <c r="G181" i="13"/>
  <c r="J180" i="13"/>
  <c r="K180" i="13" s="1"/>
  <c r="L180" i="13" s="1"/>
  <c r="G180" i="13"/>
  <c r="J179" i="13"/>
  <c r="K179" i="13" s="1"/>
  <c r="L179" i="13" s="1"/>
  <c r="G179" i="13"/>
  <c r="J178" i="13"/>
  <c r="K178" i="13" s="1"/>
  <c r="G178" i="13"/>
  <c r="J177" i="13"/>
  <c r="K177" i="13" s="1"/>
  <c r="G177" i="13"/>
  <c r="J176" i="13"/>
  <c r="K176" i="13" s="1"/>
  <c r="G176" i="13"/>
  <c r="J175" i="13"/>
  <c r="K175" i="13" s="1"/>
  <c r="G175" i="13"/>
  <c r="J174" i="13"/>
  <c r="K174" i="13" s="1"/>
  <c r="G174" i="13"/>
  <c r="J173" i="13"/>
  <c r="K173" i="13" s="1"/>
  <c r="H173" i="13" s="1"/>
  <c r="G173" i="13"/>
  <c r="J172" i="13"/>
  <c r="K172" i="13" s="1"/>
  <c r="G172" i="13"/>
  <c r="J171" i="13"/>
  <c r="K171" i="13" s="1"/>
  <c r="H171" i="13" s="1"/>
  <c r="G171" i="13"/>
  <c r="J170" i="13"/>
  <c r="K170" i="13" s="1"/>
  <c r="H170" i="13" s="1"/>
  <c r="G170" i="13"/>
  <c r="J169" i="13"/>
  <c r="K169" i="13" s="1"/>
  <c r="L169" i="13" s="1"/>
  <c r="G169" i="13"/>
  <c r="J168" i="13"/>
  <c r="K168" i="13" s="1"/>
  <c r="G168" i="13"/>
  <c r="J167" i="13"/>
  <c r="K167" i="13" s="1"/>
  <c r="H167" i="13" s="1"/>
  <c r="G167" i="13"/>
  <c r="J166" i="13"/>
  <c r="K166" i="13" s="1"/>
  <c r="G166" i="13"/>
  <c r="J165" i="13"/>
  <c r="K165" i="13" s="1"/>
  <c r="G165" i="13"/>
  <c r="J164" i="13"/>
  <c r="K164" i="13" s="1"/>
  <c r="G164" i="13"/>
  <c r="J163" i="13"/>
  <c r="K163" i="13" s="1"/>
  <c r="H163" i="13" s="1"/>
  <c r="G163" i="13"/>
  <c r="J162" i="13"/>
  <c r="K162" i="13" s="1"/>
  <c r="G162" i="13"/>
  <c r="J161" i="13"/>
  <c r="K161" i="13" s="1"/>
  <c r="G161" i="13"/>
  <c r="J160" i="13"/>
  <c r="K160" i="13" s="1"/>
  <c r="G160" i="13"/>
  <c r="J159" i="13"/>
  <c r="K159" i="13" s="1"/>
  <c r="L159" i="13" s="1"/>
  <c r="G159" i="13"/>
  <c r="J158" i="13"/>
  <c r="K158" i="13" s="1"/>
  <c r="G158" i="13"/>
  <c r="J157" i="13"/>
  <c r="K157" i="13" s="1"/>
  <c r="G157" i="13"/>
  <c r="J156" i="13"/>
  <c r="K156" i="13" s="1"/>
  <c r="G156" i="13"/>
  <c r="J155" i="13"/>
  <c r="K155" i="13" s="1"/>
  <c r="L155" i="13" s="1"/>
  <c r="G155" i="13"/>
  <c r="J154" i="13"/>
  <c r="K154" i="13" s="1"/>
  <c r="H154" i="13" s="1"/>
  <c r="G154" i="13"/>
  <c r="J153" i="13"/>
  <c r="K153" i="13" s="1"/>
  <c r="G153" i="13"/>
  <c r="J152" i="13"/>
  <c r="K152" i="13" s="1"/>
  <c r="G152" i="13"/>
  <c r="J151" i="13"/>
  <c r="K151" i="13" s="1"/>
  <c r="G151" i="13"/>
  <c r="J150" i="13"/>
  <c r="K150" i="13" s="1"/>
  <c r="H150" i="13" s="1"/>
  <c r="G150" i="13"/>
  <c r="J149" i="13"/>
  <c r="K149" i="13" s="1"/>
  <c r="G149" i="13"/>
  <c r="J148" i="13"/>
  <c r="K148" i="13" s="1"/>
  <c r="G148" i="13"/>
  <c r="J147" i="13"/>
  <c r="K147" i="13" s="1"/>
  <c r="G147" i="13"/>
  <c r="J146" i="13"/>
  <c r="K146" i="13" s="1"/>
  <c r="G146" i="13"/>
  <c r="J145" i="13"/>
  <c r="K145" i="13" s="1"/>
  <c r="L145" i="13" s="1"/>
  <c r="I145" i="13" s="1"/>
  <c r="G145" i="13"/>
  <c r="J144" i="13"/>
  <c r="K144" i="13" s="1"/>
  <c r="H144" i="13" s="1"/>
  <c r="G144" i="13"/>
  <c r="J143" i="13"/>
  <c r="K143" i="13" s="1"/>
  <c r="G143" i="13"/>
  <c r="J142" i="13"/>
  <c r="K142" i="13" s="1"/>
  <c r="H142" i="13" s="1"/>
  <c r="G142" i="13"/>
  <c r="J141" i="13"/>
  <c r="K141" i="13" s="1"/>
  <c r="G141" i="13"/>
  <c r="J140" i="13"/>
  <c r="K140" i="13" s="1"/>
  <c r="G140" i="13"/>
  <c r="J139" i="13"/>
  <c r="K139" i="13" s="1"/>
  <c r="H139" i="13" s="1"/>
  <c r="G139" i="13"/>
  <c r="J138" i="13"/>
  <c r="K138" i="13" s="1"/>
  <c r="G138" i="13"/>
  <c r="J137" i="13"/>
  <c r="K137" i="13" s="1"/>
  <c r="H137" i="13" s="1"/>
  <c r="G137" i="13"/>
  <c r="J136" i="13"/>
  <c r="K136" i="13" s="1"/>
  <c r="H136" i="13" s="1"/>
  <c r="G136" i="13"/>
  <c r="J135" i="13"/>
  <c r="K135" i="13" s="1"/>
  <c r="H135" i="13" s="1"/>
  <c r="G135" i="13"/>
  <c r="J134" i="13"/>
  <c r="K134" i="13" s="1"/>
  <c r="G134" i="13"/>
  <c r="J133" i="13"/>
  <c r="K133" i="13" s="1"/>
  <c r="G133" i="13"/>
  <c r="J132" i="13"/>
  <c r="K132" i="13" s="1"/>
  <c r="L132" i="13" s="1"/>
  <c r="G132" i="13"/>
  <c r="J131" i="13"/>
  <c r="K131" i="13" s="1"/>
  <c r="G131" i="13"/>
  <c r="J130" i="13"/>
  <c r="K130" i="13" s="1"/>
  <c r="H130" i="13" s="1"/>
  <c r="G130" i="13"/>
  <c r="J129" i="13"/>
  <c r="K129" i="13" s="1"/>
  <c r="G129" i="13"/>
  <c r="J128" i="13"/>
  <c r="K128" i="13" s="1"/>
  <c r="G128" i="13"/>
  <c r="J127" i="13"/>
  <c r="K127" i="13" s="1"/>
  <c r="H127" i="13" s="1"/>
  <c r="G127" i="13"/>
  <c r="J126" i="13"/>
  <c r="K126" i="13" s="1"/>
  <c r="G126" i="13"/>
  <c r="J125" i="13"/>
  <c r="K125" i="13" s="1"/>
  <c r="H125" i="13" s="1"/>
  <c r="G125" i="13"/>
  <c r="J124" i="13"/>
  <c r="K124" i="13" s="1"/>
  <c r="G124" i="13"/>
  <c r="J123" i="13"/>
  <c r="K123" i="13" s="1"/>
  <c r="G123" i="13"/>
  <c r="J122" i="13"/>
  <c r="K122" i="13" s="1"/>
  <c r="H122" i="13" s="1"/>
  <c r="G122" i="13"/>
  <c r="J121" i="13"/>
  <c r="K121" i="13" s="1"/>
  <c r="L121" i="13" s="1"/>
  <c r="G121" i="13"/>
  <c r="J120" i="13"/>
  <c r="K120" i="13" s="1"/>
  <c r="G120" i="13"/>
  <c r="J119" i="13"/>
  <c r="K119" i="13" s="1"/>
  <c r="H119" i="13" s="1"/>
  <c r="G119" i="13"/>
  <c r="J118" i="13"/>
  <c r="K118" i="13" s="1"/>
  <c r="G118" i="13"/>
  <c r="J117" i="13"/>
  <c r="K117" i="13" s="1"/>
  <c r="H117" i="13" s="1"/>
  <c r="G117" i="13"/>
  <c r="J116" i="13"/>
  <c r="K116" i="13" s="1"/>
  <c r="H116" i="13" s="1"/>
  <c r="G116" i="13"/>
  <c r="J115" i="13"/>
  <c r="K115" i="13" s="1"/>
  <c r="G115" i="13"/>
  <c r="J114" i="13"/>
  <c r="K114" i="13" s="1"/>
  <c r="H114" i="13" s="1"/>
  <c r="G114" i="13"/>
  <c r="J113" i="13"/>
  <c r="K113" i="13" s="1"/>
  <c r="H113" i="13" s="1"/>
  <c r="G113" i="13"/>
  <c r="J112" i="13"/>
  <c r="K112" i="13" s="1"/>
  <c r="G112" i="13"/>
  <c r="J111" i="13"/>
  <c r="K111" i="13" s="1"/>
  <c r="G111" i="13"/>
  <c r="J110" i="13"/>
  <c r="K110" i="13" s="1"/>
  <c r="G110" i="13"/>
  <c r="J109" i="13"/>
  <c r="K109" i="13" s="1"/>
  <c r="H109" i="13" s="1"/>
  <c r="G109" i="13"/>
  <c r="J108" i="13"/>
  <c r="K108" i="13" s="1"/>
  <c r="G108" i="13"/>
  <c r="J107" i="13"/>
  <c r="K107" i="13" s="1"/>
  <c r="G107" i="13"/>
  <c r="J106" i="13"/>
  <c r="K106" i="13" s="1"/>
  <c r="G106" i="13"/>
  <c r="J105" i="13"/>
  <c r="K105" i="13" s="1"/>
  <c r="G105" i="13"/>
  <c r="J104" i="13"/>
  <c r="K104" i="13" s="1"/>
  <c r="G104" i="13"/>
  <c r="J103" i="13"/>
  <c r="K103" i="13" s="1"/>
  <c r="H103" i="13" s="1"/>
  <c r="G103" i="13"/>
  <c r="J102" i="13"/>
  <c r="K102" i="13" s="1"/>
  <c r="G102" i="13"/>
  <c r="J101" i="13"/>
  <c r="K101" i="13" s="1"/>
  <c r="G101" i="13"/>
  <c r="J100" i="13"/>
  <c r="K100" i="13" s="1"/>
  <c r="G100" i="13"/>
  <c r="J99" i="13"/>
  <c r="K99" i="13" s="1"/>
  <c r="G99" i="13"/>
  <c r="J98" i="13"/>
  <c r="K98" i="13" s="1"/>
  <c r="G98" i="13"/>
  <c r="J97" i="13"/>
  <c r="K97" i="13" s="1"/>
  <c r="L97" i="13" s="1"/>
  <c r="G97" i="13"/>
  <c r="J96" i="13"/>
  <c r="K96" i="13" s="1"/>
  <c r="G96" i="13"/>
  <c r="J95" i="13"/>
  <c r="K95" i="13" s="1"/>
  <c r="G95" i="13"/>
  <c r="J94" i="13"/>
  <c r="K94" i="13" s="1"/>
  <c r="G94" i="13"/>
  <c r="J93" i="13"/>
  <c r="K93" i="13" s="1"/>
  <c r="G93" i="13"/>
  <c r="J92" i="13"/>
  <c r="K92" i="13" s="1"/>
  <c r="H92" i="13" s="1"/>
  <c r="G92" i="13"/>
  <c r="J91" i="13"/>
  <c r="K91" i="13" s="1"/>
  <c r="H91" i="13" s="1"/>
  <c r="G91" i="13"/>
  <c r="J90" i="13"/>
  <c r="K90" i="13" s="1"/>
  <c r="G90" i="13"/>
  <c r="J89" i="13"/>
  <c r="K89" i="13" s="1"/>
  <c r="G89" i="13"/>
  <c r="J88" i="13"/>
  <c r="K88" i="13" s="1"/>
  <c r="G88" i="13"/>
  <c r="J87" i="13"/>
  <c r="K87" i="13" s="1"/>
  <c r="G87" i="13"/>
  <c r="J86" i="13"/>
  <c r="K86" i="13" s="1"/>
  <c r="G86" i="13"/>
  <c r="J85" i="13"/>
  <c r="K85" i="13" s="1"/>
  <c r="G85" i="13"/>
  <c r="J84" i="13"/>
  <c r="K84" i="13" s="1"/>
  <c r="G84" i="13"/>
  <c r="J83" i="13"/>
  <c r="K83" i="13" s="1"/>
  <c r="L83" i="13" s="1"/>
  <c r="G83" i="13"/>
  <c r="J82" i="13"/>
  <c r="K82" i="13" s="1"/>
  <c r="G82" i="13"/>
  <c r="J81" i="13"/>
  <c r="K81" i="13" s="1"/>
  <c r="G81" i="13"/>
  <c r="J80" i="13"/>
  <c r="K80" i="13" s="1"/>
  <c r="H80" i="13" s="1"/>
  <c r="G80" i="13"/>
  <c r="J79" i="13"/>
  <c r="K79" i="13" s="1"/>
  <c r="G79" i="13"/>
  <c r="J78" i="13"/>
  <c r="K78" i="13" s="1"/>
  <c r="H78" i="13" s="1"/>
  <c r="G78" i="13"/>
  <c r="J77" i="13"/>
  <c r="K77" i="13" s="1"/>
  <c r="H77" i="13" s="1"/>
  <c r="G77" i="13"/>
  <c r="J76" i="13"/>
  <c r="K76" i="13" s="1"/>
  <c r="H76" i="13" s="1"/>
  <c r="G76" i="13"/>
  <c r="J75" i="13"/>
  <c r="K75" i="13" s="1"/>
  <c r="L75" i="13" s="1"/>
  <c r="G75" i="13"/>
  <c r="J74" i="13"/>
  <c r="K74" i="13" s="1"/>
  <c r="G74" i="13"/>
  <c r="J73" i="13"/>
  <c r="K73" i="13" s="1"/>
  <c r="H73" i="13" s="1"/>
  <c r="G73" i="13"/>
  <c r="J72" i="13"/>
  <c r="K72" i="13" s="1"/>
  <c r="L72" i="13" s="1"/>
  <c r="G72" i="13"/>
  <c r="J71" i="13"/>
  <c r="K71" i="13" s="1"/>
  <c r="L71" i="13" s="1"/>
  <c r="G71" i="13"/>
  <c r="J70" i="13"/>
  <c r="K70" i="13" s="1"/>
  <c r="G70" i="13"/>
  <c r="J69" i="13"/>
  <c r="K69" i="13" s="1"/>
  <c r="G69" i="13"/>
  <c r="J68" i="13"/>
  <c r="K68" i="13" s="1"/>
  <c r="L68" i="13" s="1"/>
  <c r="G68" i="13"/>
  <c r="J67" i="13"/>
  <c r="K67" i="13" s="1"/>
  <c r="G67" i="13"/>
  <c r="J66" i="13"/>
  <c r="K66" i="13" s="1"/>
  <c r="G66" i="13"/>
  <c r="J65" i="13"/>
  <c r="K65" i="13" s="1"/>
  <c r="L65" i="13" s="1"/>
  <c r="G65" i="13"/>
  <c r="J64" i="13"/>
  <c r="K64" i="13" s="1"/>
  <c r="G64" i="13"/>
  <c r="J63" i="13"/>
  <c r="K63" i="13" s="1"/>
  <c r="G63" i="13"/>
  <c r="J62" i="13"/>
  <c r="K62" i="13" s="1"/>
  <c r="G62" i="13"/>
  <c r="J61" i="13"/>
  <c r="K61" i="13" s="1"/>
  <c r="H61" i="13" s="1"/>
  <c r="G61" i="13"/>
  <c r="J60" i="13"/>
  <c r="K60" i="13" s="1"/>
  <c r="H60" i="13" s="1"/>
  <c r="G60" i="13"/>
  <c r="J59" i="13"/>
  <c r="K59" i="13" s="1"/>
  <c r="G59" i="13"/>
  <c r="J58" i="13"/>
  <c r="K58" i="13" s="1"/>
  <c r="G58" i="13"/>
  <c r="J57" i="13"/>
  <c r="K57" i="13" s="1"/>
  <c r="H57" i="13" s="1"/>
  <c r="G57" i="13"/>
  <c r="J56" i="13"/>
  <c r="K56" i="13" s="1"/>
  <c r="L56" i="13" s="1"/>
  <c r="G56" i="13"/>
  <c r="J55" i="13"/>
  <c r="K55" i="13" s="1"/>
  <c r="G55" i="13"/>
  <c r="J54" i="13"/>
  <c r="K54" i="13" s="1"/>
  <c r="G54" i="13"/>
  <c r="J53" i="13"/>
  <c r="K53" i="13" s="1"/>
  <c r="L53" i="13" s="1"/>
  <c r="G53" i="13"/>
  <c r="J52" i="13"/>
  <c r="K52" i="13" s="1"/>
  <c r="G52" i="13"/>
  <c r="J51" i="13"/>
  <c r="K51" i="13" s="1"/>
  <c r="H51" i="13" s="1"/>
  <c r="G51" i="13"/>
  <c r="J50" i="13"/>
  <c r="K50" i="13" s="1"/>
  <c r="L50" i="13" s="1"/>
  <c r="I50" i="13" s="1"/>
  <c r="G50" i="13"/>
  <c r="J49" i="13"/>
  <c r="K49" i="13" s="1"/>
  <c r="G49" i="13"/>
  <c r="J48" i="13"/>
  <c r="K48" i="13" s="1"/>
  <c r="G48" i="13"/>
  <c r="J47" i="13"/>
  <c r="K47" i="13" s="1"/>
  <c r="G47" i="13"/>
  <c r="J46" i="13"/>
  <c r="K46" i="13" s="1"/>
  <c r="H46" i="13" s="1"/>
  <c r="G46" i="13"/>
  <c r="J45" i="13"/>
  <c r="K45" i="13" s="1"/>
  <c r="H45" i="13" s="1"/>
  <c r="G45" i="13"/>
  <c r="J44" i="13"/>
  <c r="K44" i="13" s="1"/>
  <c r="H44" i="13" s="1"/>
  <c r="G44" i="13"/>
  <c r="J43" i="13"/>
  <c r="K43" i="13" s="1"/>
  <c r="H43" i="13" s="1"/>
  <c r="G43" i="13"/>
  <c r="J42" i="13"/>
  <c r="K42" i="13" s="1"/>
  <c r="G42" i="13"/>
  <c r="J41" i="13"/>
  <c r="K41" i="13" s="1"/>
  <c r="G41" i="13"/>
  <c r="J40" i="13"/>
  <c r="K40" i="13" s="1"/>
  <c r="L40" i="13" s="1"/>
  <c r="G40" i="13"/>
  <c r="J39" i="13"/>
  <c r="K39" i="13" s="1"/>
  <c r="H39" i="13" s="1"/>
  <c r="G39" i="13"/>
  <c r="J38" i="13"/>
  <c r="K38" i="13" s="1"/>
  <c r="H38" i="13" s="1"/>
  <c r="G38" i="13"/>
  <c r="J37" i="13"/>
  <c r="K37" i="13" s="1"/>
  <c r="G37" i="13"/>
  <c r="J36" i="13"/>
  <c r="K36" i="13" s="1"/>
  <c r="L36" i="13" s="1"/>
  <c r="G36" i="13"/>
  <c r="J35" i="13"/>
  <c r="K35" i="13" s="1"/>
  <c r="L35" i="13" s="1"/>
  <c r="G35" i="13"/>
  <c r="J34" i="13"/>
  <c r="K34" i="13" s="1"/>
  <c r="L34" i="13" s="1"/>
  <c r="G34" i="13"/>
  <c r="H2239" i="13"/>
  <c r="D13" i="103"/>
  <c r="D11" i="118"/>
  <c r="H9" i="118"/>
  <c r="A1047" i="106"/>
  <c r="A1037" i="106"/>
  <c r="A1027" i="106"/>
  <c r="J1059" i="106"/>
  <c r="J1061" i="106"/>
  <c r="J1063" i="106"/>
  <c r="J1069" i="106"/>
  <c r="J1071" i="106"/>
  <c r="J1073" i="106"/>
  <c r="J1079" i="106"/>
  <c r="J1081" i="106"/>
  <c r="W48" i="1"/>
  <c r="U48" i="1"/>
  <c r="R48" i="1"/>
  <c r="J48" i="1"/>
  <c r="L48" i="1"/>
  <c r="AS62" i="1"/>
  <c r="AC62" i="1"/>
  <c r="AB62" i="1"/>
  <c r="D16" i="3"/>
  <c r="K16" i="3"/>
  <c r="AA48" i="1"/>
  <c r="AR48" i="1"/>
  <c r="L16" i="3"/>
  <c r="J3" i="6"/>
  <c r="J17" i="6"/>
  <c r="J18" i="6"/>
  <c r="J22" i="6"/>
  <c r="J27" i="6"/>
  <c r="J29" i="6"/>
  <c r="O2" i="106"/>
  <c r="N4" i="8"/>
  <c r="I1" i="8"/>
  <c r="E1" i="7"/>
  <c r="J4" i="7"/>
  <c r="F1" i="6"/>
  <c r="BT3" i="1"/>
  <c r="AN1" i="1"/>
  <c r="BH3" i="1"/>
  <c r="X1" i="1"/>
  <c r="M1" i="1"/>
  <c r="AV3" i="1"/>
  <c r="U9" i="1"/>
  <c r="U10" i="1"/>
  <c r="U11" i="1"/>
  <c r="U13" i="1"/>
  <c r="U14" i="1"/>
  <c r="U15" i="1"/>
  <c r="U16" i="1"/>
  <c r="U17" i="1"/>
  <c r="U18" i="1"/>
  <c r="U19" i="1"/>
  <c r="U21" i="1"/>
  <c r="U22" i="1"/>
  <c r="U23" i="1"/>
  <c r="U24" i="1"/>
  <c r="U26" i="1"/>
  <c r="U27" i="1"/>
  <c r="U28" i="1"/>
  <c r="U29" i="1"/>
  <c r="U30" i="1"/>
  <c r="U32" i="1"/>
  <c r="U33" i="1"/>
  <c r="U34" i="1"/>
  <c r="U35" i="1"/>
  <c r="U36" i="1"/>
  <c r="U37" i="1"/>
  <c r="U38" i="1"/>
  <c r="U39" i="1"/>
  <c r="U40" i="1"/>
  <c r="U41" i="1"/>
  <c r="U42" i="1"/>
  <c r="U43" i="1"/>
  <c r="U44" i="1"/>
  <c r="U45" i="1"/>
  <c r="U47" i="1"/>
  <c r="U49" i="1"/>
  <c r="U50" i="1"/>
  <c r="U51" i="1"/>
  <c r="U52" i="1"/>
  <c r="U53" i="1"/>
  <c r="U54" i="1"/>
  <c r="U55" i="1"/>
  <c r="U56" i="1"/>
  <c r="U57" i="1"/>
  <c r="U58" i="1"/>
  <c r="U60" i="1"/>
  <c r="U8" i="1"/>
  <c r="R9" i="1"/>
  <c r="R10" i="1"/>
  <c r="R11" i="1"/>
  <c r="R13" i="1"/>
  <c r="R14" i="1"/>
  <c r="R15" i="1"/>
  <c r="R16" i="1"/>
  <c r="R17" i="1"/>
  <c r="R18" i="1"/>
  <c r="R19" i="1"/>
  <c r="R21" i="1"/>
  <c r="R22" i="1"/>
  <c r="R23" i="1"/>
  <c r="R24" i="1"/>
  <c r="R26" i="1"/>
  <c r="R27" i="1"/>
  <c r="R28" i="1"/>
  <c r="R29" i="1"/>
  <c r="R30" i="1"/>
  <c r="R32" i="1"/>
  <c r="R33" i="1"/>
  <c r="R34" i="1"/>
  <c r="R35" i="1"/>
  <c r="R36" i="1"/>
  <c r="R37" i="1"/>
  <c r="R38" i="1"/>
  <c r="R39" i="1"/>
  <c r="R40" i="1"/>
  <c r="R41" i="1"/>
  <c r="R42" i="1"/>
  <c r="R43" i="1"/>
  <c r="R44" i="1"/>
  <c r="R45" i="1"/>
  <c r="R47" i="1"/>
  <c r="R49" i="1"/>
  <c r="R50" i="1"/>
  <c r="R51" i="1"/>
  <c r="R52" i="1"/>
  <c r="R53" i="1"/>
  <c r="R54" i="1"/>
  <c r="R55" i="1"/>
  <c r="R56" i="1"/>
  <c r="R57" i="1"/>
  <c r="R58" i="1"/>
  <c r="R60" i="1"/>
  <c r="Q16" i="3"/>
  <c r="AD48" i="1"/>
  <c r="C17" i="11"/>
  <c r="B15" i="1" s="1"/>
  <c r="E17" i="6"/>
  <c r="E22" i="6"/>
  <c r="E27" i="6"/>
  <c r="E30" i="6"/>
  <c r="F12" i="7"/>
  <c r="D30" i="6"/>
  <c r="D12" i="7"/>
  <c r="D21" i="7" s="1"/>
  <c r="D19" i="6"/>
  <c r="D22" i="6"/>
  <c r="D20" i="6"/>
  <c r="B25" i="13"/>
  <c r="B26" i="13"/>
  <c r="B27" i="13"/>
  <c r="B28" i="13"/>
  <c r="B24" i="13"/>
  <c r="B23" i="13"/>
  <c r="B22" i="13"/>
  <c r="B21" i="13"/>
  <c r="B18" i="13"/>
  <c r="B19" i="13"/>
  <c r="B20" i="13"/>
  <c r="B17" i="13"/>
  <c r="B7" i="13"/>
  <c r="B12" i="13"/>
  <c r="B11" i="13"/>
  <c r="B10" i="13"/>
  <c r="B9" i="13"/>
  <c r="B8" i="13"/>
  <c r="H9" i="116"/>
  <c r="D13" i="105"/>
  <c r="H8" i="105"/>
  <c r="N20" i="7"/>
  <c r="J11" i="7"/>
  <c r="J20" i="7"/>
  <c r="N11" i="7"/>
  <c r="A267" i="106"/>
  <c r="A277" i="106"/>
  <c r="A287" i="106"/>
  <c r="A297" i="106"/>
  <c r="A307" i="106"/>
  <c r="A317" i="106"/>
  <c r="A327" i="106"/>
  <c r="A337" i="106"/>
  <c r="A347" i="106"/>
  <c r="A357" i="106"/>
  <c r="A367" i="106"/>
  <c r="A377" i="106"/>
  <c r="A387" i="106"/>
  <c r="A397" i="106"/>
  <c r="A407" i="106"/>
  <c r="A417" i="106"/>
  <c r="A427" i="106"/>
  <c r="A437" i="106"/>
  <c r="A447" i="106"/>
  <c r="A457" i="106"/>
  <c r="A467" i="106"/>
  <c r="A477" i="106"/>
  <c r="A487" i="106"/>
  <c r="A497" i="106"/>
  <c r="A507" i="106"/>
  <c r="A517" i="106"/>
  <c r="A527" i="106"/>
  <c r="A537" i="106"/>
  <c r="A547" i="106"/>
  <c r="A557" i="106"/>
  <c r="A567" i="106"/>
  <c r="A577" i="106"/>
  <c r="A587" i="106"/>
  <c r="A597" i="106"/>
  <c r="A607" i="106"/>
  <c r="A617" i="106"/>
  <c r="A627" i="106"/>
  <c r="A637" i="106"/>
  <c r="A647" i="106"/>
  <c r="A657" i="106"/>
  <c r="A667" i="106"/>
  <c r="A677" i="106"/>
  <c r="A687" i="106"/>
  <c r="A697" i="106"/>
  <c r="A707" i="106"/>
  <c r="A717" i="106"/>
  <c r="A727" i="106"/>
  <c r="A737" i="106"/>
  <c r="A747" i="106"/>
  <c r="A757" i="106"/>
  <c r="A767" i="106"/>
  <c r="A777" i="106"/>
  <c r="A787" i="106"/>
  <c r="A797" i="106"/>
  <c r="A807" i="106"/>
  <c r="A817" i="106"/>
  <c r="A827" i="106"/>
  <c r="A837" i="106"/>
  <c r="A847" i="106"/>
  <c r="A857" i="106"/>
  <c r="A867" i="106"/>
  <c r="A877" i="106"/>
  <c r="A887" i="106"/>
  <c r="A897" i="106"/>
  <c r="A907" i="106"/>
  <c r="A917" i="106"/>
  <c r="A927" i="106"/>
  <c r="A937" i="106"/>
  <c r="A947" i="106"/>
  <c r="A957" i="106"/>
  <c r="A967" i="106"/>
  <c r="A977" i="106"/>
  <c r="A987" i="106"/>
  <c r="A997" i="106"/>
  <c r="A1007" i="106"/>
  <c r="A1017" i="106"/>
  <c r="A1057" i="106"/>
  <c r="A1067" i="106"/>
  <c r="A1077" i="106"/>
  <c r="A1087" i="106"/>
  <c r="A1097" i="106"/>
  <c r="A1107" i="106"/>
  <c r="A1117" i="106"/>
  <c r="A1127" i="106"/>
  <c r="A1137" i="106"/>
  <c r="A1147" i="106"/>
  <c r="A1157" i="106"/>
  <c r="A1167" i="106"/>
  <c r="A1177" i="106"/>
  <c r="A1187" i="106"/>
  <c r="A1197" i="106"/>
  <c r="CB16" i="1"/>
  <c r="BX16" i="1"/>
  <c r="BT16" i="1"/>
  <c r="CB15" i="1"/>
  <c r="BX15" i="1"/>
  <c r="BT15" i="1"/>
  <c r="CB14" i="1"/>
  <c r="BX14" i="1"/>
  <c r="BT14" i="1"/>
  <c r="CB13" i="1"/>
  <c r="BX13" i="1"/>
  <c r="BT13" i="1"/>
  <c r="CB11" i="1"/>
  <c r="BX11" i="1"/>
  <c r="BT11" i="1"/>
  <c r="CB10" i="1"/>
  <c r="BX10" i="1"/>
  <c r="BT10" i="1"/>
  <c r="CB9" i="1"/>
  <c r="BX9" i="1"/>
  <c r="BT9" i="1"/>
  <c r="CB8" i="1"/>
  <c r="BX8" i="1"/>
  <c r="BT8" i="1"/>
  <c r="BP17" i="1"/>
  <c r="BL17" i="1"/>
  <c r="BH17" i="1"/>
  <c r="BP16" i="1"/>
  <c r="BL16" i="1"/>
  <c r="BH16" i="1"/>
  <c r="BP15" i="1"/>
  <c r="BL15" i="1"/>
  <c r="BH15" i="1"/>
  <c r="BP14" i="1"/>
  <c r="BL14" i="1"/>
  <c r="BH14" i="1"/>
  <c r="BP13" i="1"/>
  <c r="BL13" i="1"/>
  <c r="BH13" i="1"/>
  <c r="BP11" i="1"/>
  <c r="BL11" i="1"/>
  <c r="BH11" i="1"/>
  <c r="BP10" i="1"/>
  <c r="BL10" i="1"/>
  <c r="BH10" i="1"/>
  <c r="BP9" i="1"/>
  <c r="BL9" i="1"/>
  <c r="BH9" i="1"/>
  <c r="BP8" i="1"/>
  <c r="BL8" i="1"/>
  <c r="BH8" i="1"/>
  <c r="BD17" i="1"/>
  <c r="AZ17" i="1"/>
  <c r="BD16" i="1"/>
  <c r="AZ16" i="1"/>
  <c r="BD15" i="1"/>
  <c r="AZ15" i="1"/>
  <c r="BD14" i="1"/>
  <c r="AZ14" i="1"/>
  <c r="BD13" i="1"/>
  <c r="AZ13" i="1"/>
  <c r="BD11" i="1"/>
  <c r="AZ11" i="1"/>
  <c r="BD10" i="1"/>
  <c r="AZ10" i="1"/>
  <c r="BD9" i="1"/>
  <c r="AZ9" i="1"/>
  <c r="BD8" i="1"/>
  <c r="AZ8" i="1"/>
  <c r="AV17" i="1"/>
  <c r="AV16" i="1"/>
  <c r="AV15" i="1"/>
  <c r="AV14" i="1"/>
  <c r="AV13" i="1"/>
  <c r="AV11" i="1"/>
  <c r="AV10" i="1"/>
  <c r="AV9" i="1"/>
  <c r="AV8" i="1"/>
  <c r="F25" i="1"/>
  <c r="H12" i="1"/>
  <c r="H20" i="1"/>
  <c r="H25" i="1"/>
  <c r="H31" i="1"/>
  <c r="J31" i="1" s="1"/>
  <c r="L31" i="1" s="1"/>
  <c r="AA31" i="1" s="1"/>
  <c r="AD31" i="1" s="1"/>
  <c r="H46" i="1"/>
  <c r="H59" i="1"/>
  <c r="H61" i="1"/>
  <c r="I31" i="1"/>
  <c r="J9" i="1"/>
  <c r="L9" i="1"/>
  <c r="J17" i="1"/>
  <c r="L17" i="1"/>
  <c r="I25" i="1"/>
  <c r="J33" i="1"/>
  <c r="L33" i="1"/>
  <c r="J41" i="1"/>
  <c r="L41" i="1"/>
  <c r="J50" i="1"/>
  <c r="L50" i="1"/>
  <c r="J58" i="1"/>
  <c r="L58" i="1"/>
  <c r="J21" i="1"/>
  <c r="L21" i="1"/>
  <c r="AA21" i="1" s="1"/>
  <c r="J29" i="1"/>
  <c r="L29" i="1"/>
  <c r="J37" i="1"/>
  <c r="L37" i="1"/>
  <c r="J45" i="1"/>
  <c r="L45" i="1"/>
  <c r="J54" i="1"/>
  <c r="L54" i="1"/>
  <c r="AA54" i="1" s="1"/>
  <c r="P31" i="1"/>
  <c r="Q25" i="1"/>
  <c r="D10" i="3"/>
  <c r="K10" i="3"/>
  <c r="P12" i="1"/>
  <c r="P20" i="1"/>
  <c r="P25" i="1"/>
  <c r="P46" i="1"/>
  <c r="P59" i="1"/>
  <c r="Q12" i="1"/>
  <c r="Q20" i="1"/>
  <c r="Q62" i="1" s="1"/>
  <c r="Q31" i="1"/>
  <c r="Q46" i="1"/>
  <c r="Q59" i="1"/>
  <c r="Q61" i="1"/>
  <c r="S31" i="1"/>
  <c r="T25" i="1"/>
  <c r="L10" i="3"/>
  <c r="Q10" i="3"/>
  <c r="S12" i="1"/>
  <c r="S20" i="1"/>
  <c r="W20" i="1" s="1"/>
  <c r="S25" i="1"/>
  <c r="S46" i="1"/>
  <c r="S59" i="1"/>
  <c r="T12" i="1"/>
  <c r="T20" i="1"/>
  <c r="T31" i="1"/>
  <c r="T46" i="1"/>
  <c r="T59" i="1"/>
  <c r="T61" i="1"/>
  <c r="V31" i="1"/>
  <c r="W13" i="1"/>
  <c r="W21" i="1"/>
  <c r="W29" i="1"/>
  <c r="W37" i="1"/>
  <c r="G12" i="1"/>
  <c r="G59" i="1"/>
  <c r="G61" i="1"/>
  <c r="J10" i="1"/>
  <c r="L10" i="1"/>
  <c r="AA10" i="1" s="1"/>
  <c r="J18" i="1"/>
  <c r="L18" i="1"/>
  <c r="J26" i="1"/>
  <c r="L26" i="1"/>
  <c r="J34" i="1"/>
  <c r="L34" i="1"/>
  <c r="J42" i="1"/>
  <c r="L42" i="1"/>
  <c r="J51" i="1"/>
  <c r="L51" i="1"/>
  <c r="I59" i="1"/>
  <c r="K12" i="1"/>
  <c r="K59" i="1"/>
  <c r="K61" i="1"/>
  <c r="J14" i="1"/>
  <c r="L14" i="1"/>
  <c r="J22" i="1"/>
  <c r="L22" i="1"/>
  <c r="J30" i="1"/>
  <c r="L30" i="1"/>
  <c r="J38" i="1"/>
  <c r="L38" i="1"/>
  <c r="G46" i="1"/>
  <c r="I46" i="1"/>
  <c r="K46" i="1"/>
  <c r="J55" i="1"/>
  <c r="L55" i="1"/>
  <c r="D11" i="3"/>
  <c r="K11" i="3"/>
  <c r="L11" i="3"/>
  <c r="Q11" i="3"/>
  <c r="V12" i="1"/>
  <c r="V20" i="1"/>
  <c r="V59" i="1"/>
  <c r="V61" i="1"/>
  <c r="W14" i="1"/>
  <c r="W22" i="1"/>
  <c r="W30" i="1"/>
  <c r="W38" i="1"/>
  <c r="J11" i="1"/>
  <c r="L11" i="1"/>
  <c r="AA11" i="1" s="1"/>
  <c r="J19" i="1"/>
  <c r="L19" i="1"/>
  <c r="J27" i="1"/>
  <c r="L27" i="1"/>
  <c r="J35" i="1"/>
  <c r="L35" i="1"/>
  <c r="J43" i="1"/>
  <c r="L43" i="1"/>
  <c r="J52" i="1"/>
  <c r="L52" i="1"/>
  <c r="J60" i="1"/>
  <c r="L60" i="1"/>
  <c r="AA60" i="1" s="1"/>
  <c r="K31" i="1"/>
  <c r="J15" i="1"/>
  <c r="L15" i="1"/>
  <c r="J23" i="1"/>
  <c r="L23" i="1"/>
  <c r="F31" i="1"/>
  <c r="G31" i="1"/>
  <c r="J39" i="1"/>
  <c r="L39" i="1"/>
  <c r="J47" i="1"/>
  <c r="L47" i="1"/>
  <c r="J56" i="1"/>
  <c r="L56" i="1"/>
  <c r="D15" i="3"/>
  <c r="K15" i="3"/>
  <c r="L15" i="3"/>
  <c r="Q15" i="3"/>
  <c r="V25" i="1"/>
  <c r="F12" i="1"/>
  <c r="F20" i="1"/>
  <c r="I20" i="1"/>
  <c r="J28" i="1"/>
  <c r="L28" i="1" s="1"/>
  <c r="AA28" i="1" s="1"/>
  <c r="J36" i="1"/>
  <c r="L36" i="1"/>
  <c r="J44" i="1"/>
  <c r="L44" i="1"/>
  <c r="J53" i="1"/>
  <c r="L53" i="1"/>
  <c r="J8" i="1"/>
  <c r="L8" i="1"/>
  <c r="AA8" i="1"/>
  <c r="J16" i="1"/>
  <c r="L16" i="1"/>
  <c r="J24" i="1"/>
  <c r="L24" i="1"/>
  <c r="AA24" i="1" s="1"/>
  <c r="J32" i="1"/>
  <c r="L32" i="1"/>
  <c r="J40" i="1"/>
  <c r="L40" i="1"/>
  <c r="J49" i="1"/>
  <c r="L49" i="1"/>
  <c r="J57" i="1"/>
  <c r="L57" i="1"/>
  <c r="D17" i="3"/>
  <c r="K17" i="3"/>
  <c r="V46" i="1"/>
  <c r="W16" i="1"/>
  <c r="W24" i="1"/>
  <c r="W32" i="1"/>
  <c r="W40" i="1"/>
  <c r="W49" i="1"/>
  <c r="J13" i="1"/>
  <c r="G25" i="1"/>
  <c r="D18" i="3"/>
  <c r="K18" i="3"/>
  <c r="D19" i="3"/>
  <c r="K19" i="3"/>
  <c r="W9" i="1"/>
  <c r="W34" i="1"/>
  <c r="W45" i="1"/>
  <c r="W55" i="1"/>
  <c r="W57" i="1"/>
  <c r="D12" i="102"/>
  <c r="D11" i="102"/>
  <c r="AF46" i="1"/>
  <c r="AK59" i="1"/>
  <c r="AM59" i="1" s="1"/>
  <c r="AR59" i="1" s="1"/>
  <c r="AK61" i="1"/>
  <c r="AM61" i="1" s="1"/>
  <c r="AR61" i="1" s="1"/>
  <c r="AL12" i="1"/>
  <c r="AL20" i="1"/>
  <c r="AL59" i="1"/>
  <c r="AL61" i="1"/>
  <c r="AR14" i="1"/>
  <c r="AR22" i="1"/>
  <c r="AR30" i="1"/>
  <c r="AR38" i="1"/>
  <c r="AJ46" i="1"/>
  <c r="AK46" i="1"/>
  <c r="AL46" i="1"/>
  <c r="AR55" i="1"/>
  <c r="AR10" i="1"/>
  <c r="AR18" i="1"/>
  <c r="AR26" i="1"/>
  <c r="AR34" i="1"/>
  <c r="AR42" i="1"/>
  <c r="AR51" i="1"/>
  <c r="AF59" i="1"/>
  <c r="AJ59" i="1"/>
  <c r="AJ61" i="1"/>
  <c r="AQ59" i="1"/>
  <c r="AQ61" i="1"/>
  <c r="W10" i="1"/>
  <c r="W23" i="1"/>
  <c r="W35" i="1"/>
  <c r="W56" i="1"/>
  <c r="W17" i="1"/>
  <c r="AA17" i="1" s="1"/>
  <c r="W33" i="1"/>
  <c r="W41" i="1"/>
  <c r="W50" i="1"/>
  <c r="W58" i="1"/>
  <c r="W47" i="1"/>
  <c r="AF31" i="1"/>
  <c r="AJ25" i="1"/>
  <c r="AL25" i="1"/>
  <c r="AL31" i="1"/>
  <c r="AR15" i="1"/>
  <c r="AR23" i="1"/>
  <c r="AJ31" i="1"/>
  <c r="AK31" i="1"/>
  <c r="AR39" i="1"/>
  <c r="AR47" i="1"/>
  <c r="AR56" i="1"/>
  <c r="AQ25" i="1"/>
  <c r="AR11" i="1"/>
  <c r="AR19" i="1"/>
  <c r="AR27" i="1"/>
  <c r="AR35" i="1"/>
  <c r="AR43" i="1"/>
  <c r="AR52" i="1"/>
  <c r="AR60" i="1"/>
  <c r="W11" i="1"/>
  <c r="W36" i="1"/>
  <c r="W18" i="1"/>
  <c r="W26" i="1"/>
  <c r="W42" i="1"/>
  <c r="W51" i="1"/>
  <c r="AK12" i="1"/>
  <c r="AK20" i="1"/>
  <c r="AR8" i="1"/>
  <c r="AR16" i="1"/>
  <c r="AR24" i="1"/>
  <c r="AR32" i="1"/>
  <c r="AR40" i="1"/>
  <c r="AR49" i="1"/>
  <c r="AR57" i="1"/>
  <c r="AF12" i="1"/>
  <c r="AJ12" i="1"/>
  <c r="AQ12" i="1"/>
  <c r="AF20" i="1"/>
  <c r="AJ20" i="1"/>
  <c r="AQ20" i="1"/>
  <c r="AR28" i="1"/>
  <c r="AR36" i="1"/>
  <c r="AR44" i="1"/>
  <c r="W39" i="1"/>
  <c r="W19" i="1"/>
  <c r="W27" i="1"/>
  <c r="W43" i="1"/>
  <c r="W52" i="1"/>
  <c r="W60" i="1"/>
  <c r="AK25" i="1"/>
  <c r="AR9" i="1"/>
  <c r="AR17" i="1"/>
  <c r="AR33" i="1"/>
  <c r="AR41" i="1"/>
  <c r="AR50" i="1"/>
  <c r="AR58" i="1"/>
  <c r="AR13" i="1"/>
  <c r="AR21" i="1"/>
  <c r="AR29" i="1"/>
  <c r="AR37" i="1"/>
  <c r="AR45" i="1"/>
  <c r="AR54" i="1"/>
  <c r="AQ31" i="1"/>
  <c r="AQ46" i="1"/>
  <c r="W15" i="1"/>
  <c r="W28" i="1"/>
  <c r="W44" i="1"/>
  <c r="W53" i="1"/>
  <c r="W54" i="1"/>
  <c r="L19" i="3"/>
  <c r="Q19" i="3"/>
  <c r="G10" i="8"/>
  <c r="G13" i="8" s="1"/>
  <c r="F19" i="7"/>
  <c r="E10" i="8"/>
  <c r="E13" i="8" s="1"/>
  <c r="D15" i="7"/>
  <c r="H8" i="8"/>
  <c r="H9" i="8"/>
  <c r="D12" i="116"/>
  <c r="H11" i="8"/>
  <c r="K75" i="113"/>
  <c r="K57" i="113"/>
  <c r="K45" i="113"/>
  <c r="K21" i="113"/>
  <c r="K69" i="113"/>
  <c r="K39" i="113"/>
  <c r="J33" i="112"/>
  <c r="J27" i="112"/>
  <c r="J21" i="112"/>
  <c r="J9" i="112"/>
  <c r="J1203" i="106"/>
  <c r="J1201" i="106"/>
  <c r="J1199" i="106"/>
  <c r="J1193" i="106"/>
  <c r="J1191" i="106"/>
  <c r="J1189" i="106"/>
  <c r="J1183" i="106"/>
  <c r="J1181" i="106"/>
  <c r="J1179" i="106"/>
  <c r="J1173" i="106"/>
  <c r="J1171" i="106"/>
  <c r="J1169" i="106"/>
  <c r="J1163" i="106"/>
  <c r="J1161" i="106"/>
  <c r="J1159" i="106"/>
  <c r="J1153" i="106"/>
  <c r="J1151" i="106"/>
  <c r="J1149" i="106"/>
  <c r="J1143" i="106"/>
  <c r="J1139" i="106"/>
  <c r="J1133" i="106"/>
  <c r="J1131" i="106"/>
  <c r="J1129" i="106"/>
  <c r="J1123" i="106"/>
  <c r="J1121" i="106"/>
  <c r="J1119" i="106"/>
  <c r="J1113" i="106"/>
  <c r="J1111" i="106"/>
  <c r="J1109" i="106"/>
  <c r="J1103" i="106"/>
  <c r="J1101" i="106"/>
  <c r="J1099" i="106"/>
  <c r="J1093" i="106"/>
  <c r="J1091" i="106"/>
  <c r="J1089" i="106"/>
  <c r="J1083" i="106"/>
  <c r="J1023" i="106"/>
  <c r="J1021" i="106"/>
  <c r="J1019" i="106"/>
  <c r="J1013" i="106"/>
  <c r="J1011" i="106"/>
  <c r="J1009" i="106"/>
  <c r="J1003" i="106"/>
  <c r="J1001" i="106"/>
  <c r="J999" i="106"/>
  <c r="J993" i="106"/>
  <c r="J991" i="106"/>
  <c r="J989" i="106"/>
  <c r="J983" i="106"/>
  <c r="J981" i="106"/>
  <c r="J979" i="106"/>
  <c r="J973" i="106"/>
  <c r="J971" i="106"/>
  <c r="J969" i="106"/>
  <c r="J963" i="106"/>
  <c r="J961" i="106"/>
  <c r="J959" i="106"/>
  <c r="J953" i="106"/>
  <c r="J951" i="106"/>
  <c r="J949" i="106"/>
  <c r="J943" i="106"/>
  <c r="J941" i="106"/>
  <c r="J939" i="106"/>
  <c r="J933" i="106"/>
  <c r="J931" i="106"/>
  <c r="J929" i="106"/>
  <c r="J923" i="106"/>
  <c r="J921" i="106"/>
  <c r="J919" i="106"/>
  <c r="J913" i="106"/>
  <c r="J911" i="106"/>
  <c r="J909" i="106"/>
  <c r="J903" i="106"/>
  <c r="J901" i="106"/>
  <c r="J899" i="106"/>
  <c r="J893" i="106"/>
  <c r="J891" i="106"/>
  <c r="J889" i="106"/>
  <c r="J883" i="106"/>
  <c r="J881" i="106"/>
  <c r="J879" i="106"/>
  <c r="J873" i="106"/>
  <c r="J871" i="106"/>
  <c r="J869" i="106"/>
  <c r="J863" i="106"/>
  <c r="J861" i="106"/>
  <c r="J859" i="106"/>
  <c r="J853" i="106"/>
  <c r="J851" i="106"/>
  <c r="J849" i="106"/>
  <c r="J843" i="106"/>
  <c r="J841" i="106"/>
  <c r="J839" i="106"/>
  <c r="J833" i="106"/>
  <c r="J831" i="106"/>
  <c r="J829" i="106"/>
  <c r="J823" i="106"/>
  <c r="J821" i="106"/>
  <c r="J819" i="106"/>
  <c r="J813" i="106"/>
  <c r="J811" i="106"/>
  <c r="J809" i="106"/>
  <c r="J803" i="106"/>
  <c r="J801" i="106"/>
  <c r="J799" i="106"/>
  <c r="J793" i="106"/>
  <c r="J791" i="106"/>
  <c r="J789" i="106"/>
  <c r="J783" i="106"/>
  <c r="J781" i="106"/>
  <c r="J779" i="106"/>
  <c r="J773" i="106"/>
  <c r="J771" i="106"/>
  <c r="J769" i="106"/>
  <c r="J763" i="106"/>
  <c r="J761" i="106"/>
  <c r="J759" i="106"/>
  <c r="J753" i="106"/>
  <c r="J751" i="106"/>
  <c r="J749" i="106"/>
  <c r="J743" i="106"/>
  <c r="J741" i="106"/>
  <c r="J739" i="106"/>
  <c r="J733" i="106"/>
  <c r="J731" i="106"/>
  <c r="J729" i="106"/>
  <c r="J723" i="106"/>
  <c r="J721" i="106"/>
  <c r="J719" i="106"/>
  <c r="J713" i="106"/>
  <c r="J711" i="106"/>
  <c r="J709" i="106"/>
  <c r="J703" i="106"/>
  <c r="J701" i="106"/>
  <c r="J699" i="106"/>
  <c r="J693" i="106"/>
  <c r="J691" i="106"/>
  <c r="J689" i="106"/>
  <c r="J683" i="106"/>
  <c r="J681" i="106"/>
  <c r="J679" i="106"/>
  <c r="J673" i="106"/>
  <c r="J671" i="106"/>
  <c r="J669" i="106"/>
  <c r="J663" i="106"/>
  <c r="J661" i="106"/>
  <c r="J659" i="106"/>
  <c r="J653" i="106"/>
  <c r="J651" i="106"/>
  <c r="J649" i="106"/>
  <c r="J643" i="106"/>
  <c r="J641" i="106"/>
  <c r="J639" i="106"/>
  <c r="J633" i="106"/>
  <c r="J631" i="106"/>
  <c r="J629" i="106"/>
  <c r="J623" i="106"/>
  <c r="J621" i="106"/>
  <c r="J619" i="106"/>
  <c r="J613" i="106"/>
  <c r="J611" i="106"/>
  <c r="J609" i="106"/>
  <c r="J603" i="106"/>
  <c r="J601" i="106"/>
  <c r="J599" i="106"/>
  <c r="J593" i="106"/>
  <c r="J591" i="106"/>
  <c r="J589" i="106"/>
  <c r="J583" i="106"/>
  <c r="J581" i="106"/>
  <c r="J579" i="106"/>
  <c r="J573" i="106"/>
  <c r="J571" i="106"/>
  <c r="J569" i="106"/>
  <c r="J563" i="106"/>
  <c r="J561" i="106"/>
  <c r="J559" i="106"/>
  <c r="J553" i="106"/>
  <c r="J551" i="106"/>
  <c r="J549" i="106"/>
  <c r="J543" i="106"/>
  <c r="J541" i="106"/>
  <c r="J539" i="106"/>
  <c r="J533" i="106"/>
  <c r="J531" i="106"/>
  <c r="J529" i="106"/>
  <c r="J523" i="106"/>
  <c r="J521" i="106"/>
  <c r="J519" i="106"/>
  <c r="J513" i="106"/>
  <c r="J511" i="106"/>
  <c r="J509" i="106"/>
  <c r="J503" i="106"/>
  <c r="J501" i="106"/>
  <c r="J499" i="106"/>
  <c r="J493" i="106"/>
  <c r="J491" i="106"/>
  <c r="J489" i="106"/>
  <c r="J483" i="106"/>
  <c r="J481" i="106"/>
  <c r="J479" i="106"/>
  <c r="J473" i="106"/>
  <c r="J471" i="106"/>
  <c r="J469" i="106"/>
  <c r="J463" i="106"/>
  <c r="J461" i="106"/>
  <c r="J459" i="106"/>
  <c r="J453" i="106"/>
  <c r="J451" i="106"/>
  <c r="J449" i="106"/>
  <c r="J443" i="106"/>
  <c r="J441" i="106"/>
  <c r="J439" i="106"/>
  <c r="J433" i="106"/>
  <c r="J431" i="106"/>
  <c r="J429" i="106"/>
  <c r="J423" i="106"/>
  <c r="J421" i="106"/>
  <c r="J419" i="106"/>
  <c r="J413" i="106"/>
  <c r="J411" i="106"/>
  <c r="J409" i="106"/>
  <c r="J403" i="106"/>
  <c r="J401" i="106"/>
  <c r="J399" i="106"/>
  <c r="J393" i="106"/>
  <c r="J391" i="106"/>
  <c r="J389" i="106"/>
  <c r="J383" i="106"/>
  <c r="J381" i="106"/>
  <c r="J379" i="106"/>
  <c r="J373" i="106"/>
  <c r="J371" i="106"/>
  <c r="J369" i="106"/>
  <c r="J363" i="106"/>
  <c r="J361" i="106"/>
  <c r="J359" i="106"/>
  <c r="J353" i="106"/>
  <c r="J351" i="106"/>
  <c r="J349" i="106"/>
  <c r="J343" i="106"/>
  <c r="J341" i="106"/>
  <c r="J339" i="106"/>
  <c r="J333" i="106"/>
  <c r="J331" i="106"/>
  <c r="J329" i="106"/>
  <c r="J323" i="106"/>
  <c r="J321" i="106"/>
  <c r="J319" i="106"/>
  <c r="J313" i="106"/>
  <c r="J311" i="106"/>
  <c r="J309" i="106"/>
  <c r="J303" i="106"/>
  <c r="J301" i="106"/>
  <c r="J299" i="106"/>
  <c r="J293" i="106"/>
  <c r="J291" i="106"/>
  <c r="J289" i="106"/>
  <c r="J283" i="106"/>
  <c r="J281" i="106"/>
  <c r="J279" i="106"/>
  <c r="J273" i="106"/>
  <c r="J271" i="106"/>
  <c r="J269" i="106"/>
  <c r="J263" i="106"/>
  <c r="J261" i="106"/>
  <c r="J259" i="106"/>
  <c r="J253" i="106"/>
  <c r="J251" i="106"/>
  <c r="J249" i="106"/>
  <c r="J243" i="106"/>
  <c r="J241" i="106"/>
  <c r="J239" i="106"/>
  <c r="J233" i="106"/>
  <c r="J231" i="106"/>
  <c r="J229" i="106"/>
  <c r="J223" i="106"/>
  <c r="J221" i="106"/>
  <c r="J219" i="106"/>
  <c r="J213" i="106"/>
  <c r="J211" i="106"/>
  <c r="J209" i="106"/>
  <c r="J203" i="106"/>
  <c r="J201" i="106"/>
  <c r="J199" i="106"/>
  <c r="J193" i="106"/>
  <c r="J191" i="106"/>
  <c r="J189" i="106"/>
  <c r="J183" i="106"/>
  <c r="J181" i="106"/>
  <c r="J179" i="106"/>
  <c r="J173" i="106"/>
  <c r="J171" i="106"/>
  <c r="J169" i="106"/>
  <c r="J163" i="106"/>
  <c r="J161" i="106"/>
  <c r="J159" i="106"/>
  <c r="J153" i="106"/>
  <c r="J151" i="106"/>
  <c r="J149" i="106"/>
  <c r="J143" i="106"/>
  <c r="J141" i="106"/>
  <c r="J139" i="106"/>
  <c r="J133" i="106"/>
  <c r="J131" i="106"/>
  <c r="J129" i="106"/>
  <c r="J123" i="106"/>
  <c r="J121" i="106"/>
  <c r="J119" i="106"/>
  <c r="J113" i="106"/>
  <c r="J111" i="106"/>
  <c r="J109" i="106"/>
  <c r="J103" i="106"/>
  <c r="J101" i="106"/>
  <c r="J99" i="106"/>
  <c r="J93" i="106"/>
  <c r="J91" i="106"/>
  <c r="J89" i="106"/>
  <c r="J83" i="106"/>
  <c r="J81" i="106"/>
  <c r="J79" i="106"/>
  <c r="J73" i="106"/>
  <c r="J71" i="106"/>
  <c r="J69" i="106"/>
  <c r="J63" i="106"/>
  <c r="J61" i="106"/>
  <c r="J59" i="106"/>
  <c r="J53" i="106"/>
  <c r="J51" i="106"/>
  <c r="J49" i="106"/>
  <c r="J43" i="106"/>
  <c r="J41" i="106"/>
  <c r="J39" i="106"/>
  <c r="J33" i="106"/>
  <c r="J31" i="106"/>
  <c r="J29" i="106"/>
  <c r="J23" i="106"/>
  <c r="J21" i="106"/>
  <c r="J19" i="106"/>
  <c r="H21" i="3"/>
  <c r="N21" i="3"/>
  <c r="F21" i="3"/>
  <c r="E20" i="101"/>
  <c r="G10" i="101"/>
  <c r="G14" i="101"/>
  <c r="G18" i="101"/>
  <c r="P21" i="3"/>
  <c r="G8" i="101"/>
  <c r="G12" i="101"/>
  <c r="G16" i="101"/>
  <c r="F20" i="101"/>
  <c r="D12" i="103"/>
  <c r="D11" i="6"/>
  <c r="D17" i="6"/>
  <c r="E21" i="3"/>
  <c r="O21" i="3"/>
  <c r="G15" i="101"/>
  <c r="D13" i="116"/>
  <c r="G11" i="101"/>
  <c r="D14" i="100"/>
  <c r="G13" i="1" s="1"/>
  <c r="M21" i="3"/>
  <c r="G9" i="101"/>
  <c r="D10" i="105"/>
  <c r="D16" i="105" s="1"/>
  <c r="G13" i="101"/>
  <c r="G17" i="101"/>
  <c r="J9" i="114"/>
  <c r="J15" i="114"/>
  <c r="K63" i="113"/>
  <c r="K51" i="113"/>
  <c r="K33" i="113"/>
  <c r="K15" i="113"/>
  <c r="K9" i="113"/>
  <c r="J13" i="106"/>
  <c r="J11" i="106"/>
  <c r="J9" i="106"/>
  <c r="L17" i="3"/>
  <c r="Q17" i="3"/>
  <c r="L18" i="3"/>
  <c r="Q18" i="3"/>
  <c r="C18" i="11"/>
  <c r="G23" i="6" s="1"/>
  <c r="C16" i="11"/>
  <c r="E21" i="8"/>
  <c r="G21" i="8"/>
  <c r="E12" i="8"/>
  <c r="F62" i="1"/>
  <c r="D9" i="122" s="1"/>
  <c r="CB17" i="1"/>
  <c r="F1563" i="13"/>
  <c r="BX17" i="1"/>
  <c r="BH18" i="1"/>
  <c r="AV18" i="1"/>
  <c r="BT17" i="1"/>
  <c r="AZ18" i="1"/>
  <c r="BD18" i="1"/>
  <c r="AM46" i="1"/>
  <c r="AM25" i="1"/>
  <c r="AR25" i="1"/>
  <c r="AM20" i="1"/>
  <c r="AM31" i="1"/>
  <c r="AF61" i="1"/>
  <c r="AM12" i="1"/>
  <c r="AR12" i="1"/>
  <c r="F20" i="7"/>
  <c r="F21" i="7"/>
  <c r="C1561" i="13"/>
  <c r="AJ62" i="1"/>
  <c r="E25" i="122"/>
  <c r="I25" i="122" s="1"/>
  <c r="E28" i="6"/>
  <c r="AL62" i="1"/>
  <c r="V62" i="1"/>
  <c r="K62" i="1"/>
  <c r="D25" i="122" s="1"/>
  <c r="H25" i="122" s="1"/>
  <c r="T62" i="1"/>
  <c r="AQ62" i="1"/>
  <c r="AV48" i="1"/>
  <c r="BL48" i="1"/>
  <c r="CB48" i="1"/>
  <c r="BX48" i="1"/>
  <c r="AZ48" i="1"/>
  <c r="BP48" i="1"/>
  <c r="BH48" i="1"/>
  <c r="BD48" i="1"/>
  <c r="BT48" i="1"/>
  <c r="CB60" i="1"/>
  <c r="BL18" i="1"/>
  <c r="BP18" i="1"/>
  <c r="CB59" i="1"/>
  <c r="BX51" i="1"/>
  <c r="BT50" i="1"/>
  <c r="CB47" i="1"/>
  <c r="BX45" i="1"/>
  <c r="BT44" i="1"/>
  <c r="CB42" i="1"/>
  <c r="BX41" i="1"/>
  <c r="BT40" i="1"/>
  <c r="CB38" i="1"/>
  <c r="BX37" i="1"/>
  <c r="BT36" i="1"/>
  <c r="CB34" i="1"/>
  <c r="BX33" i="1"/>
  <c r="BT32" i="1"/>
  <c r="CB29" i="1"/>
  <c r="BX28" i="1"/>
  <c r="BT27" i="1"/>
  <c r="CB25" i="1"/>
  <c r="BX22" i="1"/>
  <c r="BT21" i="1"/>
  <c r="CB18" i="1"/>
  <c r="BH60" i="1"/>
  <c r="BP51" i="1"/>
  <c r="BL50" i="1"/>
  <c r="BH49" i="1"/>
  <c r="BP45" i="1"/>
  <c r="BL44" i="1"/>
  <c r="BH43" i="1"/>
  <c r="BP41" i="1"/>
  <c r="BL40" i="1"/>
  <c r="BH39" i="1"/>
  <c r="BP37" i="1"/>
  <c r="BL36" i="1"/>
  <c r="BH35" i="1"/>
  <c r="BP33" i="1"/>
  <c r="BL32" i="1"/>
  <c r="BH30" i="1"/>
  <c r="BP28" i="1"/>
  <c r="BL27" i="1"/>
  <c r="BH26" i="1"/>
  <c r="BP22" i="1"/>
  <c r="BL21" i="1"/>
  <c r="BH19" i="1"/>
  <c r="AZ60" i="1"/>
  <c r="AZ51" i="1"/>
  <c r="AZ49" i="1"/>
  <c r="AZ45" i="1"/>
  <c r="AZ43" i="1"/>
  <c r="AZ41" i="1"/>
  <c r="AZ39" i="1"/>
  <c r="AZ37" i="1"/>
  <c r="AZ35" i="1"/>
  <c r="AZ33" i="1"/>
  <c r="AZ30" i="1"/>
  <c r="AZ28" i="1"/>
  <c r="AZ26" i="1"/>
  <c r="AZ22" i="1"/>
  <c r="AZ19" i="1"/>
  <c r="AV50" i="1"/>
  <c r="AV44" i="1"/>
  <c r="AV40" i="1"/>
  <c r="AV36" i="1"/>
  <c r="AV32" i="1"/>
  <c r="AV27" i="1"/>
  <c r="AV21" i="1"/>
  <c r="BX60" i="1"/>
  <c r="BT59" i="1"/>
  <c r="CB50" i="1"/>
  <c r="BX49" i="1"/>
  <c r="BT47" i="1"/>
  <c r="CB44" i="1"/>
  <c r="BX43" i="1"/>
  <c r="BT42" i="1"/>
  <c r="CB40" i="1"/>
  <c r="BX39" i="1"/>
  <c r="BT38" i="1"/>
  <c r="CB36" i="1"/>
  <c r="BX35" i="1"/>
  <c r="BT34" i="1"/>
  <c r="CB32" i="1"/>
  <c r="BX30" i="1"/>
  <c r="BT29" i="1"/>
  <c r="CB27" i="1"/>
  <c r="BX26" i="1"/>
  <c r="BT25" i="1"/>
  <c r="CB21" i="1"/>
  <c r="BX19" i="1"/>
  <c r="BT18" i="1"/>
  <c r="BP60" i="1"/>
  <c r="BL59" i="1"/>
  <c r="BH51" i="1"/>
  <c r="BP49" i="1"/>
  <c r="BL47" i="1"/>
  <c r="BH45" i="1"/>
  <c r="BP43" i="1"/>
  <c r="BL42" i="1"/>
  <c r="BH41" i="1"/>
  <c r="BP39" i="1"/>
  <c r="BL38" i="1"/>
  <c r="BH37" i="1"/>
  <c r="BP35" i="1"/>
  <c r="BL34" i="1"/>
  <c r="BH33" i="1"/>
  <c r="BP30" i="1"/>
  <c r="BL29" i="1"/>
  <c r="BH28" i="1"/>
  <c r="BP26" i="1"/>
  <c r="BL25" i="1"/>
  <c r="BH22" i="1"/>
  <c r="BP19" i="1"/>
  <c r="AZ59" i="1"/>
  <c r="AZ50" i="1"/>
  <c r="AZ47" i="1"/>
  <c r="AZ44" i="1"/>
  <c r="AZ42" i="1"/>
  <c r="AZ40" i="1"/>
  <c r="AZ38" i="1"/>
  <c r="AZ36" i="1"/>
  <c r="AZ34" i="1"/>
  <c r="AZ32" i="1"/>
  <c r="AZ29" i="1"/>
  <c r="AZ27" i="1"/>
  <c r="AZ25" i="1"/>
  <c r="AZ21" i="1"/>
  <c r="AV59" i="1"/>
  <c r="AV47" i="1"/>
  <c r="AV42" i="1"/>
  <c r="AV38" i="1"/>
  <c r="AV34" i="1"/>
  <c r="AV29" i="1"/>
  <c r="AV25" i="1"/>
  <c r="BT60" i="1"/>
  <c r="CB51" i="1"/>
  <c r="BX50" i="1"/>
  <c r="BT49" i="1"/>
  <c r="CB45" i="1"/>
  <c r="BX44" i="1"/>
  <c r="BT43" i="1"/>
  <c r="CB41" i="1"/>
  <c r="BX40" i="1"/>
  <c r="BT39" i="1"/>
  <c r="CB37" i="1"/>
  <c r="BX36" i="1"/>
  <c r="BT35" i="1"/>
  <c r="CB33" i="1"/>
  <c r="BX32" i="1"/>
  <c r="BT30" i="1"/>
  <c r="CB28" i="1"/>
  <c r="BX27" i="1"/>
  <c r="BT26" i="1"/>
  <c r="CB22" i="1"/>
  <c r="BX21" i="1"/>
  <c r="BT19" i="1"/>
  <c r="BL60" i="1"/>
  <c r="BH59" i="1"/>
  <c r="BP50" i="1"/>
  <c r="BL49" i="1"/>
  <c r="BH47" i="1"/>
  <c r="BP44" i="1"/>
  <c r="BL43" i="1"/>
  <c r="BH42" i="1"/>
  <c r="BP40" i="1"/>
  <c r="BL39" i="1"/>
  <c r="BH38" i="1"/>
  <c r="BP36" i="1"/>
  <c r="BL35" i="1"/>
  <c r="BH34" i="1"/>
  <c r="BP32" i="1"/>
  <c r="BL30" i="1"/>
  <c r="BH29" i="1"/>
  <c r="BP27" i="1"/>
  <c r="BL26" i="1"/>
  <c r="BH25" i="1"/>
  <c r="BP21" i="1"/>
  <c r="BL19" i="1"/>
  <c r="BD60" i="1"/>
  <c r="BD51" i="1"/>
  <c r="BD49" i="1"/>
  <c r="BD45" i="1"/>
  <c r="BD43" i="1"/>
  <c r="BD41" i="1"/>
  <c r="BD39" i="1"/>
  <c r="BD37" i="1"/>
  <c r="BD35" i="1"/>
  <c r="BD33" i="1"/>
  <c r="BD30" i="1"/>
  <c r="BD28" i="1"/>
  <c r="BD26" i="1"/>
  <c r="BD22" i="1"/>
  <c r="BD19" i="1"/>
  <c r="AV51" i="1"/>
  <c r="AV45" i="1"/>
  <c r="AV41" i="1"/>
  <c r="AV37" i="1"/>
  <c r="AV33" i="1"/>
  <c r="AV28" i="1"/>
  <c r="AV22" i="1"/>
  <c r="CB49" i="1"/>
  <c r="BX42" i="1"/>
  <c r="BT37" i="1"/>
  <c r="CB30" i="1"/>
  <c r="BX25" i="1"/>
  <c r="BL51" i="1"/>
  <c r="BH44" i="1"/>
  <c r="BP38" i="1"/>
  <c r="BL33" i="1"/>
  <c r="BH27" i="1"/>
  <c r="BD47" i="1"/>
  <c r="BD38" i="1"/>
  <c r="BD29" i="1"/>
  <c r="AV60" i="1"/>
  <c r="AV35" i="1"/>
  <c r="BX59" i="1"/>
  <c r="BT45" i="1"/>
  <c r="CB39" i="1"/>
  <c r="BX34" i="1"/>
  <c r="BT28" i="1"/>
  <c r="CB19" i="1"/>
  <c r="BP47" i="1"/>
  <c r="BL41" i="1"/>
  <c r="BH36" i="1"/>
  <c r="BP29" i="1"/>
  <c r="BL22" i="1"/>
  <c r="BD59" i="1"/>
  <c r="BD42" i="1"/>
  <c r="BD34" i="1"/>
  <c r="BD25" i="1"/>
  <c r="AV43" i="1"/>
  <c r="AV26" i="1"/>
  <c r="BT51" i="1"/>
  <c r="CB43" i="1"/>
  <c r="BX38" i="1"/>
  <c r="BT33" i="1"/>
  <c r="CB26" i="1"/>
  <c r="BX18" i="1"/>
  <c r="BP59" i="1"/>
  <c r="BL45" i="1"/>
  <c r="BH40" i="1"/>
  <c r="BP34" i="1"/>
  <c r="BL28" i="1"/>
  <c r="BH21" i="1"/>
  <c r="BD50" i="1"/>
  <c r="BD40" i="1"/>
  <c r="BD32" i="1"/>
  <c r="BD21" i="1"/>
  <c r="AV39" i="1"/>
  <c r="AV19" i="1"/>
  <c r="CB35" i="1"/>
  <c r="BL37" i="1"/>
  <c r="AV49" i="1"/>
  <c r="BX47" i="1"/>
  <c r="BT22" i="1"/>
  <c r="BH50" i="1"/>
  <c r="BP25" i="1"/>
  <c r="BD36" i="1"/>
  <c r="BT41" i="1"/>
  <c r="BP42" i="1"/>
  <c r="BD27" i="1"/>
  <c r="BX29" i="1"/>
  <c r="BH32" i="1"/>
  <c r="AV30" i="1"/>
  <c r="BD44" i="1"/>
  <c r="D14" i="116"/>
  <c r="D16" i="116"/>
  <c r="G12" i="8"/>
  <c r="H12" i="8" s="1"/>
  <c r="AA33" i="1"/>
  <c r="AA47" i="1"/>
  <c r="AA39" i="1"/>
  <c r="R12" i="1"/>
  <c r="AA44" i="1"/>
  <c r="U31" i="1"/>
  <c r="R25" i="1"/>
  <c r="D12" i="3"/>
  <c r="K12" i="3"/>
  <c r="S61" i="1"/>
  <c r="U59" i="1"/>
  <c r="U25" i="1"/>
  <c r="W31" i="1"/>
  <c r="U46" i="1"/>
  <c r="L14" i="3"/>
  <c r="U20" i="1"/>
  <c r="L9" i="3" s="1"/>
  <c r="U12" i="1"/>
  <c r="L8" i="3"/>
  <c r="R31" i="1"/>
  <c r="W12" i="1"/>
  <c r="P61" i="1"/>
  <c r="P62" i="1"/>
  <c r="R59" i="1"/>
  <c r="R46" i="1"/>
  <c r="AA32" i="1"/>
  <c r="AA51" i="1"/>
  <c r="AD51" i="1" s="1"/>
  <c r="AA52" i="1"/>
  <c r="AA55" i="1"/>
  <c r="AA43" i="1"/>
  <c r="AA53" i="1"/>
  <c r="AA37" i="1"/>
  <c r="AA9" i="1"/>
  <c r="AA40" i="1"/>
  <c r="W46" i="1"/>
  <c r="AA15" i="1"/>
  <c r="AA19" i="1"/>
  <c r="AA22" i="1"/>
  <c r="AA16" i="1"/>
  <c r="AA14" i="1"/>
  <c r="AA56" i="1"/>
  <c r="J59" i="1"/>
  <c r="L59" i="1" s="1"/>
  <c r="AA59" i="1" s="1"/>
  <c r="AA41" i="1"/>
  <c r="AA30" i="1"/>
  <c r="W59" i="1"/>
  <c r="AA35" i="1"/>
  <c r="AA36" i="1"/>
  <c r="AA42" i="1"/>
  <c r="W25" i="1"/>
  <c r="AA50" i="1"/>
  <c r="AA34" i="1"/>
  <c r="AA58" i="1"/>
  <c r="AA57" i="1"/>
  <c r="AA38" i="1"/>
  <c r="AA49" i="1"/>
  <c r="I61" i="1"/>
  <c r="AA45" i="1"/>
  <c r="AA23" i="1"/>
  <c r="F28" i="6" s="1"/>
  <c r="J46" i="1"/>
  <c r="L46" i="1"/>
  <c r="AA46" i="1" s="1"/>
  <c r="AD46" i="1" s="1"/>
  <c r="J25" i="1"/>
  <c r="L25" i="1"/>
  <c r="AA25" i="1" s="1"/>
  <c r="AD25" i="1" s="1"/>
  <c r="AA29" i="1"/>
  <c r="AA27" i="1"/>
  <c r="AA26" i="1"/>
  <c r="J20" i="1"/>
  <c r="AF62" i="1"/>
  <c r="D8" i="3"/>
  <c r="E31" i="6"/>
  <c r="D17" i="116"/>
  <c r="AD47" i="1"/>
  <c r="W61" i="1"/>
  <c r="D14" i="3"/>
  <c r="K14" i="3"/>
  <c r="Q14" i="3"/>
  <c r="R61" i="1"/>
  <c r="D20" i="3"/>
  <c r="K20" i="3"/>
  <c r="U61" i="1"/>
  <c r="L20" i="3"/>
  <c r="D13" i="3"/>
  <c r="K13" i="3"/>
  <c r="L12" i="3"/>
  <c r="L13" i="3"/>
  <c r="AR20" i="1"/>
  <c r="AD22" i="1"/>
  <c r="AR46" i="1"/>
  <c r="AD50" i="1"/>
  <c r="AD49" i="1"/>
  <c r="AR31" i="1"/>
  <c r="D18" i="116"/>
  <c r="Q13" i="3"/>
  <c r="Q12" i="3"/>
  <c r="Q20" i="3"/>
  <c r="H10" i="8"/>
  <c r="E42" i="121"/>
  <c r="D42" i="121"/>
  <c r="E24" i="122"/>
  <c r="B2679" i="13"/>
  <c r="E55" i="113"/>
  <c r="E7" i="106"/>
  <c r="C25" i="113"/>
  <c r="H1287" i="13" l="1"/>
  <c r="H735" i="13"/>
  <c r="L1269" i="13"/>
  <c r="I1269" i="13" s="1"/>
  <c r="H681" i="13"/>
  <c r="H1161" i="13"/>
  <c r="L699" i="13"/>
  <c r="I699" i="13" s="1"/>
  <c r="H1515" i="13"/>
  <c r="L2260" i="13"/>
  <c r="I2260" i="13" s="1"/>
  <c r="L1998" i="13"/>
  <c r="I1998" i="13" s="1"/>
  <c r="I1369" i="13"/>
  <c r="H1363" i="13"/>
  <c r="I1161" i="13"/>
  <c r="H1224" i="13"/>
  <c r="L759" i="13"/>
  <c r="I759" i="13" s="1"/>
  <c r="H1093" i="13"/>
  <c r="L457" i="13"/>
  <c r="I457" i="13" s="1"/>
  <c r="L1774" i="13"/>
  <c r="I1774" i="13" s="1"/>
  <c r="L1549" i="13"/>
  <c r="I1549" i="13" s="1"/>
  <c r="L1555" i="13"/>
  <c r="I1555" i="13" s="1"/>
  <c r="H232" i="13"/>
  <c r="H1543" i="13"/>
  <c r="I764" i="13"/>
  <c r="L1076" i="13"/>
  <c r="I1076" i="13" s="1"/>
  <c r="L1786" i="13"/>
  <c r="I1786" i="13" s="1"/>
  <c r="H1465" i="13"/>
  <c r="H1519" i="13"/>
  <c r="H1322" i="13"/>
  <c r="L711" i="13"/>
  <c r="I711" i="13" s="1"/>
  <c r="I1028" i="13"/>
  <c r="L1799" i="13"/>
  <c r="I1799" i="13" s="1"/>
  <c r="H338" i="13"/>
  <c r="H1804" i="13"/>
  <c r="H1956" i="13"/>
  <c r="H1478" i="13"/>
  <c r="H705" i="13"/>
  <c r="H1030" i="13"/>
  <c r="H1043" i="13"/>
  <c r="L1456" i="13"/>
  <c r="I1456" i="13" s="1"/>
  <c r="H521" i="13"/>
  <c r="I1771" i="13"/>
  <c r="L2390" i="13"/>
  <c r="I2390" i="13" s="1"/>
  <c r="I1241" i="13"/>
  <c r="H1771" i="13"/>
  <c r="H2698" i="13"/>
  <c r="H1992" i="13"/>
  <c r="H1797" i="13"/>
  <c r="J61" i="1"/>
  <c r="L61" i="1" s="1"/>
  <c r="AA61" i="1" s="1"/>
  <c r="AD61" i="1" s="1"/>
  <c r="H51" i="121"/>
  <c r="D4" i="119"/>
  <c r="G20" i="101"/>
  <c r="AD21" i="1"/>
  <c r="D20" i="101"/>
  <c r="D19" i="101" s="1"/>
  <c r="AK62" i="1"/>
  <c r="AM62" i="1"/>
  <c r="AR62" i="1"/>
  <c r="D9" i="105"/>
  <c r="D17" i="105" s="1"/>
  <c r="D18" i="105" s="1"/>
  <c r="D19" i="105" s="1"/>
  <c r="E32" i="122"/>
  <c r="AA18" i="1"/>
  <c r="Q9" i="3"/>
  <c r="Q21" i="3" s="1"/>
  <c r="L21" i="3"/>
  <c r="S62" i="1"/>
  <c r="U62" i="1" s="1"/>
  <c r="R62" i="1"/>
  <c r="R20" i="1"/>
  <c r="D9" i="3" s="1"/>
  <c r="I62" i="1"/>
  <c r="D20" i="122" s="1"/>
  <c r="H62" i="1"/>
  <c r="D19" i="122" s="1"/>
  <c r="L13" i="1"/>
  <c r="AA13" i="1" s="1"/>
  <c r="G20" i="1"/>
  <c r="J12" i="1"/>
  <c r="L12" i="1" s="1"/>
  <c r="AA12" i="1" s="1"/>
  <c r="AD12" i="1" s="1"/>
  <c r="H9" i="122"/>
  <c r="L1215" i="106"/>
  <c r="G45" i="112"/>
  <c r="G42" i="121"/>
  <c r="H42" i="121" s="1"/>
  <c r="C4" i="121" s="1"/>
  <c r="K1227" i="106"/>
  <c r="L1227" i="106" s="1"/>
  <c r="G14" i="6"/>
  <c r="B22" i="1"/>
  <c r="E22" i="1" s="1"/>
  <c r="L814" i="13"/>
  <c r="I814" i="13" s="1"/>
  <c r="L1770" i="13"/>
  <c r="I1770" i="13" s="1"/>
  <c r="L1066" i="13"/>
  <c r="I1066" i="13" s="1"/>
  <c r="H1252" i="13"/>
  <c r="H1473" i="13"/>
  <c r="H865" i="13"/>
  <c r="H1240" i="13"/>
  <c r="L761" i="13"/>
  <c r="I761" i="13" s="1"/>
  <c r="H1820" i="13"/>
  <c r="H1765" i="13"/>
  <c r="H1462" i="13"/>
  <c r="H1509" i="13"/>
  <c r="H1545" i="13"/>
  <c r="L1503" i="13"/>
  <c r="I1503" i="13" s="1"/>
  <c r="L1437" i="13"/>
  <c r="I1437" i="13" s="1"/>
  <c r="I1031" i="13"/>
  <c r="H1378" i="13"/>
  <c r="H1787" i="13"/>
  <c r="H1781" i="13"/>
  <c r="L1497" i="13"/>
  <c r="I1497" i="13" s="1"/>
  <c r="H1431" i="13"/>
  <c r="H895" i="13"/>
  <c r="H1990" i="13"/>
  <c r="H1492" i="13"/>
  <c r="L1414" i="13"/>
  <c r="I1414" i="13" s="1"/>
  <c r="H1985" i="13"/>
  <c r="H1533" i="13"/>
  <c r="H1443" i="13"/>
  <c r="L1277" i="13"/>
  <c r="I1277" i="13" s="1"/>
  <c r="H1049" i="13"/>
  <c r="L916" i="13"/>
  <c r="I916" i="13" s="1"/>
  <c r="H974" i="13"/>
  <c r="H490" i="13"/>
  <c r="I1562" i="13"/>
  <c r="H820" i="13"/>
  <c r="L1133" i="13"/>
  <c r="I1133" i="13" s="1"/>
  <c r="L1785" i="13"/>
  <c r="I1785" i="13" s="1"/>
  <c r="L1450" i="13"/>
  <c r="I1450" i="13" s="1"/>
  <c r="H1067" i="13"/>
  <c r="L601" i="13"/>
  <c r="I601" i="13" s="1"/>
  <c r="L1556" i="13"/>
  <c r="I1556" i="13" s="1"/>
  <c r="H844" i="13"/>
  <c r="L1147" i="13"/>
  <c r="I1147" i="13" s="1"/>
  <c r="H1809" i="13"/>
  <c r="L1468" i="13"/>
  <c r="I1468" i="13" s="1"/>
  <c r="I1398" i="13"/>
  <c r="H1248" i="13"/>
  <c r="L687" i="13"/>
  <c r="I687" i="13" s="1"/>
  <c r="H675" i="13"/>
  <c r="H1349" i="13"/>
  <c r="L1254" i="13"/>
  <c r="I1254" i="13" s="1"/>
  <c r="L417" i="13"/>
  <c r="I417" i="13" s="1"/>
  <c r="H1480" i="13"/>
  <c r="H691" i="13"/>
  <c r="L1973" i="13"/>
  <c r="I1973" i="13" s="1"/>
  <c r="H1551" i="13"/>
  <c r="H1218" i="13"/>
  <c r="L591" i="13"/>
  <c r="I591" i="13" s="1"/>
  <c r="L651" i="13"/>
  <c r="I651" i="13" s="1"/>
  <c r="L1207" i="13"/>
  <c r="I1207" i="13" s="1"/>
  <c r="L1014" i="13"/>
  <c r="I1014" i="13" s="1"/>
  <c r="L1010" i="13"/>
  <c r="I1010" i="13" s="1"/>
  <c r="H1474" i="13"/>
  <c r="L1444" i="13"/>
  <c r="I1444" i="13" s="1"/>
  <c r="I1218" i="13"/>
  <c r="L698" i="13"/>
  <c r="I698" i="13" s="1"/>
  <c r="H1960" i="13"/>
  <c r="L511" i="13"/>
  <c r="I511" i="13" s="1"/>
  <c r="L459" i="13"/>
  <c r="I459" i="13" s="1"/>
  <c r="H1527" i="13"/>
  <c r="I1212" i="13"/>
  <c r="H775" i="13"/>
  <c r="H471" i="13"/>
  <c r="H645" i="13"/>
  <c r="H1521" i="13"/>
  <c r="L864" i="13"/>
  <c r="I864" i="13" s="1"/>
  <c r="H1903" i="13"/>
  <c r="L981" i="13"/>
  <c r="I981" i="13" s="1"/>
  <c r="H835" i="13"/>
  <c r="L979" i="13"/>
  <c r="I979" i="13" s="1"/>
  <c r="H811" i="13"/>
  <c r="H453" i="13"/>
  <c r="L529" i="13"/>
  <c r="I529" i="13" s="1"/>
  <c r="H1325" i="13"/>
  <c r="I1007" i="13"/>
  <c r="H505" i="13"/>
  <c r="L185" i="13"/>
  <c r="I185" i="13" s="1"/>
  <c r="L362" i="13"/>
  <c r="I362" i="13" s="1"/>
  <c r="H480" i="13"/>
  <c r="H1290" i="13"/>
  <c r="L1172" i="13"/>
  <c r="I1172" i="13" s="1"/>
  <c r="L1836" i="13"/>
  <c r="I1836" i="13" s="1"/>
  <c r="L1073" i="13"/>
  <c r="I1073" i="13" s="1"/>
  <c r="H763" i="13"/>
  <c r="H248" i="13"/>
  <c r="H259" i="13"/>
  <c r="L1040" i="13"/>
  <c r="I1040" i="13" s="1"/>
  <c r="H420" i="13"/>
  <c r="H1398" i="13"/>
  <c r="I570" i="13"/>
  <c r="H1202" i="13"/>
  <c r="H1773" i="13"/>
  <c r="L1508" i="13"/>
  <c r="I1508" i="13" s="1"/>
  <c r="I1202" i="13"/>
  <c r="L1017" i="13"/>
  <c r="I1017" i="13" s="1"/>
  <c r="H447" i="13"/>
  <c r="H1479" i="13"/>
  <c r="H1490" i="13"/>
  <c r="I1143" i="13"/>
  <c r="L1526" i="13"/>
  <c r="I1526" i="13" s="1"/>
  <c r="L1231" i="13"/>
  <c r="I1231" i="13" s="1"/>
  <c r="L993" i="13"/>
  <c r="I993" i="13" s="1"/>
  <c r="L1763" i="13"/>
  <c r="I1763" i="13" s="1"/>
  <c r="H1920" i="13"/>
  <c r="H1117" i="13"/>
  <c r="H475" i="13"/>
  <c r="H2389" i="13"/>
  <c r="L2581" i="13"/>
  <c r="I2581" i="13" s="1"/>
  <c r="L917" i="13"/>
  <c r="I917" i="13" s="1"/>
  <c r="H261" i="13"/>
  <c r="L1025" i="13"/>
  <c r="I1025" i="13" s="1"/>
  <c r="L1457" i="13"/>
  <c r="I1457" i="13" s="1"/>
  <c r="H1463" i="13"/>
  <c r="H1308" i="13"/>
  <c r="L995" i="13"/>
  <c r="I995" i="13" s="1"/>
  <c r="H607" i="13"/>
  <c r="H483" i="13"/>
  <c r="H612" i="13"/>
  <c r="H1416" i="13"/>
  <c r="L2244" i="13"/>
  <c r="I2244" i="13" s="1"/>
  <c r="H1340" i="13"/>
  <c r="L2562" i="13"/>
  <c r="I2562" i="13" s="1"/>
  <c r="L1997" i="13"/>
  <c r="I1997" i="13" s="1"/>
  <c r="H1968" i="13"/>
  <c r="L1506" i="13"/>
  <c r="I1506" i="13" s="1"/>
  <c r="H1316" i="13"/>
  <c r="L1433" i="13"/>
  <c r="I1433" i="13" s="1"/>
  <c r="L1061" i="13"/>
  <c r="I1061" i="13" s="1"/>
  <c r="H859" i="13"/>
  <c r="H722" i="13"/>
  <c r="H371" i="13"/>
  <c r="L1528" i="13"/>
  <c r="I1528" i="13" s="1"/>
  <c r="L1379" i="13"/>
  <c r="I1379" i="13" s="1"/>
  <c r="L1174" i="13"/>
  <c r="I1174" i="13" s="1"/>
  <c r="H1165" i="13"/>
  <c r="L1326" i="13"/>
  <c r="I1326" i="13" s="1"/>
  <c r="L935" i="13"/>
  <c r="I935" i="13" s="1"/>
  <c r="L1439" i="13"/>
  <c r="I1439" i="13" s="1"/>
  <c r="L1692" i="13"/>
  <c r="I1692" i="13" s="1"/>
  <c r="L1121" i="13"/>
  <c r="I1121" i="13" s="1"/>
  <c r="I762" i="13"/>
  <c r="L924" i="13"/>
  <c r="I924" i="13" s="1"/>
  <c r="I740" i="13"/>
  <c r="L472" i="13"/>
  <c r="I472" i="13" s="1"/>
  <c r="L1362" i="13"/>
  <c r="I1362" i="13" s="1"/>
  <c r="L1019" i="13"/>
  <c r="I1019" i="13" s="1"/>
  <c r="H1139" i="13"/>
  <c r="H473" i="13"/>
  <c r="L308" i="13"/>
  <c r="I308" i="13" s="1"/>
  <c r="L1085" i="13"/>
  <c r="I1085" i="13" s="1"/>
  <c r="L1314" i="13"/>
  <c r="I1314" i="13" s="1"/>
  <c r="L1264" i="13"/>
  <c r="I1264" i="13" s="1"/>
  <c r="L841" i="13"/>
  <c r="I841" i="13" s="1"/>
  <c r="H716" i="13"/>
  <c r="L900" i="13"/>
  <c r="I900" i="13" s="1"/>
  <c r="H1498" i="13"/>
  <c r="L1427" i="13"/>
  <c r="I1427" i="13" s="1"/>
  <c r="H857" i="13"/>
  <c r="L715" i="13"/>
  <c r="I715" i="13" s="1"/>
  <c r="H1403" i="13"/>
  <c r="H1282" i="13"/>
  <c r="H1256" i="13"/>
  <c r="I1111" i="13"/>
  <c r="L1055" i="13"/>
  <c r="I1055" i="13" s="1"/>
  <c r="L1105" i="13"/>
  <c r="I1105" i="13" s="1"/>
  <c r="H821" i="13"/>
  <c r="L728" i="13"/>
  <c r="I728" i="13" s="1"/>
  <c r="H391" i="13"/>
  <c r="L1536" i="13"/>
  <c r="I1536" i="13" s="1"/>
  <c r="L1385" i="13"/>
  <c r="I1385" i="13" s="1"/>
  <c r="L1404" i="13"/>
  <c r="I1404" i="13" s="1"/>
  <c r="H360" i="13"/>
  <c r="H1451" i="13"/>
  <c r="L1280" i="13"/>
  <c r="I1280" i="13" s="1"/>
  <c r="H227" i="13"/>
  <c r="H972" i="13"/>
  <c r="H1127" i="13"/>
  <c r="H1001" i="13"/>
  <c r="L1995" i="13"/>
  <c r="I1995" i="13" s="1"/>
  <c r="L661" i="13"/>
  <c r="I661" i="13" s="1"/>
  <c r="H1967" i="13"/>
  <c r="L1952" i="13"/>
  <c r="I1952" i="13" s="1"/>
  <c r="I1139" i="13"/>
  <c r="H847" i="13"/>
  <c r="L313" i="13"/>
  <c r="I313" i="13" s="1"/>
  <c r="L1959" i="13"/>
  <c r="I1959" i="13" s="1"/>
  <c r="I1416" i="13"/>
  <c r="I1327" i="13"/>
  <c r="I1282" i="13"/>
  <c r="L1145" i="13"/>
  <c r="I1145" i="13" s="1"/>
  <c r="H1031" i="13"/>
  <c r="H1099" i="13"/>
  <c r="L791" i="13"/>
  <c r="I791" i="13" s="1"/>
  <c r="L1386" i="13"/>
  <c r="I1386" i="13" s="1"/>
  <c r="L870" i="13"/>
  <c r="I870" i="13" s="1"/>
  <c r="H1725" i="13"/>
  <c r="L2350" i="13"/>
  <c r="I2350" i="13" s="1"/>
  <c r="L2447" i="13"/>
  <c r="I2447" i="13" s="1"/>
  <c r="H718" i="13"/>
  <c r="L926" i="13"/>
  <c r="I926" i="13" s="1"/>
  <c r="H1357" i="13"/>
  <c r="L1495" i="13"/>
  <c r="I1495" i="13" s="1"/>
  <c r="L1116" i="13"/>
  <c r="I1116" i="13" s="1"/>
  <c r="H833" i="13"/>
  <c r="L1035" i="13"/>
  <c r="I1035" i="13" s="1"/>
  <c r="H843" i="13"/>
  <c r="H467" i="13"/>
  <c r="H216" i="13"/>
  <c r="H700" i="13"/>
  <c r="I1956" i="13"/>
  <c r="H1993" i="13"/>
  <c r="H1780" i="13"/>
  <c r="H1275" i="13"/>
  <c r="L1247" i="13"/>
  <c r="I1247" i="13" s="1"/>
  <c r="H1111" i="13"/>
  <c r="H1007" i="13"/>
  <c r="L825" i="13"/>
  <c r="I825" i="13" s="1"/>
  <c r="H710" i="13"/>
  <c r="L487" i="13"/>
  <c r="I487" i="13" s="1"/>
  <c r="I309" i="13"/>
  <c r="H421" i="13"/>
  <c r="L962" i="13"/>
  <c r="I962" i="13" s="1"/>
  <c r="L676" i="13"/>
  <c r="I676" i="13" s="1"/>
  <c r="H882" i="13"/>
  <c r="L2723" i="13"/>
  <c r="I2723" i="13" s="1"/>
  <c r="H2276" i="13"/>
  <c r="L932" i="13"/>
  <c r="I932" i="13" s="1"/>
  <c r="L1235" i="13"/>
  <c r="I1235" i="13" s="1"/>
  <c r="H1198" i="13"/>
  <c r="L1768" i="13"/>
  <c r="I1768" i="13" s="1"/>
  <c r="H1333" i="13"/>
  <c r="H815" i="13"/>
  <c r="H363" i="13"/>
  <c r="H2541" i="13"/>
  <c r="H1984" i="13"/>
  <c r="H1949" i="13"/>
  <c r="L1778" i="13"/>
  <c r="I1778" i="13" s="1"/>
  <c r="H1432" i="13"/>
  <c r="H1486" i="13"/>
  <c r="H1310" i="13"/>
  <c r="I1198" i="13"/>
  <c r="L919" i="13"/>
  <c r="I919" i="13" s="1"/>
  <c r="H809" i="13"/>
  <c r="H465" i="13"/>
  <c r="I232" i="13"/>
  <c r="L1375" i="13"/>
  <c r="I1375" i="13" s="1"/>
  <c r="H1245" i="13"/>
  <c r="L876" i="13"/>
  <c r="I876" i="13" s="1"/>
  <c r="H444" i="13"/>
  <c r="L886" i="13"/>
  <c r="I886" i="13" s="1"/>
  <c r="H1369" i="13"/>
  <c r="L137" i="13"/>
  <c r="I137" i="13" s="1"/>
  <c r="L2234" i="13"/>
  <c r="I2234" i="13" s="1"/>
  <c r="L2719" i="13"/>
  <c r="I2719" i="13" s="1"/>
  <c r="L2418" i="13"/>
  <c r="I2418" i="13" s="1"/>
  <c r="H1298" i="13"/>
  <c r="H1241" i="13"/>
  <c r="L819" i="13"/>
  <c r="I819" i="13" s="1"/>
  <c r="I809" i="13"/>
  <c r="H1134" i="13"/>
  <c r="H768" i="13"/>
  <c r="H449" i="13"/>
  <c r="H245" i="13"/>
  <c r="L1152" i="13"/>
  <c r="I1152" i="13" s="1"/>
  <c r="H2693" i="13"/>
  <c r="L1430" i="13"/>
  <c r="I1430" i="13" s="1"/>
  <c r="I1298" i="13"/>
  <c r="H623" i="13"/>
  <c r="H1411" i="13"/>
  <c r="L977" i="13"/>
  <c r="I977" i="13" s="1"/>
  <c r="H629" i="13"/>
  <c r="L1384" i="13"/>
  <c r="I1384" i="13" s="1"/>
  <c r="H1792" i="13"/>
  <c r="L1502" i="13"/>
  <c r="I1502" i="13" s="1"/>
  <c r="L1339" i="13"/>
  <c r="I1339" i="13" s="1"/>
  <c r="I1290" i="13"/>
  <c r="L1079" i="13"/>
  <c r="I1079" i="13" s="1"/>
  <c r="L877" i="13"/>
  <c r="I877" i="13" s="1"/>
  <c r="H1057" i="13"/>
  <c r="L853" i="13"/>
  <c r="I853" i="13" s="1"/>
  <c r="H797" i="13"/>
  <c r="H719" i="13"/>
  <c r="H649" i="13"/>
  <c r="H425" i="13"/>
  <c r="L555" i="13"/>
  <c r="I555" i="13" s="1"/>
  <c r="H295" i="13"/>
  <c r="L1514" i="13"/>
  <c r="I1514" i="13" s="1"/>
  <c r="H942" i="13"/>
  <c r="H1550" i="13"/>
  <c r="H950" i="13"/>
  <c r="H1818" i="13"/>
  <c r="L2391" i="13"/>
  <c r="I2391" i="13" s="1"/>
  <c r="H1426" i="13"/>
  <c r="H897" i="13"/>
  <c r="L450" i="13"/>
  <c r="I450" i="13" s="1"/>
  <c r="H762" i="13"/>
  <c r="H441" i="13"/>
  <c r="L840" i="13"/>
  <c r="I840" i="13" s="1"/>
  <c r="L674" i="13"/>
  <c r="I674" i="13" s="1"/>
  <c r="I2239" i="13"/>
  <c r="L1140" i="13"/>
  <c r="I1140" i="13" s="1"/>
  <c r="I34" i="13"/>
  <c r="H1986" i="13"/>
  <c r="H1791" i="13"/>
  <c r="H1562" i="13"/>
  <c r="H1539" i="13"/>
  <c r="I1378" i="13"/>
  <c r="L871" i="13"/>
  <c r="I871" i="13" s="1"/>
  <c r="L1051" i="13"/>
  <c r="I1051" i="13" s="1"/>
  <c r="I425" i="13"/>
  <c r="H539" i="13"/>
  <c r="L1402" i="13"/>
  <c r="I1402" i="13" s="1"/>
  <c r="L1823" i="13"/>
  <c r="I1823" i="13" s="1"/>
  <c r="L45" i="13"/>
  <c r="I45" i="13" s="1"/>
  <c r="L372" i="13"/>
  <c r="I372" i="13" s="1"/>
  <c r="L1223" i="13"/>
  <c r="I1223" i="13" s="1"/>
  <c r="H1223" i="13"/>
  <c r="H1332" i="13"/>
  <c r="L1332" i="13"/>
  <c r="I1332" i="13" s="1"/>
  <c r="L359" i="13"/>
  <c r="I359" i="13" s="1"/>
  <c r="H359" i="13"/>
  <c r="H1517" i="13"/>
  <c r="L1517" i="13"/>
  <c r="I1517" i="13" s="1"/>
  <c r="L2332" i="13"/>
  <c r="I2332" i="13" s="1"/>
  <c r="H2332" i="13"/>
  <c r="L1552" i="13"/>
  <c r="I1552" i="13" s="1"/>
  <c r="L1119" i="13"/>
  <c r="I1119" i="13" s="1"/>
  <c r="H1160" i="13"/>
  <c r="L1160" i="13"/>
  <c r="I1160" i="13" s="1"/>
  <c r="L1405" i="13"/>
  <c r="I1405" i="13" s="1"/>
  <c r="L959" i="13"/>
  <c r="I959" i="13" s="1"/>
  <c r="L52" i="13"/>
  <c r="I52" i="13" s="1"/>
  <c r="H52" i="13"/>
  <c r="L401" i="13"/>
  <c r="I401" i="13" s="1"/>
  <c r="L984" i="13"/>
  <c r="I984" i="13" s="1"/>
  <c r="H984" i="13"/>
  <c r="L951" i="13"/>
  <c r="I951" i="13" s="1"/>
  <c r="H379" i="13"/>
  <c r="L1002" i="13"/>
  <c r="I1002" i="13" s="1"/>
  <c r="L2426" i="13"/>
  <c r="I2426" i="13" s="1"/>
  <c r="L1041" i="13"/>
  <c r="I1041" i="13" s="1"/>
  <c r="H1041" i="13"/>
  <c r="L798" i="13"/>
  <c r="I798" i="13" s="1"/>
  <c r="L971" i="13"/>
  <c r="I971" i="13" s="1"/>
  <c r="L635" i="13"/>
  <c r="I635" i="13" s="1"/>
  <c r="H1229" i="13"/>
  <c r="H1815" i="13"/>
  <c r="H1059" i="13"/>
  <c r="L963" i="13"/>
  <c r="I963" i="13" s="1"/>
  <c r="I792" i="13"/>
  <c r="L274" i="13"/>
  <c r="I274" i="13" s="1"/>
  <c r="H274" i="13"/>
  <c r="L1151" i="13"/>
  <c r="I1151" i="13" s="1"/>
  <c r="H1151" i="13"/>
  <c r="H1420" i="13"/>
  <c r="L1420" i="13"/>
  <c r="I1420" i="13" s="1"/>
  <c r="L1520" i="13"/>
  <c r="I1520" i="13" s="1"/>
  <c r="H1532" i="13"/>
  <c r="L1532" i="13"/>
  <c r="I1532" i="13" s="1"/>
  <c r="H2315" i="13"/>
  <c r="L2574" i="13"/>
  <c r="I2574" i="13" s="1"/>
  <c r="H2454" i="13"/>
  <c r="L2454" i="13"/>
  <c r="I2454" i="13" s="1"/>
  <c r="H2314" i="13"/>
  <c r="L2314" i="13"/>
  <c r="I2314" i="13" s="1"/>
  <c r="H288" i="13"/>
  <c r="L288" i="13"/>
  <c r="I288" i="13" s="1"/>
  <c r="H590" i="13"/>
  <c r="L590" i="13"/>
  <c r="I590" i="13" s="1"/>
  <c r="L899" i="13"/>
  <c r="I899" i="13" s="1"/>
  <c r="H899" i="13"/>
  <c r="L1541" i="13"/>
  <c r="I1541" i="13" s="1"/>
  <c r="H1541" i="13"/>
  <c r="L905" i="13"/>
  <c r="I905" i="13" s="1"/>
  <c r="L318" i="13"/>
  <c r="I318" i="13" s="1"/>
  <c r="H318" i="13"/>
  <c r="L745" i="13"/>
  <c r="I745" i="13" s="1"/>
  <c r="H745" i="13"/>
  <c r="H810" i="13"/>
  <c r="L810" i="13"/>
  <c r="I810" i="13" s="1"/>
  <c r="H1978" i="13"/>
  <c r="L1789" i="13"/>
  <c r="I1789" i="13" s="1"/>
  <c r="L1292" i="13"/>
  <c r="I1292" i="13" s="1"/>
  <c r="L1171" i="13"/>
  <c r="I1171" i="13" s="1"/>
  <c r="H1397" i="13"/>
  <c r="H2507" i="13"/>
  <c r="H965" i="13"/>
  <c r="H329" i="13"/>
  <c r="H276" i="13"/>
  <c r="L824" i="13"/>
  <c r="I824" i="13" s="1"/>
  <c r="H824" i="13"/>
  <c r="L1352" i="13"/>
  <c r="I1352" i="13" s="1"/>
  <c r="L1334" i="13"/>
  <c r="I1334" i="13" s="1"/>
  <c r="H1283" i="13"/>
  <c r="H1263" i="13"/>
  <c r="L1286" i="13"/>
  <c r="I1286" i="13" s="1"/>
  <c r="H1228" i="13"/>
  <c r="L1219" i="13"/>
  <c r="I1219" i="13" s="1"/>
  <c r="H1095" i="13"/>
  <c r="L579" i="13"/>
  <c r="I579" i="13" s="1"/>
  <c r="H385" i="13"/>
  <c r="H1368" i="13"/>
  <c r="H587" i="13"/>
  <c r="L587" i="13"/>
  <c r="I587" i="13" s="1"/>
  <c r="H1259" i="13"/>
  <c r="H1113" i="13"/>
  <c r="H309" i="13"/>
  <c r="H1042" i="13"/>
  <c r="L912" i="13"/>
  <c r="I912" i="13" s="1"/>
  <c r="H670" i="13"/>
  <c r="L670" i="13"/>
  <c r="I670" i="13" s="1"/>
  <c r="H730" i="13"/>
  <c r="L730" i="13"/>
  <c r="I730" i="13" s="1"/>
  <c r="L1491" i="13"/>
  <c r="I1491" i="13" s="1"/>
  <c r="H2371" i="13"/>
  <c r="L2371" i="13"/>
  <c r="I2371" i="13" s="1"/>
  <c r="H1053" i="13"/>
  <c r="L1053" i="13"/>
  <c r="I1053" i="13" s="1"/>
  <c r="H798" i="13"/>
  <c r="I786" i="13"/>
  <c r="H353" i="13"/>
  <c r="H1257" i="13"/>
  <c r="L1257" i="13"/>
  <c r="I1257" i="13" s="1"/>
  <c r="H1356" i="13"/>
  <c r="L1356" i="13"/>
  <c r="I1356" i="13" s="1"/>
  <c r="H1373" i="13"/>
  <c r="I1373" i="13"/>
  <c r="L1595" i="13"/>
  <c r="I1595" i="13" s="1"/>
  <c r="H1595" i="13"/>
  <c r="L2601" i="13"/>
  <c r="I2601" i="13" s="1"/>
  <c r="H1505" i="13"/>
  <c r="L1446" i="13"/>
  <c r="I1446" i="13" s="1"/>
  <c r="H1239" i="13"/>
  <c r="H929" i="13"/>
  <c r="H792" i="13"/>
  <c r="L781" i="13"/>
  <c r="I781" i="13" s="1"/>
  <c r="L689" i="13"/>
  <c r="I689" i="13" s="1"/>
  <c r="H689" i="13"/>
  <c r="H945" i="13"/>
  <c r="L945" i="13"/>
  <c r="I945" i="13" s="1"/>
  <c r="H957" i="13"/>
  <c r="L957" i="13"/>
  <c r="I957" i="13" s="1"/>
  <c r="H1281" i="13"/>
  <c r="L1281" i="13"/>
  <c r="I1281" i="13" s="1"/>
  <c r="H2247" i="13"/>
  <c r="L1415" i="13"/>
  <c r="I1415" i="13" s="1"/>
  <c r="H1321" i="13"/>
  <c r="I1127" i="13"/>
  <c r="H1047" i="13"/>
  <c r="H786" i="13"/>
  <c r="L777" i="13"/>
  <c r="I777" i="13" s="1"/>
  <c r="H256" i="13"/>
  <c r="L531" i="13"/>
  <c r="I531" i="13" s="1"/>
  <c r="H326" i="13"/>
  <c r="H347" i="13"/>
  <c r="L574" i="13"/>
  <c r="I574" i="13" s="1"/>
  <c r="L1338" i="13"/>
  <c r="I1338" i="13" s="1"/>
  <c r="H624" i="13"/>
  <c r="L346" i="13"/>
  <c r="I346" i="13" s="1"/>
  <c r="H561" i="13"/>
  <c r="L561" i="13"/>
  <c r="I561" i="13" s="1"/>
  <c r="H862" i="13"/>
  <c r="L862" i="13"/>
  <c r="I862" i="13" s="1"/>
  <c r="L868" i="13"/>
  <c r="I868" i="13" s="1"/>
  <c r="H868" i="13"/>
  <c r="L1246" i="13"/>
  <c r="I1246" i="13" s="1"/>
  <c r="L1475" i="13"/>
  <c r="I1475" i="13" s="1"/>
  <c r="H1475" i="13"/>
  <c r="L2640" i="13"/>
  <c r="I2640" i="13" s="1"/>
  <c r="H191" i="13"/>
  <c r="L191" i="13"/>
  <c r="I191" i="13" s="1"/>
  <c r="L976" i="13"/>
  <c r="I976" i="13" s="1"/>
  <c r="H976" i="13"/>
  <c r="L1305" i="13"/>
  <c r="I1305" i="13" s="1"/>
  <c r="L277" i="13"/>
  <c r="I277" i="13" s="1"/>
  <c r="H277" i="13"/>
  <c r="L721" i="13"/>
  <c r="I721" i="13" s="1"/>
  <c r="H721" i="13"/>
  <c r="H1364" i="13"/>
  <c r="L1364" i="13"/>
  <c r="I1364" i="13" s="1"/>
  <c r="L1996" i="13"/>
  <c r="I1996" i="13" s="1"/>
  <c r="H1996" i="13"/>
  <c r="L2243" i="13"/>
  <c r="I2243" i="13" s="1"/>
  <c r="H2243" i="13"/>
  <c r="I1943" i="13"/>
  <c r="H2251" i="13"/>
  <c r="L2251" i="13"/>
  <c r="I2251" i="13" s="1"/>
  <c r="H1803" i="13"/>
  <c r="L1421" i="13"/>
  <c r="I1421" i="13" s="1"/>
  <c r="L1358" i="13"/>
  <c r="I1358" i="13" s="1"/>
  <c r="L1344" i="13"/>
  <c r="I1344" i="13" s="1"/>
  <c r="H1294" i="13"/>
  <c r="L1084" i="13"/>
  <c r="I1084" i="13" s="1"/>
  <c r="H128" i="13"/>
  <c r="L128" i="13"/>
  <c r="I128" i="13" s="1"/>
  <c r="H569" i="13"/>
  <c r="L569" i="13"/>
  <c r="I569" i="13" s="1"/>
  <c r="H787" i="13"/>
  <c r="L787" i="13"/>
  <c r="I787" i="13" s="1"/>
  <c r="H846" i="13"/>
  <c r="L846" i="13"/>
  <c r="I846" i="13" s="1"/>
  <c r="H852" i="13"/>
  <c r="L852" i="13"/>
  <c r="I852" i="13" s="1"/>
  <c r="H1213" i="13"/>
  <c r="L1213" i="13"/>
  <c r="I1213" i="13" s="1"/>
  <c r="H1796" i="13"/>
  <c r="L1796" i="13"/>
  <c r="I1796" i="13" s="1"/>
  <c r="H1943" i="13"/>
  <c r="L2708" i="13"/>
  <c r="I2708" i="13" s="1"/>
  <c r="H2708" i="13"/>
  <c r="L1409" i="13"/>
  <c r="I1409" i="13" s="1"/>
  <c r="H1327" i="13"/>
  <c r="L1251" i="13"/>
  <c r="I1251" i="13" s="1"/>
  <c r="H1236" i="13"/>
  <c r="L1129" i="13"/>
  <c r="I1129" i="13" s="1"/>
  <c r="H1029" i="13"/>
  <c r="I553" i="13"/>
  <c r="L517" i="13"/>
  <c r="I517" i="13" s="1"/>
  <c r="H222" i="13"/>
  <c r="L499" i="13"/>
  <c r="I499" i="13" s="1"/>
  <c r="H499" i="13"/>
  <c r="H704" i="13"/>
  <c r="L704" i="13"/>
  <c r="I704" i="13" s="1"/>
  <c r="H1196" i="13"/>
  <c r="L1196" i="13"/>
  <c r="I1196" i="13" s="1"/>
  <c r="L1225" i="13"/>
  <c r="I1225" i="13" s="1"/>
  <c r="H1225" i="13"/>
  <c r="L1554" i="13"/>
  <c r="I1554" i="13" s="1"/>
  <c r="H1554" i="13"/>
  <c r="I1903" i="13"/>
  <c r="L2062" i="13"/>
  <c r="I2062" i="13" s="1"/>
  <c r="L2030" i="13"/>
  <c r="I2030" i="13" s="1"/>
  <c r="H2030" i="13"/>
  <c r="I1793" i="13"/>
  <c r="H1793" i="13"/>
  <c r="L829" i="13"/>
  <c r="I829" i="13" s="1"/>
  <c r="H752" i="13"/>
  <c r="I802" i="13"/>
  <c r="L1602" i="13"/>
  <c r="I1602" i="13" s="1"/>
  <c r="H1894" i="13"/>
  <c r="H2547" i="13"/>
  <c r="H2329" i="13"/>
  <c r="H2355" i="13"/>
  <c r="I210" i="13"/>
  <c r="I1357" i="13"/>
  <c r="H1374" i="13"/>
  <c r="H34" i="13"/>
  <c r="L1128" i="13"/>
  <c r="I1128" i="13" s="1"/>
  <c r="I467" i="13"/>
  <c r="L272" i="13"/>
  <c r="I272" i="13" s="1"/>
  <c r="I1851" i="13"/>
  <c r="L2518" i="13"/>
  <c r="I2518" i="13" s="1"/>
  <c r="H1585" i="13"/>
  <c r="L1585" i="13"/>
  <c r="I1585" i="13" s="1"/>
  <c r="L1300" i="13"/>
  <c r="I1300" i="13" s="1"/>
  <c r="H1300" i="13"/>
  <c r="H2246" i="13"/>
  <c r="L1929" i="13"/>
  <c r="I1929" i="13" s="1"/>
  <c r="H1929" i="13"/>
  <c r="H1329" i="13"/>
  <c r="H1381" i="13"/>
  <c r="L1381" i="13"/>
  <c r="I1381" i="13" s="1"/>
  <c r="L2259" i="13"/>
  <c r="I2259" i="13" s="1"/>
  <c r="H2259" i="13"/>
  <c r="L1951" i="13"/>
  <c r="I1951" i="13" s="1"/>
  <c r="H1951" i="13"/>
  <c r="L1821" i="13"/>
  <c r="I1821" i="13" s="1"/>
  <c r="H1821" i="13"/>
  <c r="H1994" i="13"/>
  <c r="I1329" i="13"/>
  <c r="H1318" i="13"/>
  <c r="L1318" i="13"/>
  <c r="I1318" i="13" s="1"/>
  <c r="L1988" i="13"/>
  <c r="I1988" i="13" s="1"/>
  <c r="H1970" i="13"/>
  <c r="H1447" i="13"/>
  <c r="L1022" i="13"/>
  <c r="I1022" i="13" s="1"/>
  <c r="H1022" i="13"/>
  <c r="L1767" i="13"/>
  <c r="I1767" i="13" s="1"/>
  <c r="H1767" i="13"/>
  <c r="H2155" i="13"/>
  <c r="L2155" i="13"/>
  <c r="I2155" i="13" s="1"/>
  <c r="H1812" i="13"/>
  <c r="H1766" i="13"/>
  <c r="H1535" i="13"/>
  <c r="H1464" i="13"/>
  <c r="I1342" i="13"/>
  <c r="H961" i="13"/>
  <c r="L456" i="13"/>
  <c r="I456" i="13" s="1"/>
  <c r="L1088" i="13"/>
  <c r="I1088" i="13" s="1"/>
  <c r="H1088" i="13"/>
  <c r="L1383" i="13"/>
  <c r="I1383" i="13" s="1"/>
  <c r="H1383" i="13"/>
  <c r="L1784" i="13"/>
  <c r="I1784" i="13" s="1"/>
  <c r="H1784" i="13"/>
  <c r="L2714" i="13"/>
  <c r="I2714" i="13" s="1"/>
  <c r="L1795" i="13"/>
  <c r="I1795" i="13" s="1"/>
  <c r="L1180" i="13"/>
  <c r="I1180" i="13" s="1"/>
  <c r="L1361" i="13"/>
  <c r="I1361" i="13" s="1"/>
  <c r="H1361" i="13"/>
  <c r="L1472" i="13"/>
  <c r="I1472" i="13" s="1"/>
  <c r="H1472" i="13"/>
  <c r="L1513" i="13"/>
  <c r="I1513" i="13" s="1"/>
  <c r="L2002" i="13"/>
  <c r="I2002" i="13" s="1"/>
  <c r="H2002" i="13"/>
  <c r="L1359" i="13"/>
  <c r="I1359" i="13" s="1"/>
  <c r="H1136" i="13"/>
  <c r="L1136" i="13"/>
  <c r="I1136" i="13" s="1"/>
  <c r="H1408" i="13"/>
  <c r="L1408" i="13"/>
  <c r="I1408" i="13" s="1"/>
  <c r="L1846" i="13"/>
  <c r="I1846" i="13" s="1"/>
  <c r="H2043" i="13"/>
  <c r="H2346" i="13"/>
  <c r="L2257" i="13"/>
  <c r="I2257" i="13" s="1"/>
  <c r="H2392" i="13"/>
  <c r="L2480" i="13"/>
  <c r="I2480" i="13" s="1"/>
  <c r="H2480" i="13"/>
  <c r="H2445" i="13"/>
  <c r="L2445" i="13"/>
  <c r="I2445" i="13" s="1"/>
  <c r="L2354" i="13"/>
  <c r="I2354" i="13" s="1"/>
  <c r="L1476" i="13"/>
  <c r="I1476" i="13" s="1"/>
  <c r="H1523" i="13"/>
  <c r="L1523" i="13"/>
  <c r="I1523" i="13" s="1"/>
  <c r="H1806" i="13"/>
  <c r="L1806" i="13"/>
  <c r="I1806" i="13" s="1"/>
  <c r="L884" i="13"/>
  <c r="I884" i="13" s="1"/>
  <c r="H575" i="13"/>
  <c r="L575" i="13"/>
  <c r="I575" i="13" s="1"/>
  <c r="L1371" i="13"/>
  <c r="I1371" i="13" s="1"/>
  <c r="H1371" i="13"/>
  <c r="L1494" i="13"/>
  <c r="I1494" i="13" s="1"/>
  <c r="H1494" i="13"/>
  <c r="L2598" i="13"/>
  <c r="I2598" i="13" s="1"/>
  <c r="H1312" i="13"/>
  <c r="L1209" i="13"/>
  <c r="I1209" i="13" s="1"/>
  <c r="H603" i="13"/>
  <c r="L603" i="13"/>
  <c r="I603" i="13" s="1"/>
  <c r="L773" i="13"/>
  <c r="I773" i="13" s="1"/>
  <c r="H773" i="13"/>
  <c r="L915" i="13"/>
  <c r="I915" i="13" s="1"/>
  <c r="H915" i="13"/>
  <c r="L1553" i="13"/>
  <c r="I1553" i="13" s="1"/>
  <c r="H1553" i="13"/>
  <c r="L896" i="13"/>
  <c r="I896" i="13" s="1"/>
  <c r="H1192" i="13"/>
  <c r="L1192" i="13"/>
  <c r="I1192" i="13" s="1"/>
  <c r="L1460" i="13"/>
  <c r="I1460" i="13" s="1"/>
  <c r="H1460" i="13"/>
  <c r="L1972" i="13"/>
  <c r="I1972" i="13" s="1"/>
  <c r="L1982" i="13"/>
  <c r="I1982" i="13" s="1"/>
  <c r="I1123" i="13"/>
  <c r="L1483" i="13"/>
  <c r="I1483" i="13" s="1"/>
  <c r="H542" i="13"/>
  <c r="L542" i="13"/>
  <c r="I542" i="13" s="1"/>
  <c r="L774" i="13"/>
  <c r="I774" i="13" s="1"/>
  <c r="L1170" i="13"/>
  <c r="I1170" i="13" s="1"/>
  <c r="H1525" i="13"/>
  <c r="L1525" i="13"/>
  <c r="I1525" i="13" s="1"/>
  <c r="L1542" i="13"/>
  <c r="I1542" i="13" s="1"/>
  <c r="H1542" i="13"/>
  <c r="H1423" i="13"/>
  <c r="L1348" i="13"/>
  <c r="I1348" i="13" s="1"/>
  <c r="L831" i="13"/>
  <c r="I831" i="13" s="1"/>
  <c r="H737" i="13"/>
  <c r="H514" i="13"/>
  <c r="L514" i="13"/>
  <c r="I514" i="13" s="1"/>
  <c r="H1274" i="13"/>
  <c r="L1691" i="13"/>
  <c r="I1691" i="13" s="1"/>
  <c r="H1691" i="13"/>
  <c r="H1963" i="13"/>
  <c r="L351" i="13"/>
  <c r="I351" i="13" s="1"/>
  <c r="H179" i="13"/>
  <c r="H1548" i="13"/>
  <c r="L1540" i="13"/>
  <c r="I1540" i="13" s="1"/>
  <c r="H1170" i="13"/>
  <c r="H186" i="13"/>
  <c r="L186" i="13"/>
  <c r="I186" i="13" s="1"/>
  <c r="H416" i="13"/>
  <c r="L416" i="13"/>
  <c r="I416" i="13" s="1"/>
  <c r="H828" i="13"/>
  <c r="L828" i="13"/>
  <c r="I828" i="13" s="1"/>
  <c r="H1012" i="13"/>
  <c r="L1012" i="13"/>
  <c r="I1012" i="13" s="1"/>
  <c r="L1018" i="13"/>
  <c r="I1018" i="13" s="1"/>
  <c r="H1018" i="13"/>
  <c r="L1101" i="13"/>
  <c r="I1101" i="13" s="1"/>
  <c r="H1101" i="13"/>
  <c r="H1107" i="13"/>
  <c r="L1107" i="13"/>
  <c r="I1107" i="13" s="1"/>
  <c r="H1696" i="13"/>
  <c r="L1696" i="13"/>
  <c r="I1696" i="13" s="1"/>
  <c r="L1934" i="13"/>
  <c r="I1934" i="13" s="1"/>
  <c r="H1934" i="13"/>
  <c r="I2043" i="13"/>
  <c r="L2549" i="13"/>
  <c r="I2549" i="13" s="1"/>
  <c r="H2549" i="13"/>
  <c r="H1393" i="13"/>
  <c r="L1393" i="13"/>
  <c r="I1393" i="13" s="1"/>
  <c r="H1493" i="13"/>
  <c r="L1493" i="13"/>
  <c r="I1493" i="13" s="1"/>
  <c r="L748" i="13"/>
  <c r="I748" i="13" s="1"/>
  <c r="H748" i="13"/>
  <c r="L1214" i="13"/>
  <c r="I1214" i="13" s="1"/>
  <c r="H1214" i="13"/>
  <c r="H1317" i="13"/>
  <c r="L1255" i="13"/>
  <c r="I1255" i="13" s="1"/>
  <c r="H1255" i="13"/>
  <c r="L1399" i="13"/>
  <c r="I1399" i="13" s="1"/>
  <c r="L1800" i="13"/>
  <c r="I1800" i="13" s="1"/>
  <c r="L559" i="13"/>
  <c r="I559" i="13" s="1"/>
  <c r="H559" i="13"/>
  <c r="H732" i="13"/>
  <c r="L732" i="13"/>
  <c r="I732" i="13" s="1"/>
  <c r="H1141" i="13"/>
  <c r="L1141" i="13"/>
  <c r="I1141" i="13" s="1"/>
  <c r="L1401" i="13"/>
  <c r="I1401" i="13" s="1"/>
  <c r="H1401" i="13"/>
  <c r="H2241" i="13"/>
  <c r="I1965" i="13"/>
  <c r="H831" i="13"/>
  <c r="L780" i="13"/>
  <c r="I780" i="13" s="1"/>
  <c r="H780" i="13"/>
  <c r="L1337" i="13"/>
  <c r="I1337" i="13" s="1"/>
  <c r="H1337" i="13"/>
  <c r="H1965" i="13"/>
  <c r="L1977" i="13"/>
  <c r="I1977" i="13" s="1"/>
  <c r="H1559" i="13"/>
  <c r="H1484" i="13"/>
  <c r="L1089" i="13"/>
  <c r="I1089" i="13" s="1"/>
  <c r="H1089" i="13"/>
  <c r="H1966" i="13"/>
  <c r="L1417" i="13"/>
  <c r="I1417" i="13" s="1"/>
  <c r="H991" i="13"/>
  <c r="H1083" i="13"/>
  <c r="L2246" i="13"/>
  <c r="I2246" i="13" s="1"/>
  <c r="H1500" i="13"/>
  <c r="L1215" i="13"/>
  <c r="I1215" i="13" s="1"/>
  <c r="L893" i="13"/>
  <c r="I893" i="13" s="1"/>
  <c r="I1083" i="13"/>
  <c r="H802" i="13"/>
  <c r="H659" i="13"/>
  <c r="L1355" i="13"/>
  <c r="I1355" i="13" s="1"/>
  <c r="L1094" i="13"/>
  <c r="I1094" i="13" s="1"/>
  <c r="H1130" i="13"/>
  <c r="L1816" i="13"/>
  <c r="I1816" i="13" s="1"/>
  <c r="L88" i="13"/>
  <c r="I88" i="13" s="1"/>
  <c r="H88" i="13"/>
  <c r="L567" i="13"/>
  <c r="I567" i="13" s="1"/>
  <c r="H567" i="13"/>
  <c r="H577" i="13"/>
  <c r="L577" i="13"/>
  <c r="I577" i="13" s="1"/>
  <c r="H611" i="13"/>
  <c r="L611" i="13"/>
  <c r="I611" i="13" s="1"/>
  <c r="L628" i="13"/>
  <c r="I628" i="13" s="1"/>
  <c r="H628" i="13"/>
  <c r="L639" i="13"/>
  <c r="I639" i="13" s="1"/>
  <c r="H639" i="13"/>
  <c r="L1643" i="13"/>
  <c r="I1643" i="13" s="1"/>
  <c r="H1643" i="13"/>
  <c r="L2021" i="13"/>
  <c r="I2021" i="13" s="1"/>
  <c r="H2021" i="13"/>
  <c r="H872" i="13"/>
  <c r="L872" i="13"/>
  <c r="I872" i="13" s="1"/>
  <c r="L2566" i="13"/>
  <c r="I2566" i="13" s="1"/>
  <c r="H2566" i="13"/>
  <c r="L997" i="13"/>
  <c r="I997" i="13" s="1"/>
  <c r="H997" i="13"/>
  <c r="L1092" i="13"/>
  <c r="I1092" i="13" s="1"/>
  <c r="L1976" i="13"/>
  <c r="I1976" i="13" s="1"/>
  <c r="H1976" i="13"/>
  <c r="H2280" i="13"/>
  <c r="L2280" i="13"/>
  <c r="I2280" i="13" s="1"/>
  <c r="H1546" i="13"/>
  <c r="L731" i="13"/>
  <c r="I731" i="13" s="1"/>
  <c r="H731" i="13"/>
  <c r="L796" i="13"/>
  <c r="I796" i="13" s="1"/>
  <c r="H1185" i="13"/>
  <c r="L1185" i="13"/>
  <c r="I1185" i="13" s="1"/>
  <c r="L1249" i="13"/>
  <c r="I1249" i="13" s="1"/>
  <c r="H1249" i="13"/>
  <c r="L1777" i="13"/>
  <c r="I1777" i="13" s="1"/>
  <c r="H992" i="13"/>
  <c r="L992" i="13"/>
  <c r="I992" i="13" s="1"/>
  <c r="L1016" i="13"/>
  <c r="I1016" i="13" s="1"/>
  <c r="H1175" i="13"/>
  <c r="L1175" i="13"/>
  <c r="I1175" i="13" s="1"/>
  <c r="H671" i="13"/>
  <c r="H665" i="13"/>
  <c r="H708" i="13"/>
  <c r="L708" i="13"/>
  <c r="I708" i="13" s="1"/>
  <c r="H1366" i="13"/>
  <c r="L1366" i="13"/>
  <c r="I1366" i="13" s="1"/>
  <c r="H1488" i="13"/>
  <c r="H586" i="13"/>
  <c r="L586" i="13"/>
  <c r="I586" i="13" s="1"/>
  <c r="L1807" i="13"/>
  <c r="I1807" i="13" s="1"/>
  <c r="L1511" i="13"/>
  <c r="I1511" i="13" s="1"/>
  <c r="H427" i="13"/>
  <c r="H1342" i="13"/>
  <c r="H644" i="13"/>
  <c r="L644" i="13"/>
  <c r="I644" i="13" s="1"/>
  <c r="L703" i="13"/>
  <c r="I703" i="13" s="1"/>
  <c r="H703" i="13"/>
  <c r="H1367" i="13"/>
  <c r="L1367" i="13"/>
  <c r="I1367" i="13" s="1"/>
  <c r="H1390" i="13"/>
  <c r="L1390" i="13"/>
  <c r="I1390" i="13" s="1"/>
  <c r="L1501" i="13"/>
  <c r="I1501" i="13" s="1"/>
  <c r="H1306" i="13"/>
  <c r="H709" i="13"/>
  <c r="H1971" i="13"/>
  <c r="H1560" i="13"/>
  <c r="H1419" i="13"/>
  <c r="L1244" i="13"/>
  <c r="I1244" i="13" s="1"/>
  <c r="L339" i="13"/>
  <c r="I339" i="13" s="1"/>
  <c r="H1162" i="13"/>
  <c r="H2000" i="13"/>
  <c r="L1989" i="13"/>
  <c r="I1989" i="13" s="1"/>
  <c r="H1958" i="13"/>
  <c r="H1513" i="13"/>
  <c r="L1440" i="13"/>
  <c r="I1440" i="13" s="1"/>
  <c r="L1413" i="13"/>
  <c r="I1413" i="13" s="1"/>
  <c r="I1419" i="13"/>
  <c r="H1319" i="13"/>
  <c r="H1331" i="13"/>
  <c r="L1203" i="13"/>
  <c r="I1203" i="13" s="1"/>
  <c r="H967" i="13"/>
  <c r="L925" i="13"/>
  <c r="I925" i="13" s="1"/>
  <c r="H887" i="13"/>
  <c r="L1009" i="13"/>
  <c r="I1009" i="13" s="1"/>
  <c r="L1003" i="13"/>
  <c r="I1003" i="13" s="1"/>
  <c r="L767" i="13"/>
  <c r="I767" i="13" s="1"/>
  <c r="H615" i="13"/>
  <c r="H145" i="13"/>
  <c r="H155" i="13"/>
  <c r="L1176" i="13"/>
  <c r="I1176" i="13" s="1"/>
  <c r="L986" i="13"/>
  <c r="I986" i="13" s="1"/>
  <c r="L638" i="13"/>
  <c r="I638" i="13" s="1"/>
  <c r="L1274" i="13"/>
  <c r="I1274" i="13" s="1"/>
  <c r="L928" i="13"/>
  <c r="I928" i="13" s="1"/>
  <c r="H411" i="13"/>
  <c r="L411" i="13"/>
  <c r="I411" i="13" s="1"/>
  <c r="L423" i="13"/>
  <c r="I423" i="13" s="1"/>
  <c r="H423" i="13"/>
  <c r="H458" i="13"/>
  <c r="L458" i="13"/>
  <c r="I458" i="13" s="1"/>
  <c r="L476" i="13"/>
  <c r="I476" i="13" s="1"/>
  <c r="H476" i="13"/>
  <c r="H515" i="13"/>
  <c r="L515" i="13"/>
  <c r="I515" i="13" s="1"/>
  <c r="H1741" i="13"/>
  <c r="L1619" i="13"/>
  <c r="I1619" i="13" s="1"/>
  <c r="L2126" i="13"/>
  <c r="I2126" i="13" s="1"/>
  <c r="H2591" i="13"/>
  <c r="L2591" i="13"/>
  <c r="I2591" i="13" s="1"/>
  <c r="L878" i="13"/>
  <c r="I878" i="13" s="1"/>
  <c r="H878" i="13"/>
  <c r="L772" i="13"/>
  <c r="I772" i="13" s="1"/>
  <c r="H772" i="13"/>
  <c r="L1289" i="13"/>
  <c r="I1289" i="13" s="1"/>
  <c r="H1289" i="13"/>
  <c r="L725" i="13"/>
  <c r="I725" i="13" s="1"/>
  <c r="H725" i="13"/>
  <c r="L1226" i="13"/>
  <c r="I1226" i="13" s="1"/>
  <c r="H1226" i="13"/>
  <c r="L842" i="13"/>
  <c r="I842" i="13" s="1"/>
  <c r="L597" i="13"/>
  <c r="I597" i="13" s="1"/>
  <c r="H597" i="13"/>
  <c r="H2311" i="13"/>
  <c r="L2311" i="13"/>
  <c r="I2311" i="13" s="1"/>
  <c r="L955" i="13"/>
  <c r="I955" i="13" s="1"/>
  <c r="H713" i="13"/>
  <c r="H310" i="13"/>
  <c r="L621" i="13"/>
  <c r="I621" i="13" s="1"/>
  <c r="H621" i="13"/>
  <c r="L1197" i="13"/>
  <c r="I1197" i="13" s="1"/>
  <c r="H616" i="13"/>
  <c r="L616" i="13"/>
  <c r="I616" i="13" s="1"/>
  <c r="H727" i="13"/>
  <c r="L727" i="13"/>
  <c r="I727" i="13" s="1"/>
  <c r="H851" i="13"/>
  <c r="L851" i="13"/>
  <c r="I851" i="13" s="1"/>
  <c r="L881" i="13"/>
  <c r="I881" i="13" s="1"/>
  <c r="H881" i="13"/>
  <c r="L911" i="13"/>
  <c r="I911" i="13" s="1"/>
  <c r="H911" i="13"/>
  <c r="L1303" i="13"/>
  <c r="I1303" i="13" s="1"/>
  <c r="H1303" i="13"/>
  <c r="L1537" i="13"/>
  <c r="I1537" i="13" s="1"/>
  <c r="I1971" i="13"/>
  <c r="L1453" i="13"/>
  <c r="I1453" i="13" s="1"/>
  <c r="L2001" i="13"/>
  <c r="I2001" i="13" s="1"/>
  <c r="I1546" i="13"/>
  <c r="H1547" i="13"/>
  <c r="H1476" i="13"/>
  <c r="L1442" i="13"/>
  <c r="I1442" i="13" s="1"/>
  <c r="L1454" i="13"/>
  <c r="I1454" i="13" s="1"/>
  <c r="L1284" i="13"/>
  <c r="I1284" i="13" s="1"/>
  <c r="I1331" i="13"/>
  <c r="L1158" i="13"/>
  <c r="I1158" i="13" s="1"/>
  <c r="H1071" i="13"/>
  <c r="H796" i="13"/>
  <c r="H733" i="13"/>
  <c r="H305" i="13"/>
  <c r="I155" i="13"/>
  <c r="H1092" i="13"/>
  <c r="H1814" i="13"/>
  <c r="L2290" i="13"/>
  <c r="I2290" i="13" s="1"/>
  <c r="H2419" i="13"/>
  <c r="L2419" i="13"/>
  <c r="I2419" i="13" s="1"/>
  <c r="H1311" i="13"/>
  <c r="L1311" i="13"/>
  <c r="I1311" i="13" s="1"/>
  <c r="L754" i="13"/>
  <c r="I754" i="13" s="1"/>
  <c r="L784" i="13"/>
  <c r="I784" i="13" s="1"/>
  <c r="H784" i="13"/>
  <c r="L1470" i="13"/>
  <c r="I1470" i="13" s="1"/>
  <c r="L701" i="13"/>
  <c r="I701" i="13" s="1"/>
  <c r="H701" i="13"/>
  <c r="L743" i="13"/>
  <c r="I743" i="13" s="1"/>
  <c r="H743" i="13"/>
  <c r="H1191" i="13"/>
  <c r="L1191" i="13"/>
  <c r="I1191" i="13" s="1"/>
  <c r="H1272" i="13"/>
  <c r="L1272" i="13"/>
  <c r="I1272" i="13" s="1"/>
  <c r="L1424" i="13"/>
  <c r="I1424" i="13" s="1"/>
  <c r="H1424" i="13"/>
  <c r="H1441" i="13"/>
  <c r="L1441" i="13"/>
  <c r="I1441" i="13" s="1"/>
  <c r="L345" i="13"/>
  <c r="I345" i="13" s="1"/>
  <c r="H345" i="13"/>
  <c r="L585" i="13"/>
  <c r="I585" i="13" s="1"/>
  <c r="H585" i="13"/>
  <c r="H1238" i="13"/>
  <c r="L1238" i="13"/>
  <c r="I1238" i="13" s="1"/>
  <c r="L1983" i="13"/>
  <c r="I1983" i="13" s="1"/>
  <c r="L720" i="13"/>
  <c r="I720" i="13" s="1"/>
  <c r="H720" i="13"/>
  <c r="L1135" i="13"/>
  <c r="I1135" i="13" s="1"/>
  <c r="H1135" i="13"/>
  <c r="L1204" i="13"/>
  <c r="I1204" i="13" s="1"/>
  <c r="L1448" i="13"/>
  <c r="I1448" i="13" s="1"/>
  <c r="H1448" i="13"/>
  <c r="L1425" i="13"/>
  <c r="I1425" i="13" s="1"/>
  <c r="H1204" i="13"/>
  <c r="H1783" i="13"/>
  <c r="L756" i="13"/>
  <c r="I756" i="13" s="1"/>
  <c r="L803" i="13"/>
  <c r="I803" i="13" s="1"/>
  <c r="H803" i="13"/>
  <c r="L1285" i="13"/>
  <c r="I1285" i="13" s="1"/>
  <c r="H1285" i="13"/>
  <c r="H1343" i="13"/>
  <c r="L1343" i="13"/>
  <c r="I1343" i="13" s="1"/>
  <c r="L1779" i="13"/>
  <c r="I1779" i="13" s="1"/>
  <c r="I1308" i="13"/>
  <c r="H754" i="13"/>
  <c r="L1879" i="13"/>
  <c r="I1879" i="13" s="1"/>
  <c r="H1879" i="13"/>
  <c r="L1507" i="13"/>
  <c r="I1507" i="13" s="1"/>
  <c r="L1296" i="13"/>
  <c r="I1296" i="13" s="1"/>
  <c r="L1243" i="13"/>
  <c r="I1243" i="13" s="1"/>
  <c r="L631" i="13"/>
  <c r="I631" i="13" s="1"/>
  <c r="L1512" i="13"/>
  <c r="I1512" i="13" s="1"/>
  <c r="H1123" i="13"/>
  <c r="H1813" i="13"/>
  <c r="L1802" i="13"/>
  <c r="I1802" i="13" s="1"/>
  <c r="H1777" i="13"/>
  <c r="L1489" i="13"/>
  <c r="I1489" i="13" s="1"/>
  <c r="L1295" i="13"/>
  <c r="I1295" i="13" s="1"/>
  <c r="L1156" i="13"/>
  <c r="I1156" i="13" s="1"/>
  <c r="I1112" i="13"/>
  <c r="H1077" i="13"/>
  <c r="L875" i="13"/>
  <c r="I875" i="13" s="1"/>
  <c r="H1065" i="13"/>
  <c r="H553" i="13"/>
  <c r="L491" i="13"/>
  <c r="I491" i="13" s="1"/>
  <c r="H287" i="13"/>
  <c r="H1365" i="13"/>
  <c r="H1110" i="13"/>
  <c r="H1396" i="13"/>
  <c r="H1481" i="13"/>
  <c r="L1481" i="13"/>
  <c r="I1481" i="13" s="1"/>
  <c r="L1557" i="13"/>
  <c r="I1557" i="13" s="1"/>
  <c r="H1557" i="13"/>
  <c r="L1776" i="13"/>
  <c r="I1776" i="13" s="1"/>
  <c r="H1776" i="13"/>
  <c r="H1690" i="13"/>
  <c r="L1875" i="13"/>
  <c r="I1875" i="13" s="1"/>
  <c r="H1875" i="13"/>
  <c r="H1830" i="13"/>
  <c r="L1830" i="13"/>
  <c r="I1830" i="13" s="1"/>
  <c r="H2704" i="13"/>
  <c r="L2704" i="13"/>
  <c r="I2704" i="13" s="1"/>
  <c r="L2533" i="13"/>
  <c r="I2533" i="13" s="1"/>
  <c r="H2533" i="13"/>
  <c r="L2487" i="13"/>
  <c r="I2487" i="13" s="1"/>
  <c r="H2487" i="13"/>
  <c r="L2128" i="13"/>
  <c r="I2128" i="13" s="1"/>
  <c r="L2438" i="13"/>
  <c r="I2438" i="13" s="1"/>
  <c r="H2438" i="13"/>
  <c r="L436" i="13"/>
  <c r="I436" i="13" s="1"/>
  <c r="H723" i="13"/>
  <c r="L723" i="13"/>
  <c r="I723" i="13" s="1"/>
  <c r="H1096" i="13"/>
  <c r="L1096" i="13"/>
  <c r="I1096" i="13" s="1"/>
  <c r="L1258" i="13"/>
  <c r="I1258" i="13" s="1"/>
  <c r="H1258" i="13"/>
  <c r="H2139" i="13"/>
  <c r="L2417" i="13"/>
  <c r="I2417" i="13" s="1"/>
  <c r="H2262" i="13"/>
  <c r="L2262" i="13"/>
  <c r="I2262" i="13" s="1"/>
  <c r="L355" i="13"/>
  <c r="I355" i="13" s="1"/>
  <c r="H355" i="13"/>
  <c r="H383" i="13"/>
  <c r="L383" i="13"/>
  <c r="I383" i="13" s="1"/>
  <c r="L788" i="13"/>
  <c r="I788" i="13" s="1"/>
  <c r="H788" i="13"/>
  <c r="L907" i="13"/>
  <c r="I907" i="13" s="1"/>
  <c r="H907" i="13"/>
  <c r="L954" i="13"/>
  <c r="I954" i="13" s="1"/>
  <c r="H954" i="13"/>
  <c r="L2539" i="13"/>
  <c r="I2539" i="13" s="1"/>
  <c r="H2539" i="13"/>
  <c r="H2528" i="13"/>
  <c r="L2528" i="13"/>
  <c r="I2528" i="13" s="1"/>
  <c r="L103" i="13"/>
  <c r="I103" i="13" s="1"/>
  <c r="L62" i="13"/>
  <c r="I62" i="13" s="1"/>
  <c r="H62" i="13"/>
  <c r="L647" i="13"/>
  <c r="I647" i="13" s="1"/>
  <c r="H682" i="13"/>
  <c r="L682" i="13"/>
  <c r="I682" i="13" s="1"/>
  <c r="L783" i="13"/>
  <c r="I783" i="13" s="1"/>
  <c r="H783" i="13"/>
  <c r="H818" i="13"/>
  <c r="I818" i="13"/>
  <c r="H1008" i="13"/>
  <c r="L1008" i="13"/>
  <c r="I1008" i="13" s="1"/>
  <c r="H1026" i="13"/>
  <c r="L1026" i="13"/>
  <c r="I1026" i="13" s="1"/>
  <c r="L1230" i="13"/>
  <c r="I1230" i="13" s="1"/>
  <c r="H1230" i="13"/>
  <c r="H1925" i="13"/>
  <c r="L1925" i="13"/>
  <c r="I1925" i="13" s="1"/>
  <c r="L2402" i="13"/>
  <c r="I2402" i="13" s="1"/>
  <c r="L1335" i="13"/>
  <c r="I1335" i="13" s="1"/>
  <c r="H1335" i="13"/>
  <c r="H1324" i="13"/>
  <c r="L1324" i="13"/>
  <c r="I1324" i="13" s="1"/>
  <c r="L98" i="13"/>
  <c r="I98" i="13" s="1"/>
  <c r="H98" i="13"/>
  <c r="H1227" i="13"/>
  <c r="L1227" i="13"/>
  <c r="I1227" i="13" s="1"/>
  <c r="L789" i="13"/>
  <c r="I789" i="13" s="1"/>
  <c r="H789" i="13"/>
  <c r="H1137" i="13"/>
  <c r="L1137" i="13"/>
  <c r="I1137" i="13" s="1"/>
  <c r="L673" i="13"/>
  <c r="I673" i="13" s="1"/>
  <c r="H673" i="13"/>
  <c r="L595" i="13"/>
  <c r="I595" i="13" s="1"/>
  <c r="H595" i="13"/>
  <c r="L904" i="13"/>
  <c r="I904" i="13" s="1"/>
  <c r="H904" i="13"/>
  <c r="H1918" i="13"/>
  <c r="L1918" i="13"/>
  <c r="I1918" i="13" s="1"/>
  <c r="H1050" i="13"/>
  <c r="L1050" i="13"/>
  <c r="I1050" i="13" s="1"/>
  <c r="H1962" i="13"/>
  <c r="H1143" i="13"/>
  <c r="H365" i="13"/>
  <c r="H832" i="13"/>
  <c r="L1187" i="13"/>
  <c r="I1187" i="13" s="1"/>
  <c r="H1400" i="13"/>
  <c r="H1388" i="13"/>
  <c r="L126" i="13"/>
  <c r="I126" i="13" s="1"/>
  <c r="H126" i="13"/>
  <c r="L757" i="13"/>
  <c r="I757" i="13" s="1"/>
  <c r="H757" i="13"/>
  <c r="L1115" i="13"/>
  <c r="I1115" i="13" s="1"/>
  <c r="H1166" i="13"/>
  <c r="L1166" i="13"/>
  <c r="I1166" i="13" s="1"/>
  <c r="H1182" i="13"/>
  <c r="L1182" i="13"/>
  <c r="I1182" i="13" s="1"/>
  <c r="L1268" i="13"/>
  <c r="I1268" i="13" s="1"/>
  <c r="L1950" i="13"/>
  <c r="I1950" i="13" s="1"/>
  <c r="I1962" i="13"/>
  <c r="H1499" i="13"/>
  <c r="L1458" i="13"/>
  <c r="I1458" i="13" s="1"/>
  <c r="L1330" i="13"/>
  <c r="I1330" i="13" s="1"/>
  <c r="L1307" i="13"/>
  <c r="I1307" i="13" s="1"/>
  <c r="H1279" i="13"/>
  <c r="I1267" i="13"/>
  <c r="H1302" i="13"/>
  <c r="L1015" i="13"/>
  <c r="I1015" i="13" s="1"/>
  <c r="L933" i="13"/>
  <c r="I933" i="13" s="1"/>
  <c r="H873" i="13"/>
  <c r="H1033" i="13"/>
  <c r="L1091" i="13"/>
  <c r="I1091" i="13" s="1"/>
  <c r="H706" i="13"/>
  <c r="I724" i="13"/>
  <c r="H747" i="13"/>
  <c r="H479" i="13"/>
  <c r="I365" i="13"/>
  <c r="I371" i="13"/>
  <c r="H1068" i="13"/>
  <c r="I832" i="13"/>
  <c r="H63" i="13"/>
  <c r="L63" i="13"/>
  <c r="I63" i="13" s="1"/>
  <c r="L154" i="13"/>
  <c r="I154" i="13" s="1"/>
  <c r="H554" i="13"/>
  <c r="L554" i="13"/>
  <c r="I554" i="13" s="1"/>
  <c r="H880" i="13"/>
  <c r="L880" i="13"/>
  <c r="I880" i="13" s="1"/>
  <c r="H892" i="13"/>
  <c r="L892" i="13"/>
  <c r="I892" i="13" s="1"/>
  <c r="L1087" i="13"/>
  <c r="I1087" i="13" s="1"/>
  <c r="H1087" i="13"/>
  <c r="L1938" i="13"/>
  <c r="I1938" i="13" s="1"/>
  <c r="H1938" i="13"/>
  <c r="L1874" i="13"/>
  <c r="I1874" i="13" s="1"/>
  <c r="H1874" i="13"/>
  <c r="H2037" i="13"/>
  <c r="L513" i="13"/>
  <c r="I513" i="13" s="1"/>
  <c r="H513" i="13"/>
  <c r="H1659" i="13"/>
  <c r="L1659" i="13"/>
  <c r="I1659" i="13" s="1"/>
  <c r="L1376" i="13"/>
  <c r="I1376" i="13" s="1"/>
  <c r="H1504" i="13"/>
  <c r="H264" i="13"/>
  <c r="H377" i="13"/>
  <c r="H1341" i="13"/>
  <c r="I1044" i="13"/>
  <c r="L462" i="13"/>
  <c r="I462" i="13" s="1"/>
  <c r="L660" i="13"/>
  <c r="I660" i="13" s="1"/>
  <c r="H660" i="13"/>
  <c r="H816" i="13"/>
  <c r="L816" i="13"/>
  <c r="I816" i="13" s="1"/>
  <c r="L839" i="13"/>
  <c r="I839" i="13" s="1"/>
  <c r="H839" i="13"/>
  <c r="L975" i="13"/>
  <c r="I975" i="13" s="1"/>
  <c r="H975" i="13"/>
  <c r="H987" i="13"/>
  <c r="L2491" i="13"/>
  <c r="I2491" i="13" s="1"/>
  <c r="L1999" i="13"/>
  <c r="I1999" i="13" s="1"/>
  <c r="H1297" i="13"/>
  <c r="H949" i="13"/>
  <c r="L867" i="13"/>
  <c r="I867" i="13" s="1"/>
  <c r="H203" i="13"/>
  <c r="L1412" i="13"/>
  <c r="I1412" i="13" s="1"/>
  <c r="H550" i="13"/>
  <c r="L550" i="13"/>
  <c r="I550" i="13" s="1"/>
  <c r="I771" i="13"/>
  <c r="H771" i="13"/>
  <c r="H940" i="13"/>
  <c r="L940" i="13"/>
  <c r="I940" i="13" s="1"/>
  <c r="L952" i="13"/>
  <c r="I952" i="13" s="1"/>
  <c r="H952" i="13"/>
  <c r="L2130" i="13"/>
  <c r="I2130" i="13" s="1"/>
  <c r="H2130" i="13"/>
  <c r="L2478" i="13"/>
  <c r="I2478" i="13" s="1"/>
  <c r="H2478" i="13"/>
  <c r="H2444" i="13"/>
  <c r="L2444" i="13"/>
  <c r="I2444" i="13" s="1"/>
  <c r="L2319" i="13"/>
  <c r="I2319" i="13" s="1"/>
  <c r="H2319" i="13"/>
  <c r="L1394" i="13"/>
  <c r="I1394" i="13" s="1"/>
  <c r="H1693" i="13"/>
  <c r="L1693" i="13"/>
  <c r="I1693" i="13" s="1"/>
  <c r="H1267" i="13"/>
  <c r="H224" i="13"/>
  <c r="H1987" i="13"/>
  <c r="H973" i="13"/>
  <c r="L479" i="13"/>
  <c r="I479" i="13" s="1"/>
  <c r="H2362" i="13"/>
  <c r="L2362" i="13"/>
  <c r="I2362" i="13" s="1"/>
  <c r="H2297" i="13"/>
  <c r="L2297" i="13"/>
  <c r="I2297" i="13" s="1"/>
  <c r="L1805" i="13"/>
  <c r="I1805" i="13" s="1"/>
  <c r="H927" i="13"/>
  <c r="H793" i="13"/>
  <c r="I746" i="13"/>
  <c r="L599" i="13"/>
  <c r="I599" i="13" s="1"/>
  <c r="H599" i="13"/>
  <c r="L666" i="13"/>
  <c r="I666" i="13" s="1"/>
  <c r="H666" i="13"/>
  <c r="L1011" i="13"/>
  <c r="I1011" i="13" s="1"/>
  <c r="L712" i="13"/>
  <c r="I712" i="13" s="1"/>
  <c r="I706" i="13"/>
  <c r="L643" i="13"/>
  <c r="I643" i="13" s="1"/>
  <c r="L405" i="13"/>
  <c r="I405" i="13" s="1"/>
  <c r="L1516" i="13"/>
  <c r="I1516" i="13" s="1"/>
  <c r="L938" i="13"/>
  <c r="I938" i="13" s="1"/>
  <c r="H378" i="13"/>
  <c r="H1382" i="13"/>
  <c r="H530" i="13"/>
  <c r="I431" i="13"/>
  <c r="H431" i="13"/>
  <c r="L533" i="13"/>
  <c r="I533" i="13" s="1"/>
  <c r="H533" i="13"/>
  <c r="L556" i="13"/>
  <c r="I556" i="13" s="1"/>
  <c r="H556" i="13"/>
  <c r="L1732" i="13"/>
  <c r="I1732" i="13" s="1"/>
  <c r="L2164" i="13"/>
  <c r="I2164" i="13" s="1"/>
  <c r="H2164" i="13"/>
  <c r="L2141" i="13"/>
  <c r="I2141" i="13" s="1"/>
  <c r="H2141" i="13"/>
  <c r="L2404" i="13"/>
  <c r="I2404" i="13" s="1"/>
  <c r="H2404" i="13"/>
  <c r="H269" i="13"/>
  <c r="L269" i="13"/>
  <c r="I269" i="13" s="1"/>
  <c r="H1056" i="13"/>
  <c r="L1056" i="13"/>
  <c r="I1056" i="13" s="1"/>
  <c r="L445" i="13"/>
  <c r="I445" i="13" s="1"/>
  <c r="H445" i="13"/>
  <c r="L468" i="13"/>
  <c r="I468" i="13" s="1"/>
  <c r="H468" i="13"/>
  <c r="L985" i="13"/>
  <c r="I985" i="13" s="1"/>
  <c r="H985" i="13"/>
  <c r="L2240" i="13"/>
  <c r="I2240" i="13" s="1"/>
  <c r="I1068" i="13"/>
  <c r="L758" i="13"/>
  <c r="I758" i="13" s="1"/>
  <c r="H1167" i="13"/>
  <c r="L1167" i="13"/>
  <c r="I1167" i="13" s="1"/>
  <c r="H746" i="13"/>
  <c r="L736" i="13"/>
  <c r="I736" i="13" s="1"/>
  <c r="H736" i="13"/>
  <c r="L782" i="13"/>
  <c r="I782" i="13" s="1"/>
  <c r="I1981" i="13"/>
  <c r="H1957" i="13"/>
  <c r="I377" i="13"/>
  <c r="H1108" i="13"/>
  <c r="L283" i="13"/>
  <c r="I283" i="13" s="1"/>
  <c r="L683" i="13"/>
  <c r="I683" i="13" s="1"/>
  <c r="L742" i="13"/>
  <c r="I742" i="13" s="1"/>
  <c r="L1347" i="13"/>
  <c r="I1347" i="13" s="1"/>
  <c r="I1297" i="13"/>
  <c r="I1313" i="13"/>
  <c r="L1149" i="13"/>
  <c r="I1149" i="13" s="1"/>
  <c r="H1039" i="13"/>
  <c r="L999" i="13"/>
  <c r="I999" i="13" s="1"/>
  <c r="H943" i="13"/>
  <c r="H770" i="13"/>
  <c r="L850" i="13"/>
  <c r="I850" i="13" s="1"/>
  <c r="H695" i="13"/>
  <c r="H543" i="13"/>
  <c r="L321" i="13"/>
  <c r="I321" i="13" s="1"/>
  <c r="L677" i="13"/>
  <c r="I677" i="13" s="1"/>
  <c r="H361" i="13"/>
  <c r="H240" i="13"/>
  <c r="H1044" i="13"/>
  <c r="H532" i="13"/>
  <c r="L1193" i="13"/>
  <c r="I1193" i="13" s="1"/>
  <c r="L390" i="13"/>
  <c r="I390" i="13" s="1"/>
  <c r="I1382" i="13"/>
  <c r="L1004" i="13"/>
  <c r="I1004" i="13" s="1"/>
  <c r="L384" i="13"/>
  <c r="I384" i="13" s="1"/>
  <c r="H1016" i="13"/>
  <c r="L89" i="13"/>
  <c r="I89" i="13" s="1"/>
  <c r="H89" i="13"/>
  <c r="H106" i="13"/>
  <c r="L106" i="13"/>
  <c r="I106" i="13" s="1"/>
  <c r="H600" i="13"/>
  <c r="L600" i="13"/>
  <c r="I600" i="13" s="1"/>
  <c r="H1833" i="13"/>
  <c r="H2521" i="13"/>
  <c r="L2521" i="13"/>
  <c r="I2521" i="13" s="1"/>
  <c r="L1406" i="13"/>
  <c r="I1406" i="13" s="1"/>
  <c r="H1406" i="13"/>
  <c r="L2245" i="13"/>
  <c r="I2245" i="13" s="1"/>
  <c r="L1975" i="13"/>
  <c r="I1975" i="13" s="1"/>
  <c r="H1981" i="13"/>
  <c r="H1313" i="13"/>
  <c r="L885" i="13"/>
  <c r="I885" i="13" s="1"/>
  <c r="L1969" i="13"/>
  <c r="I1969" i="13" s="1"/>
  <c r="H1436" i="13"/>
  <c r="H1452" i="13"/>
  <c r="L1291" i="13"/>
  <c r="I1291" i="13" s="1"/>
  <c r="H1273" i="13"/>
  <c r="L1154" i="13"/>
  <c r="I1154" i="13" s="1"/>
  <c r="H1103" i="13"/>
  <c r="I1039" i="13"/>
  <c r="H921" i="13"/>
  <c r="H903" i="13"/>
  <c r="H863" i="13"/>
  <c r="H845" i="13"/>
  <c r="H724" i="13"/>
  <c r="L741" i="13"/>
  <c r="I741" i="13" s="1"/>
  <c r="H481" i="13"/>
  <c r="H229" i="13"/>
  <c r="I361" i="13"/>
  <c r="I240" i="13"/>
  <c r="H180" i="13"/>
  <c r="H68" i="13"/>
  <c r="H510" i="13"/>
  <c r="H492" i="13"/>
  <c r="L350" i="13"/>
  <c r="I350" i="13" s="1"/>
  <c r="L1964" i="13"/>
  <c r="I1964" i="13" s="1"/>
  <c r="L234" i="13"/>
  <c r="I234" i="13" s="1"/>
  <c r="H234" i="13"/>
  <c r="L324" i="13"/>
  <c r="I324" i="13" s="1"/>
  <c r="H324" i="13"/>
  <c r="H443" i="13"/>
  <c r="L443" i="13"/>
  <c r="I443" i="13" s="1"/>
  <c r="L557" i="13"/>
  <c r="I557" i="13" s="1"/>
  <c r="H557" i="13"/>
  <c r="L1422" i="13"/>
  <c r="I1422" i="13" s="1"/>
  <c r="H1422" i="13"/>
  <c r="H1561" i="13"/>
  <c r="L1561" i="13"/>
  <c r="I1561" i="13" s="1"/>
  <c r="L1681" i="13"/>
  <c r="I1681" i="13" s="1"/>
  <c r="H1919" i="13"/>
  <c r="I1919" i="13"/>
  <c r="H1811" i="13"/>
  <c r="L81" i="13"/>
  <c r="I81" i="13" s="1"/>
  <c r="H81" i="13"/>
  <c r="L333" i="13"/>
  <c r="I333" i="13" s="1"/>
  <c r="H333" i="13"/>
  <c r="H2267" i="13"/>
  <c r="L2267" i="13"/>
  <c r="I2267" i="13" s="1"/>
  <c r="L1199" i="13"/>
  <c r="I1199" i="13" s="1"/>
  <c r="I1993" i="13"/>
  <c r="H1429" i="13"/>
  <c r="I1273" i="13"/>
  <c r="H879" i="13"/>
  <c r="H764" i="13"/>
  <c r="H439" i="13"/>
  <c r="L509" i="13"/>
  <c r="I509" i="13" s="1"/>
  <c r="L225" i="13"/>
  <c r="I225" i="13" s="1"/>
  <c r="H311" i="13"/>
  <c r="H498" i="13"/>
  <c r="H1138" i="13"/>
  <c r="I492" i="13"/>
  <c r="L135" i="13"/>
  <c r="I135" i="13" s="1"/>
  <c r="L223" i="13"/>
  <c r="I223" i="13" s="1"/>
  <c r="H223" i="13"/>
  <c r="L369" i="13"/>
  <c r="I369" i="13" s="1"/>
  <c r="H369" i="13"/>
  <c r="L438" i="13"/>
  <c r="I438" i="13" s="1"/>
  <c r="H438" i="13"/>
  <c r="H478" i="13"/>
  <c r="L478" i="13"/>
  <c r="I478" i="13" s="1"/>
  <c r="H640" i="13"/>
  <c r="L640" i="13"/>
  <c r="I640" i="13" s="1"/>
  <c r="L685" i="13"/>
  <c r="I685" i="13" s="1"/>
  <c r="I1780" i="13"/>
  <c r="L1642" i="13"/>
  <c r="I1642" i="13" s="1"/>
  <c r="H1642" i="13"/>
  <c r="L2277" i="13"/>
  <c r="I2277" i="13" s="1"/>
  <c r="H2637" i="13"/>
  <c r="L2637" i="13"/>
  <c r="I2637" i="13" s="1"/>
  <c r="L2553" i="13"/>
  <c r="I2553" i="13" s="1"/>
  <c r="H2553" i="13"/>
  <c r="L108" i="13"/>
  <c r="I108" i="13" s="1"/>
  <c r="H108" i="13"/>
  <c r="L1062" i="13"/>
  <c r="I1062" i="13" s="1"/>
  <c r="H1062" i="13"/>
  <c r="I837" i="13"/>
  <c r="H837" i="13"/>
  <c r="H1822" i="13"/>
  <c r="L1822" i="13"/>
  <c r="I1822" i="13" s="1"/>
  <c r="H1435" i="13"/>
  <c r="L104" i="13"/>
  <c r="I104" i="13" s="1"/>
  <c r="H104" i="13"/>
  <c r="H50" i="13"/>
  <c r="H1487" i="13"/>
  <c r="H1268" i="13"/>
  <c r="L1188" i="13"/>
  <c r="I1188" i="13" s="1"/>
  <c r="L1510" i="13"/>
  <c r="I1510" i="13" s="1"/>
  <c r="I1388" i="13"/>
  <c r="L1109" i="13"/>
  <c r="I1109" i="13" s="1"/>
  <c r="L1045" i="13"/>
  <c r="I1045" i="13" s="1"/>
  <c r="L987" i="13"/>
  <c r="I987" i="13" s="1"/>
  <c r="I615" i="13"/>
  <c r="I311" i="13"/>
  <c r="I179" i="13"/>
  <c r="H56" i="13"/>
  <c r="L332" i="13"/>
  <c r="I332" i="13" s="1"/>
  <c r="H456" i="13"/>
  <c r="L375" i="13"/>
  <c r="I375" i="13" s="1"/>
  <c r="L495" i="13"/>
  <c r="I495" i="13" s="1"/>
  <c r="H495" i="13"/>
  <c r="H663" i="13"/>
  <c r="L663" i="13"/>
  <c r="I663" i="13" s="1"/>
  <c r="L978" i="13"/>
  <c r="I978" i="13" s="1"/>
  <c r="H978" i="13"/>
  <c r="L1125" i="13"/>
  <c r="I1125" i="13" s="1"/>
  <c r="H1125" i="13"/>
  <c r="H1148" i="13"/>
  <c r="L1148" i="13"/>
  <c r="I1148" i="13" s="1"/>
  <c r="H1261" i="13"/>
  <c r="L1261" i="13"/>
  <c r="I1261" i="13" s="1"/>
  <c r="H1953" i="13"/>
  <c r="L1953" i="13"/>
  <c r="I1953" i="13" s="1"/>
  <c r="H1580" i="13"/>
  <c r="L1580" i="13"/>
  <c r="I1580" i="13" s="1"/>
  <c r="L1574" i="13"/>
  <c r="I1574" i="13" s="1"/>
  <c r="H1574" i="13"/>
  <c r="L1888" i="13"/>
  <c r="I1888" i="13" s="1"/>
  <c r="H1888" i="13"/>
  <c r="L1856" i="13"/>
  <c r="I1856" i="13" s="1"/>
  <c r="H1856" i="13"/>
  <c r="H2165" i="13"/>
  <c r="L2165" i="13"/>
  <c r="I2165" i="13" s="1"/>
  <c r="H2512" i="13"/>
  <c r="H2279" i="13"/>
  <c r="L2279" i="13"/>
  <c r="I2279" i="13" s="1"/>
  <c r="H2475" i="13"/>
  <c r="L2475" i="13"/>
  <c r="I2475" i="13" s="1"/>
  <c r="L2382" i="13"/>
  <c r="I2382" i="13" s="1"/>
  <c r="H2382" i="13"/>
  <c r="H1583" i="13"/>
  <c r="L1583" i="13"/>
  <c r="I1583" i="13" s="1"/>
  <c r="L2220" i="13"/>
  <c r="I2220" i="13" s="1"/>
  <c r="H2220" i="13"/>
  <c r="L2064" i="13"/>
  <c r="I2064" i="13" s="1"/>
  <c r="H2064" i="13"/>
  <c r="L2517" i="13"/>
  <c r="I2517" i="13" s="1"/>
  <c r="H2517" i="13"/>
  <c r="H2284" i="13"/>
  <c r="L2284" i="13"/>
  <c r="I2284" i="13" s="1"/>
  <c r="L1558" i="13"/>
  <c r="I1558" i="13" s="1"/>
  <c r="H1558" i="13"/>
  <c r="L2046" i="13"/>
  <c r="I2046" i="13" s="1"/>
  <c r="L2540" i="13"/>
  <c r="I2540" i="13" s="1"/>
  <c r="L2643" i="13"/>
  <c r="I2643" i="13" s="1"/>
  <c r="L2538" i="13"/>
  <c r="I2538" i="13" s="1"/>
  <c r="H2538" i="13"/>
  <c r="H2327" i="13"/>
  <c r="L2327" i="13"/>
  <c r="I2327" i="13" s="1"/>
  <c r="L1124" i="13"/>
  <c r="I1124" i="13" s="1"/>
  <c r="H982" i="13"/>
  <c r="H902" i="13"/>
  <c r="L902" i="13"/>
  <c r="I902" i="13" s="1"/>
  <c r="L1947" i="13"/>
  <c r="I1947" i="13" s="1"/>
  <c r="H2589" i="13"/>
  <c r="L2589" i="13"/>
  <c r="I2589" i="13" s="1"/>
  <c r="L2472" i="13"/>
  <c r="I2472" i="13" s="1"/>
  <c r="H2472" i="13"/>
  <c r="H397" i="13"/>
  <c r="L397" i="13"/>
  <c r="I397" i="13" s="1"/>
  <c r="L1078" i="13"/>
  <c r="I1078" i="13" s="1"/>
  <c r="H1118" i="13"/>
  <c r="H1169" i="13"/>
  <c r="L1169" i="13"/>
  <c r="I1169" i="13" s="1"/>
  <c r="L1620" i="13"/>
  <c r="I1620" i="13" s="1"/>
  <c r="H1620" i="13"/>
  <c r="H1599" i="13"/>
  <c r="L1599" i="13"/>
  <c r="I1599" i="13" s="1"/>
  <c r="L2724" i="13"/>
  <c r="I2724" i="13" s="1"/>
  <c r="H2724" i="13"/>
  <c r="L2336" i="13"/>
  <c r="I2336" i="13" s="1"/>
  <c r="H2336" i="13"/>
  <c r="L2325" i="13"/>
  <c r="I2325" i="13" s="1"/>
  <c r="H2325" i="13"/>
  <c r="L1923" i="13"/>
  <c r="I1923" i="13" s="1"/>
  <c r="H1923" i="13"/>
  <c r="H1880" i="13"/>
  <c r="L1880" i="13"/>
  <c r="I1880" i="13" s="1"/>
  <c r="L1859" i="13"/>
  <c r="I1859" i="13" s="1"/>
  <c r="L1825" i="13"/>
  <c r="I1825" i="13" s="1"/>
  <c r="H1825" i="13"/>
  <c r="H2377" i="13"/>
  <c r="L2377" i="13"/>
  <c r="I2377" i="13" s="1"/>
  <c r="L189" i="13"/>
  <c r="I189" i="13" s="1"/>
  <c r="H189" i="13"/>
  <c r="H1626" i="13"/>
  <c r="H2235" i="13"/>
  <c r="H2056" i="13"/>
  <c r="L2056" i="13"/>
  <c r="I2056" i="13" s="1"/>
  <c r="H2606" i="13"/>
  <c r="L2606" i="13"/>
  <c r="I2606" i="13" s="1"/>
  <c r="H2595" i="13"/>
  <c r="L2595" i="13"/>
  <c r="I2595" i="13" s="1"/>
  <c r="L2512" i="13"/>
  <c r="I2512" i="13" s="1"/>
  <c r="L2448" i="13"/>
  <c r="I2448" i="13" s="1"/>
  <c r="H2448" i="13"/>
  <c r="H2345" i="13"/>
  <c r="L2345" i="13"/>
  <c r="I2345" i="13" s="1"/>
  <c r="H1611" i="13"/>
  <c r="H1728" i="13"/>
  <c r="H2498" i="13"/>
  <c r="L2420" i="13"/>
  <c r="I2420" i="13" s="1"/>
  <c r="L2576" i="13"/>
  <c r="I2576" i="13" s="1"/>
  <c r="L2344" i="13"/>
  <c r="I2344" i="13" s="1"/>
  <c r="L2413" i="13"/>
  <c r="I2413" i="13" s="1"/>
  <c r="H1597" i="13"/>
  <c r="L2227" i="13"/>
  <c r="I2227" i="13" s="1"/>
  <c r="L2156" i="13"/>
  <c r="I2156" i="13" s="1"/>
  <c r="L2506" i="13"/>
  <c r="I2506" i="13" s="1"/>
  <c r="L1634" i="13"/>
  <c r="I1634" i="13" s="1"/>
  <c r="H1757" i="13"/>
  <c r="H2354" i="13"/>
  <c r="L2703" i="13"/>
  <c r="I2703" i="13" s="1"/>
  <c r="L2651" i="13"/>
  <c r="I2651" i="13" s="1"/>
  <c r="L2632" i="13"/>
  <c r="I2632" i="13" s="1"/>
  <c r="H1320" i="13"/>
  <c r="L1320" i="13"/>
  <c r="I1320" i="13" s="1"/>
  <c r="L273" i="13"/>
  <c r="I273" i="13" s="1"/>
  <c r="L958" i="13"/>
  <c r="I958" i="13" s="1"/>
  <c r="H958" i="13"/>
  <c r="H435" i="13"/>
  <c r="L197" i="13"/>
  <c r="I197" i="13" s="1"/>
  <c r="H930" i="13"/>
  <c r="L930" i="13"/>
  <c r="I930" i="13" s="1"/>
  <c r="L2594" i="13"/>
  <c r="I2594" i="13" s="1"/>
  <c r="H2594" i="13"/>
  <c r="H2405" i="13"/>
  <c r="L2405" i="13"/>
  <c r="I2405" i="13" s="1"/>
  <c r="L1782" i="13"/>
  <c r="I1782" i="13" s="1"/>
  <c r="L414" i="13"/>
  <c r="I414" i="13" s="1"/>
  <c r="H414" i="13"/>
  <c r="H552" i="13"/>
  <c r="L552" i="13"/>
  <c r="I552" i="13" s="1"/>
  <c r="H678" i="13"/>
  <c r="L678" i="13"/>
  <c r="I678" i="13" s="1"/>
  <c r="H753" i="13"/>
  <c r="L393" i="13"/>
  <c r="I393" i="13" s="1"/>
  <c r="H393" i="13"/>
  <c r="L486" i="13"/>
  <c r="I486" i="13" s="1"/>
  <c r="H486" i="13"/>
  <c r="H497" i="13"/>
  <c r="L662" i="13"/>
  <c r="I662" i="13" s="1"/>
  <c r="L823" i="13"/>
  <c r="I823" i="13" s="1"/>
  <c r="H823" i="13"/>
  <c r="H838" i="13"/>
  <c r="L838" i="13"/>
  <c r="I838" i="13" s="1"/>
  <c r="L861" i="13"/>
  <c r="I861" i="13" s="1"/>
  <c r="H948" i="13"/>
  <c r="L948" i="13"/>
  <c r="I948" i="13" s="1"/>
  <c r="L983" i="13"/>
  <c r="I983" i="13" s="1"/>
  <c r="H983" i="13"/>
  <c r="H994" i="13"/>
  <c r="L994" i="13"/>
  <c r="I994" i="13" s="1"/>
  <c r="L1000" i="13"/>
  <c r="I1000" i="13" s="1"/>
  <c r="H1157" i="13"/>
  <c r="L1157" i="13"/>
  <c r="I1157" i="13" s="1"/>
  <c r="L1178" i="13"/>
  <c r="I1178" i="13" s="1"/>
  <c r="H1178" i="13"/>
  <c r="H1183" i="13"/>
  <c r="L1183" i="13"/>
  <c r="I1183" i="13" s="1"/>
  <c r="H1194" i="13"/>
  <c r="L1194" i="13"/>
  <c r="I1194" i="13" s="1"/>
  <c r="L1222" i="13"/>
  <c r="I1222" i="13" s="1"/>
  <c r="H1222" i="13"/>
  <c r="L1700" i="13"/>
  <c r="I1700" i="13" s="1"/>
  <c r="H1700" i="13"/>
  <c r="H2725" i="13"/>
  <c r="L2725" i="13"/>
  <c r="I2725" i="13" s="1"/>
  <c r="H2634" i="13"/>
  <c r="L2634" i="13"/>
  <c r="I2634" i="13" s="1"/>
  <c r="L2615" i="13"/>
  <c r="I2615" i="13" s="1"/>
  <c r="H2615" i="13"/>
  <c r="H1824" i="13"/>
  <c r="L1824" i="13"/>
  <c r="I1824" i="13" s="1"/>
  <c r="H1265" i="13"/>
  <c r="H392" i="13"/>
  <c r="L392" i="13"/>
  <c r="I392" i="13" s="1"/>
  <c r="L463" i="13"/>
  <c r="I463" i="13" s="1"/>
  <c r="H485" i="13"/>
  <c r="L485" i="13"/>
  <c r="I485" i="13" s="1"/>
  <c r="H381" i="13"/>
  <c r="L398" i="13"/>
  <c r="I398" i="13" s="1"/>
  <c r="L547" i="13"/>
  <c r="I547" i="13" s="1"/>
  <c r="H501" i="13"/>
  <c r="L578" i="13"/>
  <c r="I578" i="13" s="1"/>
  <c r="L778" i="13"/>
  <c r="I778" i="13" s="1"/>
  <c r="H778" i="13"/>
  <c r="L1271" i="13"/>
  <c r="I1271" i="13" s="1"/>
  <c r="L849" i="13"/>
  <c r="I849" i="13" s="1"/>
  <c r="L726" i="13"/>
  <c r="I726" i="13" s="1"/>
  <c r="H519" i="13"/>
  <c r="H373" i="13"/>
  <c r="H970" i="13"/>
  <c r="L920" i="13"/>
  <c r="I920" i="13" s="1"/>
  <c r="I592" i="13"/>
  <c r="L183" i="13"/>
  <c r="I183" i="13" s="1"/>
  <c r="L335" i="13"/>
  <c r="I335" i="13" s="1"/>
  <c r="L357" i="13"/>
  <c r="I357" i="13" s="1"/>
  <c r="H357" i="13"/>
  <c r="H367" i="13"/>
  <c r="L367" i="13"/>
  <c r="I367" i="13" s="1"/>
  <c r="H608" i="13"/>
  <c r="L608" i="13"/>
  <c r="I608" i="13" s="1"/>
  <c r="H636" i="13"/>
  <c r="L636" i="13"/>
  <c r="I636" i="13" s="1"/>
  <c r="L657" i="13"/>
  <c r="I657" i="13" s="1"/>
  <c r="H657" i="13"/>
  <c r="L801" i="13"/>
  <c r="I801" i="13" s="1"/>
  <c r="H801" i="13"/>
  <c r="H806" i="13"/>
  <c r="L806" i="13"/>
  <c r="I806" i="13" s="1"/>
  <c r="L1063" i="13"/>
  <c r="I1063" i="13" s="1"/>
  <c r="H1063" i="13"/>
  <c r="L1131" i="13"/>
  <c r="I1131" i="13" s="1"/>
  <c r="H1179" i="13"/>
  <c r="L1179" i="13"/>
  <c r="I1179" i="13" s="1"/>
  <c r="H1195" i="13"/>
  <c r="L1195" i="13"/>
  <c r="I1195" i="13" s="1"/>
  <c r="H1351" i="13"/>
  <c r="L1351" i="13"/>
  <c r="I1351" i="13" s="1"/>
  <c r="H1395" i="13"/>
  <c r="L1395" i="13"/>
  <c r="I1395" i="13" s="1"/>
  <c r="L1801" i="13"/>
  <c r="I1801" i="13" s="1"/>
  <c r="H1801" i="13"/>
  <c r="L1750" i="13"/>
  <c r="I1750" i="13" s="1"/>
  <c r="H1750" i="13"/>
  <c r="L1744" i="13"/>
  <c r="I1744" i="13" s="1"/>
  <c r="H1744" i="13"/>
  <c r="H2342" i="13"/>
  <c r="L2342" i="13"/>
  <c r="I2342" i="13" s="1"/>
  <c r="L1485" i="13"/>
  <c r="I1485" i="13" s="1"/>
  <c r="L1328" i="13"/>
  <c r="I1328" i="13" s="1"/>
  <c r="H1288" i="13"/>
  <c r="L1211" i="13"/>
  <c r="I1211" i="13" s="1"/>
  <c r="H931" i="13"/>
  <c r="H901" i="13"/>
  <c r="L869" i="13"/>
  <c r="I869" i="13" s="1"/>
  <c r="H855" i="13"/>
  <c r="L749" i="13"/>
  <c r="I749" i="13" s="1"/>
  <c r="I519" i="13"/>
  <c r="H463" i="13"/>
  <c r="H387" i="13"/>
  <c r="L581" i="13"/>
  <c r="I581" i="13" s="1"/>
  <c r="H230" i="13"/>
  <c r="H257" i="13"/>
  <c r="H388" i="13"/>
  <c r="H592" i="13"/>
  <c r="L96" i="13"/>
  <c r="I96" i="13" s="1"/>
  <c r="H96" i="13"/>
  <c r="H166" i="13"/>
  <c r="L166" i="13"/>
  <c r="I166" i="13" s="1"/>
  <c r="L298" i="13"/>
  <c r="I298" i="13" s="1"/>
  <c r="H652" i="13"/>
  <c r="I652" i="13"/>
  <c r="H1052" i="13"/>
  <c r="L1052" i="13"/>
  <c r="I1052" i="13" s="1"/>
  <c r="L1075" i="13"/>
  <c r="I1075" i="13" s="1"/>
  <c r="H1075" i="13"/>
  <c r="L1835" i="13"/>
  <c r="I1835" i="13" s="1"/>
  <c r="L2073" i="13"/>
  <c r="I2073" i="13" s="1"/>
  <c r="H2073" i="13"/>
  <c r="L2287" i="13"/>
  <c r="I2287" i="13" s="1"/>
  <c r="L2352" i="13"/>
  <c r="I2352" i="13" s="1"/>
  <c r="H2352" i="13"/>
  <c r="H2283" i="13"/>
  <c r="L2283" i="13"/>
  <c r="I2283" i="13" s="1"/>
  <c r="H2263" i="13"/>
  <c r="L2263" i="13"/>
  <c r="I2263" i="13" s="1"/>
  <c r="H440" i="13"/>
  <c r="L440" i="13"/>
  <c r="I440" i="13" s="1"/>
  <c r="L551" i="13"/>
  <c r="I551" i="13" s="1"/>
  <c r="H551" i="13"/>
  <c r="H568" i="13"/>
  <c r="L568" i="13"/>
  <c r="I568" i="13" s="1"/>
  <c r="L290" i="13"/>
  <c r="I290" i="13" s="1"/>
  <c r="H290" i="13"/>
  <c r="H953" i="13"/>
  <c r="L953" i="13"/>
  <c r="I953" i="13" s="1"/>
  <c r="L1752" i="13"/>
  <c r="I1752" i="13" s="1"/>
  <c r="H1752" i="13"/>
  <c r="H408" i="13"/>
  <c r="L408" i="13"/>
  <c r="I408" i="13" s="1"/>
  <c r="L690" i="13"/>
  <c r="I690" i="13" s="1"/>
  <c r="H690" i="13"/>
  <c r="H535" i="13"/>
  <c r="L407" i="13"/>
  <c r="I407" i="13" s="1"/>
  <c r="H1518" i="13"/>
  <c r="L241" i="13"/>
  <c r="I241" i="13" s="1"/>
  <c r="H241" i="13"/>
  <c r="L413" i="13"/>
  <c r="I413" i="13" s="1"/>
  <c r="L573" i="13"/>
  <c r="I573" i="13" s="1"/>
  <c r="H883" i="13"/>
  <c r="L883" i="13"/>
  <c r="I883" i="13" s="1"/>
  <c r="L1027" i="13"/>
  <c r="I1027" i="13" s="1"/>
  <c r="L2397" i="13"/>
  <c r="I2397" i="13" s="1"/>
  <c r="H2397" i="13"/>
  <c r="L175" i="13"/>
  <c r="I175" i="13" s="1"/>
  <c r="L386" i="13"/>
  <c r="I386" i="13" s="1"/>
  <c r="H386" i="13"/>
  <c r="L563" i="13"/>
  <c r="I563" i="13" s="1"/>
  <c r="H563" i="13"/>
  <c r="L1221" i="13"/>
  <c r="I1221" i="13" s="1"/>
  <c r="H1221" i="13"/>
  <c r="H1232" i="13"/>
  <c r="L1232" i="13"/>
  <c r="I1232" i="13" s="1"/>
  <c r="L2605" i="13"/>
  <c r="I2605" i="13" s="1"/>
  <c r="H2605" i="13"/>
  <c r="L2721" i="13"/>
  <c r="I2721" i="13" s="1"/>
  <c r="H2721" i="13"/>
  <c r="L403" i="13"/>
  <c r="I403" i="13" s="1"/>
  <c r="H403" i="13"/>
  <c r="H890" i="13"/>
  <c r="L890" i="13"/>
  <c r="I890" i="13" s="1"/>
  <c r="H197" i="13"/>
  <c r="H988" i="13"/>
  <c r="I236" i="13"/>
  <c r="H236" i="13"/>
  <c r="H409" i="13"/>
  <c r="I409" i="13"/>
  <c r="H646" i="13"/>
  <c r="L646" i="13"/>
  <c r="I646" i="13" s="1"/>
  <c r="H1080" i="13"/>
  <c r="L1080" i="13"/>
  <c r="I1080" i="13" s="1"/>
  <c r="H1173" i="13"/>
  <c r="L1173" i="13"/>
  <c r="I1173" i="13" s="1"/>
  <c r="L1217" i="13"/>
  <c r="I1217" i="13" s="1"/>
  <c r="H1217" i="13"/>
  <c r="H1418" i="13"/>
  <c r="H1216" i="13"/>
  <c r="L469" i="13"/>
  <c r="I469" i="13" s="1"/>
  <c r="L1360" i="13"/>
  <c r="I1360" i="13" s="1"/>
  <c r="I1005" i="13"/>
  <c r="H1027" i="13"/>
  <c r="H249" i="13"/>
  <c r="L249" i="13"/>
  <c r="I249" i="13" s="1"/>
  <c r="H598" i="13"/>
  <c r="L598" i="13"/>
  <c r="I598" i="13" s="1"/>
  <c r="H1769" i="13"/>
  <c r="L1769" i="13"/>
  <c r="I1769" i="13" s="1"/>
  <c r="L1866" i="13"/>
  <c r="I1866" i="13" s="1"/>
  <c r="L1587" i="13"/>
  <c r="I1587" i="13" s="1"/>
  <c r="H1587" i="13"/>
  <c r="L2261" i="13"/>
  <c r="I2261" i="13" s="1"/>
  <c r="H2261" i="13"/>
  <c r="H1445" i="13"/>
  <c r="H1097" i="13"/>
  <c r="H813" i="13"/>
  <c r="H790" i="13"/>
  <c r="L641" i="13"/>
  <c r="I641" i="13" s="1"/>
  <c r="L260" i="13"/>
  <c r="I260" i="13" s="1"/>
  <c r="L541" i="13"/>
  <c r="I541" i="13" s="1"/>
  <c r="H53" i="13"/>
  <c r="L1237" i="13"/>
  <c r="I1237" i="13" s="1"/>
  <c r="L1082" i="13"/>
  <c r="I1082" i="13" s="1"/>
  <c r="L1345" i="13"/>
  <c r="I1345" i="13" s="1"/>
  <c r="L1086" i="13"/>
  <c r="I1086" i="13" s="1"/>
  <c r="L201" i="13"/>
  <c r="I201" i="13" s="1"/>
  <c r="H201" i="13"/>
  <c r="H233" i="13"/>
  <c r="L233" i="13"/>
  <c r="I233" i="13" s="1"/>
  <c r="L461" i="13"/>
  <c r="I461" i="13" s="1"/>
  <c r="L593" i="13"/>
  <c r="I593" i="13" s="1"/>
  <c r="L627" i="13"/>
  <c r="I627" i="13" s="1"/>
  <c r="H627" i="13"/>
  <c r="L717" i="13"/>
  <c r="I717" i="13" s="1"/>
  <c r="H717" i="13"/>
  <c r="H980" i="13"/>
  <c r="L980" i="13"/>
  <c r="I980" i="13" s="1"/>
  <c r="H1020" i="13"/>
  <c r="L1020" i="13"/>
  <c r="I1020" i="13" s="1"/>
  <c r="L1466" i="13"/>
  <c r="I1466" i="13" s="1"/>
  <c r="H1466" i="13"/>
  <c r="H1544" i="13"/>
  <c r="L1544" i="13"/>
  <c r="I1544" i="13" s="1"/>
  <c r="L1775" i="13"/>
  <c r="I1775" i="13" s="1"/>
  <c r="H1775" i="13"/>
  <c r="H2242" i="13"/>
  <c r="L2242" i="13"/>
  <c r="I2242" i="13" s="1"/>
  <c r="L1635" i="13"/>
  <c r="I1635" i="13" s="1"/>
  <c r="L1924" i="13"/>
  <c r="I1924" i="13" s="1"/>
  <c r="H1924" i="13"/>
  <c r="L1915" i="13"/>
  <c r="I1915" i="13" s="1"/>
  <c r="H1915" i="13"/>
  <c r="L2359" i="13"/>
  <c r="I2359" i="13" s="1"/>
  <c r="H2359" i="13"/>
  <c r="L2349" i="13"/>
  <c r="I2349" i="13" s="1"/>
  <c r="H2349" i="13"/>
  <c r="L2291" i="13"/>
  <c r="I2291" i="13" s="1"/>
  <c r="H2291" i="13"/>
  <c r="H540" i="13"/>
  <c r="L964" i="13"/>
  <c r="I964" i="13" s="1"/>
  <c r="L317" i="13"/>
  <c r="I317" i="13" s="1"/>
  <c r="L947" i="13"/>
  <c r="I947" i="13" s="1"/>
  <c r="H947" i="13"/>
  <c r="H1260" i="13"/>
  <c r="L1260" i="13"/>
  <c r="I1260" i="13" s="1"/>
  <c r="L1788" i="13"/>
  <c r="I1788" i="13" s="1"/>
  <c r="H1788" i="13"/>
  <c r="L2081" i="13"/>
  <c r="I2081" i="13" s="1"/>
  <c r="H2081" i="13"/>
  <c r="L2003" i="13"/>
  <c r="I2003" i="13" s="1"/>
  <c r="H2003" i="13"/>
  <c r="H2694" i="13"/>
  <c r="L2694" i="13"/>
  <c r="I2694" i="13" s="1"/>
  <c r="H2433" i="13"/>
  <c r="L2433" i="13"/>
  <c r="I2433" i="13" s="1"/>
  <c r="L1315" i="13"/>
  <c r="I1315" i="13" s="1"/>
  <c r="H192" i="13"/>
  <c r="L192" i="13"/>
  <c r="I192" i="13" s="1"/>
  <c r="H376" i="13"/>
  <c r="L376" i="13"/>
  <c r="I376" i="13" s="1"/>
  <c r="L1530" i="13"/>
  <c r="I1530" i="13" s="1"/>
  <c r="L889" i="13"/>
  <c r="I889" i="13" s="1"/>
  <c r="H964" i="13"/>
  <c r="L215" i="13"/>
  <c r="I215" i="13" s="1"/>
  <c r="H215" i="13"/>
  <c r="H382" i="13"/>
  <c r="L382" i="13"/>
  <c r="I382" i="13" s="1"/>
  <c r="L1163" i="13"/>
  <c r="I1163" i="13" s="1"/>
  <c r="H1163" i="13"/>
  <c r="H1531" i="13"/>
  <c r="L1531" i="13"/>
  <c r="I1531" i="13" s="1"/>
  <c r="H2304" i="13"/>
  <c r="L2304" i="13"/>
  <c r="I2304" i="13" s="1"/>
  <c r="H1299" i="13"/>
  <c r="H583" i="13"/>
  <c r="H1530" i="13"/>
  <c r="L630" i="13"/>
  <c r="I630" i="13" s="1"/>
  <c r="H178" i="13"/>
  <c r="L178" i="13"/>
  <c r="I178" i="13" s="1"/>
  <c r="L325" i="13"/>
  <c r="I325" i="13" s="1"/>
  <c r="H325" i="13"/>
  <c r="L560" i="13"/>
  <c r="I560" i="13" s="1"/>
  <c r="L739" i="13"/>
  <c r="I739" i="13" s="1"/>
  <c r="H739" i="13"/>
  <c r="L2635" i="13"/>
  <c r="I2635" i="13" s="1"/>
  <c r="H2428" i="13"/>
  <c r="L2428" i="13"/>
  <c r="I2428" i="13" s="1"/>
  <c r="L497" i="13"/>
  <c r="I497" i="13" s="1"/>
  <c r="L1418" i="13"/>
  <c r="I1418" i="13" s="1"/>
  <c r="H320" i="13"/>
  <c r="L320" i="13"/>
  <c r="I320" i="13" s="1"/>
  <c r="L2621" i="13"/>
  <c r="I2621" i="13" s="1"/>
  <c r="H2621" i="13"/>
  <c r="H2360" i="13"/>
  <c r="L2360" i="13"/>
  <c r="I2360" i="13" s="1"/>
  <c r="H2340" i="13"/>
  <c r="L2340" i="13"/>
  <c r="I2340" i="13" s="1"/>
  <c r="L2238" i="13"/>
  <c r="I2238" i="13" s="1"/>
  <c r="H1980" i="13"/>
  <c r="H1974" i="13"/>
  <c r="L1242" i="13"/>
  <c r="I1242" i="13" s="1"/>
  <c r="L1069" i="13"/>
  <c r="I1069" i="13" s="1"/>
  <c r="L941" i="13"/>
  <c r="I941" i="13" s="1"/>
  <c r="H625" i="13"/>
  <c r="H667" i="13"/>
  <c r="H507" i="13"/>
  <c r="L251" i="13"/>
  <c r="I251" i="13" s="1"/>
  <c r="I53" i="13"/>
  <c r="L1354" i="13"/>
  <c r="I1354" i="13" s="1"/>
  <c r="L540" i="13"/>
  <c r="I540" i="13" s="1"/>
  <c r="L228" i="13"/>
  <c r="I228" i="13" s="1"/>
  <c r="H228" i="13"/>
  <c r="L239" i="13"/>
  <c r="I239" i="13" s="1"/>
  <c r="L250" i="13"/>
  <c r="I250" i="13" s="1"/>
  <c r="H250" i="13"/>
  <c r="L255" i="13"/>
  <c r="I255" i="13" s="1"/>
  <c r="H255" i="13"/>
  <c r="H572" i="13"/>
  <c r="I572" i="13"/>
  <c r="L894" i="13"/>
  <c r="I894" i="13" s="1"/>
  <c r="L1054" i="13"/>
  <c r="I1054" i="13" s="1"/>
  <c r="H1054" i="13"/>
  <c r="L1060" i="13"/>
  <c r="I1060" i="13" s="1"/>
  <c r="H1060" i="13"/>
  <c r="L1150" i="13"/>
  <c r="I1150" i="13" s="1"/>
  <c r="H1150" i="13"/>
  <c r="L1370" i="13"/>
  <c r="I1370" i="13" s="1"/>
  <c r="H1370" i="13"/>
  <c r="L1392" i="13"/>
  <c r="I1392" i="13" s="1"/>
  <c r="H1392" i="13"/>
  <c r="H1461" i="13"/>
  <c r="L1461" i="13"/>
  <c r="I1461" i="13" s="1"/>
  <c r="L1522" i="13"/>
  <c r="I1522" i="13" s="1"/>
  <c r="H1522" i="13"/>
  <c r="H1534" i="13"/>
  <c r="L1534" i="13"/>
  <c r="I1534" i="13" s="1"/>
  <c r="L1955" i="13"/>
  <c r="I1955" i="13" s="1"/>
  <c r="H1817" i="13"/>
  <c r="L1817" i="13"/>
  <c r="I1817" i="13" s="1"/>
  <c r="L1819" i="13"/>
  <c r="I1819" i="13" s="1"/>
  <c r="H1819" i="13"/>
  <c r="L1706" i="13"/>
  <c r="I1706" i="13" s="1"/>
  <c r="L1618" i="13"/>
  <c r="I1618" i="13" s="1"/>
  <c r="H1618" i="13"/>
  <c r="L2379" i="13"/>
  <c r="I2379" i="13" s="1"/>
  <c r="L2299" i="13"/>
  <c r="I2299" i="13" s="1"/>
  <c r="H2299" i="13"/>
  <c r="I435" i="13"/>
  <c r="H273" i="13"/>
  <c r="H834" i="13"/>
  <c r="L834" i="13"/>
  <c r="I834" i="13" s="1"/>
  <c r="L914" i="13"/>
  <c r="I914" i="13" s="1"/>
  <c r="H914" i="13"/>
  <c r="H1189" i="13"/>
  <c r="L1189" i="13"/>
  <c r="I1189" i="13" s="1"/>
  <c r="L1206" i="13"/>
  <c r="I1206" i="13" s="1"/>
  <c r="H1206" i="13"/>
  <c r="H1005" i="13"/>
  <c r="I257" i="13"/>
  <c r="L1168" i="13"/>
  <c r="I1168" i="13" s="1"/>
  <c r="H271" i="13"/>
  <c r="L271" i="13"/>
  <c r="I271" i="13" s="1"/>
  <c r="L293" i="13"/>
  <c r="I293" i="13" s="1"/>
  <c r="H293" i="13"/>
  <c r="L571" i="13"/>
  <c r="I571" i="13" s="1"/>
  <c r="H571" i="13"/>
  <c r="L750" i="13"/>
  <c r="I750" i="13" s="1"/>
  <c r="H750" i="13"/>
  <c r="L1126" i="13"/>
  <c r="I1126" i="13" s="1"/>
  <c r="H1571" i="13"/>
  <c r="L1571" i="13"/>
  <c r="I1571" i="13" s="1"/>
  <c r="L1810" i="13"/>
  <c r="I1810" i="13" s="1"/>
  <c r="H817" i="13"/>
  <c r="I583" i="13"/>
  <c r="L697" i="13"/>
  <c r="I697" i="13" s="1"/>
  <c r="H346" i="13"/>
  <c r="H544" i="13"/>
  <c r="L544" i="13"/>
  <c r="I544" i="13" s="1"/>
  <c r="H566" i="13"/>
  <c r="L566" i="13"/>
  <c r="I566" i="13" s="1"/>
  <c r="H604" i="13"/>
  <c r="L604" i="13"/>
  <c r="I604" i="13" s="1"/>
  <c r="L653" i="13"/>
  <c r="I653" i="13" s="1"/>
  <c r="H653" i="13"/>
  <c r="L1036" i="13"/>
  <c r="I1036" i="13" s="1"/>
  <c r="H1036" i="13"/>
  <c r="H2330" i="13"/>
  <c r="L2330" i="13"/>
  <c r="I2330" i="13" s="1"/>
  <c r="I1974" i="13"/>
  <c r="H1407" i="13"/>
  <c r="L989" i="13"/>
  <c r="I989" i="13" s="1"/>
  <c r="H909" i="13"/>
  <c r="L795" i="13"/>
  <c r="I795" i="13" s="1"/>
  <c r="I734" i="13"/>
  <c r="L625" i="13"/>
  <c r="I625" i="13" s="1"/>
  <c r="H637" i="13"/>
  <c r="H335" i="13"/>
  <c r="H175" i="13"/>
  <c r="H1524" i="13"/>
  <c r="L908" i="13"/>
  <c r="I908" i="13" s="1"/>
  <c r="H430" i="13"/>
  <c r="H202" i="13"/>
  <c r="L202" i="13"/>
  <c r="I202" i="13" s="1"/>
  <c r="L207" i="13"/>
  <c r="I207" i="13" s="1"/>
  <c r="H207" i="13"/>
  <c r="L213" i="13"/>
  <c r="I213" i="13" s="1"/>
  <c r="H213" i="13"/>
  <c r="L289" i="13"/>
  <c r="I289" i="13" s="1"/>
  <c r="L327" i="13"/>
  <c r="I327" i="13" s="1"/>
  <c r="H327" i="13"/>
  <c r="H418" i="13"/>
  <c r="I418" i="13"/>
  <c r="L429" i="13"/>
  <c r="I429" i="13" s="1"/>
  <c r="H429" i="13"/>
  <c r="L523" i="13"/>
  <c r="I523" i="13" s="1"/>
  <c r="H523" i="13"/>
  <c r="L617" i="13"/>
  <c r="I617" i="13" s="1"/>
  <c r="H923" i="13"/>
  <c r="L923" i="13"/>
  <c r="I923" i="13" s="1"/>
  <c r="H1021" i="13"/>
  <c r="L1021" i="13"/>
  <c r="I1021" i="13" s="1"/>
  <c r="H1220" i="13"/>
  <c r="L1220" i="13"/>
  <c r="I1220" i="13" s="1"/>
  <c r="H1276" i="13"/>
  <c r="L1276" i="13"/>
  <c r="I1276" i="13" s="1"/>
  <c r="H1293" i="13"/>
  <c r="L1293" i="13"/>
  <c r="I1293" i="13" s="1"/>
  <c r="H1309" i="13"/>
  <c r="L1309" i="13"/>
  <c r="I1309" i="13" s="1"/>
  <c r="H1979" i="13"/>
  <c r="L1979" i="13"/>
  <c r="I1979" i="13" s="1"/>
  <c r="H2578" i="13"/>
  <c r="L2578" i="13"/>
  <c r="I2578" i="13" s="1"/>
  <c r="H2398" i="13"/>
  <c r="L2398" i="13"/>
  <c r="I2398" i="13" s="1"/>
  <c r="L2338" i="13"/>
  <c r="I2338" i="13" s="1"/>
  <c r="H2338" i="13"/>
  <c r="L102" i="13"/>
  <c r="I102" i="13" s="1"/>
  <c r="H102" i="13"/>
  <c r="I305" i="13"/>
  <c r="H315" i="13"/>
  <c r="I315" i="13"/>
  <c r="H866" i="13"/>
  <c r="L1164" i="13"/>
  <c r="I1164" i="13" s="1"/>
  <c r="H1164" i="13"/>
  <c r="L1233" i="13"/>
  <c r="I1233" i="13" s="1"/>
  <c r="H1233" i="13"/>
  <c r="L2108" i="13"/>
  <c r="I2108" i="13" s="1"/>
  <c r="H2108" i="13"/>
  <c r="L2625" i="13"/>
  <c r="I2625" i="13" s="1"/>
  <c r="H2588" i="13"/>
  <c r="L2588" i="13"/>
  <c r="I2588" i="13" s="1"/>
  <c r="H2302" i="13"/>
  <c r="L2302" i="13"/>
  <c r="I2302" i="13" s="1"/>
  <c r="H2274" i="13"/>
  <c r="L2274" i="13"/>
  <c r="I2274" i="13" s="1"/>
  <c r="I465" i="13"/>
  <c r="L694" i="13"/>
  <c r="I694" i="13" s="1"/>
  <c r="L306" i="13"/>
  <c r="I306" i="13" s="1"/>
  <c r="H306" i="13"/>
  <c r="H936" i="13"/>
  <c r="L936" i="13"/>
  <c r="I936" i="13" s="1"/>
  <c r="L1038" i="13"/>
  <c r="I1038" i="13" s="1"/>
  <c r="H2726" i="13"/>
  <c r="L2726" i="13"/>
  <c r="I2726" i="13" s="1"/>
  <c r="L2568" i="13"/>
  <c r="I2568" i="13" s="1"/>
  <c r="H2568" i="13"/>
  <c r="H2388" i="13"/>
  <c r="L2388" i="13"/>
  <c r="I2388" i="13" s="1"/>
  <c r="L2368" i="13"/>
  <c r="I2368" i="13" s="1"/>
  <c r="H2368" i="13"/>
  <c r="L2282" i="13"/>
  <c r="I2282" i="13" s="1"/>
  <c r="H2253" i="13"/>
  <c r="L2253" i="13"/>
  <c r="I2253" i="13" s="1"/>
  <c r="L66" i="13"/>
  <c r="I66" i="13" s="1"/>
  <c r="H66" i="13"/>
  <c r="L157" i="13"/>
  <c r="I157" i="13" s="1"/>
  <c r="H157" i="13"/>
  <c r="L589" i="13"/>
  <c r="I589" i="13" s="1"/>
  <c r="H589" i="13"/>
  <c r="H2602" i="13"/>
  <c r="L2602" i="13"/>
  <c r="I2602" i="13" s="1"/>
  <c r="H2499" i="13"/>
  <c r="L2499" i="13"/>
  <c r="I2499" i="13" s="1"/>
  <c r="H2442" i="13"/>
  <c r="L2442" i="13"/>
  <c r="I2442" i="13" s="1"/>
  <c r="H2367" i="13"/>
  <c r="L2367" i="13"/>
  <c r="I2367" i="13" s="1"/>
  <c r="L2298" i="13"/>
  <c r="I2298" i="13" s="1"/>
  <c r="H2298" i="13"/>
  <c r="H72" i="13"/>
  <c r="I72" i="13"/>
  <c r="L153" i="13"/>
  <c r="I153" i="13" s="1"/>
  <c r="H153" i="13"/>
  <c r="L242" i="13"/>
  <c r="I242" i="13" s="1"/>
  <c r="H242" i="13"/>
  <c r="H396" i="13"/>
  <c r="L396" i="13"/>
  <c r="I396" i="13" s="1"/>
  <c r="H536" i="13"/>
  <c r="L536" i="13"/>
  <c r="I536" i="13" s="1"/>
  <c r="H1346" i="13"/>
  <c r="L1346" i="13"/>
  <c r="I1346" i="13" s="1"/>
  <c r="H1572" i="13"/>
  <c r="L1572" i="13"/>
  <c r="I1572" i="13" s="1"/>
  <c r="H2556" i="13"/>
  <c r="L2556" i="13"/>
  <c r="I2556" i="13" s="1"/>
  <c r="L2461" i="13"/>
  <c r="I2461" i="13" s="1"/>
  <c r="I525" i="13"/>
  <c r="H525" i="13"/>
  <c r="H503" i="13"/>
  <c r="L1991" i="13"/>
  <c r="I1991" i="13" s="1"/>
  <c r="I1957" i="13"/>
  <c r="L1794" i="13"/>
  <c r="I1794" i="13" s="1"/>
  <c r="H1023" i="13"/>
  <c r="L729" i="13"/>
  <c r="I729" i="13" s="1"/>
  <c r="I503" i="13"/>
  <c r="H285" i="13"/>
  <c r="H693" i="13"/>
  <c r="H182" i="13"/>
  <c r="H71" i="13"/>
  <c r="L1098" i="13"/>
  <c r="I1098" i="13" s="1"/>
  <c r="L454" i="13"/>
  <c r="I454" i="13" s="1"/>
  <c r="H237" i="13"/>
  <c r="L237" i="13"/>
  <c r="I237" i="13" s="1"/>
  <c r="L334" i="13"/>
  <c r="I334" i="13" s="1"/>
  <c r="H334" i="13"/>
  <c r="L380" i="13"/>
  <c r="I380" i="13" s="1"/>
  <c r="H380" i="13"/>
  <c r="H460" i="13"/>
  <c r="L460" i="13"/>
  <c r="I460" i="13" s="1"/>
  <c r="L520" i="13"/>
  <c r="I520" i="13" s="1"/>
  <c r="H520" i="13"/>
  <c r="H858" i="13"/>
  <c r="L858" i="13"/>
  <c r="I858" i="13" s="1"/>
  <c r="H1090" i="13"/>
  <c r="L1090" i="13"/>
  <c r="I1090" i="13" s="1"/>
  <c r="L1391" i="13"/>
  <c r="I1391" i="13" s="1"/>
  <c r="H1391" i="13"/>
  <c r="H1709" i="13"/>
  <c r="L1709" i="13"/>
  <c r="I1709" i="13" s="1"/>
  <c r="L2213" i="13"/>
  <c r="I2213" i="13" s="1"/>
  <c r="L2180" i="13"/>
  <c r="I2180" i="13" s="1"/>
  <c r="H2180" i="13"/>
  <c r="L2065" i="13"/>
  <c r="I2065" i="13" s="1"/>
  <c r="H2065" i="13"/>
  <c r="L2722" i="13"/>
  <c r="I2722" i="13" s="1"/>
  <c r="L2710" i="13"/>
  <c r="I2710" i="13" s="1"/>
  <c r="H2710" i="13"/>
  <c r="L54" i="13"/>
  <c r="I54" i="13" s="1"/>
  <c r="H54" i="13"/>
  <c r="I1049" i="13"/>
  <c r="L1144" i="13"/>
  <c r="I1144" i="13" s="1"/>
  <c r="L1120" i="13"/>
  <c r="I1120" i="13" s="1"/>
  <c r="L1201" i="13"/>
  <c r="I1201" i="13" s="1"/>
  <c r="H805" i="13"/>
  <c r="H774" i="13"/>
  <c r="I768" i="13"/>
  <c r="L609" i="13"/>
  <c r="I609" i="13" s="1"/>
  <c r="H286" i="13"/>
  <c r="H210" i="13"/>
  <c r="L299" i="13"/>
  <c r="I299" i="13" s="1"/>
  <c r="L866" i="13"/>
  <c r="I866" i="13" s="1"/>
  <c r="H1038" i="13"/>
  <c r="H524" i="13"/>
  <c r="L84" i="13"/>
  <c r="I84" i="13" s="1"/>
  <c r="L836" i="13"/>
  <c r="I836" i="13" s="1"/>
  <c r="L1270" i="13"/>
  <c r="I1270" i="13" s="1"/>
  <c r="H1270" i="13"/>
  <c r="L1380" i="13"/>
  <c r="I1380" i="13" s="1"/>
  <c r="H1380" i="13"/>
  <c r="L1538" i="13"/>
  <c r="I1538" i="13" s="1"/>
  <c r="H1538" i="13"/>
  <c r="L1609" i="13"/>
  <c r="I1609" i="13" s="1"/>
  <c r="H1609" i="13"/>
  <c r="H2005" i="13"/>
  <c r="L2711" i="13"/>
  <c r="I2711" i="13" s="1"/>
  <c r="L2572" i="13"/>
  <c r="I2572" i="13" s="1"/>
  <c r="H2572" i="13"/>
  <c r="H2564" i="13"/>
  <c r="L2564" i="13"/>
  <c r="I2564" i="13" s="1"/>
  <c r="L564" i="13"/>
  <c r="I564" i="13" s="1"/>
  <c r="H564" i="13"/>
  <c r="L1377" i="13"/>
  <c r="I1377" i="13" s="1"/>
  <c r="H1377" i="13"/>
  <c r="H1467" i="13"/>
  <c r="L1467" i="13"/>
  <c r="I1467" i="13" s="1"/>
  <c r="L2160" i="13"/>
  <c r="I2160" i="13" s="1"/>
  <c r="H2160" i="13"/>
  <c r="H2118" i="13"/>
  <c r="L2118" i="13"/>
  <c r="I2118" i="13" s="1"/>
  <c r="L2084" i="13"/>
  <c r="I2084" i="13" s="1"/>
  <c r="H2084" i="13"/>
  <c r="L2489" i="13"/>
  <c r="I2489" i="13" s="1"/>
  <c r="H2489" i="13"/>
  <c r="L2451" i="13"/>
  <c r="I2451" i="13" s="1"/>
  <c r="H2451" i="13"/>
  <c r="L2431" i="13"/>
  <c r="I2431" i="13" s="1"/>
  <c r="H2317" i="13"/>
  <c r="L2317" i="13"/>
  <c r="I2317" i="13" s="1"/>
  <c r="L57" i="13"/>
  <c r="I57" i="13" s="1"/>
  <c r="H312" i="13"/>
  <c r="L312" i="13"/>
  <c r="I312" i="13" s="1"/>
  <c r="L527" i="13"/>
  <c r="I527" i="13" s="1"/>
  <c r="H527" i="13"/>
  <c r="L738" i="13"/>
  <c r="I738" i="13" s="1"/>
  <c r="L1941" i="13"/>
  <c r="I1941" i="13" s="1"/>
  <c r="H1941" i="13"/>
  <c r="H2648" i="13"/>
  <c r="L2648" i="13"/>
  <c r="I2648" i="13" s="1"/>
  <c r="H2563" i="13"/>
  <c r="L2563" i="13"/>
  <c r="I2563" i="13" s="1"/>
  <c r="H2525" i="13"/>
  <c r="L2525" i="13"/>
  <c r="I2525" i="13" s="1"/>
  <c r="H2450" i="13"/>
  <c r="L2450" i="13"/>
  <c r="I2450" i="13" s="1"/>
  <c r="L2440" i="13"/>
  <c r="I2440" i="13" s="1"/>
  <c r="H2440" i="13"/>
  <c r="H2375" i="13"/>
  <c r="L2375" i="13"/>
  <c r="I2375" i="13" s="1"/>
  <c r="L2316" i="13"/>
  <c r="I2316" i="13" s="1"/>
  <c r="L374" i="13"/>
  <c r="I374" i="13" s="1"/>
  <c r="L115" i="13"/>
  <c r="I115" i="13" s="1"/>
  <c r="H115" i="13"/>
  <c r="L655" i="13"/>
  <c r="I655" i="13" s="1"/>
  <c r="H655" i="13"/>
  <c r="L760" i="13"/>
  <c r="I760" i="13" s="1"/>
  <c r="H760" i="13"/>
  <c r="L766" i="13"/>
  <c r="I766" i="13" s="1"/>
  <c r="L860" i="13"/>
  <c r="I860" i="13" s="1"/>
  <c r="H860" i="13"/>
  <c r="L1389" i="13"/>
  <c r="I1389" i="13" s="1"/>
  <c r="H1389" i="13"/>
  <c r="L1704" i="13"/>
  <c r="I1704" i="13" s="1"/>
  <c r="H1704" i="13"/>
  <c r="H1579" i="13"/>
  <c r="L1579" i="13"/>
  <c r="I1579" i="13" s="1"/>
  <c r="H2041" i="13"/>
  <c r="L2534" i="13"/>
  <c r="I2534" i="13" s="1"/>
  <c r="H2534" i="13"/>
  <c r="H2468" i="13"/>
  <c r="L2468" i="13"/>
  <c r="I2468" i="13" s="1"/>
  <c r="H2296" i="13"/>
  <c r="L2296" i="13"/>
  <c r="I2296" i="13" s="1"/>
  <c r="L1577" i="13"/>
  <c r="I1577" i="13" s="1"/>
  <c r="H1577" i="13"/>
  <c r="H1928" i="13"/>
  <c r="L1928" i="13"/>
  <c r="I1928" i="13" s="1"/>
  <c r="L1831" i="13"/>
  <c r="I1831" i="13" s="1"/>
  <c r="H2045" i="13"/>
  <c r="L2051" i="13"/>
  <c r="I2051" i="13" s="1"/>
  <c r="H2051" i="13"/>
  <c r="L2593" i="13"/>
  <c r="I2593" i="13" s="1"/>
  <c r="H2593" i="13"/>
  <c r="L2326" i="13"/>
  <c r="I2326" i="13" s="1"/>
  <c r="H2326" i="13"/>
  <c r="L2281" i="13"/>
  <c r="I2281" i="13" s="1"/>
  <c r="H2281" i="13"/>
  <c r="H1849" i="13"/>
  <c r="L1849" i="13"/>
  <c r="I1849" i="13" s="1"/>
  <c r="L2168" i="13"/>
  <c r="I2168" i="13" s="1"/>
  <c r="H2168" i="13"/>
  <c r="H1657" i="13"/>
  <c r="H1947" i="13"/>
  <c r="L2137" i="13"/>
  <c r="I2137" i="13" s="1"/>
  <c r="H2137" i="13"/>
  <c r="L2121" i="13"/>
  <c r="I2121" i="13" s="1"/>
  <c r="H2121" i="13"/>
  <c r="L2502" i="13"/>
  <c r="I2502" i="13" s="1"/>
  <c r="L2493" i="13"/>
  <c r="I2493" i="13" s="1"/>
  <c r="H2427" i="13"/>
  <c r="L2427" i="13"/>
  <c r="I2427" i="13" s="1"/>
  <c r="H1927" i="13"/>
  <c r="L1607" i="13"/>
  <c r="I1607" i="13" s="1"/>
  <c r="L1570" i="13"/>
  <c r="I1570" i="13" s="1"/>
  <c r="H1570" i="13"/>
  <c r="L1837" i="13"/>
  <c r="I1837" i="13" s="1"/>
  <c r="L2198" i="13"/>
  <c r="I2198" i="13" s="1"/>
  <c r="L2638" i="13"/>
  <c r="I2638" i="13" s="1"/>
  <c r="H2630" i="13"/>
  <c r="L2630" i="13"/>
  <c r="I2630" i="13" s="1"/>
  <c r="H2611" i="13"/>
  <c r="L2611" i="13"/>
  <c r="I2611" i="13" s="1"/>
  <c r="I2501" i="13"/>
  <c r="H2501" i="13"/>
  <c r="H2268" i="13"/>
  <c r="L1890" i="13"/>
  <c r="I1890" i="13" s="1"/>
  <c r="L2653" i="13"/>
  <c r="I2653" i="13" s="1"/>
  <c r="L2358" i="13"/>
  <c r="I2358" i="13" s="1"/>
  <c r="L2435" i="13"/>
  <c r="I2435" i="13" s="1"/>
  <c r="L2473" i="13"/>
  <c r="I2473" i="13" s="1"/>
  <c r="H99" i="13"/>
  <c r="L99" i="13"/>
  <c r="I99" i="13" s="1"/>
  <c r="L107" i="13"/>
  <c r="I107" i="13" s="1"/>
  <c r="H107" i="13"/>
  <c r="L69" i="13"/>
  <c r="I69" i="13" s="1"/>
  <c r="H69" i="13"/>
  <c r="L79" i="13"/>
  <c r="I79" i="13" s="1"/>
  <c r="H79" i="13"/>
  <c r="L139" i="13"/>
  <c r="I139" i="13" s="1"/>
  <c r="H344" i="13"/>
  <c r="L344" i="13"/>
  <c r="I344" i="13" s="1"/>
  <c r="H354" i="13"/>
  <c r="L354" i="13"/>
  <c r="I354" i="13" s="1"/>
  <c r="H606" i="13"/>
  <c r="L606" i="13"/>
  <c r="I606" i="13" s="1"/>
  <c r="I1184" i="13"/>
  <c r="H426" i="13"/>
  <c r="L426" i="13"/>
  <c r="I426" i="13" s="1"/>
  <c r="I895" i="13"/>
  <c r="L714" i="13"/>
  <c r="I714" i="13" s="1"/>
  <c r="I261" i="13"/>
  <c r="L219" i="13"/>
  <c r="I219" i="13" s="1"/>
  <c r="H1184" i="13"/>
  <c r="H58" i="13"/>
  <c r="L58" i="13"/>
  <c r="I58" i="13" s="1"/>
  <c r="L64" i="13"/>
  <c r="I64" i="13" s="1"/>
  <c r="H64" i="13"/>
  <c r="L90" i="13"/>
  <c r="I90" i="13" s="1"/>
  <c r="H90" i="13"/>
  <c r="L209" i="13"/>
  <c r="I209" i="13" s="1"/>
  <c r="L278" i="13"/>
  <c r="I278" i="13" s="1"/>
  <c r="H278" i="13"/>
  <c r="H654" i="13"/>
  <c r="L654" i="13"/>
  <c r="I654" i="13" s="1"/>
  <c r="L596" i="13"/>
  <c r="I596" i="13" s="1"/>
  <c r="H596" i="13"/>
  <c r="H1262" i="13"/>
  <c r="L1262" i="13"/>
  <c r="I1262" i="13" s="1"/>
  <c r="H1278" i="13"/>
  <c r="L1278" i="13"/>
  <c r="I1278" i="13" s="1"/>
  <c r="H679" i="13"/>
  <c r="L37" i="13"/>
  <c r="I37" i="13" s="1"/>
  <c r="H37" i="13"/>
  <c r="H48" i="13"/>
  <c r="L48" i="13"/>
  <c r="I48" i="13" s="1"/>
  <c r="H494" i="13"/>
  <c r="L494" i="13"/>
  <c r="I494" i="13" s="1"/>
  <c r="H546" i="13"/>
  <c r="L546" i="13"/>
  <c r="I546" i="13" s="1"/>
  <c r="L1070" i="13"/>
  <c r="I1070" i="13" s="1"/>
  <c r="H1070" i="13"/>
  <c r="H1253" i="13"/>
  <c r="I1253" i="13"/>
  <c r="H1730" i="13"/>
  <c r="L1730" i="13"/>
  <c r="I1730" i="13" s="1"/>
  <c r="L1708" i="13"/>
  <c r="I1708" i="13" s="1"/>
  <c r="H1708" i="13"/>
  <c r="H1687" i="13"/>
  <c r="L1687" i="13"/>
  <c r="I1687" i="13" s="1"/>
  <c r="L1671" i="13"/>
  <c r="I1671" i="13" s="1"/>
  <c r="H1671" i="13"/>
  <c r="L1660" i="13"/>
  <c r="I1660" i="13" s="1"/>
  <c r="H1660" i="13"/>
  <c r="H1617" i="13"/>
  <c r="L1617" i="13"/>
  <c r="I1617" i="13" s="1"/>
  <c r="H1826" i="13"/>
  <c r="L1826" i="13"/>
  <c r="I1826" i="13" s="1"/>
  <c r="I949" i="13"/>
  <c r="H969" i="13"/>
  <c r="I805" i="13"/>
  <c r="H740" i="13"/>
  <c r="H613" i="13"/>
  <c r="L91" i="13"/>
  <c r="I91" i="13" s="1"/>
  <c r="H49" i="13"/>
  <c r="L49" i="13"/>
  <c r="I49" i="13" s="1"/>
  <c r="H263" i="13"/>
  <c r="I263" i="13"/>
  <c r="H412" i="13"/>
  <c r="L412" i="13"/>
  <c r="I412" i="13" s="1"/>
  <c r="H526" i="13"/>
  <c r="I526" i="13"/>
  <c r="H944" i="13"/>
  <c r="L944" i="13"/>
  <c r="I944" i="13" s="1"/>
  <c r="H966" i="13"/>
  <c r="L966" i="13"/>
  <c r="I966" i="13" s="1"/>
  <c r="L1024" i="13"/>
  <c r="I1024" i="13" s="1"/>
  <c r="H1304" i="13"/>
  <c r="I752" i="13"/>
  <c r="H489" i="13"/>
  <c r="H395" i="13"/>
  <c r="I613" i="13"/>
  <c r="H565" i="13"/>
  <c r="H534" i="13"/>
  <c r="L82" i="13"/>
  <c r="I82" i="13" s="1"/>
  <c r="H82" i="13"/>
  <c r="L181" i="13"/>
  <c r="I181" i="13" s="1"/>
  <c r="H181" i="13"/>
  <c r="H582" i="13"/>
  <c r="L582" i="13"/>
  <c r="I582" i="13" s="1"/>
  <c r="H1181" i="13"/>
  <c r="L1181" i="13"/>
  <c r="I1181" i="13" s="1"/>
  <c r="L59" i="13"/>
  <c r="I59" i="13" s="1"/>
  <c r="H891" i="13"/>
  <c r="I489" i="13"/>
  <c r="I395" i="13"/>
  <c r="L268" i="13"/>
  <c r="I268" i="13" s="1"/>
  <c r="L92" i="13"/>
  <c r="I92" i="13" s="1"/>
  <c r="L112" i="13"/>
  <c r="I112" i="13" s="1"/>
  <c r="H112" i="13"/>
  <c r="L127" i="13"/>
  <c r="I127" i="13" s="1"/>
  <c r="H522" i="13"/>
  <c r="L522" i="13"/>
  <c r="I522" i="13" s="1"/>
  <c r="H558" i="13"/>
  <c r="L558" i="13"/>
  <c r="I558" i="13" s="1"/>
  <c r="H854" i="13"/>
  <c r="L854" i="13"/>
  <c r="I854" i="13" s="1"/>
  <c r="L356" i="13"/>
  <c r="I356" i="13" s="1"/>
  <c r="H356" i="13"/>
  <c r="H1142" i="13"/>
  <c r="L1142" i="13"/>
  <c r="I1142" i="13" s="1"/>
  <c r="H1081" i="13"/>
  <c r="H769" i="13"/>
  <c r="H707" i="13"/>
  <c r="H214" i="13"/>
  <c r="H1471" i="13"/>
  <c r="L1074" i="13"/>
  <c r="I1074" i="13" s="1"/>
  <c r="L122" i="13"/>
  <c r="I122" i="13" s="1"/>
  <c r="L291" i="13"/>
  <c r="I291" i="13" s="1"/>
  <c r="H291" i="13"/>
  <c r="L1046" i="13"/>
  <c r="I1046" i="13" s="1"/>
  <c r="H1046" i="13"/>
  <c r="I1081" i="13"/>
  <c r="H349" i="13"/>
  <c r="L996" i="13"/>
  <c r="I996" i="13" s="1"/>
  <c r="H118" i="13"/>
  <c r="L118" i="13"/>
  <c r="I118" i="13" s="1"/>
  <c r="L167" i="13"/>
  <c r="I167" i="13" s="1"/>
  <c r="L187" i="13"/>
  <c r="I187" i="13" s="1"/>
  <c r="H187" i="13"/>
  <c r="L508" i="13"/>
  <c r="I508" i="13" s="1"/>
  <c r="H508" i="13"/>
  <c r="H518" i="13"/>
  <c r="L518" i="13"/>
  <c r="I518" i="13" s="1"/>
  <c r="L626" i="13"/>
  <c r="I626" i="13" s="1"/>
  <c r="H1250" i="13"/>
  <c r="I1250" i="13"/>
  <c r="L1336" i="13"/>
  <c r="I1336" i="13" s="1"/>
  <c r="I1248" i="13"/>
  <c r="H59" i="13"/>
  <c r="L1058" i="13"/>
  <c r="I1058" i="13" s="1"/>
  <c r="L51" i="13"/>
  <c r="I51" i="13" s="1"/>
  <c r="L143" i="13"/>
  <c r="I143" i="13" s="1"/>
  <c r="H143" i="13"/>
  <c r="L343" i="13"/>
  <c r="I343" i="13" s="1"/>
  <c r="H343" i="13"/>
  <c r="L668" i="13"/>
  <c r="I668" i="13" s="1"/>
  <c r="H668" i="13"/>
  <c r="H888" i="13"/>
  <c r="L888" i="13"/>
  <c r="I888" i="13" s="1"/>
  <c r="L968" i="13"/>
  <c r="I968" i="13" s="1"/>
  <c r="H968" i="13"/>
  <c r="L500" i="13"/>
  <c r="I500" i="13" s="1"/>
  <c r="H500" i="13"/>
  <c r="H1212" i="13"/>
  <c r="H328" i="13"/>
  <c r="I328" i="13"/>
  <c r="I1006" i="13"/>
  <c r="H1006" i="13"/>
  <c r="H1266" i="13"/>
  <c r="L1266" i="13"/>
  <c r="I1266" i="13" s="1"/>
  <c r="H84" i="13"/>
  <c r="H1746" i="13"/>
  <c r="L1746" i="13"/>
  <c r="I1746" i="13" s="1"/>
  <c r="L1697" i="13"/>
  <c r="I1697" i="13" s="1"/>
  <c r="H1697" i="13"/>
  <c r="H2586" i="13"/>
  <c r="L2586" i="13"/>
  <c r="I2586" i="13" s="1"/>
  <c r="H2560" i="13"/>
  <c r="L2560" i="13"/>
  <c r="I2560" i="13" s="1"/>
  <c r="H2273" i="13"/>
  <c r="L2273" i="13"/>
  <c r="I2273" i="13" s="1"/>
  <c r="H2255" i="13"/>
  <c r="L2255" i="13"/>
  <c r="I2255" i="13" s="1"/>
  <c r="L1729" i="13"/>
  <c r="I1729" i="13" s="1"/>
  <c r="H1729" i="13"/>
  <c r="L1713" i="13"/>
  <c r="I1713" i="13" s="1"/>
  <c r="H2097" i="13"/>
  <c r="I624" i="13"/>
  <c r="L1621" i="13"/>
  <c r="I1621" i="13" s="1"/>
  <c r="H1621" i="13"/>
  <c r="L1701" i="13"/>
  <c r="I1701" i="13" s="1"/>
  <c r="H1701" i="13"/>
  <c r="H2088" i="13"/>
  <c r="H2120" i="13"/>
  <c r="L2120" i="13"/>
  <c r="I2120" i="13" s="1"/>
  <c r="L2109" i="13"/>
  <c r="I2109" i="13" s="1"/>
  <c r="H2109" i="13"/>
  <c r="L80" i="13"/>
  <c r="I80" i="13" s="1"/>
  <c r="L1764" i="13"/>
  <c r="I1764" i="13" s="1"/>
  <c r="H1764" i="13"/>
  <c r="L1717" i="13"/>
  <c r="I1717" i="13" s="1"/>
  <c r="H1717" i="13"/>
  <c r="L1695" i="13"/>
  <c r="I1695" i="13" s="1"/>
  <c r="H1695" i="13"/>
  <c r="H1615" i="13"/>
  <c r="L1615" i="13"/>
  <c r="I1615" i="13" s="1"/>
  <c r="I169" i="13"/>
  <c r="I1037" i="13"/>
  <c r="H1711" i="13"/>
  <c r="L1711" i="13"/>
  <c r="I1711" i="13" s="1"/>
  <c r="H1684" i="13"/>
  <c r="L1684" i="13"/>
  <c r="I1684" i="13" s="1"/>
  <c r="H1674" i="13"/>
  <c r="L1674" i="13"/>
  <c r="I1674" i="13" s="1"/>
  <c r="H1668" i="13"/>
  <c r="L1668" i="13"/>
  <c r="I1668" i="13" s="1"/>
  <c r="H1646" i="13"/>
  <c r="L1646" i="13"/>
  <c r="I1646" i="13" s="1"/>
  <c r="H1895" i="13"/>
  <c r="L1895" i="13"/>
  <c r="I1895" i="13" s="1"/>
  <c r="H2209" i="13"/>
  <c r="L2209" i="13"/>
  <c r="I2209" i="13" s="1"/>
  <c r="L142" i="13"/>
  <c r="I142" i="13" s="1"/>
  <c r="L188" i="13"/>
  <c r="I188" i="13" s="1"/>
  <c r="H1694" i="13"/>
  <c r="L1694" i="13"/>
  <c r="I1694" i="13" s="1"/>
  <c r="H1567" i="13"/>
  <c r="L1567" i="13"/>
  <c r="I1567" i="13" s="1"/>
  <c r="H1743" i="13"/>
  <c r="L1743" i="13"/>
  <c r="I1743" i="13" s="1"/>
  <c r="L1865" i="13"/>
  <c r="I1865" i="13" s="1"/>
  <c r="H1865" i="13"/>
  <c r="L77" i="13"/>
  <c r="I77" i="13" s="1"/>
  <c r="H1680" i="13"/>
  <c r="L1758" i="13"/>
  <c r="I1758" i="13" s="1"/>
  <c r="H1758" i="13"/>
  <c r="L1748" i="13"/>
  <c r="I1748" i="13" s="1"/>
  <c r="H1748" i="13"/>
  <c r="L1656" i="13"/>
  <c r="I1656" i="13" s="1"/>
  <c r="H1656" i="13"/>
  <c r="H1624" i="13"/>
  <c r="L1624" i="13"/>
  <c r="I1624" i="13" s="1"/>
  <c r="L1566" i="13"/>
  <c r="I1566" i="13" s="1"/>
  <c r="H1566" i="13"/>
  <c r="H1688" i="13"/>
  <c r="L1688" i="13"/>
  <c r="I1688" i="13" s="1"/>
  <c r="H2192" i="13"/>
  <c r="L2192" i="13"/>
  <c r="I2192" i="13" s="1"/>
  <c r="H2143" i="13"/>
  <c r="L2143" i="13"/>
  <c r="I2143" i="13" s="1"/>
  <c r="L1669" i="13"/>
  <c r="I1669" i="13" s="1"/>
  <c r="L1736" i="13"/>
  <c r="I1736" i="13" s="1"/>
  <c r="L1576" i="13"/>
  <c r="I1576" i="13" s="1"/>
  <c r="H1576" i="13"/>
  <c r="H1909" i="13"/>
  <c r="L1909" i="13"/>
  <c r="I1909" i="13" s="1"/>
  <c r="H2207" i="13"/>
  <c r="L2207" i="13"/>
  <c r="I2207" i="13" s="1"/>
  <c r="L2181" i="13"/>
  <c r="I2181" i="13" s="1"/>
  <c r="H2181" i="13"/>
  <c r="H2072" i="13"/>
  <c r="L2072" i="13"/>
  <c r="I2072" i="13" s="1"/>
  <c r="L2067" i="13"/>
  <c r="I2067" i="13" s="1"/>
  <c r="L2031" i="13"/>
  <c r="I2031" i="13" s="1"/>
  <c r="H2031" i="13"/>
  <c r="H2720" i="13"/>
  <c r="L2720" i="13"/>
  <c r="I2720" i="13" s="1"/>
  <c r="L1677" i="13"/>
  <c r="I1677" i="13" s="1"/>
  <c r="H1639" i="13"/>
  <c r="H1851" i="13"/>
  <c r="H1883" i="13"/>
  <c r="L1637" i="13"/>
  <c r="I1637" i="13" s="1"/>
  <c r="L2171" i="13"/>
  <c r="I2171" i="13" s="1"/>
  <c r="H2226" i="13"/>
  <c r="L2226" i="13"/>
  <c r="I2226" i="13" s="1"/>
  <c r="H2206" i="13"/>
  <c r="L2206" i="13"/>
  <c r="I2206" i="13" s="1"/>
  <c r="L2167" i="13"/>
  <c r="I2167" i="13" s="1"/>
  <c r="H2167" i="13"/>
  <c r="L2114" i="13"/>
  <c r="I2114" i="13" s="1"/>
  <c r="H2114" i="13"/>
  <c r="L2092" i="13"/>
  <c r="I2092" i="13" s="1"/>
  <c r="H2077" i="13"/>
  <c r="L2077" i="13"/>
  <c r="I2077" i="13" s="1"/>
  <c r="H2709" i="13"/>
  <c r="L2709" i="13"/>
  <c r="I2709" i="13" s="1"/>
  <c r="L2608" i="13"/>
  <c r="I2608" i="13" s="1"/>
  <c r="L2567" i="13"/>
  <c r="I2567" i="13" s="1"/>
  <c r="H2503" i="13"/>
  <c r="L2503" i="13"/>
  <c r="I2503" i="13" s="1"/>
  <c r="L2395" i="13"/>
  <c r="I2395" i="13" s="1"/>
  <c r="H2395" i="13"/>
  <c r="L1676" i="13"/>
  <c r="I1676" i="13" s="1"/>
  <c r="L1870" i="13"/>
  <c r="I1870" i="13" s="1"/>
  <c r="L2205" i="13"/>
  <c r="I2205" i="13" s="1"/>
  <c r="H2200" i="13"/>
  <c r="L2200" i="13"/>
  <c r="I2200" i="13" s="1"/>
  <c r="H2176" i="13"/>
  <c r="L2176" i="13"/>
  <c r="I2176" i="13" s="1"/>
  <c r="H2009" i="13"/>
  <c r="L2009" i="13"/>
  <c r="I2009" i="13" s="1"/>
  <c r="H2531" i="13"/>
  <c r="L2531" i="13"/>
  <c r="I2531" i="13" s="1"/>
  <c r="H2476" i="13"/>
  <c r="L2476" i="13"/>
  <c r="I2476" i="13" s="1"/>
  <c r="H2459" i="13"/>
  <c r="H2331" i="13"/>
  <c r="L2331" i="13"/>
  <c r="I2331" i="13" s="1"/>
  <c r="L2225" i="13"/>
  <c r="I2225" i="13" s="1"/>
  <c r="H2225" i="13"/>
  <c r="H2185" i="13"/>
  <c r="L2185" i="13"/>
  <c r="I2185" i="13" s="1"/>
  <c r="H2617" i="13"/>
  <c r="L2617" i="13"/>
  <c r="I2617" i="13" s="1"/>
  <c r="H2582" i="13"/>
  <c r="L2582" i="13"/>
  <c r="I2582" i="13" s="1"/>
  <c r="H2522" i="13"/>
  <c r="L2522" i="13"/>
  <c r="I2522" i="13" s="1"/>
  <c r="L2467" i="13"/>
  <c r="I2467" i="13" s="1"/>
  <c r="H2467" i="13"/>
  <c r="H2425" i="13"/>
  <c r="L2425" i="13"/>
  <c r="I2425" i="13" s="1"/>
  <c r="H2366" i="13"/>
  <c r="L2366" i="13"/>
  <c r="I2366" i="13" s="1"/>
  <c r="L2270" i="13"/>
  <c r="I2270" i="13" s="1"/>
  <c r="H2270" i="13"/>
  <c r="H2252" i="13"/>
  <c r="L2252" i="13"/>
  <c r="I2252" i="13" s="1"/>
  <c r="H2190" i="13"/>
  <c r="I2190" i="13"/>
  <c r="H2717" i="13"/>
  <c r="L2717" i="13"/>
  <c r="I2717" i="13" s="1"/>
  <c r="H2649" i="13"/>
  <c r="L2649" i="13"/>
  <c r="I2649" i="13" s="1"/>
  <c r="H2639" i="13"/>
  <c r="L2639" i="13"/>
  <c r="I2639" i="13" s="1"/>
  <c r="H2492" i="13"/>
  <c r="L2492" i="13"/>
  <c r="I2492" i="13" s="1"/>
  <c r="H2432" i="13"/>
  <c r="H2383" i="13"/>
  <c r="L2383" i="13"/>
  <c r="I2383" i="13" s="1"/>
  <c r="L2374" i="13"/>
  <c r="I2374" i="13" s="1"/>
  <c r="H2374" i="13"/>
  <c r="H2303" i="13"/>
  <c r="I2303" i="13"/>
  <c r="H2295" i="13"/>
  <c r="L2295" i="13"/>
  <c r="I2295" i="13" s="1"/>
  <c r="H1930" i="13"/>
  <c r="L1847" i="13"/>
  <c r="I1847" i="13" s="1"/>
  <c r="H2025" i="13"/>
  <c r="L2201" i="13"/>
  <c r="I2201" i="13" s="1"/>
  <c r="H2224" i="13"/>
  <c r="L2224" i="13"/>
  <c r="I2224" i="13" s="1"/>
  <c r="L2147" i="13"/>
  <c r="I2147" i="13" s="1"/>
  <c r="H2147" i="13"/>
  <c r="I2045" i="13"/>
  <c r="L2364" i="13"/>
  <c r="I2364" i="13" s="1"/>
  <c r="L2347" i="13"/>
  <c r="I2347" i="13" s="1"/>
  <c r="H2347" i="13"/>
  <c r="L2312" i="13"/>
  <c r="I2312" i="13" s="1"/>
  <c r="H2312" i="13"/>
  <c r="L2269" i="13"/>
  <c r="I2269" i="13" s="1"/>
  <c r="H2269" i="13"/>
  <c r="L1651" i="13"/>
  <c r="I1651" i="13" s="1"/>
  <c r="H2163" i="13"/>
  <c r="L2034" i="13"/>
  <c r="I2034" i="13" s="1"/>
  <c r="L2017" i="13"/>
  <c r="I2017" i="13" s="1"/>
  <c r="H2619" i="13"/>
  <c r="H2537" i="13"/>
  <c r="L2537" i="13"/>
  <c r="I2537" i="13" s="1"/>
  <c r="H2456" i="13"/>
  <c r="L2456" i="13"/>
  <c r="I2456" i="13" s="1"/>
  <c r="L2439" i="13"/>
  <c r="I2439" i="13" s="1"/>
  <c r="H2439" i="13"/>
  <c r="H2249" i="13"/>
  <c r="L2249" i="13"/>
  <c r="I2249" i="13" s="1"/>
  <c r="L1594" i="13"/>
  <c r="I1594" i="13" s="1"/>
  <c r="H1859" i="13"/>
  <c r="H1735" i="13"/>
  <c r="L1631" i="13"/>
  <c r="I1631" i="13" s="1"/>
  <c r="I2013" i="13"/>
  <c r="I2163" i="13"/>
  <c r="H2067" i="13"/>
  <c r="L2223" i="13"/>
  <c r="I2223" i="13" s="1"/>
  <c r="L2132" i="13"/>
  <c r="I2132" i="13" s="1"/>
  <c r="L2432" i="13"/>
  <c r="I2432" i="13" s="1"/>
  <c r="H2629" i="13"/>
  <c r="L2629" i="13"/>
  <c r="I2629" i="13" s="1"/>
  <c r="H2482" i="13"/>
  <c r="L2482" i="13"/>
  <c r="I2482" i="13" s="1"/>
  <c r="H2430" i="13"/>
  <c r="L2430" i="13"/>
  <c r="I2430" i="13" s="1"/>
  <c r="L2258" i="13"/>
  <c r="I2258" i="13" s="1"/>
  <c r="H2258" i="13"/>
  <c r="H1905" i="13"/>
  <c r="L1905" i="13"/>
  <c r="I1905" i="13" s="1"/>
  <c r="H2013" i="13"/>
  <c r="L2069" i="13"/>
  <c r="I2069" i="13" s="1"/>
  <c r="H2069" i="13"/>
  <c r="L2039" i="13"/>
  <c r="I2039" i="13" s="1"/>
  <c r="H2646" i="13"/>
  <c r="L2646" i="13"/>
  <c r="I2646" i="13" s="1"/>
  <c r="L2527" i="13"/>
  <c r="I2527" i="13" s="1"/>
  <c r="H2527" i="13"/>
  <c r="H2497" i="13"/>
  <c r="L2497" i="13"/>
  <c r="I2497" i="13" s="1"/>
  <c r="L2380" i="13"/>
  <c r="I2380" i="13" s="1"/>
  <c r="H2353" i="13"/>
  <c r="L2353" i="13"/>
  <c r="I2353" i="13" s="1"/>
  <c r="H2335" i="13"/>
  <c r="L2335" i="13"/>
  <c r="I2335" i="13" s="1"/>
  <c r="H2266" i="13"/>
  <c r="L2266" i="13"/>
  <c r="I2266" i="13" s="1"/>
  <c r="L1673" i="13"/>
  <c r="I1673" i="13" s="1"/>
  <c r="I1741" i="13"/>
  <c r="L2189" i="13"/>
  <c r="I2189" i="13" s="1"/>
  <c r="H2105" i="13"/>
  <c r="L2105" i="13"/>
  <c r="I2105" i="13" s="1"/>
  <c r="H2048" i="13"/>
  <c r="L2048" i="13"/>
  <c r="I2048" i="13" s="1"/>
  <c r="L2459" i="13"/>
  <c r="I2459" i="13" s="1"/>
  <c r="H2628" i="13"/>
  <c r="L2628" i="13"/>
  <c r="I2628" i="13" s="1"/>
  <c r="L2613" i="13"/>
  <c r="I2613" i="13" s="1"/>
  <c r="H2613" i="13"/>
  <c r="L2587" i="13"/>
  <c r="I2587" i="13" s="1"/>
  <c r="H2587" i="13"/>
  <c r="L2446" i="13"/>
  <c r="I2446" i="13" s="1"/>
  <c r="H2446" i="13"/>
  <c r="H2361" i="13"/>
  <c r="L2361" i="13"/>
  <c r="I2361" i="13" s="1"/>
  <c r="L2085" i="13"/>
  <c r="I2085" i="13" s="1"/>
  <c r="H2236" i="13"/>
  <c r="L2038" i="13"/>
  <c r="I2038" i="13" s="1"/>
  <c r="H2038" i="13"/>
  <c r="H2026" i="13"/>
  <c r="L2026" i="13"/>
  <c r="I2026" i="13" s="1"/>
  <c r="H2380" i="13"/>
  <c r="H2543" i="13"/>
  <c r="L2543" i="13"/>
  <c r="I2543" i="13" s="1"/>
  <c r="L2513" i="13"/>
  <c r="I2513" i="13" s="1"/>
  <c r="H2513" i="13"/>
  <c r="H2462" i="13"/>
  <c r="L2462" i="13"/>
  <c r="I2462" i="13" s="1"/>
  <c r="H2151" i="13"/>
  <c r="L1867" i="13"/>
  <c r="I1867" i="13" s="1"/>
  <c r="H1846" i="13"/>
  <c r="L2214" i="13"/>
  <c r="I2214" i="13" s="1"/>
  <c r="H2198" i="13"/>
  <c r="H2101" i="13"/>
  <c r="H2046" i="13"/>
  <c r="H2722" i="13"/>
  <c r="L2441" i="13"/>
  <c r="I2441" i="13" s="1"/>
  <c r="L2695" i="13"/>
  <c r="I2695" i="13" s="1"/>
  <c r="L177" i="13"/>
  <c r="I177" i="13" s="1"/>
  <c r="H177" i="13"/>
  <c r="L331" i="13"/>
  <c r="I331" i="13" s="1"/>
  <c r="H331" i="13"/>
  <c r="L165" i="13"/>
  <c r="I165" i="13" s="1"/>
  <c r="H165" i="13"/>
  <c r="H284" i="13"/>
  <c r="L284" i="13"/>
  <c r="I284" i="13" s="1"/>
  <c r="L141" i="13"/>
  <c r="I141" i="13" s="1"/>
  <c r="H141" i="13"/>
  <c r="L404" i="13"/>
  <c r="I404" i="13" s="1"/>
  <c r="L455" i="13"/>
  <c r="I455" i="13" s="1"/>
  <c r="H455" i="13"/>
  <c r="I1477" i="13"/>
  <c r="L856" i="13"/>
  <c r="I856" i="13" s="1"/>
  <c r="I1487" i="13"/>
  <c r="H85" i="13"/>
  <c r="L85" i="13"/>
  <c r="I85" i="13" s="1"/>
  <c r="H94" i="13"/>
  <c r="L94" i="13"/>
  <c r="I94" i="13" s="1"/>
  <c r="H124" i="13"/>
  <c r="L124" i="13"/>
  <c r="I124" i="13" s="1"/>
  <c r="L133" i="13"/>
  <c r="I133" i="13" s="1"/>
  <c r="H133" i="13"/>
  <c r="L151" i="13"/>
  <c r="I151" i="13" s="1"/>
  <c r="H160" i="13"/>
  <c r="L160" i="13"/>
  <c r="I160" i="13" s="1"/>
  <c r="L220" i="13"/>
  <c r="I220" i="13" s="1"/>
  <c r="H220" i="13"/>
  <c r="L254" i="13"/>
  <c r="I254" i="13" s="1"/>
  <c r="H254" i="13"/>
  <c r="L340" i="13"/>
  <c r="I340" i="13" s="1"/>
  <c r="H340" i="13"/>
  <c r="H428" i="13"/>
  <c r="L428" i="13"/>
  <c r="I428" i="13" s="1"/>
  <c r="L433" i="13"/>
  <c r="I433" i="13" s="1"/>
  <c r="H452" i="13"/>
  <c r="L452" i="13"/>
  <c r="I452" i="13" s="1"/>
  <c r="H470" i="13"/>
  <c r="H650" i="13"/>
  <c r="L650" i="13"/>
  <c r="I650" i="13" s="1"/>
  <c r="H779" i="13"/>
  <c r="I779" i="13"/>
  <c r="L1153" i="13"/>
  <c r="I1153" i="13" s="1"/>
  <c r="H1153" i="13"/>
  <c r="L67" i="13"/>
  <c r="I67" i="13" s="1"/>
  <c r="H67" i="13"/>
  <c r="H808" i="13"/>
  <c r="H918" i="13"/>
  <c r="L918" i="13"/>
  <c r="I918" i="13" s="1"/>
  <c r="H1350" i="13"/>
  <c r="H159" i="13"/>
  <c r="H856" i="13"/>
  <c r="L808" i="13"/>
  <c r="I808" i="13" s="1"/>
  <c r="H41" i="13"/>
  <c r="L41" i="13"/>
  <c r="I41" i="13" s="1"/>
  <c r="L120" i="13"/>
  <c r="I120" i="13" s="1"/>
  <c r="H120" i="13"/>
  <c r="H138" i="13"/>
  <c r="L138" i="13"/>
  <c r="I138" i="13" s="1"/>
  <c r="L174" i="13"/>
  <c r="I174" i="13" s="1"/>
  <c r="H174" i="13"/>
  <c r="H211" i="13"/>
  <c r="L211" i="13"/>
  <c r="I211" i="13" s="1"/>
  <c r="H270" i="13"/>
  <c r="L270" i="13"/>
  <c r="I270" i="13" s="1"/>
  <c r="H280" i="13"/>
  <c r="L303" i="13"/>
  <c r="I303" i="13" s="1"/>
  <c r="H358" i="13"/>
  <c r="H410" i="13"/>
  <c r="L410" i="13"/>
  <c r="I410" i="13" s="1"/>
  <c r="H614" i="13"/>
  <c r="L614" i="13"/>
  <c r="I614" i="13" s="1"/>
  <c r="H794" i="13"/>
  <c r="L794" i="13"/>
  <c r="I794" i="13" s="1"/>
  <c r="L800" i="13"/>
  <c r="I800" i="13" s="1"/>
  <c r="H800" i="13"/>
  <c r="L1122" i="13"/>
  <c r="I1122" i="13" s="1"/>
  <c r="I1130" i="13"/>
  <c r="I1445" i="13"/>
  <c r="L123" i="13"/>
  <c r="I123" i="13" s="1"/>
  <c r="H123" i="13"/>
  <c r="L399" i="13"/>
  <c r="I399" i="13" s="1"/>
  <c r="I451" i="13"/>
  <c r="H451" i="13"/>
  <c r="H1477" i="13"/>
  <c r="H279" i="13"/>
  <c r="L279" i="13"/>
  <c r="I279" i="13" s="1"/>
  <c r="I504" i="13"/>
  <c r="H934" i="13"/>
  <c r="L934" i="13"/>
  <c r="I934" i="13" s="1"/>
  <c r="L86" i="13"/>
  <c r="I86" i="13" s="1"/>
  <c r="H86" i="13"/>
  <c r="L111" i="13"/>
  <c r="I111" i="13" s="1"/>
  <c r="H111" i="13"/>
  <c r="L147" i="13"/>
  <c r="I147" i="13" s="1"/>
  <c r="L156" i="13"/>
  <c r="I156" i="13" s="1"/>
  <c r="L161" i="13"/>
  <c r="I161" i="13" s="1"/>
  <c r="H161" i="13"/>
  <c r="L206" i="13"/>
  <c r="I206" i="13" s="1"/>
  <c r="H206" i="13"/>
  <c r="L221" i="13"/>
  <c r="I221" i="13" s="1"/>
  <c r="L322" i="13"/>
  <c r="I322" i="13" s="1"/>
  <c r="H322" i="13"/>
  <c r="L336" i="13"/>
  <c r="I336" i="13" s="1"/>
  <c r="H336" i="13"/>
  <c r="H419" i="13"/>
  <c r="H537" i="13"/>
  <c r="L605" i="13"/>
  <c r="I605" i="13" s="1"/>
  <c r="H605" i="13"/>
  <c r="L610" i="13"/>
  <c r="I610" i="13" s="1"/>
  <c r="H642" i="13"/>
  <c r="H785" i="13"/>
  <c r="L785" i="13"/>
  <c r="I785" i="13" s="1"/>
  <c r="I969" i="13"/>
  <c r="I1032" i="13"/>
  <c r="H1032" i="13"/>
  <c r="L1186" i="13"/>
  <c r="I1186" i="13" s="1"/>
  <c r="H1186" i="13"/>
  <c r="H2199" i="13"/>
  <c r="L2199" i="13"/>
  <c r="I2199" i="13" s="1"/>
  <c r="L2728" i="13"/>
  <c r="I2728" i="13" s="1"/>
  <c r="H1190" i="13"/>
  <c r="L1190" i="13"/>
  <c r="I1190" i="13" s="1"/>
  <c r="L1410" i="13"/>
  <c r="I1410" i="13" s="1"/>
  <c r="H1410" i="13"/>
  <c r="L205" i="13"/>
  <c r="I205" i="13" s="1"/>
  <c r="H205" i="13"/>
  <c r="H484" i="13"/>
  <c r="H1200" i="13"/>
  <c r="L1469" i="13"/>
  <c r="I1469" i="13" s="1"/>
  <c r="I1200" i="13"/>
  <c r="I623" i="13"/>
  <c r="H156" i="13"/>
  <c r="H404" i="13"/>
  <c r="I292" i="13"/>
  <c r="L42" i="13"/>
  <c r="I42" i="13" s="1"/>
  <c r="H42" i="13"/>
  <c r="H95" i="13"/>
  <c r="L95" i="13"/>
  <c r="I95" i="13" s="1"/>
  <c r="L125" i="13"/>
  <c r="I125" i="13" s="1"/>
  <c r="L129" i="13"/>
  <c r="I129" i="13" s="1"/>
  <c r="H129" i="13"/>
  <c r="L134" i="13"/>
  <c r="I134" i="13" s="1"/>
  <c r="H134" i="13"/>
  <c r="L170" i="13"/>
  <c r="I170" i="13" s="1"/>
  <c r="L184" i="13"/>
  <c r="I184" i="13" s="1"/>
  <c r="H184" i="13"/>
  <c r="L212" i="13"/>
  <c r="I212" i="13" s="1"/>
  <c r="H212" i="13"/>
  <c r="L226" i="13"/>
  <c r="I226" i="13" s="1"/>
  <c r="H226" i="13"/>
  <c r="H235" i="13"/>
  <c r="L235" i="13"/>
  <c r="I235" i="13" s="1"/>
  <c r="L304" i="13"/>
  <c r="I304" i="13" s="1"/>
  <c r="H304" i="13"/>
  <c r="L341" i="13"/>
  <c r="I341" i="13" s="1"/>
  <c r="H619" i="13"/>
  <c r="L619" i="13"/>
  <c r="I619" i="13" s="1"/>
  <c r="H656" i="13"/>
  <c r="L656" i="13"/>
  <c r="I656" i="13" s="1"/>
  <c r="L744" i="13"/>
  <c r="I744" i="13" s="1"/>
  <c r="H744" i="13"/>
  <c r="L960" i="13"/>
  <c r="I960" i="13" s="1"/>
  <c r="L998" i="13"/>
  <c r="I998" i="13" s="1"/>
  <c r="H1177" i="13"/>
  <c r="L1177" i="13"/>
  <c r="I1177" i="13" s="1"/>
  <c r="L2090" i="13"/>
  <c r="I2090" i="13" s="1"/>
  <c r="H2090" i="13"/>
  <c r="L2057" i="13"/>
  <c r="I2057" i="13" s="1"/>
  <c r="H2057" i="13"/>
  <c r="L2052" i="13"/>
  <c r="I2052" i="13" s="1"/>
  <c r="H2052" i="13"/>
  <c r="L432" i="13"/>
  <c r="I432" i="13" s="1"/>
  <c r="L474" i="13"/>
  <c r="I474" i="13" s="1"/>
  <c r="H664" i="13"/>
  <c r="L664" i="13"/>
  <c r="I664" i="13" s="1"/>
  <c r="L765" i="13"/>
  <c r="I765" i="13" s="1"/>
  <c r="I1434" i="13"/>
  <c r="I1323" i="13"/>
  <c r="H1772" i="13"/>
  <c r="L1449" i="13"/>
  <c r="I1449" i="13" s="1"/>
  <c r="I1438" i="13"/>
  <c r="H1428" i="13"/>
  <c r="H913" i="13"/>
  <c r="L389" i="13"/>
  <c r="I389" i="13" s="1"/>
  <c r="H40" i="13"/>
  <c r="H36" i="13"/>
  <c r="H292" i="13"/>
  <c r="H474" i="13"/>
  <c r="L642" i="13"/>
  <c r="I642" i="13" s="1"/>
  <c r="L78" i="13"/>
  <c r="I78" i="13" s="1"/>
  <c r="H148" i="13"/>
  <c r="L148" i="13"/>
  <c r="I148" i="13" s="1"/>
  <c r="L193" i="13"/>
  <c r="I193" i="13" s="1"/>
  <c r="I217" i="13"/>
  <c r="H217" i="13"/>
  <c r="L231" i="13"/>
  <c r="I231" i="13" s="1"/>
  <c r="H231" i="13"/>
  <c r="L281" i="13"/>
  <c r="I281" i="13" s="1"/>
  <c r="H281" i="13"/>
  <c r="I285" i="13"/>
  <c r="H323" i="13"/>
  <c r="L323" i="13"/>
  <c r="I323" i="13" s="1"/>
  <c r="L337" i="13"/>
  <c r="I337" i="13" s="1"/>
  <c r="L1104" i="13"/>
  <c r="I1104" i="13" s="1"/>
  <c r="H93" i="13"/>
  <c r="L93" i="13"/>
  <c r="I93" i="13" s="1"/>
  <c r="L437" i="13"/>
  <c r="I437" i="13" s="1"/>
  <c r="L110" i="13"/>
  <c r="I110" i="13" s="1"/>
  <c r="H110" i="13"/>
  <c r="L307" i="13"/>
  <c r="I307" i="13" s="1"/>
  <c r="L799" i="13"/>
  <c r="I799" i="13" s="1"/>
  <c r="H799" i="13"/>
  <c r="I159" i="13"/>
  <c r="H1438" i="13"/>
  <c r="H1961" i="13"/>
  <c r="I1772" i="13"/>
  <c r="I1428" i="13"/>
  <c r="L913" i="13"/>
  <c r="I913" i="13" s="1"/>
  <c r="H275" i="13"/>
  <c r="H151" i="13"/>
  <c r="H132" i="13"/>
  <c r="I40" i="13"/>
  <c r="I36" i="13"/>
  <c r="L484" i="13"/>
  <c r="I484" i="13" s="1"/>
  <c r="L38" i="13"/>
  <c r="I38" i="13" s="1"/>
  <c r="L43" i="13"/>
  <c r="I43" i="13" s="1"/>
  <c r="L87" i="13"/>
  <c r="I87" i="13" s="1"/>
  <c r="H87" i="13"/>
  <c r="L130" i="13"/>
  <c r="I130" i="13" s="1"/>
  <c r="L162" i="13"/>
  <c r="I162" i="13" s="1"/>
  <c r="H162" i="13"/>
  <c r="H198" i="13"/>
  <c r="L198" i="13"/>
  <c r="I198" i="13" s="1"/>
  <c r="I222" i="13"/>
  <c r="I266" i="13"/>
  <c r="H266" i="13"/>
  <c r="I276" i="13"/>
  <c r="H300" i="13"/>
  <c r="L300" i="13"/>
  <c r="I300" i="13" s="1"/>
  <c r="H602" i="13"/>
  <c r="L602" i="13"/>
  <c r="I602" i="13" s="1"/>
  <c r="L620" i="13"/>
  <c r="I620" i="13" s="1"/>
  <c r="I629" i="13"/>
  <c r="H946" i="13"/>
  <c r="L946" i="13"/>
  <c r="I946" i="13" s="1"/>
  <c r="L956" i="13"/>
  <c r="I956" i="13" s="1"/>
  <c r="H956" i="13"/>
  <c r="H1013" i="13"/>
  <c r="L1013" i="13"/>
  <c r="I1013" i="13" s="1"/>
  <c r="H1740" i="13"/>
  <c r="L1740" i="13"/>
  <c r="I1740" i="13" s="1"/>
  <c r="H1727" i="13"/>
  <c r="L1727" i="13"/>
  <c r="I1727" i="13" s="1"/>
  <c r="L1685" i="13"/>
  <c r="I1685" i="13" s="1"/>
  <c r="H1685" i="13"/>
  <c r="L119" i="13"/>
  <c r="I119" i="13" s="1"/>
  <c r="L238" i="13"/>
  <c r="I238" i="13" s="1"/>
  <c r="H238" i="13"/>
  <c r="L352" i="13"/>
  <c r="I352" i="13" s="1"/>
  <c r="H352" i="13"/>
  <c r="L804" i="13"/>
  <c r="I804" i="13" s="1"/>
  <c r="H1323" i="13"/>
  <c r="L939" i="13"/>
  <c r="I939" i="13" s="1"/>
  <c r="H1482" i="13"/>
  <c r="L827" i="13"/>
  <c r="I827" i="13" s="1"/>
  <c r="L633" i="13"/>
  <c r="I633" i="13" s="1"/>
  <c r="H433" i="13"/>
  <c r="L419" i="13"/>
  <c r="I419" i="13" s="1"/>
  <c r="L275" i="13"/>
  <c r="I275" i="13" s="1"/>
  <c r="H265" i="13"/>
  <c r="I132" i="13"/>
  <c r="I1529" i="13"/>
  <c r="L280" i="13"/>
  <c r="I280" i="13" s="1"/>
  <c r="H1122" i="13"/>
  <c r="I83" i="13"/>
  <c r="H83" i="13"/>
  <c r="L100" i="13"/>
  <c r="I100" i="13" s="1"/>
  <c r="H100" i="13"/>
  <c r="L144" i="13"/>
  <c r="I144" i="13" s="1"/>
  <c r="L149" i="13"/>
  <c r="I149" i="13" s="1"/>
  <c r="H149" i="13"/>
  <c r="L171" i="13"/>
  <c r="I171" i="13" s="1"/>
  <c r="H208" i="13"/>
  <c r="L208" i="13"/>
  <c r="I208" i="13" s="1"/>
  <c r="L319" i="13"/>
  <c r="I319" i="13" s="1"/>
  <c r="H319" i="13"/>
  <c r="I477" i="13"/>
  <c r="H477" i="13"/>
  <c r="H482" i="13"/>
  <c r="L482" i="13"/>
  <c r="I482" i="13" s="1"/>
  <c r="L516" i="13"/>
  <c r="I516" i="13" s="1"/>
  <c r="H516" i="13"/>
  <c r="H830" i="13"/>
  <c r="L830" i="13"/>
  <c r="I830" i="13" s="1"/>
  <c r="I921" i="13"/>
  <c r="L937" i="13"/>
  <c r="I937" i="13" s="1"/>
  <c r="H990" i="13"/>
  <c r="I990" i="13"/>
  <c r="H1048" i="13"/>
  <c r="L1048" i="13"/>
  <c r="I1048" i="13" s="1"/>
  <c r="L1072" i="13"/>
  <c r="I1072" i="13" s="1"/>
  <c r="H1072" i="13"/>
  <c r="L1912" i="13"/>
  <c r="I1912" i="13" s="1"/>
  <c r="H1912" i="13"/>
  <c r="H1829" i="13"/>
  <c r="L1829" i="13"/>
  <c r="I1829" i="13" s="1"/>
  <c r="L168" i="13"/>
  <c r="I168" i="13" s="1"/>
  <c r="L302" i="13"/>
  <c r="I302" i="13" s="1"/>
  <c r="H302" i="13"/>
  <c r="L751" i="13"/>
  <c r="I751" i="13" s="1"/>
  <c r="H1790" i="13"/>
  <c r="L1961" i="13"/>
  <c r="I1961" i="13" s="1"/>
  <c r="H1496" i="13"/>
  <c r="L1482" i="13"/>
  <c r="I1482" i="13" s="1"/>
  <c r="H734" i="13"/>
  <c r="H751" i="13"/>
  <c r="H415" i="13"/>
  <c r="H549" i="13"/>
  <c r="H169" i="13"/>
  <c r="H147" i="13"/>
  <c r="I265" i="13"/>
  <c r="H1529" i="13"/>
  <c r="L470" i="13"/>
  <c r="I470" i="13" s="1"/>
  <c r="L358" i="13"/>
  <c r="I358" i="13" s="1"/>
  <c r="L39" i="13"/>
  <c r="I39" i="13" s="1"/>
  <c r="L70" i="13"/>
  <c r="I70" i="13" s="1"/>
  <c r="H70" i="13"/>
  <c r="H140" i="13"/>
  <c r="L140" i="13"/>
  <c r="I140" i="13" s="1"/>
  <c r="L158" i="13"/>
  <c r="I158" i="13" s="1"/>
  <c r="H158" i="13"/>
  <c r="I194" i="13"/>
  <c r="H194" i="13"/>
  <c r="H199" i="13"/>
  <c r="L199" i="13"/>
  <c r="I199" i="13" s="1"/>
  <c r="L218" i="13"/>
  <c r="I218" i="13" s="1"/>
  <c r="L247" i="13"/>
  <c r="I247" i="13" s="1"/>
  <c r="H247" i="13"/>
  <c r="L262" i="13"/>
  <c r="I262" i="13" s="1"/>
  <c r="L267" i="13"/>
  <c r="I267" i="13" s="1"/>
  <c r="H296" i="13"/>
  <c r="L296" i="13"/>
  <c r="I296" i="13" s="1"/>
  <c r="L301" i="13"/>
  <c r="I301" i="13" s="1"/>
  <c r="H588" i="13"/>
  <c r="L588" i="13"/>
  <c r="I588" i="13" s="1"/>
  <c r="L1034" i="13"/>
  <c r="I1034" i="13" s="1"/>
  <c r="H1034" i="13"/>
  <c r="L173" i="13"/>
  <c r="I173" i="13" s="1"/>
  <c r="L580" i="13"/>
  <c r="I580" i="13" s="1"/>
  <c r="H580" i="13"/>
  <c r="H307" i="13"/>
  <c r="L1350" i="13"/>
  <c r="I1350" i="13" s="1"/>
  <c r="I1790" i="13"/>
  <c r="I1496" i="13"/>
  <c r="H1037" i="13"/>
  <c r="L415" i="13"/>
  <c r="I415" i="13" s="1"/>
  <c r="I244" i="13"/>
  <c r="H669" i="13"/>
  <c r="I549" i="13"/>
  <c r="H168" i="13"/>
  <c r="L55" i="13"/>
  <c r="I55" i="13" s="1"/>
  <c r="L131" i="13"/>
  <c r="I131" i="13" s="1"/>
  <c r="H131" i="13"/>
  <c r="L163" i="13"/>
  <c r="I163" i="13" s="1"/>
  <c r="H172" i="13"/>
  <c r="L172" i="13"/>
  <c r="I172" i="13" s="1"/>
  <c r="L190" i="13"/>
  <c r="I190" i="13" s="1"/>
  <c r="H190" i="13"/>
  <c r="L252" i="13"/>
  <c r="I252" i="13" s="1"/>
  <c r="L394" i="13"/>
  <c r="I394" i="13" s="1"/>
  <c r="L488" i="13"/>
  <c r="I488" i="13" s="1"/>
  <c r="L493" i="13"/>
  <c r="I493" i="13" s="1"/>
  <c r="H548" i="13"/>
  <c r="L548" i="13"/>
  <c r="I548" i="13" s="1"/>
  <c r="L562" i="13"/>
  <c r="I562" i="13" s="1"/>
  <c r="H562" i="13"/>
  <c r="L812" i="13"/>
  <c r="I812" i="13" s="1"/>
  <c r="H812" i="13"/>
  <c r="H826" i="13"/>
  <c r="L826" i="13"/>
  <c r="I826" i="13" s="1"/>
  <c r="H922" i="13"/>
  <c r="L922" i="13"/>
  <c r="I922" i="13" s="1"/>
  <c r="I927" i="13"/>
  <c r="L1208" i="13"/>
  <c r="I1208" i="13" s="1"/>
  <c r="I1798" i="13"/>
  <c r="H1798" i="13"/>
  <c r="L253" i="13"/>
  <c r="I253" i="13" s="1"/>
  <c r="H253" i="13"/>
  <c r="L366" i="13"/>
  <c r="I366" i="13" s="1"/>
  <c r="L545" i="13"/>
  <c r="I545" i="13" s="1"/>
  <c r="H545" i="13"/>
  <c r="L1301" i="13"/>
  <c r="I1301" i="13" s="1"/>
  <c r="L146" i="13"/>
  <c r="I146" i="13" s="1"/>
  <c r="H146" i="13"/>
  <c r="H755" i="13"/>
  <c r="I755" i="13"/>
  <c r="H822" i="13"/>
  <c r="I822" i="13"/>
  <c r="H1434" i="13"/>
  <c r="L1205" i="13"/>
  <c r="I1205" i="13" s="1"/>
  <c r="L537" i="13"/>
  <c r="I537" i="13" s="1"/>
  <c r="H244" i="13"/>
  <c r="L669" i="13"/>
  <c r="I669" i="13" s="1"/>
  <c r="H239" i="13"/>
  <c r="H55" i="13"/>
  <c r="L1387" i="13"/>
  <c r="I1387" i="13" s="1"/>
  <c r="L618" i="13"/>
  <c r="I618" i="13" s="1"/>
  <c r="H366" i="13"/>
  <c r="H97" i="13"/>
  <c r="I97" i="13"/>
  <c r="H101" i="13"/>
  <c r="L101" i="13"/>
  <c r="I101" i="13" s="1"/>
  <c r="L105" i="13"/>
  <c r="I105" i="13" s="1"/>
  <c r="H105" i="13"/>
  <c r="L109" i="13"/>
  <c r="I109" i="13" s="1"/>
  <c r="L114" i="13"/>
  <c r="I114" i="13" s="1"/>
  <c r="L150" i="13"/>
  <c r="I150" i="13" s="1"/>
  <c r="L195" i="13"/>
  <c r="I195" i="13" s="1"/>
  <c r="L243" i="13"/>
  <c r="I243" i="13" s="1"/>
  <c r="H243" i="13"/>
  <c r="H297" i="13"/>
  <c r="L297" i="13"/>
  <c r="I297" i="13" s="1"/>
  <c r="H422" i="13"/>
  <c r="I422" i="13"/>
  <c r="I483" i="13"/>
  <c r="H584" i="13"/>
  <c r="L584" i="13"/>
  <c r="I584" i="13" s="1"/>
  <c r="H807" i="13"/>
  <c r="L807" i="13"/>
  <c r="I807" i="13" s="1"/>
  <c r="H898" i="13"/>
  <c r="L898" i="13"/>
  <c r="I898" i="13" s="1"/>
  <c r="I35" i="13"/>
  <c r="L46" i="13"/>
  <c r="I46" i="13" s="1"/>
  <c r="L61" i="13"/>
  <c r="I61" i="13" s="1"/>
  <c r="I65" i="13"/>
  <c r="L73" i="13"/>
  <c r="I73" i="13" s="1"/>
  <c r="L113" i="13"/>
  <c r="I113" i="13" s="1"/>
  <c r="L117" i="13"/>
  <c r="I117" i="13" s="1"/>
  <c r="L136" i="13"/>
  <c r="I136" i="13" s="1"/>
  <c r="I229" i="13"/>
  <c r="H622" i="13"/>
  <c r="L622" i="13"/>
  <c r="I622" i="13" s="1"/>
  <c r="L686" i="13"/>
  <c r="I686" i="13" s="1"/>
  <c r="H686" i="13"/>
  <c r="H906" i="13"/>
  <c r="I906" i="13"/>
  <c r="H910" i="13"/>
  <c r="I910" i="13"/>
  <c r="I974" i="13"/>
  <c r="H1112" i="13"/>
  <c r="L1678" i="13"/>
  <c r="I1678" i="13" s="1"/>
  <c r="H1678" i="13"/>
  <c r="L152" i="13"/>
  <c r="I152" i="13" s="1"/>
  <c r="H152" i="13"/>
  <c r="L164" i="13"/>
  <c r="I164" i="13" s="1"/>
  <c r="H164" i="13"/>
  <c r="L176" i="13"/>
  <c r="I176" i="13" s="1"/>
  <c r="H176" i="13"/>
  <c r="I180" i="13"/>
  <c r="I287" i="13"/>
  <c r="H330" i="13"/>
  <c r="L330" i="13"/>
  <c r="I330" i="13" s="1"/>
  <c r="I370" i="13"/>
  <c r="H370" i="13"/>
  <c r="I501" i="13"/>
  <c r="L538" i="13"/>
  <c r="I538" i="13" s="1"/>
  <c r="H632" i="13"/>
  <c r="I632" i="13"/>
  <c r="H672" i="13"/>
  <c r="L672" i="13"/>
  <c r="I672" i="13" s="1"/>
  <c r="L692" i="13"/>
  <c r="I692" i="13" s="1"/>
  <c r="L702" i="13"/>
  <c r="I702" i="13" s="1"/>
  <c r="I769" i="13"/>
  <c r="L1064" i="13"/>
  <c r="I1064" i="13" s="1"/>
  <c r="H1064" i="13"/>
  <c r="H1102" i="13"/>
  <c r="I1102" i="13"/>
  <c r="L1353" i="13"/>
  <c r="I1353" i="13" s="1"/>
  <c r="L1372" i="13"/>
  <c r="I1372" i="13" s="1"/>
  <c r="H1372" i="13"/>
  <c r="I1499" i="13"/>
  <c r="L47" i="13"/>
  <c r="I47" i="13" s="1"/>
  <c r="H47" i="13"/>
  <c r="H74" i="13"/>
  <c r="L74" i="13"/>
  <c r="I74" i="13" s="1"/>
  <c r="I121" i="13"/>
  <c r="I230" i="13"/>
  <c r="I326" i="13"/>
  <c r="H348" i="13"/>
  <c r="H464" i="13"/>
  <c r="I464" i="13"/>
  <c r="I512" i="13"/>
  <c r="H512" i="13"/>
  <c r="I693" i="13"/>
  <c r="I859" i="13"/>
  <c r="H874" i="13"/>
  <c r="L874" i="13"/>
  <c r="I874" i="13" s="1"/>
  <c r="I897" i="13"/>
  <c r="L1234" i="13"/>
  <c r="I1234" i="13" s="1"/>
  <c r="I1349" i="13"/>
  <c r="H35" i="13"/>
  <c r="H65" i="13"/>
  <c r="L44" i="13"/>
  <c r="I44" i="13" s="1"/>
  <c r="I71" i="13"/>
  <c r="H75" i="13"/>
  <c r="I75" i="13"/>
  <c r="I314" i="13"/>
  <c r="H314" i="13"/>
  <c r="H368" i="13"/>
  <c r="I368" i="13"/>
  <c r="L634" i="13"/>
  <c r="I634" i="13" s="1"/>
  <c r="H634" i="13"/>
  <c r="I835" i="13"/>
  <c r="I1099" i="13"/>
  <c r="L1210" i="13"/>
  <c r="I1210" i="13" s="1"/>
  <c r="H1210" i="13"/>
  <c r="L1751" i="13"/>
  <c r="I1751" i="13" s="1"/>
  <c r="H1946" i="13"/>
  <c r="L1946" i="13"/>
  <c r="I1946" i="13" s="1"/>
  <c r="H2622" i="13"/>
  <c r="L2622" i="13"/>
  <c r="I2622" i="13" s="1"/>
  <c r="L2570" i="13"/>
  <c r="I2570" i="13" s="1"/>
  <c r="H2570" i="13"/>
  <c r="L2458" i="13"/>
  <c r="I2458" i="13" s="1"/>
  <c r="H2458" i="13"/>
  <c r="L2573" i="13"/>
  <c r="I2573" i="13" s="1"/>
  <c r="H2573" i="13"/>
  <c r="L502" i="13"/>
  <c r="I502" i="13" s="1"/>
  <c r="L348" i="13"/>
  <c r="I348" i="13" s="1"/>
  <c r="L446" i="13"/>
  <c r="I446" i="13" s="1"/>
  <c r="I56" i="13"/>
  <c r="L116" i="13"/>
  <c r="I116" i="13" s="1"/>
  <c r="I310" i="13"/>
  <c r="L424" i="13"/>
  <c r="I424" i="13" s="1"/>
  <c r="H448" i="13"/>
  <c r="L448" i="13"/>
  <c r="I448" i="13" s="1"/>
  <c r="I705" i="13"/>
  <c r="L776" i="13"/>
  <c r="I776" i="13" s="1"/>
  <c r="H776" i="13"/>
  <c r="L1100" i="13"/>
  <c r="I1100" i="13" s="1"/>
  <c r="H1132" i="13"/>
  <c r="L1132" i="13"/>
  <c r="I1132" i="13" s="1"/>
  <c r="L1159" i="13"/>
  <c r="I1159" i="13" s="1"/>
  <c r="H1159" i="13"/>
  <c r="H2184" i="13"/>
  <c r="L2184" i="13"/>
  <c r="I2184" i="13" s="1"/>
  <c r="L2170" i="13"/>
  <c r="I2170" i="13" s="1"/>
  <c r="H2170" i="13"/>
  <c r="I2166" i="13"/>
  <c r="H2166" i="13"/>
  <c r="L2162" i="13"/>
  <c r="I2162" i="13" s="1"/>
  <c r="H2162" i="13"/>
  <c r="L60" i="13"/>
  <c r="I60" i="13" s="1"/>
  <c r="L76" i="13"/>
  <c r="I76" i="13" s="1"/>
  <c r="L196" i="13"/>
  <c r="I196" i="13" s="1"/>
  <c r="H196" i="13"/>
  <c r="L204" i="13"/>
  <c r="I204" i="13" s="1"/>
  <c r="I214" i="13"/>
  <c r="L258" i="13"/>
  <c r="I258" i="13" s="1"/>
  <c r="L342" i="13"/>
  <c r="I342" i="13" s="1"/>
  <c r="H342" i="13"/>
  <c r="L364" i="13"/>
  <c r="I364" i="13" s="1"/>
  <c r="H364" i="13"/>
  <c r="H406" i="13"/>
  <c r="I406" i="13"/>
  <c r="H434" i="13"/>
  <c r="L434" i="13"/>
  <c r="I434" i="13" s="1"/>
  <c r="L466" i="13"/>
  <c r="I466" i="13" s="1"/>
  <c r="H576" i="13"/>
  <c r="L576" i="13"/>
  <c r="I576" i="13" s="1"/>
  <c r="H680" i="13"/>
  <c r="L680" i="13"/>
  <c r="I680" i="13" s="1"/>
  <c r="I700" i="13"/>
  <c r="L848" i="13"/>
  <c r="I848" i="13" s="1"/>
  <c r="H848" i="13"/>
  <c r="H1106" i="13"/>
  <c r="I1106" i="13"/>
  <c r="H2070" i="13"/>
  <c r="L2070" i="13"/>
  <c r="I2070" i="13" s="1"/>
  <c r="L2042" i="13"/>
  <c r="I2042" i="13" s="1"/>
  <c r="H2042" i="13"/>
  <c r="H2032" i="13"/>
  <c r="L2032" i="13"/>
  <c r="I2032" i="13" s="1"/>
  <c r="L2018" i="13"/>
  <c r="I2018" i="13" s="1"/>
  <c r="H2018" i="13"/>
  <c r="H121" i="13"/>
  <c r="I68" i="13"/>
  <c r="H200" i="13"/>
  <c r="L200" i="13"/>
  <c r="I200" i="13" s="1"/>
  <c r="I246" i="13"/>
  <c r="H246" i="13"/>
  <c r="H282" i="13"/>
  <c r="L282" i="13"/>
  <c r="I282" i="13" s="1"/>
  <c r="I286" i="13"/>
  <c r="L294" i="13"/>
  <c r="I294" i="13" s="1"/>
  <c r="H294" i="13"/>
  <c r="I338" i="13"/>
  <c r="I444" i="13"/>
  <c r="L658" i="13"/>
  <c r="I658" i="13" s="1"/>
  <c r="H658" i="13"/>
  <c r="I667" i="13"/>
  <c r="H696" i="13"/>
  <c r="I696" i="13"/>
  <c r="H1155" i="13"/>
  <c r="L1155" i="13"/>
  <c r="I1155" i="13" s="1"/>
  <c r="I1792" i="13"/>
  <c r="H1885" i="13"/>
  <c r="L1885" i="13"/>
  <c r="I1885" i="13" s="1"/>
  <c r="H1878" i="13"/>
  <c r="L1878" i="13"/>
  <c r="I1878" i="13" s="1"/>
  <c r="L1864" i="13"/>
  <c r="I1864" i="13" s="1"/>
  <c r="H1864" i="13"/>
  <c r="L316" i="13"/>
  <c r="I316" i="13" s="1"/>
  <c r="H316" i="13"/>
  <c r="H402" i="13"/>
  <c r="L402" i="13"/>
  <c r="I402" i="13" s="1"/>
  <c r="L496" i="13"/>
  <c r="I496" i="13" s="1"/>
  <c r="H506" i="13"/>
  <c r="I506" i="13"/>
  <c r="H528" i="13"/>
  <c r="I528" i="13"/>
  <c r="H1954" i="13"/>
  <c r="I1954" i="13"/>
  <c r="H1737" i="13"/>
  <c r="L1737" i="13"/>
  <c r="I1737" i="13" s="1"/>
  <c r="H1641" i="13"/>
  <c r="L1641" i="13"/>
  <c r="I1641" i="13" s="1"/>
  <c r="H1616" i="13"/>
  <c r="L1616" i="13"/>
  <c r="I1616" i="13" s="1"/>
  <c r="H1612" i="13"/>
  <c r="L1612" i="13"/>
  <c r="I1612" i="13" s="1"/>
  <c r="H1604" i="13"/>
  <c r="L1604" i="13"/>
  <c r="I1604" i="13" s="1"/>
  <c r="H2188" i="13"/>
  <c r="L2188" i="13"/>
  <c r="I2188" i="13" s="1"/>
  <c r="L2161" i="13"/>
  <c r="I2161" i="13" s="1"/>
  <c r="H2161" i="13"/>
  <c r="L1715" i="13"/>
  <c r="I1715" i="13" s="1"/>
  <c r="H1715" i="13"/>
  <c r="L1707" i="13"/>
  <c r="I1707" i="13" s="1"/>
  <c r="H1707" i="13"/>
  <c r="H1665" i="13"/>
  <c r="L1665" i="13"/>
  <c r="I1665" i="13" s="1"/>
  <c r="L2094" i="13"/>
  <c r="I2094" i="13" s="1"/>
  <c r="H2094" i="13"/>
  <c r="L2006" i="13"/>
  <c r="I2006" i="13" s="1"/>
  <c r="H2006" i="13"/>
  <c r="H2416" i="13"/>
  <c r="L2416" i="13"/>
  <c r="I2416" i="13" s="1"/>
  <c r="H2610" i="13"/>
  <c r="L2610" i="13"/>
  <c r="I2610" i="13" s="1"/>
  <c r="I256" i="13"/>
  <c r="L1146" i="13"/>
  <c r="I1146" i="13" s="1"/>
  <c r="L1723" i="13"/>
  <c r="I1723" i="13" s="1"/>
  <c r="H1723" i="13"/>
  <c r="L1719" i="13"/>
  <c r="I1719" i="13" s="1"/>
  <c r="H1686" i="13"/>
  <c r="I1686" i="13"/>
  <c r="I1682" i="13"/>
  <c r="H1682" i="13"/>
  <c r="H1640" i="13"/>
  <c r="L1640" i="13"/>
  <c r="I1640" i="13" s="1"/>
  <c r="L1593" i="13"/>
  <c r="I1593" i="13" s="1"/>
  <c r="H1593" i="13"/>
  <c r="L1584" i="13"/>
  <c r="I1584" i="13" s="1"/>
  <c r="H1584" i="13"/>
  <c r="H2175" i="13"/>
  <c r="L2175" i="13"/>
  <c r="I2175" i="13" s="1"/>
  <c r="L2158" i="13"/>
  <c r="I2158" i="13" s="1"/>
  <c r="H2158" i="13"/>
  <c r="I2153" i="13"/>
  <c r="H2153" i="13"/>
  <c r="H2140" i="13"/>
  <c r="L2140" i="13"/>
  <c r="I2140" i="13" s="1"/>
  <c r="L1455" i="13"/>
  <c r="I1455" i="13" s="1"/>
  <c r="L1756" i="13"/>
  <c r="I1756" i="13" s="1"/>
  <c r="H1756" i="13"/>
  <c r="L1731" i="13"/>
  <c r="I1731" i="13" s="1"/>
  <c r="H1731" i="13"/>
  <c r="H1906" i="13"/>
  <c r="L1906" i="13"/>
  <c r="I1906" i="13" s="1"/>
  <c r="H1898" i="13"/>
  <c r="L1898" i="13"/>
  <c r="I1898" i="13" s="1"/>
  <c r="H1861" i="13"/>
  <c r="L1861" i="13"/>
  <c r="I1861" i="13" s="1"/>
  <c r="L2231" i="13"/>
  <c r="I2231" i="13" s="1"/>
  <c r="H2231" i="13"/>
  <c r="L2179" i="13"/>
  <c r="I2179" i="13" s="1"/>
  <c r="H2179" i="13"/>
  <c r="H2079" i="13"/>
  <c r="L2079" i="13"/>
  <c r="I2079" i="13" s="1"/>
  <c r="L2074" i="13"/>
  <c r="I2074" i="13" s="1"/>
  <c r="H2074" i="13"/>
  <c r="H2060" i="13"/>
  <c r="L2060" i="13"/>
  <c r="I2060" i="13" s="1"/>
  <c r="H2055" i="13"/>
  <c r="L2055" i="13"/>
  <c r="I2055" i="13" s="1"/>
  <c r="H2050" i="13"/>
  <c r="L2050" i="13"/>
  <c r="I2050" i="13" s="1"/>
  <c r="H2706" i="13"/>
  <c r="I2706" i="13"/>
  <c r="H2532" i="13"/>
  <c r="L2532" i="13"/>
  <c r="I2532" i="13" s="1"/>
  <c r="H2516" i="13"/>
  <c r="L2516" i="13"/>
  <c r="I2516" i="13" s="1"/>
  <c r="L2500" i="13"/>
  <c r="I2500" i="13" s="1"/>
  <c r="H2500" i="13"/>
  <c r="L2479" i="13"/>
  <c r="I2479" i="13" s="1"/>
  <c r="H2479" i="13"/>
  <c r="L2471" i="13"/>
  <c r="I2471" i="13" s="1"/>
  <c r="H2464" i="13"/>
  <c r="L2464" i="13"/>
  <c r="I2464" i="13" s="1"/>
  <c r="H2449" i="13"/>
  <c r="L2449" i="13"/>
  <c r="I2449" i="13" s="1"/>
  <c r="H504" i="13"/>
  <c r="I1134" i="13"/>
  <c r="I1638" i="13"/>
  <c r="H1638" i="13"/>
  <c r="L1596" i="13"/>
  <c r="I1596" i="13" s="1"/>
  <c r="H1596" i="13"/>
  <c r="L1568" i="13"/>
  <c r="I1568" i="13" s="1"/>
  <c r="H1568" i="13"/>
  <c r="H1828" i="13"/>
  <c r="L1828" i="13"/>
  <c r="I1828" i="13" s="1"/>
  <c r="H2173" i="13"/>
  <c r="L2173" i="13"/>
  <c r="I2173" i="13" s="1"/>
  <c r="H2106" i="13"/>
  <c r="L2106" i="13"/>
  <c r="I2106" i="13" s="1"/>
  <c r="H2078" i="13"/>
  <c r="I2078" i="13"/>
  <c r="L2059" i="13"/>
  <c r="I2059" i="13" s="1"/>
  <c r="H2059" i="13"/>
  <c r="H2049" i="13"/>
  <c r="L2049" i="13"/>
  <c r="I2049" i="13" s="1"/>
  <c r="H2642" i="13"/>
  <c r="L2642" i="13"/>
  <c r="I2642" i="13" s="1"/>
  <c r="H2620" i="13"/>
  <c r="L2620" i="13"/>
  <c r="I2620" i="13" s="1"/>
  <c r="H2614" i="13"/>
  <c r="L2614" i="13"/>
  <c r="I2614" i="13" s="1"/>
  <c r="H2313" i="13"/>
  <c r="L2313" i="13"/>
  <c r="I2313" i="13" s="1"/>
  <c r="I530" i="13"/>
  <c r="H1028" i="13"/>
  <c r="L1653" i="13"/>
  <c r="I1653" i="13" s="1"/>
  <c r="H1653" i="13"/>
  <c r="L1843" i="13"/>
  <c r="I1843" i="13" s="1"/>
  <c r="H1843" i="13"/>
  <c r="H2133" i="13"/>
  <c r="L2133" i="13"/>
  <c r="I2133" i="13" s="1"/>
  <c r="L2712" i="13"/>
  <c r="I2712" i="13" s="1"/>
  <c r="H2712" i="13"/>
  <c r="H2650" i="13"/>
  <c r="L2650" i="13"/>
  <c r="I2650" i="13" s="1"/>
  <c r="L648" i="13"/>
  <c r="I648" i="13" s="1"/>
  <c r="L684" i="13"/>
  <c r="I684" i="13" s="1"/>
  <c r="H1872" i="13"/>
  <c r="L1872" i="13"/>
  <c r="I1872" i="13" s="1"/>
  <c r="L1858" i="13"/>
  <c r="I1858" i="13" s="1"/>
  <c r="H1858" i="13"/>
  <c r="H1834" i="13"/>
  <c r="L1834" i="13"/>
  <c r="I1834" i="13" s="1"/>
  <c r="H570" i="13"/>
  <c r="L400" i="13"/>
  <c r="I400" i="13" s="1"/>
  <c r="L1679" i="13"/>
  <c r="I1679" i="13" s="1"/>
  <c r="H1679" i="13"/>
  <c r="L1916" i="13"/>
  <c r="I1916" i="13" s="1"/>
  <c r="H1916" i="13"/>
  <c r="L1850" i="13"/>
  <c r="I1850" i="13" s="1"/>
  <c r="H1850" i="13"/>
  <c r="L1459" i="13"/>
  <c r="I1459" i="13" s="1"/>
  <c r="H1745" i="13"/>
  <c r="L1745" i="13"/>
  <c r="I1745" i="13" s="1"/>
  <c r="I1670" i="13"/>
  <c r="H1670" i="13"/>
  <c r="I1666" i="13"/>
  <c r="H1666" i="13"/>
  <c r="H1630" i="13"/>
  <c r="I1630" i="13"/>
  <c r="L1600" i="13"/>
  <c r="I1600" i="13" s="1"/>
  <c r="H1600" i="13"/>
  <c r="L1590" i="13"/>
  <c r="I1590" i="13" s="1"/>
  <c r="H1590" i="13"/>
  <c r="L1897" i="13"/>
  <c r="I1897" i="13" s="1"/>
  <c r="H1897" i="13"/>
  <c r="H1889" i="13"/>
  <c r="L1889" i="13"/>
  <c r="I1889" i="13" s="1"/>
  <c r="L2019" i="13"/>
  <c r="I2019" i="13" s="1"/>
  <c r="H2019" i="13"/>
  <c r="L2014" i="13"/>
  <c r="I2014" i="13" s="1"/>
  <c r="H2014" i="13"/>
  <c r="L2010" i="13"/>
  <c r="I2010" i="13" s="1"/>
  <c r="H2010" i="13"/>
  <c r="L594" i="13"/>
  <c r="I594" i="13" s="1"/>
  <c r="L1884" i="13"/>
  <c r="I1884" i="13" s="1"/>
  <c r="H1703" i="13"/>
  <c r="L1703" i="13"/>
  <c r="I1703" i="13" s="1"/>
  <c r="L1699" i="13"/>
  <c r="I1699" i="13" s="1"/>
  <c r="H1625" i="13"/>
  <c r="L1625" i="13"/>
  <c r="I1625" i="13" s="1"/>
  <c r="L1581" i="13"/>
  <c r="I1581" i="13" s="1"/>
  <c r="H1581" i="13"/>
  <c r="L1937" i="13"/>
  <c r="I1937" i="13" s="1"/>
  <c r="H1937" i="13"/>
  <c r="H1904" i="13"/>
  <c r="L1904" i="13"/>
  <c r="I1904" i="13" s="1"/>
  <c r="H1845" i="13"/>
  <c r="L1845" i="13"/>
  <c r="I1845" i="13" s="1"/>
  <c r="L2230" i="13"/>
  <c r="I2230" i="13" s="1"/>
  <c r="H2230" i="13"/>
  <c r="L2221" i="13"/>
  <c r="I2221" i="13" s="1"/>
  <c r="H2221" i="13"/>
  <c r="H2183" i="13"/>
  <c r="L2183" i="13"/>
  <c r="I2183" i="13" s="1"/>
  <c r="L2174" i="13"/>
  <c r="I2174" i="13" s="1"/>
  <c r="H2174" i="13"/>
  <c r="L2157" i="13"/>
  <c r="I2157" i="13" s="1"/>
  <c r="L2027" i="13"/>
  <c r="I2027" i="13" s="1"/>
  <c r="H2027" i="13"/>
  <c r="I2699" i="13"/>
  <c r="H2699" i="13"/>
  <c r="H2652" i="13"/>
  <c r="L2652" i="13"/>
  <c r="I2652" i="13" s="1"/>
  <c r="L2645" i="13"/>
  <c r="I2645" i="13" s="1"/>
  <c r="L2623" i="13"/>
  <c r="I2623" i="13" s="1"/>
  <c r="H2623" i="13"/>
  <c r="H2616" i="13"/>
  <c r="L2616" i="13"/>
  <c r="I2616" i="13" s="1"/>
  <c r="L2607" i="13"/>
  <c r="I2607" i="13" s="1"/>
  <c r="H2592" i="13"/>
  <c r="L2551" i="13"/>
  <c r="I2551" i="13" s="1"/>
  <c r="H2551" i="13"/>
  <c r="H2526" i="13"/>
  <c r="L2526" i="13"/>
  <c r="I2526" i="13" s="1"/>
  <c r="L2519" i="13"/>
  <c r="I2519" i="13" s="1"/>
  <c r="H2519" i="13"/>
  <c r="L2481" i="13"/>
  <c r="I2481" i="13" s="1"/>
  <c r="L2466" i="13"/>
  <c r="I2466" i="13" s="1"/>
  <c r="H2466" i="13"/>
  <c r="L442" i="13"/>
  <c r="I442" i="13" s="1"/>
  <c r="L1114" i="13"/>
  <c r="I1114" i="13" s="1"/>
  <c r="L1714" i="13"/>
  <c r="I1714" i="13" s="1"/>
  <c r="H1714" i="13"/>
  <c r="L1942" i="13"/>
  <c r="I1942" i="13" s="1"/>
  <c r="H1942" i="13"/>
  <c r="L2138" i="13"/>
  <c r="I2138" i="13" s="1"/>
  <c r="H2138" i="13"/>
  <c r="L2102" i="13"/>
  <c r="I2102" i="13" s="1"/>
  <c r="H2102" i="13"/>
  <c r="H2083" i="13"/>
  <c r="L2083" i="13"/>
  <c r="I2083" i="13" s="1"/>
  <c r="H2036" i="13"/>
  <c r="L2036" i="13"/>
  <c r="I2036" i="13" s="1"/>
  <c r="H2004" i="13"/>
  <c r="L2004" i="13"/>
  <c r="I2004" i="13" s="1"/>
  <c r="H2713" i="13"/>
  <c r="L2713" i="13"/>
  <c r="I2713" i="13" s="1"/>
  <c r="L2705" i="13"/>
  <c r="I2705" i="13" s="1"/>
  <c r="H2705" i="13"/>
  <c r="L2696" i="13"/>
  <c r="I2696" i="13" s="1"/>
  <c r="H2696" i="13"/>
  <c r="L2604" i="13"/>
  <c r="I2604" i="13" s="1"/>
  <c r="H2604" i="13"/>
  <c r="H2585" i="13"/>
  <c r="L2585" i="13"/>
  <c r="I2585" i="13" s="1"/>
  <c r="L2548" i="13"/>
  <c r="I2548" i="13" s="1"/>
  <c r="H2548" i="13"/>
  <c r="L688" i="13"/>
  <c r="I688" i="13" s="1"/>
  <c r="H1759" i="13"/>
  <c r="I1759" i="13"/>
  <c r="L1747" i="13"/>
  <c r="I1747" i="13" s="1"/>
  <c r="H1747" i="13"/>
  <c r="I1722" i="13"/>
  <c r="H1722" i="13"/>
  <c r="L1718" i="13"/>
  <c r="I1718" i="13" s="1"/>
  <c r="H1718" i="13"/>
  <c r="L1689" i="13"/>
  <c r="I1689" i="13" s="1"/>
  <c r="L1914" i="13"/>
  <c r="I1914" i="13" s="1"/>
  <c r="H1914" i="13"/>
  <c r="H2142" i="13"/>
  <c r="L2142" i="13"/>
  <c r="I2142" i="13" s="1"/>
  <c r="L2115" i="13"/>
  <c r="I2115" i="13" s="1"/>
  <c r="H2110" i="13"/>
  <c r="L2110" i="13"/>
  <c r="I2110" i="13" s="1"/>
  <c r="H2087" i="13"/>
  <c r="L2087" i="13"/>
  <c r="I2087" i="13" s="1"/>
  <c r="L2082" i="13"/>
  <c r="I2082" i="13" s="1"/>
  <c r="H2082" i="13"/>
  <c r="I2063" i="13"/>
  <c r="H2063" i="13"/>
  <c r="H2054" i="13"/>
  <c r="L2054" i="13"/>
  <c r="I2054" i="13" s="1"/>
  <c r="H2040" i="13"/>
  <c r="L2040" i="13"/>
  <c r="I2040" i="13" s="1"/>
  <c r="L2592" i="13"/>
  <c r="I2592" i="13" s="1"/>
  <c r="L1734" i="13"/>
  <c r="I1734" i="13" s="1"/>
  <c r="L1921" i="13"/>
  <c r="I1921" i="13" s="1"/>
  <c r="L1893" i="13"/>
  <c r="I1893" i="13" s="1"/>
  <c r="H1893" i="13"/>
  <c r="L1877" i="13"/>
  <c r="I1877" i="13" s="1"/>
  <c r="H1877" i="13"/>
  <c r="L1863" i="13"/>
  <c r="I1863" i="13" s="1"/>
  <c r="H1863" i="13"/>
  <c r="H1840" i="13"/>
  <c r="L1840" i="13"/>
  <c r="I1840" i="13" s="1"/>
  <c r="L2123" i="13"/>
  <c r="I2123" i="13" s="1"/>
  <c r="H2096" i="13"/>
  <c r="L2096" i="13"/>
  <c r="I2096" i="13" s="1"/>
  <c r="L2008" i="13"/>
  <c r="I2008" i="13" s="1"/>
  <c r="H2008" i="13"/>
  <c r="H1754" i="13"/>
  <c r="I1754" i="13"/>
  <c r="H1738" i="13"/>
  <c r="L1738" i="13"/>
  <c r="I1738" i="13" s="1"/>
  <c r="H1726" i="13"/>
  <c r="L1726" i="13"/>
  <c r="I1726" i="13" s="1"/>
  <c r="H1654" i="13"/>
  <c r="L1654" i="13"/>
  <c r="I1654" i="13" s="1"/>
  <c r="L1933" i="13"/>
  <c r="I1933" i="13" s="1"/>
  <c r="H1933" i="13"/>
  <c r="H1899" i="13"/>
  <c r="L1899" i="13"/>
  <c r="I1899" i="13" s="1"/>
  <c r="L1868" i="13"/>
  <c r="I1868" i="13" s="1"/>
  <c r="L1839" i="13"/>
  <c r="I1839" i="13" s="1"/>
  <c r="H1839" i="13"/>
  <c r="H2157" i="13"/>
  <c r="H2159" i="13"/>
  <c r="L2159" i="13"/>
  <c r="I2159" i="13" s="1"/>
  <c r="H2150" i="13"/>
  <c r="I2150" i="13"/>
  <c r="L2136" i="13"/>
  <c r="I2136" i="13" s="1"/>
  <c r="H2136" i="13"/>
  <c r="L2127" i="13"/>
  <c r="I2127" i="13" s="1"/>
  <c r="H2127" i="13"/>
  <c r="L2100" i="13"/>
  <c r="I2100" i="13" s="1"/>
  <c r="H2091" i="13"/>
  <c r="L2091" i="13"/>
  <c r="I2091" i="13" s="1"/>
  <c r="H2386" i="13"/>
  <c r="L2386" i="13"/>
  <c r="I2386" i="13" s="1"/>
  <c r="H2378" i="13"/>
  <c r="I2378" i="13"/>
  <c r="L2370" i="13"/>
  <c r="I2370" i="13" s="1"/>
  <c r="H2370" i="13"/>
  <c r="H2356" i="13"/>
  <c r="L2356" i="13"/>
  <c r="I2356" i="13" s="1"/>
  <c r="L2341" i="13"/>
  <c r="I2341" i="13" s="1"/>
  <c r="H2341" i="13"/>
  <c r="H2333" i="13"/>
  <c r="L2333" i="13"/>
  <c r="I2333" i="13" s="1"/>
  <c r="L1648" i="13"/>
  <c r="I1648" i="13" s="1"/>
  <c r="H1648" i="13"/>
  <c r="L1762" i="13"/>
  <c r="I1762" i="13" s="1"/>
  <c r="L1627" i="13"/>
  <c r="I1627" i="13" s="1"/>
  <c r="H1627" i="13"/>
  <c r="L1614" i="13"/>
  <c r="I1614" i="13" s="1"/>
  <c r="L1610" i="13"/>
  <c r="I1610" i="13" s="1"/>
  <c r="H1610" i="13"/>
  <c r="L1591" i="13"/>
  <c r="I1591" i="13" s="1"/>
  <c r="H1591" i="13"/>
  <c r="I1573" i="13"/>
  <c r="H1573" i="13"/>
  <c r="L1564" i="13"/>
  <c r="I1564" i="13" s="1"/>
  <c r="L1932" i="13"/>
  <c r="I1932" i="13" s="1"/>
  <c r="H1932" i="13"/>
  <c r="L1926" i="13"/>
  <c r="I1926" i="13" s="1"/>
  <c r="H1891" i="13"/>
  <c r="L1891" i="13"/>
  <c r="I1891" i="13" s="1"/>
  <c r="L1838" i="13"/>
  <c r="I1838" i="13" s="1"/>
  <c r="H1838" i="13"/>
  <c r="H1832" i="13"/>
  <c r="L1832" i="13"/>
  <c r="I1832" i="13" s="1"/>
  <c r="H2145" i="13"/>
  <c r="I2145" i="13"/>
  <c r="H2029" i="13"/>
  <c r="L2029" i="13"/>
  <c r="I2029" i="13" s="1"/>
  <c r="L2007" i="13"/>
  <c r="I2007" i="13" s="1"/>
  <c r="H2007" i="13"/>
  <c r="H2718" i="13"/>
  <c r="L2718" i="13"/>
  <c r="I2718" i="13" s="1"/>
  <c r="L2631" i="13"/>
  <c r="I2631" i="13" s="1"/>
  <c r="H2631" i="13"/>
  <c r="L2453" i="13"/>
  <c r="I2453" i="13" s="1"/>
  <c r="H2453" i="13"/>
  <c r="H1629" i="13"/>
  <c r="L1629" i="13"/>
  <c r="I1629" i="13" s="1"/>
  <c r="L1608" i="13"/>
  <c r="I1608" i="13" s="1"/>
  <c r="H1608" i="13"/>
  <c r="L2229" i="13"/>
  <c r="I2229" i="13" s="1"/>
  <c r="H2229" i="13"/>
  <c r="H2216" i="13"/>
  <c r="L2216" i="13"/>
  <c r="I2216" i="13" s="1"/>
  <c r="L2191" i="13"/>
  <c r="I2191" i="13" s="1"/>
  <c r="H2191" i="13"/>
  <c r="H2187" i="13"/>
  <c r="L2187" i="13"/>
  <c r="I2187" i="13" s="1"/>
  <c r="H2178" i="13"/>
  <c r="L2178" i="13"/>
  <c r="I2178" i="13" s="1"/>
  <c r="H2169" i="13"/>
  <c r="I2169" i="13"/>
  <c r="H2148" i="13"/>
  <c r="L2148" i="13"/>
  <c r="I2148" i="13" s="1"/>
  <c r="L2135" i="13"/>
  <c r="I2135" i="13" s="1"/>
  <c r="I2131" i="13"/>
  <c r="H2131" i="13"/>
  <c r="H2086" i="13"/>
  <c r="L2086" i="13"/>
  <c r="I2086" i="13" s="1"/>
  <c r="L2387" i="13"/>
  <c r="I2387" i="13" s="1"/>
  <c r="H2372" i="13"/>
  <c r="L2372" i="13"/>
  <c r="I2372" i="13" s="1"/>
  <c r="L2365" i="13"/>
  <c r="I2365" i="13" s="1"/>
  <c r="H2365" i="13"/>
  <c r="H2357" i="13"/>
  <c r="L2357" i="13"/>
  <c r="I2357" i="13" s="1"/>
  <c r="H1705" i="13"/>
  <c r="L1705" i="13"/>
  <c r="I1705" i="13" s="1"/>
  <c r="L1636" i="13"/>
  <c r="I1636" i="13" s="1"/>
  <c r="L1632" i="13"/>
  <c r="I1632" i="13" s="1"/>
  <c r="H1632" i="13"/>
  <c r="L1936" i="13"/>
  <c r="I1936" i="13" s="1"/>
  <c r="H1936" i="13"/>
  <c r="I1910" i="13"/>
  <c r="H1910" i="13"/>
  <c r="L1881" i="13"/>
  <c r="I1881" i="13" s="1"/>
  <c r="H1881" i="13"/>
  <c r="I2203" i="13"/>
  <c r="H2203" i="13"/>
  <c r="L2195" i="13"/>
  <c r="I2195" i="13" s="1"/>
  <c r="H2195" i="13"/>
  <c r="L2182" i="13"/>
  <c r="I2182" i="13" s="1"/>
  <c r="H2152" i="13"/>
  <c r="L2152" i="13"/>
  <c r="I2152" i="13" s="1"/>
  <c r="H2099" i="13"/>
  <c r="L2099" i="13"/>
  <c r="I2099" i="13" s="1"/>
  <c r="L2016" i="13"/>
  <c r="I2016" i="13" s="1"/>
  <c r="H2016" i="13"/>
  <c r="L2012" i="13"/>
  <c r="I2012" i="13" s="1"/>
  <c r="H2012" i="13"/>
  <c r="H2410" i="13"/>
  <c r="L2410" i="13"/>
  <c r="I2410" i="13" s="1"/>
  <c r="I2403" i="13"/>
  <c r="H2403" i="13"/>
  <c r="H2396" i="13"/>
  <c r="L2396" i="13"/>
  <c r="I2396" i="13" s="1"/>
  <c r="H2328" i="13"/>
  <c r="L2328" i="13"/>
  <c r="I2328" i="13" s="1"/>
  <c r="H2320" i="13"/>
  <c r="L2320" i="13"/>
  <c r="I2320" i="13" s="1"/>
  <c r="L2250" i="13"/>
  <c r="I2250" i="13" s="1"/>
  <c r="H2250" i="13"/>
  <c r="I1733" i="13"/>
  <c r="H1733" i="13"/>
  <c r="H1712" i="13"/>
  <c r="L1712" i="13"/>
  <c r="I1712" i="13" s="1"/>
  <c r="L1663" i="13"/>
  <c r="I1663" i="13" s="1"/>
  <c r="H1663" i="13"/>
  <c r="H1644" i="13"/>
  <c r="L1644" i="13"/>
  <c r="I1644" i="13" s="1"/>
  <c r="L1598" i="13"/>
  <c r="I1598" i="13" s="1"/>
  <c r="L1588" i="13"/>
  <c r="I1588" i="13" s="1"/>
  <c r="H1588" i="13"/>
  <c r="L1565" i="13"/>
  <c r="I1565" i="13" s="1"/>
  <c r="H1565" i="13"/>
  <c r="L1935" i="13"/>
  <c r="I1935" i="13" s="1"/>
  <c r="H1935" i="13"/>
  <c r="H1896" i="13"/>
  <c r="I1896" i="13"/>
  <c r="L1860" i="13"/>
  <c r="I1860" i="13" s="1"/>
  <c r="H1860" i="13"/>
  <c r="H1853" i="13"/>
  <c r="I1853" i="13"/>
  <c r="L2233" i="13"/>
  <c r="I2233" i="13" s="1"/>
  <c r="L2219" i="13"/>
  <c r="I2219" i="13" s="1"/>
  <c r="H2219" i="13"/>
  <c r="L2125" i="13"/>
  <c r="I2125" i="13" s="1"/>
  <c r="H2125" i="13"/>
  <c r="L2098" i="13"/>
  <c r="I2098" i="13" s="1"/>
  <c r="L2076" i="13"/>
  <c r="I2076" i="13" s="1"/>
  <c r="H2076" i="13"/>
  <c r="L2066" i="13"/>
  <c r="I2066" i="13" s="1"/>
  <c r="H2066" i="13"/>
  <c r="L2033" i="13"/>
  <c r="I2033" i="13" s="1"/>
  <c r="H2033" i="13"/>
  <c r="L2020" i="13"/>
  <c r="I2020" i="13" s="1"/>
  <c r="L2015" i="13"/>
  <c r="I2015" i="13" s="1"/>
  <c r="L2011" i="13"/>
  <c r="I2011" i="13" s="1"/>
  <c r="L2504" i="13"/>
  <c r="I2504" i="13" s="1"/>
  <c r="H2504" i="13"/>
  <c r="H2496" i="13"/>
  <c r="L2496" i="13"/>
  <c r="I2496" i="13" s="1"/>
  <c r="L2394" i="13"/>
  <c r="I2394" i="13" s="1"/>
  <c r="L2385" i="13"/>
  <c r="I2385" i="13" s="1"/>
  <c r="L2363" i="13"/>
  <c r="I2363" i="13" s="1"/>
  <c r="H2363" i="13"/>
  <c r="I2348" i="13"/>
  <c r="H2348" i="13"/>
  <c r="I1447" i="13"/>
  <c r="I1451" i="13"/>
  <c r="H1598" i="13"/>
  <c r="I1720" i="13"/>
  <c r="L1683" i="13"/>
  <c r="I1683" i="13" s="1"/>
  <c r="H1683" i="13"/>
  <c r="H1623" i="13"/>
  <c r="L1623" i="13"/>
  <c r="I1623" i="13" s="1"/>
  <c r="I1592" i="13"/>
  <c r="H1592" i="13"/>
  <c r="L1948" i="13"/>
  <c r="I1948" i="13" s="1"/>
  <c r="H1922" i="13"/>
  <c r="L1922" i="13"/>
  <c r="I1922" i="13" s="1"/>
  <c r="H1902" i="13"/>
  <c r="L1902" i="13"/>
  <c r="I1902" i="13" s="1"/>
  <c r="H1873" i="13"/>
  <c r="L1873" i="13"/>
  <c r="I1873" i="13" s="1"/>
  <c r="H2182" i="13"/>
  <c r="H2237" i="13"/>
  <c r="I2237" i="13"/>
  <c r="H2129" i="13"/>
  <c r="L2129" i="13"/>
  <c r="I2129" i="13" s="1"/>
  <c r="H2112" i="13"/>
  <c r="L2112" i="13"/>
  <c r="I2112" i="13" s="1"/>
  <c r="L2103" i="13"/>
  <c r="I2103" i="13" s="1"/>
  <c r="H2103" i="13"/>
  <c r="L2089" i="13"/>
  <c r="I2089" i="13" s="1"/>
  <c r="H2089" i="13"/>
  <c r="H2071" i="13"/>
  <c r="L2071" i="13"/>
  <c r="I2071" i="13" s="1"/>
  <c r="L2061" i="13"/>
  <c r="I2061" i="13" s="1"/>
  <c r="H2061" i="13"/>
  <c r="H2580" i="13"/>
  <c r="L2580" i="13"/>
  <c r="I2580" i="13" s="1"/>
  <c r="H2565" i="13"/>
  <c r="L2565" i="13"/>
  <c r="I2565" i="13" s="1"/>
  <c r="L2558" i="13"/>
  <c r="I2558" i="13" s="1"/>
  <c r="H2558" i="13"/>
  <c r="H2401" i="13"/>
  <c r="L2401" i="13"/>
  <c r="I2401" i="13" s="1"/>
  <c r="H2393" i="13"/>
  <c r="L2393" i="13"/>
  <c r="I2393" i="13" s="1"/>
  <c r="L1808" i="13"/>
  <c r="I1808" i="13" s="1"/>
  <c r="H1675" i="13"/>
  <c r="I1675" i="13"/>
  <c r="L1667" i="13"/>
  <c r="I1667" i="13" s="1"/>
  <c r="H1667" i="13"/>
  <c r="H1606" i="13"/>
  <c r="L1606" i="13"/>
  <c r="I1606" i="13" s="1"/>
  <c r="H1940" i="13"/>
  <c r="L1940" i="13"/>
  <c r="I1940" i="13" s="1"/>
  <c r="L1886" i="13"/>
  <c r="I1886" i="13" s="1"/>
  <c r="H1886" i="13"/>
  <c r="H2098" i="13"/>
  <c r="I2146" i="13"/>
  <c r="H2146" i="13"/>
  <c r="L2124" i="13"/>
  <c r="I2124" i="13" s="1"/>
  <c r="H2124" i="13"/>
  <c r="H2116" i="13"/>
  <c r="I2116" i="13"/>
  <c r="L2107" i="13"/>
  <c r="I2107" i="13" s="1"/>
  <c r="H2107" i="13"/>
  <c r="L2075" i="13"/>
  <c r="I2075" i="13" s="1"/>
  <c r="H2075" i="13"/>
  <c r="L2511" i="13"/>
  <c r="I2511" i="13" s="1"/>
  <c r="H2511" i="13"/>
  <c r="L2488" i="13"/>
  <c r="I2488" i="13" s="1"/>
  <c r="H2488" i="13"/>
  <c r="L2443" i="13"/>
  <c r="I2443" i="13" s="1"/>
  <c r="H2443" i="13"/>
  <c r="L2437" i="13"/>
  <c r="I2437" i="13" s="1"/>
  <c r="H2437" i="13"/>
  <c r="L2423" i="13"/>
  <c r="I2423" i="13" s="1"/>
  <c r="L2407" i="13"/>
  <c r="I2407" i="13" s="1"/>
  <c r="H2400" i="13"/>
  <c r="L2400" i="13"/>
  <c r="I2400" i="13" s="1"/>
  <c r="H2310" i="13"/>
  <c r="L2310" i="13"/>
  <c r="I2310" i="13" s="1"/>
  <c r="L2301" i="13"/>
  <c r="I2301" i="13" s="1"/>
  <c r="L2293" i="13"/>
  <c r="I2293" i="13" s="1"/>
  <c r="L2286" i="13"/>
  <c r="I2286" i="13" s="1"/>
  <c r="L2278" i="13"/>
  <c r="I2278" i="13" s="1"/>
  <c r="H2278" i="13"/>
  <c r="H2271" i="13"/>
  <c r="L2271" i="13"/>
  <c r="I2271" i="13" s="1"/>
  <c r="L2264" i="13"/>
  <c r="I2264" i="13" s="1"/>
  <c r="L2256" i="13"/>
  <c r="I2256" i="13" s="1"/>
  <c r="I1710" i="13"/>
  <c r="H1710" i="13"/>
  <c r="L1702" i="13"/>
  <c r="I1702" i="13" s="1"/>
  <c r="H1702" i="13"/>
  <c r="H1662" i="13"/>
  <c r="L1662" i="13"/>
  <c r="I1662" i="13" s="1"/>
  <c r="H1569" i="13"/>
  <c r="H1917" i="13"/>
  <c r="L1917" i="13"/>
  <c r="I1917" i="13" s="1"/>
  <c r="H1871" i="13"/>
  <c r="L1871" i="13"/>
  <c r="I1871" i="13" s="1"/>
  <c r="L1852" i="13"/>
  <c r="I1852" i="13" s="1"/>
  <c r="H1852" i="13"/>
  <c r="I1833" i="13"/>
  <c r="I1827" i="13"/>
  <c r="H1827" i="13"/>
  <c r="H2212" i="13"/>
  <c r="L2212" i="13"/>
  <c r="I2212" i="13" s="1"/>
  <c r="L2154" i="13"/>
  <c r="I2154" i="13" s="1"/>
  <c r="H2154" i="13"/>
  <c r="H2111" i="13"/>
  <c r="L2111" i="13"/>
  <c r="I2111" i="13" s="1"/>
  <c r="H2028" i="13"/>
  <c r="L2028" i="13"/>
  <c r="I2028" i="13" s="1"/>
  <c r="H2600" i="13"/>
  <c r="H2579" i="13"/>
  <c r="L2579" i="13"/>
  <c r="I2579" i="13" s="1"/>
  <c r="H2571" i="13"/>
  <c r="L2571" i="13"/>
  <c r="I2571" i="13" s="1"/>
  <c r="H2520" i="13"/>
  <c r="L2520" i="13"/>
  <c r="I2520" i="13" s="1"/>
  <c r="L2424" i="13"/>
  <c r="I2424" i="13" s="1"/>
  <c r="L2408" i="13"/>
  <c r="I2408" i="13" s="1"/>
  <c r="H2408" i="13"/>
  <c r="H2321" i="13"/>
  <c r="L2321" i="13"/>
  <c r="I2321" i="13" s="1"/>
  <c r="L2289" i="13"/>
  <c r="I2289" i="13" s="1"/>
  <c r="H2289" i="13"/>
  <c r="L1647" i="13"/>
  <c r="I1647" i="13" s="1"/>
  <c r="H1647" i="13"/>
  <c r="L1755" i="13"/>
  <c r="I1755" i="13" s="1"/>
  <c r="H1755" i="13"/>
  <c r="L1586" i="13"/>
  <c r="I1586" i="13" s="1"/>
  <c r="H1586" i="13"/>
  <c r="H1582" i="13"/>
  <c r="L1582" i="13"/>
  <c r="I1582" i="13" s="1"/>
  <c r="H1563" i="13"/>
  <c r="I1563" i="13"/>
  <c r="H1876" i="13"/>
  <c r="I1876" i="13"/>
  <c r="L1869" i="13"/>
  <c r="I1869" i="13" s="1"/>
  <c r="H1869" i="13"/>
  <c r="H1857" i="13"/>
  <c r="L1857" i="13"/>
  <c r="I1857" i="13" s="1"/>
  <c r="L1844" i="13"/>
  <c r="I1844" i="13" s="1"/>
  <c r="H2228" i="13"/>
  <c r="L2228" i="13"/>
  <c r="I2228" i="13" s="1"/>
  <c r="L2215" i="13"/>
  <c r="I2215" i="13" s="1"/>
  <c r="H2215" i="13"/>
  <c r="L2211" i="13"/>
  <c r="I2211" i="13" s="1"/>
  <c r="H2211" i="13"/>
  <c r="L2149" i="13"/>
  <c r="I2149" i="13" s="1"/>
  <c r="H2119" i="13"/>
  <c r="I2119" i="13"/>
  <c r="L2023" i="13"/>
  <c r="I2023" i="13" s="1"/>
  <c r="H2023" i="13"/>
  <c r="L2600" i="13"/>
  <c r="I2600" i="13" s="1"/>
  <c r="L2697" i="13"/>
  <c r="I2697" i="13" s="1"/>
  <c r="H2697" i="13"/>
  <c r="H2577" i="13"/>
  <c r="I2577" i="13"/>
  <c r="H2510" i="13"/>
  <c r="L2510" i="13"/>
  <c r="I2510" i="13" s="1"/>
  <c r="L2494" i="13"/>
  <c r="I2494" i="13" s="1"/>
  <c r="H2494" i="13"/>
  <c r="H2486" i="13"/>
  <c r="L2486" i="13"/>
  <c r="I2486" i="13" s="1"/>
  <c r="H2465" i="13"/>
  <c r="L2465" i="13"/>
  <c r="I2465" i="13" s="1"/>
  <c r="H2429" i="13"/>
  <c r="L2429" i="13"/>
  <c r="I2429" i="13" s="1"/>
  <c r="L2369" i="13"/>
  <c r="I2369" i="13" s="1"/>
  <c r="H2369" i="13"/>
  <c r="I1812" i="13"/>
  <c r="I1690" i="13"/>
  <c r="H1716" i="13"/>
  <c r="I1716" i="13"/>
  <c r="L1645" i="13"/>
  <c r="I1645" i="13" s="1"/>
  <c r="H1645" i="13"/>
  <c r="I1633" i="13"/>
  <c r="H1633" i="13"/>
  <c r="I1626" i="13"/>
  <c r="H1622" i="13"/>
  <c r="L1622" i="13"/>
  <c r="I1622" i="13" s="1"/>
  <c r="I1611" i="13"/>
  <c r="L1603" i="13"/>
  <c r="I1603" i="13" s="1"/>
  <c r="I1920" i="13"/>
  <c r="L1908" i="13"/>
  <c r="I1908" i="13" s="1"/>
  <c r="H1901" i="13"/>
  <c r="I1901" i="13"/>
  <c r="I1862" i="13"/>
  <c r="H1862" i="13"/>
  <c r="L1855" i="13"/>
  <c r="I1855" i="13" s="1"/>
  <c r="H1855" i="13"/>
  <c r="L1841" i="13"/>
  <c r="I1841" i="13" s="1"/>
  <c r="H1841" i="13"/>
  <c r="I2024" i="13"/>
  <c r="I2196" i="13"/>
  <c r="H2232" i="13"/>
  <c r="L2232" i="13"/>
  <c r="I2232" i="13" s="1"/>
  <c r="H2202" i="13"/>
  <c r="I2202" i="13"/>
  <c r="H2194" i="13"/>
  <c r="L2194" i="13"/>
  <c r="I2194" i="13" s="1"/>
  <c r="H2177" i="13"/>
  <c r="L2177" i="13"/>
  <c r="I2177" i="13" s="1"/>
  <c r="L2080" i="13"/>
  <c r="I2080" i="13" s="1"/>
  <c r="L2058" i="13"/>
  <c r="I2058" i="13" s="1"/>
  <c r="H2608" i="13"/>
  <c r="H2584" i="13"/>
  <c r="L2584" i="13"/>
  <c r="I2584" i="13" s="1"/>
  <c r="L2561" i="13"/>
  <c r="I2561" i="13" s="1"/>
  <c r="L2554" i="13"/>
  <c r="I2554" i="13" s="1"/>
  <c r="H2554" i="13"/>
  <c r="L2515" i="13"/>
  <c r="I2515" i="13" s="1"/>
  <c r="L2477" i="13"/>
  <c r="I2477" i="13" s="1"/>
  <c r="H2477" i="13"/>
  <c r="L2463" i="13"/>
  <c r="I2463" i="13" s="1"/>
  <c r="L1569" i="13"/>
  <c r="I1569" i="13" s="1"/>
  <c r="H1736" i="13"/>
  <c r="H1720" i="13"/>
  <c r="H1844" i="13"/>
  <c r="L1761" i="13"/>
  <c r="I1761" i="13" s="1"/>
  <c r="L1724" i="13"/>
  <c r="I1724" i="13" s="1"/>
  <c r="H1724" i="13"/>
  <c r="H1672" i="13"/>
  <c r="L1672" i="13"/>
  <c r="I1672" i="13" s="1"/>
  <c r="H1664" i="13"/>
  <c r="L1664" i="13"/>
  <c r="I1664" i="13" s="1"/>
  <c r="L1589" i="13"/>
  <c r="I1589" i="13" s="1"/>
  <c r="H1913" i="13"/>
  <c r="L1913" i="13"/>
  <c r="I1913" i="13" s="1"/>
  <c r="L1887" i="13"/>
  <c r="I1887" i="13" s="1"/>
  <c r="H1848" i="13"/>
  <c r="L1848" i="13"/>
  <c r="I1848" i="13" s="1"/>
  <c r="I2101" i="13"/>
  <c r="H2024" i="13"/>
  <c r="H2149" i="13"/>
  <c r="H2196" i="13"/>
  <c r="H2218" i="13"/>
  <c r="I2218" i="13"/>
  <c r="H2210" i="13"/>
  <c r="I2210" i="13"/>
  <c r="L2172" i="13"/>
  <c r="I2172" i="13" s="1"/>
  <c r="H2172" i="13"/>
  <c r="H2104" i="13"/>
  <c r="I2104" i="13"/>
  <c r="L2095" i="13"/>
  <c r="I2095" i="13" s="1"/>
  <c r="H2095" i="13"/>
  <c r="L2053" i="13"/>
  <c r="I2053" i="13" s="1"/>
  <c r="H2035" i="13"/>
  <c r="L2035" i="13"/>
  <c r="I2035" i="13" s="1"/>
  <c r="L2596" i="13"/>
  <c r="I2596" i="13" s="1"/>
  <c r="H2596" i="13"/>
  <c r="H2590" i="13"/>
  <c r="L2590" i="13"/>
  <c r="I2590" i="13" s="1"/>
  <c r="L1658" i="13"/>
  <c r="I1658" i="13" s="1"/>
  <c r="L1944" i="13"/>
  <c r="I1944" i="13" s="1"/>
  <c r="H1742" i="13"/>
  <c r="L1742" i="13"/>
  <c r="I1742" i="13" s="1"/>
  <c r="H1655" i="13"/>
  <c r="L1655" i="13"/>
  <c r="I1655" i="13" s="1"/>
  <c r="H1575" i="13"/>
  <c r="I1575" i="13"/>
  <c r="H1931" i="13"/>
  <c r="I1931" i="13"/>
  <c r="L1900" i="13"/>
  <c r="I1900" i="13" s="1"/>
  <c r="I1854" i="13"/>
  <c r="H1854" i="13"/>
  <c r="I2236" i="13"/>
  <c r="L2204" i="13"/>
  <c r="I2204" i="13" s="1"/>
  <c r="L2222" i="13"/>
  <c r="I2222" i="13" s="1"/>
  <c r="H2222" i="13"/>
  <c r="L2044" i="13"/>
  <c r="I2044" i="13" s="1"/>
  <c r="H2044" i="13"/>
  <c r="H2727" i="13"/>
  <c r="L2727" i="13"/>
  <c r="I2727" i="13" s="1"/>
  <c r="H2626" i="13"/>
  <c r="L2626" i="13"/>
  <c r="I2626" i="13" s="1"/>
  <c r="L2248" i="13"/>
  <c r="I2248" i="13" s="1"/>
  <c r="H2248" i="13"/>
  <c r="H2702" i="13"/>
  <c r="L2702" i="13"/>
  <c r="I2702" i="13" s="1"/>
  <c r="L2627" i="13"/>
  <c r="I2627" i="13" s="1"/>
  <c r="I2619" i="13"/>
  <c r="H2603" i="13"/>
  <c r="L2603" i="13"/>
  <c r="I2603" i="13" s="1"/>
  <c r="H2555" i="13"/>
  <c r="L2555" i="13"/>
  <c r="I2555" i="13" s="1"/>
  <c r="L2524" i="13"/>
  <c r="I2524" i="13" s="1"/>
  <c r="H2524" i="13"/>
  <c r="L2508" i="13"/>
  <c r="I2508" i="13" s="1"/>
  <c r="H2508" i="13"/>
  <c r="L2485" i="13"/>
  <c r="I2485" i="13" s="1"/>
  <c r="H2485" i="13"/>
  <c r="L2457" i="13"/>
  <c r="I2457" i="13" s="1"/>
  <c r="L2436" i="13"/>
  <c r="I2436" i="13" s="1"/>
  <c r="H2436" i="13"/>
  <c r="L2422" i="13"/>
  <c r="I2422" i="13" s="1"/>
  <c r="L2414" i="13"/>
  <c r="I2414" i="13" s="1"/>
  <c r="L2406" i="13"/>
  <c r="I2406" i="13" s="1"/>
  <c r="H2406" i="13"/>
  <c r="L2399" i="13"/>
  <c r="I2399" i="13" s="1"/>
  <c r="L2376" i="13"/>
  <c r="I2376" i="13" s="1"/>
  <c r="H2376" i="13"/>
  <c r="H1649" i="13"/>
  <c r="L1649" i="13"/>
  <c r="I1649" i="13" s="1"/>
  <c r="L1661" i="13"/>
  <c r="I1661" i="13" s="1"/>
  <c r="H1635" i="13"/>
  <c r="L1760" i="13"/>
  <c r="I1760" i="13" s="1"/>
  <c r="L1721" i="13"/>
  <c r="I1721" i="13" s="1"/>
  <c r="H1713" i="13"/>
  <c r="L1698" i="13"/>
  <c r="I1698" i="13" s="1"/>
  <c r="L1945" i="13"/>
  <c r="I1945" i="13" s="1"/>
  <c r="H1907" i="13"/>
  <c r="I1907" i="13"/>
  <c r="L2134" i="13"/>
  <c r="I2134" i="13" s="1"/>
  <c r="L2122" i="13"/>
  <c r="I2122" i="13" s="1"/>
  <c r="H2093" i="13"/>
  <c r="I2093" i="13"/>
  <c r="L2022" i="13"/>
  <c r="I2022" i="13" s="1"/>
  <c r="L2701" i="13"/>
  <c r="I2701" i="13" s="1"/>
  <c r="H2692" i="13"/>
  <c r="L2692" i="13"/>
  <c r="I2692" i="13" s="1"/>
  <c r="H1749" i="13"/>
  <c r="I1749" i="13"/>
  <c r="L1739" i="13"/>
  <c r="I1739" i="13" s="1"/>
  <c r="H1739" i="13"/>
  <c r="L1628" i="13"/>
  <c r="I1628" i="13" s="1"/>
  <c r="H1628" i="13"/>
  <c r="L1613" i="13"/>
  <c r="I1613" i="13" s="1"/>
  <c r="L1605" i="13"/>
  <c r="I1605" i="13" s="1"/>
  <c r="L1601" i="13"/>
  <c r="I1601" i="13" s="1"/>
  <c r="H1601" i="13"/>
  <c r="H1939" i="13"/>
  <c r="L1939" i="13"/>
  <c r="I1939" i="13" s="1"/>
  <c r="I1882" i="13"/>
  <c r="H1882" i="13"/>
  <c r="H2197" i="13"/>
  <c r="L2197" i="13"/>
  <c r="I2197" i="13" s="1"/>
  <c r="L2193" i="13"/>
  <c r="I2193" i="13" s="1"/>
  <c r="I2047" i="13"/>
  <c r="H2047" i="13"/>
  <c r="H2414" i="13"/>
  <c r="H2457" i="13"/>
  <c r="H2559" i="13"/>
  <c r="L2559" i="13"/>
  <c r="I2559" i="13" s="1"/>
  <c r="L2545" i="13"/>
  <c r="I2545" i="13" s="1"/>
  <c r="H2545" i="13"/>
  <c r="L2529" i="13"/>
  <c r="I2529" i="13" s="1"/>
  <c r="H2529" i="13"/>
  <c r="L1652" i="13"/>
  <c r="I1652" i="13" s="1"/>
  <c r="H1652" i="13"/>
  <c r="H1613" i="13"/>
  <c r="L1753" i="13"/>
  <c r="I1753" i="13" s="1"/>
  <c r="I1927" i="13"/>
  <c r="L1911" i="13"/>
  <c r="I1911" i="13" s="1"/>
  <c r="H1911" i="13"/>
  <c r="H2217" i="13"/>
  <c r="L2217" i="13"/>
  <c r="I2217" i="13" s="1"/>
  <c r="L2068" i="13"/>
  <c r="I2068" i="13" s="1"/>
  <c r="H2068" i="13"/>
  <c r="L2716" i="13"/>
  <c r="I2716" i="13" s="1"/>
  <c r="H2716" i="13"/>
  <c r="L2636" i="13"/>
  <c r="I2636" i="13" s="1"/>
  <c r="H2636" i="13"/>
  <c r="L1578" i="13"/>
  <c r="I1578" i="13" s="1"/>
  <c r="L1842" i="13"/>
  <c r="I1842" i="13" s="1"/>
  <c r="I2235" i="13"/>
  <c r="L2208" i="13"/>
  <c r="I2208" i="13" s="1"/>
  <c r="H2208" i="13"/>
  <c r="L2144" i="13"/>
  <c r="I2144" i="13" s="1"/>
  <c r="I2117" i="13"/>
  <c r="H2117" i="13"/>
  <c r="L2113" i="13"/>
  <c r="I2113" i="13" s="1"/>
  <c r="I2700" i="13"/>
  <c r="H2700" i="13"/>
  <c r="H2691" i="13"/>
  <c r="I2691" i="13"/>
  <c r="I2618" i="13"/>
  <c r="H2618" i="13"/>
  <c r="H2583" i="13"/>
  <c r="L2583" i="13"/>
  <c r="I2583" i="13" s="1"/>
  <c r="L2575" i="13"/>
  <c r="I2575" i="13" s="1"/>
  <c r="H2530" i="13"/>
  <c r="L2530" i="13"/>
  <c r="I2530" i="13" s="1"/>
  <c r="L2523" i="13"/>
  <c r="I2523" i="13" s="1"/>
  <c r="I2498" i="13"/>
  <c r="L2484" i="13"/>
  <c r="I2484" i="13" s="1"/>
  <c r="H2470" i="13"/>
  <c r="I2470" i="13"/>
  <c r="H2324" i="13"/>
  <c r="L2324" i="13"/>
  <c r="I2324" i="13" s="1"/>
  <c r="L2309" i="13"/>
  <c r="I2309" i="13" s="1"/>
  <c r="H2309" i="13"/>
  <c r="L2300" i="13"/>
  <c r="I2300" i="13" s="1"/>
  <c r="L2514" i="13"/>
  <c r="I2514" i="13" s="1"/>
  <c r="L2707" i="13"/>
  <c r="I2707" i="13" s="1"/>
  <c r="I2612" i="13"/>
  <c r="H2612" i="13"/>
  <c r="L2546" i="13"/>
  <c r="I2546" i="13" s="1"/>
  <c r="L2469" i="13"/>
  <c r="I2469" i="13" s="1"/>
  <c r="L2455" i="13"/>
  <c r="I2455" i="13" s="1"/>
  <c r="H2455" i="13"/>
  <c r="L2434" i="13"/>
  <c r="I2434" i="13" s="1"/>
  <c r="L1892" i="13"/>
  <c r="I1892" i="13" s="1"/>
  <c r="I2025" i="13"/>
  <c r="H2300" i="13"/>
  <c r="H2544" i="13"/>
  <c r="L2544" i="13"/>
  <c r="I2544" i="13" s="1"/>
  <c r="H2536" i="13"/>
  <c r="I2536" i="13"/>
  <c r="L2343" i="13"/>
  <c r="I2343" i="13" s="1"/>
  <c r="H2343" i="13"/>
  <c r="H2307" i="13"/>
  <c r="L2307" i="13"/>
  <c r="I2307" i="13" s="1"/>
  <c r="L2186" i="13"/>
  <c r="I2186" i="13" s="1"/>
  <c r="L2322" i="13"/>
  <c r="I2322" i="13" s="1"/>
  <c r="H2431" i="13"/>
  <c r="H2379" i="13"/>
  <c r="H2641" i="13"/>
  <c r="L2641" i="13"/>
  <c r="I2641" i="13" s="1"/>
  <c r="H2633" i="13"/>
  <c r="L2633" i="13"/>
  <c r="I2633" i="13" s="1"/>
  <c r="I2599" i="13"/>
  <c r="H2599" i="13"/>
  <c r="H2552" i="13"/>
  <c r="L2552" i="13"/>
  <c r="I2552" i="13" s="1"/>
  <c r="L2505" i="13"/>
  <c r="I2505" i="13" s="1"/>
  <c r="H2505" i="13"/>
  <c r="H2490" i="13"/>
  <c r="L2490" i="13"/>
  <c r="I2490" i="13" s="1"/>
  <c r="L2483" i="13"/>
  <c r="I2483" i="13" s="1"/>
  <c r="H2337" i="13"/>
  <c r="L2337" i="13"/>
  <c r="I2337" i="13" s="1"/>
  <c r="I2308" i="13"/>
  <c r="H2308" i="13"/>
  <c r="H2285" i="13"/>
  <c r="L2285" i="13"/>
  <c r="I2285" i="13" s="1"/>
  <c r="L2557" i="13"/>
  <c r="I2557" i="13" s="1"/>
  <c r="L2535" i="13"/>
  <c r="I2535" i="13" s="1"/>
  <c r="L2411" i="13"/>
  <c r="I2411" i="13" s="1"/>
  <c r="H2411" i="13"/>
  <c r="I2373" i="13"/>
  <c r="H2373" i="13"/>
  <c r="L2323" i="13"/>
  <c r="I2323" i="13" s="1"/>
  <c r="H2323" i="13"/>
  <c r="I2292" i="13"/>
  <c r="H2292" i="13"/>
  <c r="L2254" i="13"/>
  <c r="I2254" i="13" s="1"/>
  <c r="H2715" i="13"/>
  <c r="I2715" i="13"/>
  <c r="L2597" i="13"/>
  <c r="I2597" i="13" s="1"/>
  <c r="H2569" i="13"/>
  <c r="L2569" i="13"/>
  <c r="I2569" i="13" s="1"/>
  <c r="H2550" i="13"/>
  <c r="I2550" i="13"/>
  <c r="I2474" i="13"/>
  <c r="H2474" i="13"/>
  <c r="H2460" i="13"/>
  <c r="L2460" i="13"/>
  <c r="I2460" i="13" s="1"/>
  <c r="L2409" i="13"/>
  <c r="I2409" i="13" s="1"/>
  <c r="L2351" i="13"/>
  <c r="I2351" i="13" s="1"/>
  <c r="H2351" i="13"/>
  <c r="L2306" i="13"/>
  <c r="I2306" i="13" s="1"/>
  <c r="L2275" i="13"/>
  <c r="I2275" i="13" s="1"/>
  <c r="H2643" i="13"/>
  <c r="I2509" i="13"/>
  <c r="L2421" i="13"/>
  <c r="I2421" i="13" s="1"/>
  <c r="H2509" i="13"/>
  <c r="I2624" i="13"/>
  <c r="H2624" i="13"/>
  <c r="L2609" i="13"/>
  <c r="I2609" i="13" s="1"/>
  <c r="H2288" i="13"/>
  <c r="L2288" i="13"/>
  <c r="I2288" i="13" s="1"/>
  <c r="L2294" i="13"/>
  <c r="I2294" i="13" s="1"/>
  <c r="H2294" i="13"/>
  <c r="L2452" i="13"/>
  <c r="I2452" i="13" s="1"/>
  <c r="L2412" i="13"/>
  <c r="I2412" i="13" s="1"/>
  <c r="H2381" i="13"/>
  <c r="L2381" i="13"/>
  <c r="I2381" i="13" s="1"/>
  <c r="L2339" i="13"/>
  <c r="I2339" i="13" s="1"/>
  <c r="L2318" i="13"/>
  <c r="I2318" i="13" s="1"/>
  <c r="H2318" i="13"/>
  <c r="H2272" i="13"/>
  <c r="I2272" i="13"/>
  <c r="H2265" i="13"/>
  <c r="L2265" i="13"/>
  <c r="I2265" i="13" s="1"/>
  <c r="L2495" i="13"/>
  <c r="I2495" i="13" s="1"/>
  <c r="H2415" i="13"/>
  <c r="L2415" i="13"/>
  <c r="I2415" i="13" s="1"/>
  <c r="L2334" i="13"/>
  <c r="I2334" i="13" s="1"/>
  <c r="L1650" i="13"/>
  <c r="I1650" i="13" s="1"/>
  <c r="H1650" i="13"/>
  <c r="L2305" i="13"/>
  <c r="I2305" i="13" s="1"/>
  <c r="H2644" i="13"/>
  <c r="L2644" i="13"/>
  <c r="I2644" i="13" s="1"/>
  <c r="L2542" i="13"/>
  <c r="I2542" i="13" s="1"/>
  <c r="H2542" i="13"/>
  <c r="I2276" i="13"/>
  <c r="L2647" i="13"/>
  <c r="I2647" i="13" s="1"/>
  <c r="B32" i="1"/>
  <c r="B9" i="1"/>
  <c r="E9" i="1" s="1"/>
  <c r="B31" i="1"/>
  <c r="B14" i="1"/>
  <c r="B55" i="1"/>
  <c r="B47" i="1"/>
  <c r="F22" i="8"/>
  <c r="B59" i="1"/>
  <c r="D2" i="116"/>
  <c r="D4" i="116" s="1"/>
  <c r="B10" i="1"/>
  <c r="E10" i="1" s="1"/>
  <c r="B61" i="1"/>
  <c r="B18" i="1"/>
  <c r="B46" i="1"/>
  <c r="B35" i="1"/>
  <c r="B8" i="1"/>
  <c r="E8" i="1" s="1"/>
  <c r="F11" i="8"/>
  <c r="B25" i="1"/>
  <c r="B30" i="1"/>
  <c r="B27" i="1"/>
  <c r="B50" i="1"/>
  <c r="E50" i="1" s="1"/>
  <c r="B17" i="1"/>
  <c r="B23" i="1"/>
  <c r="E23" i="1" s="1"/>
  <c r="B16" i="1"/>
  <c r="B21" i="1"/>
  <c r="E21" i="1" s="1"/>
  <c r="D7" i="105"/>
  <c r="B44" i="1"/>
  <c r="B12" i="1"/>
  <c r="E12" i="1" s="1"/>
  <c r="F8" i="8"/>
  <c r="B19" i="1"/>
  <c r="B48" i="1"/>
  <c r="D8" i="8"/>
  <c r="B20" i="1"/>
  <c r="B56" i="1"/>
  <c r="B38" i="1"/>
  <c r="B49" i="1"/>
  <c r="E49" i="1" s="1"/>
  <c r="B36" i="1"/>
  <c r="B39" i="1"/>
  <c r="B28" i="1"/>
  <c r="B43" i="1"/>
  <c r="B40" i="1"/>
  <c r="D9" i="8"/>
  <c r="B62" i="1"/>
  <c r="B58" i="1"/>
  <c r="B52" i="1"/>
  <c r="B54" i="1"/>
  <c r="J23" i="3"/>
  <c r="B41" i="1"/>
  <c r="B29" i="1"/>
  <c r="B60" i="1"/>
  <c r="D8" i="116"/>
  <c r="B34" i="1"/>
  <c r="B26" i="1"/>
  <c r="B24" i="1"/>
  <c r="E24" i="1" s="1"/>
  <c r="F10" i="7"/>
  <c r="D10" i="7"/>
  <c r="B11" i="1"/>
  <c r="E11" i="1" s="1"/>
  <c r="B45" i="1"/>
  <c r="F2" i="7"/>
  <c r="F6" i="7" s="1"/>
  <c r="B5" i="13"/>
  <c r="B37" i="1"/>
  <c r="B33" i="1"/>
  <c r="B42" i="1"/>
  <c r="B13" i="1"/>
  <c r="B57" i="1"/>
  <c r="B51" i="1"/>
  <c r="B53" i="1"/>
  <c r="D11" i="8"/>
  <c r="E2" i="6"/>
  <c r="E5" i="6" s="1"/>
  <c r="H36" i="121"/>
  <c r="B2684" i="13"/>
  <c r="W62" i="1" l="1"/>
  <c r="D21" i="3"/>
  <c r="K9" i="3"/>
  <c r="K21" i="3" s="1"/>
  <c r="J62" i="1"/>
  <c r="G62" i="1"/>
  <c r="D14" i="122" s="1"/>
  <c r="H14" i="122" s="1"/>
  <c r="L20" i="1"/>
  <c r="AA20" i="1" s="1"/>
  <c r="AD20" i="1" s="1"/>
  <c r="D24" i="122"/>
  <c r="H20" i="122"/>
  <c r="G1227" i="106"/>
  <c r="D10" i="8"/>
  <c r="D12" i="8" s="1"/>
  <c r="D32" i="122" l="1"/>
  <c r="L62" i="1"/>
  <c r="AA62" i="1" l="1"/>
  <c r="AD62" i="1" l="1"/>
  <c r="G28" i="6" l="1"/>
  <c r="C1920" i="13" l="1"/>
  <c r="C2271" i="13"/>
  <c r="C382" i="13"/>
  <c r="D461" i="13"/>
  <c r="E95" i="13"/>
  <c r="D877" i="13"/>
  <c r="C1464" i="13"/>
  <c r="E636" i="13"/>
  <c r="E2626" i="13"/>
  <c r="B1654" i="13"/>
  <c r="C2458" i="13"/>
  <c r="F1525" i="13"/>
  <c r="F612" i="13"/>
  <c r="Q501" i="106"/>
  <c r="P881" i="106"/>
  <c r="C657" i="106"/>
  <c r="F865" i="13"/>
  <c r="D2461" i="13"/>
  <c r="D1450" i="13"/>
  <c r="C286" i="13"/>
  <c r="P1203" i="106"/>
  <c r="D42" i="13"/>
  <c r="D339" i="13"/>
  <c r="D549" i="13"/>
  <c r="B1435" i="13"/>
  <c r="F1273" i="13"/>
  <c r="B197" i="13"/>
  <c r="P369" i="106"/>
  <c r="D2641" i="13"/>
  <c r="D1280" i="13"/>
  <c r="F2573" i="13"/>
  <c r="B1458" i="13"/>
  <c r="B1727" i="13"/>
  <c r="B2312" i="13"/>
  <c r="C1411" i="13"/>
  <c r="F1197" i="13"/>
  <c r="C1053" i="13"/>
  <c r="B1539" i="13"/>
  <c r="E644" i="13"/>
  <c r="D678" i="13"/>
  <c r="F570" i="13"/>
  <c r="E1470" i="13"/>
  <c r="F2715" i="13"/>
  <c r="P601" i="106"/>
  <c r="P441" i="106"/>
  <c r="F2341" i="13"/>
  <c r="F1119" i="13"/>
  <c r="B1097" i="13"/>
  <c r="D45" i="13"/>
  <c r="D558" i="13"/>
  <c r="D442" i="13"/>
  <c r="F1967" i="13"/>
  <c r="D269" i="13"/>
  <c r="D626" i="13"/>
  <c r="C1904" i="13"/>
  <c r="Q451" i="106"/>
  <c r="F1531" i="13"/>
  <c r="D964" i="13"/>
  <c r="E841" i="13"/>
  <c r="B1177" i="13"/>
  <c r="D2406" i="13"/>
  <c r="B1180" i="13"/>
  <c r="B1670" i="13"/>
  <c r="C871" i="13"/>
  <c r="D947" i="13"/>
  <c r="E276" i="13"/>
  <c r="P379" i="106"/>
  <c r="B2436" i="13"/>
  <c r="C1796" i="13"/>
  <c r="D1045" i="13"/>
  <c r="F196" i="13"/>
  <c r="E127" i="106"/>
  <c r="D212" i="13"/>
  <c r="D902" i="13"/>
  <c r="E2411" i="13"/>
  <c r="D1353" i="13"/>
  <c r="B357" i="13"/>
  <c r="C630" i="13"/>
  <c r="B1440" i="13"/>
  <c r="C1128" i="13"/>
  <c r="B2733" i="13"/>
  <c r="E2396" i="13"/>
  <c r="D2297" i="13"/>
  <c r="E373" i="13"/>
  <c r="F2299" i="13"/>
  <c r="D1525" i="13"/>
  <c r="B650" i="13"/>
  <c r="C481" i="13"/>
  <c r="B782" i="13"/>
  <c r="D1483" i="13"/>
  <c r="E2493" i="13"/>
  <c r="C2312" i="13"/>
  <c r="C87" i="106"/>
  <c r="D702" i="13"/>
  <c r="D957" i="106"/>
  <c r="C927" i="13"/>
  <c r="C59" i="13"/>
  <c r="C36" i="13"/>
  <c r="E1352" i="13"/>
  <c r="C2416" i="13"/>
  <c r="B1660" i="13"/>
  <c r="F59" i="13"/>
  <c r="B1067" i="13"/>
  <c r="F977" i="106"/>
  <c r="B1512" i="13"/>
  <c r="F310" i="13"/>
  <c r="B2393" i="13"/>
  <c r="D38" i="13"/>
  <c r="Q839" i="106"/>
  <c r="D1432" i="13"/>
  <c r="D2619" i="13"/>
  <c r="B1403" i="13"/>
  <c r="F253" i="13"/>
  <c r="F954" i="13"/>
  <c r="B875" i="13"/>
  <c r="C1281" i="13"/>
  <c r="B359" i="13"/>
  <c r="C215" i="13"/>
  <c r="E1965" i="13"/>
  <c r="F516" i="13"/>
  <c r="C214" i="13"/>
  <c r="F536" i="13"/>
  <c r="D1186" i="13"/>
  <c r="D647" i="13"/>
  <c r="F373" i="13"/>
  <c r="E1408" i="13"/>
  <c r="F1070" i="13"/>
  <c r="G31" i="113"/>
  <c r="F1329" i="13"/>
  <c r="C737" i="13"/>
  <c r="F82" i="13"/>
  <c r="F1058" i="13"/>
  <c r="E417" i="13"/>
  <c r="B144" i="13"/>
  <c r="C2480" i="13"/>
  <c r="B1143" i="13"/>
  <c r="B276" i="13"/>
  <c r="F1133" i="13"/>
  <c r="B1437" i="13"/>
  <c r="B1245" i="13"/>
  <c r="B2324" i="13"/>
  <c r="D1972" i="13"/>
  <c r="F2644" i="13"/>
  <c r="E1539" i="13"/>
  <c r="D692" i="13"/>
  <c r="C427" i="106"/>
  <c r="B262" i="13"/>
  <c r="D616" i="13"/>
  <c r="C38" i="112"/>
  <c r="B944" i="13"/>
  <c r="E831" i="13"/>
  <c r="B1795" i="13"/>
  <c r="C2413" i="13"/>
  <c r="D757" i="106"/>
  <c r="F84" i="13"/>
  <c r="F461" i="13"/>
  <c r="E338" i="13"/>
  <c r="P663" i="106"/>
  <c r="E1031" i="13"/>
  <c r="D592" i="13"/>
  <c r="C529" i="13"/>
  <c r="B1044" i="13"/>
  <c r="E1292" i="13"/>
  <c r="F779" i="13"/>
  <c r="C237" i="13"/>
  <c r="F938" i="13"/>
  <c r="E195" i="13"/>
  <c r="D1177" i="13"/>
  <c r="P93" i="106"/>
  <c r="B293" i="13"/>
  <c r="B873" i="13"/>
  <c r="C1943" i="13"/>
  <c r="D417" i="106"/>
  <c r="P953" i="106"/>
  <c r="F1362" i="13"/>
  <c r="E650" i="13"/>
  <c r="E236" i="13"/>
  <c r="B1053" i="13"/>
  <c r="E785" i="13"/>
  <c r="P233" i="106"/>
  <c r="B495" i="13"/>
  <c r="B1981" i="13"/>
  <c r="B510" i="13"/>
  <c r="B2637" i="13"/>
  <c r="E774" i="13"/>
  <c r="D2360" i="13"/>
  <c r="F820" i="13"/>
  <c r="E254" i="13"/>
  <c r="D375" i="13"/>
  <c r="E2636" i="13"/>
  <c r="E163" i="13"/>
  <c r="E2567" i="13"/>
  <c r="B42" i="13"/>
  <c r="B1745" i="13"/>
  <c r="B1340" i="13"/>
  <c r="D207" i="13"/>
  <c r="E855" i="13"/>
  <c r="E423" i="13"/>
  <c r="B827" i="13"/>
  <c r="D1332" i="13"/>
  <c r="F1321" i="13"/>
  <c r="E1519" i="13"/>
  <c r="D732" i="13"/>
  <c r="B43" i="13"/>
  <c r="F1862" i="13"/>
  <c r="E762" i="13"/>
  <c r="E1100" i="13"/>
  <c r="D617" i="106"/>
  <c r="B256" i="13"/>
  <c r="C612" i="13"/>
  <c r="Q1071" i="106"/>
  <c r="B1211" i="13"/>
  <c r="B575" i="13"/>
  <c r="B173" i="13"/>
  <c r="C2356" i="13"/>
  <c r="D2413" i="13"/>
  <c r="E2295" i="13"/>
  <c r="B1867" i="13"/>
  <c r="C389" i="13"/>
  <c r="B109" i="13"/>
  <c r="D108" i="13"/>
  <c r="E193" i="13"/>
  <c r="C408" i="13"/>
  <c r="E1426" i="13"/>
  <c r="C2571" i="13"/>
  <c r="C736" i="13"/>
  <c r="F1995" i="13"/>
  <c r="C1434" i="13"/>
  <c r="P443" i="106"/>
  <c r="E1510" i="13"/>
  <c r="C1984" i="13"/>
  <c r="E342" i="13"/>
  <c r="E823" i="13"/>
  <c r="E241" i="13"/>
  <c r="D612" i="13"/>
  <c r="E933" i="13"/>
  <c r="C1311" i="13"/>
  <c r="C392" i="13"/>
  <c r="E550" i="13"/>
  <c r="E1082" i="13"/>
  <c r="D2399" i="13"/>
  <c r="C1833" i="13"/>
  <c r="Q423" i="106"/>
  <c r="E282" i="13"/>
  <c r="C88" i="13"/>
  <c r="E2365" i="13"/>
  <c r="F1198" i="13"/>
  <c r="F2418" i="13"/>
  <c r="C1336" i="13"/>
  <c r="B1848" i="13"/>
  <c r="C2727" i="13"/>
  <c r="D797" i="13"/>
  <c r="B768" i="13"/>
  <c r="B2512" i="13"/>
  <c r="E1186" i="13"/>
  <c r="D2492" i="13"/>
  <c r="E537" i="106"/>
  <c r="F1219" i="13"/>
  <c r="F73" i="13"/>
  <c r="E740" i="13"/>
  <c r="C1412" i="13"/>
  <c r="D517" i="106"/>
  <c r="C1435" i="13"/>
  <c r="F520" i="13"/>
  <c r="E2541" i="13"/>
  <c r="F2463" i="13"/>
  <c r="E2525" i="13"/>
  <c r="B2472" i="13"/>
  <c r="C985" i="13"/>
  <c r="E1012" i="13"/>
  <c r="D990" i="13"/>
  <c r="D196" i="13"/>
  <c r="E2620" i="13"/>
  <c r="C533" i="13"/>
  <c r="E1172" i="13"/>
  <c r="D689" i="13"/>
  <c r="C1514" i="13"/>
  <c r="C2481" i="13"/>
  <c r="F34" i="13"/>
  <c r="E1449" i="13"/>
  <c r="D2356" i="13"/>
  <c r="F567" i="13"/>
  <c r="D139" i="13"/>
  <c r="C854" i="13"/>
  <c r="Q549" i="106"/>
  <c r="C1092" i="13"/>
  <c r="D183" i="13"/>
  <c r="F1275" i="13"/>
  <c r="D2620" i="13"/>
  <c r="Q193" i="106"/>
  <c r="C1261" i="13"/>
  <c r="E1076" i="13"/>
  <c r="C1549" i="13"/>
  <c r="D760" i="13"/>
  <c r="C697" i="13"/>
  <c r="F2725" i="13"/>
  <c r="C930" i="13"/>
  <c r="F1974" i="13"/>
  <c r="B1798" i="13"/>
  <c r="E2385" i="13"/>
  <c r="D2595" i="13"/>
  <c r="B2259" i="13"/>
  <c r="D2615" i="13"/>
  <c r="C1179" i="13"/>
  <c r="C516" i="13"/>
  <c r="E1202" i="13"/>
  <c r="C629" i="13"/>
  <c r="B1672" i="13"/>
  <c r="D2362" i="13"/>
  <c r="E1316" i="13"/>
  <c r="E2498" i="13"/>
  <c r="F746" i="13"/>
  <c r="C177" i="13"/>
  <c r="Q649" i="106"/>
  <c r="P689" i="106"/>
  <c r="E1783" i="13"/>
  <c r="E135" i="13"/>
  <c r="E2593" i="13"/>
  <c r="C1035" i="13"/>
  <c r="C249" i="13"/>
  <c r="E1255" i="13"/>
  <c r="E148" i="13"/>
  <c r="P999" i="106"/>
  <c r="C446" i="13"/>
  <c r="B1459" i="13"/>
  <c r="E1787" i="13"/>
  <c r="D177" i="13"/>
  <c r="E923" i="13"/>
  <c r="D595" i="13"/>
  <c r="E1429" i="13"/>
  <c r="E929" i="13"/>
  <c r="F773" i="13"/>
  <c r="P533" i="106"/>
  <c r="D2390" i="13"/>
  <c r="F600" i="13"/>
  <c r="B445" i="13"/>
  <c r="B1092" i="13"/>
  <c r="D1355" i="13"/>
  <c r="F1357" i="13"/>
  <c r="D329" i="13"/>
  <c r="E1436" i="13"/>
  <c r="B992" i="13"/>
  <c r="E2640" i="13"/>
  <c r="C910" i="13"/>
  <c r="C1403" i="13"/>
  <c r="F2512" i="13"/>
  <c r="F2246" i="13"/>
  <c r="F237" i="13"/>
  <c r="E2436" i="13"/>
  <c r="Q863" i="106"/>
  <c r="C370" i="13"/>
  <c r="P559" i="106"/>
  <c r="F19" i="112"/>
  <c r="B1778" i="13"/>
  <c r="C1062" i="13"/>
  <c r="D750" i="13"/>
  <c r="B1816" i="13"/>
  <c r="F547" i="106"/>
  <c r="E170" i="13"/>
  <c r="B1924" i="13"/>
  <c r="F1299" i="13"/>
  <c r="D2587" i="13"/>
  <c r="F559" i="13"/>
  <c r="F2608" i="13"/>
  <c r="B89" i="13"/>
  <c r="B1059" i="13"/>
  <c r="E2460" i="13"/>
  <c r="E747" i="106"/>
  <c r="F602" i="13"/>
  <c r="B1805" i="13"/>
  <c r="D287" i="106"/>
  <c r="C2725" i="13"/>
  <c r="D2531" i="13"/>
  <c r="F852" i="13"/>
  <c r="B1042" i="13"/>
  <c r="E1804" i="13"/>
  <c r="F682" i="13"/>
  <c r="F2401" i="13"/>
  <c r="D477" i="106"/>
  <c r="B721" i="13"/>
  <c r="B95" i="13"/>
  <c r="F2633" i="13"/>
  <c r="B1280" i="13"/>
  <c r="D359" i="13"/>
  <c r="F304" i="13"/>
  <c r="F1338" i="13"/>
  <c r="B1945" i="13"/>
  <c r="E1246" i="13"/>
  <c r="B712" i="13"/>
  <c r="B189" i="13"/>
  <c r="E2648" i="13"/>
  <c r="B726" i="13"/>
  <c r="F1109" i="13"/>
  <c r="B1916" i="13"/>
  <c r="B1096" i="13"/>
  <c r="B1333" i="13"/>
  <c r="E1027" i="106"/>
  <c r="F2589" i="13"/>
  <c r="E1474" i="13"/>
  <c r="F1073" i="13"/>
  <c r="B529" i="13"/>
  <c r="P569" i="106"/>
  <c r="B1104" i="13"/>
  <c r="E207" i="13"/>
  <c r="B563" i="13"/>
  <c r="E2635" i="13"/>
  <c r="F62" i="13"/>
  <c r="C1278" i="13"/>
  <c r="E2499" i="13"/>
  <c r="E286" i="13"/>
  <c r="B2460" i="13"/>
  <c r="D2452" i="13"/>
  <c r="F1350" i="13"/>
  <c r="F1104" i="13"/>
  <c r="C911" i="13"/>
  <c r="B1451" i="13"/>
  <c r="E2506" i="13"/>
  <c r="P861" i="106"/>
  <c r="E2476" i="13"/>
  <c r="E133" i="13"/>
  <c r="F1083" i="13"/>
  <c r="B1009" i="13"/>
  <c r="P271" i="106"/>
  <c r="C270" i="13"/>
  <c r="B1324" i="13"/>
  <c r="C2530" i="13"/>
  <c r="D83" i="13"/>
  <c r="B125" i="13"/>
  <c r="E2616" i="13"/>
  <c r="D1097" i="106"/>
  <c r="E2691" i="13"/>
  <c r="F957" i="106"/>
  <c r="B2511" i="13"/>
  <c r="D162" i="13"/>
  <c r="E1383" i="13"/>
  <c r="B478" i="13"/>
  <c r="C1304" i="13"/>
  <c r="F1037" i="106"/>
  <c r="C1124" i="13"/>
  <c r="C1369" i="13"/>
  <c r="D2501" i="13"/>
  <c r="E758" i="13"/>
  <c r="E1548" i="13"/>
  <c r="D1231" i="13"/>
  <c r="B86" i="13"/>
  <c r="F1459" i="13"/>
  <c r="Q201" i="106"/>
  <c r="E595" i="13"/>
  <c r="F2428" i="13"/>
  <c r="E812" i="13"/>
  <c r="C1004" i="13"/>
  <c r="R33" i="113"/>
  <c r="B388" i="13"/>
  <c r="F344" i="13"/>
  <c r="E1297" i="13"/>
  <c r="E1194" i="13"/>
  <c r="D545" i="13"/>
  <c r="C1551" i="13"/>
  <c r="F1305" i="13"/>
  <c r="E2448" i="13"/>
  <c r="F1007" i="13"/>
  <c r="E2651" i="13"/>
  <c r="E327" i="13"/>
  <c r="E94" i="13"/>
  <c r="B880" i="13"/>
  <c r="E1091" i="13"/>
  <c r="C759" i="13"/>
  <c r="C933" i="13"/>
  <c r="F2691" i="13"/>
  <c r="F421" i="13"/>
  <c r="B2295" i="13"/>
  <c r="E807" i="13"/>
  <c r="C127" i="13"/>
  <c r="D657" i="106"/>
  <c r="B1329" i="13"/>
  <c r="E1516" i="13"/>
  <c r="E2281" i="13"/>
  <c r="D1351" i="13"/>
  <c r="B219" i="13"/>
  <c r="D836" i="13"/>
  <c r="E708" i="13"/>
  <c r="E2283" i="13"/>
  <c r="C2415" i="13"/>
  <c r="F696" i="13"/>
  <c r="D2702" i="13"/>
  <c r="F99" i="13"/>
  <c r="F2364" i="13"/>
  <c r="C999" i="13"/>
  <c r="F400" i="13"/>
  <c r="C2434" i="13"/>
  <c r="E217" i="13"/>
  <c r="E397" i="13"/>
  <c r="C387" i="13"/>
  <c r="B1616" i="13"/>
  <c r="F2497" i="13"/>
  <c r="D1086" i="13"/>
  <c r="E2429" i="13"/>
  <c r="E2727" i="13"/>
  <c r="D1326" i="13"/>
  <c r="C332" i="13"/>
  <c r="D927" i="106"/>
  <c r="B1011" i="13"/>
  <c r="B349" i="13"/>
  <c r="C994" i="13"/>
  <c r="C1959" i="13"/>
  <c r="B1990" i="13"/>
  <c r="F111" i="13"/>
  <c r="B140" i="13"/>
  <c r="E900" i="13"/>
  <c r="F727" i="13"/>
  <c r="E1206" i="13"/>
  <c r="E165" i="13"/>
  <c r="E552" i="13"/>
  <c r="C236" i="13"/>
  <c r="D1491" i="13"/>
  <c r="F647" i="106"/>
  <c r="D320" i="13"/>
  <c r="C1845" i="13"/>
  <c r="D908" i="13"/>
  <c r="E1480" i="13"/>
  <c r="E240" i="13"/>
  <c r="E818" i="13"/>
  <c r="B2497" i="13"/>
  <c r="F1336" i="13"/>
  <c r="F284" i="13"/>
  <c r="F141" i="13"/>
  <c r="D2272" i="13"/>
  <c r="F2638" i="13"/>
  <c r="D2308" i="13"/>
  <c r="F2290" i="13"/>
  <c r="E1399" i="13"/>
  <c r="E1160" i="13"/>
  <c r="E59" i="13"/>
  <c r="F1955" i="13"/>
  <c r="F105" i="13"/>
  <c r="E944" i="13"/>
  <c r="D639" i="13"/>
  <c r="D1036" i="13"/>
  <c r="E2293" i="13"/>
  <c r="B1485" i="13"/>
  <c r="C102" i="13"/>
  <c r="D452" i="13"/>
  <c r="E652" i="13"/>
  <c r="D665" i="13"/>
  <c r="D730" i="13"/>
  <c r="E877" i="13"/>
  <c r="B312" i="13"/>
  <c r="C1148" i="13"/>
  <c r="C372" i="13"/>
  <c r="C1909" i="13"/>
  <c r="C583" i="13"/>
  <c r="D2316" i="13"/>
  <c r="F303" i="13"/>
  <c r="E49" i="13"/>
  <c r="F1026" i="13"/>
  <c r="D965" i="13"/>
  <c r="C780" i="13"/>
  <c r="F908" i="13"/>
  <c r="D2612" i="13"/>
  <c r="C1440" i="13"/>
  <c r="B867" i="13"/>
  <c r="F370" i="13"/>
  <c r="E1261" i="13"/>
  <c r="C1175" i="13"/>
  <c r="D764" i="13"/>
  <c r="D562" i="13"/>
  <c r="C98" i="13"/>
  <c r="B870" i="13"/>
  <c r="E727" i="13"/>
  <c r="F2328" i="13"/>
  <c r="C2589" i="13"/>
  <c r="B1544" i="13"/>
  <c r="F1463" i="13"/>
  <c r="D25" i="112"/>
  <c r="C702" i="13"/>
  <c r="E117" i="13"/>
  <c r="B1724" i="13"/>
  <c r="D2512" i="13"/>
  <c r="C2344" i="13"/>
  <c r="C1043" i="13"/>
  <c r="C1537" i="13"/>
  <c r="B115" i="13"/>
  <c r="D2564" i="13"/>
  <c r="E559" i="13"/>
  <c r="C2353" i="13"/>
  <c r="F258" i="13"/>
  <c r="B2566" i="13"/>
  <c r="F1791" i="13"/>
  <c r="C163" i="13"/>
  <c r="B1204" i="13"/>
  <c r="Q1039" i="106"/>
  <c r="B1975" i="13"/>
  <c r="E659" i="13"/>
  <c r="D348" i="13"/>
  <c r="C429" i="13"/>
  <c r="E2405" i="13"/>
  <c r="P1021" i="106"/>
  <c r="B1766" i="13"/>
  <c r="B343" i="13"/>
  <c r="F590" i="13"/>
  <c r="F1415" i="13"/>
  <c r="P423" i="106"/>
  <c r="B797" i="13"/>
  <c r="C123" i="13"/>
  <c r="D518" i="13"/>
  <c r="B1153" i="13"/>
  <c r="P531" i="106"/>
  <c r="B645" i="13"/>
  <c r="F2635" i="13"/>
  <c r="D804" i="13"/>
  <c r="B1154" i="13"/>
  <c r="Q831" i="106"/>
  <c r="B1830" i="13"/>
  <c r="C1902" i="13"/>
  <c r="F881" i="13"/>
  <c r="B2608" i="13"/>
  <c r="E1175" i="13"/>
  <c r="F347" i="106"/>
  <c r="N11" i="8"/>
  <c r="F1189" i="13"/>
  <c r="C1294" i="13"/>
  <c r="D2341" i="13"/>
  <c r="F1312" i="13"/>
  <c r="B2517" i="13"/>
  <c r="C1157" i="106"/>
  <c r="B769" i="13"/>
  <c r="D2457" i="13"/>
  <c r="B1632" i="13"/>
  <c r="B2480" i="13"/>
  <c r="C1196" i="13"/>
  <c r="D747" i="13"/>
  <c r="D1986" i="13"/>
  <c r="C2423" i="13"/>
  <c r="D579" i="13"/>
  <c r="D1199" i="13"/>
  <c r="B2426" i="13"/>
  <c r="C743" i="13"/>
  <c r="C58" i="13"/>
  <c r="F266" i="13"/>
  <c r="G49" i="113"/>
  <c r="F753" i="13"/>
  <c r="B734" i="13"/>
  <c r="Q1009" i="106"/>
  <c r="D970" i="13"/>
  <c r="F2266" i="13"/>
  <c r="D401" i="13"/>
  <c r="E962" i="13"/>
  <c r="E1789" i="13"/>
  <c r="C2273" i="13"/>
  <c r="Q189" i="106"/>
  <c r="D131" i="13"/>
  <c r="F2284" i="13"/>
  <c r="C433" i="13"/>
  <c r="E1514" i="13"/>
  <c r="E561" i="13"/>
  <c r="F2482" i="13"/>
  <c r="P1201" i="106"/>
  <c r="F582" i="13"/>
  <c r="B200" i="13"/>
  <c r="B1129" i="13"/>
  <c r="F131" i="13"/>
  <c r="E68" i="13"/>
  <c r="C445" i="13"/>
  <c r="C698" i="13"/>
  <c r="C167" i="106"/>
  <c r="E2341" i="13"/>
  <c r="P301" i="106"/>
  <c r="C547" i="106"/>
  <c r="C526" i="13"/>
  <c r="B683" i="13"/>
  <c r="B1227" i="13"/>
  <c r="C584" i="13"/>
  <c r="D541" i="13"/>
  <c r="C2443" i="13"/>
  <c r="P1111" i="106"/>
  <c r="Q889" i="106"/>
  <c r="F640" i="13"/>
  <c r="F205" i="13"/>
  <c r="C2428" i="13"/>
  <c r="D1516" i="13"/>
  <c r="E777" i="106"/>
  <c r="B1191" i="13"/>
  <c r="F1558" i="13"/>
  <c r="F923" i="13"/>
  <c r="B340" i="13"/>
  <c r="C963" i="13"/>
  <c r="F414" i="13"/>
  <c r="Q31" i="106"/>
  <c r="E1469" i="13"/>
  <c r="F1550" i="13"/>
  <c r="B473" i="13"/>
  <c r="C258" i="13"/>
  <c r="E2238" i="13"/>
  <c r="C2568" i="13"/>
  <c r="B2614" i="13"/>
  <c r="D68" i="13"/>
  <c r="B1680" i="13"/>
  <c r="B1028" i="13"/>
  <c r="E179" i="13"/>
  <c r="F941" i="13"/>
  <c r="B2612" i="13"/>
  <c r="C903" i="13"/>
  <c r="D2523" i="13"/>
  <c r="C1204" i="13"/>
  <c r="C1443" i="13"/>
  <c r="E1178" i="13"/>
  <c r="E1541" i="13"/>
  <c r="C2475" i="13"/>
  <c r="D1549" i="13"/>
  <c r="F192" i="13"/>
  <c r="E2533" i="13"/>
  <c r="C1859" i="13"/>
  <c r="C2644" i="13"/>
  <c r="F1028" i="13"/>
  <c r="D1052" i="13"/>
  <c r="F2323" i="13"/>
  <c r="E2282" i="13"/>
  <c r="B2352" i="13"/>
  <c r="E2261" i="13"/>
  <c r="C467" i="106"/>
  <c r="P561" i="106"/>
  <c r="C1069" i="13"/>
  <c r="F1154" i="13"/>
  <c r="E1126" i="13"/>
  <c r="E2313" i="13"/>
  <c r="D1401" i="13"/>
  <c r="D2361" i="13"/>
  <c r="Q801" i="106"/>
  <c r="E2394" i="13"/>
  <c r="D353" i="13"/>
  <c r="E2613" i="13"/>
  <c r="D1212" i="13"/>
  <c r="B74" i="13"/>
  <c r="E2351" i="13"/>
  <c r="B1052" i="13"/>
  <c r="B2705" i="13"/>
  <c r="D845" i="13"/>
  <c r="B1952" i="13"/>
  <c r="F1099" i="13"/>
  <c r="F2503" i="13"/>
  <c r="F1297" i="13"/>
  <c r="F763" i="13"/>
  <c r="C2578" i="13"/>
  <c r="E2527" i="13"/>
  <c r="D2337" i="13"/>
  <c r="D515" i="13"/>
  <c r="F760" i="13"/>
  <c r="C1911" i="13"/>
  <c r="D2271" i="13"/>
  <c r="D1373" i="13"/>
  <c r="C677" i="13"/>
  <c r="D2279" i="13"/>
  <c r="C283" i="13"/>
  <c r="F841" i="13"/>
  <c r="B1738" i="13"/>
  <c r="F1264" i="13"/>
  <c r="E1098" i="13"/>
  <c r="C193" i="13"/>
  <c r="E2497" i="13"/>
  <c r="D1513" i="13"/>
  <c r="C619" i="13"/>
  <c r="F866" i="13"/>
  <c r="E2573" i="13"/>
  <c r="F575" i="13"/>
  <c r="B1410" i="13"/>
  <c r="D537" i="13"/>
  <c r="D1217" i="13"/>
  <c r="Q51" i="113"/>
  <c r="E556" i="13"/>
  <c r="F498" i="13"/>
  <c r="B1445" i="13"/>
  <c r="C2244" i="13"/>
  <c r="F132" i="13"/>
  <c r="B1631" i="13"/>
  <c r="P179" i="106"/>
  <c r="F1807" i="13"/>
  <c r="Q1043" i="106"/>
  <c r="C67" i="106"/>
  <c r="B2249" i="13"/>
  <c r="D1102" i="13"/>
  <c r="C2476" i="13"/>
  <c r="B2256" i="13"/>
  <c r="D470" i="13"/>
  <c r="P579" i="106"/>
  <c r="D2309" i="13"/>
  <c r="D637" i="106"/>
  <c r="E2610" i="13"/>
  <c r="E196" i="13"/>
  <c r="D2289" i="13"/>
  <c r="C2489" i="13"/>
  <c r="F660" i="13"/>
  <c r="E1284" i="13"/>
  <c r="D1560" i="13"/>
  <c r="B1534" i="13"/>
  <c r="C572" i="13"/>
  <c r="B713" i="13"/>
  <c r="D266" i="13"/>
  <c r="B1857" i="13"/>
  <c r="D2322" i="13"/>
  <c r="C2624" i="13"/>
  <c r="F1217" i="13"/>
  <c r="B584" i="13"/>
  <c r="D516" i="13"/>
  <c r="E617" i="13"/>
  <c r="E1035" i="13"/>
  <c r="F871" i="13"/>
  <c r="F1333" i="13"/>
  <c r="B666" i="13"/>
  <c r="Q1149" i="106"/>
  <c r="B325" i="13"/>
  <c r="E281" i="13"/>
  <c r="E1265" i="13"/>
  <c r="B1783" i="13"/>
  <c r="D705" i="13"/>
  <c r="E645" i="13"/>
  <c r="F1170" i="13"/>
  <c r="D2442" i="13"/>
  <c r="P651" i="106"/>
  <c r="D1438" i="13"/>
  <c r="C2389" i="13"/>
  <c r="F375" i="13"/>
  <c r="E1971" i="13"/>
  <c r="C2572" i="13"/>
  <c r="F1988" i="13"/>
  <c r="C457" i="13"/>
  <c r="F1554" i="13"/>
  <c r="B2459" i="13"/>
  <c r="B2275" i="13"/>
  <c r="B296" i="13"/>
  <c r="F797" i="13"/>
  <c r="C697" i="106"/>
  <c r="B911" i="13"/>
  <c r="B2315" i="13"/>
  <c r="D437" i="106"/>
  <c r="B1856" i="13"/>
  <c r="B1381" i="13"/>
  <c r="C967" i="106"/>
  <c r="Q43" i="106"/>
  <c r="F1342" i="13"/>
  <c r="F2515" i="13"/>
  <c r="F1311" i="13"/>
  <c r="F311" i="13"/>
  <c r="E847" i="106"/>
  <c r="F913" i="13"/>
  <c r="B2326" i="13"/>
  <c r="C460" i="13"/>
  <c r="B628" i="13"/>
  <c r="Q1013" i="106"/>
  <c r="D227" i="106"/>
  <c r="P1189" i="106"/>
  <c r="E764" i="13"/>
  <c r="C312" i="13"/>
  <c r="C1916" i="13"/>
  <c r="B2297" i="13"/>
  <c r="F2421" i="13"/>
  <c r="B907" i="13"/>
  <c r="C95" i="13"/>
  <c r="D395" i="13"/>
  <c r="E1503" i="13"/>
  <c r="C2636" i="13"/>
  <c r="C166" i="13"/>
  <c r="F1180" i="13"/>
  <c r="F2509" i="13"/>
  <c r="B2305" i="13"/>
  <c r="E2383" i="13"/>
  <c r="E1233" i="13"/>
  <c r="C1153" i="13"/>
  <c r="B81" i="13"/>
  <c r="D1130" i="13"/>
  <c r="E816" i="13"/>
  <c r="F915" i="13"/>
  <c r="E2406" i="13"/>
  <c r="C1448" i="13"/>
  <c r="B2001" i="13"/>
  <c r="D608" i="13"/>
  <c r="D609" i="13"/>
  <c r="E500" i="13"/>
  <c r="P883" i="106"/>
  <c r="D451" i="13"/>
  <c r="D2719" i="13"/>
  <c r="B298" i="13"/>
  <c r="D1466" i="13"/>
  <c r="B1779" i="13"/>
  <c r="C581" i="13"/>
  <c r="E480" i="13"/>
  <c r="C1999" i="13"/>
  <c r="B160" i="13"/>
  <c r="F747" i="106"/>
  <c r="B567" i="13"/>
  <c r="F543" i="13"/>
  <c r="F1086" i="13"/>
  <c r="F2648" i="13"/>
  <c r="E400" i="13"/>
  <c r="C761" i="13"/>
  <c r="B251" i="13"/>
  <c r="E560" i="13"/>
  <c r="D2625" i="13"/>
  <c r="E813" i="13"/>
  <c r="Q489" i="106"/>
  <c r="C798" i="13"/>
  <c r="F2579" i="13"/>
  <c r="C1914" i="13"/>
  <c r="E1096" i="13"/>
  <c r="C527" i="13"/>
  <c r="E1801" i="13"/>
  <c r="D582" i="13"/>
  <c r="F2390" i="13"/>
  <c r="C1527" i="13"/>
  <c r="B161" i="13"/>
  <c r="C411" i="13"/>
  <c r="E1227" i="13"/>
  <c r="C923" i="13"/>
  <c r="B1813" i="13"/>
  <c r="B1880" i="13"/>
  <c r="D1164" i="13"/>
  <c r="D2697" i="13"/>
  <c r="B682" i="13"/>
  <c r="D314" i="13"/>
  <c r="B1074" i="13"/>
  <c r="F1547" i="13"/>
  <c r="C475" i="13"/>
  <c r="E777" i="13"/>
  <c r="F1999" i="13"/>
  <c r="F1163" i="13"/>
  <c r="C178" i="13"/>
  <c r="C1857" i="13"/>
  <c r="B2580" i="13"/>
  <c r="E2728" i="13"/>
  <c r="C7" i="106"/>
  <c r="F183" i="13"/>
  <c r="C648" i="13"/>
  <c r="F450" i="13"/>
  <c r="D844" i="13"/>
  <c r="F1009" i="13"/>
  <c r="B781" i="13"/>
  <c r="F547" i="13"/>
  <c r="F251" i="13"/>
  <c r="C1168" i="13"/>
  <c r="D499" i="13"/>
  <c r="F927" i="13"/>
  <c r="B609" i="13"/>
  <c r="B320" i="13"/>
  <c r="B2410" i="13"/>
  <c r="E54" i="13"/>
  <c r="B1412" i="13"/>
  <c r="B786" i="13"/>
  <c r="D2520" i="13"/>
  <c r="F37" i="13"/>
  <c r="F1289" i="13"/>
  <c r="C2442" i="13"/>
  <c r="F113" i="13"/>
  <c r="B1688" i="13"/>
  <c r="D1422" i="13"/>
  <c r="D2305" i="13"/>
  <c r="Q1029" i="106"/>
  <c r="B1488" i="13"/>
  <c r="C1167" i="106"/>
  <c r="Q1119" i="106"/>
  <c r="D2313" i="13"/>
  <c r="E112" i="13"/>
  <c r="E379" i="13"/>
  <c r="E719" i="13"/>
  <c r="C728" i="13"/>
  <c r="E857" i="13"/>
  <c r="D2401" i="13"/>
  <c r="E2260" i="13"/>
  <c r="B218" i="13"/>
  <c r="D1266" i="13"/>
  <c r="F37" i="106"/>
  <c r="E722" i="13"/>
  <c r="C2648" i="13"/>
  <c r="C1248" i="13"/>
  <c r="B1775" i="13"/>
  <c r="C1516" i="13"/>
  <c r="F351" i="13"/>
  <c r="B249" i="13"/>
  <c r="D2393" i="13"/>
  <c r="B640" i="13"/>
  <c r="D1970" i="13"/>
  <c r="C1219" i="106"/>
  <c r="D824" i="13"/>
  <c r="F736" i="13"/>
  <c r="B2268" i="13"/>
  <c r="C938" i="13"/>
  <c r="B661" i="13"/>
  <c r="D1551" i="13"/>
  <c r="D125" i="13"/>
  <c r="F2365" i="13"/>
  <c r="B743" i="13"/>
  <c r="C595" i="13"/>
  <c r="C276" i="13"/>
  <c r="F2319" i="13"/>
  <c r="C1186" i="13"/>
  <c r="C2263" i="13"/>
  <c r="B2449" i="13"/>
  <c r="F246" i="13"/>
  <c r="E1983" i="13"/>
  <c r="E1353" i="13"/>
  <c r="F2511" i="13"/>
  <c r="D1786" i="13"/>
  <c r="D1209" i="13"/>
  <c r="D2547" i="13"/>
  <c r="D915" i="13"/>
  <c r="B2555" i="13"/>
  <c r="E1525" i="13"/>
  <c r="C551" i="13"/>
  <c r="E1240" i="13"/>
  <c r="B1411" i="13"/>
  <c r="C1989" i="13"/>
  <c r="P33" i="112"/>
  <c r="B2624" i="13"/>
  <c r="F1368" i="13"/>
  <c r="C386" i="13"/>
  <c r="F1545" i="13"/>
  <c r="F2296" i="13"/>
  <c r="D147" i="106"/>
  <c r="C817" i="106"/>
  <c r="F992" i="13"/>
  <c r="D1548" i="13"/>
  <c r="D2705" i="13"/>
  <c r="E1507" i="13"/>
  <c r="E2388" i="13"/>
  <c r="B1897" i="13"/>
  <c r="F817" i="13"/>
  <c r="F2531" i="13"/>
  <c r="E2374" i="13"/>
  <c r="D2574" i="13"/>
  <c r="P903" i="106"/>
  <c r="Q1161" i="106"/>
  <c r="B1621" i="13"/>
  <c r="E2553" i="13"/>
  <c r="D737" i="106"/>
  <c r="E698" i="13"/>
  <c r="C2720" i="13"/>
  <c r="F1435" i="13"/>
  <c r="F456" i="13"/>
  <c r="B1695" i="13"/>
  <c r="D808" i="13"/>
  <c r="B1147" i="13"/>
  <c r="C813" i="13"/>
  <c r="F295" i="13"/>
  <c r="D144" i="13"/>
  <c r="E657" i="106"/>
  <c r="C1825" i="13"/>
  <c r="E429" i="13"/>
  <c r="C737" i="106"/>
  <c r="B1349" i="13"/>
  <c r="C136" i="13"/>
  <c r="F2645" i="13"/>
  <c r="D2489" i="13"/>
  <c r="D336" i="13"/>
  <c r="C1961" i="13"/>
  <c r="D2318" i="13"/>
  <c r="F851" i="13"/>
  <c r="C731" i="13"/>
  <c r="E1070" i="13"/>
  <c r="C1445" i="13"/>
  <c r="F2565" i="13"/>
  <c r="B1339" i="13"/>
  <c r="C1335" i="13"/>
  <c r="D2435" i="13"/>
  <c r="C1481" i="13"/>
  <c r="E916" i="13"/>
  <c r="F1829" i="13"/>
  <c r="E2446" i="13"/>
  <c r="B1242" i="13"/>
  <c r="B110" i="13"/>
  <c r="C1947" i="13"/>
  <c r="B2504" i="13"/>
  <c r="C345" i="13"/>
  <c r="B485" i="13"/>
  <c r="B232" i="13"/>
  <c r="B2546" i="13"/>
  <c r="B271" i="13"/>
  <c r="E2544" i="13"/>
  <c r="B2364" i="13"/>
  <c r="E267" i="106"/>
  <c r="E2467" i="13"/>
  <c r="D299" i="13"/>
  <c r="C277" i="106"/>
  <c r="F792" i="13"/>
  <c r="D568" i="13"/>
  <c r="E1181" i="13"/>
  <c r="P723" i="106"/>
  <c r="C1421" i="13"/>
  <c r="D381" i="13"/>
  <c r="B974" i="13"/>
  <c r="B1716" i="13"/>
  <c r="D1456" i="13"/>
  <c r="F1391" i="13"/>
  <c r="F513" i="13"/>
  <c r="E1037" i="106"/>
  <c r="C1918" i="13"/>
  <c r="F1046" i="13"/>
  <c r="F1068" i="13"/>
  <c r="F1418" i="13"/>
  <c r="F1886" i="13"/>
  <c r="B206" i="13"/>
  <c r="F1234" i="13"/>
  <c r="B1155" i="13"/>
  <c r="C2698" i="13"/>
  <c r="P389" i="106"/>
  <c r="D710" i="13"/>
  <c r="E537" i="13"/>
  <c r="E1958" i="13"/>
  <c r="F1492" i="13"/>
  <c r="C206" i="13"/>
  <c r="E937" i="106"/>
  <c r="B1675" i="13"/>
  <c r="E1407" i="13"/>
  <c r="B1914" i="13"/>
  <c r="C997" i="13"/>
  <c r="C175" i="13"/>
  <c r="F78" i="13"/>
  <c r="B1999" i="13"/>
  <c r="B770" i="13"/>
  <c r="E1794" i="13"/>
  <c r="B774" i="13"/>
  <c r="B2351" i="13"/>
  <c r="B1426" i="13"/>
  <c r="F2403" i="13"/>
  <c r="B1898" i="13"/>
  <c r="F1177" i="106"/>
  <c r="D790" i="13"/>
  <c r="D510" i="13"/>
  <c r="D1561" i="13"/>
  <c r="B400" i="13"/>
  <c r="E436" i="13"/>
  <c r="E2315" i="13"/>
  <c r="E2271" i="13"/>
  <c r="F215" i="13"/>
  <c r="F179" i="13"/>
  <c r="F539" i="13"/>
  <c r="B2707" i="13"/>
  <c r="D1009" i="13"/>
  <c r="C1415" i="13"/>
  <c r="D2338" i="13"/>
  <c r="F1262" i="13"/>
  <c r="C874" i="13"/>
  <c r="E1359" i="13"/>
  <c r="E408" i="13"/>
  <c r="B1031" i="13"/>
  <c r="C553" i="13"/>
  <c r="C1198" i="13"/>
  <c r="Q803" i="106"/>
  <c r="D2465" i="13"/>
  <c r="B1697" i="13"/>
  <c r="D19" i="112"/>
  <c r="P1053" i="106"/>
  <c r="E2299" i="13"/>
  <c r="F1319" i="13"/>
  <c r="C2376" i="13"/>
  <c r="E2451" i="13"/>
  <c r="C235" i="13"/>
  <c r="E883" i="13"/>
  <c r="C2579" i="13"/>
  <c r="E2650" i="13"/>
  <c r="F988" i="13"/>
  <c r="B1619" i="13"/>
  <c r="E720" i="13"/>
  <c r="D1780" i="13"/>
  <c r="E2298" i="13"/>
  <c r="P469" i="106"/>
  <c r="D632" i="13"/>
  <c r="E1328" i="13"/>
  <c r="D925" i="13"/>
  <c r="C174" i="13"/>
  <c r="B767" i="13"/>
  <c r="B1556" i="13"/>
  <c r="E1171" i="13"/>
  <c r="E1247" i="13"/>
  <c r="D2291" i="13"/>
  <c r="E896" i="13"/>
  <c r="D449" i="13"/>
  <c r="B884" i="13"/>
  <c r="E389" i="13"/>
  <c r="E1780" i="13"/>
  <c r="P1033" i="106"/>
  <c r="D2264" i="13"/>
  <c r="D2367" i="13"/>
  <c r="P809" i="106"/>
  <c r="C1150" i="13"/>
  <c r="C504" i="13"/>
  <c r="B2274" i="13"/>
  <c r="E2268" i="13"/>
  <c r="E1022" i="13"/>
  <c r="D1110" i="13"/>
  <c r="B1720" i="13"/>
  <c r="F2386" i="13"/>
  <c r="C778" i="13"/>
  <c r="E1504" i="13"/>
  <c r="D190" i="13"/>
  <c r="D669" i="13"/>
  <c r="D1408" i="13"/>
  <c r="C48" i="13"/>
  <c r="E178" i="13"/>
  <c r="C1316" i="13"/>
  <c r="D855" i="13"/>
  <c r="D2724" i="13"/>
  <c r="F784" i="13"/>
  <c r="C1232" i="13"/>
  <c r="D973" i="13"/>
  <c r="C1305" i="13"/>
  <c r="B1527" i="13"/>
  <c r="F1171" i="13"/>
  <c r="E1806" i="13"/>
  <c r="C182" i="13"/>
  <c r="E141" i="13"/>
  <c r="C1197" i="106"/>
  <c r="F2650" i="13"/>
  <c r="F1105" i="13"/>
  <c r="C2597" i="13"/>
  <c r="C2448" i="13"/>
  <c r="E830" i="13"/>
  <c r="D1081" i="13"/>
  <c r="C307" i="13"/>
  <c r="F2466" i="13"/>
  <c r="B983" i="13"/>
  <c r="E1365" i="13"/>
  <c r="F2001" i="13"/>
  <c r="C1206" i="13"/>
  <c r="F565" i="13"/>
  <c r="D347" i="106"/>
  <c r="Q869" i="106"/>
  <c r="C1368" i="13"/>
  <c r="E524" i="13"/>
  <c r="Q669" i="106"/>
  <c r="F759" i="13"/>
  <c r="D2588" i="13"/>
  <c r="E926" i="13"/>
  <c r="Q601" i="106"/>
  <c r="D793" i="13"/>
  <c r="D2549" i="13"/>
  <c r="F671" i="13"/>
  <c r="F997" i="106"/>
  <c r="E208" i="13"/>
  <c r="C1936" i="13"/>
  <c r="E1207" i="13"/>
  <c r="D747" i="106"/>
  <c r="E2568" i="13"/>
  <c r="E212" i="13"/>
  <c r="E2721" i="13"/>
  <c r="E475" i="13"/>
  <c r="B2476" i="13"/>
  <c r="B1743" i="13"/>
  <c r="E1230" i="13"/>
  <c r="C333" i="13"/>
  <c r="E542" i="13"/>
  <c r="D1811" i="13"/>
  <c r="D356" i="13"/>
  <c r="E1414" i="13"/>
  <c r="F952" i="13"/>
  <c r="D1150" i="13"/>
  <c r="E753" i="13"/>
  <c r="E1027" i="13"/>
  <c r="B1181" i="13"/>
  <c r="F1137" i="13"/>
  <c r="D803" i="13"/>
  <c r="B476" i="13"/>
  <c r="C1391" i="13"/>
  <c r="E997" i="106"/>
  <c r="D2384" i="13"/>
  <c r="E867" i="106"/>
  <c r="B614" i="13"/>
  <c r="E341" i="13"/>
  <c r="E790" i="13"/>
  <c r="C991" i="13"/>
  <c r="E1177" i="106"/>
  <c r="E2348" i="13"/>
  <c r="B1385" i="13"/>
  <c r="Q219" i="106"/>
  <c r="D2334" i="13"/>
  <c r="P321" i="106"/>
  <c r="E903" i="13"/>
  <c r="D47" i="13"/>
  <c r="F615" i="13"/>
  <c r="B1516" i="13"/>
  <c r="F447" i="106"/>
  <c r="C1854" i="13"/>
  <c r="F1494" i="13"/>
  <c r="D746" i="13"/>
  <c r="B2425" i="13"/>
  <c r="D105" i="13"/>
  <c r="P801" i="106"/>
  <c r="D333" i="13"/>
  <c r="C1273" i="13"/>
  <c r="F929" i="13"/>
  <c r="E2470" i="13"/>
  <c r="C1552" i="13"/>
  <c r="F892" i="13"/>
  <c r="F417" i="106"/>
  <c r="F947" i="13"/>
  <c r="F75" i="13"/>
  <c r="C1161" i="13"/>
  <c r="B1658" i="13"/>
  <c r="F1124" i="13"/>
  <c r="B634" i="13"/>
  <c r="C2510" i="13"/>
  <c r="F729" i="13"/>
  <c r="D2388" i="13"/>
  <c r="B1084" i="13"/>
  <c r="D828" i="13"/>
  <c r="F501" i="13"/>
  <c r="E2629" i="13"/>
  <c r="E849" i="13"/>
  <c r="C2695" i="13"/>
  <c r="D240" i="13"/>
  <c r="D245" i="13"/>
  <c r="E952" i="13"/>
  <c r="B389" i="13"/>
  <c r="F2697" i="13"/>
  <c r="D502" i="13"/>
  <c r="E264" i="13"/>
  <c r="E1554" i="13"/>
  <c r="B231" i="13"/>
  <c r="B654" i="13"/>
  <c r="D1399" i="13"/>
  <c r="F317" i="13"/>
  <c r="E977" i="13"/>
  <c r="E612" i="13"/>
  <c r="F2629" i="13"/>
  <c r="B701" i="13"/>
  <c r="C725" i="13"/>
  <c r="C140" i="13"/>
  <c r="B2429" i="13"/>
  <c r="F2717" i="13"/>
  <c r="F2501" i="13"/>
  <c r="D1047" i="13"/>
  <c r="F1931" i="13"/>
  <c r="C1888" i="13"/>
  <c r="F2641" i="13"/>
  <c r="D1260" i="13"/>
  <c r="B2525" i="13"/>
  <c r="C1057" i="13"/>
  <c r="E2608" i="13"/>
  <c r="D169" i="13"/>
  <c r="E695" i="13"/>
  <c r="D1037" i="106"/>
  <c r="F737" i="106"/>
  <c r="F1110" i="13"/>
  <c r="B432" i="13"/>
  <c r="C843" i="13"/>
  <c r="C934" i="13"/>
  <c r="C325" i="13"/>
  <c r="D848" i="13"/>
  <c r="F1461" i="13"/>
  <c r="D2582" i="13"/>
  <c r="D358" i="13"/>
  <c r="D1800" i="13"/>
  <c r="C719" i="13"/>
  <c r="D1490" i="13"/>
  <c r="B2384" i="13"/>
  <c r="F1320" i="13"/>
  <c r="B1214" i="13"/>
  <c r="E154" i="13"/>
  <c r="D2606" i="13"/>
  <c r="E921" i="13"/>
  <c r="B935" i="13"/>
  <c r="C1071" i="13"/>
  <c r="F677" i="106"/>
  <c r="C168" i="13"/>
  <c r="C1927" i="13"/>
  <c r="B1404" i="13"/>
  <c r="C509" i="13"/>
  <c r="Q353" i="106"/>
  <c r="D707" i="13"/>
  <c r="E435" i="13"/>
  <c r="C1146" i="13"/>
  <c r="D252" i="13"/>
  <c r="E1538" i="13"/>
  <c r="E97" i="13"/>
  <c r="D206" i="13"/>
  <c r="E446" i="13"/>
  <c r="E2585" i="13"/>
  <c r="E432" i="13"/>
  <c r="E1272" i="13"/>
  <c r="B2699" i="13"/>
  <c r="D1779" i="13"/>
  <c r="B112" i="13"/>
  <c r="P1139" i="106"/>
  <c r="E2526" i="13"/>
  <c r="B1967" i="13"/>
  <c r="D2712" i="13"/>
  <c r="F568" i="13"/>
  <c r="B2368" i="13"/>
  <c r="F557" i="13"/>
  <c r="D1378" i="13"/>
  <c r="B2439" i="13"/>
  <c r="E1090" i="13"/>
  <c r="B107" i="13"/>
  <c r="B1771" i="13"/>
  <c r="B2415" i="13"/>
  <c r="B50" i="13"/>
  <c r="B1646" i="13"/>
  <c r="D277" i="106"/>
  <c r="E1773" i="13"/>
  <c r="E442" i="13"/>
  <c r="P293" i="106"/>
  <c r="D411" i="13"/>
  <c r="E1072" i="13"/>
  <c r="B1793" i="13"/>
  <c r="D2698" i="13"/>
  <c r="B1808" i="13"/>
  <c r="B604" i="13"/>
  <c r="C2462" i="13"/>
  <c r="E1157" i="106"/>
  <c r="E157" i="13"/>
  <c r="B314" i="13"/>
  <c r="B635" i="13"/>
  <c r="C2360" i="13"/>
  <c r="E472" i="13"/>
  <c r="B353" i="13"/>
  <c r="B280" i="13"/>
  <c r="E496" i="13"/>
  <c r="E69" i="13"/>
  <c r="E109" i="13"/>
  <c r="E2267" i="13"/>
  <c r="E630" i="13"/>
  <c r="Q413" i="106"/>
  <c r="D1187" i="13"/>
  <c r="D892" i="13"/>
  <c r="F435" i="13"/>
  <c r="C544" i="13"/>
  <c r="F848" i="13"/>
  <c r="F2441" i="13"/>
  <c r="E980" i="13"/>
  <c r="F249" i="13"/>
  <c r="E2352" i="13"/>
  <c r="C164" i="13"/>
  <c r="D444" i="13"/>
  <c r="C1052" i="13"/>
  <c r="D1185" i="13"/>
  <c r="D283" i="13"/>
  <c r="C1813" i="13"/>
  <c r="F462" i="13"/>
  <c r="E576" i="13"/>
  <c r="C2447" i="13"/>
  <c r="D277" i="13"/>
  <c r="P679" i="106"/>
  <c r="D1484" i="13"/>
  <c r="F1950" i="13"/>
  <c r="D1244" i="13"/>
  <c r="F1114" i="13"/>
  <c r="C1178" i="13"/>
  <c r="E1142" i="13"/>
  <c r="F1965" i="13"/>
  <c r="Q351" i="106"/>
  <c r="D954" i="13"/>
  <c r="C1847" i="13"/>
  <c r="B1881" i="13"/>
  <c r="F2309" i="13"/>
  <c r="C7" i="114"/>
  <c r="E2705" i="13"/>
  <c r="B1226" i="13"/>
  <c r="D2624" i="13"/>
  <c r="D369" i="13"/>
  <c r="E1174" i="13"/>
  <c r="B141" i="13"/>
  <c r="C1494" i="13"/>
  <c r="D978" i="13"/>
  <c r="Q33" i="106"/>
  <c r="C1906" i="13"/>
  <c r="E2375" i="13"/>
  <c r="E1557" i="13"/>
  <c r="E797" i="13"/>
  <c r="Q239" i="106"/>
  <c r="B1335" i="13"/>
  <c r="C1767" i="13"/>
  <c r="B2371" i="13"/>
  <c r="F1235" i="13"/>
  <c r="D424" i="13"/>
  <c r="E603" i="13"/>
  <c r="C1534" i="13"/>
  <c r="P939" i="106"/>
  <c r="B1832" i="13"/>
  <c r="F1880" i="13"/>
  <c r="D701" i="13"/>
  <c r="F1344" i="13"/>
  <c r="B1942" i="13"/>
  <c r="C847" i="106"/>
  <c r="P433" i="106"/>
  <c r="E1184" i="13"/>
  <c r="P141" i="106"/>
  <c r="C590" i="13"/>
  <c r="C632" i="13"/>
  <c r="F1072" i="13"/>
  <c r="F1438" i="13"/>
  <c r="F2376" i="13"/>
  <c r="B1013" i="13"/>
  <c r="E573" i="13"/>
  <c r="B1444" i="13"/>
  <c r="D723" i="13"/>
  <c r="B620" i="13"/>
  <c r="P191" i="106"/>
  <c r="Q133" i="106"/>
  <c r="F301" i="13"/>
  <c r="F2451" i="13"/>
  <c r="E41" i="13"/>
  <c r="B1415" i="13"/>
  <c r="E1774" i="13"/>
  <c r="C540" i="13"/>
  <c r="F1008" i="13"/>
  <c r="F1248" i="13"/>
  <c r="F407" i="106"/>
  <c r="C637" i="13"/>
  <c r="B613" i="13"/>
  <c r="F496" i="13"/>
  <c r="Q1173" i="106"/>
  <c r="F1343" i="13"/>
  <c r="B2244" i="13"/>
  <c r="D217" i="106"/>
  <c r="B1194" i="13"/>
  <c r="C1031" i="13"/>
  <c r="D1258" i="13"/>
  <c r="P351" i="106"/>
  <c r="E1456" i="13"/>
  <c r="E1371" i="13"/>
  <c r="B1165" i="13"/>
  <c r="F231" i="13"/>
  <c r="D1303" i="13"/>
  <c r="B376" i="13"/>
  <c r="Q419" i="106"/>
  <c r="B2529" i="13"/>
  <c r="E2344" i="13"/>
  <c r="F54" i="13"/>
  <c r="D63" i="13"/>
  <c r="D303" i="13"/>
  <c r="D548" i="13"/>
  <c r="E2534" i="13"/>
  <c r="F557" i="106"/>
  <c r="F1892" i="13"/>
  <c r="F1253" i="13"/>
  <c r="E397" i="106"/>
  <c r="F2628" i="13"/>
  <c r="F2596" i="13"/>
  <c r="E1007" i="13"/>
  <c r="C1529" i="13"/>
  <c r="D367" i="106"/>
  <c r="C2257" i="13"/>
  <c r="E1492" i="13"/>
  <c r="B963" i="13"/>
  <c r="D2441" i="13"/>
  <c r="F785" i="13"/>
  <c r="F121" i="13"/>
  <c r="C1513" i="13"/>
  <c r="B1334" i="13"/>
  <c r="C324" i="13"/>
  <c r="B2644" i="13"/>
  <c r="C1924" i="13"/>
  <c r="C607" i="13"/>
  <c r="D2241" i="13"/>
  <c r="C1960" i="13"/>
  <c r="F507" i="106"/>
  <c r="E1363" i="13"/>
  <c r="F960" i="13"/>
  <c r="E589" i="13"/>
  <c r="E25" i="112"/>
  <c r="B1682" i="13"/>
  <c r="B1678" i="13"/>
  <c r="E897" i="106"/>
  <c r="B2322" i="13"/>
  <c r="B895" i="13"/>
  <c r="C2573" i="13"/>
  <c r="C1532" i="13"/>
  <c r="C2452" i="13"/>
  <c r="C1110" i="13"/>
  <c r="C1280" i="13"/>
  <c r="F1993" i="13"/>
  <c r="B1899" i="13"/>
  <c r="C1438" i="13"/>
  <c r="F714" i="13"/>
  <c r="C2419" i="13"/>
  <c r="C388" i="13"/>
  <c r="C497" i="13"/>
  <c r="B187" i="13"/>
  <c r="D2424" i="13"/>
  <c r="C2385" i="13"/>
  <c r="B116" i="13"/>
  <c r="D475" i="13"/>
  <c r="B1235" i="13"/>
  <c r="F1038" i="13"/>
  <c r="P833" i="106"/>
  <c r="B381" i="13"/>
  <c r="B2314" i="13"/>
  <c r="D393" i="13"/>
  <c r="C1515" i="13"/>
  <c r="F1528" i="13"/>
  <c r="H369" i="106" l="1"/>
  <c r="H219" i="106"/>
  <c r="H279" i="106"/>
  <c r="I741" i="106"/>
  <c r="G741" i="106" s="1"/>
  <c r="I739" i="106"/>
  <c r="G739" i="106" s="1"/>
  <c r="H1039" i="106"/>
  <c r="I419" i="106"/>
  <c r="G419" i="106" s="1"/>
  <c r="H1183" i="106"/>
  <c r="H1003" i="106"/>
  <c r="H749" i="106"/>
  <c r="I1003" i="106"/>
  <c r="G1003" i="106" s="1"/>
  <c r="H349" i="106"/>
  <c r="I1183" i="106"/>
  <c r="G1183" i="106" s="1"/>
  <c r="H1043" i="106"/>
  <c r="H739" i="106"/>
  <c r="H149" i="106"/>
  <c r="I753" i="106"/>
  <c r="G753" i="106" s="1"/>
  <c r="I749" i="106"/>
  <c r="G749" i="106" s="1"/>
  <c r="H229" i="106"/>
  <c r="H439" i="106"/>
  <c r="H639" i="106"/>
  <c r="I349" i="106"/>
  <c r="G349" i="106" s="1"/>
  <c r="H929" i="106"/>
  <c r="H659" i="106"/>
  <c r="I1039" i="106"/>
  <c r="G1039" i="106" s="1"/>
  <c r="I1043" i="106"/>
  <c r="G1043" i="106" s="1"/>
  <c r="I959" i="106"/>
  <c r="G959" i="106" s="1"/>
  <c r="H1099" i="106"/>
  <c r="H479" i="106"/>
  <c r="H289" i="106"/>
  <c r="H753" i="106"/>
  <c r="I551" i="106"/>
  <c r="G551" i="106" s="1"/>
  <c r="H519" i="106"/>
  <c r="H619" i="106"/>
  <c r="H419" i="106"/>
  <c r="H759" i="106"/>
  <c r="H959" i="106"/>
  <c r="B443" i="13"/>
  <c r="E721" i="13"/>
  <c r="F631" i="13"/>
  <c r="B418" i="13"/>
  <c r="F385" i="13"/>
  <c r="D2522" i="13"/>
  <c r="C2323" i="13"/>
  <c r="C764" i="13"/>
  <c r="B1178" i="13"/>
  <c r="C1864" i="13"/>
  <c r="F868" i="13"/>
  <c r="C2696" i="13"/>
  <c r="C1096" i="13"/>
  <c r="D1267" i="13"/>
  <c r="B1364" i="13"/>
  <c r="F224" i="13"/>
  <c r="D1363" i="13"/>
  <c r="B1163" i="13"/>
  <c r="C348" i="13"/>
  <c r="F2402" i="13"/>
  <c r="B2267" i="13"/>
  <c r="D1247" i="13"/>
  <c r="F1889" i="13"/>
  <c r="D2649" i="13"/>
  <c r="B370" i="13"/>
  <c r="B2695" i="13"/>
  <c r="C1319" i="13"/>
  <c r="B1644" i="13"/>
  <c r="Q981" i="106"/>
  <c r="B2398" i="13"/>
  <c r="D272" i="13"/>
  <c r="B2498" i="13"/>
  <c r="B901" i="13"/>
  <c r="E1258" i="13"/>
  <c r="B1137" i="13"/>
  <c r="D308" i="13"/>
  <c r="F587" i="106"/>
  <c r="B704" i="13"/>
  <c r="B1251" i="13"/>
  <c r="E1394" i="13"/>
  <c r="F1143" i="13"/>
  <c r="E2363" i="13"/>
  <c r="E961" i="13"/>
  <c r="B994" i="13"/>
  <c r="B402" i="13"/>
  <c r="R69" i="113"/>
  <c r="C131" i="13"/>
  <c r="D224" i="13"/>
  <c r="P899" i="106"/>
  <c r="B2482" i="13"/>
  <c r="F823" i="13"/>
  <c r="D1230" i="13"/>
  <c r="C1897" i="13"/>
  <c r="B1173" i="13"/>
  <c r="B2348" i="13"/>
  <c r="B383" i="13"/>
  <c r="Q921" i="106"/>
  <c r="F1162" i="13"/>
  <c r="C44" i="13"/>
  <c r="D1057" i="13"/>
  <c r="D527" i="106"/>
  <c r="E549" i="13"/>
  <c r="F704" i="13"/>
  <c r="F983" i="13"/>
  <c r="B912" i="13"/>
  <c r="F1282" i="13"/>
  <c r="E2311" i="13"/>
  <c r="B1765" i="13"/>
  <c r="B1553" i="13"/>
  <c r="F1199" i="13"/>
  <c r="D2431" i="13"/>
  <c r="D216" i="13"/>
  <c r="D1276" i="13"/>
  <c r="C1116" i="13"/>
  <c r="B514" i="13"/>
  <c r="E2576" i="13"/>
  <c r="E787" i="106"/>
  <c r="E504" i="13"/>
  <c r="F1811" i="13"/>
  <c r="F1048" i="13"/>
  <c r="D881" i="13"/>
  <c r="C1058" i="13"/>
  <c r="E2387" i="13"/>
  <c r="F2241" i="13"/>
  <c r="B1325" i="13"/>
  <c r="D1287" i="13"/>
  <c r="D1339" i="13"/>
  <c r="F666" i="13"/>
  <c r="D232" i="13"/>
  <c r="F212" i="13"/>
  <c r="E1389" i="13"/>
  <c r="C169" i="13"/>
  <c r="B288" i="13"/>
  <c r="B1554" i="13"/>
  <c r="B2543" i="13"/>
  <c r="B2562" i="13"/>
  <c r="F1014" i="13"/>
  <c r="C1231" i="13"/>
  <c r="P181" i="106"/>
  <c r="B132" i="13"/>
  <c r="F1176" i="13"/>
  <c r="B1786" i="13"/>
  <c r="C956" i="13"/>
  <c r="D1270" i="13"/>
  <c r="C1297" i="13"/>
  <c r="B1599" i="13"/>
  <c r="B810" i="13"/>
  <c r="F617" i="13"/>
  <c r="B424" i="13"/>
  <c r="C2528" i="13"/>
  <c r="F267" i="106"/>
  <c r="B2355" i="13"/>
  <c r="C2585" i="13"/>
  <c r="B657" i="13"/>
  <c r="B2693" i="13"/>
  <c r="D1771" i="13"/>
  <c r="B583" i="13"/>
  <c r="D1372" i="13"/>
  <c r="F117" i="106"/>
  <c r="B2479" i="13"/>
  <c r="B806" i="13"/>
  <c r="C962" i="13"/>
  <c r="B158" i="13"/>
  <c r="C638" i="13"/>
  <c r="Q79" i="106"/>
  <c r="C609" i="13"/>
  <c r="E1476" i="13"/>
  <c r="E101" i="13"/>
  <c r="E870" i="13"/>
  <c r="E829" i="13"/>
  <c r="E994" i="13"/>
  <c r="E1362" i="13"/>
  <c r="E2395" i="13"/>
  <c r="D298" i="13"/>
  <c r="B178" i="13"/>
  <c r="D1541" i="13"/>
  <c r="B565" i="13"/>
  <c r="E1005" i="13"/>
  <c r="B2643" i="13"/>
  <c r="B1303" i="13"/>
  <c r="D1815" i="13"/>
  <c r="B1401" i="13"/>
  <c r="C2556" i="13"/>
  <c r="D570" i="13"/>
  <c r="D1208" i="13"/>
  <c r="C775" i="13"/>
  <c r="C149" i="13"/>
  <c r="D2454" i="13"/>
  <c r="F939" i="13"/>
  <c r="C119" i="13"/>
  <c r="D157" i="13"/>
  <c r="C704" i="13"/>
  <c r="F2705" i="13"/>
  <c r="E585" i="13"/>
  <c r="B855" i="13"/>
  <c r="F1961" i="13"/>
  <c r="E207" i="106"/>
  <c r="D2244" i="13"/>
  <c r="D813" i="13"/>
  <c r="D2414" i="13"/>
  <c r="F1452" i="13"/>
  <c r="D736" i="13"/>
  <c r="C1122" i="13"/>
  <c r="F442" i="13"/>
  <c r="B2569" i="13"/>
  <c r="F282" i="13"/>
  <c r="C1113" i="13"/>
  <c r="B698" i="13"/>
  <c r="F541" i="13"/>
  <c r="D540" i="13"/>
  <c r="F646" i="13"/>
  <c r="B2245" i="13"/>
  <c r="D1005" i="13"/>
  <c r="E520" i="13"/>
  <c r="F191" i="13"/>
  <c r="D2344" i="13"/>
  <c r="Q1139" i="106"/>
  <c r="E1267" i="13"/>
  <c r="B468" i="13"/>
  <c r="F46" i="13"/>
  <c r="D380" i="13"/>
  <c r="B1598" i="13"/>
  <c r="E1287" i="13"/>
  <c r="C2336" i="13"/>
  <c r="C484" i="13"/>
  <c r="F130" i="13"/>
  <c r="D596" i="13"/>
  <c r="D41" i="13"/>
  <c r="F107" i="13"/>
  <c r="E964" i="13"/>
  <c r="B1557" i="13"/>
  <c r="C1895" i="13"/>
  <c r="E527" i="13"/>
  <c r="B1419" i="13"/>
  <c r="F1868" i="13"/>
  <c r="D2629" i="13"/>
  <c r="C1246" i="13"/>
  <c r="B1737" i="13"/>
  <c r="C2345" i="13"/>
  <c r="F2283" i="13"/>
  <c r="F1053" i="13"/>
  <c r="B1946" i="13"/>
  <c r="D1022" i="13"/>
  <c r="D1294" i="13"/>
  <c r="C986" i="13"/>
  <c r="C519" i="13"/>
  <c r="F487" i="13"/>
  <c r="F305" i="13"/>
  <c r="E2280" i="13"/>
  <c r="F2592" i="13"/>
  <c r="B1321" i="13"/>
  <c r="C508" i="13"/>
  <c r="F441" i="13"/>
  <c r="D1044" i="13"/>
  <c r="E304" i="13"/>
  <c r="D2622" i="13"/>
  <c r="E713" i="13"/>
  <c r="E827" i="106"/>
  <c r="E1498" i="13"/>
  <c r="D2403" i="13"/>
  <c r="B1569" i="13"/>
  <c r="P971" i="106"/>
  <c r="B1317" i="13"/>
  <c r="B700" i="13"/>
  <c r="Q289" i="106"/>
  <c r="B676" i="13"/>
  <c r="E2539" i="13"/>
  <c r="C2535" i="13"/>
  <c r="D1189" i="13"/>
  <c r="E2459" i="13"/>
  <c r="E1112" i="13"/>
  <c r="B301" i="13"/>
  <c r="P249" i="106"/>
  <c r="E1999" i="13"/>
  <c r="E2317" i="13"/>
  <c r="B585" i="13"/>
  <c r="F707" i="106"/>
  <c r="C804" i="13"/>
  <c r="C2584" i="13"/>
  <c r="D2317" i="13"/>
  <c r="F1310" i="13"/>
  <c r="B571" i="13"/>
  <c r="B1878" i="13"/>
  <c r="F2714" i="13"/>
  <c r="P741" i="106"/>
  <c r="F2002" i="13"/>
  <c r="B2349" i="13"/>
  <c r="F720" i="13"/>
  <c r="C594" i="13"/>
  <c r="C1540" i="13"/>
  <c r="B465" i="13"/>
  <c r="P1133" i="106"/>
  <c r="Q1141" i="106"/>
  <c r="E2346" i="13"/>
  <c r="F497" i="106"/>
  <c r="F873" i="13"/>
  <c r="Q881" i="106"/>
  <c r="B2401" i="13"/>
  <c r="E359" i="13"/>
  <c r="B1218" i="13"/>
  <c r="E2272" i="13"/>
  <c r="B980" i="13"/>
  <c r="C1651" i="13"/>
  <c r="D1096" i="13"/>
  <c r="B1629" i="13"/>
  <c r="B1987" i="13"/>
  <c r="D325" i="13"/>
  <c r="C545" i="13"/>
  <c r="D823" i="13"/>
  <c r="C2691" i="13"/>
  <c r="D1308" i="13"/>
  <c r="Q33" i="113"/>
  <c r="C2283" i="13"/>
  <c r="B608" i="13"/>
  <c r="E691" i="13"/>
  <c r="B2574" i="13"/>
  <c r="B137" i="13"/>
  <c r="B854" i="13"/>
  <c r="B1456" i="13"/>
  <c r="D1410" i="13"/>
  <c r="F522" i="13"/>
  <c r="D94" i="13"/>
  <c r="Q379" i="106"/>
  <c r="D815" i="13"/>
  <c r="C1271" i="13"/>
  <c r="C204" i="13"/>
  <c r="C190" i="13"/>
  <c r="E1191" i="13"/>
  <c r="B1394" i="13"/>
  <c r="F1537" i="13"/>
  <c r="Q563" i="106"/>
  <c r="C1559" i="13"/>
  <c r="C241" i="13"/>
  <c r="E968" i="13"/>
  <c r="F362" i="13"/>
  <c r="B2731" i="13"/>
  <c r="Q709" i="106"/>
  <c r="F2351" i="13"/>
  <c r="F277" i="106"/>
  <c r="D189" i="13"/>
  <c r="P439" i="106"/>
  <c r="B1434" i="13"/>
  <c r="B2717" i="13"/>
  <c r="E1081" i="13"/>
  <c r="F2622" i="13"/>
  <c r="B2448" i="13"/>
  <c r="F1181" i="13"/>
  <c r="C2539" i="13"/>
  <c r="C1327" i="13"/>
  <c r="F552" i="13"/>
  <c r="D698" i="13"/>
  <c r="Q943" i="106"/>
  <c r="C470" i="13"/>
  <c r="D2418" i="13"/>
  <c r="B198" i="13"/>
  <c r="B1389" i="13"/>
  <c r="B1862" i="13"/>
  <c r="E1115" i="13"/>
  <c r="E771" i="13"/>
  <c r="C554" i="13"/>
  <c r="D1487" i="13"/>
  <c r="C2001" i="13"/>
  <c r="E1493" i="13"/>
  <c r="C745" i="13"/>
  <c r="D35" i="13"/>
  <c r="F1027" i="106"/>
  <c r="D2613" i="13"/>
  <c r="E668" i="13"/>
  <c r="B532" i="13"/>
  <c r="D776" i="13"/>
  <c r="F2530" i="13"/>
  <c r="E2571" i="13"/>
  <c r="D268" i="13"/>
  <c r="E67" i="13"/>
  <c r="P639" i="106"/>
  <c r="C675" i="13"/>
  <c r="B1515" i="13"/>
  <c r="D126" i="13"/>
  <c r="E1179" i="13"/>
  <c r="C68" i="13"/>
  <c r="E950" i="13"/>
  <c r="B1861" i="13"/>
  <c r="B778" i="13"/>
  <c r="F189" i="13"/>
  <c r="E288" i="13"/>
  <c r="F658" i="13"/>
  <c r="E1814" i="13"/>
  <c r="E779" i="13"/>
  <c r="E1376" i="13"/>
  <c r="D317" i="106"/>
  <c r="C1384" i="13"/>
  <c r="D327" i="106"/>
  <c r="B1409" i="13"/>
  <c r="C2327" i="13"/>
  <c r="F1559" i="13"/>
  <c r="C1047" i="13"/>
  <c r="B1320" i="13"/>
  <c r="D2565" i="13"/>
  <c r="E2434" i="13"/>
  <c r="B1851" i="13"/>
  <c r="E2360" i="13"/>
  <c r="B1198" i="13"/>
  <c r="F894" i="13"/>
  <c r="E2713" i="13"/>
  <c r="B322" i="13"/>
  <c r="C1771" i="13"/>
  <c r="C121" i="13"/>
  <c r="D850" i="13"/>
  <c r="C278" i="13"/>
  <c r="B1346" i="13"/>
  <c r="C2314" i="13"/>
  <c r="E1268" i="13"/>
  <c r="D2438" i="13"/>
  <c r="D2704" i="13"/>
  <c r="F2261" i="13"/>
  <c r="D2718" i="13"/>
  <c r="C2289" i="13"/>
  <c r="Q69" i="113"/>
  <c r="D628" i="13"/>
  <c r="H529" i="106" l="1"/>
  <c r="I1033" i="106"/>
  <c r="G1033" i="106" s="1"/>
  <c r="H1033" i="106"/>
  <c r="H273" i="106"/>
  <c r="I273" i="106"/>
  <c r="G273" i="106" s="1"/>
  <c r="I279" i="106"/>
  <c r="G279" i="106" s="1"/>
  <c r="I281" i="106"/>
  <c r="G281" i="106" s="1"/>
  <c r="H329" i="106"/>
  <c r="H319" i="106"/>
  <c r="H741" i="106"/>
  <c r="K749" i="106"/>
  <c r="BR37" i="1" s="1"/>
  <c r="L749" i="106"/>
  <c r="BS37" i="1" s="1"/>
  <c r="L1039" i="106"/>
  <c r="BG48" i="1" s="1"/>
  <c r="K1039" i="106"/>
  <c r="BF48" i="1" s="1"/>
  <c r="L959" i="106"/>
  <c r="BS44" i="1" s="1"/>
  <c r="K959" i="106"/>
  <c r="BR44" i="1" s="1"/>
  <c r="K1043" i="106"/>
  <c r="BN48" i="1" s="1"/>
  <c r="L1043" i="106"/>
  <c r="BO48" i="1" s="1"/>
  <c r="K1003" i="106"/>
  <c r="BB47" i="1" s="1"/>
  <c r="L1003" i="106"/>
  <c r="BC47" i="1" s="1"/>
  <c r="L1183" i="106"/>
  <c r="BC60" i="1" s="1"/>
  <c r="K1183" i="106"/>
  <c r="BB60" i="1" s="1"/>
  <c r="K349" i="106"/>
  <c r="BF21" i="1" s="1"/>
  <c r="L349" i="106"/>
  <c r="BG21" i="1" s="1"/>
  <c r="L419" i="106"/>
  <c r="BS25" i="1" s="1"/>
  <c r="K419" i="106"/>
  <c r="BR25" i="1" s="1"/>
  <c r="L1033" i="106"/>
  <c r="BC48" i="1" s="1"/>
  <c r="K1033" i="106"/>
  <c r="BB48" i="1" s="1"/>
  <c r="L279" i="106"/>
  <c r="AU18" i="1" s="1"/>
  <c r="K279" i="106"/>
  <c r="AT18" i="1" s="1"/>
  <c r="L741" i="106"/>
  <c r="BK37" i="1" s="1"/>
  <c r="K741" i="106"/>
  <c r="BJ37" i="1" s="1"/>
  <c r="L753" i="106"/>
  <c r="CA37" i="1" s="1"/>
  <c r="K753" i="106"/>
  <c r="BZ37" i="1" s="1"/>
  <c r="L739" i="106"/>
  <c r="BG37" i="1" s="1"/>
  <c r="K739" i="106"/>
  <c r="BF37" i="1" s="1"/>
  <c r="F475" i="13"/>
  <c r="D2544" i="13"/>
  <c r="B2584" i="13"/>
  <c r="B244" i="13"/>
  <c r="D1802" i="13"/>
  <c r="C2621" i="13"/>
  <c r="D394" i="13"/>
  <c r="E61" i="13"/>
  <c r="E1522" i="13"/>
  <c r="D1507" i="13"/>
  <c r="D1019" i="13"/>
  <c r="E1978" i="13"/>
  <c r="C906" i="13"/>
  <c r="D163" i="13"/>
  <c r="C1493" i="13"/>
  <c r="C2322" i="13"/>
  <c r="P959" i="106"/>
  <c r="B1930" i="13"/>
  <c r="D1443" i="13"/>
  <c r="Q181" i="106"/>
  <c r="C2566" i="13"/>
  <c r="D1229" i="13"/>
  <c r="F1446" i="13"/>
  <c r="D337" i="13"/>
  <c r="E684" i="13"/>
  <c r="B2708" i="13"/>
  <c r="C522" i="13"/>
  <c r="B1027" i="13"/>
  <c r="E673" i="13"/>
  <c r="F2548" i="13"/>
  <c r="Q403" i="106"/>
  <c r="C2455" i="13"/>
  <c r="B970" i="13"/>
  <c r="D2603" i="13"/>
  <c r="E1529" i="13"/>
  <c r="B755" i="13"/>
  <c r="B191" i="13"/>
  <c r="C417" i="106"/>
  <c r="D1047" i="106"/>
  <c r="E2418" i="13"/>
  <c r="B506" i="13"/>
  <c r="F463" i="13"/>
  <c r="C172" i="13"/>
  <c r="D436" i="13"/>
  <c r="P19" i="106"/>
  <c r="Q503" i="106"/>
  <c r="F786" i="13"/>
  <c r="F999" i="13"/>
  <c r="B1715" i="13"/>
  <c r="B1579" i="13"/>
  <c r="C1068" i="13"/>
  <c r="B2646" i="13"/>
  <c r="B1776" i="13"/>
  <c r="F2355" i="13"/>
  <c r="B1976" i="13"/>
  <c r="E869" i="13"/>
  <c r="D2551" i="13"/>
  <c r="F764" i="13"/>
  <c r="D2710" i="13"/>
  <c r="B2544" i="13"/>
  <c r="B1463" i="13"/>
  <c r="B1992" i="13"/>
  <c r="E66" i="13"/>
  <c r="D1478" i="13"/>
  <c r="B420" i="13"/>
  <c r="F1425" i="13"/>
  <c r="P393" i="106"/>
  <c r="D531" i="13"/>
  <c r="F2334" i="13"/>
  <c r="D833" i="13"/>
  <c r="C1366" i="13"/>
  <c r="F932" i="13"/>
  <c r="B2462" i="13"/>
  <c r="E1979" i="13"/>
  <c r="B1850" i="13"/>
  <c r="P1143" i="106"/>
  <c r="B1016" i="13"/>
  <c r="E1296" i="13"/>
  <c r="B2446" i="13"/>
  <c r="E1384" i="13"/>
  <c r="C1460" i="13"/>
  <c r="F2298" i="13"/>
  <c r="C818" i="13"/>
  <c r="E939" i="13"/>
  <c r="C218" i="13"/>
  <c r="C2643" i="13"/>
  <c r="F327" i="13"/>
  <c r="F1325" i="13"/>
  <c r="C72" i="13"/>
  <c r="E2582" i="13"/>
  <c r="D565" i="13"/>
  <c r="E1770" i="13"/>
  <c r="E967" i="106"/>
  <c r="E1992" i="13"/>
  <c r="C327" i="13"/>
  <c r="C1807" i="13"/>
  <c r="Q509" i="106"/>
  <c r="D465" i="13"/>
  <c r="K273" i="106" l="1"/>
  <c r="BZ17" i="1" s="1"/>
  <c r="H1049" i="106"/>
  <c r="H421" i="106"/>
  <c r="I421" i="106"/>
  <c r="G421" i="106" s="1"/>
  <c r="X48" i="1"/>
  <c r="L273" i="106"/>
  <c r="CA17" i="1" s="1"/>
  <c r="AP17" i="1" s="1"/>
  <c r="H281" i="106"/>
  <c r="Y37" i="1"/>
  <c r="M18" i="1"/>
  <c r="AP37" i="1"/>
  <c r="O48" i="1"/>
  <c r="X37" i="1"/>
  <c r="AN44" i="1"/>
  <c r="O60" i="1"/>
  <c r="AN25" i="1"/>
  <c r="AN37" i="1"/>
  <c r="Z48" i="1"/>
  <c r="O47" i="1"/>
  <c r="X21" i="1"/>
  <c r="D1417" i="13"/>
  <c r="C1476" i="13"/>
  <c r="C715" i="13"/>
  <c r="B237" i="13"/>
  <c r="D1497" i="13"/>
  <c r="D554" i="13"/>
  <c r="E2274" i="13"/>
  <c r="E1030" i="13"/>
  <c r="D2525" i="13"/>
  <c r="Q1011" i="106"/>
  <c r="Q1089" i="106"/>
  <c r="F467" i="106"/>
  <c r="F194" i="13"/>
  <c r="D1066" i="13"/>
  <c r="B2397" i="13"/>
  <c r="B1066" i="13"/>
  <c r="P281" i="106"/>
  <c r="E2723" i="13"/>
  <c r="D574" i="13"/>
  <c r="F2701" i="13"/>
  <c r="D2537" i="13"/>
  <c r="C2409" i="13"/>
  <c r="B2399" i="13"/>
  <c r="C682" i="13"/>
  <c r="C1356" i="13"/>
  <c r="D1002" i="13"/>
  <c r="P161" i="106"/>
  <c r="C535" i="13"/>
  <c r="F1489" i="13"/>
  <c r="B821" i="13"/>
  <c r="C651" i="13"/>
  <c r="E506" i="13"/>
  <c r="C448" i="13"/>
  <c r="B90" i="13"/>
  <c r="F757" i="106"/>
  <c r="D1120" i="13"/>
  <c r="B890" i="13"/>
  <c r="D2287" i="13"/>
  <c r="F87" i="106"/>
  <c r="C2707" i="13"/>
  <c r="F650" i="13"/>
  <c r="F167" i="106"/>
  <c r="E852" i="13"/>
  <c r="B812" i="13"/>
  <c r="F1535" i="13"/>
  <c r="E376" i="13"/>
  <c r="C782" i="13"/>
  <c r="E197" i="106"/>
  <c r="C839" i="13"/>
  <c r="F2461" i="13"/>
  <c r="E877" i="106"/>
  <c r="F1301" i="13"/>
  <c r="E1205" i="13"/>
  <c r="B1628" i="13"/>
  <c r="D1344" i="13"/>
  <c r="B673" i="13"/>
  <c r="F2356" i="13"/>
  <c r="C1345" i="13"/>
  <c r="E2503" i="13"/>
  <c r="E2297" i="13"/>
  <c r="F573" i="13"/>
  <c r="E1513" i="13"/>
  <c r="E2530" i="13"/>
  <c r="C1187" i="106"/>
  <c r="C2258" i="13"/>
  <c r="E1526" i="13"/>
  <c r="D1457" i="13"/>
  <c r="B555" i="13"/>
  <c r="E1057" i="106"/>
  <c r="B2573" i="13"/>
  <c r="B330" i="13"/>
  <c r="E2491" i="13"/>
  <c r="B1911" i="13"/>
  <c r="C1768" i="13"/>
  <c r="Q131" i="106"/>
  <c r="C1495" i="13"/>
  <c r="B211" i="13"/>
  <c r="B1937" i="13"/>
  <c r="B1020" i="13"/>
  <c r="D566" i="13"/>
  <c r="B972" i="13"/>
  <c r="F1984" i="13"/>
  <c r="C821" i="13"/>
  <c r="B539" i="13"/>
  <c r="B1973" i="13"/>
  <c r="E78" i="13"/>
  <c r="D1109" i="13"/>
  <c r="C1073" i="13"/>
  <c r="C2610" i="13"/>
  <c r="B795" i="13"/>
  <c r="D1960" i="13"/>
  <c r="D1452" i="13"/>
  <c r="P109" i="106"/>
  <c r="B1378" i="13"/>
  <c r="C77" i="106"/>
  <c r="C50" i="13"/>
  <c r="D720" i="13"/>
  <c r="F2724" i="13"/>
  <c r="P803" i="106"/>
  <c r="C453" i="13"/>
  <c r="D1182" i="13"/>
  <c r="B1710" i="13"/>
  <c r="F2711" i="13"/>
  <c r="E2479" i="13"/>
  <c r="E2401" i="13"/>
  <c r="F77" i="13"/>
  <c r="E398" i="13"/>
  <c r="C2304" i="13"/>
  <c r="F302" i="13"/>
  <c r="E985" i="13"/>
  <c r="E2435" i="13"/>
  <c r="F1895" i="13"/>
  <c r="P403" i="106"/>
  <c r="E1450" i="13"/>
  <c r="C696" i="13"/>
  <c r="F2510" i="13"/>
  <c r="E1311" i="13"/>
  <c r="F481" i="13"/>
  <c r="E2652" i="13"/>
  <c r="C1255" i="13"/>
  <c r="F480" i="13"/>
  <c r="F81" i="13"/>
  <c r="D1138" i="13"/>
  <c r="D2352" i="13"/>
  <c r="C954" i="13"/>
  <c r="C1790" i="13"/>
  <c r="C2318" i="13"/>
  <c r="F1375" i="13"/>
  <c r="E1168" i="13"/>
  <c r="E2716" i="13"/>
  <c r="B722" i="13"/>
  <c r="E206" i="13"/>
  <c r="B1905" i="13"/>
  <c r="F318" i="13"/>
  <c r="D553" i="13"/>
  <c r="C2623" i="13"/>
  <c r="B2469" i="13"/>
  <c r="E265" i="13"/>
  <c r="B2339" i="13"/>
  <c r="E1132" i="13"/>
  <c r="E1339" i="13"/>
  <c r="Q331" i="106"/>
  <c r="C1067" i="13"/>
  <c r="D2511" i="13"/>
  <c r="F2699" i="13"/>
  <c r="B1094" i="13"/>
  <c r="P431" i="106"/>
  <c r="C2354" i="13"/>
  <c r="C576" i="13"/>
  <c r="E1967" i="13"/>
  <c r="F897" i="13"/>
  <c r="F101" i="13"/>
  <c r="F1396" i="13"/>
  <c r="E225" i="13"/>
  <c r="D2350" i="13"/>
  <c r="F1651" i="13"/>
  <c r="C1099" i="13"/>
  <c r="E2239" i="13"/>
  <c r="F469" i="13"/>
  <c r="Q153" i="106"/>
  <c r="D1058" i="13"/>
  <c r="C1275" i="13"/>
  <c r="F2484" i="13"/>
  <c r="B627" i="13"/>
  <c r="B804" i="13"/>
  <c r="F2383" i="13"/>
  <c r="F1084" i="13"/>
  <c r="B538" i="13"/>
  <c r="B52" i="13"/>
  <c r="F767" i="106"/>
  <c r="E2243" i="13"/>
  <c r="F219" i="13"/>
  <c r="F273" i="13"/>
  <c r="B2428" i="13"/>
  <c r="F2348" i="13"/>
  <c r="B695" i="13"/>
  <c r="C546" i="13"/>
  <c r="B1215" i="13"/>
  <c r="F52" i="13"/>
  <c r="F2567" i="13"/>
  <c r="C1292" i="13"/>
  <c r="C1942" i="13"/>
  <c r="D1306" i="13"/>
  <c r="B214" i="13"/>
  <c r="D637" i="13"/>
  <c r="B1387" i="13"/>
  <c r="D290" i="13"/>
  <c r="D2510" i="13"/>
  <c r="D1194" i="13"/>
  <c r="E213" i="13"/>
  <c r="E172" i="13"/>
  <c r="F1865" i="13"/>
  <c r="B688" i="13"/>
  <c r="D521" i="13"/>
  <c r="E412" i="13"/>
  <c r="E2586" i="13"/>
  <c r="D517" i="13"/>
  <c r="D2372" i="13"/>
  <c r="D962" i="13"/>
  <c r="F599" i="13"/>
  <c r="F346" i="13"/>
  <c r="D787" i="13"/>
  <c r="E357" i="13"/>
  <c r="B814" i="13"/>
  <c r="E1534" i="13"/>
  <c r="F1426" i="13"/>
  <c r="E311" i="13"/>
  <c r="B499" i="13"/>
  <c r="D1538" i="13"/>
  <c r="D1027" i="106"/>
  <c r="C1104" i="13"/>
  <c r="P273" i="106"/>
  <c r="F500" i="13"/>
  <c r="P543" i="106"/>
  <c r="B1533" i="13"/>
  <c r="B1551" i="13"/>
  <c r="E287" i="13"/>
  <c r="Q891" i="106"/>
  <c r="B1046" i="13"/>
  <c r="B995" i="13"/>
  <c r="E735" i="13"/>
  <c r="B1453" i="13"/>
  <c r="D1375" i="13"/>
  <c r="F962" i="13"/>
  <c r="F307" i="13"/>
  <c r="B1285" i="13"/>
  <c r="F2485" i="13"/>
  <c r="B183" i="13"/>
  <c r="B543" i="13"/>
  <c r="C107" i="106"/>
  <c r="C399" i="13"/>
  <c r="P1113" i="106"/>
  <c r="C381" i="13"/>
  <c r="F320" i="13"/>
  <c r="E2465" i="13"/>
  <c r="F2338" i="13"/>
  <c r="C2303" i="13"/>
  <c r="E2002" i="13"/>
  <c r="Q13" i="106"/>
  <c r="B2554" i="13"/>
  <c r="B839" i="13"/>
  <c r="E837" i="13"/>
  <c r="Q409" i="106"/>
  <c r="D886" i="13"/>
  <c r="D2594" i="13"/>
  <c r="F1020" i="13"/>
  <c r="D2467" i="13"/>
  <c r="C1003" i="13"/>
  <c r="F2643" i="13"/>
  <c r="B824" i="13"/>
  <c r="B2394" i="13"/>
  <c r="E2273" i="13"/>
  <c r="C1903" i="13"/>
  <c r="D1387" i="13"/>
  <c r="E1997" i="13"/>
  <c r="C277" i="13"/>
  <c r="E34" i="13"/>
  <c r="F1042" i="13"/>
  <c r="F1417" i="13"/>
  <c r="D417" i="13"/>
  <c r="F1222" i="13"/>
  <c r="F31" i="112"/>
  <c r="B714" i="13"/>
  <c r="E1131" i="13"/>
  <c r="E187" i="13"/>
  <c r="C1982" i="13"/>
  <c r="P461" i="106"/>
  <c r="F576" i="13"/>
  <c r="D1996" i="13"/>
  <c r="D335" i="13"/>
  <c r="D433" i="13"/>
  <c r="E2350" i="13"/>
  <c r="C1133" i="13"/>
  <c r="D779" i="13"/>
  <c r="F225" i="13"/>
  <c r="B684" i="13"/>
  <c r="D1085" i="13"/>
  <c r="C1258" i="13"/>
  <c r="C173" i="13"/>
  <c r="F1787" i="13"/>
  <c r="C2569" i="13"/>
  <c r="E1392" i="13"/>
  <c r="B2729" i="13"/>
  <c r="C2552" i="13"/>
  <c r="E258" i="13"/>
  <c r="B1078" i="13"/>
  <c r="E2354" i="13"/>
  <c r="D100" i="13"/>
  <c r="B1040" i="13"/>
  <c r="B269" i="13"/>
  <c r="B2639" i="13"/>
  <c r="D1998" i="13"/>
  <c r="D228" i="13"/>
  <c r="P1103" i="106"/>
  <c r="F683" i="13"/>
  <c r="F1317" i="13"/>
  <c r="F1925" i="13"/>
  <c r="B486" i="13"/>
  <c r="E1382" i="13"/>
  <c r="D1381" i="13"/>
  <c r="E2262" i="13"/>
  <c r="C686" i="13"/>
  <c r="F2425" i="13"/>
  <c r="E2463" i="13"/>
  <c r="B580" i="13"/>
  <c r="B1735" i="13"/>
  <c r="B1645" i="13"/>
  <c r="B395" i="13"/>
  <c r="F1542" i="13"/>
  <c r="F1158" i="13"/>
  <c r="B1879" i="13"/>
  <c r="D1512" i="13"/>
  <c r="D1207" i="106"/>
  <c r="D1057" i="106"/>
  <c r="B1772" i="13"/>
  <c r="B463" i="13"/>
  <c r="B1299" i="13"/>
  <c r="E301" i="13"/>
  <c r="B1145" i="13"/>
  <c r="E606" i="13"/>
  <c r="F1428" i="13"/>
  <c r="C2380" i="13"/>
  <c r="C1555" i="13"/>
  <c r="Q21" i="106"/>
  <c r="B943" i="13"/>
  <c r="C159" i="13"/>
  <c r="D1813" i="13"/>
  <c r="C610" i="13"/>
  <c r="D285" i="13"/>
  <c r="E1425" i="13"/>
  <c r="E2575" i="13"/>
  <c r="B2713" i="13"/>
  <c r="C537" i="13"/>
  <c r="D204" i="13"/>
  <c r="D2354" i="13"/>
  <c r="D1091" i="13"/>
  <c r="C814" i="13"/>
  <c r="D1029" i="13"/>
  <c r="D2645" i="13"/>
  <c r="E192" i="13"/>
  <c r="D255" i="13"/>
  <c r="D78" i="13"/>
  <c r="C2608" i="13"/>
  <c r="E1302" i="13"/>
  <c r="F325" i="13"/>
  <c r="F1802" i="13"/>
  <c r="F560" i="13"/>
  <c r="D421" i="13"/>
  <c r="C1986" i="13"/>
  <c r="K421" i="106" l="1"/>
  <c r="BV25" i="1" s="1"/>
  <c r="L421" i="106"/>
  <c r="BW25" i="1" s="1"/>
  <c r="AO25" i="1" s="1"/>
  <c r="H1029" i="106"/>
  <c r="I1029" i="106"/>
  <c r="G1029" i="106" s="1"/>
  <c r="I171" i="106"/>
  <c r="G171" i="106" s="1"/>
  <c r="I91" i="106"/>
  <c r="G91" i="106" s="1"/>
  <c r="I759" i="106"/>
  <c r="G759" i="106" s="1"/>
  <c r="I471" i="106"/>
  <c r="G471" i="106" s="1"/>
  <c r="H1059" i="106"/>
  <c r="H1209" i="106"/>
  <c r="K281" i="106"/>
  <c r="AX18" i="1" s="1"/>
  <c r="L281" i="106"/>
  <c r="AY18" i="1" s="1"/>
  <c r="F152" i="13"/>
  <c r="B2293" i="13"/>
  <c r="F2578" i="13"/>
  <c r="F1982" i="13"/>
  <c r="E62" i="13"/>
  <c r="B500" i="13"/>
  <c r="E335" i="13"/>
  <c r="B308" i="13"/>
  <c r="B369" i="13"/>
  <c r="F1245" i="13"/>
  <c r="B2739" i="13"/>
  <c r="F2694" i="13"/>
  <c r="C739" i="13"/>
  <c r="D768" i="13"/>
  <c r="E2547" i="13"/>
  <c r="C1951" i="13"/>
  <c r="C307" i="106"/>
  <c r="E364" i="13"/>
  <c r="E1236" i="13"/>
  <c r="B438" i="13"/>
  <c r="C945" i="13"/>
  <c r="B142" i="13"/>
  <c r="D159" i="13"/>
  <c r="D249" i="13"/>
  <c r="F2414" i="13"/>
  <c r="E321" i="13"/>
  <c r="E1452" i="13"/>
  <c r="C422" i="13"/>
  <c r="C47" i="106"/>
  <c r="B1034" i="13"/>
  <c r="F1479" i="13"/>
  <c r="Q621" i="106"/>
  <c r="E1955" i="13"/>
  <c r="F1309" i="13"/>
  <c r="E407" i="13"/>
  <c r="B455" i="13"/>
  <c r="Q203" i="106"/>
  <c r="F1074" i="13"/>
  <c r="F2313" i="13"/>
  <c r="C1207" i="106"/>
  <c r="C1001" i="13"/>
  <c r="B866" i="13"/>
  <c r="E907" i="13"/>
  <c r="B1142" i="13"/>
  <c r="C1974" i="13"/>
  <c r="C393" i="13"/>
  <c r="D300" i="13"/>
  <c r="F98" i="13"/>
  <c r="B1978" i="13"/>
  <c r="F394" i="13"/>
  <c r="C2613" i="13"/>
  <c r="F980" i="13"/>
  <c r="E834" i="13"/>
  <c r="D677" i="13"/>
  <c r="E317" i="13"/>
  <c r="E525" i="13"/>
  <c r="B861" i="13"/>
  <c r="D2480" i="13"/>
  <c r="E906" i="13"/>
  <c r="E533" i="13"/>
  <c r="C2577" i="13"/>
  <c r="D340" i="13"/>
  <c r="C691" i="13"/>
  <c r="B962" i="13"/>
  <c r="D2423" i="13"/>
  <c r="B1466" i="13"/>
  <c r="F711" i="13"/>
  <c r="Q449" i="106"/>
  <c r="D1117" i="13"/>
  <c r="B789" i="13"/>
  <c r="D37" i="13"/>
  <c r="E417" i="106"/>
  <c r="B2383" i="13"/>
  <c r="E190" i="13"/>
  <c r="C1849" i="13"/>
  <c r="E733" i="13"/>
  <c r="B1250" i="13"/>
  <c r="F2588" i="13"/>
  <c r="B1510" i="13"/>
  <c r="B253" i="13"/>
  <c r="F504" i="13"/>
  <c r="C65" i="13"/>
  <c r="C1491" i="13"/>
  <c r="B1651" i="13"/>
  <c r="P299" i="106"/>
  <c r="E1397" i="13"/>
  <c r="B656" i="13"/>
  <c r="C794" i="13"/>
  <c r="D1083" i="13"/>
  <c r="C1377" i="13"/>
  <c r="B2308" i="13"/>
  <c r="D709" i="13"/>
  <c r="B1464" i="13"/>
  <c r="D493" i="13"/>
  <c r="D661" i="13"/>
  <c r="D1015" i="13"/>
  <c r="F227" i="13"/>
  <c r="D486" i="13"/>
  <c r="B2356" i="13"/>
  <c r="E2323" i="13"/>
  <c r="F220" i="13"/>
  <c r="F1347" i="13"/>
  <c r="E1055" i="13"/>
  <c r="C1883" i="13"/>
  <c r="D61" i="13"/>
  <c r="E452" i="13"/>
  <c r="Q21" i="112"/>
  <c r="B2722" i="13"/>
  <c r="B38" i="13"/>
  <c r="B1089" i="13"/>
  <c r="C268" i="13"/>
  <c r="D141" i="13"/>
  <c r="Q433" i="106"/>
  <c r="E1337" i="13"/>
  <c r="B850" i="13"/>
  <c r="B409" i="13"/>
  <c r="B299" i="13"/>
  <c r="F1356" i="13"/>
  <c r="B1100" i="13"/>
  <c r="F2410" i="13"/>
  <c r="P263" i="106"/>
  <c r="D895" i="13"/>
  <c r="E828" i="13"/>
  <c r="E938" i="13"/>
  <c r="C1773" i="13"/>
  <c r="E2528" i="13"/>
  <c r="E1288" i="13"/>
  <c r="F221" i="13"/>
  <c r="E692" i="13"/>
  <c r="D1423" i="13"/>
  <c r="D1264" i="13"/>
  <c r="D132" i="13"/>
  <c r="C567" i="106"/>
  <c r="D2301" i="13"/>
  <c r="D2715" i="13"/>
  <c r="E1237" i="13"/>
  <c r="D680" i="13"/>
  <c r="D941" i="13"/>
  <c r="D991" i="13"/>
  <c r="E1068" i="13"/>
  <c r="B1203" i="13"/>
  <c r="D1112" i="13"/>
  <c r="F156" i="13"/>
  <c r="Q673" i="106"/>
  <c r="E992" i="13"/>
  <c r="F7" i="114"/>
  <c r="C2311" i="13"/>
  <c r="E464" i="13"/>
  <c r="D412" i="13"/>
  <c r="D1324" i="13"/>
  <c r="E2324" i="13"/>
  <c r="D389" i="13"/>
  <c r="F830" i="13"/>
  <c r="C1195" i="13"/>
  <c r="F616" i="13"/>
  <c r="E1127" i="106"/>
  <c r="Q163" i="106"/>
  <c r="B602" i="13"/>
  <c r="F949" i="13"/>
  <c r="C591" i="13"/>
  <c r="B1479" i="13"/>
  <c r="D2720" i="13"/>
  <c r="B516" i="13"/>
  <c r="B1725" i="13"/>
  <c r="E1321" i="13"/>
  <c r="B1361" i="13"/>
  <c r="F687" i="13"/>
  <c r="Q933" i="106"/>
  <c r="E1318" i="13"/>
  <c r="F690" i="13"/>
  <c r="B450" i="13"/>
  <c r="C1061" i="13"/>
  <c r="F413" i="13"/>
  <c r="B1264" i="13"/>
  <c r="F528" i="13"/>
  <c r="C2617" i="13"/>
  <c r="D96" i="13"/>
  <c r="B593" i="13"/>
  <c r="D282" i="13"/>
  <c r="E588" i="13"/>
  <c r="F1169" i="13"/>
  <c r="D727" i="13"/>
  <c r="D742" i="13"/>
  <c r="E1419" i="13"/>
  <c r="F248" i="13"/>
  <c r="B1368" i="13"/>
  <c r="C287" i="13"/>
  <c r="E799" i="13"/>
  <c r="E714" i="13"/>
  <c r="D2395" i="13"/>
  <c r="B2311" i="13"/>
  <c r="D1343" i="13"/>
  <c r="C2515" i="13"/>
  <c r="D2518" i="13"/>
  <c r="B225" i="13"/>
  <c r="D1263" i="13"/>
  <c r="D67" i="106"/>
  <c r="F807" i="13"/>
  <c r="E529" i="13"/>
  <c r="C1211" i="13"/>
  <c r="C593" i="13"/>
  <c r="C1145" i="13"/>
  <c r="E990" i="13"/>
  <c r="E1437" i="13"/>
  <c r="E2444" i="13"/>
  <c r="D887" i="106"/>
  <c r="E1381" i="13"/>
  <c r="C1774" i="13"/>
  <c r="B319" i="13"/>
  <c r="F478" i="13"/>
  <c r="D374" i="13"/>
  <c r="C56" i="13"/>
  <c r="E1405" i="13"/>
  <c r="E57" i="106"/>
  <c r="D1424" i="13"/>
  <c r="B348" i="13"/>
  <c r="Q591" i="106"/>
  <c r="Q633" i="106"/>
  <c r="C868" i="13"/>
  <c r="D1961" i="13"/>
  <c r="B2336" i="13"/>
  <c r="D2358" i="13"/>
  <c r="E2376" i="13"/>
  <c r="D528" i="13"/>
  <c r="D1407" i="13"/>
  <c r="E451" i="13"/>
  <c r="F2566" i="13"/>
  <c r="C1228" i="13"/>
  <c r="B2455" i="13"/>
  <c r="E1517" i="13"/>
  <c r="E363" i="13"/>
  <c r="C19" i="112"/>
  <c r="C754" i="13"/>
  <c r="B2615" i="13"/>
  <c r="H423" i="106" l="1"/>
  <c r="I423" i="106"/>
  <c r="G423" i="106" s="1"/>
  <c r="K759" i="106"/>
  <c r="AT38" i="1" s="1"/>
  <c r="L759" i="106"/>
  <c r="AU38" i="1" s="1"/>
  <c r="L1029" i="106"/>
  <c r="AU48" i="1" s="1"/>
  <c r="K1029" i="106"/>
  <c r="AT48" i="1" s="1"/>
  <c r="K423" i="106"/>
  <c r="BZ25" i="1" s="1"/>
  <c r="H889" i="106"/>
  <c r="H69" i="106"/>
  <c r="H9" i="114"/>
  <c r="I9" i="114"/>
  <c r="N18" i="1"/>
  <c r="Q1059" i="106"/>
  <c r="B744" i="13"/>
  <c r="E2726" i="13"/>
  <c r="F290" i="13"/>
  <c r="D810" i="13"/>
  <c r="F1087" i="106"/>
  <c r="D2349" i="13"/>
  <c r="F577" i="13"/>
  <c r="F997" i="13"/>
  <c r="C1508" i="13"/>
  <c r="D2387" i="13"/>
  <c r="B524" i="13"/>
  <c r="E687" i="106"/>
  <c r="F1423" i="13"/>
  <c r="B151" i="13"/>
  <c r="C449" i="13"/>
  <c r="B303" i="13"/>
  <c r="E1155" i="13"/>
  <c r="B190" i="13"/>
  <c r="B897" i="13"/>
  <c r="F517" i="106"/>
  <c r="B1323" i="13"/>
  <c r="C1938" i="13"/>
  <c r="F1464" i="13"/>
  <c r="E1104" i="13"/>
  <c r="B960" i="13"/>
  <c r="E438" i="13"/>
  <c r="B990" i="13"/>
  <c r="D1031" i="13"/>
  <c r="C897" i="13"/>
  <c r="B540" i="13"/>
  <c r="D1108" i="13"/>
  <c r="B956" i="13"/>
  <c r="C717" i="13"/>
  <c r="D485" i="13"/>
  <c r="D1465" i="13"/>
  <c r="E1488" i="13"/>
  <c r="F374" i="13"/>
  <c r="B1360" i="13"/>
  <c r="F887" i="13"/>
  <c r="E1499" i="13"/>
  <c r="D1127" i="13"/>
  <c r="F630" i="13"/>
  <c r="F1134" i="13"/>
  <c r="B307" i="13"/>
  <c r="D2552" i="13"/>
  <c r="F2293" i="13"/>
  <c r="C479" i="13"/>
  <c r="B1300" i="13"/>
  <c r="F1789" i="13"/>
  <c r="Q1083" i="106"/>
  <c r="F2479" i="13"/>
  <c r="B261" i="13"/>
  <c r="B2627" i="13"/>
  <c r="P613" i="106"/>
  <c r="Q1049" i="106"/>
  <c r="D963" i="13"/>
  <c r="C1418" i="13"/>
  <c r="D478" i="13"/>
  <c r="F2452" i="13"/>
  <c r="F2696" i="13"/>
  <c r="B1416" i="13"/>
  <c r="B1470" i="13"/>
  <c r="B668" i="13"/>
  <c r="B352" i="13"/>
  <c r="P123" i="106"/>
  <c r="C157" i="13"/>
  <c r="F1466" i="13"/>
  <c r="Q833" i="106"/>
  <c r="B1221" i="13"/>
  <c r="D1330" i="13"/>
  <c r="F1454" i="13"/>
  <c r="C1528" i="13"/>
  <c r="L423" i="106" l="1"/>
  <c r="CA25" i="1" s="1"/>
  <c r="M38" i="1"/>
  <c r="I519" i="106"/>
  <c r="M48" i="1"/>
  <c r="AP25" i="1"/>
  <c r="K9" i="114"/>
  <c r="F8" i="105" s="1"/>
  <c r="L9" i="114"/>
  <c r="L519" i="106"/>
  <c r="AU29" i="1" s="1"/>
  <c r="G519" i="106"/>
  <c r="K519" i="106"/>
  <c r="AT29" i="1" s="1"/>
  <c r="M29" i="1" l="1"/>
  <c r="G8" i="105"/>
  <c r="E8" i="105" s="1"/>
  <c r="G9" i="114"/>
  <c r="B1545" i="13"/>
  <c r="C1524" i="13"/>
  <c r="C110" i="13"/>
  <c r="D683" i="13"/>
  <c r="C2536" i="13"/>
  <c r="B1799" i="13"/>
  <c r="C917" i="13"/>
  <c r="F2369" i="13"/>
  <c r="B1661" i="13"/>
  <c r="C1492" i="13"/>
  <c r="C447" i="13"/>
  <c r="F188" i="13"/>
  <c r="D122" i="13"/>
  <c r="B2447" i="13"/>
  <c r="C1955" i="13"/>
  <c r="F2704" i="13"/>
  <c r="B2266" i="13"/>
  <c r="D145" i="13"/>
  <c r="C915" i="13"/>
  <c r="B179" i="13"/>
  <c r="P611" i="106"/>
  <c r="B822" i="13"/>
  <c r="B591" i="13"/>
  <c r="D326" i="13"/>
  <c r="C568" i="13"/>
  <c r="E914" i="13"/>
  <c r="E262" i="13"/>
  <c r="B311" i="13"/>
  <c r="D865" i="13"/>
  <c r="F2381" i="13"/>
  <c r="E885" i="13"/>
  <c r="C1798" i="13"/>
  <c r="P59" i="106"/>
  <c r="F1090" i="13"/>
  <c r="B2283" i="13"/>
  <c r="F768" i="13"/>
  <c r="F1491" i="13"/>
  <c r="Q643" i="106"/>
  <c r="F1076" i="13"/>
  <c r="D1395" i="13"/>
  <c r="F1348" i="13"/>
  <c r="F115" i="13"/>
  <c r="C1239" i="13"/>
  <c r="D1994" i="13"/>
  <c r="E1002" i="13"/>
  <c r="B1085" i="13"/>
  <c r="D1992" i="13"/>
  <c r="E36" i="13"/>
  <c r="B1373" i="13"/>
  <c r="C1067" i="106"/>
  <c r="F745" i="13"/>
  <c r="C1310" i="13"/>
  <c r="D931" i="13"/>
  <c r="B2432" i="13"/>
  <c r="F381" i="13"/>
  <c r="C275" i="13"/>
  <c r="C2313" i="13"/>
  <c r="D2571" i="13"/>
  <c r="C2429" i="13"/>
  <c r="D1203" i="13"/>
  <c r="D2707" i="13"/>
  <c r="F2598" i="13"/>
  <c r="C361" i="13"/>
  <c r="Q11" i="106"/>
  <c r="B1673" i="13"/>
  <c r="D577" i="13"/>
  <c r="B1062" i="13"/>
  <c r="B1811" i="13"/>
  <c r="D123" i="13"/>
  <c r="F298" i="13"/>
  <c r="B949" i="13"/>
  <c r="E1555" i="13"/>
  <c r="Q39" i="113"/>
  <c r="F2000" i="13"/>
  <c r="F366" i="13"/>
  <c r="E1366" i="13"/>
  <c r="B1467" i="13"/>
  <c r="B414" i="13"/>
  <c r="C1241" i="13"/>
  <c r="B1825" i="13"/>
  <c r="B1689" i="13"/>
  <c r="D1454" i="13"/>
  <c r="D1172" i="13"/>
  <c r="F2713" i="13"/>
  <c r="P1193" i="106"/>
  <c r="F157" i="13"/>
  <c r="F2416" i="13"/>
  <c r="E55" i="13"/>
  <c r="C1887" i="13"/>
  <c r="D156" i="13"/>
  <c r="F149" i="13"/>
  <c r="E333" i="13"/>
  <c r="D113" i="13"/>
  <c r="C952" i="13"/>
  <c r="B492" i="13"/>
  <c r="C793" i="13"/>
  <c r="E98" i="13"/>
  <c r="C1417" i="13"/>
  <c r="B1279" i="13"/>
  <c r="E769" i="13"/>
  <c r="C93" i="13"/>
  <c r="C37" i="13"/>
  <c r="F2454" i="13"/>
  <c r="D1347" i="13"/>
  <c r="F353" i="13"/>
  <c r="Q623" i="106"/>
  <c r="C1811" i="13"/>
  <c r="E2624" i="13"/>
  <c r="E187" i="106"/>
  <c r="P941" i="106"/>
  <c r="F1460" i="13"/>
  <c r="C998" i="13"/>
  <c r="B1377" i="13"/>
  <c r="B1054" i="13"/>
  <c r="C1330" i="13"/>
  <c r="B844" i="13"/>
  <c r="B649" i="13"/>
  <c r="C1370" i="13"/>
  <c r="B1547" i="13"/>
  <c r="B1283" i="13"/>
  <c r="E88" i="13"/>
  <c r="F1002" i="13"/>
  <c r="F1765" i="13"/>
  <c r="F1518" i="13"/>
  <c r="B119" i="13"/>
  <c r="F1129" i="13"/>
  <c r="Q631" i="106"/>
  <c r="C634" i="13"/>
  <c r="D2428" i="13"/>
  <c r="E501" i="13"/>
  <c r="B170" i="13"/>
  <c r="C242" i="13"/>
  <c r="B1116" i="13"/>
  <c r="D1522" i="13"/>
  <c r="F620" i="13"/>
  <c r="D1369" i="13"/>
  <c r="D875" i="13"/>
  <c r="C2266" i="13"/>
  <c r="F68" i="13"/>
  <c r="C2407" i="13"/>
  <c r="C550" i="13"/>
  <c r="D2239" i="13"/>
  <c r="E2490" i="13"/>
  <c r="B2288" i="13"/>
  <c r="B2550" i="13"/>
  <c r="C2586" i="13"/>
  <c r="F1055" i="13"/>
  <c r="F357" i="13"/>
  <c r="C451" i="13"/>
  <c r="E2609" i="13"/>
  <c r="C1098" i="13"/>
  <c r="D676" i="13"/>
  <c r="E1235" i="13"/>
  <c r="E324" i="13"/>
  <c r="F1805" i="13"/>
  <c r="D2627" i="13"/>
  <c r="D138" i="13"/>
  <c r="D1792" i="13"/>
  <c r="F1422" i="13"/>
  <c r="E2380" i="13"/>
  <c r="C1364" i="13"/>
  <c r="D890" i="13"/>
  <c r="D926" i="13"/>
  <c r="E1013" i="13"/>
  <c r="E1087" i="106"/>
  <c r="F857" i="106"/>
  <c r="B439" i="13"/>
  <c r="E2246" i="13"/>
  <c r="D315" i="13"/>
  <c r="E640" i="13"/>
  <c r="D1335" i="13"/>
  <c r="C2490" i="13"/>
  <c r="E84" i="13"/>
  <c r="D1271" i="13"/>
  <c r="C987" i="106"/>
  <c r="D1790" i="13"/>
  <c r="E924" i="13"/>
  <c r="D1470" i="13"/>
  <c r="C45" i="13"/>
  <c r="B1170" i="13"/>
  <c r="F538" i="13"/>
  <c r="P1039" i="106"/>
  <c r="E571" i="13"/>
  <c r="E455" i="13"/>
  <c r="D1977" i="13"/>
  <c r="D2642" i="13"/>
  <c r="E702" i="13"/>
  <c r="C579" i="13"/>
  <c r="B2503" i="13"/>
  <c r="B361" i="13"/>
  <c r="D2410" i="13"/>
  <c r="D1289" i="13"/>
  <c r="C238" i="13"/>
  <c r="F187" i="13"/>
  <c r="B652" i="13"/>
  <c r="E792" i="13"/>
  <c r="E1108" i="13"/>
  <c r="C194" i="13"/>
  <c r="F1017" i="13"/>
  <c r="D2315" i="13"/>
  <c r="E825" i="13"/>
  <c r="D2703" i="13"/>
  <c r="P743" i="106"/>
  <c r="C2264" i="13"/>
  <c r="F1431" i="13"/>
  <c r="E517" i="13"/>
  <c r="C1795" i="13"/>
  <c r="E413" i="13"/>
  <c r="D1309" i="13"/>
  <c r="E2312" i="13"/>
  <c r="E893" i="13"/>
  <c r="F1370" i="13"/>
  <c r="C1070" i="13"/>
  <c r="E1969" i="13"/>
  <c r="F1298" i="13"/>
  <c r="B1844" i="13"/>
  <c r="B1207" i="13"/>
  <c r="B258" i="13"/>
  <c r="C1132" i="13"/>
  <c r="C463" i="13"/>
  <c r="D2445" i="13"/>
  <c r="F1167" i="13"/>
  <c r="E677" i="13"/>
  <c r="P931" i="106"/>
  <c r="D1539" i="13"/>
  <c r="D164" i="13"/>
  <c r="B2610" i="13"/>
  <c r="F2422" i="13"/>
  <c r="D1093" i="13"/>
  <c r="C1801" i="13"/>
  <c r="P973" i="106"/>
  <c r="D200" i="13"/>
  <c r="C490" i="13"/>
  <c r="Q719" i="106"/>
  <c r="B835" i="13"/>
  <c r="C1506" i="13"/>
  <c r="C665" i="13"/>
  <c r="C228" i="13"/>
  <c r="F2391" i="13"/>
  <c r="F2603" i="13"/>
  <c r="F2610" i="13"/>
  <c r="B2491" i="13"/>
  <c r="C1423" i="13"/>
  <c r="D1253" i="13"/>
  <c r="B2702" i="13"/>
  <c r="B1933" i="13"/>
  <c r="C957" i="13"/>
  <c r="B355" i="13"/>
  <c r="E675" i="13"/>
  <c r="C2459" i="13"/>
  <c r="B665" i="13"/>
  <c r="B1441" i="13"/>
  <c r="C1315" i="13"/>
  <c r="C968" i="13"/>
  <c r="P1171" i="106"/>
  <c r="C492" i="13"/>
  <c r="Q273" i="106"/>
  <c r="B629" i="13"/>
  <c r="C2240" i="13"/>
  <c r="E667" i="106"/>
  <c r="F880" i="13"/>
  <c r="F766" i="13"/>
  <c r="P1109" i="106"/>
  <c r="B79" i="13"/>
  <c r="D770" i="13"/>
  <c r="C2527" i="13"/>
  <c r="F973" i="13"/>
  <c r="B636" i="13"/>
  <c r="C1459" i="13"/>
  <c r="F163" i="13"/>
  <c r="E2520" i="13"/>
  <c r="B840" i="13"/>
  <c r="Q399" i="106"/>
  <c r="B284" i="13"/>
  <c r="B2416" i="13"/>
  <c r="B2456" i="13"/>
  <c r="C2545" i="13"/>
  <c r="D801" i="13"/>
  <c r="E1217" i="13"/>
  <c r="B194" i="13"/>
  <c r="Q319" i="106"/>
  <c r="D918" i="13"/>
  <c r="E1290" i="13"/>
  <c r="C741" i="13"/>
  <c r="F449" i="13"/>
  <c r="B1949" i="13"/>
  <c r="C898" i="13"/>
  <c r="D529" i="13"/>
  <c r="C2718" i="13"/>
  <c r="B638" i="13"/>
  <c r="C1189" i="13"/>
  <c r="D794" i="13"/>
  <c r="E1075" i="13"/>
  <c r="F451" i="13"/>
  <c r="E770" i="13"/>
  <c r="B1370" i="13"/>
  <c r="B2403" i="13"/>
  <c r="B2382" i="13"/>
  <c r="D573" i="13"/>
  <c r="F347" i="13"/>
  <c r="C2557" i="13"/>
  <c r="D471" i="13"/>
  <c r="D143" i="13"/>
  <c r="C705" i="13"/>
  <c r="D1098" i="13"/>
  <c r="C792" i="13"/>
  <c r="C822" i="13"/>
  <c r="B1611" i="13"/>
  <c r="C240" i="13"/>
  <c r="F761" i="13"/>
  <c r="B133" i="13"/>
  <c r="B1567" i="13"/>
  <c r="D219" i="13"/>
  <c r="E810" i="13"/>
  <c r="E1508" i="13"/>
  <c r="B1668" i="13"/>
  <c r="D1101" i="13"/>
  <c r="C2444" i="13"/>
  <c r="B310" i="13"/>
  <c r="F867" i="13"/>
  <c r="C2286" i="13"/>
  <c r="B1921" i="13"/>
  <c r="C1180" i="13"/>
  <c r="Q993" i="106"/>
  <c r="E805" i="13"/>
  <c r="F126" i="13"/>
  <c r="C1504" i="13"/>
  <c r="E2724" i="13"/>
  <c r="E2625" i="13"/>
  <c r="C255" i="13"/>
  <c r="E58" i="13"/>
  <c r="C1006" i="13"/>
  <c r="C2724" i="13"/>
  <c r="E625" i="13"/>
  <c r="D1348" i="13"/>
  <c r="B1917" i="13"/>
  <c r="F1385" i="13"/>
  <c r="E747" i="13"/>
  <c r="B1172" i="13"/>
  <c r="C2411" i="13"/>
  <c r="F340" i="13"/>
  <c r="D2532" i="13"/>
  <c r="E418" i="13"/>
  <c r="C1950" i="13"/>
  <c r="B1224" i="13"/>
  <c r="F247" i="13"/>
  <c r="B1587" i="13"/>
  <c r="D1793" i="13"/>
  <c r="F2436" i="13"/>
  <c r="B2736" i="13"/>
  <c r="E1551" i="13"/>
  <c r="F563" i="13"/>
  <c r="Q69" i="106"/>
  <c r="C2259" i="13"/>
  <c r="E259" i="13"/>
  <c r="D2306" i="13"/>
  <c r="F2582" i="13"/>
  <c r="E2286" i="13"/>
  <c r="B483" i="13"/>
  <c r="D1239" i="13"/>
  <c r="D2502" i="13"/>
  <c r="D904" i="13"/>
  <c r="F762" i="13"/>
  <c r="D2427" i="13"/>
  <c r="D2493" i="13"/>
  <c r="B1757" i="13"/>
  <c r="D2257" i="13"/>
  <c r="P239" i="106"/>
  <c r="F1172" i="13"/>
  <c r="E2706" i="13"/>
  <c r="F417" i="13"/>
  <c r="C561" i="13"/>
  <c r="B1602" i="13"/>
  <c r="D945" i="13"/>
  <c r="F889" i="13"/>
  <c r="F2527" i="13"/>
  <c r="B2391" i="13"/>
  <c r="E2327" i="13"/>
  <c r="B957" i="13"/>
  <c r="E453" i="13"/>
  <c r="C1996" i="13"/>
  <c r="B599" i="13"/>
  <c r="E279" i="13"/>
  <c r="B469" i="13"/>
  <c r="E1273" i="13"/>
  <c r="C1301" i="13"/>
  <c r="D974" i="13"/>
  <c r="B1036" i="13"/>
  <c r="B1884" i="13"/>
  <c r="C208" i="13"/>
  <c r="C2417" i="13"/>
  <c r="D822" i="13"/>
  <c r="F845" i="13"/>
  <c r="D2432" i="13"/>
  <c r="F2642" i="13"/>
  <c r="B1461" i="13"/>
  <c r="B1869" i="13"/>
  <c r="E2366" i="13"/>
  <c r="D2327" i="13"/>
  <c r="Q9" i="112"/>
  <c r="C148" i="13"/>
  <c r="D243" i="13"/>
  <c r="C267" i="106"/>
  <c r="D1249" i="13"/>
  <c r="C37" i="106"/>
  <c r="C928" i="13"/>
  <c r="D2516" i="13"/>
  <c r="B2697" i="13"/>
  <c r="D728" i="13"/>
  <c r="F138" i="13"/>
  <c r="B2353" i="13"/>
  <c r="B1971" i="13"/>
  <c r="C38" i="13"/>
  <c r="D2618" i="13"/>
  <c r="C1932" i="13"/>
  <c r="B951" i="13"/>
  <c r="B1838" i="13"/>
  <c r="E1074" i="13"/>
  <c r="B621" i="13"/>
  <c r="D2240" i="13"/>
  <c r="B611" i="13"/>
  <c r="E96" i="13"/>
  <c r="C376" i="13"/>
  <c r="D645" i="13"/>
  <c r="B1617" i="13"/>
  <c r="C1407" i="13"/>
  <c r="F1856" i="13"/>
  <c r="B2358" i="13"/>
  <c r="D1547" i="13"/>
  <c r="C917" i="106"/>
  <c r="E189" i="13"/>
  <c r="C1174" i="13"/>
  <c r="P909" i="106"/>
  <c r="C2537" i="13"/>
  <c r="C2581" i="13"/>
  <c r="B2630" i="13"/>
  <c r="D1428" i="13"/>
  <c r="D225" i="13"/>
  <c r="E1158" i="13"/>
  <c r="C2410" i="13"/>
  <c r="B589" i="13"/>
  <c r="D2269" i="13"/>
  <c r="C831" i="13"/>
  <c r="F2240" i="13"/>
  <c r="B1846" i="13"/>
  <c r="E553" i="13"/>
  <c r="F356" i="13"/>
  <c r="B847" i="13"/>
  <c r="E392" i="13"/>
  <c r="F345" i="13"/>
  <c r="D1198" i="13"/>
  <c r="E1473" i="13"/>
  <c r="C2525" i="13"/>
  <c r="E197" i="13"/>
  <c r="E2359" i="13"/>
  <c r="C2550" i="13"/>
  <c r="F2282" i="13"/>
  <c r="E639" i="13"/>
  <c r="B2712" i="13"/>
  <c r="F1111" i="13"/>
  <c r="B436" i="13"/>
  <c r="F814" i="13"/>
  <c r="B172" i="13"/>
  <c r="F2408" i="13"/>
  <c r="D2000" i="13"/>
  <c r="F216" i="13"/>
  <c r="F445" i="13"/>
  <c r="C69" i="13"/>
  <c r="C2650" i="13"/>
  <c r="E2607" i="13"/>
  <c r="F2619" i="13"/>
  <c r="C940" i="13"/>
  <c r="F911" i="13"/>
  <c r="C2641" i="13"/>
  <c r="E488" i="13"/>
  <c r="C2349" i="13"/>
  <c r="C2526" i="13"/>
  <c r="B1659" i="13"/>
  <c r="C337" i="13"/>
  <c r="B1699" i="13"/>
  <c r="E2596" i="13"/>
  <c r="D137" i="13"/>
  <c r="C47" i="13"/>
  <c r="E2519" i="13"/>
  <c r="E1962" i="13"/>
  <c r="C742" i="13"/>
  <c r="C461" i="13"/>
  <c r="C1473" i="13"/>
  <c r="B1318" i="13"/>
  <c r="F2342" i="13"/>
  <c r="F2243" i="13"/>
  <c r="E1986" i="13"/>
  <c r="F497" i="13"/>
  <c r="D1982" i="13"/>
  <c r="C1084" i="13"/>
  <c r="E2266" i="13"/>
  <c r="D93" i="13"/>
  <c r="D1117" i="106"/>
  <c r="C683" i="13"/>
  <c r="D966" i="13"/>
  <c r="C747" i="13"/>
  <c r="D644" i="13"/>
  <c r="D121" i="13"/>
  <c r="R21" i="113"/>
  <c r="C1894" i="13"/>
  <c r="F2494" i="13"/>
  <c r="E150" i="13"/>
  <c r="F1144" i="13"/>
  <c r="C877" i="13"/>
  <c r="F1478" i="13"/>
  <c r="E987" i="13"/>
  <c r="E2507" i="13"/>
  <c r="B1098" i="13"/>
  <c r="B134" i="13"/>
  <c r="C494" i="13"/>
  <c r="C809" i="13"/>
  <c r="F1136" i="13"/>
  <c r="F1992" i="13"/>
  <c r="Q681" i="106"/>
  <c r="Q579" i="106"/>
  <c r="F1483" i="13"/>
  <c r="C663" i="13"/>
  <c r="B2265" i="13"/>
  <c r="F1383" i="13"/>
  <c r="E2707" i="13"/>
  <c r="E1053" i="13"/>
  <c r="E313" i="13"/>
  <c r="F1207" i="106"/>
  <c r="C462" i="13"/>
  <c r="C669" i="13"/>
  <c r="C690" i="13"/>
  <c r="C1115" i="13"/>
  <c r="D2476" i="13"/>
  <c r="F1127" i="106"/>
  <c r="C701" i="13"/>
  <c r="C2645" i="13"/>
  <c r="C914" i="13"/>
  <c r="E704" i="13"/>
  <c r="F2292" i="13"/>
  <c r="D87" i="13"/>
  <c r="D1971" i="13"/>
  <c r="E485" i="13"/>
  <c r="D378" i="13"/>
  <c r="B922" i="13"/>
  <c r="F1799" i="13"/>
  <c r="B2427" i="13"/>
  <c r="B554" i="13"/>
  <c r="C631" i="13"/>
  <c r="F527" i="13"/>
  <c r="E2505" i="13"/>
  <c r="F1137" i="106"/>
  <c r="C1171" i="13"/>
  <c r="D1988" i="13"/>
  <c r="E1140" i="13"/>
  <c r="D2353" i="13"/>
  <c r="C1300" i="13"/>
  <c r="F42" i="13"/>
  <c r="F2435" i="13"/>
  <c r="E355" i="13"/>
  <c r="E1390" i="13"/>
  <c r="D419" i="13"/>
  <c r="Q109" i="106"/>
  <c r="C720" i="13"/>
  <c r="B360" i="13"/>
  <c r="F540" i="13"/>
  <c r="B1079" i="13"/>
  <c r="D816" i="13"/>
  <c r="D342" i="13"/>
  <c r="C2708" i="13"/>
  <c r="C820" i="13"/>
  <c r="D202" i="13"/>
  <c r="C523" i="13"/>
  <c r="C1392" i="13"/>
  <c r="C1804" i="13"/>
  <c r="E1385" i="13"/>
  <c r="C313" i="13"/>
  <c r="C423" i="13"/>
  <c r="F808" i="13"/>
  <c r="D107" i="106"/>
  <c r="E2523" i="13"/>
  <c r="F49" i="13"/>
  <c r="D870" i="13"/>
  <c r="B2549" i="13"/>
  <c r="F2439" i="13"/>
  <c r="D1317" i="13"/>
  <c r="C414" i="13"/>
  <c r="F1211" i="13"/>
  <c r="D614" i="13"/>
  <c r="C1325" i="13"/>
  <c r="D1370" i="13"/>
  <c r="F2291" i="13"/>
  <c r="F1490" i="13"/>
  <c r="D917" i="13"/>
  <c r="F276" i="13"/>
  <c r="F386" i="13"/>
  <c r="E634" i="13"/>
  <c r="F1504" i="13"/>
  <c r="F2375" i="13"/>
  <c r="C2482" i="13"/>
  <c r="D1274" i="13"/>
  <c r="B1126" i="13"/>
  <c r="Q659" i="106"/>
  <c r="F1118" i="13"/>
  <c r="F281" i="13"/>
  <c r="F1160" i="13"/>
  <c r="E1985" i="13"/>
  <c r="C1007" i="13"/>
  <c r="F1075" i="13"/>
  <c r="D2429" i="13"/>
  <c r="E616" i="13"/>
  <c r="D234" i="13"/>
  <c r="D1328" i="13"/>
  <c r="F164" i="13"/>
  <c r="E592" i="13"/>
  <c r="C2387" i="13"/>
  <c r="B77" i="13"/>
  <c r="B2430" i="13"/>
  <c r="F1174" i="13"/>
  <c r="B817" i="13"/>
  <c r="D585" i="13"/>
  <c r="C836" i="13"/>
  <c r="C787" i="106"/>
  <c r="F213" i="13"/>
  <c r="B127" i="13"/>
  <c r="D651" i="13"/>
  <c r="B728" i="13"/>
  <c r="D2541" i="13"/>
  <c r="D2282" i="13"/>
  <c r="C1474" i="13"/>
  <c r="B991" i="13"/>
  <c r="B1558" i="13"/>
  <c r="E940" i="13"/>
  <c r="B2581" i="13"/>
  <c r="E678" i="13"/>
  <c r="F1278" i="13"/>
  <c r="P1131" i="106"/>
  <c r="E2569" i="13"/>
  <c r="F419" i="13"/>
  <c r="F2273" i="13"/>
  <c r="D2243" i="13"/>
  <c r="D640" i="13"/>
  <c r="E1298" i="13"/>
  <c r="F2518" i="13"/>
  <c r="B2400" i="13"/>
  <c r="B2240" i="13"/>
  <c r="C1917" i="13"/>
  <c r="C1202" i="13"/>
  <c r="B2593" i="13"/>
  <c r="F1216" i="13"/>
  <c r="D1065" i="13"/>
  <c r="F364" i="13"/>
  <c r="E2594" i="13"/>
  <c r="E1116" i="13"/>
  <c r="B2346" i="13"/>
  <c r="B1912" i="13"/>
  <c r="E467" i="13"/>
  <c r="B286" i="13"/>
  <c r="P851" i="106"/>
  <c r="E2386" i="13"/>
  <c r="C912" i="13"/>
  <c r="F1792" i="13"/>
  <c r="E590" i="13"/>
  <c r="E1322" i="13"/>
  <c r="C1251" i="13"/>
  <c r="B1836" i="13"/>
  <c r="D688" i="13"/>
  <c r="F1207" i="13"/>
  <c r="B2331" i="13"/>
  <c r="B790" i="13"/>
  <c r="Q249" i="106"/>
  <c r="B2412" i="13"/>
  <c r="C2277" i="13"/>
  <c r="C2330" i="13"/>
  <c r="F663" i="13"/>
  <c r="D1202" i="13"/>
  <c r="F1847" i="13"/>
  <c r="F1991" i="13"/>
  <c r="C108" i="13"/>
  <c r="F618" i="13"/>
  <c r="D2292" i="13"/>
  <c r="C2425" i="13"/>
  <c r="D2314" i="13"/>
  <c r="B1517" i="13"/>
  <c r="C1844" i="13"/>
  <c r="E409" i="13"/>
  <c r="C1547" i="13"/>
  <c r="B1638" i="13"/>
  <c r="E244" i="13"/>
  <c r="B2588" i="13"/>
  <c r="C2551" i="13"/>
  <c r="F2304" i="13"/>
  <c r="E763" i="13"/>
  <c r="D1499" i="13"/>
  <c r="D897" i="13"/>
  <c r="Q471" i="106"/>
  <c r="B1200" i="13"/>
  <c r="B1384" i="13"/>
  <c r="D1020" i="13"/>
  <c r="F494" i="13"/>
  <c r="D1526" i="13"/>
  <c r="E380" i="13"/>
  <c r="C1074" i="13"/>
  <c r="F1231" i="13"/>
  <c r="B1566" i="13"/>
  <c r="C2446" i="13"/>
  <c r="D1024" i="13"/>
  <c r="E2504" i="13"/>
  <c r="E794" i="13"/>
  <c r="B75" i="13"/>
  <c r="D847" i="106"/>
  <c r="D458" i="13"/>
  <c r="E981" i="13"/>
  <c r="E399" i="13"/>
  <c r="F2278" i="13"/>
  <c r="D564" i="13"/>
  <c r="E434" i="13"/>
  <c r="E716" i="13"/>
  <c r="D2400" i="13"/>
  <c r="B1289" i="13"/>
  <c r="C1107" i="13"/>
  <c r="D524" i="13"/>
  <c r="E1439" i="13"/>
  <c r="D1141" i="13"/>
  <c r="C1299" i="13"/>
  <c r="F2412" i="13"/>
  <c r="P481" i="106"/>
  <c r="E851" i="13"/>
  <c r="B215" i="13"/>
  <c r="D738" i="13"/>
  <c r="C1033" i="13"/>
  <c r="F2276" i="13"/>
  <c r="D1474" i="13"/>
  <c r="B2433" i="13"/>
  <c r="B1505" i="13"/>
  <c r="B2408" i="13"/>
  <c r="E1785" i="13"/>
  <c r="B2484" i="13"/>
  <c r="C1967" i="13"/>
  <c r="F269" i="13"/>
  <c r="E2368" i="13"/>
  <c r="C1815" i="13"/>
  <c r="E737" i="106"/>
  <c r="F2631" i="13"/>
  <c r="B1195" i="13"/>
  <c r="B1039" i="13"/>
  <c r="B1491" i="13"/>
  <c r="P183" i="106"/>
  <c r="B2601" i="13"/>
  <c r="D2569" i="13"/>
  <c r="C870" i="13"/>
  <c r="E2597" i="13"/>
  <c r="E2001" i="13"/>
  <c r="E1455" i="13"/>
  <c r="C1791" i="13"/>
  <c r="D761" i="13"/>
  <c r="D1134" i="13"/>
  <c r="C867" i="106"/>
  <c r="C1983" i="13"/>
  <c r="D1997" i="13"/>
  <c r="B541" i="13"/>
  <c r="D1477" i="13"/>
  <c r="C982" i="13"/>
  <c r="C2629" i="13"/>
  <c r="B2507" i="13"/>
  <c r="P1151" i="106"/>
  <c r="D1364" i="13"/>
  <c r="B283" i="13"/>
  <c r="D1415" i="13"/>
  <c r="Q1159" i="106"/>
  <c r="E917" i="106"/>
  <c r="E997" i="13"/>
  <c r="E1099" i="13"/>
  <c r="F429" i="13"/>
  <c r="Q739" i="106"/>
  <c r="E491" i="13"/>
  <c r="E607" i="13"/>
  <c r="P643" i="106"/>
  <c r="Q141" i="106"/>
  <c r="G25" i="113"/>
  <c r="C2339" i="13"/>
  <c r="B2000" i="13"/>
  <c r="D229" i="13"/>
  <c r="B2485" i="13"/>
  <c r="B2527" i="13"/>
  <c r="E1463" i="13"/>
  <c r="C1338" i="13"/>
  <c r="P1043" i="106"/>
  <c r="F2500" i="13"/>
  <c r="C1379" i="13"/>
  <c r="B379" i="13"/>
  <c r="Q233" i="106"/>
  <c r="P451" i="106"/>
  <c r="C2590" i="13"/>
  <c r="F1794" i="13"/>
  <c r="D1398" i="13"/>
  <c r="E2392" i="13"/>
  <c r="B610" i="13"/>
  <c r="E1812" i="13"/>
  <c r="F27" i="106"/>
  <c r="B515" i="13"/>
  <c r="F2561" i="13"/>
  <c r="Q183" i="106"/>
  <c r="C124" i="13"/>
  <c r="F1266" i="13"/>
  <c r="F1404" i="13"/>
  <c r="B1896" i="13"/>
  <c r="B1702" i="13"/>
  <c r="D267" i="106"/>
  <c r="F2288" i="13"/>
  <c r="F277" i="13"/>
  <c r="B905" i="13"/>
  <c r="F2394" i="13"/>
  <c r="B1376" i="13"/>
  <c r="D2310" i="13"/>
  <c r="C837" i="13"/>
  <c r="B868" i="13"/>
  <c r="C2600" i="13"/>
  <c r="B560" i="13"/>
  <c r="F794" i="13"/>
  <c r="C2715" i="13"/>
  <c r="B735" i="13"/>
  <c r="B1854" i="13"/>
  <c r="E487" i="13"/>
  <c r="E2334" i="13"/>
  <c r="E152" i="13"/>
  <c r="E293" i="13"/>
  <c r="B2424" i="13"/>
  <c r="F363" i="13"/>
  <c r="D302" i="13"/>
  <c r="F1996" i="13"/>
  <c r="C2412" i="13"/>
  <c r="F2399" i="13"/>
  <c r="D2342" i="13"/>
  <c r="C557" i="106"/>
  <c r="P761" i="106"/>
  <c r="Q679" i="106"/>
  <c r="C1981" i="13"/>
  <c r="B87" i="13"/>
  <c r="C1427" i="13"/>
  <c r="E1398" i="13"/>
  <c r="F2615" i="13"/>
  <c r="D2389" i="13"/>
  <c r="F1037" i="13"/>
  <c r="F1940" i="13"/>
  <c r="E2710" i="13"/>
  <c r="F2260" i="13"/>
  <c r="Q309" i="106"/>
  <c r="D544" i="13"/>
  <c r="B2725" i="13"/>
  <c r="D2717" i="13"/>
  <c r="D168" i="13"/>
  <c r="E1333" i="13"/>
  <c r="E1954" i="13"/>
  <c r="D2304" i="13"/>
  <c r="F556" i="13"/>
  <c r="C611" i="13"/>
  <c r="B2374" i="13"/>
  <c r="B57" i="13"/>
  <c r="B2250" i="13"/>
  <c r="D97" i="106"/>
  <c r="F964" i="13"/>
  <c r="F1254" i="13"/>
  <c r="D1241" i="13"/>
  <c r="E907" i="106"/>
  <c r="F1036" i="13"/>
  <c r="D2607" i="13"/>
  <c r="B1760" i="13"/>
  <c r="B2422" i="13"/>
  <c r="C834" i="13"/>
  <c r="D1012" i="13"/>
  <c r="C1879" i="13"/>
  <c r="B157" i="13"/>
  <c r="D622" i="13"/>
  <c r="B209" i="13"/>
  <c r="E854" i="13"/>
  <c r="C567" i="13"/>
  <c r="B1794" i="13"/>
  <c r="C1019" i="13"/>
  <c r="F1777" i="13"/>
  <c r="B329" i="13"/>
  <c r="B1540" i="13"/>
  <c r="C650" i="13"/>
  <c r="C157" i="106"/>
  <c r="B785" i="13"/>
  <c r="C776" i="13"/>
  <c r="F533" i="13"/>
  <c r="C66" i="13"/>
  <c r="F597" i="13"/>
  <c r="E1203" i="13"/>
  <c r="C1008" i="13"/>
  <c r="C752" i="13"/>
  <c r="F890" i="13"/>
  <c r="B1417" i="13"/>
  <c r="F2460" i="13"/>
  <c r="C1971" i="13"/>
  <c r="P99" i="106"/>
  <c r="F2359" i="13"/>
  <c r="E401" i="13"/>
  <c r="D1175" i="13"/>
  <c r="B227" i="13"/>
  <c r="C254" i="13"/>
  <c r="B1327" i="13"/>
  <c r="C588" i="13"/>
  <c r="F1453" i="13"/>
  <c r="E629" i="13"/>
  <c r="Q883" i="106"/>
  <c r="E19" i="113"/>
  <c r="B196" i="13"/>
  <c r="B2309" i="13"/>
  <c r="C2543" i="13"/>
  <c r="Q493" i="106"/>
  <c r="E142" i="13"/>
  <c r="D157" i="106"/>
  <c r="C1836" i="13"/>
  <c r="F842" i="13"/>
  <c r="B149" i="13"/>
  <c r="E2572" i="13"/>
  <c r="C264" i="13"/>
  <c r="C80" i="13"/>
  <c r="B1606" i="13"/>
  <c r="F1511" i="13"/>
  <c r="F2726" i="13"/>
  <c r="B410" i="13"/>
  <c r="F731" i="13"/>
  <c r="D7" i="112"/>
  <c r="D618" i="13"/>
  <c r="E2590" i="13"/>
  <c r="F2720" i="13"/>
  <c r="F955" i="13"/>
  <c r="E951" i="13"/>
  <c r="C1200" i="13"/>
  <c r="F2570" i="13"/>
  <c r="B188" i="13"/>
  <c r="B921" i="13"/>
  <c r="B1966" i="13"/>
  <c r="Q33" i="112"/>
  <c r="E1350" i="13"/>
  <c r="E1279" i="13"/>
  <c r="E447" i="106"/>
  <c r="B454" i="13"/>
  <c r="D363" i="13"/>
  <c r="C2477" i="13"/>
  <c r="B431" i="13"/>
  <c r="C1548" i="13"/>
  <c r="D1983" i="13"/>
  <c r="B1244" i="13"/>
  <c r="C689" i="13"/>
  <c r="C988" i="13"/>
  <c r="E715" i="13"/>
  <c r="C426" i="13"/>
  <c r="C469" i="13"/>
  <c r="Q959" i="106"/>
  <c r="C1341" i="13"/>
  <c r="D807" i="106"/>
  <c r="F1304" i="13"/>
  <c r="B2471" i="13"/>
  <c r="D830" i="13"/>
  <c r="F791" i="13"/>
  <c r="E2264" i="13"/>
  <c r="D647" i="106"/>
  <c r="P23" i="106"/>
  <c r="D367" i="13"/>
  <c r="E60" i="13"/>
  <c r="F1523" i="13"/>
  <c r="B34" i="13"/>
  <c r="E1249" i="13"/>
  <c r="B836" i="13"/>
  <c r="E2449" i="13"/>
  <c r="C1229" i="13"/>
  <c r="D1254" i="13"/>
  <c r="B2438" i="13"/>
  <c r="D1788" i="13"/>
  <c r="Q1129" i="106"/>
  <c r="D2505" i="13"/>
  <c r="B2441" i="13"/>
  <c r="D59" i="13"/>
  <c r="F2626" i="13"/>
  <c r="C2697" i="13"/>
  <c r="F856" i="13"/>
  <c r="E2257" i="13"/>
  <c r="F907" i="13"/>
  <c r="B2389" i="13"/>
  <c r="C777" i="13"/>
  <c r="D1323" i="13"/>
  <c r="E85" i="13"/>
  <c r="E1291" i="13"/>
  <c r="C944" i="13"/>
  <c r="D399" i="13"/>
  <c r="F944" i="13"/>
  <c r="F91" i="13"/>
  <c r="E1501" i="13"/>
  <c r="B1746" i="13"/>
  <c r="D2481" i="13"/>
  <c r="D498" i="13"/>
  <c r="B1119" i="13"/>
  <c r="B2583" i="13"/>
  <c r="F1243" i="13"/>
  <c r="D2378" i="13"/>
  <c r="C2251" i="13"/>
  <c r="F2695" i="13"/>
  <c r="B947" i="13"/>
  <c r="F898" i="13"/>
  <c r="D2295" i="13"/>
  <c r="C455" i="13"/>
  <c r="R15" i="113"/>
  <c r="B864" i="13"/>
  <c r="C515" i="13"/>
  <c r="D783" i="13"/>
  <c r="C978" i="13"/>
  <c r="C406" i="13"/>
  <c r="D179" i="13"/>
  <c r="B518" i="13"/>
  <c r="C2290" i="13"/>
  <c r="F127" i="106"/>
  <c r="F1793" i="13"/>
  <c r="E557" i="106"/>
  <c r="B2272" i="13"/>
  <c r="D1426" i="13"/>
  <c r="D1966" i="13"/>
  <c r="C819" i="13"/>
  <c r="P1023" i="106"/>
  <c r="D2593" i="13"/>
  <c r="F86" i="13"/>
  <c r="E2275" i="13"/>
  <c r="V11" i="8"/>
  <c r="C1425" i="13"/>
  <c r="C1147" i="106"/>
  <c r="E439" i="13"/>
  <c r="C2418" i="13"/>
  <c r="B493" i="13"/>
  <c r="B830" i="13"/>
  <c r="D748" i="13"/>
  <c r="F438" i="13"/>
  <c r="D1272" i="13"/>
  <c r="C2243" i="13"/>
  <c r="C100" i="13"/>
  <c r="D79" i="13"/>
  <c r="D1534" i="13"/>
  <c r="E842" i="13"/>
  <c r="F2330" i="13"/>
  <c r="D370" i="13"/>
  <c r="E2717" i="13"/>
  <c r="E102" i="13"/>
  <c r="C248" i="13"/>
  <c r="E1370" i="13"/>
  <c r="D2258" i="13"/>
  <c r="B2595" i="13"/>
  <c r="D1140" i="13"/>
  <c r="B512" i="13"/>
  <c r="B1982" i="13"/>
  <c r="C1380" i="13"/>
  <c r="F1288" i="13"/>
  <c r="F71" i="13"/>
  <c r="D1333" i="13"/>
  <c r="P839" i="106"/>
  <c r="F1032" i="13"/>
  <c r="C1125" i="13"/>
  <c r="C1505" i="13"/>
  <c r="D1034" i="13"/>
  <c r="F232" i="13"/>
  <c r="C403" i="13"/>
  <c r="C1147" i="13"/>
  <c r="B2486" i="13"/>
  <c r="C450" i="13"/>
  <c r="F886" i="13"/>
  <c r="F2430" i="13"/>
  <c r="C1393" i="13"/>
  <c r="B278" i="13"/>
  <c r="E2584" i="13"/>
  <c r="E1798" i="13"/>
  <c r="E1772" i="13"/>
  <c r="C1357" i="13"/>
  <c r="B1573" i="13"/>
  <c r="E256" i="13"/>
  <c r="D1810" i="13"/>
  <c r="C1118" i="13"/>
  <c r="C960" i="13"/>
  <c r="P1129" i="106"/>
  <c r="B1358" i="13"/>
  <c r="E1229" i="13"/>
  <c r="F598" i="13"/>
  <c r="C2249" i="13"/>
  <c r="B2423" i="13"/>
  <c r="F1957" i="13"/>
  <c r="E2410" i="13"/>
  <c r="P259" i="106"/>
  <c r="F805" i="13"/>
  <c r="D2585" i="13"/>
  <c r="B1050" i="13"/>
  <c r="B1548" i="13"/>
  <c r="C827" i="13"/>
  <c r="C2430" i="13"/>
  <c r="D385" i="13"/>
  <c r="E547" i="13"/>
  <c r="P769" i="106"/>
  <c r="B1388" i="13"/>
  <c r="B2618" i="13"/>
  <c r="F637" i="106"/>
  <c r="D1157" i="13"/>
  <c r="B1055" i="13"/>
  <c r="D2446" i="13"/>
  <c r="B76" i="13"/>
  <c r="C753" i="13"/>
  <c r="B2334" i="13"/>
  <c r="E519" i="13"/>
  <c r="C1901" i="13"/>
  <c r="F372" i="13"/>
  <c r="Q1091" i="106"/>
  <c r="E372" i="13"/>
  <c r="B1677" i="13"/>
  <c r="B887" i="13"/>
  <c r="E804" i="13"/>
  <c r="F1527" i="13"/>
  <c r="D2330" i="13"/>
  <c r="F1975" i="13"/>
  <c r="F79" i="13"/>
  <c r="D44" i="13"/>
  <c r="D992" i="13"/>
  <c r="B2264" i="13"/>
  <c r="C1037" i="13"/>
  <c r="B1642" i="13"/>
  <c r="D917" i="106"/>
  <c r="B2709" i="13"/>
  <c r="E1558" i="13"/>
  <c r="D257" i="13"/>
  <c r="C394" i="13"/>
  <c r="E558" i="13"/>
  <c r="C127" i="106"/>
  <c r="D538" i="13"/>
  <c r="Q27" i="112"/>
  <c r="F1874" i="13"/>
  <c r="B1348" i="13"/>
  <c r="C990" i="13"/>
  <c r="C1059" i="13"/>
  <c r="B1709" i="13"/>
  <c r="F876" i="13"/>
  <c r="E895" i="13"/>
  <c r="P391" i="106"/>
  <c r="D1496" i="13"/>
  <c r="B255" i="13"/>
  <c r="Q569" i="106"/>
  <c r="F254" i="13"/>
  <c r="B2345" i="13"/>
  <c r="B1568" i="13"/>
  <c r="D1321" i="13"/>
  <c r="B1926" i="13"/>
  <c r="C549" i="13"/>
  <c r="F1016" i="13"/>
  <c r="D2546" i="13"/>
  <c r="E1046" i="13"/>
  <c r="B2457" i="13"/>
  <c r="E833" i="13"/>
  <c r="F1186" i="13"/>
  <c r="D1003" i="13"/>
  <c r="E1769" i="13"/>
  <c r="D2290" i="13"/>
  <c r="D39" i="13"/>
  <c r="F391" i="13"/>
  <c r="D2475" i="13"/>
  <c r="F1877" i="13"/>
  <c r="C2703" i="13"/>
  <c r="D2320" i="13"/>
  <c r="C107" i="13"/>
  <c r="D940" i="13"/>
  <c r="C2325" i="13"/>
  <c r="D1125" i="13"/>
  <c r="B146" i="13"/>
  <c r="E1335" i="13"/>
  <c r="D1962" i="13"/>
  <c r="B1717" i="13"/>
  <c r="F120" i="13"/>
  <c r="F537" i="106"/>
  <c r="D1529" i="13"/>
  <c r="B948" i="13"/>
  <c r="B2542" i="13"/>
  <c r="B1220" i="13"/>
  <c r="B1448" i="13"/>
  <c r="B1465" i="13"/>
  <c r="P721" i="106"/>
  <c r="C779" i="13"/>
  <c r="F457" i="13"/>
  <c r="B2738" i="13"/>
  <c r="C2588" i="13"/>
  <c r="D103" i="13"/>
  <c r="D741" i="13"/>
  <c r="D2396" i="13"/>
  <c r="B1469" i="13"/>
  <c r="E1105" i="13"/>
  <c r="C1893" i="13"/>
  <c r="F855" i="13"/>
  <c r="F584" i="13"/>
  <c r="F355" i="13"/>
  <c r="B1424" i="13"/>
  <c r="F799" i="13"/>
  <c r="B2494" i="13"/>
  <c r="E1223" i="13"/>
  <c r="D481" i="13"/>
  <c r="E2612" i="13"/>
  <c r="D1071" i="13"/>
  <c r="F1364" i="13"/>
  <c r="C2370" i="13"/>
  <c r="B1618" i="13"/>
  <c r="F769" i="13"/>
  <c r="B1164" i="13"/>
  <c r="B1158" i="13"/>
  <c r="C2329" i="13"/>
  <c r="C340" i="13"/>
  <c r="C748" i="13"/>
  <c r="B1802" i="13"/>
  <c r="D186" i="13"/>
  <c r="D539" i="13"/>
  <c r="D1389" i="13"/>
  <c r="Q939" i="106"/>
  <c r="C2638" i="13"/>
  <c r="E2414" i="13"/>
  <c r="B139" i="13"/>
  <c r="C1267" i="13"/>
  <c r="B913" i="13"/>
  <c r="F1238" i="13"/>
  <c r="D1068" i="13"/>
  <c r="F1077" i="106"/>
  <c r="F1265" i="13"/>
  <c r="B1588" i="13"/>
  <c r="D998" i="13"/>
  <c r="D856" i="13"/>
  <c r="E778" i="13"/>
  <c r="C2403" i="13"/>
  <c r="B1763" i="13"/>
  <c r="D2596" i="13"/>
  <c r="E632" i="13"/>
  <c r="B2631" i="13"/>
  <c r="B2478" i="13"/>
  <c r="B1723" i="13"/>
  <c r="F2259" i="13"/>
  <c r="C192" i="13"/>
  <c r="C929" i="13"/>
  <c r="E927" i="106"/>
  <c r="D641" i="13"/>
  <c r="D2250" i="13"/>
  <c r="D324" i="13"/>
  <c r="B1130" i="13"/>
  <c r="C1886" i="13"/>
  <c r="C2542" i="13"/>
  <c r="Q41" i="106"/>
  <c r="D2478" i="13"/>
  <c r="D1431" i="13"/>
  <c r="B1213" i="13"/>
  <c r="F782" i="13"/>
  <c r="C604" i="13"/>
  <c r="P291" i="106"/>
  <c r="Q603" i="106"/>
  <c r="P489" i="106"/>
  <c r="F1257" i="13"/>
  <c r="D731" i="13"/>
  <c r="C919" i="13"/>
  <c r="C2467" i="13"/>
  <c r="C1332" i="13"/>
  <c r="D672" i="13"/>
  <c r="F118" i="13"/>
  <c r="F1047" i="13"/>
  <c r="D2449" i="13"/>
  <c r="P549" i="106"/>
  <c r="F1071" i="13"/>
  <c r="C862" i="13"/>
  <c r="D975" i="13"/>
  <c r="F2505" i="13"/>
  <c r="F647" i="13"/>
  <c r="D1082" i="13"/>
  <c r="F524" i="13"/>
  <c r="B1821" i="13"/>
  <c r="F60" i="13"/>
  <c r="D137" i="106"/>
  <c r="F859" i="13"/>
  <c r="C1157" i="13"/>
  <c r="E526" i="13"/>
  <c r="C468" i="13"/>
  <c r="B120" i="13"/>
  <c r="E2615" i="13"/>
  <c r="D2477" i="13"/>
  <c r="C848" i="13"/>
  <c r="F589" i="13"/>
  <c r="F1477" i="13"/>
  <c r="D825" i="13"/>
  <c r="C2532" i="13"/>
  <c r="B1865" i="13"/>
  <c r="B1351" i="13"/>
  <c r="C436" i="13"/>
  <c r="B1037" i="13"/>
  <c r="B472" i="13"/>
  <c r="D2302" i="13"/>
  <c r="E1415" i="13"/>
  <c r="C2342" i="13"/>
  <c r="C1191" i="13"/>
  <c r="E513" i="13"/>
  <c r="B2534" i="13"/>
  <c r="B1149" i="13"/>
  <c r="F40" i="13"/>
  <c r="B879" i="13"/>
  <c r="E1536" i="13"/>
  <c r="E2633" i="13"/>
  <c r="D2321" i="13"/>
  <c r="F802" i="13"/>
  <c r="D575" i="13"/>
  <c r="C2310" i="13"/>
  <c r="B2277" i="13"/>
  <c r="B1450" i="13"/>
  <c r="D391" i="13"/>
  <c r="C2383" i="13"/>
  <c r="E2514" i="13"/>
  <c r="F1783" i="13"/>
  <c r="P783" i="106"/>
  <c r="Q269" i="106"/>
  <c r="P269" i="106"/>
  <c r="B624" i="13"/>
  <c r="D1224" i="13"/>
  <c r="B842" i="13"/>
  <c r="B737" i="13"/>
  <c r="B876" i="13"/>
  <c r="E742" i="13"/>
  <c r="D610" i="13"/>
  <c r="D1084" i="13"/>
  <c r="D241" i="13"/>
  <c r="F735" i="13"/>
  <c r="B130" i="13"/>
  <c r="D1055" i="13"/>
  <c r="D178" i="13"/>
  <c r="F2433" i="13"/>
  <c r="F1285" i="13"/>
  <c r="B1253" i="13"/>
  <c r="B1750" i="13"/>
  <c r="F525" i="13"/>
  <c r="B1698" i="13"/>
  <c r="D387" i="13"/>
  <c r="B1762" i="13"/>
  <c r="C1905" i="13"/>
  <c r="D1315" i="13"/>
  <c r="E892" i="13"/>
  <c r="B2418" i="13"/>
  <c r="D2351" i="13"/>
  <c r="E296" i="13"/>
  <c r="C658" i="13"/>
  <c r="E1781" i="13"/>
  <c r="C261" i="13"/>
  <c r="C1782" i="13"/>
  <c r="B1908" i="13"/>
  <c r="B471" i="13"/>
  <c r="B925" i="13"/>
  <c r="D792" i="13"/>
  <c r="Q953" i="106"/>
  <c r="B2323" i="13"/>
  <c r="C1030" i="13"/>
  <c r="C2002" i="13"/>
  <c r="E646" i="13"/>
  <c r="D2412" i="13"/>
  <c r="B1665" i="13"/>
  <c r="D2568" i="13"/>
  <c r="F2377" i="13"/>
  <c r="C443" i="13"/>
  <c r="B92" i="13"/>
  <c r="B1951" i="13"/>
  <c r="F659" i="13"/>
  <c r="E787" i="13"/>
  <c r="C2340" i="13"/>
  <c r="C1156" i="13"/>
  <c r="C1466" i="13"/>
  <c r="C1017" i="106"/>
  <c r="P61" i="106"/>
  <c r="F1115" i="13"/>
  <c r="E1058" i="13"/>
  <c r="F2305" i="13"/>
  <c r="D2600" i="13"/>
  <c r="C1424" i="13"/>
  <c r="B1701" i="13"/>
  <c r="C1160" i="13"/>
  <c r="C402" i="13"/>
  <c r="F198" i="13"/>
  <c r="E567" i="106"/>
  <c r="E2587" i="13"/>
  <c r="F1782" i="13"/>
  <c r="E43" i="13"/>
  <c r="B447" i="13"/>
  <c r="Q751" i="106"/>
  <c r="E233" i="13"/>
  <c r="F1497" i="13"/>
  <c r="B1232" i="13"/>
  <c r="E173" i="13"/>
  <c r="D1135" i="13"/>
  <c r="F1307" i="13"/>
  <c r="F1966" i="13"/>
  <c r="E1325" i="13"/>
  <c r="F2716" i="13"/>
  <c r="E164" i="13"/>
  <c r="Q811" i="106"/>
  <c r="C1219" i="13"/>
  <c r="F974" i="13"/>
  <c r="D2259" i="13"/>
  <c r="B777" i="13"/>
  <c r="Q53" i="106"/>
  <c r="C302" i="13"/>
  <c r="B702" i="13"/>
  <c r="D880" i="13"/>
  <c r="E2314" i="13"/>
  <c r="C700" i="13"/>
  <c r="D861" i="13"/>
  <c r="C92" i="13"/>
  <c r="C2497" i="13"/>
  <c r="D2434" i="13"/>
  <c r="F477" i="106"/>
  <c r="C1541" i="13"/>
  <c r="F2326" i="13"/>
  <c r="B1550" i="13"/>
  <c r="E687" i="13"/>
  <c r="D835" i="13"/>
  <c r="C645" i="13"/>
  <c r="D1485" i="13"/>
  <c r="E2653" i="13"/>
  <c r="E749" i="13"/>
  <c r="E388" i="13"/>
  <c r="E1520" i="13"/>
  <c r="D174" i="13"/>
  <c r="C2306" i="13"/>
  <c r="B551" i="13"/>
  <c r="D660" i="13"/>
  <c r="Q349" i="106"/>
  <c r="C1307" i="13"/>
  <c r="Q1123" i="106"/>
  <c r="E723" i="13"/>
  <c r="E2000" i="13"/>
  <c r="B2719" i="13"/>
  <c r="C1097" i="13"/>
  <c r="D2284" i="13"/>
  <c r="F1451" i="13"/>
  <c r="C1467" i="13"/>
  <c r="B689" i="13"/>
  <c r="C2726" i="13"/>
  <c r="D2347" i="13"/>
  <c r="E2301" i="13"/>
  <c r="C897" i="106"/>
  <c r="Q271" i="106"/>
  <c r="F558" i="13"/>
  <c r="C1270" i="13"/>
  <c r="B754" i="13"/>
  <c r="C1226" i="13"/>
  <c r="C287" i="106"/>
  <c r="B366" i="13"/>
  <c r="C767" i="13"/>
  <c r="C147" i="106"/>
  <c r="B242" i="13"/>
  <c r="D955" i="13"/>
  <c r="D397" i="106"/>
  <c r="C1250" i="13"/>
  <c r="B1961" i="13"/>
  <c r="C939" i="13"/>
  <c r="D265" i="13"/>
  <c r="F180" i="13"/>
  <c r="F912" i="13"/>
  <c r="F2354" i="13"/>
  <c r="C1017" i="13"/>
  <c r="F1433" i="13"/>
  <c r="B1809" i="13"/>
  <c r="E796" i="13"/>
  <c r="E530" i="13"/>
  <c r="B2443" i="13"/>
  <c r="C1462" i="13"/>
  <c r="E782" i="13"/>
  <c r="C2503" i="13"/>
  <c r="E661" i="13"/>
  <c r="B123" i="13"/>
  <c r="P221" i="106"/>
  <c r="B783" i="13"/>
  <c r="B2286" i="13"/>
  <c r="D771" i="13"/>
  <c r="E2302" i="13"/>
  <c r="B1297" i="13"/>
  <c r="B1315" i="13"/>
  <c r="E509" i="13"/>
  <c r="C2529" i="13"/>
  <c r="D1219" i="106"/>
  <c r="B378" i="13"/>
  <c r="E1950" i="13"/>
  <c r="C1135" i="13"/>
  <c r="E724" i="13"/>
  <c r="D1148" i="13"/>
  <c r="E817" i="106"/>
  <c r="C138" i="13"/>
  <c r="E1006" i="13"/>
  <c r="E38" i="13"/>
  <c r="B2613" i="13"/>
  <c r="D1220" i="13"/>
  <c r="Q753" i="106"/>
  <c r="C253" i="13"/>
  <c r="C941" i="13"/>
  <c r="F190" i="13"/>
  <c r="C603" i="13"/>
  <c r="B210" i="13"/>
  <c r="D201" i="13"/>
  <c r="F825" i="13"/>
  <c r="D743" i="13"/>
  <c r="C1480" i="13"/>
  <c r="D1173" i="13"/>
  <c r="C942" i="13"/>
  <c r="B1524" i="13"/>
  <c r="C558" i="13"/>
  <c r="C979" i="13"/>
  <c r="C1827" i="13"/>
  <c r="D797" i="106"/>
  <c r="B496" i="13"/>
  <c r="E1234" i="13"/>
  <c r="F173" i="13"/>
  <c r="F969" i="13"/>
  <c r="B508" i="13"/>
  <c r="Q741" i="106"/>
  <c r="B490" i="13"/>
  <c r="F872" i="13"/>
  <c r="D1520" i="13"/>
  <c r="D1174" i="13"/>
  <c r="D888" i="13"/>
  <c r="D1510" i="13"/>
  <c r="C1095" i="13"/>
  <c r="F1247" i="13"/>
  <c r="B147" i="13"/>
  <c r="F2478" i="13"/>
  <c r="B2390" i="13"/>
  <c r="B1526" i="13"/>
  <c r="B626" i="13"/>
  <c r="F1780" i="13"/>
  <c r="P831" i="106"/>
  <c r="F2270" i="13"/>
  <c r="E2711" i="13"/>
  <c r="C726" i="13"/>
  <c r="E1307" i="13"/>
  <c r="C1252" i="13"/>
  <c r="E1033" i="13"/>
  <c r="F535" i="13"/>
  <c r="C717" i="106"/>
  <c r="Q15" i="113"/>
  <c r="C772" i="13"/>
  <c r="B1093" i="13"/>
  <c r="C374" i="13"/>
  <c r="D477" i="13"/>
  <c r="B480" i="13"/>
  <c r="B2282" i="13"/>
  <c r="D284" i="13"/>
  <c r="B1714" i="13"/>
  <c r="E600" i="13"/>
  <c r="F577" i="106"/>
  <c r="F1371" i="13"/>
  <c r="B950" i="13"/>
  <c r="D2535" i="13"/>
  <c r="C886" i="13"/>
  <c r="F684" i="13"/>
  <c r="D1508" i="13"/>
  <c r="E350" i="13"/>
  <c r="E1216" i="13"/>
  <c r="C1808" i="13"/>
  <c r="D13" i="112"/>
  <c r="F1005" i="13"/>
  <c r="Q523" i="106"/>
  <c r="F155" i="13"/>
  <c r="F1361" i="13"/>
  <c r="Q139" i="106"/>
  <c r="B2263" i="13"/>
  <c r="B202" i="13"/>
  <c r="E1130" i="13"/>
  <c r="B419" i="13"/>
  <c r="D2636" i="13"/>
  <c r="F2630" i="13"/>
  <c r="D1984" i="13"/>
  <c r="C1048" i="13"/>
  <c r="P989" i="106"/>
  <c r="C977" i="13"/>
  <c r="B2242" i="13"/>
  <c r="B1278" i="13"/>
  <c r="F2325" i="13"/>
  <c r="F510" i="13"/>
  <c r="B2723" i="13"/>
  <c r="D2563" i="13"/>
  <c r="P623" i="106"/>
  <c r="C1542" i="13"/>
  <c r="B941" i="13"/>
  <c r="C83" i="13"/>
  <c r="D1950" i="13"/>
  <c r="D2586" i="13"/>
  <c r="B996" i="13"/>
  <c r="F208" i="13"/>
  <c r="Q459" i="106"/>
  <c r="C674" i="13"/>
  <c r="E512" i="13"/>
  <c r="B494" i="13"/>
  <c r="P399" i="106"/>
  <c r="D619" i="13"/>
  <c r="E1036" i="13"/>
  <c r="F137" i="13"/>
  <c r="B2732" i="13"/>
  <c r="F238" i="13"/>
  <c r="E306" i="13"/>
  <c r="D2644" i="13"/>
  <c r="E220" i="13"/>
  <c r="B1847" i="13"/>
  <c r="B874" i="13"/>
  <c r="C1126" i="13"/>
  <c r="C477" i="106"/>
  <c r="D1017" i="13"/>
  <c r="B1386" i="13"/>
  <c r="E1086" i="13"/>
  <c r="P1199" i="106"/>
  <c r="F1928" i="13"/>
  <c r="F177" i="13"/>
  <c r="D1531" i="13"/>
  <c r="E420" i="13"/>
  <c r="D2416" i="13"/>
  <c r="D2426" i="13"/>
  <c r="F1457" i="13"/>
  <c r="D937" i="13"/>
  <c r="C921" i="13"/>
  <c r="Q989" i="106"/>
  <c r="D1536" i="13"/>
  <c r="E539" i="13"/>
  <c r="E1342" i="13"/>
  <c r="B274" i="13"/>
  <c r="P1049" i="106"/>
  <c r="D753" i="13"/>
  <c r="D1366" i="13"/>
  <c r="F1131" i="13"/>
  <c r="E2296" i="13"/>
  <c r="E2337" i="13"/>
  <c r="B1601" i="13"/>
  <c r="F826" i="13"/>
  <c r="B578" i="13"/>
  <c r="B40" i="13"/>
  <c r="E268" i="13"/>
  <c r="F572" i="13"/>
  <c r="B1630" i="13"/>
  <c r="F1850" i="13"/>
  <c r="F1804" i="13"/>
  <c r="F1029" i="13"/>
  <c r="F1767" i="13"/>
  <c r="C1216" i="13"/>
  <c r="C247" i="13"/>
  <c r="B272" i="13"/>
  <c r="D977" i="106"/>
  <c r="E689" i="13"/>
  <c r="F2621" i="13"/>
  <c r="D292" i="13"/>
  <c r="D352" i="13"/>
  <c r="B1139" i="13"/>
  <c r="B1998" i="13"/>
  <c r="F1534" i="13"/>
  <c r="E717" i="13"/>
  <c r="F1871" i="13"/>
  <c r="F1520" i="13"/>
  <c r="E871" i="13"/>
  <c r="E493" i="13"/>
  <c r="B1328" i="13"/>
  <c r="E375" i="13"/>
  <c r="Q261" i="106"/>
  <c r="C2357" i="13"/>
  <c r="D1204" i="13"/>
  <c r="E1001" i="13"/>
  <c r="D390" i="13"/>
  <c r="F531" i="13"/>
  <c r="Q1101" i="106"/>
  <c r="F1345" i="13"/>
  <c r="D1542" i="13"/>
  <c r="D534" i="13"/>
  <c r="F1337" i="13"/>
  <c r="F502" i="13"/>
  <c r="C517" i="106"/>
  <c r="E1017" i="106"/>
  <c r="E72" i="13"/>
  <c r="E703" i="13"/>
  <c r="C1044" i="13"/>
  <c r="D507" i="13"/>
  <c r="F2606" i="13"/>
  <c r="F1191" i="13"/>
  <c r="D2324" i="13"/>
  <c r="P381" i="106"/>
  <c r="E811" i="13"/>
  <c r="C1453" i="13"/>
  <c r="E441" i="13"/>
  <c r="F963" i="13"/>
  <c r="B1649" i="13"/>
  <c r="E1542" i="13"/>
  <c r="B1282" i="13"/>
  <c r="F2464" i="13"/>
  <c r="B1314" i="13"/>
  <c r="D2648" i="13"/>
  <c r="F562" i="13"/>
  <c r="C755" i="13"/>
  <c r="B266" i="13"/>
  <c r="C977" i="106"/>
  <c r="F1146" i="13"/>
  <c r="E918" i="13"/>
  <c r="C2241" i="13"/>
  <c r="C824" i="13"/>
  <c r="D842" i="13"/>
  <c r="B1822" i="13"/>
  <c r="E1485" i="13"/>
  <c r="C1842" i="13"/>
  <c r="C853" i="13"/>
  <c r="B871" i="13"/>
  <c r="Q159" i="106"/>
  <c r="D307" i="106"/>
  <c r="C582" i="13"/>
  <c r="D337" i="106"/>
  <c r="C517" i="13"/>
  <c r="B2350" i="13"/>
  <c r="B1108" i="13"/>
  <c r="D438" i="13"/>
  <c r="C13" i="113"/>
  <c r="E670" i="13"/>
  <c r="C1439" i="13"/>
  <c r="D2694" i="13"/>
  <c r="Q99" i="106"/>
  <c r="D152" i="13"/>
  <c r="B1506" i="13"/>
  <c r="E1528" i="13"/>
  <c r="P529" i="106"/>
  <c r="C840" i="13"/>
  <c r="C1852" i="13"/>
  <c r="C2272" i="13"/>
  <c r="C474" i="13"/>
  <c r="E1802" i="13"/>
  <c r="D687" i="13"/>
  <c r="E1051" i="13"/>
  <c r="C958" i="13"/>
  <c r="B582" i="13"/>
  <c r="D1519" i="13"/>
  <c r="F2453" i="13"/>
  <c r="D275" i="13"/>
  <c r="F322" i="13"/>
  <c r="D296" i="13"/>
  <c r="E2432" i="13"/>
  <c r="B2603" i="13"/>
  <c r="B1521" i="13"/>
  <c r="F1962" i="13"/>
  <c r="E797" i="106"/>
  <c r="E477" i="13"/>
  <c r="C191" i="13"/>
  <c r="Q829" i="106"/>
  <c r="F788" i="13"/>
  <c r="C1517" i="13"/>
  <c r="D2459" i="13"/>
  <c r="F483" i="13"/>
  <c r="B45" i="13"/>
  <c r="C1884" i="13"/>
  <c r="E297" i="106"/>
  <c r="B1728" i="13"/>
  <c r="E2704" i="13"/>
  <c r="P951" i="106"/>
  <c r="D1331" i="13"/>
  <c r="D1502" i="13"/>
  <c r="B2715" i="13"/>
  <c r="Q1143" i="106"/>
  <c r="B67" i="13"/>
  <c r="E445" i="13"/>
  <c r="B1032" i="13"/>
  <c r="C109" i="13"/>
  <c r="B154" i="13"/>
  <c r="D2567" i="13"/>
  <c r="E214" i="13"/>
  <c r="B2258" i="13"/>
  <c r="B177" i="13"/>
  <c r="C2723" i="13"/>
  <c r="B1620" i="13"/>
  <c r="D1201" i="13"/>
  <c r="F564" i="13"/>
  <c r="F2350" i="13"/>
  <c r="D905" i="13"/>
  <c r="R39" i="113"/>
  <c r="E786" i="13"/>
  <c r="D1957" i="13"/>
  <c r="C186" i="13"/>
  <c r="Q411" i="106"/>
  <c r="E928" i="13"/>
  <c r="F527" i="106"/>
  <c r="C1910" i="13"/>
  <c r="C2628" i="13"/>
  <c r="C1892" i="13"/>
  <c r="P173" i="106"/>
  <c r="C924" i="13"/>
  <c r="P229" i="106"/>
  <c r="F2547" i="13"/>
  <c r="B2290" i="13"/>
  <c r="B2289" i="13"/>
  <c r="C99" i="13"/>
  <c r="P871" i="106"/>
  <c r="D2328" i="13"/>
  <c r="E972" i="13"/>
  <c r="B1744" i="13"/>
  <c r="E1060" i="13"/>
  <c r="E277" i="13"/>
  <c r="C1087" i="13"/>
  <c r="C802" i="13"/>
  <c r="B1490" i="13"/>
  <c r="D120" i="13"/>
  <c r="D755" i="13"/>
  <c r="C762" i="13"/>
  <c r="C322" i="13"/>
  <c r="E1344" i="13"/>
  <c r="B1671" i="13"/>
  <c r="F1107" i="106"/>
  <c r="F2506" i="13"/>
  <c r="F2553" i="13"/>
  <c r="D910" i="13"/>
  <c r="F530" i="13"/>
  <c r="D1219" i="13"/>
  <c r="C2276" i="13"/>
  <c r="D1118" i="13"/>
  <c r="C46" i="13"/>
  <c r="F1246" i="13"/>
  <c r="C311" i="13"/>
  <c r="D767" i="13"/>
  <c r="B1064" i="13"/>
  <c r="F2256" i="13"/>
  <c r="P771" i="106"/>
  <c r="B275" i="13"/>
  <c r="B1484" i="13"/>
  <c r="F948" i="13"/>
  <c r="F397" i="13"/>
  <c r="C1965" i="13"/>
  <c r="B669" i="13"/>
  <c r="E2433" i="13"/>
  <c r="F1400" i="13"/>
  <c r="D578" i="13"/>
  <c r="F896" i="13"/>
  <c r="B1684" i="13"/>
  <c r="B356" i="13"/>
  <c r="D2265" i="13"/>
  <c r="P1079" i="106"/>
  <c r="F250" i="13"/>
  <c r="Q389" i="106"/>
  <c r="B2304" i="13"/>
  <c r="B1309" i="13"/>
  <c r="D685" i="13"/>
  <c r="F2438" i="13"/>
  <c r="E1200" i="13"/>
  <c r="F1128" i="13"/>
  <c r="B2299" i="13"/>
  <c r="B1148" i="13"/>
  <c r="C2705" i="13"/>
  <c r="D782" i="13"/>
  <c r="P479" i="106"/>
  <c r="B1925" i="13"/>
  <c r="C666" i="13"/>
  <c r="D1137" i="13"/>
  <c r="B931" i="13"/>
  <c r="B2602" i="13"/>
  <c r="B869" i="13"/>
  <c r="D666" i="13"/>
  <c r="C992" i="13"/>
  <c r="Q1033" i="106"/>
  <c r="D1284" i="13"/>
  <c r="D784" i="13"/>
  <c r="Q533" i="106"/>
  <c r="B238" i="13"/>
  <c r="D2392" i="13"/>
  <c r="C959" i="13"/>
  <c r="D949" i="13"/>
  <c r="B848" i="13"/>
  <c r="E1241" i="13"/>
  <c r="E346" i="13"/>
  <c r="B598" i="13"/>
  <c r="E158" i="13"/>
  <c r="D460" i="13"/>
  <c r="D2339" i="13"/>
  <c r="E390" i="13"/>
  <c r="E1062" i="13"/>
  <c r="F35" i="13"/>
  <c r="C2461" i="13"/>
  <c r="F45" i="13"/>
  <c r="P523" i="106"/>
  <c r="C1286" i="13"/>
  <c r="E627" i="13"/>
  <c r="F2336" i="13"/>
  <c r="C1985" i="13"/>
  <c r="B534" i="13"/>
  <c r="E167" i="106"/>
  <c r="D1367" i="13"/>
  <c r="C773" i="13"/>
  <c r="E1045" i="13"/>
  <c r="F2584" i="13"/>
  <c r="C1990" i="13"/>
  <c r="P781" i="106"/>
  <c r="Q619" i="106"/>
  <c r="E457" i="13"/>
  <c r="B448" i="13"/>
  <c r="E577" i="106"/>
  <c r="C895" i="13"/>
  <c r="E227" i="106"/>
  <c r="D522" i="13"/>
  <c r="B2317" i="13"/>
  <c r="D297" i="13"/>
  <c r="F168" i="13"/>
  <c r="E822" i="13"/>
  <c r="D715" i="13"/>
  <c r="E626" i="13"/>
  <c r="E159" i="13"/>
  <c r="C2260" i="13"/>
  <c r="Q519" i="106"/>
  <c r="D2270" i="13"/>
  <c r="E1170" i="13"/>
  <c r="D106" i="13"/>
  <c r="F750" i="13"/>
  <c r="E1345" i="13"/>
  <c r="B556" i="13"/>
  <c r="E128" i="13"/>
  <c r="E1014" i="13"/>
  <c r="F2253" i="13"/>
  <c r="D160" i="13"/>
  <c r="D1777" i="13"/>
  <c r="E503" i="13"/>
  <c r="F1351" i="13"/>
  <c r="D1050" i="13"/>
  <c r="D2262" i="13"/>
  <c r="D1990" i="13"/>
  <c r="D537" i="106"/>
  <c r="D1179" i="13"/>
  <c r="E2403" i="13"/>
  <c r="D77" i="106"/>
  <c r="E2404" i="13"/>
  <c r="E647" i="13"/>
  <c r="C1931" i="13"/>
  <c r="F182" i="13"/>
  <c r="C807" i="13"/>
  <c r="F879" i="13"/>
  <c r="B1362" i="13"/>
  <c r="F422" i="13"/>
  <c r="F2498" i="13"/>
  <c r="D601" i="13"/>
  <c r="Q629" i="106"/>
  <c r="D1789" i="13"/>
  <c r="D95" i="13"/>
  <c r="B417" i="13"/>
  <c r="E227" i="13"/>
  <c r="F2360" i="13"/>
  <c r="F2637" i="13"/>
  <c r="E471" i="13"/>
  <c r="C860" i="13"/>
  <c r="P69" i="106"/>
  <c r="E37" i="13"/>
  <c r="D90" i="13"/>
  <c r="C1075" i="13"/>
  <c r="B566" i="13"/>
  <c r="E1117" i="13"/>
  <c r="E2332" i="13"/>
  <c r="B1652" i="13"/>
  <c r="D704" i="13"/>
  <c r="C2242" i="13"/>
  <c r="D2407" i="13"/>
  <c r="E736" i="13"/>
  <c r="B716" i="13"/>
  <c r="F2346" i="13"/>
  <c r="D863" i="13"/>
  <c r="D310" i="13"/>
  <c r="D1067" i="13"/>
  <c r="F406" i="13"/>
  <c r="D1794" i="13"/>
  <c r="E1562" i="13"/>
  <c r="B423" i="13"/>
  <c r="D703" i="13"/>
  <c r="F586" i="13"/>
  <c r="Q1153" i="106"/>
  <c r="F1766" i="13"/>
  <c r="B1907" i="13"/>
  <c r="E975" i="13"/>
  <c r="B2530" i="13"/>
  <c r="C511" i="13"/>
  <c r="E901" i="13"/>
  <c r="B1839" i="13"/>
  <c r="C887" i="106"/>
  <c r="B2619" i="13"/>
  <c r="C42" i="13"/>
  <c r="D1447" i="13"/>
  <c r="B892" i="13"/>
  <c r="C510" i="13"/>
  <c r="B2645" i="13"/>
  <c r="D257" i="106"/>
  <c r="F243" i="13"/>
  <c r="C237" i="106"/>
  <c r="B2628" i="13"/>
  <c r="D350" i="13"/>
  <c r="E1523" i="13"/>
  <c r="B1402" i="13"/>
  <c r="F712" i="13"/>
  <c r="E647" i="106"/>
  <c r="B525" i="13"/>
  <c r="B1888" i="13"/>
  <c r="B167" i="13"/>
  <c r="E1109" i="13"/>
  <c r="C314" i="13"/>
  <c r="C1878" i="13"/>
  <c r="B1468" i="13"/>
  <c r="E151" i="13"/>
  <c r="F1771" i="13"/>
  <c r="D2425" i="13"/>
  <c r="D244" i="13"/>
  <c r="F605" i="13"/>
  <c r="F2388" i="13"/>
  <c r="C482" i="13"/>
  <c r="D780" i="13"/>
  <c r="E2637" i="13"/>
  <c r="D1515" i="13"/>
  <c r="D1042" i="13"/>
  <c r="E617" i="106"/>
  <c r="F518" i="13"/>
  <c r="E57" i="13"/>
  <c r="B1827" i="13"/>
  <c r="F2524" i="13"/>
  <c r="B1217" i="13"/>
  <c r="C1550" i="13"/>
  <c r="B982" i="13"/>
  <c r="D1147" i="13"/>
  <c r="P701" i="106"/>
  <c r="F446" i="13"/>
  <c r="C1479" i="13"/>
  <c r="C1502" i="13"/>
  <c r="D289" i="13"/>
  <c r="C2612" i="13"/>
  <c r="D2487" i="13"/>
  <c r="D1433" i="13"/>
  <c r="E946" i="13"/>
  <c r="F455" i="13"/>
  <c r="F2647" i="13"/>
  <c r="E1372" i="13"/>
  <c r="D2433" i="13"/>
  <c r="C2593" i="13"/>
  <c r="C2496" i="13"/>
  <c r="D134" i="13"/>
  <c r="B2563" i="13"/>
  <c r="B809" i="13"/>
  <c r="B1722" i="13"/>
  <c r="F772" i="13"/>
  <c r="Q531" i="106"/>
  <c r="D447" i="13"/>
  <c r="D653" i="13"/>
  <c r="F1027" i="13"/>
  <c r="F1987" i="13"/>
  <c r="E1790" i="13"/>
  <c r="E232" i="13"/>
  <c r="Q1019" i="106"/>
  <c r="D956" i="13"/>
  <c r="D127" i="13"/>
  <c r="B1889" i="13"/>
  <c r="E1515" i="13"/>
  <c r="B619" i="13"/>
  <c r="D599" i="13"/>
  <c r="E862" i="13"/>
  <c r="C1127" i="13"/>
  <c r="B1977" i="13"/>
  <c r="Q363" i="106"/>
  <c r="B1071" i="13"/>
  <c r="D887" i="13"/>
  <c r="C1106" i="13"/>
  <c r="C1998" i="13"/>
  <c r="B1169" i="13"/>
  <c r="C2544" i="13"/>
  <c r="E579" i="13"/>
  <c r="E575" i="13"/>
  <c r="E913" i="13"/>
  <c r="D1362" i="13"/>
  <c r="B1357" i="13"/>
  <c r="D469" i="13"/>
  <c r="Q473" i="106"/>
  <c r="P341" i="106"/>
  <c r="E1977" i="13"/>
  <c r="F47" i="13"/>
  <c r="D60" i="13"/>
  <c r="C315" i="13"/>
  <c r="D2278" i="13"/>
  <c r="D52" i="13"/>
  <c r="C1826" i="13"/>
  <c r="P15" i="112"/>
  <c r="D2273" i="13"/>
  <c r="F1328" i="13"/>
  <c r="D733" i="13"/>
  <c r="F330" i="13"/>
  <c r="Q893" i="106"/>
  <c r="D2538" i="13"/>
  <c r="C707" i="106"/>
  <c r="C464" i="13"/>
  <c r="D2256" i="13"/>
  <c r="C250" i="13"/>
  <c r="D567" i="13"/>
  <c r="E772" i="13"/>
  <c r="F405" i="13"/>
  <c r="D597" i="13"/>
  <c r="F726" i="13"/>
  <c r="D1453" i="13"/>
  <c r="F787" i="106"/>
  <c r="F264" i="13"/>
  <c r="D253" i="13"/>
  <c r="E1974" i="13"/>
  <c r="F398" i="13"/>
  <c r="F1017" i="106"/>
  <c r="C1100" i="13"/>
  <c r="D392" i="13"/>
  <c r="Q1169" i="106"/>
  <c r="C900" i="13"/>
  <c r="B1075" i="13"/>
  <c r="E463" i="13"/>
  <c r="C664" i="13"/>
  <c r="B1773" i="13"/>
  <c r="B1913" i="13"/>
  <c r="E1970" i="13"/>
  <c r="B1138" i="13"/>
  <c r="Q45" i="113"/>
  <c r="B1964" i="13"/>
  <c r="B2703" i="13"/>
  <c r="E1250" i="13"/>
  <c r="F1193" i="13"/>
  <c r="D360" i="13"/>
  <c r="D1078" i="13"/>
  <c r="B1109" i="13"/>
  <c r="E405" i="13"/>
  <c r="Q1111" i="106"/>
  <c r="D934" i="13"/>
  <c r="D2268" i="13"/>
  <c r="C418" i="13"/>
  <c r="E320" i="13"/>
  <c r="D2695" i="13"/>
  <c r="F771" i="13"/>
  <c r="C331" i="13"/>
  <c r="B520" i="13"/>
  <c r="E1093" i="13"/>
  <c r="B1366" i="13"/>
  <c r="F2286" i="13"/>
  <c r="D1445" i="13"/>
  <c r="E1475" i="13"/>
  <c r="F1340" i="13"/>
  <c r="B2552" i="13"/>
  <c r="B2598" i="13"/>
  <c r="F147" i="106"/>
  <c r="C845" i="13"/>
  <c r="C2284" i="13"/>
  <c r="E2515" i="13"/>
  <c r="E2468" i="13"/>
  <c r="D1095" i="13"/>
  <c r="F574" i="13"/>
  <c r="E2408" i="13"/>
  <c r="B915" i="13"/>
  <c r="F1450" i="13"/>
  <c r="D365" i="13"/>
  <c r="E2589" i="13"/>
  <c r="C560" i="13"/>
  <c r="F489" i="13"/>
  <c r="B2585" i="13"/>
  <c r="F549" i="13"/>
  <c r="D883" i="13"/>
  <c r="D1959" i="13"/>
  <c r="B1478" i="13"/>
  <c r="C1354" i="13"/>
  <c r="F511" i="13"/>
  <c r="E2599" i="13"/>
  <c r="D814" i="13"/>
  <c r="F901" i="13"/>
  <c r="C756" i="13"/>
  <c r="E63" i="13"/>
  <c r="C597" i="106"/>
  <c r="D2713" i="13"/>
  <c r="B600" i="13"/>
  <c r="B762" i="13"/>
  <c r="C1208" i="13"/>
  <c r="E1097" i="106"/>
  <c r="P539" i="106"/>
  <c r="E73" i="13"/>
  <c r="E1192" i="13"/>
  <c r="F384" i="13"/>
  <c r="B708" i="13"/>
  <c r="P1083" i="106"/>
  <c r="Q699" i="106"/>
  <c r="E81" i="13"/>
  <c r="F1255" i="13"/>
  <c r="F1080" i="13"/>
  <c r="F770" i="13"/>
  <c r="E2545" i="13"/>
  <c r="B709" i="13"/>
  <c r="E2379" i="13"/>
  <c r="B1082" i="13"/>
  <c r="B2691" i="13"/>
  <c r="B1476" i="13"/>
  <c r="C1079" i="13"/>
  <c r="D476" i="13"/>
  <c r="F117" i="13"/>
  <c r="F1853" i="13"/>
  <c r="D307" i="13"/>
  <c r="C1097" i="106"/>
  <c r="D295" i="13"/>
  <c r="E2486" i="13"/>
  <c r="D1775" i="13"/>
  <c r="B394" i="13"/>
  <c r="B309" i="13"/>
  <c r="B2711" i="13"/>
  <c r="B1262" i="13"/>
  <c r="D985" i="13"/>
  <c r="E732" i="13"/>
  <c r="B2620" i="13"/>
  <c r="F619" i="13"/>
  <c r="B1814" i="13"/>
  <c r="E1197" i="13"/>
  <c r="B833" i="13"/>
  <c r="C823" i="13"/>
  <c r="C1779" i="13"/>
  <c r="B2488" i="13"/>
  <c r="B1613" i="13"/>
  <c r="B403" i="13"/>
  <c r="B1823" i="13"/>
  <c r="D1040" i="13"/>
  <c r="E395" i="13"/>
  <c r="Q241" i="106"/>
  <c r="C89" i="13"/>
  <c r="D124" i="13"/>
  <c r="E729" i="13"/>
  <c r="D297" i="106"/>
  <c r="C397" i="106"/>
  <c r="C384" i="13"/>
  <c r="D2727" i="13"/>
  <c r="D1557" i="13"/>
  <c r="P891" i="106"/>
  <c r="E2623" i="13"/>
  <c r="C2554" i="13"/>
  <c r="F2480" i="13"/>
  <c r="B586" i="13"/>
  <c r="C1788" i="13"/>
  <c r="E919" i="13"/>
  <c r="B1837" i="13"/>
  <c r="B446" i="13"/>
  <c r="C2523" i="13"/>
  <c r="D1099" i="13"/>
  <c r="E481" i="13"/>
  <c r="B136" i="13"/>
  <c r="E741" i="13"/>
  <c r="F2361" i="13"/>
  <c r="E1972" i="13"/>
  <c r="B1372" i="13"/>
  <c r="D373" i="13"/>
  <c r="E793" i="13"/>
  <c r="D331" i="13"/>
  <c r="E222" i="13"/>
  <c r="F2335" i="13"/>
  <c r="Q1041" i="106"/>
  <c r="E1457" i="13"/>
  <c r="B816" i="13"/>
  <c r="C578" i="13"/>
  <c r="E2336" i="13"/>
  <c r="F902" i="13"/>
  <c r="B1457" i="13"/>
  <c r="E2402" i="13"/>
  <c r="D527" i="13"/>
  <c r="C369" i="13"/>
  <c r="F1151" i="13"/>
  <c r="D194" i="13"/>
  <c r="C957" i="106"/>
  <c r="P901" i="106"/>
  <c r="C480" i="13"/>
  <c r="B1474" i="13"/>
  <c r="D1334" i="13"/>
  <c r="E615" i="13"/>
  <c r="F263" i="13"/>
  <c r="F430" i="13"/>
  <c r="C2555" i="13"/>
  <c r="D919" i="13"/>
  <c r="E982" i="13"/>
  <c r="F1147" i="106"/>
  <c r="F61" i="13"/>
  <c r="C1420" i="13"/>
  <c r="C195" i="13"/>
  <c r="Q583" i="106"/>
  <c r="E271" i="13"/>
  <c r="P521" i="106"/>
  <c r="C733" i="13"/>
  <c r="E1148" i="13"/>
  <c r="E83" i="13"/>
  <c r="F931" i="13"/>
  <c r="C2274" i="13"/>
  <c r="B858" i="13"/>
  <c r="E1803" i="13"/>
  <c r="E2529" i="13"/>
  <c r="C905" i="13"/>
  <c r="E1440" i="13"/>
  <c r="E1435" i="13"/>
  <c r="E353" i="13"/>
  <c r="Q121" i="106"/>
  <c r="F201" i="13"/>
  <c r="F887" i="106"/>
  <c r="E1162" i="13"/>
  <c r="C864" i="13"/>
  <c r="C1408" i="13"/>
  <c r="E419" i="13"/>
  <c r="B519" i="13"/>
  <c r="F701" i="13"/>
  <c r="B1003" i="13"/>
  <c r="B1365" i="13"/>
  <c r="E2292" i="13"/>
  <c r="C1355" i="13"/>
  <c r="D2553" i="13"/>
  <c r="B241" i="13"/>
  <c r="G67" i="113"/>
  <c r="E255" i="13"/>
  <c r="D343" i="13"/>
  <c r="D85" i="13"/>
  <c r="C1991" i="13"/>
  <c r="C866" i="13"/>
  <c r="D1072" i="13"/>
  <c r="E1243" i="13"/>
  <c r="B1901" i="13"/>
  <c r="B675" i="13"/>
  <c r="B1438" i="13"/>
  <c r="F756" i="13"/>
  <c r="F291" i="13"/>
  <c r="E2701" i="13"/>
  <c r="D1322" i="13"/>
  <c r="P563" i="106"/>
  <c r="F388" i="13"/>
  <c r="C521" i="13"/>
  <c r="D1121" i="13"/>
  <c r="P319" i="106"/>
  <c r="B758" i="13"/>
  <c r="D1147" i="106"/>
  <c r="P649" i="106"/>
  <c r="F2534" i="13"/>
  <c r="E965" i="13"/>
  <c r="C575" i="13"/>
  <c r="B1390" i="13"/>
  <c r="C1880" i="13"/>
  <c r="B642" i="13"/>
  <c r="E2466" i="13"/>
  <c r="F1150" i="13"/>
  <c r="C282" i="13"/>
  <c r="D997" i="106"/>
  <c r="E1441" i="13"/>
  <c r="F633" i="13"/>
  <c r="F2583" i="13"/>
  <c r="D104" i="13"/>
  <c r="D754" i="13"/>
  <c r="F199" i="13"/>
  <c r="C55" i="13"/>
  <c r="D1124" i="13"/>
  <c r="E1329" i="13"/>
  <c r="E754" i="13"/>
  <c r="C863" i="13"/>
  <c r="E507" i="13"/>
  <c r="P921" i="106"/>
  <c r="P631" i="106"/>
  <c r="E284" i="13"/>
  <c r="F1206" i="13"/>
  <c r="F2507" i="13"/>
  <c r="E2489" i="13"/>
  <c r="C1029" i="13"/>
  <c r="F2340" i="13"/>
  <c r="E2474" i="13"/>
  <c r="C487" i="106"/>
  <c r="P729" i="106"/>
  <c r="E1326" i="13"/>
  <c r="C680" i="13"/>
  <c r="B1248" i="13"/>
  <c r="F401" i="13"/>
  <c r="B576" i="13"/>
  <c r="E1220" i="13"/>
  <c r="B2318" i="13"/>
  <c r="B1810" i="13"/>
  <c r="E1103" i="13"/>
  <c r="C1322" i="13"/>
  <c r="F1501" i="13"/>
  <c r="F1832" i="13"/>
  <c r="E246" i="13"/>
  <c r="B926" i="13"/>
  <c r="E1088" i="13"/>
  <c r="C627" i="13"/>
  <c r="C1302" i="13"/>
  <c r="B390" i="13"/>
  <c r="D802" i="13"/>
  <c r="E2347" i="13"/>
  <c r="P261" i="106"/>
  <c r="F2372" i="13"/>
  <c r="E1199" i="13"/>
  <c r="D501" i="13"/>
  <c r="D2385" i="13"/>
  <c r="E1489" i="13"/>
  <c r="D1038" i="13"/>
  <c r="C2506" i="13"/>
  <c r="Q9" i="113"/>
  <c r="B954" i="13"/>
  <c r="B2570" i="13"/>
  <c r="F2426" i="13"/>
  <c r="C357" i="13"/>
  <c r="B1432" i="13"/>
  <c r="C1141" i="13"/>
  <c r="P83" i="106"/>
  <c r="D2628" i="13"/>
  <c r="E2700" i="13"/>
  <c r="B386" i="13"/>
  <c r="E70" i="13"/>
  <c r="F418" i="13"/>
  <c r="E251" i="13"/>
  <c r="F967" i="13"/>
  <c r="Q49" i="106"/>
  <c r="C432" i="13"/>
  <c r="F1498" i="13"/>
  <c r="D2561" i="13"/>
  <c r="B1936" i="13"/>
  <c r="C1090" i="13"/>
  <c r="C234" i="13"/>
  <c r="D115" i="13"/>
  <c r="E458" i="13"/>
  <c r="E1796" i="13"/>
  <c r="B1923" i="13"/>
  <c r="C967" i="13"/>
  <c r="B857" i="13"/>
  <c r="E2349" i="13"/>
  <c r="B837" i="13"/>
  <c r="D1060" i="13"/>
  <c r="D2616" i="13"/>
  <c r="E544" i="13"/>
  <c r="F2550" i="13"/>
  <c r="E1214" i="13"/>
  <c r="F1316" i="13"/>
  <c r="C1792" i="13"/>
  <c r="Q421" i="106"/>
  <c r="F1157" i="106"/>
  <c r="P131" i="106"/>
  <c r="F610" i="13"/>
  <c r="F144" i="13"/>
  <c r="E2462" i="13"/>
  <c r="D700" i="13"/>
  <c r="B1353" i="13"/>
  <c r="B1959" i="13"/>
  <c r="D117" i="13"/>
  <c r="D849" i="13"/>
  <c r="B1275" i="13"/>
  <c r="C1365" i="13"/>
  <c r="B347" i="13"/>
  <c r="C357" i="106"/>
  <c r="F2585" i="13"/>
  <c r="B2450" i="13"/>
  <c r="B686" i="13"/>
  <c r="E1193" i="13"/>
  <c r="E99" i="13"/>
  <c r="P31" i="106"/>
  <c r="C1785" i="13"/>
  <c r="F1117" i="13"/>
  <c r="C1871" i="13"/>
  <c r="C1339" i="13"/>
  <c r="Q543" i="106"/>
  <c r="B509" i="13"/>
  <c r="B1313" i="13"/>
  <c r="E2270" i="13"/>
  <c r="D1161" i="13"/>
  <c r="C424" i="13"/>
  <c r="C1436" i="13"/>
  <c r="F2474" i="13"/>
  <c r="D1107" i="13"/>
  <c r="D2002" i="13"/>
  <c r="B1614" i="13"/>
  <c r="P1041" i="106"/>
  <c r="C225" i="13"/>
  <c r="D1814" i="13"/>
  <c r="F1256" i="13"/>
  <c r="C2291" i="13"/>
  <c r="B1529" i="13"/>
  <c r="B162" i="13"/>
  <c r="B1291" i="13"/>
  <c r="E1280" i="13"/>
  <c r="Q961" i="106"/>
  <c r="E1454" i="13"/>
  <c r="B2278" i="13"/>
  <c r="E970" i="13"/>
  <c r="B1835" i="13"/>
  <c r="F245" i="13"/>
  <c r="F1553" i="13"/>
  <c r="Q593" i="106"/>
  <c r="F242" i="13"/>
  <c r="C112" i="13"/>
  <c r="E604" i="13"/>
  <c r="C1177" i="106"/>
  <c r="F491" i="13"/>
  <c r="E1461" i="13"/>
  <c r="D1967" i="13"/>
  <c r="F278" i="13"/>
  <c r="B1855" i="13"/>
  <c r="B1123" i="13"/>
  <c r="B796" i="13"/>
  <c r="D2398" i="13"/>
  <c r="D831" i="13"/>
  <c r="C2574" i="13"/>
  <c r="B2509" i="13"/>
  <c r="E2251" i="13"/>
  <c r="D203" i="13"/>
  <c r="C1789" i="13"/>
  <c r="B764" i="13"/>
  <c r="D649" i="13"/>
  <c r="B667" i="13"/>
  <c r="C1173" i="13"/>
  <c r="F1024" i="13"/>
  <c r="E1956" i="13"/>
  <c r="F2247" i="13"/>
  <c r="F956" i="13"/>
  <c r="E297" i="13"/>
  <c r="F1057" i="13"/>
  <c r="B1639" i="13"/>
  <c r="F847" i="13"/>
  <c r="B1820" i="13"/>
  <c r="C727" i="106"/>
  <c r="E115" i="13"/>
  <c r="B888" i="13"/>
  <c r="B2545" i="13"/>
  <c r="C2541" i="13"/>
  <c r="F148" i="13"/>
  <c r="D1316" i="13"/>
  <c r="B2611" i="13"/>
  <c r="E1063" i="13"/>
  <c r="D1080" i="13"/>
  <c r="D2701" i="13"/>
  <c r="N8" i="8"/>
  <c r="P1061" i="106"/>
  <c r="E917" i="13"/>
  <c r="D664" i="13"/>
  <c r="C2270" i="13"/>
  <c r="E920" i="13"/>
  <c r="F639" i="13"/>
  <c r="C387" i="106"/>
  <c r="E580" i="13"/>
  <c r="E483" i="13"/>
  <c r="C1929" i="13"/>
  <c r="B2533" i="13"/>
  <c r="C2000" i="13"/>
  <c r="P329" i="106"/>
  <c r="P1091" i="106"/>
  <c r="F1546" i="13"/>
  <c r="D2646" i="13"/>
  <c r="E1169" i="13"/>
  <c r="C1784" i="13"/>
  <c r="C654" i="13"/>
  <c r="E2581" i="13"/>
  <c r="C2267" i="13"/>
  <c r="E2247" i="13"/>
  <c r="F2625" i="13"/>
  <c r="B780" i="13"/>
  <c r="D135" i="13"/>
  <c r="C299" i="13"/>
  <c r="D221" i="13"/>
  <c r="E593" i="13"/>
  <c r="C2302" i="13"/>
  <c r="D2714" i="13"/>
  <c r="C1233" i="13"/>
  <c r="B1770" i="13"/>
  <c r="D1555" i="13"/>
  <c r="C2321" i="13"/>
  <c r="D2294" i="13"/>
  <c r="C785" i="13"/>
  <c r="F437" i="106"/>
  <c r="C78" i="13"/>
  <c r="B989" i="13"/>
  <c r="E387" i="13"/>
  <c r="C1399" i="13"/>
  <c r="Q873" i="106"/>
  <c r="D2463" i="13"/>
  <c r="F43" i="13"/>
  <c r="C96" i="13"/>
  <c r="B2599" i="13"/>
  <c r="E110" i="13"/>
  <c r="B1609" i="13"/>
  <c r="C499" i="13"/>
  <c r="D1048" i="13"/>
  <c r="B221" i="13"/>
  <c r="B845" i="13"/>
  <c r="C1533" i="13"/>
  <c r="F864" i="13"/>
  <c r="D2557" i="13"/>
  <c r="F601" i="13"/>
  <c r="C1900" i="13"/>
  <c r="Q259" i="106"/>
  <c r="E521" i="13"/>
  <c r="F998" i="13"/>
  <c r="D2581" i="13"/>
  <c r="D2001" i="13"/>
  <c r="C247" i="106"/>
  <c r="E2269" i="13"/>
  <c r="P693" i="106"/>
  <c r="B825" i="13"/>
  <c r="C2519" i="13"/>
  <c r="F2275" i="13"/>
  <c r="B1532" i="13"/>
  <c r="B2332" i="13"/>
  <c r="B1121" i="13"/>
  <c r="D1772" i="13"/>
  <c r="E936" i="13"/>
  <c r="C667" i="13"/>
  <c r="C2616" i="13"/>
  <c r="E2719" i="13"/>
  <c r="F492" i="13"/>
  <c r="F137" i="106"/>
  <c r="B1481" i="13"/>
  <c r="B2320" i="13"/>
  <c r="D217" i="13"/>
  <c r="C744" i="13"/>
  <c r="C1939" i="13"/>
  <c r="D2381" i="13"/>
  <c r="E880" i="13"/>
  <c r="D2455" i="13"/>
  <c r="D1311" i="13"/>
  <c r="E1137" i="106"/>
  <c r="D2464" i="13"/>
  <c r="E908" i="13"/>
  <c r="C1060" i="13"/>
  <c r="E1111" i="13"/>
  <c r="C1839" i="13"/>
  <c r="E2598" i="13"/>
  <c r="B933" i="13"/>
  <c r="F1401" i="13"/>
  <c r="B1091" i="13"/>
  <c r="C1028" i="13"/>
  <c r="E51" i="13"/>
  <c r="E910" i="13"/>
  <c r="C1525" i="13"/>
  <c r="E1195" i="13"/>
  <c r="D2380" i="13"/>
  <c r="F1971" i="13"/>
  <c r="B1826" i="13"/>
  <c r="D2488" i="13"/>
  <c r="D1097" i="13"/>
  <c r="B1086" i="13"/>
  <c r="F1228" i="13"/>
  <c r="F2718" i="13"/>
  <c r="B1812" i="13"/>
  <c r="D1506" i="13"/>
  <c r="B558" i="13"/>
  <c r="C222" i="13"/>
  <c r="C1353" i="13"/>
  <c r="B1276" i="13"/>
  <c r="B705" i="13"/>
  <c r="F1412" i="13"/>
  <c r="Q551" i="106"/>
  <c r="F1910" i="13"/>
  <c r="F2344" i="13"/>
  <c r="D2276" i="13"/>
  <c r="B986" i="13"/>
  <c r="Q521" i="106"/>
  <c r="E1121" i="13"/>
  <c r="C951" i="13"/>
  <c r="D2402" i="13"/>
  <c r="C2250" i="13"/>
  <c r="F307" i="106"/>
  <c r="D1286" i="13"/>
  <c r="B2337" i="13"/>
  <c r="D344" i="13"/>
  <c r="B1408" i="13"/>
  <c r="E440" i="13"/>
  <c r="C1040" i="13"/>
  <c r="C62" i="13"/>
  <c r="E1324" i="13"/>
  <c r="B304" i="13"/>
  <c r="D51" i="13"/>
  <c r="D1361" i="13"/>
  <c r="C1340" i="13"/>
  <c r="B572" i="13"/>
  <c r="C1000" i="13"/>
  <c r="F25" i="112"/>
  <c r="F174" i="13"/>
  <c r="D2634" i="13"/>
  <c r="E1066" i="13"/>
  <c r="C2483" i="13"/>
  <c r="C94" i="13"/>
  <c r="C2721" i="13"/>
  <c r="C425" i="13"/>
  <c r="C1870" i="13"/>
  <c r="B1520" i="13"/>
  <c r="C2513" i="13"/>
  <c r="B841" i="13"/>
  <c r="C113" i="13"/>
  <c r="D2575" i="13"/>
  <c r="E705" i="13"/>
  <c r="B2700" i="13"/>
  <c r="F1959" i="13"/>
  <c r="E2644" i="13"/>
  <c r="B757" i="13"/>
  <c r="P949" i="106"/>
  <c r="E1367" i="13"/>
  <c r="F961" i="13"/>
  <c r="B1107" i="13"/>
  <c r="E91" i="13"/>
  <c r="B2547" i="13"/>
  <c r="E783" i="13"/>
  <c r="D829" i="13"/>
  <c r="Q793" i="106"/>
  <c r="C601" i="13"/>
  <c r="B459" i="13"/>
  <c r="B1707" i="13"/>
  <c r="F1470" i="13"/>
  <c r="B405" i="13"/>
  <c r="F1475" i="13"/>
  <c r="D603" i="13"/>
  <c r="B505" i="13"/>
  <c r="F862" i="13"/>
  <c r="B289" i="13"/>
  <c r="B2451" i="13"/>
  <c r="D547" i="13"/>
  <c r="F1012" i="13"/>
  <c r="E340" i="13"/>
  <c r="E1196" i="13"/>
  <c r="D586" i="13"/>
  <c r="D288" i="13"/>
  <c r="E872" i="13"/>
  <c r="F2409" i="13"/>
  <c r="B1840" i="13"/>
  <c r="E456" i="13"/>
  <c r="F2499" i="13"/>
  <c r="D587" i="13"/>
  <c r="E1277" i="13"/>
  <c r="C770" i="13"/>
  <c r="D916" i="13"/>
  <c r="P361" i="106"/>
  <c r="F1773" i="13"/>
  <c r="E1034" i="13"/>
  <c r="D696" i="13"/>
  <c r="D677" i="106"/>
  <c r="D2363" i="13"/>
  <c r="E2442" i="13"/>
  <c r="D1062" i="13"/>
  <c r="F824" i="13"/>
  <c r="D468" i="13"/>
  <c r="D2514" i="13"/>
  <c r="E551" i="13"/>
  <c r="B660" i="13"/>
  <c r="F927" i="106"/>
  <c r="Q763" i="106"/>
  <c r="Q143" i="106"/>
  <c r="E665" i="13"/>
  <c r="B243" i="13"/>
  <c r="B641" i="13"/>
  <c r="D2261" i="13"/>
  <c r="E1544" i="13"/>
  <c r="D948" i="13"/>
  <c r="E203" i="13"/>
  <c r="C524" i="13"/>
  <c r="C52" i="13"/>
  <c r="C1020" i="13"/>
  <c r="E2602" i="13"/>
  <c r="E156" i="13"/>
  <c r="E374" i="13"/>
  <c r="F509" i="13"/>
  <c r="D489" i="13"/>
  <c r="D1218" i="13"/>
  <c r="E2698" i="13"/>
  <c r="B1473" i="13"/>
  <c r="F407" i="13"/>
  <c r="B254" i="13"/>
  <c r="Q9" i="106"/>
  <c r="P853" i="106"/>
  <c r="C993" i="13"/>
  <c r="B1454" i="13"/>
  <c r="D2530" i="13"/>
  <c r="C851" i="13"/>
  <c r="F689" i="13"/>
  <c r="F477" i="13"/>
  <c r="D2376" i="13"/>
  <c r="B1891" i="13"/>
  <c r="F292" i="13"/>
  <c r="F1530" i="13"/>
  <c r="Q511" i="106"/>
  <c r="E71" i="13"/>
  <c r="B692" i="13"/>
  <c r="C1531" i="13"/>
  <c r="F1812" i="13"/>
  <c r="F1394" i="13"/>
  <c r="E1815" i="13"/>
  <c r="C377" i="106"/>
  <c r="C893" i="13"/>
  <c r="F796" i="13"/>
  <c r="E107" i="106"/>
  <c r="F827" i="13"/>
  <c r="C1546" i="13"/>
  <c r="D1205" i="13"/>
  <c r="E548" i="13"/>
  <c r="C1063" i="13"/>
  <c r="E1797" i="13"/>
  <c r="E866" i="13"/>
  <c r="D237" i="106"/>
  <c r="C841" i="13"/>
  <c r="B1392" i="13"/>
  <c r="B1140" i="13"/>
  <c r="B1963" i="13"/>
  <c r="E2453" i="13"/>
  <c r="C391" i="13"/>
  <c r="E911" i="13"/>
  <c r="D1383" i="13"/>
  <c r="E2305" i="13"/>
  <c r="D1122" i="13"/>
  <c r="F339" i="13"/>
  <c r="C1117" i="106"/>
  <c r="D1809" i="13"/>
  <c r="B1859" i="13"/>
  <c r="F1835" i="13"/>
  <c r="E93" i="13"/>
  <c r="C120" i="13"/>
  <c r="E1049" i="13"/>
  <c r="B48" i="13"/>
  <c r="B1571" i="13"/>
  <c r="F267" i="13"/>
  <c r="Q499" i="106"/>
  <c r="Q853" i="106"/>
  <c r="E437" i="106"/>
  <c r="F1035" i="13"/>
  <c r="C1496" i="13"/>
  <c r="E108" i="13"/>
  <c r="D2491" i="13"/>
  <c r="C1109" i="13"/>
  <c r="F629" i="13"/>
  <c r="B1633" i="13"/>
  <c r="C298" i="13"/>
  <c r="C2652" i="13"/>
  <c r="C1841" i="13"/>
  <c r="E2391" i="13"/>
  <c r="D1262" i="13"/>
  <c r="C599" i="13"/>
  <c r="Q229" i="106"/>
  <c r="B2372" i="13"/>
  <c r="F396" i="13"/>
  <c r="E840" i="13"/>
  <c r="D2560" i="13"/>
  <c r="D260" i="13"/>
  <c r="F1277" i="13"/>
  <c r="F1318" i="13"/>
  <c r="C747" i="106"/>
  <c r="D2319" i="13"/>
  <c r="E143" i="13"/>
  <c r="Q931" i="106"/>
  <c r="F1092" i="13"/>
  <c r="F2620" i="13"/>
  <c r="F968" i="13"/>
  <c r="P11" i="106"/>
  <c r="B1338" i="13"/>
  <c r="C976" i="13"/>
  <c r="D817" i="13"/>
  <c r="F1047" i="106"/>
  <c r="F1279" i="13"/>
  <c r="E637" i="106"/>
  <c r="C1874" i="13"/>
  <c r="F2545" i="13"/>
  <c r="E1080" i="13"/>
  <c r="F1323" i="13"/>
  <c r="F1276" i="13"/>
  <c r="B2458" i="13"/>
  <c r="F1392" i="13"/>
  <c r="E1065" i="13"/>
  <c r="B263" i="13"/>
  <c r="B732" i="13"/>
  <c r="B421" i="13"/>
  <c r="P773" i="106"/>
  <c r="D2462" i="13"/>
  <c r="F1173" i="13"/>
  <c r="D621" i="13"/>
  <c r="C652" i="13"/>
  <c r="C471" i="13"/>
  <c r="D2643" i="13"/>
  <c r="C830" i="13"/>
  <c r="F2649" i="13"/>
  <c r="C161" i="13"/>
  <c r="D1300" i="13"/>
  <c r="E599" i="13"/>
  <c r="C1848" i="13"/>
  <c r="D305" i="13"/>
  <c r="E314" i="13"/>
  <c r="B1033" i="13"/>
  <c r="P753" i="106"/>
  <c r="Q609" i="106"/>
  <c r="E827" i="13"/>
  <c r="B1666" i="13"/>
  <c r="B829" i="13"/>
  <c r="D58" i="13"/>
  <c r="B372" i="13"/>
  <c r="P359" i="106"/>
  <c r="B380" i="13"/>
  <c r="F2314" i="13"/>
  <c r="F411" i="13"/>
  <c r="B1326" i="13"/>
  <c r="D930" i="13"/>
  <c r="C907" i="106"/>
  <c r="D2482" i="13"/>
  <c r="C1187" i="13"/>
  <c r="D2473" i="13"/>
  <c r="B685" i="13"/>
  <c r="F1968" i="13"/>
  <c r="B2386" i="13"/>
  <c r="F698" i="13"/>
  <c r="B1077" i="13"/>
  <c r="F1168" i="13"/>
  <c r="C735" i="13"/>
  <c r="C213" i="13"/>
  <c r="F1810" i="13"/>
  <c r="E953" i="13"/>
  <c r="C1475" i="13"/>
  <c r="C641" i="13"/>
  <c r="B2378" i="13"/>
  <c r="C537" i="106"/>
  <c r="F1064" i="13"/>
  <c r="E1176" i="13"/>
  <c r="D112" i="13"/>
  <c r="C1560" i="13"/>
  <c r="D977" i="13"/>
  <c r="B1536" i="13"/>
  <c r="E466" i="13"/>
  <c r="C1558" i="13"/>
  <c r="B182" i="13"/>
  <c r="B2387" i="13"/>
  <c r="C1318" i="13"/>
  <c r="B942" i="13"/>
  <c r="D1435" i="13"/>
  <c r="E1800" i="13"/>
  <c r="B2444" i="13"/>
  <c r="E2322" i="13"/>
  <c r="P21" i="106"/>
  <c r="E1024" i="13"/>
  <c r="D1446" i="13"/>
  <c r="F423" i="13"/>
  <c r="Q1113" i="106"/>
  <c r="D1245" i="13"/>
  <c r="F2443" i="13"/>
  <c r="E538" i="13"/>
  <c r="C1863" i="13"/>
  <c r="C409" i="13"/>
  <c r="E1125" i="13"/>
  <c r="Q27" i="113"/>
  <c r="E755" i="13"/>
  <c r="D457" i="106"/>
  <c r="C1866" i="13"/>
  <c r="B2468" i="13"/>
  <c r="E1004" i="13"/>
  <c r="E1208" i="13"/>
  <c r="F1327" i="13"/>
  <c r="E498" i="13"/>
  <c r="D1350" i="13"/>
  <c r="E1502" i="13"/>
  <c r="B987" i="13"/>
  <c r="P1179" i="106"/>
  <c r="C2521" i="13"/>
  <c r="C1470" i="13"/>
  <c r="E958" i="13"/>
  <c r="B1455" i="13"/>
  <c r="B155" i="13"/>
  <c r="E198" i="13"/>
  <c r="C1862" i="13"/>
  <c r="B1399" i="13"/>
  <c r="F1192" i="13"/>
  <c r="B964" i="13"/>
  <c r="D713" i="13"/>
  <c r="P199" i="106"/>
  <c r="Q1069" i="106"/>
  <c r="B2520" i="13"/>
  <c r="D2440" i="13"/>
  <c r="D2471" i="13"/>
  <c r="F2382" i="13"/>
  <c r="B1493" i="13"/>
  <c r="B354" i="13"/>
  <c r="B61" i="13"/>
  <c r="C687" i="13"/>
  <c r="B1288" i="13"/>
  <c r="E707" i="106"/>
  <c r="F80" i="13"/>
  <c r="D1207" i="13"/>
  <c r="D1501" i="13"/>
  <c r="C1253" i="13"/>
  <c r="C937" i="13"/>
  <c r="Q561" i="106"/>
  <c r="D111" i="13"/>
  <c r="B1828" i="13"/>
  <c r="D912" i="13"/>
  <c r="B756" i="13"/>
  <c r="D2447" i="13"/>
  <c r="F1427" i="13"/>
  <c r="P413" i="106"/>
  <c r="P619" i="106"/>
  <c r="D1297" i="13"/>
  <c r="E2381" i="13"/>
  <c r="B1065" i="13"/>
  <c r="F1101" i="13"/>
  <c r="E765" i="13"/>
  <c r="C489" i="13"/>
  <c r="F2613" i="13"/>
  <c r="B597" i="13"/>
  <c r="C1465" i="13"/>
  <c r="D258" i="13"/>
  <c r="B2330" i="13"/>
  <c r="F2258" i="13"/>
  <c r="B2567" i="13"/>
  <c r="E64" i="13"/>
  <c r="B105" i="13"/>
  <c r="C2693" i="13"/>
  <c r="B537" i="13"/>
  <c r="E597" i="13"/>
  <c r="C1188" i="13"/>
  <c r="F472" i="13"/>
  <c r="D2503" i="13"/>
  <c r="F966" i="13"/>
  <c r="F1120" i="13"/>
  <c r="D309" i="13"/>
  <c r="Q639" i="106"/>
  <c r="P421" i="106"/>
  <c r="E930" i="13"/>
  <c r="B569" i="13"/>
  <c r="E1550" i="13"/>
  <c r="B938" i="13"/>
  <c r="E1257" i="13"/>
  <c r="E424" i="13"/>
  <c r="C1343" i="13"/>
  <c r="F2709" i="13"/>
  <c r="E204" i="13"/>
  <c r="D1784" i="13"/>
  <c r="C1487" i="13"/>
  <c r="F507" i="13"/>
  <c r="F933" i="13"/>
  <c r="D868" i="13"/>
  <c r="D17" i="106"/>
  <c r="D1299" i="13"/>
  <c r="B1871" i="13"/>
  <c r="C2256" i="13"/>
  <c r="B2310" i="13"/>
  <c r="Q291" i="106"/>
  <c r="B1508" i="13"/>
  <c r="F317" i="106"/>
  <c r="B124" i="13"/>
  <c r="B1341" i="13"/>
  <c r="F2707" i="13"/>
  <c r="Q979" i="106"/>
  <c r="B1487" i="13"/>
  <c r="C1222" i="13"/>
  <c r="C1054" i="13"/>
  <c r="F2513" i="13"/>
  <c r="C693" i="13"/>
  <c r="C2632" i="13"/>
  <c r="B1383" i="13"/>
  <c r="D671" i="13"/>
  <c r="D795" i="13"/>
  <c r="G43" i="113"/>
  <c r="B1057" i="13"/>
  <c r="C1400" i="13"/>
  <c r="P653" i="106"/>
  <c r="P1121" i="106"/>
  <c r="E406" i="13"/>
  <c r="F697" i="13"/>
  <c r="B787" i="13"/>
  <c r="F957" i="13"/>
  <c r="E784" i="13"/>
  <c r="E199" i="13"/>
  <c r="E2437" i="13"/>
  <c r="F2597" i="13"/>
  <c r="E1136" i="13"/>
  <c r="F897" i="106"/>
  <c r="B1731" i="13"/>
  <c r="D512" i="13"/>
  <c r="F776" i="13"/>
  <c r="B2252" i="13"/>
  <c r="B2730" i="13"/>
  <c r="F581" i="13"/>
  <c r="P253" i="106"/>
  <c r="D334" i="13"/>
  <c r="Q59" i="106"/>
  <c r="E656" i="13"/>
  <c r="E535" i="13"/>
  <c r="E1349" i="13"/>
  <c r="F65" i="13"/>
  <c r="B426" i="13"/>
  <c r="D1987" i="13"/>
  <c r="E2494" i="13"/>
  <c r="B1774" i="13"/>
  <c r="F2245" i="13"/>
  <c r="C1293" i="13"/>
  <c r="P139" i="106"/>
  <c r="C646" i="13"/>
  <c r="P51" i="106"/>
  <c r="D330" i="13"/>
  <c r="C39" i="13"/>
  <c r="D2280" i="13"/>
  <c r="F972" i="13"/>
  <c r="D278" i="13"/>
  <c r="D987" i="106"/>
  <c r="D2621" i="13"/>
  <c r="E2308" i="13"/>
  <c r="B2298" i="13"/>
  <c r="C2704" i="13"/>
  <c r="B1780" i="13"/>
  <c r="B1541" i="13"/>
  <c r="D464" i="13"/>
  <c r="F664" i="13"/>
  <c r="D238" i="13"/>
  <c r="F857" i="13"/>
  <c r="C1928" i="13"/>
  <c r="D943" i="13"/>
  <c r="Q539" i="106"/>
  <c r="C711" i="13"/>
  <c r="E886" i="13"/>
  <c r="F2262" i="13"/>
  <c r="E745" i="13"/>
  <c r="Q731" i="106"/>
  <c r="F1113" i="13"/>
  <c r="C1383" i="13"/>
  <c r="F57" i="106"/>
  <c r="D403" i="13"/>
  <c r="P979" i="106"/>
  <c r="F2465" i="13"/>
  <c r="E46" i="13"/>
  <c r="D254" i="13"/>
  <c r="D938" i="13"/>
  <c r="B2634" i="13"/>
  <c r="D1051" i="13"/>
  <c r="C1372" i="13"/>
  <c r="B2466" i="13"/>
  <c r="B300" i="13"/>
  <c r="B1634" i="13"/>
  <c r="B988" i="13"/>
  <c r="B548" i="13"/>
  <c r="C383" i="13"/>
  <c r="C2305" i="13"/>
  <c r="E1164" i="13"/>
  <c r="C1876" i="13"/>
  <c r="D2460" i="13"/>
  <c r="C303" i="13"/>
  <c r="E1067" i="106"/>
  <c r="C812" i="13"/>
  <c r="F368" i="13"/>
  <c r="E1089" i="13"/>
  <c r="D2519" i="13"/>
  <c r="C2432" i="13"/>
  <c r="B2499" i="13"/>
  <c r="E126" i="13"/>
  <c r="F2723" i="13"/>
  <c r="D711" i="13"/>
  <c r="P493" i="106"/>
  <c r="F1239" i="13"/>
  <c r="C292" i="13"/>
  <c r="D1144" i="13"/>
  <c r="B740" i="13"/>
  <c r="F2516" i="13"/>
  <c r="Q913" i="106"/>
  <c r="F195" i="13"/>
  <c r="E107" i="13"/>
  <c r="D445" i="13"/>
  <c r="F885" i="13"/>
  <c r="B1944" i="13"/>
  <c r="F594" i="13"/>
  <c r="F217" i="106"/>
  <c r="E2464" i="13"/>
  <c r="F467" i="13"/>
  <c r="E1549" i="13"/>
  <c r="D2604" i="13"/>
  <c r="C227" i="13"/>
  <c r="F83" i="13"/>
  <c r="D1136" i="13"/>
  <c r="B1870" i="13"/>
  <c r="C2582" i="13"/>
  <c r="B1024" i="13"/>
  <c r="F1473" i="13"/>
  <c r="B1543" i="13"/>
  <c r="F87" i="13"/>
  <c r="C417" i="13"/>
  <c r="B1099" i="13"/>
  <c r="D2722" i="13"/>
  <c r="B1957" i="13"/>
  <c r="D809" i="13"/>
  <c r="C1036" i="13"/>
  <c r="D1467" i="13"/>
  <c r="F930" i="13"/>
  <c r="B763" i="13"/>
  <c r="Q339" i="106"/>
  <c r="F1990" i="13"/>
  <c r="F583" i="13"/>
  <c r="E474" i="13"/>
  <c r="C209" i="13"/>
  <c r="P699" i="106"/>
  <c r="B1994" i="13"/>
  <c r="Q781" i="106"/>
  <c r="E641" i="13"/>
  <c r="D1156" i="13"/>
  <c r="Q251" i="106"/>
  <c r="E1293" i="13"/>
  <c r="C587" i="13"/>
  <c r="B1014" i="13"/>
  <c r="C217" i="13"/>
  <c r="E837" i="106"/>
  <c r="C806" i="13"/>
  <c r="B374" i="13"/>
  <c r="D259" i="13"/>
  <c r="E1494" i="13"/>
  <c r="D1021" i="13"/>
  <c r="C495" i="13"/>
  <c r="C2397" i="13"/>
  <c r="C1217" i="13"/>
  <c r="F1814" i="13"/>
  <c r="C1260" i="13"/>
  <c r="E709" i="13"/>
  <c r="Q91" i="106"/>
  <c r="C351" i="13"/>
  <c r="Q81" i="106"/>
  <c r="F1213" i="13"/>
  <c r="B1984" i="13"/>
  <c r="B111" i="13"/>
  <c r="F1420" i="13"/>
  <c r="E269" i="13"/>
  <c r="D1197" i="13"/>
  <c r="D346" i="13"/>
  <c r="C1800" i="13"/>
  <c r="D1785" i="13"/>
  <c r="D1279" i="13"/>
  <c r="F2710" i="13"/>
  <c r="F991" i="13"/>
  <c r="E1799" i="13"/>
  <c r="E881" i="13"/>
  <c r="D2245" i="13"/>
  <c r="C2456" i="13"/>
  <c r="D479" i="13"/>
  <c r="B2523" i="13"/>
  <c r="B616" i="13"/>
  <c r="F1178" i="13"/>
  <c r="E2389" i="13"/>
  <c r="D2573" i="13"/>
  <c r="C1949" i="13"/>
  <c r="B1429" i="13"/>
  <c r="D642" i="13"/>
  <c r="D1498" i="13"/>
  <c r="C1013" i="13"/>
  <c r="B2506" i="13"/>
  <c r="C2469" i="13"/>
  <c r="D1240" i="13"/>
  <c r="E444" i="13"/>
  <c r="B1787" i="13"/>
  <c r="C1497" i="13"/>
  <c r="F626" i="13"/>
  <c r="Q101" i="106"/>
  <c r="D1236" i="13"/>
  <c r="B1076" i="13"/>
  <c r="F1973" i="13"/>
  <c r="F2252" i="13"/>
  <c r="C2395" i="13"/>
  <c r="B1110" i="13"/>
  <c r="C419" i="13"/>
  <c r="C155" i="13"/>
  <c r="D987" i="13"/>
  <c r="F274" i="13"/>
  <c r="F2396" i="13"/>
  <c r="E2645" i="13"/>
  <c r="B1102" i="13"/>
  <c r="E1256" i="13"/>
  <c r="F316" i="13"/>
  <c r="B2281" i="13"/>
  <c r="C1237" i="13"/>
  <c r="C319" i="13"/>
  <c r="D787" i="106"/>
  <c r="F114" i="13"/>
  <c r="C981" i="13"/>
  <c r="F1408" i="13"/>
  <c r="E2558" i="13"/>
  <c r="B2496" i="13"/>
  <c r="E1481" i="13"/>
  <c r="F1025" i="13"/>
  <c r="D561" i="13"/>
  <c r="F2431" i="13"/>
  <c r="D397" i="13"/>
  <c r="F567" i="106"/>
  <c r="F486" i="13"/>
  <c r="F125" i="13"/>
  <c r="B248" i="13"/>
  <c r="B1134" i="13"/>
  <c r="B1439" i="13"/>
  <c r="C2533" i="13"/>
  <c r="B1502" i="13"/>
  <c r="E996" i="13"/>
  <c r="B2474" i="13"/>
  <c r="F2398" i="13"/>
  <c r="F270" i="13"/>
  <c r="P189" i="106"/>
  <c r="C1398" i="13"/>
  <c r="E882" i="13"/>
  <c r="D878" i="13"/>
  <c r="E1305" i="13"/>
  <c r="Q63" i="106"/>
  <c r="C2294" i="13"/>
  <c r="P1059" i="106"/>
  <c r="D1980" i="13"/>
  <c r="E1122" i="13"/>
  <c r="E169" i="13"/>
  <c r="E1021" i="13"/>
  <c r="F1268" i="13"/>
  <c r="B2306" i="13"/>
  <c r="B521" i="13"/>
  <c r="D1403" i="13"/>
  <c r="B1996" i="13"/>
  <c r="D1223" i="13"/>
  <c r="B1706" i="13"/>
  <c r="E230" i="13"/>
  <c r="C883" i="13"/>
  <c r="F1539" i="13"/>
  <c r="B1442" i="13"/>
  <c r="F332" i="13"/>
  <c r="F1434" i="13"/>
  <c r="F2652" i="13"/>
  <c r="B917" i="13"/>
  <c r="D2325" i="13"/>
  <c r="F297" i="106"/>
  <c r="C555" i="13"/>
  <c r="B1845" i="13"/>
  <c r="F300" i="13"/>
  <c r="D799" i="13"/>
  <c r="F1790" i="13"/>
  <c r="B1626" i="13"/>
  <c r="D657" i="13"/>
  <c r="F833" i="13"/>
  <c r="D117" i="106"/>
  <c r="D1553" i="13"/>
  <c r="B1157" i="13"/>
  <c r="B321" i="13"/>
  <c r="B530" i="13"/>
  <c r="F55" i="13"/>
  <c r="E307" i="106"/>
  <c r="F70" i="13"/>
  <c r="C308" i="13"/>
  <c r="Q1183" i="106"/>
  <c r="D631" i="13"/>
  <c r="P419" i="106"/>
  <c r="B1135" i="13"/>
  <c r="E497" i="106"/>
  <c r="D1222" i="13"/>
  <c r="F1159" i="13"/>
  <c r="P911" i="106"/>
  <c r="D1251" i="13"/>
  <c r="E1509" i="13"/>
  <c r="F637" i="13"/>
  <c r="F39" i="13"/>
  <c r="E1124" i="13"/>
  <c r="C2391" i="13"/>
  <c r="B1747" i="13"/>
  <c r="F395" i="13"/>
  <c r="Q769" i="106"/>
  <c r="E949" i="13"/>
  <c r="B1095" i="13"/>
  <c r="B2367" i="13"/>
  <c r="F744" i="13"/>
  <c r="F1097" i="106"/>
  <c r="E2263" i="13"/>
  <c r="F247" i="106"/>
  <c r="C2549" i="13"/>
  <c r="B2365" i="13"/>
  <c r="C1042" i="13"/>
  <c r="C534" i="13"/>
  <c r="B940" i="13"/>
  <c r="C876" i="13"/>
  <c r="E623" i="13"/>
  <c r="D2251" i="13"/>
  <c r="P889" i="106"/>
  <c r="F127" i="13"/>
  <c r="E2431" i="13"/>
  <c r="E1153" i="13"/>
  <c r="C1995" i="13"/>
  <c r="E1310" i="13"/>
  <c r="E1144" i="13"/>
  <c r="B2464" i="13"/>
  <c r="D1805" i="13"/>
  <c r="D1163" i="13"/>
  <c r="D2366" i="13"/>
  <c r="B2561" i="13"/>
  <c r="D48" i="13"/>
  <c r="F987" i="106"/>
  <c r="E905" i="13"/>
  <c r="F367" i="13"/>
  <c r="F1187" i="13"/>
  <c r="Q381" i="106"/>
  <c r="E591" i="13"/>
  <c r="B1968" i="13"/>
  <c r="C439" i="13"/>
  <c r="D286" i="13"/>
  <c r="E449" i="13"/>
  <c r="B1310" i="13"/>
  <c r="B823" i="13"/>
  <c r="C949" i="13"/>
  <c r="D995" i="13"/>
  <c r="F150" i="13"/>
  <c r="B1311" i="13"/>
  <c r="C729" i="13"/>
  <c r="B1860" i="13"/>
  <c r="D1767" i="13"/>
  <c r="F838" i="13"/>
  <c r="E2618" i="13"/>
  <c r="B2710" i="13"/>
  <c r="B2477" i="13"/>
  <c r="D550" i="13"/>
  <c r="F1296" i="13"/>
  <c r="B883" i="13"/>
  <c r="D1211" i="13"/>
  <c r="B100" i="13"/>
  <c r="C7" i="113"/>
  <c r="D533" i="13"/>
  <c r="D911" i="13"/>
  <c r="F733" i="13"/>
  <c r="C185" i="13"/>
  <c r="B1759" i="13"/>
  <c r="B391" i="13"/>
  <c r="D662" i="13"/>
  <c r="C1321" i="13"/>
  <c r="F2363" i="13"/>
  <c r="B805" i="13"/>
  <c r="F717" i="13"/>
  <c r="D1338" i="13"/>
  <c r="F2495" i="13"/>
  <c r="C207" i="13"/>
  <c r="C1776" i="13"/>
  <c r="D1188" i="13"/>
  <c r="D1556" i="13"/>
  <c r="E1496" i="13"/>
  <c r="B2582" i="13"/>
  <c r="D953" i="13"/>
  <c r="B1414" i="13"/>
  <c r="P119" i="106"/>
  <c r="Q1193" i="106"/>
  <c r="B625" i="13"/>
  <c r="B2714" i="13"/>
  <c r="Q983" i="106"/>
  <c r="F67" i="113"/>
  <c r="C2702" i="13"/>
  <c r="B53" i="13"/>
  <c r="E717" i="106"/>
  <c r="B277" i="13"/>
  <c r="E242" i="13"/>
  <c r="E253" i="13"/>
  <c r="E2424" i="13"/>
  <c r="B808" i="13"/>
  <c r="C1284" i="13"/>
  <c r="C2379" i="13"/>
  <c r="F327" i="106"/>
  <c r="D1778" i="13"/>
  <c r="E693" i="13"/>
  <c r="E1262" i="13"/>
  <c r="E909" i="13"/>
  <c r="D38" i="112"/>
  <c r="P969" i="106"/>
  <c r="C885" i="13"/>
  <c r="D2632" i="13"/>
  <c r="E73" i="113"/>
  <c r="C1794" i="13"/>
  <c r="Q1131" i="106"/>
  <c r="D727" i="106"/>
  <c r="F107" i="106"/>
  <c r="F1212" i="13"/>
  <c r="F1522" i="13"/>
  <c r="F2417" i="13"/>
  <c r="Q791" i="106"/>
  <c r="E431" i="13"/>
  <c r="E2606" i="13"/>
  <c r="F268" i="13"/>
  <c r="E2416" i="13"/>
  <c r="C2524" i="13"/>
  <c r="E2482" i="13"/>
  <c r="C1556" i="13"/>
  <c r="C1489" i="13"/>
  <c r="F1219" i="106"/>
  <c r="D2469" i="13"/>
  <c r="C2298" i="13"/>
  <c r="F474" i="13"/>
  <c r="D2312" i="13"/>
  <c r="E465" i="13"/>
  <c r="B174" i="13"/>
  <c r="C681" i="13"/>
  <c r="D913" i="13"/>
  <c r="B1525" i="13"/>
  <c r="D463" i="13"/>
  <c r="E1968" i="13"/>
  <c r="F2397" i="13"/>
  <c r="E583" i="13"/>
  <c r="C817" i="13"/>
  <c r="D894" i="13"/>
  <c r="E966" i="13"/>
  <c r="C781" i="13"/>
  <c r="F389" i="13"/>
  <c r="F1166" i="13"/>
  <c r="E2254" i="13"/>
  <c r="B328" i="13"/>
  <c r="E1147" i="106"/>
  <c r="C367" i="13"/>
  <c r="F717" i="106"/>
  <c r="C256" i="13"/>
  <c r="E181" i="13"/>
  <c r="B513" i="13"/>
  <c r="B1421" i="13"/>
  <c r="B1087" i="13"/>
  <c r="E1301" i="13"/>
  <c r="C887" i="13"/>
  <c r="E56" i="13"/>
  <c r="D1146" i="13"/>
  <c r="P71" i="106"/>
  <c r="D929" i="13"/>
  <c r="B2453" i="13"/>
  <c r="D2409" i="13"/>
  <c r="E470" i="13"/>
  <c r="B1900" i="13"/>
  <c r="E309" i="13"/>
  <c r="C75" i="13"/>
  <c r="B2344" i="13"/>
  <c r="C1869" i="13"/>
  <c r="F995" i="13"/>
  <c r="F485" i="13"/>
  <c r="E947" i="106"/>
  <c r="E1466" i="13"/>
  <c r="C606" i="13"/>
  <c r="F88" i="13"/>
  <c r="F67" i="106"/>
  <c r="D630" i="13"/>
  <c r="D656" i="13"/>
  <c r="D983" i="13"/>
  <c r="B1371" i="13"/>
  <c r="D1358" i="13"/>
  <c r="D914" i="13"/>
  <c r="B1790" i="13"/>
  <c r="Q693" i="106"/>
  <c r="E2289" i="13"/>
  <c r="C617" i="106"/>
  <c r="B517" i="13"/>
  <c r="Q221" i="106"/>
  <c r="F877" i="106"/>
  <c r="C2466" i="13"/>
  <c r="F2600" i="13"/>
  <c r="E1364" i="13"/>
  <c r="E2562" i="13"/>
  <c r="B680" i="13"/>
  <c r="E1393" i="13"/>
  <c r="B1162" i="13"/>
  <c r="C2255" i="13"/>
  <c r="F1010" i="13"/>
  <c r="B222" i="13"/>
  <c r="E2511" i="13"/>
  <c r="E50" i="13"/>
  <c r="B671" i="13"/>
  <c r="E1222" i="13"/>
  <c r="C740" i="13"/>
  <c r="E788" i="13"/>
  <c r="B2375" i="13"/>
  <c r="E690" i="13"/>
  <c r="F840" i="13"/>
  <c r="F875" i="13"/>
  <c r="D927" i="13"/>
  <c r="E2720" i="13"/>
  <c r="D2274" i="13"/>
  <c r="F2269" i="13"/>
  <c r="E478" i="13"/>
  <c r="D638" i="13"/>
  <c r="E1782" i="13"/>
  <c r="B1955" i="13"/>
  <c r="F1218" i="13"/>
  <c r="F1533" i="13"/>
  <c r="P873" i="106"/>
  <c r="C966" i="13"/>
  <c r="D694" i="13"/>
  <c r="F801" i="13"/>
  <c r="C2548" i="13"/>
  <c r="E145" i="13"/>
  <c r="P21" i="112"/>
  <c r="E1092" i="13"/>
  <c r="B1734" i="13"/>
  <c r="F2490" i="13"/>
  <c r="C983" i="13"/>
  <c r="D1482" i="13"/>
  <c r="P859" i="106"/>
  <c r="B977" i="13"/>
  <c r="D1341" i="13"/>
  <c r="F399" i="13"/>
  <c r="Q1063" i="106"/>
  <c r="D450" i="13"/>
  <c r="P681" i="106"/>
  <c r="C1484" i="13"/>
  <c r="D1131" i="13"/>
  <c r="D1979" i="13"/>
  <c r="F2367" i="13"/>
  <c r="D2631" i="13"/>
  <c r="F2332" i="13"/>
  <c r="E547" i="106"/>
  <c r="F158" i="13"/>
  <c r="C395" i="13"/>
  <c r="Q161" i="106"/>
  <c r="Q23" i="106"/>
  <c r="B1902" i="13"/>
  <c r="C2296" i="13"/>
  <c r="F627" i="106"/>
  <c r="C1134" i="13"/>
  <c r="B1152" i="13"/>
  <c r="B607" i="13"/>
  <c r="D1025" i="13"/>
  <c r="C1240" i="13"/>
  <c r="F390" i="13"/>
  <c r="F153" i="13"/>
  <c r="B1919" i="13"/>
  <c r="E460" i="13"/>
  <c r="F1125" i="13"/>
  <c r="B332" i="13"/>
  <c r="D1463" i="13"/>
  <c r="F1078" i="13"/>
  <c r="C1012" i="13"/>
  <c r="B1538" i="13"/>
  <c r="B1290" i="13"/>
  <c r="E228" i="13"/>
  <c r="E1269" i="13"/>
  <c r="B2541" i="13"/>
  <c r="C2297" i="13"/>
  <c r="B1306" i="13"/>
  <c r="E712" i="13"/>
  <c r="E2457" i="13"/>
  <c r="C1102" i="13"/>
  <c r="B648" i="13"/>
  <c r="B257" i="13"/>
  <c r="F1015" i="13"/>
  <c r="C730" i="13"/>
  <c r="B1559" i="13"/>
  <c r="B909" i="13"/>
  <c r="B467" i="13"/>
  <c r="D1505" i="13"/>
  <c r="B169" i="13"/>
  <c r="B1997" i="13"/>
  <c r="C1912" i="13"/>
  <c r="D812" i="13"/>
  <c r="F2702" i="13"/>
  <c r="B70" i="13"/>
  <c r="E597" i="106"/>
  <c r="C328" i="13"/>
  <c r="B1612" i="13"/>
  <c r="B282" i="13"/>
  <c r="P289" i="106"/>
  <c r="F172" i="13"/>
  <c r="P1099" i="106"/>
  <c r="C913" i="13"/>
  <c r="C496" i="13"/>
  <c r="D2343" i="13"/>
  <c r="D1310" i="13"/>
  <c r="C2493" i="13"/>
  <c r="C1083" i="13"/>
  <c r="D1981" i="13"/>
  <c r="F2599" i="13"/>
  <c r="E168" i="13"/>
  <c r="F1355" i="13"/>
  <c r="F985" i="13"/>
  <c r="D483" i="13"/>
  <c r="E1165" i="13"/>
  <c r="B250" i="13"/>
  <c r="C916" i="13"/>
  <c r="E564" i="13"/>
  <c r="D447" i="106"/>
  <c r="D1090" i="13"/>
  <c r="B579" i="13"/>
  <c r="D1492" i="13"/>
  <c r="C1940" i="13"/>
  <c r="D276" i="13"/>
  <c r="B62" i="13"/>
  <c r="B2440" i="13"/>
  <c r="F1800" i="13"/>
  <c r="F2525" i="13"/>
  <c r="C360" i="13"/>
  <c r="E1506" i="13"/>
  <c r="E991" i="13"/>
  <c r="B2361" i="13"/>
  <c r="D102" i="13"/>
  <c r="B1382" i="13"/>
  <c r="B1922" i="13"/>
  <c r="B1511" i="13"/>
  <c r="E1951" i="13"/>
  <c r="B2294" i="13"/>
  <c r="F233" i="13"/>
  <c r="E247" i="13"/>
  <c r="E2329" i="13"/>
  <c r="C405" i="13"/>
  <c r="F1467" i="13"/>
  <c r="D857" i="106"/>
  <c r="C154" i="13"/>
  <c r="F1432" i="13"/>
  <c r="B1001" i="13"/>
  <c r="C265" i="13"/>
  <c r="E1315" i="13"/>
  <c r="P573" i="106"/>
  <c r="F778" i="13"/>
  <c r="D402" i="13"/>
  <c r="D318" i="13"/>
  <c r="B1986" i="13"/>
  <c r="E967" i="13"/>
  <c r="E587" i="106"/>
  <c r="E1411" i="13"/>
  <c r="D2638" i="13"/>
  <c r="B1721" i="13"/>
  <c r="F1260" i="13"/>
  <c r="F358" i="13"/>
  <c r="D1449" i="13"/>
  <c r="E1139" i="13"/>
  <c r="D387" i="106"/>
  <c r="D1216" i="13"/>
  <c r="B1322" i="13"/>
  <c r="D690" i="13"/>
  <c r="C616" i="13"/>
  <c r="E555" i="13"/>
  <c r="D2562" i="13"/>
  <c r="B828" i="13"/>
  <c r="F1951" i="13"/>
  <c r="C1375" i="13"/>
  <c r="F730" i="13"/>
  <c r="F1006" i="13"/>
  <c r="F161" i="13"/>
  <c r="C145" i="13"/>
  <c r="B1580" i="13"/>
  <c r="D2453" i="13"/>
  <c r="E2532" i="13"/>
  <c r="B646" i="13"/>
  <c r="P349" i="106"/>
  <c r="E821" i="13"/>
  <c r="F159" i="13"/>
  <c r="F1130" i="13"/>
  <c r="Q1199" i="106"/>
  <c r="B751" i="13"/>
  <c r="C644" i="13"/>
  <c r="D1951" i="13"/>
  <c r="D2370" i="13"/>
  <c r="E2536" i="13"/>
  <c r="E1957" i="13"/>
  <c r="F1252" i="13"/>
  <c r="F608" i="13"/>
  <c r="B466" i="13"/>
  <c r="Q483" i="106"/>
  <c r="B748" i="13"/>
  <c r="B1597" i="13"/>
  <c r="C263" i="13"/>
  <c r="F685" i="13"/>
  <c r="F1251" i="13"/>
  <c r="B456" i="13"/>
  <c r="F545" i="13"/>
  <c r="C1089" i="13"/>
  <c r="F2239" i="13"/>
  <c r="C1184" i="13"/>
  <c r="E348" i="13"/>
  <c r="C1021" i="13"/>
  <c r="P243" i="106"/>
  <c r="C2378" i="13"/>
  <c r="F1551" i="13"/>
  <c r="D279" i="13"/>
  <c r="F2562" i="13"/>
  <c r="F2257" i="13"/>
  <c r="D513" i="13"/>
  <c r="D1028" i="13"/>
  <c r="D557" i="106"/>
  <c r="D2708" i="13"/>
  <c r="Q299" i="106"/>
  <c r="F328" i="13"/>
  <c r="D2527" i="13"/>
  <c r="B365" i="13"/>
  <c r="E541" i="13"/>
  <c r="C1312" i="13"/>
  <c r="E2643" i="13"/>
  <c r="E248" i="13"/>
  <c r="C973" i="13"/>
  <c r="F2442" i="13"/>
  <c r="E1042" i="13"/>
  <c r="E1412" i="13"/>
  <c r="D2383" i="13"/>
  <c r="D1155" i="13"/>
  <c r="C2278" i="13"/>
  <c r="C230" i="13"/>
  <c r="F1541" i="13"/>
  <c r="C1223" i="13"/>
  <c r="D1357" i="13"/>
  <c r="F990" i="13"/>
  <c r="F2574" i="13"/>
  <c r="E97" i="106"/>
  <c r="B1972" i="13"/>
  <c r="D1504" i="13"/>
  <c r="C1169" i="13"/>
  <c r="F1488" i="13"/>
  <c r="D482" i="13"/>
  <c r="Q589" i="106"/>
  <c r="D946" i="13"/>
  <c r="D1235" i="13"/>
  <c r="E969" i="13"/>
  <c r="C2692" i="13"/>
  <c r="B1254" i="13"/>
  <c r="B1864" i="13"/>
  <c r="C444" i="13"/>
  <c r="P213" i="106"/>
  <c r="Q541" i="106"/>
  <c r="B2363" i="13"/>
  <c r="B2431" i="13"/>
  <c r="F706" i="13"/>
  <c r="D1157" i="106"/>
  <c r="D2528" i="13"/>
  <c r="E2373" i="13"/>
  <c r="B1186" i="13"/>
  <c r="D1133" i="13"/>
  <c r="D172" i="13"/>
  <c r="F965" i="13"/>
  <c r="C873" i="13"/>
  <c r="F1281" i="13"/>
  <c r="D866" i="13"/>
  <c r="E2631" i="13"/>
  <c r="E960" i="13"/>
  <c r="E947" i="13"/>
  <c r="D1418" i="13"/>
  <c r="D1503" i="13"/>
  <c r="B918" i="13"/>
  <c r="Q223" i="106"/>
  <c r="F1205" i="13"/>
  <c r="C1972" i="13"/>
  <c r="D2699" i="13"/>
  <c r="C2282" i="13"/>
  <c r="F1526" i="13"/>
  <c r="D972" i="13"/>
  <c r="B1083" i="13"/>
  <c r="E1309" i="13"/>
  <c r="C1207" i="13"/>
  <c r="C57" i="13"/>
  <c r="F606" i="13"/>
  <c r="B1019" i="13"/>
  <c r="D173" i="13"/>
  <c r="E2309" i="13"/>
  <c r="E1079" i="13"/>
  <c r="B1337" i="13"/>
  <c r="C243" i="13"/>
  <c r="E1245" i="13"/>
  <c r="F380" i="13"/>
  <c r="C13" i="112"/>
  <c r="D247" i="106"/>
  <c r="D2517" i="13"/>
  <c r="D1238" i="13"/>
  <c r="C842" i="13"/>
  <c r="B930" i="13"/>
  <c r="F176" i="13"/>
  <c r="C1027" i="13"/>
  <c r="C1203" i="13"/>
  <c r="E2438" i="13"/>
  <c r="D588" i="13"/>
  <c r="B899" i="13"/>
  <c r="D1296" i="13"/>
  <c r="Q1079" i="106"/>
  <c r="D7" i="106"/>
  <c r="B1228" i="13"/>
  <c r="B375" i="13"/>
  <c r="B772" i="13"/>
  <c r="E2316" i="13"/>
  <c r="D1509" i="13"/>
  <c r="E1995" i="13"/>
  <c r="B55" i="13"/>
  <c r="B1753" i="13"/>
  <c r="E1077" i="106"/>
  <c r="D2605" i="13"/>
  <c r="F657" i="13"/>
  <c r="P1001" i="106"/>
  <c r="E1263" i="13"/>
  <c r="C856" i="13"/>
  <c r="B1656" i="13"/>
  <c r="F260" i="13"/>
  <c r="E1479" i="13"/>
  <c r="F1549" i="13"/>
  <c r="R45" i="113"/>
  <c r="D507" i="106"/>
  <c r="E2501" i="13"/>
  <c r="C961" i="13"/>
  <c r="B129" i="13"/>
  <c r="P1149" i="106"/>
  <c r="P513" i="106"/>
  <c r="E2320" i="13"/>
  <c r="E1041" i="13"/>
  <c r="F211" i="13"/>
  <c r="C198" i="13"/>
  <c r="D1070" i="13"/>
  <c r="F2572" i="13"/>
  <c r="B1513" i="13"/>
  <c r="F1185" i="13"/>
  <c r="C2473" i="13"/>
  <c r="F465" i="13"/>
  <c r="B2571" i="13"/>
  <c r="D65" i="13"/>
  <c r="C91" i="13"/>
  <c r="D2485" i="13"/>
  <c r="F2640" i="13"/>
  <c r="F592" i="13"/>
  <c r="D319" i="13"/>
  <c r="B44" i="13"/>
  <c r="C300" i="13"/>
  <c r="C1381" i="13"/>
  <c r="B536" i="13"/>
  <c r="B68" i="13"/>
  <c r="E1224" i="13"/>
  <c r="F1081" i="13"/>
  <c r="E130" i="13"/>
  <c r="B1928" i="13"/>
  <c r="D2635" i="13"/>
  <c r="F2581" i="13"/>
  <c r="B507" i="13"/>
  <c r="C63" i="13"/>
  <c r="B185" i="13"/>
  <c r="F2370" i="13"/>
  <c r="C187" i="13"/>
  <c r="D1803" i="13"/>
  <c r="D1999" i="13"/>
  <c r="C2728" i="13"/>
  <c r="D718" i="13"/>
  <c r="F2549" i="13"/>
  <c r="Q103" i="106"/>
  <c r="C1405" i="13"/>
  <c r="Q71" i="106"/>
  <c r="P323" i="106"/>
  <c r="F1164" i="13"/>
  <c r="C201" i="13"/>
  <c r="B2285" i="13"/>
  <c r="F287" i="13"/>
  <c r="D981" i="13"/>
  <c r="E2619" i="13"/>
  <c r="E119" i="13"/>
  <c r="B776" i="13"/>
  <c r="B1704" i="13"/>
  <c r="B1499" i="13"/>
  <c r="D525" i="13"/>
  <c r="E191" i="13"/>
  <c r="C1814" i="13"/>
  <c r="C1296" i="13"/>
  <c r="D1791" i="13"/>
  <c r="F38" i="13"/>
  <c r="C580" i="13"/>
  <c r="C2647" i="13"/>
  <c r="D76" i="13"/>
  <c r="D600" i="13"/>
  <c r="E1810" i="13"/>
  <c r="C2714" i="13"/>
  <c r="D1293" i="13"/>
  <c r="E162" i="13"/>
  <c r="D580" i="13"/>
  <c r="D1448" i="13"/>
  <c r="E657" i="13"/>
  <c r="C1652" i="13"/>
  <c r="D841" i="13"/>
  <c r="B1906" i="13"/>
  <c r="E2622" i="13"/>
  <c r="C2594" i="13"/>
  <c r="B1088" i="13"/>
  <c r="F288" i="13"/>
  <c r="E2422" i="13"/>
  <c r="C633" i="13"/>
  <c r="D242" i="13"/>
  <c r="C695" i="13"/>
  <c r="P813" i="106"/>
  <c r="E1032" i="13"/>
  <c r="C224" i="13"/>
  <c r="C1056" i="13"/>
  <c r="D1524" i="13"/>
  <c r="C1908" i="13"/>
  <c r="C815" i="13"/>
  <c r="D1392" i="13"/>
  <c r="E2338" i="13"/>
  <c r="C972" i="13"/>
  <c r="F448" i="13"/>
  <c r="F2475" i="13"/>
  <c r="C1238" i="13"/>
  <c r="D1214" i="13"/>
  <c r="F2347" i="13"/>
  <c r="F1387" i="13"/>
  <c r="P581" i="106"/>
  <c r="E2484" i="13"/>
  <c r="B220" i="13"/>
  <c r="C757" i="106"/>
  <c r="E904" i="13"/>
  <c r="D714" i="13"/>
  <c r="P981" i="106"/>
  <c r="D2242" i="13"/>
  <c r="B1241" i="13"/>
  <c r="R51" i="113"/>
  <c r="F2353" i="13"/>
  <c r="D1107" i="106"/>
  <c r="F1985" i="13"/>
  <c r="E147" i="106"/>
  <c r="Q333" i="106"/>
  <c r="P449" i="106"/>
  <c r="C1243" i="13"/>
  <c r="F1210" i="13"/>
  <c r="F2249" i="13"/>
  <c r="E447" i="13"/>
  <c r="E1423" i="13"/>
  <c r="D467" i="106"/>
  <c r="E1026" i="13"/>
  <c r="C153" i="13"/>
  <c r="C487" i="13"/>
  <c r="F350" i="13"/>
  <c r="C2405" i="13"/>
  <c r="B1243" i="13"/>
  <c r="E1559" i="13"/>
  <c r="D1053" i="13"/>
  <c r="B367" i="13"/>
  <c r="F854" i="13"/>
  <c r="C857" i="13"/>
  <c r="E2475" i="13"/>
  <c r="C2420" i="13"/>
  <c r="C2316" i="13"/>
  <c r="B961" i="13"/>
  <c r="C1082" i="13"/>
  <c r="B1674" i="13"/>
  <c r="C746" i="13"/>
  <c r="B1298" i="13"/>
  <c r="D2566" i="13"/>
  <c r="D2579" i="13"/>
  <c r="C229" i="13"/>
  <c r="F623" i="13"/>
  <c r="E1786" i="13"/>
  <c r="D420" i="13"/>
  <c r="C1962" i="13"/>
  <c r="F591" i="13"/>
  <c r="D1007" i="13"/>
  <c r="C346" i="13"/>
  <c r="F858" i="13"/>
  <c r="C17" i="106"/>
  <c r="C401" i="13"/>
  <c r="E2642" i="13"/>
  <c r="B58" i="13"/>
  <c r="F1183" i="13"/>
  <c r="B1188" i="13"/>
  <c r="D936" i="13"/>
  <c r="B2728" i="13"/>
  <c r="C902" i="13"/>
  <c r="E2455" i="13"/>
  <c r="D1139" i="13"/>
  <c r="C607" i="106"/>
  <c r="F444" i="13"/>
  <c r="C707" i="13"/>
  <c r="C1873" i="13"/>
  <c r="C379" i="13"/>
  <c r="F958" i="13"/>
  <c r="F160" i="13"/>
  <c r="B205" i="13"/>
  <c r="C472" i="13"/>
  <c r="B1655" i="13"/>
  <c r="D2436" i="13"/>
  <c r="E2265" i="13"/>
  <c r="C2642" i="13"/>
  <c r="D2515" i="13"/>
  <c r="D1248" i="13"/>
  <c r="F1184" i="13"/>
  <c r="C2269" i="13"/>
  <c r="D629" i="13"/>
  <c r="E1792" i="13"/>
  <c r="B159" i="13"/>
  <c r="B2617" i="13"/>
  <c r="Q713" i="106"/>
  <c r="F1041" i="13"/>
  <c r="B247" i="13"/>
  <c r="E688" i="13"/>
  <c r="E2248" i="13"/>
  <c r="B1713" i="13"/>
  <c r="F604" i="13"/>
  <c r="E986" i="13"/>
  <c r="F2385" i="13"/>
  <c r="C115" i="13"/>
  <c r="F2489" i="13"/>
  <c r="D1123" i="13"/>
  <c r="C602" i="13"/>
  <c r="C1289" i="13"/>
  <c r="F1916" i="13"/>
  <c r="E1278" i="13"/>
  <c r="E2445" i="13"/>
  <c r="D2509" i="13"/>
  <c r="F426" i="13"/>
  <c r="F2393" i="13"/>
  <c r="B117" i="13"/>
  <c r="B711" i="13"/>
  <c r="B1874" i="13"/>
  <c r="D1336" i="13"/>
  <c r="F2728" i="13"/>
  <c r="B2559" i="13"/>
  <c r="D355" i="13"/>
  <c r="B1277" i="13"/>
  <c r="C1509" i="13"/>
  <c r="E117" i="106"/>
  <c r="C1382" i="13"/>
  <c r="B1791" i="13"/>
  <c r="F2294" i="13"/>
  <c r="D1554" i="13"/>
  <c r="D667" i="106"/>
  <c r="C757" i="13"/>
  <c r="C1290" i="13"/>
  <c r="D2728" i="13"/>
  <c r="B588" i="13"/>
  <c r="C2439" i="13"/>
  <c r="E1410" i="13"/>
  <c r="E146" i="13"/>
  <c r="E2306" i="13"/>
  <c r="F2459" i="13"/>
  <c r="D1129" i="13"/>
  <c r="F667" i="13"/>
  <c r="E1106" i="13"/>
  <c r="G73" i="113"/>
  <c r="D27" i="106"/>
  <c r="D1226" i="13"/>
  <c r="E176" i="13"/>
  <c r="F934" i="13"/>
  <c r="F811" i="13"/>
  <c r="D47" i="106"/>
  <c r="B894" i="13"/>
  <c r="F817" i="106"/>
  <c r="C421" i="13"/>
  <c r="E598" i="13"/>
  <c r="B2726" i="13"/>
  <c r="B1023" i="13"/>
  <c r="F110" i="13"/>
  <c r="F85" i="13"/>
  <c r="E864" i="13"/>
  <c r="F2395" i="13"/>
  <c r="F1506" i="13"/>
  <c r="C1437" i="13"/>
  <c r="F1354" i="13"/>
  <c r="D1356" i="13"/>
  <c r="E1064" i="13"/>
  <c r="D1404" i="13"/>
  <c r="E2245" i="13"/>
  <c r="F869" i="13"/>
  <c r="B1167" i="13"/>
  <c r="C1875" i="13"/>
  <c r="C920" i="13"/>
  <c r="D505" i="13"/>
  <c r="F479" i="13"/>
  <c r="F2540" i="13"/>
  <c r="D88" i="13"/>
  <c r="C1137" i="13"/>
  <c r="E290" i="13"/>
  <c r="D1406" i="13"/>
  <c r="D1528" i="13"/>
  <c r="E1379" i="13"/>
  <c r="E2570" i="13"/>
  <c r="B338" i="13"/>
  <c r="E261" i="13"/>
  <c r="E384" i="13"/>
  <c r="C483" i="13"/>
  <c r="C1520" i="13"/>
  <c r="F217" i="13"/>
  <c r="D487" i="106"/>
  <c r="F2444" i="13"/>
  <c r="B368" i="13"/>
  <c r="E454" i="13"/>
  <c r="F1517" i="13"/>
  <c r="E2516" i="13"/>
  <c r="F1989" i="13"/>
  <c r="Q463" i="106"/>
  <c r="E1023" i="13"/>
  <c r="B2445" i="13"/>
  <c r="B213" i="13"/>
  <c r="F783" i="13"/>
  <c r="Q613" i="106"/>
  <c r="Q909" i="106"/>
  <c r="D92" i="13"/>
  <c r="B152" i="13"/>
  <c r="E1809" i="13"/>
  <c r="C1272" i="13"/>
  <c r="B1979" i="13"/>
  <c r="B1342" i="13"/>
  <c r="B819" i="13"/>
  <c r="E1120" i="13"/>
  <c r="F1237" i="13"/>
  <c r="C971" i="13"/>
  <c r="P43" i="106"/>
  <c r="B2296" i="13"/>
  <c r="B1883" i="13"/>
  <c r="C1027" i="106"/>
  <c r="E243" i="13"/>
  <c r="B587" i="13"/>
  <c r="C336" i="13"/>
  <c r="B1423" i="13"/>
  <c r="E1483" i="13"/>
  <c r="D1167" i="106"/>
  <c r="C528" i="13"/>
  <c r="B1785" i="13"/>
  <c r="C2508" i="13"/>
  <c r="P311" i="106"/>
  <c r="B1853" i="13"/>
  <c r="C1194" i="13"/>
  <c r="C1835" i="13"/>
  <c r="B2609" i="13"/>
  <c r="F134" i="13"/>
  <c r="C27" i="106"/>
  <c r="D1128" i="13"/>
  <c r="E1966" i="13"/>
  <c r="Q1099" i="106"/>
  <c r="E2502" i="13"/>
  <c r="D448" i="13"/>
  <c r="E628" i="13"/>
  <c r="F165" i="13"/>
  <c r="B1498" i="13"/>
  <c r="D1158" i="13"/>
  <c r="D256" i="13"/>
  <c r="E2417" i="13"/>
  <c r="F632" i="13"/>
  <c r="F1108" i="13"/>
  <c r="B2539" i="13"/>
  <c r="C404" i="13"/>
  <c r="C750" i="13"/>
  <c r="B1657" i="13"/>
  <c r="F1286" i="13"/>
  <c r="D1237" i="13"/>
  <c r="F2477" i="13"/>
  <c r="B910" i="13"/>
  <c r="F909" i="13"/>
  <c r="F1548" i="13"/>
  <c r="C1105" i="13"/>
  <c r="D602" i="13"/>
  <c r="B1012" i="13"/>
  <c r="F818" i="13"/>
  <c r="E1431" i="13"/>
  <c r="F798" i="13"/>
  <c r="C410" i="13"/>
  <c r="E482" i="13"/>
  <c r="E202" i="13"/>
  <c r="C1087" i="106"/>
  <c r="C1992" i="13"/>
  <c r="C1051" i="13"/>
  <c r="D211" i="13"/>
  <c r="B1035" i="13"/>
  <c r="F1441" i="13"/>
  <c r="F2492" i="13"/>
  <c r="C413" i="13"/>
  <c r="E367" i="106"/>
  <c r="B522" i="13"/>
  <c r="E1095" i="13"/>
  <c r="B313" i="13"/>
  <c r="F551" i="13"/>
  <c r="E2632" i="13"/>
  <c r="E554" i="13"/>
  <c r="D1460" i="13"/>
  <c r="B965" i="13"/>
  <c r="C1545" i="13"/>
  <c r="F661" i="13"/>
  <c r="E887" i="13"/>
  <c r="E2398" i="13"/>
  <c r="B230" i="13"/>
  <c r="F758" i="13"/>
  <c r="C1988" i="13"/>
  <c r="Q971" i="106"/>
  <c r="E1187" i="13"/>
  <c r="F313" i="13"/>
  <c r="F376" i="13"/>
  <c r="B165" i="13"/>
  <c r="D2470" i="13"/>
  <c r="E2333" i="13"/>
  <c r="E1113" i="13"/>
  <c r="F124" i="13"/>
  <c r="E1313" i="13"/>
  <c r="C1111" i="13"/>
  <c r="F710" i="13"/>
  <c r="B72" i="13"/>
  <c r="F2591" i="13"/>
  <c r="F434" i="13"/>
  <c r="F2514" i="13"/>
  <c r="B1985" i="13"/>
  <c r="B1051" i="13"/>
  <c r="F1556" i="13"/>
  <c r="C1142" i="13"/>
  <c r="E116" i="13"/>
  <c r="B1400" i="13"/>
  <c r="F1409" i="13"/>
  <c r="F2368" i="13"/>
  <c r="D503" i="13"/>
  <c r="D2610" i="13"/>
  <c r="C2522" i="13"/>
  <c r="C716" i="13"/>
  <c r="C1477" i="13"/>
  <c r="C1907" i="13"/>
  <c r="B1171" i="13"/>
  <c r="B1692" i="13"/>
  <c r="E2421" i="13"/>
  <c r="E649" i="13"/>
  <c r="C2246" i="13"/>
  <c r="C2631" i="13"/>
  <c r="B2335" i="13"/>
  <c r="E2250" i="13"/>
  <c r="C623" i="13"/>
  <c r="C2361" i="13"/>
  <c r="D1973" i="13"/>
  <c r="B78" i="13"/>
  <c r="E1238" i="13"/>
  <c r="F1332" i="13"/>
  <c r="B545" i="13"/>
  <c r="B2522" i="13"/>
  <c r="B1943" i="13"/>
  <c r="F2528" i="13"/>
  <c r="D396" i="13"/>
  <c r="D947" i="106"/>
  <c r="D366" i="13"/>
  <c r="P463" i="106"/>
  <c r="C97" i="106"/>
  <c r="C2502" i="13"/>
  <c r="Q373" i="106"/>
  <c r="F609" i="13"/>
  <c r="C2293" i="13"/>
  <c r="F53" i="13"/>
  <c r="C1287" i="13"/>
  <c r="P703" i="106"/>
  <c r="E1190" i="13"/>
  <c r="F36" i="13"/>
  <c r="E1010" i="13"/>
  <c r="F1358" i="13"/>
  <c r="E1050" i="13"/>
  <c r="F1507" i="13"/>
  <c r="D898" i="13"/>
  <c r="B1069" i="13"/>
  <c r="Q21" i="113"/>
  <c r="B1583" i="13"/>
  <c r="C1193" i="13"/>
  <c r="C1846" i="13"/>
  <c r="C846" i="13"/>
  <c r="C907" i="13"/>
  <c r="F910" i="13"/>
  <c r="D1115" i="13"/>
  <c r="F1560" i="13"/>
  <c r="F329" i="13"/>
  <c r="D388" i="13"/>
  <c r="E1805" i="13"/>
  <c r="F378" i="13"/>
  <c r="B2694" i="13"/>
  <c r="C34" i="13"/>
  <c r="B1174" i="13"/>
  <c r="P821" i="106"/>
  <c r="E249" i="13"/>
  <c r="C279" i="13"/>
  <c r="F695" i="13"/>
  <c r="E1406" i="13"/>
  <c r="B488" i="13"/>
  <c r="B2269" i="13"/>
  <c r="C226" i="13"/>
  <c r="B2238" i="13"/>
  <c r="D165" i="13"/>
  <c r="E219" i="13"/>
  <c r="F2554" i="13"/>
  <c r="B1304" i="13"/>
  <c r="D1320" i="13"/>
  <c r="D1535" i="13"/>
  <c r="P153" i="106"/>
  <c r="B1160" i="13"/>
  <c r="F259" i="13"/>
  <c r="C628" i="13"/>
  <c r="D879" i="13"/>
  <c r="D1396" i="13"/>
  <c r="B2505" i="13"/>
  <c r="D62" i="13"/>
  <c r="B1788" i="13"/>
  <c r="C797" i="106"/>
  <c r="E2253" i="13"/>
  <c r="E826" i="13"/>
  <c r="B727" i="13"/>
  <c r="B84" i="13"/>
  <c r="F644" i="13"/>
  <c r="P91" i="106"/>
  <c r="C692" i="13"/>
  <c r="B1256" i="13"/>
  <c r="E2382" i="13"/>
  <c r="F765" i="13"/>
  <c r="D2540" i="13"/>
  <c r="B1255" i="13"/>
  <c r="D205" i="13"/>
  <c r="E1299" i="13"/>
  <c r="C2433" i="13"/>
  <c r="F1034" i="13"/>
  <c r="Q301" i="106"/>
  <c r="D986" i="13"/>
  <c r="D2598" i="13"/>
  <c r="E391" i="13"/>
  <c r="E586" i="13"/>
  <c r="C330" i="13"/>
  <c r="C677" i="106"/>
  <c r="Q749" i="106"/>
  <c r="F146" i="13"/>
  <c r="D557" i="13"/>
  <c r="D214" i="13"/>
  <c r="F819" i="13"/>
  <c r="E2255" i="13"/>
  <c r="C1856" i="13"/>
  <c r="F427" i="106"/>
  <c r="C167" i="13"/>
  <c r="B1954" i="13"/>
  <c r="Q453" i="106"/>
  <c r="F1306" i="13"/>
  <c r="E1137" i="13"/>
  <c r="C1777" i="13"/>
  <c r="B2572" i="13"/>
  <c r="Q57" i="113"/>
  <c r="F1229" i="13"/>
  <c r="B1514" i="13"/>
  <c r="E1327" i="13"/>
  <c r="F2307" i="13"/>
  <c r="B2287" i="13"/>
  <c r="C1218" i="13"/>
  <c r="E217" i="106"/>
  <c r="E1187" i="106"/>
  <c r="Q711" i="106"/>
  <c r="F946" i="13"/>
  <c r="P571" i="106"/>
  <c r="F903" i="13"/>
  <c r="F309" i="13"/>
  <c r="E1949" i="13"/>
  <c r="C1976" i="13"/>
  <c r="F2634" i="13"/>
  <c r="B208" i="13"/>
  <c r="C699" i="13"/>
  <c r="E773" i="13"/>
  <c r="E2452" i="13"/>
  <c r="E2708" i="13"/>
  <c r="C1347" i="13"/>
  <c r="D180" i="13"/>
  <c r="D854" i="13"/>
  <c r="D1119" i="13"/>
  <c r="D1391" i="13"/>
  <c r="E2342" i="13"/>
  <c r="F2250" i="13"/>
  <c r="E1560" i="13"/>
  <c r="E1008" i="13"/>
  <c r="F2538" i="13"/>
  <c r="B2362" i="13"/>
  <c r="B759" i="13"/>
  <c r="E983" i="13"/>
  <c r="E140" i="13"/>
  <c r="E371" i="13"/>
  <c r="E808" i="13"/>
  <c r="B1749" i="13"/>
  <c r="F210" i="13"/>
  <c r="D423" i="13"/>
  <c r="F517" i="13"/>
  <c r="B2002" i="13"/>
  <c r="B1025" i="13"/>
  <c r="C964" i="13"/>
  <c r="D1451" i="13"/>
  <c r="E2563" i="13"/>
  <c r="C338" i="13"/>
  <c r="F1123" i="13"/>
  <c r="D2495" i="13"/>
  <c r="F635" i="13"/>
  <c r="B199" i="13"/>
  <c r="D980" i="13"/>
  <c r="B1681" i="13"/>
  <c r="B559" i="13"/>
  <c r="B2642" i="13"/>
  <c r="Q559" i="106"/>
  <c r="D923" i="13"/>
  <c r="F2529" i="13"/>
  <c r="D1023" i="13"/>
  <c r="B2321" i="13"/>
  <c r="F2504" i="13"/>
  <c r="C375" i="13"/>
  <c r="C271" i="13"/>
  <c r="D415" i="13"/>
  <c r="C559" i="13"/>
  <c r="D1409" i="13"/>
  <c r="D97" i="13"/>
  <c r="C227" i="106"/>
  <c r="D34" i="13"/>
  <c r="F534" i="13"/>
  <c r="C1450" i="13"/>
  <c r="B1068" i="13"/>
  <c r="F613" i="13"/>
  <c r="C2247" i="13"/>
  <c r="C2534" i="13"/>
  <c r="D191" i="13"/>
  <c r="P983" i="106"/>
  <c r="D36" i="13"/>
  <c r="E680" i="13"/>
  <c r="C2408" i="13"/>
  <c r="C1279" i="13"/>
  <c r="E1478" i="13"/>
  <c r="E407" i="106"/>
  <c r="B350" i="13"/>
  <c r="B741" i="13"/>
  <c r="F732" i="13"/>
  <c r="C1428" i="13"/>
  <c r="D188" i="13"/>
  <c r="C1130" i="13"/>
  <c r="C1263" i="13"/>
  <c r="D1301" i="13"/>
  <c r="C1966" i="13"/>
  <c r="E1047" i="106"/>
  <c r="B2650" i="13"/>
  <c r="E868" i="13"/>
  <c r="D2377" i="13"/>
  <c r="F473" i="13"/>
  <c r="P589" i="106"/>
  <c r="D404" i="13"/>
  <c r="B126" i="13"/>
  <c r="Q1203" i="106"/>
  <c r="F321" i="13"/>
  <c r="P1119" i="106"/>
  <c r="B1354" i="13"/>
  <c r="C293" i="13"/>
  <c r="D1166" i="13"/>
  <c r="D2543" i="13"/>
  <c r="B164" i="13"/>
  <c r="C2699" i="13"/>
  <c r="C661" i="13"/>
  <c r="E832" i="13"/>
  <c r="D1183" i="13"/>
  <c r="C1358" i="13"/>
  <c r="F1077" i="13"/>
  <c r="E1434" i="13"/>
  <c r="E2278" i="13"/>
  <c r="F1179" i="13"/>
  <c r="C1872" i="13"/>
  <c r="E1019" i="13"/>
  <c r="B1132" i="13"/>
  <c r="B1343" i="13"/>
  <c r="D1799" i="13"/>
  <c r="C1868" i="13"/>
  <c r="B1796" i="13"/>
  <c r="C1975" i="13"/>
  <c r="C1107" i="106"/>
  <c r="E1395" i="13"/>
  <c r="F1057" i="106"/>
  <c r="D362" i="13"/>
  <c r="B2521" i="13"/>
  <c r="E118" i="13"/>
  <c r="C162" i="13"/>
  <c r="B1683" i="13"/>
  <c r="B396" i="13"/>
  <c r="B1307" i="13"/>
  <c r="D171" i="13"/>
  <c r="F466" i="13"/>
  <c r="D871" i="13"/>
  <c r="D1413" i="13"/>
  <c r="E1991" i="13"/>
  <c r="D559" i="13"/>
  <c r="D1783" i="13"/>
  <c r="Q553" i="106"/>
  <c r="F1272" i="13"/>
  <c r="C2334" i="13"/>
  <c r="F693" i="13"/>
  <c r="B2300" i="13"/>
  <c r="C763" i="13"/>
  <c r="D961" i="13"/>
  <c r="C909" i="13"/>
  <c r="E683" i="13"/>
  <c r="Q611" i="106"/>
  <c r="E17" i="106"/>
  <c r="D1000" i="13"/>
  <c r="F1085" i="13"/>
  <c r="D2404" i="13"/>
  <c r="C723" i="13"/>
  <c r="D1550" i="13"/>
  <c r="F297" i="13"/>
  <c r="B1842" i="13"/>
  <c r="D231" i="13"/>
  <c r="C1977" i="13"/>
  <c r="B1230" i="13"/>
  <c r="C2301" i="13"/>
  <c r="F1806" i="13"/>
  <c r="E2715" i="13"/>
  <c r="F2272" i="13"/>
  <c r="F1772" i="13"/>
  <c r="D1770" i="13"/>
  <c r="F1177" i="13"/>
  <c r="F512" i="13"/>
  <c r="D924" i="13"/>
  <c r="E989" i="13"/>
  <c r="F1280" i="13"/>
  <c r="B59" i="13"/>
  <c r="C662" i="13"/>
  <c r="E362" i="13"/>
  <c r="B1648" i="13"/>
  <c r="E1791" i="13"/>
  <c r="D1797" i="13"/>
  <c r="C2559" i="13"/>
  <c r="E853" i="13"/>
  <c r="F986" i="13"/>
  <c r="D293" i="13"/>
  <c r="E638" i="13"/>
  <c r="B1293" i="13"/>
  <c r="F1079" i="13"/>
  <c r="Q1081" i="106"/>
  <c r="C207" i="106"/>
  <c r="D900" i="13"/>
  <c r="B1176" i="13"/>
  <c r="D1949" i="13"/>
  <c r="D73" i="13"/>
  <c r="F1883" i="13"/>
  <c r="P763" i="106"/>
  <c r="E932" i="13"/>
  <c r="B581" i="13"/>
  <c r="F409" i="13"/>
  <c r="D1545" i="13"/>
  <c r="F1519" i="13"/>
  <c r="D2709" i="13"/>
  <c r="F767" i="13"/>
  <c r="B240" i="13"/>
  <c r="B739" i="13"/>
  <c r="B1927" i="13"/>
  <c r="D371" i="13"/>
  <c r="E1535" i="13"/>
  <c r="D1159" i="13"/>
  <c r="C363" i="13"/>
  <c r="E426" i="13"/>
  <c r="B773" i="13"/>
  <c r="C2401" i="13"/>
  <c r="Q341" i="106"/>
  <c r="C1362" i="13"/>
  <c r="C1896" i="13"/>
  <c r="F548" i="13"/>
  <c r="C1317" i="13"/>
  <c r="P383" i="106"/>
  <c r="E2565" i="13"/>
  <c r="B1477" i="13"/>
  <c r="B441" i="13"/>
  <c r="F1384" i="13"/>
  <c r="F1390" i="13"/>
  <c r="F687" i="106"/>
  <c r="D250" i="13"/>
  <c r="C2319" i="13"/>
  <c r="F488" i="13"/>
  <c r="B1562" i="13"/>
  <c r="C2393" i="13"/>
  <c r="C1158" i="13"/>
  <c r="C200" i="13"/>
  <c r="B2651" i="13"/>
  <c r="C466" i="13"/>
  <c r="E1428" i="13"/>
  <c r="D766" i="13"/>
  <c r="C2625" i="13"/>
  <c r="E1403" i="13"/>
  <c r="D187" i="106"/>
  <c r="E1270" i="13"/>
  <c r="B382" i="13"/>
  <c r="B224" i="13"/>
  <c r="E2540" i="13"/>
  <c r="E274" i="13"/>
  <c r="B801" i="13"/>
  <c r="F716" i="13"/>
  <c r="E354" i="13"/>
  <c r="B916" i="13"/>
  <c r="F1513" i="13"/>
  <c r="E160" i="13"/>
  <c r="F709" i="13"/>
  <c r="E1811" i="13"/>
  <c r="D2692" i="13"/>
  <c r="B693" i="13"/>
  <c r="F1998" i="13"/>
  <c r="C1352" i="13"/>
  <c r="E1134" i="13"/>
  <c r="P53" i="106"/>
  <c r="B2597" i="13"/>
  <c r="Q923" i="106"/>
  <c r="C1922" i="13"/>
  <c r="D55" i="13"/>
  <c r="B1350" i="13"/>
  <c r="E137" i="106"/>
  <c r="D1064" i="13"/>
  <c r="E1768" i="13"/>
  <c r="F2448" i="13"/>
  <c r="B2532" i="13"/>
  <c r="F2523" i="13"/>
  <c r="F342" i="13"/>
  <c r="B1202" i="13"/>
  <c r="E725" i="13"/>
  <c r="B1555" i="13"/>
  <c r="E2369" i="13"/>
  <c r="F1809" i="13"/>
  <c r="F262" i="13"/>
  <c r="C1034" i="13"/>
  <c r="B765" i="13"/>
  <c r="Q321" i="106"/>
  <c r="E857" i="106"/>
  <c r="E1157" i="13"/>
  <c r="D1227" i="13"/>
  <c r="B297" i="13"/>
  <c r="D606" i="13"/>
  <c r="B404" i="13"/>
  <c r="Q1201" i="106"/>
  <c r="F627" i="13"/>
  <c r="F1194" i="13"/>
  <c r="F1011" i="13"/>
  <c r="D805" i="13"/>
  <c r="P599" i="106"/>
  <c r="D1302" i="13"/>
  <c r="Q1191" i="106"/>
  <c r="B1482" i="13"/>
  <c r="F252" i="13"/>
  <c r="D867" i="13"/>
  <c r="F1552" i="13"/>
  <c r="P661" i="106"/>
  <c r="B760" i="13"/>
  <c r="C844" i="13"/>
  <c r="B2379" i="13"/>
  <c r="B166" i="13"/>
  <c r="E801" i="13"/>
  <c r="D328" i="13"/>
  <c r="D357" i="106"/>
  <c r="F2306" i="13"/>
  <c r="E124" i="13"/>
  <c r="F1557" i="13"/>
  <c r="B729" i="13"/>
  <c r="B1284" i="13"/>
  <c r="C1295" i="13"/>
  <c r="F103" i="13"/>
  <c r="B1815" i="13"/>
  <c r="C1973" i="13"/>
  <c r="Q461" i="106"/>
  <c r="E1460" i="13"/>
  <c r="B807" i="13"/>
  <c r="Q89" i="106"/>
  <c r="D1376" i="13"/>
  <c r="E839" i="13"/>
  <c r="F1066" i="13"/>
  <c r="B2465" i="13"/>
  <c r="E19" i="112"/>
  <c r="B497" i="13"/>
  <c r="E711" i="13"/>
  <c r="C1865" i="13"/>
  <c r="C133" i="13"/>
  <c r="Q1093" i="106"/>
  <c r="P779" i="106"/>
  <c r="F1203" i="13"/>
  <c r="C531" i="13"/>
  <c r="B1312" i="13"/>
  <c r="E263" i="13"/>
  <c r="D1318" i="13"/>
  <c r="F2432" i="13"/>
  <c r="F440" i="13"/>
  <c r="B1608" i="13"/>
  <c r="D1030" i="13"/>
  <c r="E433" i="13"/>
  <c r="E594" i="13"/>
  <c r="B2489" i="13"/>
  <c r="C597" i="13"/>
  <c r="D1197" i="106"/>
  <c r="E157" i="106"/>
  <c r="C2333" i="13"/>
  <c r="B2409" i="13"/>
  <c r="C1032" i="13"/>
  <c r="F2322" i="13"/>
  <c r="B779" i="13"/>
  <c r="B1703" i="13"/>
  <c r="P151" i="106"/>
  <c r="D2723" i="13"/>
  <c r="C257" i="106"/>
  <c r="F2575" i="13"/>
  <c r="C826" i="13"/>
  <c r="F1334" i="13"/>
  <c r="B290" i="13"/>
  <c r="B1607" i="13"/>
  <c r="B498" i="13"/>
  <c r="D2584" i="13"/>
  <c r="E2284" i="13"/>
  <c r="B1740" i="13"/>
  <c r="C118" i="13"/>
  <c r="F579" i="13"/>
  <c r="B2607" i="13"/>
  <c r="C2565" i="13"/>
  <c r="E334" i="13"/>
  <c r="C577" i="106"/>
  <c r="D749" i="13"/>
  <c r="Q63" i="113"/>
  <c r="F1031" i="13"/>
  <c r="E137" i="13"/>
  <c r="P553" i="106"/>
  <c r="E1413" i="13"/>
  <c r="C877" i="106"/>
  <c r="F614" i="13"/>
  <c r="B333" i="13"/>
  <c r="D327" i="13"/>
  <c r="C2315" i="13"/>
  <c r="E39" i="13"/>
  <c r="B653" i="13"/>
  <c r="E1427" i="13"/>
  <c r="E540" i="13"/>
  <c r="B707" i="13"/>
  <c r="F256" i="13"/>
  <c r="C592" i="13"/>
  <c r="F377" i="106"/>
  <c r="P371" i="106"/>
  <c r="F2612" i="13"/>
  <c r="E791" i="13"/>
  <c r="B1483" i="13"/>
  <c r="F1225" i="13"/>
  <c r="D837" i="106"/>
  <c r="F2462" i="13"/>
  <c r="E1028" i="13"/>
  <c r="C2615" i="13"/>
  <c r="Q149" i="106"/>
  <c r="E325" i="13"/>
  <c r="C1256" i="13"/>
  <c r="E231" i="13"/>
  <c r="C2520" i="13"/>
  <c r="D2539" i="13"/>
  <c r="C142" i="13"/>
  <c r="P789" i="106"/>
  <c r="E750" i="13"/>
  <c r="B502" i="13"/>
  <c r="B936" i="13"/>
  <c r="E1546" i="13"/>
  <c r="E1981" i="13"/>
  <c r="F928" i="13"/>
  <c r="D1461" i="13"/>
  <c r="B651" i="13"/>
  <c r="E527" i="106"/>
  <c r="C335" i="13"/>
  <c r="F2437" i="13"/>
  <c r="D2275" i="13"/>
  <c r="P223" i="106"/>
  <c r="E2319" i="13"/>
  <c r="E2370" i="13"/>
  <c r="E508" i="13"/>
  <c r="C104" i="13"/>
  <c r="P1029" i="106"/>
  <c r="F2320" i="13"/>
  <c r="P929" i="106"/>
  <c r="Q431" i="106"/>
  <c r="F1442" i="13"/>
  <c r="F1091" i="13"/>
  <c r="D988" i="13"/>
  <c r="F835" i="13"/>
  <c r="F255" i="13"/>
  <c r="C2626" i="13"/>
  <c r="Q323" i="106"/>
  <c r="Q469" i="106"/>
  <c r="B1192" i="13"/>
  <c r="C2371" i="13"/>
  <c r="F715" i="13"/>
  <c r="F271" i="13"/>
  <c r="F200" i="13"/>
  <c r="B260" i="13"/>
  <c r="C925" i="13"/>
  <c r="C1997" i="13"/>
  <c r="C1851" i="13"/>
  <c r="F2366" i="13"/>
  <c r="F171" i="13"/>
  <c r="D1325" i="13"/>
  <c r="D31" i="112"/>
  <c r="C808" i="13"/>
  <c r="F1302" i="13"/>
  <c r="E1420" i="13"/>
  <c r="E2546" i="13"/>
  <c r="D208" i="13"/>
  <c r="C1765" i="13"/>
  <c r="D2247" i="13"/>
  <c r="Q1021" i="106"/>
  <c r="D1206" i="13"/>
  <c r="F1201" i="13"/>
  <c r="B853" i="13"/>
  <c r="B373" i="13"/>
  <c r="E974" i="13"/>
  <c r="F1456" i="13"/>
  <c r="B975" i="13"/>
  <c r="E2390" i="13"/>
  <c r="E2560" i="13"/>
  <c r="F1449" i="13"/>
  <c r="B1531" i="13"/>
  <c r="C1441" i="13"/>
  <c r="C434" i="13"/>
  <c r="C507" i="13"/>
  <c r="F352" i="13"/>
  <c r="D1104" i="13"/>
  <c r="P1089" i="106"/>
  <c r="E718" i="13"/>
  <c r="C565" i="13"/>
  <c r="P111" i="106"/>
  <c r="D840" i="13"/>
  <c r="D1533" i="13"/>
  <c r="E2372" i="13"/>
  <c r="D439" i="13"/>
  <c r="E2531" i="13"/>
  <c r="B398" i="13"/>
  <c r="F727" i="106"/>
  <c r="B2406" i="13"/>
  <c r="B434" i="13"/>
  <c r="C1954" i="13"/>
  <c r="C2362" i="13"/>
  <c r="R57" i="113"/>
  <c r="E1188" i="13"/>
  <c r="E2279" i="13"/>
  <c r="C947" i="13"/>
  <c r="B1915" i="13"/>
  <c r="F1157" i="13"/>
  <c r="E1477" i="13"/>
  <c r="B452" i="13"/>
  <c r="D2652" i="13"/>
  <c r="E299" i="13"/>
  <c r="D1291" i="13"/>
  <c r="D874" i="13"/>
  <c r="B1460" i="13"/>
  <c r="F800" i="13"/>
  <c r="F2440" i="13"/>
  <c r="E1151" i="13"/>
  <c r="B846" i="13"/>
  <c r="D1007" i="106"/>
  <c r="F1249" i="13"/>
  <c r="C2441" i="13"/>
  <c r="B1993" i="13"/>
  <c r="B1560" i="13"/>
  <c r="D414" i="13"/>
  <c r="C1159" i="13"/>
  <c r="P411" i="106"/>
  <c r="C2309" i="13"/>
  <c r="C712" i="13"/>
  <c r="B474" i="13"/>
  <c r="B2586" i="13"/>
  <c r="F1241" i="13"/>
  <c r="C1890" i="13"/>
  <c r="F72" i="13"/>
  <c r="C1522" i="13"/>
  <c r="B1603" i="13"/>
  <c r="B2557" i="13"/>
  <c r="B334" i="13"/>
  <c r="P1051" i="106"/>
  <c r="D437" i="13"/>
  <c r="B1962" i="13"/>
  <c r="Q73" i="106"/>
  <c r="E345" i="13"/>
  <c r="C527" i="106"/>
  <c r="C570" i="13"/>
  <c r="D2345" i="13"/>
  <c r="B1292" i="13"/>
  <c r="B2592" i="13"/>
  <c r="F244" i="13"/>
  <c r="C908" i="13"/>
  <c r="E2487" i="13"/>
  <c r="F692" i="13"/>
  <c r="F157" i="106"/>
  <c r="D2369" i="13"/>
  <c r="P879" i="106"/>
  <c r="F519" i="13"/>
  <c r="C1956" i="13"/>
  <c r="P49" i="106"/>
  <c r="C530" i="13"/>
  <c r="C486" i="13"/>
  <c r="D1352" i="13"/>
  <c r="E1998" i="13"/>
  <c r="C2495" i="13"/>
  <c r="E1331" i="13"/>
  <c r="E1453" i="13"/>
  <c r="E1043" i="13"/>
  <c r="C649" i="13"/>
  <c r="F521" i="13"/>
  <c r="E2409" i="13"/>
  <c r="F2449" i="13"/>
  <c r="C352" i="13"/>
  <c r="F705" i="13"/>
  <c r="D1965" i="13"/>
  <c r="B305" i="13"/>
  <c r="D543" i="13"/>
  <c r="B2338" i="13"/>
  <c r="D1441" i="13"/>
  <c r="E663" i="13"/>
  <c r="E674" i="13"/>
  <c r="F950" i="13"/>
  <c r="C1183" i="13"/>
  <c r="E1110" i="13"/>
  <c r="D2554" i="13"/>
  <c r="E1167" i="106"/>
  <c r="E1784" i="13"/>
  <c r="D648" i="13"/>
  <c r="E89" i="13"/>
  <c r="C946" i="13"/>
  <c r="E2694" i="13"/>
  <c r="D774" i="13"/>
  <c r="B928" i="13"/>
  <c r="F1813" i="13"/>
  <c r="F170" i="13"/>
  <c r="C2575" i="13"/>
  <c r="E1340" i="13"/>
  <c r="C244" i="13"/>
  <c r="C246" i="13"/>
  <c r="F387" i="106"/>
  <c r="E361" i="13"/>
  <c r="D2458" i="13"/>
  <c r="E428" i="13"/>
  <c r="E1448" i="13"/>
  <c r="E979" i="13"/>
  <c r="C1114" i="13"/>
  <c r="D1773" i="13"/>
  <c r="D77" i="13"/>
  <c r="B1008" i="13"/>
  <c r="C1236" i="13"/>
  <c r="E278" i="13"/>
  <c r="D345" i="13"/>
  <c r="C1828" i="13"/>
  <c r="F585" i="13"/>
  <c r="F2248" i="13"/>
  <c r="B742" i="13"/>
  <c r="F937" i="13"/>
  <c r="Q653" i="106"/>
  <c r="D907" i="106"/>
  <c r="D1796" i="13"/>
  <c r="B1676" i="13"/>
  <c r="D267" i="13"/>
  <c r="P913" i="106"/>
  <c r="C260" i="13"/>
  <c r="B80" i="13"/>
  <c r="E330" i="13"/>
  <c r="F1187" i="106"/>
  <c r="E2477" i="13"/>
  <c r="C2514" i="13"/>
  <c r="E201" i="13"/>
  <c r="F369" i="13"/>
  <c r="B647" i="13"/>
  <c r="B2720" i="13"/>
  <c r="C1112" i="13"/>
  <c r="B1229" i="13"/>
  <c r="F2542" i="13"/>
  <c r="C61" i="13"/>
  <c r="B204" i="13"/>
  <c r="E528" i="13"/>
  <c r="F532" i="13"/>
  <c r="E144" i="13"/>
  <c r="E27" i="106"/>
  <c r="F621" i="13"/>
  <c r="C2404" i="13"/>
  <c r="B1833" i="13"/>
  <c r="B2419" i="13"/>
  <c r="E803" i="13"/>
  <c r="C1787" i="13"/>
  <c r="F1555" i="13"/>
  <c r="E235" i="13"/>
  <c r="D1126" i="13"/>
  <c r="C2367" i="13"/>
  <c r="F721" i="13"/>
  <c r="E1016" i="13"/>
  <c r="C849" i="13"/>
  <c r="C125" i="13"/>
  <c r="F1815" i="13"/>
  <c r="F202" i="13"/>
  <c r="B229" i="13"/>
  <c r="D2542" i="13"/>
  <c r="B279" i="13"/>
  <c r="D1769" i="13"/>
  <c r="D354" i="13"/>
  <c r="C538" i="13"/>
  <c r="F821" i="13"/>
  <c r="F1147" i="13"/>
  <c r="B1105" i="13"/>
  <c r="F341" i="13"/>
  <c r="E806" i="13"/>
  <c r="F1946" i="13"/>
  <c r="C1077" i="106"/>
  <c r="B999" i="13"/>
  <c r="F1976" i="13"/>
  <c r="E1056" i="13"/>
  <c r="D1087" i="13"/>
  <c r="P343" i="106"/>
  <c r="E1077" i="13"/>
  <c r="B2413" i="13"/>
  <c r="E706" i="13"/>
  <c r="B662" i="13"/>
  <c r="D820" i="13"/>
  <c r="F1287" i="13"/>
  <c r="B2354" i="13"/>
  <c r="C41" i="13"/>
  <c r="C177" i="106"/>
  <c r="F7" i="106"/>
  <c r="E366" i="13"/>
  <c r="B422" i="13"/>
  <c r="E605" i="13"/>
  <c r="C297" i="106"/>
  <c r="B1572" i="13"/>
  <c r="E77" i="13"/>
  <c r="E1083" i="13"/>
  <c r="B97" i="13"/>
  <c r="D316" i="13"/>
  <c r="F697" i="106"/>
  <c r="C2553" i="13"/>
  <c r="C1247" i="13"/>
  <c r="C266" i="13"/>
  <c r="B2475" i="13"/>
  <c r="F1352" i="13"/>
  <c r="B1910" i="13"/>
  <c r="B1406" i="13"/>
  <c r="B923" i="13"/>
  <c r="E582" i="13"/>
  <c r="E468" i="13"/>
  <c r="B1564" i="13"/>
  <c r="C1413" i="13"/>
  <c r="F2244" i="13"/>
  <c r="C636" i="13"/>
  <c r="C1182" i="13"/>
  <c r="B2329" i="13"/>
  <c r="D1016" i="13"/>
  <c r="D1127" i="106"/>
  <c r="B631" i="13"/>
  <c r="D2333" i="13"/>
  <c r="B1090" i="13"/>
  <c r="E186" i="13"/>
  <c r="E427" i="13"/>
  <c r="C1144" i="13"/>
  <c r="F1019" i="13"/>
  <c r="B872" i="13"/>
  <c r="D262" i="13"/>
  <c r="E660" i="13"/>
  <c r="D2599" i="13"/>
  <c r="E1808" i="13"/>
  <c r="C678" i="13"/>
  <c r="C1177" i="13"/>
  <c r="C676" i="13"/>
  <c r="F214" i="13"/>
  <c r="D2623" i="13"/>
  <c r="E651" i="13"/>
  <c r="D2299" i="13"/>
  <c r="C2252" i="13"/>
  <c r="E122" i="13"/>
  <c r="F905" i="13"/>
  <c r="B832" i="13"/>
  <c r="D721" i="13"/>
  <c r="B2641" i="13"/>
  <c r="C53" i="13"/>
  <c r="E2415" i="13"/>
  <c r="B51" i="13"/>
  <c r="P1003" i="106"/>
  <c r="E863" i="13"/>
  <c r="E1231" i="13"/>
  <c r="D1995" i="13"/>
  <c r="D785" i="13"/>
  <c r="E2456" i="13"/>
  <c r="C2358" i="13"/>
  <c r="C1970" i="13"/>
  <c r="C1349" i="13"/>
  <c r="D893" i="13"/>
  <c r="F1271" i="13"/>
  <c r="D166" i="13"/>
  <c r="B1308" i="13"/>
  <c r="B1584" i="13"/>
  <c r="F1785" i="13"/>
  <c r="C1957" i="13"/>
  <c r="D372" i="13"/>
  <c r="D1010" i="13"/>
  <c r="P339" i="106"/>
  <c r="D708" i="13"/>
  <c r="D2430" i="13"/>
  <c r="F487" i="106"/>
  <c r="B1205" i="13"/>
  <c r="C852" i="13"/>
  <c r="E546" i="13"/>
  <c r="Q29" i="106"/>
  <c r="D726" i="13"/>
  <c r="E2473" i="13"/>
  <c r="B1222" i="13"/>
  <c r="B1522" i="13"/>
  <c r="B730" i="13"/>
  <c r="F359" i="13"/>
  <c r="D2468" i="13"/>
  <c r="B371" i="13"/>
  <c r="E1306" i="13"/>
  <c r="B175" i="13"/>
  <c r="E1285" i="13"/>
  <c r="D872" i="13"/>
  <c r="P1019" i="106"/>
  <c r="C1979" i="13"/>
  <c r="B1507" i="13"/>
  <c r="B802" i="13"/>
  <c r="Q481" i="106"/>
  <c r="Q871" i="106"/>
  <c r="B900" i="13"/>
  <c r="F544" i="13"/>
  <c r="F2517" i="13"/>
  <c r="B1894" i="13"/>
  <c r="D751" i="13"/>
  <c r="F737" i="13"/>
  <c r="B733" i="13"/>
  <c r="F2407" i="13"/>
  <c r="E850" i="13"/>
  <c r="F2310" i="13"/>
  <c r="E317" i="106"/>
  <c r="B407" i="13"/>
  <c r="E927" i="13"/>
  <c r="E1330" i="13"/>
  <c r="Q191" i="106"/>
  <c r="E2712" i="13"/>
  <c r="E532" i="13"/>
  <c r="C1539" i="13"/>
  <c r="C625" i="13"/>
  <c r="F2488" i="13"/>
  <c r="B1058" i="13"/>
  <c r="D1464" i="13"/>
  <c r="F447" i="13"/>
  <c r="E710" i="13"/>
  <c r="D264" i="13"/>
  <c r="E125" i="13"/>
  <c r="B1356" i="13"/>
  <c r="F593" i="13"/>
  <c r="F283" i="13"/>
  <c r="C1799" i="13"/>
  <c r="D2466" i="13"/>
  <c r="D2536" i="13"/>
  <c r="C1913" i="13"/>
  <c r="E174" i="13"/>
  <c r="D2601" i="13"/>
  <c r="B528" i="13"/>
  <c r="E1409" i="13"/>
  <c r="D500" i="13"/>
  <c r="C861" i="13"/>
  <c r="B35" i="13"/>
  <c r="E218" i="13"/>
  <c r="F279" i="13"/>
  <c r="B336" i="13"/>
  <c r="E2551" i="13"/>
  <c r="Q1031" i="106"/>
  <c r="E229" i="13"/>
  <c r="E1552" i="13"/>
  <c r="Q813" i="106"/>
  <c r="E404" i="13"/>
  <c r="B1995" i="13"/>
  <c r="C1396" i="13"/>
  <c r="C183" i="13"/>
  <c r="B2590" i="13"/>
  <c r="D1111" i="13"/>
  <c r="C2400" i="13"/>
  <c r="E223" i="13"/>
  <c r="B1427" i="13"/>
  <c r="B1792" i="13"/>
  <c r="D775" i="13"/>
  <c r="F371" i="13"/>
  <c r="F603" i="13"/>
  <c r="F724" i="13"/>
  <c r="B978" i="13"/>
  <c r="D357" i="13"/>
  <c r="C832" i="13"/>
  <c r="D2326" i="13"/>
  <c r="F1223" i="13"/>
  <c r="F306" i="13"/>
  <c r="B1593" i="13"/>
  <c r="B655" i="13"/>
  <c r="B1496" i="13"/>
  <c r="C150" i="13"/>
  <c r="C2538" i="13"/>
  <c r="D1652" i="13"/>
  <c r="C1268" i="13"/>
  <c r="B1486" i="13"/>
  <c r="D1787" i="13"/>
  <c r="C2504" i="13"/>
  <c r="D834" i="13"/>
  <c r="B2255" i="13"/>
  <c r="E1404" i="13"/>
  <c r="D1429" i="13"/>
  <c r="F1097" i="13"/>
  <c r="C2498" i="13"/>
  <c r="P9" i="106"/>
  <c r="C774" i="13"/>
  <c r="F1770" i="13"/>
  <c r="D2556" i="13"/>
  <c r="E322" i="13"/>
  <c r="P63" i="106"/>
  <c r="E2488" i="13"/>
  <c r="D1011" i="13"/>
  <c r="E1777" i="13"/>
  <c r="C1140" i="13"/>
  <c r="D821" i="13"/>
  <c r="B285" i="13"/>
  <c r="F95" i="13"/>
  <c r="E171" i="13"/>
  <c r="Q663" i="106"/>
  <c r="F1922" i="13"/>
  <c r="C1190" i="13"/>
  <c r="D806" i="13"/>
  <c r="F1514" i="13"/>
  <c r="C128" i="13"/>
  <c r="D745" i="13"/>
  <c r="C857" i="106"/>
  <c r="B1263" i="13"/>
  <c r="E1973" i="13"/>
  <c r="F1382" i="13"/>
  <c r="P1071" i="106"/>
  <c r="E1211" i="13"/>
  <c r="B1430" i="13"/>
  <c r="B415" i="13"/>
  <c r="F1230" i="13"/>
  <c r="F1510" i="13"/>
  <c r="D2266" i="13"/>
  <c r="D497" i="13"/>
  <c r="D487" i="13"/>
  <c r="F377" i="13"/>
  <c r="B135" i="13"/>
  <c r="F2279" i="13"/>
  <c r="B761" i="13"/>
  <c r="C891" i="13"/>
  <c r="D1558" i="13"/>
  <c r="F1437" i="13"/>
  <c r="Q951" i="106"/>
  <c r="D807" i="13"/>
  <c r="F2487" i="13"/>
  <c r="B2273" i="13"/>
  <c r="E1465" i="13"/>
  <c r="E941" i="13"/>
  <c r="D739" i="13"/>
  <c r="B143" i="13"/>
  <c r="C1523" i="13"/>
  <c r="C2472" i="13"/>
  <c r="B449" i="13"/>
  <c r="P211" i="106"/>
  <c r="D607" i="13"/>
  <c r="C344" i="13"/>
  <c r="D1250" i="13"/>
  <c r="D1394" i="13"/>
  <c r="Q231" i="106"/>
  <c r="E2524" i="13"/>
  <c r="B2600" i="13"/>
  <c r="C771" i="13"/>
  <c r="F319" i="13"/>
  <c r="C600" i="13"/>
  <c r="B1890" i="13"/>
  <c r="B549" i="13"/>
  <c r="F1112" i="13"/>
  <c r="E867" i="13"/>
  <c r="E543" i="13"/>
  <c r="F145" i="13"/>
  <c r="D511" i="13"/>
  <c r="C1265" i="13"/>
  <c r="B800" i="13"/>
  <c r="E2249" i="13"/>
  <c r="F337" i="106"/>
  <c r="C132" i="13"/>
  <c r="D993" i="13"/>
  <c r="F1474" i="13"/>
  <c r="F1496" i="13"/>
  <c r="B216" i="13"/>
  <c r="E1386" i="13"/>
  <c r="E1101" i="13"/>
  <c r="E1201" i="13"/>
  <c r="C342" i="13"/>
  <c r="B1767" i="13"/>
  <c r="E2241" i="13"/>
  <c r="E562" i="13"/>
  <c r="F499" i="13"/>
  <c r="E1057" i="13"/>
  <c r="F924" i="13"/>
  <c r="E752" i="13"/>
  <c r="F337" i="13"/>
  <c r="E847" i="13"/>
  <c r="Q1053" i="106"/>
  <c r="C1002" i="13"/>
  <c r="F241" i="13"/>
  <c r="E368" i="13"/>
  <c r="F2546" i="13"/>
  <c r="C1410" i="13"/>
  <c r="B878" i="13"/>
  <c r="E1183" i="13"/>
  <c r="P209" i="106"/>
  <c r="E177" i="106"/>
  <c r="E1156" i="13"/>
  <c r="D2307" i="13"/>
  <c r="B1018" i="13"/>
  <c r="D233" i="13"/>
  <c r="F1419" i="13"/>
  <c r="E776" i="13"/>
  <c r="F1778" i="13"/>
  <c r="C137" i="13"/>
  <c r="F2476" i="13"/>
  <c r="D1808" i="13"/>
  <c r="D590" i="13"/>
  <c r="P961" i="106"/>
  <c r="Q1001" i="106"/>
  <c r="B1114" i="13"/>
  <c r="E611" i="13"/>
  <c r="C350" i="13"/>
  <c r="F226" i="13"/>
  <c r="C447" i="106"/>
  <c r="C2479" i="13"/>
  <c r="C152" i="13"/>
  <c r="B306" i="13"/>
  <c r="D1359" i="13"/>
  <c r="B2587" i="13"/>
  <c r="D2252" i="13"/>
  <c r="P793" i="106"/>
  <c r="B482" i="13"/>
  <c r="B1866" i="13"/>
  <c r="G7" i="113"/>
  <c r="C620" i="13"/>
  <c r="C2368" i="13"/>
  <c r="B1210" i="13"/>
  <c r="F2519" i="13"/>
  <c r="E2358" i="13"/>
  <c r="E888" i="13"/>
  <c r="D2486" i="13"/>
  <c r="F1774" i="13"/>
  <c r="E492" i="13"/>
  <c r="C858" i="13"/>
  <c r="B663" i="13"/>
  <c r="D410" i="13"/>
  <c r="E775" i="13"/>
  <c r="B1420" i="13"/>
  <c r="B1159" i="13"/>
  <c r="F645" i="13"/>
  <c r="F2700" i="13"/>
  <c r="E859" i="13"/>
  <c r="C126" i="13"/>
  <c r="C40" i="13"/>
  <c r="D1232" i="13"/>
  <c r="E1239" i="13"/>
  <c r="C1390" i="13"/>
  <c r="F357" i="106"/>
  <c r="E2617" i="13"/>
  <c r="C825" i="13"/>
  <c r="P363" i="106"/>
  <c r="E270" i="13"/>
  <c r="E2697" i="13"/>
  <c r="C1433" i="13"/>
  <c r="E1556" i="13"/>
  <c r="D967" i="13"/>
  <c r="B1589" i="13"/>
  <c r="E2510" i="13"/>
  <c r="D1067" i="106"/>
  <c r="C1769" i="13"/>
  <c r="C2500" i="13"/>
  <c r="D2357" i="13"/>
  <c r="F1165" i="13"/>
  <c r="B1623" i="13"/>
  <c r="P219" i="106"/>
  <c r="F1293" i="13"/>
  <c r="B397" i="13"/>
  <c r="E387" i="106"/>
  <c r="B1872" i="13"/>
  <c r="B2576" i="13"/>
  <c r="D1054" i="13"/>
  <c r="E2595" i="13"/>
  <c r="E666" i="13"/>
  <c r="D2589" i="13"/>
  <c r="E2548" i="13"/>
  <c r="B1128" i="13"/>
  <c r="D1017" i="106"/>
  <c r="D546" i="13"/>
  <c r="C2470" i="13"/>
  <c r="B2381" i="13"/>
  <c r="C354" i="13"/>
  <c r="C1333" i="13"/>
  <c r="C2649" i="13"/>
  <c r="F2303" i="13"/>
  <c r="D398" i="13"/>
  <c r="D440" i="13"/>
  <c r="G13" i="113"/>
  <c r="B691" i="13"/>
  <c r="F643" i="13"/>
  <c r="F457" i="106"/>
  <c r="F1100" i="13"/>
  <c r="F775" i="13"/>
  <c r="F597" i="106"/>
  <c r="B1271" i="13"/>
  <c r="E1048" i="13"/>
  <c r="D798" i="13"/>
  <c r="C1165" i="13"/>
  <c r="E2340" i="13"/>
  <c r="D368" i="13"/>
  <c r="Q861" i="106"/>
  <c r="D2617" i="13"/>
  <c r="P823" i="106"/>
  <c r="B217" i="13"/>
  <c r="D383" i="13"/>
  <c r="F747" i="13"/>
  <c r="D729" i="13"/>
  <c r="C2287" i="13"/>
  <c r="D351" i="13"/>
  <c r="F1003" i="13"/>
  <c r="B73" i="13"/>
  <c r="C57" i="106"/>
  <c r="F1841" i="13"/>
  <c r="F392" i="13"/>
  <c r="F797" i="106"/>
  <c r="D625" i="13"/>
  <c r="C1254" i="13"/>
  <c r="D1273" i="13"/>
  <c r="D2373" i="13"/>
  <c r="F1448" i="13"/>
  <c r="F17" i="106"/>
  <c r="F2722" i="13"/>
  <c r="B163" i="13"/>
  <c r="C82" i="13"/>
  <c r="V9" i="8"/>
  <c r="B1206" i="13"/>
  <c r="C1987" i="13"/>
  <c r="D2394" i="13"/>
  <c r="B1581" i="13"/>
  <c r="D177" i="106"/>
  <c r="C1447" i="13"/>
  <c r="E2709" i="13"/>
  <c r="C367" i="106"/>
  <c r="D248" i="13"/>
  <c r="C1016" i="13"/>
  <c r="B2319" i="13"/>
  <c r="C1093" i="13"/>
  <c r="D668" i="13"/>
  <c r="C1395" i="13"/>
  <c r="C2609" i="13"/>
  <c r="Q1073" i="106"/>
  <c r="D1544" i="13"/>
  <c r="C1432" i="13"/>
  <c r="F1366" i="13"/>
  <c r="D928" i="13"/>
  <c r="F1904" i="13"/>
  <c r="B2473" i="13"/>
  <c r="C2338" i="13"/>
  <c r="D976" i="13"/>
  <c r="D1233" i="13"/>
  <c r="E1117" i="106"/>
  <c r="D706" i="13"/>
  <c r="F719" i="13"/>
  <c r="F1283" i="13"/>
  <c r="D2474" i="13"/>
  <c r="E266" i="13"/>
  <c r="E2566" i="13"/>
  <c r="E250" i="13"/>
  <c r="D1282" i="13"/>
  <c r="B479" i="13"/>
  <c r="F1096" i="13"/>
  <c r="C137" i="106"/>
  <c r="E1289" i="13"/>
  <c r="C1026" i="13"/>
  <c r="B1858" i="13"/>
  <c r="F2651" i="13"/>
  <c r="B886" i="13"/>
  <c r="F752" i="13"/>
  <c r="C1139" i="13"/>
  <c r="D2490" i="13"/>
  <c r="F708" i="13"/>
  <c r="F861" i="13"/>
  <c r="C221" i="13"/>
  <c r="E667" i="13"/>
  <c r="D384" i="13"/>
  <c r="F135" i="13"/>
  <c r="E1343" i="13"/>
  <c r="E937" i="13"/>
  <c r="C1463" i="13"/>
  <c r="D1419" i="13"/>
  <c r="D1782" i="13"/>
  <c r="E1210" i="13"/>
  <c r="E2549" i="13"/>
  <c r="E1375" i="13"/>
  <c r="E467" i="106"/>
  <c r="F2458" i="13"/>
  <c r="D843" i="13"/>
  <c r="C2436" i="13"/>
  <c r="B862" i="13"/>
  <c r="E188" i="13"/>
  <c r="B457" i="13"/>
  <c r="C412" i="13"/>
  <c r="C562" i="13"/>
  <c r="B2276" i="13"/>
  <c r="E1532" i="13"/>
  <c r="B2251" i="13"/>
  <c r="F207" i="106"/>
  <c r="F1220" i="13"/>
  <c r="D2580" i="13"/>
  <c r="D84" i="13"/>
  <c r="B2495" i="13"/>
  <c r="B1700" i="13"/>
  <c r="C1313" i="13"/>
  <c r="F108" i="13"/>
  <c r="C2509" i="13"/>
  <c r="C2372" i="13"/>
  <c r="B2461" i="13"/>
  <c r="B358" i="13"/>
  <c r="D1026" i="13"/>
  <c r="E1445" i="13"/>
  <c r="D1268" i="13"/>
  <c r="E67" i="106"/>
  <c r="D891" i="13"/>
  <c r="E1145" i="13"/>
  <c r="E473" i="13"/>
  <c r="D1234" i="13"/>
  <c r="E1232" i="13"/>
  <c r="D2614" i="13"/>
  <c r="D57" i="106"/>
  <c r="B2313" i="13"/>
  <c r="F2400" i="13"/>
  <c r="B1208" i="13"/>
  <c r="C2341" i="13"/>
  <c r="E2277" i="13"/>
  <c r="B41" i="13"/>
  <c r="D605" i="13"/>
  <c r="D1008" i="13"/>
  <c r="D659" i="13"/>
  <c r="D427" i="13"/>
  <c r="Q661" i="106"/>
  <c r="B46" i="13"/>
  <c r="D236" i="13"/>
  <c r="B998" i="13"/>
  <c r="P33" i="106"/>
  <c r="D901" i="13"/>
  <c r="P711" i="106"/>
  <c r="B49" i="13"/>
  <c r="D762" i="13"/>
  <c r="B533" i="13"/>
  <c r="D1337" i="13"/>
  <c r="D1113" i="13"/>
  <c r="D862" i="13"/>
  <c r="D457" i="13"/>
  <c r="B401" i="13"/>
  <c r="P473" i="106"/>
  <c r="C251" i="13"/>
  <c r="D2590" i="13"/>
  <c r="B346" i="13"/>
  <c r="B2271" i="13"/>
  <c r="P843" i="106"/>
  <c r="D1252" i="13"/>
  <c r="E403" i="13"/>
  <c r="C2560" i="13"/>
  <c r="E815" i="13"/>
  <c r="B1494" i="13"/>
  <c r="D494" i="13"/>
  <c r="C790" i="13"/>
  <c r="C2366" i="13"/>
  <c r="B1934" i="13"/>
  <c r="C1934" i="13"/>
  <c r="B2648" i="13"/>
  <c r="B788" i="13"/>
  <c r="E1071" i="13"/>
  <c r="P159" i="106"/>
  <c r="D598" i="13"/>
  <c r="F2265" i="13"/>
  <c r="B2284" i="13"/>
  <c r="E1468" i="13"/>
  <c r="D1327" i="13"/>
  <c r="C2396" i="13"/>
  <c r="C31" i="113"/>
  <c r="E2364" i="13"/>
  <c r="D1151" i="13"/>
  <c r="D187" i="13"/>
  <c r="Q1133" i="106"/>
  <c r="Q901" i="106"/>
  <c r="E2554" i="13"/>
  <c r="C1371" i="13"/>
  <c r="C626" i="13"/>
  <c r="F1796" i="13"/>
  <c r="B1956" i="13"/>
  <c r="F1471" i="13"/>
  <c r="E2559" i="13"/>
  <c r="F2536" i="13"/>
  <c r="F1963" i="13"/>
  <c r="F1652" i="13"/>
  <c r="Q151" i="106"/>
  <c r="C296" i="13"/>
  <c r="F2472" i="13"/>
  <c r="D56" i="13"/>
  <c r="D1059" i="13"/>
  <c r="C2451" i="13"/>
  <c r="E2276" i="13"/>
  <c r="B1190" i="13"/>
  <c r="E2355" i="13"/>
  <c r="F136" i="13"/>
  <c r="C2288" i="13"/>
  <c r="D852" i="13"/>
  <c r="E2696" i="13"/>
  <c r="F515" i="13"/>
  <c r="F2264" i="13"/>
  <c r="C2464" i="13"/>
  <c r="E1037" i="13"/>
  <c r="E2543" i="13"/>
  <c r="E1087" i="13"/>
  <c r="F1082" i="13"/>
  <c r="B606" i="13"/>
  <c r="E931" i="13"/>
  <c r="F433" i="13"/>
  <c r="F1030" i="13"/>
  <c r="E1521" i="13"/>
  <c r="P791" i="106"/>
  <c r="D198" i="13"/>
  <c r="C2717" i="13"/>
  <c r="C81" i="13"/>
  <c r="P863" i="106"/>
  <c r="P429" i="106"/>
  <c r="D413" i="13"/>
  <c r="E1107" i="13"/>
  <c r="E280" i="13"/>
  <c r="E1400" i="13"/>
  <c r="E273" i="13"/>
  <c r="F2646" i="13"/>
  <c r="E337" i="106"/>
  <c r="D377" i="13"/>
  <c r="E75" i="13"/>
  <c r="C493" i="13"/>
  <c r="E450" i="13"/>
  <c r="B287" i="13"/>
  <c r="D1043" i="13"/>
  <c r="P1191" i="106"/>
  <c r="B1359" i="13"/>
  <c r="Q771" i="106"/>
  <c r="F1844" i="13"/>
  <c r="F464" i="13"/>
  <c r="E2628" i="13"/>
  <c r="E2357" i="13"/>
  <c r="F926" i="13"/>
  <c r="E1813" i="13"/>
  <c r="B798" i="13"/>
  <c r="D2653" i="13"/>
  <c r="Q209" i="106"/>
  <c r="B605" i="13"/>
  <c r="E216" i="13"/>
  <c r="C2694" i="13"/>
  <c r="D428" i="13"/>
  <c r="E1166" i="13"/>
  <c r="C2606" i="13"/>
  <c r="F757" i="13"/>
  <c r="E2419" i="13"/>
  <c r="B2510" i="13"/>
  <c r="E224" i="13"/>
  <c r="F2535" i="13"/>
  <c r="P331" i="106"/>
  <c r="F1138" i="13"/>
  <c r="B1947" i="13"/>
  <c r="D2498" i="13"/>
  <c r="F285" i="13"/>
  <c r="C791" i="13"/>
  <c r="B592" i="13"/>
  <c r="E2252" i="13"/>
  <c r="B618" i="13"/>
  <c r="C667" i="106"/>
  <c r="F1972" i="13"/>
  <c r="D1781" i="13"/>
  <c r="E1959" i="13"/>
  <c r="B945" i="13"/>
  <c r="F2571" i="13"/>
  <c r="E955" i="13"/>
  <c r="C685" i="13"/>
  <c r="D1137" i="106"/>
  <c r="E2287" i="13"/>
  <c r="E1987" i="13"/>
  <c r="E581" i="13"/>
  <c r="C188" i="13"/>
  <c r="D838" i="13"/>
  <c r="B246" i="13"/>
  <c r="B2370" i="13"/>
  <c r="B903" i="13"/>
  <c r="E817" i="13"/>
  <c r="C2279" i="13"/>
  <c r="B752" i="13"/>
  <c r="E1182" i="13"/>
  <c r="C477" i="13"/>
  <c r="P591" i="106"/>
  <c r="C122" i="13"/>
  <c r="C2280" i="13"/>
  <c r="F1443" i="13"/>
  <c r="C1770" i="13"/>
  <c r="C1511" i="13"/>
  <c r="C288" i="13"/>
  <c r="D185" i="13"/>
  <c r="F843" i="13"/>
  <c r="C653" i="13"/>
  <c r="D617" i="13"/>
  <c r="F177" i="106"/>
  <c r="D427" i="106"/>
  <c r="E522" i="13"/>
  <c r="C1283" i="13"/>
  <c r="E1996" i="13"/>
  <c r="F1043" i="13"/>
  <c r="D832" i="13"/>
  <c r="P1031" i="106"/>
  <c r="D446" i="13"/>
  <c r="B2385" i="13"/>
  <c r="E1029" i="13"/>
  <c r="C2364" i="13"/>
  <c r="E977" i="106"/>
  <c r="D636" i="13"/>
  <c r="D2533" i="13"/>
  <c r="B1834" i="13"/>
  <c r="E2240" i="13"/>
  <c r="F412" i="13"/>
  <c r="D2633" i="13"/>
  <c r="F1004" i="13"/>
  <c r="E1989" i="13"/>
  <c r="F917" i="13"/>
  <c r="E610" i="13"/>
  <c r="P511" i="106"/>
  <c r="B750" i="13"/>
  <c r="C1143" i="13"/>
  <c r="D1471" i="13"/>
  <c r="D1215" i="13"/>
  <c r="E332" i="13"/>
  <c r="C457" i="106"/>
  <c r="D422" i="13"/>
  <c r="C67" i="13"/>
  <c r="C1919" i="13"/>
  <c r="B2452" i="13"/>
  <c r="E210" i="13"/>
  <c r="D2364" i="13"/>
  <c r="F2602" i="13"/>
  <c r="C1385" i="13"/>
  <c r="F280" i="13"/>
  <c r="B793" i="13"/>
  <c r="F1240" i="13"/>
  <c r="F257" i="106"/>
  <c r="B2622" i="13"/>
  <c r="C1331" i="13"/>
  <c r="F2352" i="13"/>
  <c r="D43" i="13"/>
  <c r="B658" i="13"/>
  <c r="E2423" i="13"/>
  <c r="E1356" i="13"/>
  <c r="D1766" i="13"/>
  <c r="F38" i="112"/>
  <c r="C2445" i="13"/>
  <c r="E658" i="13"/>
  <c r="F1447" i="13"/>
  <c r="C1037" i="106"/>
  <c r="C502" i="13"/>
  <c r="B1331" i="13"/>
  <c r="C552" i="13"/>
  <c r="F1018" i="13"/>
  <c r="B1269" i="13"/>
  <c r="E430" i="13"/>
  <c r="B929" i="13"/>
  <c r="F2281" i="13"/>
  <c r="F907" i="106"/>
  <c r="C975" i="13"/>
  <c r="D66" i="13"/>
  <c r="Q1121" i="106"/>
  <c r="D951" i="13"/>
  <c r="E105" i="13"/>
  <c r="C2468" i="13"/>
  <c r="F977" i="13"/>
  <c r="Q479" i="106"/>
  <c r="D506" i="13"/>
  <c r="F882" i="13"/>
  <c r="P869" i="106"/>
  <c r="E2699" i="13"/>
  <c r="F846" i="13"/>
  <c r="F1153" i="13"/>
  <c r="P171" i="106"/>
  <c r="C1123" i="13"/>
  <c r="D1517" i="13"/>
  <c r="E1484" i="13"/>
  <c r="E2630" i="13"/>
  <c r="P583" i="106"/>
  <c r="F92" i="13"/>
  <c r="C2440" i="13"/>
  <c r="Q1003" i="106"/>
  <c r="C151" i="13"/>
  <c r="F2576" i="13"/>
  <c r="C1078" i="13"/>
  <c r="Q963" i="106"/>
  <c r="D317" i="13"/>
  <c r="P1093" i="106"/>
  <c r="Q759" i="106"/>
  <c r="Q773" i="106"/>
  <c r="C2701" i="13"/>
  <c r="E757" i="13"/>
  <c r="B1367" i="13"/>
  <c r="F1502" i="13"/>
  <c r="F2587" i="13"/>
  <c r="F2508" i="13"/>
  <c r="D223" i="13"/>
  <c r="F832" i="13"/>
  <c r="B2262" i="13"/>
  <c r="C795" i="13"/>
  <c r="F587" i="13"/>
  <c r="B1719" i="13"/>
  <c r="C828" i="13"/>
  <c r="B1829" i="13"/>
  <c r="F223" i="13"/>
  <c r="P143" i="106"/>
  <c r="F2693" i="13"/>
  <c r="C1406" i="13"/>
  <c r="C1120" i="13"/>
  <c r="F1224" i="13"/>
  <c r="E1433" i="13"/>
  <c r="C1512" i="13"/>
  <c r="B678" i="13"/>
  <c r="C869" i="13"/>
  <c r="E1047" i="13"/>
  <c r="C855" i="13"/>
  <c r="D1379" i="13"/>
  <c r="P203" i="106"/>
  <c r="F837" i="13"/>
  <c r="E653" i="13"/>
  <c r="E2579" i="13"/>
  <c r="F2541" i="13"/>
  <c r="D430" i="13"/>
  <c r="B710" i="13"/>
  <c r="Q859" i="106"/>
  <c r="F987" i="13"/>
  <c r="C1501" i="13"/>
  <c r="C783" i="13"/>
  <c r="C1077" i="13"/>
  <c r="C525" i="13"/>
  <c r="C2618" i="13"/>
  <c r="B1663" i="13"/>
  <c r="D2311" i="13"/>
  <c r="B1708" i="13"/>
  <c r="C1213" i="13"/>
  <c r="F722" i="13"/>
  <c r="E743" i="13"/>
  <c r="F1958" i="13"/>
  <c r="Q343" i="106"/>
  <c r="F936" i="13"/>
  <c r="B1732" i="13"/>
  <c r="Q40" i="112"/>
  <c r="D64" i="13"/>
  <c r="B1849" i="13"/>
  <c r="D958" i="13"/>
  <c r="E643" i="13"/>
  <c r="B2254" i="13"/>
  <c r="F2434" i="13"/>
  <c r="B71" i="13"/>
  <c r="B2716" i="13"/>
  <c r="F812" i="13"/>
  <c r="E1341" i="13"/>
  <c r="C353" i="13"/>
  <c r="C2711" i="13"/>
  <c r="F2456" i="13"/>
  <c r="B696" i="13"/>
  <c r="F1421" i="13"/>
  <c r="D859" i="13"/>
  <c r="C304" i="13"/>
  <c r="P149" i="106"/>
  <c r="F2623" i="13"/>
  <c r="B1111" i="13"/>
  <c r="D2281" i="13"/>
  <c r="B731" i="13"/>
  <c r="C2374" i="13"/>
  <c r="E1975" i="13"/>
  <c r="B1549" i="13"/>
  <c r="F315" i="13"/>
  <c r="P501" i="106"/>
  <c r="B966" i="13"/>
  <c r="C2567" i="13"/>
  <c r="D1427" i="13"/>
  <c r="F1226" i="13"/>
  <c r="F2468" i="13"/>
  <c r="B1112" i="13"/>
  <c r="D663" i="13"/>
  <c r="F408" i="13"/>
  <c r="C377" i="13"/>
  <c r="C2348" i="13"/>
  <c r="Q571" i="106"/>
  <c r="D1298" i="13"/>
  <c r="B2577" i="13"/>
  <c r="E681" i="13"/>
  <c r="C2576" i="13"/>
  <c r="E1487" i="13"/>
  <c r="F2491" i="13"/>
  <c r="C1898" i="13"/>
  <c r="C566" i="13"/>
  <c r="D556" i="13"/>
  <c r="B919" i="13"/>
  <c r="F1365" i="13"/>
  <c r="C1166" i="13"/>
  <c r="D1228" i="13"/>
  <c r="D2559" i="13"/>
  <c r="C766" i="13"/>
  <c r="B1819" i="13"/>
  <c r="B815" i="13"/>
  <c r="F48" i="13"/>
  <c r="C2587" i="13"/>
  <c r="Q941" i="106"/>
  <c r="C1952" i="13"/>
  <c r="D167" i="13"/>
  <c r="C2622" i="13"/>
  <c r="E1779" i="13"/>
  <c r="D1494" i="13"/>
  <c r="E377" i="13"/>
  <c r="F1543" i="13"/>
  <c r="C1244" i="13"/>
  <c r="B475" i="13"/>
  <c r="F1197" i="106"/>
  <c r="F668" i="13"/>
  <c r="F665" i="13"/>
  <c r="F1954" i="13"/>
  <c r="P849" i="106"/>
  <c r="B1904" i="13"/>
  <c r="B63" i="13"/>
  <c r="C668" i="13"/>
  <c r="E1163" i="13"/>
  <c r="F1292" i="13"/>
  <c r="F1349" i="13"/>
  <c r="F1155" i="13"/>
  <c r="D1269" i="13"/>
  <c r="D1342" i="13"/>
  <c r="F2358" i="13"/>
  <c r="B1026" i="13"/>
  <c r="D148" i="13"/>
  <c r="C1889" i="13"/>
  <c r="D2507" i="13"/>
  <c r="B1150" i="13"/>
  <c r="B2737" i="13"/>
  <c r="C1163" i="13"/>
  <c r="E1775" i="13"/>
  <c r="Q691" i="106"/>
  <c r="C1224" i="13"/>
  <c r="E209" i="13"/>
  <c r="D2506" i="13"/>
  <c r="F1544" i="13"/>
  <c r="E2407" i="13"/>
  <c r="D542" i="13"/>
  <c r="E318" i="13"/>
  <c r="D674" i="13"/>
  <c r="F186" i="13"/>
  <c r="F655" i="13"/>
  <c r="D560" i="13"/>
  <c r="E1097" i="13"/>
  <c r="B568" i="13"/>
  <c r="C503" i="13"/>
  <c r="E1185" i="13"/>
  <c r="D2637" i="13"/>
  <c r="B1022" i="13"/>
  <c r="D1455" i="13"/>
  <c r="C1881" i="13"/>
  <c r="E1312" i="13"/>
  <c r="E393" i="13"/>
  <c r="D147" i="13"/>
  <c r="D1806" i="13"/>
  <c r="F810" i="13"/>
  <c r="F2318" i="13"/>
  <c r="E1462" i="13"/>
  <c r="F1021" i="13"/>
  <c r="B2380" i="13"/>
  <c r="C465" i="13"/>
  <c r="E739" i="13"/>
  <c r="D2285" i="13"/>
  <c r="F1284" i="13"/>
  <c r="E443" i="13"/>
  <c r="C317" i="13"/>
  <c r="C643" i="13"/>
  <c r="E38" i="112"/>
  <c r="D1307" i="13"/>
  <c r="B2316" i="13"/>
  <c r="D237" i="13"/>
  <c r="E915" i="13"/>
  <c r="D839" i="13"/>
  <c r="C714" i="13"/>
  <c r="B1396" i="13"/>
  <c r="E2339" i="13"/>
  <c r="D2513" i="13"/>
  <c r="F2580" i="13"/>
  <c r="B212" i="13"/>
  <c r="F2337" i="13"/>
  <c r="C816" i="13"/>
  <c r="B1807" i="13"/>
  <c r="D2248" i="13"/>
  <c r="F920" i="13"/>
  <c r="C639" i="13"/>
  <c r="E897" i="13"/>
  <c r="F694" i="13"/>
  <c r="F970" i="13"/>
  <c r="Q329" i="106"/>
  <c r="F1516" i="13"/>
  <c r="C1326" i="13"/>
  <c r="D1181" i="13"/>
  <c r="P811" i="106"/>
  <c r="Q529" i="106"/>
  <c r="R8" i="8"/>
  <c r="C2580" i="13"/>
  <c r="C180" i="13"/>
  <c r="D1305" i="13"/>
  <c r="F193" i="13"/>
  <c r="C2596" i="13"/>
  <c r="C2424" i="13"/>
  <c r="D2286" i="13"/>
  <c r="B2540" i="13"/>
  <c r="P1081" i="106"/>
  <c r="F1424" i="13"/>
  <c r="P41" i="106"/>
  <c r="B2596" i="13"/>
  <c r="C989" i="13"/>
  <c r="E347" i="106"/>
  <c r="E147" i="13"/>
  <c r="C2499" i="13"/>
  <c r="C337" i="106"/>
  <c r="F2493" i="13"/>
  <c r="D740" i="13"/>
  <c r="B1286" i="13"/>
  <c r="E1067" i="13"/>
  <c r="B1287" i="13"/>
  <c r="B1615" i="13"/>
  <c r="C1446" i="13"/>
  <c r="C491" i="13"/>
  <c r="D1439" i="13"/>
  <c r="C1103" i="13"/>
  <c r="P749" i="106"/>
  <c r="B1433" i="13"/>
  <c r="D769" i="13"/>
  <c r="E2480" i="13"/>
  <c r="D960" i="13"/>
  <c r="P373" i="106"/>
  <c r="E1793" i="13"/>
  <c r="E971" i="13"/>
  <c r="B852" i="13"/>
  <c r="C2375" i="13"/>
  <c r="D2504" i="13"/>
  <c r="B1565" i="13"/>
  <c r="Q823" i="106"/>
  <c r="B2301" i="13"/>
  <c r="B1345" i="13"/>
  <c r="E177" i="13"/>
  <c r="D1295" i="13"/>
  <c r="D364" i="13"/>
  <c r="F2539" i="13"/>
  <c r="E760" i="13"/>
  <c r="C672" i="13"/>
  <c r="B156" i="13"/>
  <c r="F2242" i="13"/>
  <c r="C51" i="13"/>
  <c r="E1044" i="13"/>
  <c r="B2706" i="13"/>
  <c r="D1975" i="13"/>
  <c r="B766" i="13"/>
  <c r="C2531" i="13"/>
  <c r="B738" i="13"/>
  <c r="B2721" i="13"/>
  <c r="D1368" i="13"/>
  <c r="D788" i="13"/>
  <c r="D69" i="13"/>
  <c r="C2238" i="13"/>
  <c r="F1481" i="13"/>
  <c r="B2591" i="13"/>
  <c r="C2335" i="13"/>
  <c r="B718" i="13"/>
  <c r="E252" i="13"/>
  <c r="F1508" i="13"/>
  <c r="D857" i="13"/>
  <c r="Q279" i="106"/>
  <c r="C1783" i="13"/>
  <c r="B1266" i="13"/>
  <c r="B1316" i="13"/>
  <c r="C1426" i="13"/>
  <c r="C2619" i="13"/>
  <c r="C1199" i="13"/>
  <c r="P499" i="106"/>
  <c r="B1101" i="13"/>
  <c r="F1509" i="13"/>
  <c r="B1258" i="13"/>
  <c r="D532" i="13"/>
  <c r="B1166" i="13"/>
  <c r="D737" i="13"/>
  <c r="F588" i="13"/>
  <c r="E2483" i="13"/>
  <c r="E635" i="13"/>
  <c r="F674" i="13"/>
  <c r="D1089" i="13"/>
  <c r="F1521" i="13"/>
  <c r="F312" i="13"/>
  <c r="B1669" i="13"/>
  <c r="E748" i="13"/>
  <c r="F2624" i="13"/>
  <c r="E2469" i="13"/>
  <c r="E1317" i="13"/>
  <c r="C189" i="13"/>
  <c r="E613" i="13"/>
  <c r="B2640" i="13"/>
  <c r="P1011" i="106"/>
  <c r="B664" i="13"/>
  <c r="C416" i="13"/>
  <c r="F1295" i="13"/>
  <c r="D2496" i="13"/>
  <c r="F2703" i="13"/>
  <c r="E267" i="13"/>
  <c r="C721" i="13"/>
  <c r="C371" i="13"/>
  <c r="B228" i="13"/>
  <c r="D2443" i="13"/>
  <c r="D1046" i="13"/>
  <c r="D2303" i="13"/>
  <c r="E945" i="13"/>
  <c r="C1344" i="13"/>
  <c r="C101" i="13"/>
  <c r="D2340" i="13"/>
  <c r="F625" i="13"/>
  <c r="F116" i="13"/>
  <c r="P27" i="112"/>
  <c r="B2636" i="13"/>
  <c r="E768" i="13"/>
  <c r="C232" i="13"/>
  <c r="E1073" i="13"/>
  <c r="C1351" i="13"/>
  <c r="C1127" i="106"/>
  <c r="C2494" i="13"/>
  <c r="E316" i="13"/>
  <c r="F128" i="13"/>
  <c r="D2721" i="13"/>
  <c r="D1329" i="13"/>
  <c r="D158" i="13"/>
  <c r="B1238" i="13"/>
  <c r="F1202" i="13"/>
  <c r="B1375" i="13"/>
  <c r="D523" i="13"/>
  <c r="E86" i="13"/>
  <c r="D722" i="13"/>
  <c r="F2429" i="13"/>
  <c r="D957" i="13"/>
  <c r="E40" i="13"/>
  <c r="D876" i="13"/>
  <c r="D101" i="13"/>
  <c r="C758" i="13"/>
  <c r="C203" i="13"/>
  <c r="D133" i="13"/>
  <c r="B1636" i="13"/>
  <c r="E2256" i="13"/>
  <c r="D1177" i="106"/>
  <c r="B2652" i="13"/>
  <c r="B1048" i="13"/>
  <c r="C937" i="106"/>
  <c r="D1521" i="13"/>
  <c r="C2292" i="13"/>
  <c r="E166" i="13"/>
  <c r="F809" i="13"/>
  <c r="D697" i="13"/>
  <c r="B2388" i="13"/>
  <c r="F360" i="13"/>
  <c r="F2483" i="13"/>
  <c r="F680" i="13"/>
  <c r="C245" i="13"/>
  <c r="B2417" i="13"/>
  <c r="P519" i="106"/>
  <c r="D932" i="13"/>
  <c r="F1061" i="13"/>
  <c r="E1018" i="13"/>
  <c r="P731" i="106"/>
  <c r="F2609" i="13"/>
  <c r="B1428" i="13"/>
  <c r="C760" i="13"/>
  <c r="D778" i="13"/>
  <c r="B1980" i="13"/>
  <c r="D2577" i="13"/>
  <c r="E2495" i="13"/>
  <c r="E80" i="13"/>
  <c r="E411" i="13"/>
  <c r="E1275" i="13"/>
  <c r="E153" i="13"/>
  <c r="F642" i="13"/>
  <c r="C135" i="13"/>
  <c r="E1123" i="13"/>
  <c r="C548" i="13"/>
  <c r="B2513" i="13"/>
  <c r="F688" i="13"/>
  <c r="D128" i="13"/>
  <c r="F1353" i="13"/>
  <c r="D361" i="13"/>
  <c r="B1733" i="13"/>
  <c r="D1543" i="13"/>
  <c r="C777" i="106"/>
  <c r="D1200" i="13"/>
  <c r="B2407" i="13"/>
  <c r="E781" i="13"/>
  <c r="C732" i="13"/>
  <c r="P121" i="106"/>
  <c r="C1499" i="13"/>
  <c r="D1954" i="13"/>
  <c r="C2710" i="13"/>
  <c r="D1958" i="13"/>
  <c r="D1221" i="13"/>
  <c r="E756" i="13"/>
  <c r="F2415" i="13"/>
  <c r="E1218" i="13"/>
  <c r="C2547" i="13"/>
  <c r="D218" i="13"/>
  <c r="P1163" i="106"/>
  <c r="C811" i="13"/>
  <c r="B91" i="13"/>
  <c r="D860" i="13"/>
  <c r="D1985" i="13"/>
  <c r="F1188" i="13"/>
  <c r="Q303" i="106"/>
  <c r="C1170" i="13"/>
  <c r="Q1163" i="106"/>
  <c r="B1294" i="13"/>
  <c r="B856" i="13"/>
  <c r="F1063" i="13"/>
  <c r="F2380" i="13"/>
  <c r="C1214" i="13"/>
  <c r="F2392" i="13"/>
  <c r="C1185" i="13"/>
  <c r="C1212" i="13"/>
  <c r="D1187" i="106"/>
  <c r="E2556" i="13"/>
  <c r="C117" i="13"/>
  <c r="B1875" i="13"/>
  <c r="F181" i="13"/>
  <c r="Q129" i="106"/>
  <c r="B1742" i="13"/>
  <c r="E1003" i="13"/>
  <c r="C2248" i="13"/>
  <c r="Q743" i="106"/>
  <c r="B2435" i="13"/>
  <c r="D576" i="13"/>
  <c r="F76" i="13"/>
  <c r="D347" i="13"/>
  <c r="E326" i="13"/>
  <c r="C507" i="106"/>
  <c r="C1461" i="13"/>
  <c r="D2711" i="13"/>
  <c r="D979" i="13"/>
  <c r="D1292" i="13"/>
  <c r="C1968" i="13"/>
  <c r="D752" i="13"/>
  <c r="B1045" i="13"/>
  <c r="C1837" i="13"/>
  <c r="C1387" i="13"/>
  <c r="D377" i="106"/>
  <c r="C2646" i="13"/>
  <c r="B1030" i="13"/>
  <c r="C1414" i="13"/>
  <c r="E1128" i="13"/>
  <c r="E1054" i="13"/>
  <c r="D1468" i="13"/>
  <c r="P1159" i="106"/>
  <c r="B1953" i="13"/>
  <c r="F1326" i="13"/>
  <c r="F229" i="13"/>
  <c r="E819" i="13"/>
  <c r="B1748" i="13"/>
  <c r="B1941" i="13"/>
  <c r="B1073" i="13"/>
  <c r="D407" i="106"/>
  <c r="C1775" i="13"/>
  <c r="C2438" i="13"/>
  <c r="P101" i="106"/>
  <c r="C1262" i="13"/>
  <c r="F1182" i="13"/>
  <c r="B1015" i="13"/>
  <c r="D155" i="13"/>
  <c r="C1152" i="13"/>
  <c r="D1488" i="13"/>
  <c r="C281" i="13"/>
  <c r="F1503" i="13"/>
  <c r="D2267" i="13"/>
  <c r="E744" i="13"/>
  <c r="D1192" i="13"/>
  <c r="D1255" i="13"/>
  <c r="C1397" i="13"/>
  <c r="P241" i="106"/>
  <c r="E356" i="13"/>
  <c r="G19" i="113"/>
  <c r="B906" i="13"/>
  <c r="C997" i="106"/>
  <c r="C2561" i="13"/>
  <c r="F1919" i="13"/>
  <c r="E1424" i="13"/>
  <c r="B1627" i="13"/>
  <c r="C1245" i="13"/>
  <c r="F1784" i="13"/>
  <c r="F828" i="13"/>
  <c r="D1281" i="13"/>
  <c r="E1464" i="13"/>
  <c r="E385" i="13"/>
  <c r="E2461" i="13"/>
  <c r="C170" i="13"/>
  <c r="B1115" i="13"/>
  <c r="Q671" i="106"/>
  <c r="C2611" i="13"/>
  <c r="D873" i="13"/>
  <c r="D116" i="13"/>
  <c r="C2457" i="13"/>
  <c r="E347" i="13"/>
  <c r="C2275" i="13"/>
  <c r="C160" i="13"/>
  <c r="F100" i="13"/>
  <c r="B102" i="13"/>
  <c r="D207" i="106"/>
  <c r="F1406" i="13"/>
  <c r="E394" i="13"/>
  <c r="B2270" i="13"/>
  <c r="C532" i="13"/>
  <c r="C231" i="13"/>
  <c r="Q761" i="106"/>
  <c r="D1014" i="13"/>
  <c r="E87" i="106"/>
  <c r="B384" i="13"/>
  <c r="D889" i="13"/>
  <c r="F2698" i="13"/>
  <c r="E421" i="13"/>
  <c r="P29" i="106"/>
  <c r="E2412" i="13"/>
  <c r="C289" i="13"/>
  <c r="D772" i="13"/>
  <c r="B1196" i="13"/>
  <c r="E487" i="106"/>
  <c r="D1116" i="13"/>
  <c r="E52" i="13"/>
  <c r="F1956" i="13"/>
  <c r="E2413" i="13"/>
  <c r="D2534" i="13"/>
  <c r="B1475" i="13"/>
  <c r="Q851" i="106"/>
  <c r="D1256" i="13"/>
  <c r="D251" i="13"/>
  <c r="B1667" i="13"/>
  <c r="C974" i="13"/>
  <c r="F2339" i="13"/>
  <c r="E846" i="13"/>
  <c r="C64" i="13"/>
  <c r="D1088" i="13"/>
  <c r="C165" i="13"/>
  <c r="D1319" i="13"/>
  <c r="E123" i="13"/>
  <c r="F102" i="13"/>
  <c r="B885" i="13"/>
  <c r="F69" i="13"/>
  <c r="F326" i="13"/>
  <c r="E621" i="13"/>
  <c r="C1303" i="13"/>
  <c r="R63" i="113"/>
  <c r="E2384" i="13"/>
  <c r="B2623" i="13"/>
  <c r="E477" i="106"/>
  <c r="D858" i="13"/>
  <c r="E507" i="106"/>
  <c r="C158" i="13"/>
  <c r="D952" i="13"/>
  <c r="P471" i="106"/>
  <c r="C703" i="13"/>
  <c r="E331" i="13"/>
  <c r="F1775" i="13"/>
  <c r="C1155" i="13"/>
  <c r="Q443" i="106"/>
  <c r="D2451" i="13"/>
  <c r="E1274" i="13"/>
  <c r="E563" i="13"/>
  <c r="B106" i="13"/>
  <c r="D1242" i="13"/>
  <c r="C1930" i="13"/>
  <c r="C71" i="13"/>
  <c r="B1797" i="13"/>
  <c r="E2307" i="13"/>
  <c r="F1386" i="13"/>
  <c r="F235" i="13"/>
  <c r="F741" i="13"/>
  <c r="F1148" i="13"/>
  <c r="E175" i="13"/>
  <c r="F2384" i="13"/>
  <c r="C1456" i="13"/>
  <c r="E631" i="13"/>
  <c r="B719" i="13"/>
  <c r="F2254" i="13"/>
  <c r="E37" i="106"/>
  <c r="F702" i="13"/>
  <c r="C2653" i="13"/>
  <c r="F806" i="13"/>
  <c r="F484" i="13"/>
  <c r="B2421" i="13"/>
  <c r="F314" i="13"/>
  <c r="C751" i="13"/>
  <c r="D896" i="13"/>
  <c r="F748" i="13"/>
  <c r="E402" i="13"/>
  <c r="F367" i="106"/>
  <c r="D2639" i="13"/>
  <c r="P231" i="106"/>
  <c r="D1213" i="13"/>
  <c r="B1965" i="13"/>
  <c r="F1363" i="13"/>
  <c r="B1002" i="13"/>
  <c r="D2382" i="13"/>
  <c r="B1247" i="13"/>
  <c r="D2375" i="13"/>
  <c r="F895" i="13"/>
  <c r="P659" i="106"/>
  <c r="B1585" i="13"/>
  <c r="B1000" i="13"/>
  <c r="C61" i="113"/>
  <c r="F296" i="13"/>
  <c r="C948" i="13"/>
  <c r="C1337" i="13"/>
  <c r="F1142" i="13"/>
  <c r="D950" i="13"/>
  <c r="C2591" i="13"/>
  <c r="F1175" i="13"/>
  <c r="D2405" i="13"/>
  <c r="D989" i="13"/>
  <c r="D271" i="13"/>
  <c r="F553" i="13"/>
  <c r="B2328" i="13"/>
  <c r="F97" i="13"/>
  <c r="B1452" i="13"/>
  <c r="F657" i="106"/>
  <c r="D1437" i="13"/>
  <c r="D584" i="13"/>
  <c r="D2386" i="13"/>
  <c r="F649" i="13"/>
  <c r="D37" i="106"/>
  <c r="E2326" i="13"/>
  <c r="E798" i="13"/>
  <c r="B1393" i="13"/>
  <c r="B181" i="13"/>
  <c r="D2500" i="13"/>
  <c r="C1151" i="13"/>
  <c r="C1781" i="13"/>
  <c r="D1511" i="13"/>
  <c r="F2473" i="13"/>
  <c r="B270" i="13"/>
  <c r="B1010" i="13"/>
  <c r="F795" i="13"/>
  <c r="F803" i="13"/>
  <c r="E515" i="13"/>
  <c r="Q171" i="106"/>
  <c r="E697" i="13"/>
  <c r="C211" i="13"/>
  <c r="F66" i="13"/>
  <c r="B967" i="13"/>
  <c r="E682" i="13"/>
  <c r="C2384" i="13"/>
  <c r="F1499" i="13"/>
  <c r="P401" i="106"/>
  <c r="D1076" i="13"/>
  <c r="E2509" i="13"/>
  <c r="B1127" i="13"/>
  <c r="F1562" i="13"/>
  <c r="D643" i="13"/>
  <c r="F1341" i="13"/>
  <c r="D480" i="13"/>
  <c r="B1261" i="13"/>
  <c r="B1070" i="13"/>
  <c r="C130" i="13"/>
  <c r="C2262" i="13"/>
  <c r="F940" i="13"/>
  <c r="B1495" i="13"/>
  <c r="F1983" i="13"/>
  <c r="F147" i="13"/>
  <c r="P113" i="106"/>
  <c r="E2371" i="13"/>
  <c r="P733" i="106"/>
  <c r="C892" i="13"/>
  <c r="E167" i="13"/>
  <c r="F1359" i="13"/>
  <c r="D551" i="13"/>
  <c r="E2242" i="13"/>
  <c r="F1001" i="13"/>
  <c r="C647" i="13"/>
  <c r="D2254" i="13"/>
  <c r="B2579" i="13"/>
  <c r="C2324" i="13"/>
  <c r="F2274" i="13"/>
  <c r="B2376" i="13"/>
  <c r="Q911" i="106"/>
  <c r="B1948" i="13"/>
  <c r="Q111" i="106"/>
  <c r="D1405" i="13"/>
  <c r="C428" i="13"/>
  <c r="C512" i="13"/>
  <c r="F2315" i="13"/>
  <c r="C1925" i="13"/>
  <c r="D1041" i="13"/>
  <c r="C605" i="13"/>
  <c r="C1832" i="13"/>
  <c r="D40" i="13"/>
  <c r="C657" i="13"/>
  <c r="F743" i="13"/>
  <c r="F458" i="13"/>
  <c r="C932" i="13"/>
  <c r="C586" i="13"/>
  <c r="F1485" i="13"/>
  <c r="P551" i="106"/>
  <c r="F725" i="13"/>
  <c r="C2426" i="13"/>
  <c r="B1380" i="13"/>
  <c r="E727" i="106"/>
  <c r="F1330" i="13"/>
  <c r="D1246" i="13"/>
  <c r="F1122" i="13"/>
  <c r="F1221" i="13"/>
  <c r="E2258" i="13"/>
  <c r="C2261" i="13"/>
  <c r="F1313" i="13"/>
  <c r="D967" i="106"/>
  <c r="E303" i="13"/>
  <c r="B1240" i="13"/>
  <c r="E2604" i="13"/>
  <c r="D161" i="13"/>
  <c r="D72" i="13"/>
  <c r="D142" i="13"/>
  <c r="E1152" i="13"/>
  <c r="B2454" i="13"/>
  <c r="D1180" i="13"/>
  <c r="E874" i="13"/>
  <c r="E2496" i="13"/>
  <c r="E44" i="13"/>
  <c r="P73" i="106"/>
  <c r="D75" i="13"/>
  <c r="B849" i="13"/>
  <c r="C2492" i="13"/>
  <c r="E664" i="13"/>
  <c r="E954" i="13"/>
  <c r="D2558" i="13"/>
  <c r="E312" i="13"/>
  <c r="B1918" i="13"/>
  <c r="D2693" i="13"/>
  <c r="D1807" i="13"/>
  <c r="B362" i="13"/>
  <c r="P303" i="106"/>
  <c r="C2603" i="13"/>
  <c r="B603" i="13"/>
  <c r="D2611" i="13"/>
  <c r="D86" i="13"/>
  <c r="E329" i="13"/>
  <c r="C587" i="106"/>
  <c r="Q581" i="106"/>
  <c r="Q313" i="106"/>
  <c r="E824" i="13"/>
  <c r="E7" i="112"/>
  <c r="E995" i="13"/>
  <c r="C1025" i="13"/>
  <c r="B1960" i="13"/>
  <c r="F416" i="13"/>
  <c r="F333" i="13"/>
  <c r="F561" i="13"/>
  <c r="Q391" i="106"/>
  <c r="E700" i="13"/>
  <c r="B1595" i="13"/>
  <c r="B674" i="13"/>
  <c r="D418" i="13"/>
  <c r="C2307" i="13"/>
  <c r="F1515" i="13"/>
  <c r="C79" i="13"/>
  <c r="B1281" i="13"/>
  <c r="E878" i="13"/>
  <c r="F109" i="13"/>
  <c r="C1205" i="13"/>
  <c r="C365" i="13"/>
  <c r="E113" i="13"/>
  <c r="D1411" i="13"/>
  <c r="B2635" i="13"/>
  <c r="E1038" i="13"/>
  <c r="E127" i="13"/>
  <c r="D110" i="13"/>
  <c r="E865" i="13"/>
  <c r="C1945" i="13"/>
  <c r="B2347" i="13"/>
  <c r="E2578" i="13"/>
  <c r="F2379" i="13"/>
  <c r="C301" i="13"/>
  <c r="C1215" i="13"/>
  <c r="F900" i="13"/>
  <c r="C1778" i="13"/>
  <c r="P633" i="106"/>
  <c r="D2529" i="13"/>
  <c r="F334" i="13"/>
  <c r="E648" i="13"/>
  <c r="F2557" i="13"/>
  <c r="B2508" i="13"/>
  <c r="B670" i="13"/>
  <c r="C556" i="13"/>
  <c r="B1344" i="13"/>
  <c r="D767" i="106"/>
  <c r="F1798" i="13"/>
  <c r="D1285" i="13"/>
  <c r="C896" i="13"/>
  <c r="B2629" i="13"/>
  <c r="D1345" i="13"/>
  <c r="E1511" i="13"/>
  <c r="D968" i="13"/>
  <c r="C1544" i="13"/>
  <c r="C1885" i="13"/>
  <c r="C1045" i="13"/>
  <c r="C894" i="13"/>
  <c r="F1484" i="13"/>
  <c r="B1777" i="13"/>
  <c r="C1080" i="13"/>
  <c r="E1952" i="13"/>
  <c r="F2263" i="13"/>
  <c r="C1452" i="13"/>
  <c r="C2630" i="13"/>
  <c r="C1209" i="13"/>
  <c r="E517" i="106"/>
  <c r="D2526" i="13"/>
  <c r="B118" i="13"/>
  <c r="F1414" i="13"/>
  <c r="C660" i="13"/>
  <c r="F2362" i="13"/>
  <c r="D1106" i="13"/>
  <c r="B934" i="13"/>
  <c r="F343" i="13"/>
  <c r="F2378" i="13"/>
  <c r="E292" i="13"/>
  <c r="B1958" i="13"/>
  <c r="D153" i="13"/>
  <c r="E1129" i="13"/>
  <c r="D1400" i="13"/>
  <c r="C1269" i="13"/>
  <c r="F526" i="13"/>
  <c r="C86" i="13"/>
  <c r="E1553" i="13"/>
  <c r="C84" i="13"/>
  <c r="Q973" i="106"/>
  <c r="E31" i="112"/>
  <c r="F2533" i="13"/>
  <c r="C2486" i="13"/>
  <c r="E351" i="13"/>
  <c r="E1990" i="13"/>
  <c r="D1063" i="13"/>
  <c r="B1622" i="13"/>
  <c r="E802" i="13"/>
  <c r="D87" i="106"/>
  <c r="C1498" i="13"/>
  <c r="F925" i="13"/>
  <c r="E925" i="13"/>
  <c r="P129" i="106"/>
  <c r="E200" i="13"/>
  <c r="B791" i="13"/>
  <c r="D1377" i="13"/>
  <c r="B433" i="13"/>
  <c r="E308" i="13"/>
  <c r="D1027" i="13"/>
  <c r="B104" i="13"/>
  <c r="D456" i="13"/>
  <c r="B1425" i="13"/>
  <c r="F672" i="13"/>
  <c r="C114" i="13"/>
  <c r="B1803" i="13"/>
  <c r="B2437" i="13"/>
  <c r="C407" i="13"/>
  <c r="D1493" i="13"/>
  <c r="C1993" i="13"/>
  <c r="B881" i="13"/>
  <c r="E138" i="13"/>
  <c r="C1015" i="13"/>
  <c r="P491" i="106"/>
  <c r="B1989" i="13"/>
  <c r="Q1061" i="106"/>
  <c r="F286" i="13"/>
  <c r="C1867" i="13"/>
  <c r="B2535" i="13"/>
  <c r="F169" i="13"/>
  <c r="F1339" i="13"/>
  <c r="E76" i="13"/>
  <c r="C797" i="13"/>
  <c r="E1226" i="13"/>
  <c r="B1007" i="13"/>
  <c r="E1015" i="13"/>
  <c r="C267" i="13"/>
  <c r="C1342" i="13"/>
  <c r="P541" i="106"/>
  <c r="D246" i="13"/>
  <c r="F542" i="13"/>
  <c r="D170" i="13"/>
  <c r="P751" i="106"/>
  <c r="F807" i="106"/>
  <c r="E1295" i="13"/>
  <c r="E701" i="13"/>
  <c r="D2716" i="13"/>
  <c r="C1361" i="13"/>
  <c r="F1200" i="13"/>
  <c r="F1269" i="13"/>
  <c r="B1518" i="13"/>
  <c r="E307" i="13"/>
  <c r="C1543" i="13"/>
  <c r="B461" i="13"/>
  <c r="F906" i="13"/>
  <c r="D67" i="13"/>
  <c r="D49" i="13"/>
  <c r="P1181" i="106"/>
  <c r="B1072" i="13"/>
  <c r="E884" i="13"/>
  <c r="D994" i="13"/>
  <c r="C309" i="13"/>
  <c r="F1410" i="13"/>
  <c r="B1379" i="13"/>
  <c r="B882" i="13"/>
  <c r="E1377" i="13"/>
  <c r="B1363" i="13"/>
  <c r="C571" i="13"/>
  <c r="C197" i="106"/>
  <c r="F439" i="13"/>
  <c r="B2560" i="13"/>
  <c r="E619" i="13"/>
  <c r="B1893" i="13"/>
  <c r="F2267" i="13"/>
  <c r="D82" i="13"/>
  <c r="E2356" i="13"/>
  <c r="C884" i="13"/>
  <c r="B703" i="13"/>
  <c r="B1625" i="13"/>
  <c r="F700" i="13"/>
  <c r="B511" i="13"/>
  <c r="C355" i="13"/>
  <c r="F686" i="13"/>
  <c r="E1213" i="13"/>
  <c r="F289" i="13"/>
  <c r="F1462" i="13"/>
  <c r="C1154" i="13"/>
  <c r="D909" i="13"/>
  <c r="D1168" i="13"/>
  <c r="E1020" i="13"/>
  <c r="C144" i="13"/>
  <c r="E751" i="13"/>
  <c r="C2474" i="13"/>
  <c r="C1554" i="13"/>
  <c r="D1277" i="13"/>
  <c r="B326" i="13"/>
  <c r="Q281" i="106"/>
  <c r="Q991" i="106"/>
  <c r="D312" i="13"/>
  <c r="B2518" i="13"/>
  <c r="D846" i="13"/>
  <c r="F2551" i="13"/>
  <c r="F470" i="13"/>
  <c r="F596" i="13"/>
  <c r="E295" i="13"/>
  <c r="F777" i="13"/>
  <c r="E365" i="13"/>
  <c r="C1482" i="13"/>
  <c r="Q723" i="106"/>
  <c r="F874" i="13"/>
  <c r="F1102" i="13"/>
  <c r="F994" i="13"/>
  <c r="E416" i="13"/>
  <c r="B969" i="13"/>
  <c r="D552" i="13"/>
  <c r="B39" i="13"/>
  <c r="B1422" i="13"/>
  <c r="D1075" i="13"/>
  <c r="B1754" i="13"/>
  <c r="B203" i="13"/>
  <c r="C589" i="13"/>
  <c r="D2336" i="13"/>
  <c r="E889" i="13"/>
  <c r="B429" i="13"/>
  <c r="F2404" i="13"/>
  <c r="E1294" i="13"/>
  <c r="C943" i="13"/>
  <c r="F1196" i="13"/>
  <c r="C1010" i="13"/>
  <c r="F2568" i="13"/>
  <c r="F1373" i="13"/>
  <c r="D937" i="106"/>
  <c r="F2590" i="13"/>
  <c r="F335" i="13"/>
  <c r="D1552" i="13"/>
  <c r="F2387" i="13"/>
  <c r="B1718" i="13"/>
  <c r="C217" i="106"/>
  <c r="D1801" i="13"/>
  <c r="D555" i="13"/>
  <c r="C1838" i="13"/>
  <c r="D1440" i="13"/>
  <c r="F77" i="106"/>
  <c r="C458" i="13"/>
  <c r="B484" i="13"/>
  <c r="D959" i="13"/>
  <c r="D1114" i="13"/>
  <c r="E2605" i="13"/>
  <c r="B1431" i="13"/>
  <c r="C2719" i="13"/>
  <c r="B2638" i="13"/>
  <c r="F847" i="106"/>
  <c r="F1439" i="13"/>
  <c r="F914" i="13"/>
  <c r="F1380" i="13"/>
  <c r="E1266" i="13"/>
  <c r="F617" i="106"/>
  <c r="D757" i="13"/>
  <c r="B1374" i="13"/>
  <c r="D1074" i="13"/>
  <c r="D1952" i="13"/>
  <c r="E1332" i="13"/>
  <c r="F996" i="13"/>
  <c r="F393" i="13"/>
  <c r="B2727" i="13"/>
  <c r="C378" i="13"/>
  <c r="B984" i="13"/>
  <c r="F2343" i="13"/>
  <c r="F1445" i="13"/>
  <c r="D658" i="13"/>
  <c r="E2552" i="13"/>
  <c r="C1468" i="13"/>
  <c r="E2259" i="13"/>
  <c r="E565" i="13"/>
  <c r="D1165" i="13"/>
  <c r="C799" i="13"/>
  <c r="C295" i="13"/>
  <c r="C1899" i="13"/>
  <c r="C1442" i="13"/>
  <c r="C2709" i="13"/>
  <c r="D563" i="13"/>
  <c r="E2361" i="13"/>
  <c r="E1251" i="13"/>
  <c r="D786" i="13"/>
  <c r="C427" i="13"/>
  <c r="F2445" i="13"/>
  <c r="E1025" i="13"/>
  <c r="F1052" i="13"/>
  <c r="F112" i="13"/>
  <c r="B2526" i="13"/>
  <c r="F1859" i="13"/>
  <c r="F1107" i="13"/>
  <c r="E1361" i="13"/>
  <c r="E2702" i="13"/>
  <c r="F652" i="13"/>
  <c r="D313" i="13"/>
  <c r="B453" i="13"/>
  <c r="C710" i="13"/>
  <c r="F427" i="13"/>
  <c r="B562" i="13"/>
  <c r="D635" i="13"/>
  <c r="F754" i="13"/>
  <c r="E1118" i="13"/>
  <c r="B526" i="13"/>
  <c r="E1040" i="13"/>
  <c r="F2526" i="13"/>
  <c r="C1503" i="13"/>
  <c r="F2481" i="13"/>
  <c r="E536" i="13"/>
  <c r="D933" i="13"/>
  <c r="B1974" i="13"/>
  <c r="B2621" i="13"/>
  <c r="F1126" i="13"/>
  <c r="E2649" i="13"/>
  <c r="D2249" i="13"/>
  <c r="B1179" i="13"/>
  <c r="D215" i="13"/>
  <c r="D652" i="13"/>
  <c r="C73" i="13"/>
  <c r="E1052" i="13"/>
  <c r="C859" i="13"/>
  <c r="E2621" i="13"/>
  <c r="F96" i="13"/>
  <c r="F1135" i="13"/>
  <c r="P251" i="106"/>
  <c r="D1382" i="13"/>
  <c r="E2550" i="13"/>
  <c r="F2601" i="13"/>
  <c r="Q879" i="106"/>
  <c r="B1136" i="13"/>
  <c r="C364" i="13"/>
  <c r="B2502" i="13"/>
  <c r="F2277" i="13"/>
  <c r="D1540" i="13"/>
  <c r="B1988" i="13"/>
  <c r="C358" i="13"/>
  <c r="Q75" i="113"/>
  <c r="B644" i="13"/>
  <c r="F774" i="13"/>
  <c r="F793" i="13"/>
  <c r="B1903" i="13"/>
  <c r="F471" i="13"/>
  <c r="C7" i="112"/>
  <c r="F1315" i="13"/>
  <c r="C2564" i="13"/>
  <c r="B345" i="13"/>
  <c r="B908" i="13"/>
  <c r="D1069" i="13"/>
  <c r="D1004" i="13"/>
  <c r="C1373" i="13"/>
  <c r="F678" i="13"/>
  <c r="E183" i="13"/>
  <c r="D2415" i="13"/>
  <c r="B47" i="13"/>
  <c r="P103" i="106"/>
  <c r="D526" i="13"/>
  <c r="B1591" i="13"/>
  <c r="F308" i="13"/>
  <c r="D773" i="13"/>
  <c r="Q729" i="106"/>
  <c r="E104" i="13"/>
  <c r="B1600" i="13"/>
  <c r="B1295" i="13"/>
  <c r="P669" i="106"/>
  <c r="B121" i="13"/>
  <c r="E2722" i="13"/>
  <c r="C1488" i="13"/>
  <c r="E194" i="13"/>
  <c r="E234" i="13"/>
  <c r="C1024" i="13"/>
  <c r="B1751" i="13"/>
  <c r="D2602" i="13"/>
  <c r="C398" i="13"/>
  <c r="E136" i="13"/>
  <c r="F839" i="13"/>
  <c r="E1244" i="13"/>
  <c r="D2246" i="13"/>
  <c r="R11" i="8"/>
  <c r="C694" i="13"/>
  <c r="F51" i="13"/>
  <c r="B1118" i="13"/>
  <c r="C437" i="13"/>
  <c r="C1172" i="13"/>
  <c r="B2734" i="13"/>
  <c r="D1170" i="13"/>
  <c r="E1373" i="13"/>
  <c r="F677" i="13"/>
  <c r="C1181" i="13"/>
  <c r="C438" i="13"/>
  <c r="E523" i="13"/>
  <c r="D583" i="13"/>
  <c r="F916" i="13"/>
  <c r="F97" i="106"/>
  <c r="C807" i="106"/>
  <c r="C2369" i="13"/>
  <c r="C2343" i="13"/>
  <c r="C339" i="13"/>
  <c r="F1067" i="13"/>
  <c r="D1495" i="13"/>
  <c r="B317" i="13"/>
  <c r="D1243" i="13"/>
  <c r="C390" i="13"/>
  <c r="E221" i="13"/>
  <c r="E2310" i="13"/>
  <c r="C688" i="13"/>
  <c r="E358" i="13"/>
  <c r="B1909" i="13"/>
  <c r="D2379" i="13"/>
  <c r="C767" i="106"/>
  <c r="C995" i="13"/>
  <c r="C613" i="13"/>
  <c r="D2647" i="13"/>
  <c r="C1994" i="13"/>
  <c r="D1176" i="13"/>
  <c r="P509" i="106"/>
  <c r="C1429" i="13"/>
  <c r="B37" i="13"/>
  <c r="E728" i="13"/>
  <c r="E2288" i="13"/>
  <c r="B904" i="13"/>
  <c r="C156" i="13"/>
  <c r="B1257" i="13"/>
  <c r="P1123" i="106"/>
  <c r="C326" i="13"/>
  <c r="F197" i="13"/>
  <c r="C2651" i="13"/>
  <c r="E1286" i="13"/>
  <c r="F982" i="13"/>
  <c r="C1007" i="106"/>
  <c r="C768" i="13"/>
  <c r="D1191" i="13"/>
  <c r="C272" i="13"/>
  <c r="C1085" i="13"/>
  <c r="C2487" i="13"/>
  <c r="E2426" i="13"/>
  <c r="F104" i="13"/>
  <c r="E596" i="13"/>
  <c r="D1768" i="13"/>
  <c r="Q843" i="106"/>
  <c r="B1081" i="13"/>
  <c r="C1829" i="13"/>
  <c r="B2360" i="13"/>
  <c r="D150" i="13"/>
  <c r="E2508" i="13"/>
  <c r="D1077" i="106"/>
  <c r="F151" i="13"/>
  <c r="C2598" i="13"/>
  <c r="B865" i="13"/>
  <c r="C2563" i="13"/>
  <c r="E79" i="13"/>
  <c r="C2460" i="13"/>
  <c r="Q311" i="106"/>
  <c r="F234" i="13"/>
  <c r="D2355" i="13"/>
  <c r="F2374" i="13"/>
  <c r="D2545" i="13"/>
  <c r="B720" i="13"/>
  <c r="C500" i="13"/>
  <c r="B363" i="13"/>
  <c r="E2601" i="13"/>
  <c r="B1436" i="13"/>
  <c r="C1038" i="13"/>
  <c r="P459" i="106"/>
  <c r="E2443" i="13"/>
  <c r="B176" i="13"/>
  <c r="C317" i="106"/>
  <c r="E134" i="13"/>
  <c r="E305" i="13"/>
  <c r="D536" i="13"/>
  <c r="E726" i="13"/>
  <c r="B1141" i="13"/>
  <c r="B1184" i="13"/>
  <c r="F162" i="13"/>
  <c r="B723" i="13"/>
  <c r="B412" i="13"/>
  <c r="F93" i="13"/>
  <c r="E707" i="13"/>
  <c r="G37" i="113"/>
  <c r="D1001" i="13"/>
  <c r="E1355" i="13"/>
  <c r="E1443" i="13"/>
  <c r="E572" i="13"/>
  <c r="F787" i="13"/>
  <c r="F2618" i="13"/>
  <c r="C199" i="13"/>
  <c r="B859" i="13"/>
  <c r="F443" i="13"/>
  <c r="B958" i="13"/>
  <c r="F703" i="13"/>
  <c r="D2725" i="13"/>
  <c r="D800" i="13"/>
  <c r="B2291" i="13"/>
  <c r="E1221" i="13"/>
  <c r="B617" i="13"/>
  <c r="C1485" i="13"/>
  <c r="C327" i="106"/>
  <c r="B557" i="13"/>
  <c r="F382" i="13"/>
  <c r="F1127" i="13"/>
  <c r="C1101" i="13"/>
  <c r="B1653" i="13"/>
  <c r="F1411" i="13"/>
  <c r="D837" i="13"/>
  <c r="E1378" i="13"/>
  <c r="B1887" i="13"/>
  <c r="C547" i="13"/>
  <c r="D1384" i="13"/>
  <c r="C541" i="13"/>
  <c r="C1454" i="13"/>
  <c r="B335" i="13"/>
  <c r="E2557" i="13"/>
  <c r="F1561" i="13"/>
  <c r="D80" i="13"/>
  <c r="B898" i="13"/>
  <c r="F2708" i="13"/>
  <c r="B1182" i="13"/>
  <c r="D851" i="13"/>
  <c r="F884" i="13"/>
  <c r="C1812" i="13"/>
  <c r="D2335" i="13"/>
  <c r="C454" i="13"/>
  <c r="F919" i="13"/>
  <c r="B1131" i="13"/>
  <c r="D1462" i="13"/>
  <c r="F1045" i="13"/>
  <c r="B2373" i="13"/>
  <c r="D1365" i="13"/>
  <c r="F2727" i="13"/>
  <c r="D591" i="13"/>
  <c r="F673" i="13"/>
  <c r="D193" i="13"/>
  <c r="E2450" i="13"/>
  <c r="F1049" i="13"/>
  <c r="E875" i="13"/>
  <c r="F2389" i="13"/>
  <c r="D311" i="13"/>
  <c r="B1784" i="13"/>
  <c r="B2246" i="13"/>
  <c r="D2348" i="13"/>
  <c r="F638" i="13"/>
  <c r="F555" i="13"/>
  <c r="E1167" i="13"/>
  <c r="Q441" i="106"/>
  <c r="E291" i="13"/>
  <c r="E215" i="13"/>
  <c r="F837" i="106"/>
  <c r="E2472" i="13"/>
  <c r="Q491" i="106"/>
  <c r="F2311" i="13"/>
  <c r="C2245" i="13"/>
  <c r="F1215" i="13"/>
  <c r="E934" i="13"/>
  <c r="C1802" i="13"/>
  <c r="B2589" i="13"/>
  <c r="B411" i="13"/>
  <c r="B427" i="13"/>
  <c r="F959" i="13"/>
  <c r="F209" i="13"/>
  <c r="E1154" i="13"/>
  <c r="C85" i="13"/>
  <c r="P81" i="106"/>
  <c r="E2285" i="13"/>
  <c r="C1023" i="13"/>
  <c r="C2607" i="13"/>
  <c r="C1861" i="13"/>
  <c r="B451" i="13"/>
  <c r="B2704" i="13"/>
  <c r="C805" i="13"/>
  <c r="E836" i="13"/>
  <c r="C542" i="13"/>
  <c r="B2463" i="13"/>
  <c r="C2332" i="13"/>
  <c r="E1011" i="13"/>
  <c r="E1446" i="13"/>
  <c r="D847" i="13"/>
  <c r="C1553" i="13"/>
  <c r="E1982" i="13"/>
  <c r="F1065" i="13"/>
  <c r="C2346" i="13"/>
  <c r="D655" i="13"/>
  <c r="D587" i="106"/>
  <c r="B2247" i="13"/>
  <c r="F1826" i="13"/>
  <c r="D1963" i="13"/>
  <c r="C233" i="13"/>
  <c r="E2574" i="13"/>
  <c r="F993" i="13"/>
  <c r="F2604" i="13"/>
  <c r="B1931" i="13"/>
  <c r="D819" i="13"/>
  <c r="C49" i="113"/>
  <c r="C2399" i="13"/>
  <c r="E2343" i="13"/>
  <c r="E2447" i="13"/>
  <c r="D1132" i="13"/>
  <c r="C1772" i="13"/>
  <c r="B1806" i="13"/>
  <c r="E2646" i="13"/>
  <c r="C2331" i="13"/>
  <c r="D379" i="13"/>
  <c r="F1167" i="106"/>
  <c r="D2260" i="13"/>
  <c r="D136" i="13"/>
  <c r="F2560" i="13"/>
  <c r="B2735" i="13"/>
  <c r="B444" i="13"/>
  <c r="C627" i="106"/>
  <c r="E1788" i="13"/>
  <c r="B295" i="13"/>
  <c r="D1056" i="13"/>
  <c r="F140" i="13"/>
  <c r="E319" i="13"/>
  <c r="F2301" i="13"/>
  <c r="B103" i="13"/>
  <c r="B736" i="13"/>
  <c r="F634" i="13"/>
  <c r="B273" i="13"/>
  <c r="E574" i="13"/>
  <c r="B2467" i="13"/>
  <c r="D431" i="13"/>
  <c r="Q401" i="106"/>
  <c r="B1596" i="13"/>
  <c r="F13" i="112"/>
  <c r="C803" i="13"/>
  <c r="D192" i="13"/>
  <c r="C1858" i="13"/>
  <c r="C1276" i="13"/>
  <c r="C1291" i="13"/>
  <c r="F2706" i="13"/>
  <c r="B281" i="13"/>
  <c r="D667" i="13"/>
  <c r="B504" i="13"/>
  <c r="Q123" i="106"/>
  <c r="B952" i="13"/>
  <c r="E1471" i="13"/>
  <c r="E2294" i="13"/>
  <c r="F2558" i="13"/>
  <c r="E1512" i="13"/>
  <c r="Q929" i="106"/>
  <c r="E759" i="13"/>
  <c r="E1795" i="13"/>
  <c r="B1301" i="13"/>
  <c r="F699" i="13"/>
  <c r="B302" i="13"/>
  <c r="C1810" i="13"/>
  <c r="B1225" i="13"/>
  <c r="F1088" i="13"/>
  <c r="E1766" i="13"/>
  <c r="F1781" i="13"/>
  <c r="G55" i="113"/>
  <c r="C171" i="13"/>
  <c r="D2238" i="13"/>
  <c r="B1679" i="13"/>
  <c r="B1876" i="13"/>
  <c r="Q573" i="106"/>
  <c r="D54" i="13"/>
  <c r="F1495" i="13"/>
  <c r="F425" i="13"/>
  <c r="D425" i="13"/>
  <c r="C2485" i="13"/>
  <c r="D939" i="13"/>
  <c r="F143" i="13"/>
  <c r="C1935" i="13"/>
  <c r="F428" i="13"/>
  <c r="B1106" i="13"/>
  <c r="F947" i="106"/>
  <c r="E337" i="13"/>
  <c r="E257" i="13"/>
  <c r="B775" i="13"/>
  <c r="P13" i="106"/>
  <c r="P841" i="106"/>
  <c r="F675" i="13"/>
  <c r="E1467" i="13"/>
  <c r="C1225" i="13"/>
  <c r="F1378" i="13"/>
  <c r="E1527" i="13"/>
  <c r="F1369" i="13"/>
  <c r="C596" i="13"/>
  <c r="D453" i="13"/>
  <c r="B1535" i="13"/>
  <c r="C2540" i="13"/>
  <c r="E339" i="13"/>
  <c r="E1505" i="13"/>
  <c r="B437" i="13"/>
  <c r="E47" i="13"/>
  <c r="C2517" i="13"/>
  <c r="C918" i="13"/>
  <c r="B1761" i="13"/>
  <c r="D405" i="13"/>
  <c r="D291" i="13"/>
  <c r="Q683" i="106"/>
  <c r="F2251" i="13"/>
  <c r="F336" i="13"/>
  <c r="E1253" i="13"/>
  <c r="D432" i="13"/>
  <c r="B2528" i="13"/>
  <c r="D1978" i="13"/>
  <c r="B891" i="13"/>
  <c r="D607" i="106"/>
  <c r="C878" i="13"/>
  <c r="C1978" i="13"/>
  <c r="P309" i="106"/>
  <c r="C1235" i="13"/>
  <c r="D853" i="13"/>
  <c r="B2327" i="13"/>
  <c r="E2481" i="13"/>
  <c r="B342" i="13"/>
  <c r="B2261" i="13"/>
  <c r="F1407" i="13"/>
  <c r="D693" i="13"/>
  <c r="C35" i="13"/>
  <c r="F790" i="13"/>
  <c r="B1664" i="13"/>
  <c r="C305" i="13"/>
  <c r="D434" i="13"/>
  <c r="E2693" i="13"/>
  <c r="F1398" i="13"/>
  <c r="D877" i="106"/>
  <c r="D827" i="13"/>
  <c r="B1503" i="13"/>
  <c r="D1154" i="13"/>
  <c r="F207" i="13"/>
  <c r="F2324" i="13"/>
  <c r="F891" i="13"/>
  <c r="E2638" i="13"/>
  <c r="C284" i="13"/>
  <c r="B1151" i="13"/>
  <c r="F1291" i="13"/>
  <c r="F1195" i="13"/>
  <c r="E568" i="13"/>
  <c r="D781" i="13"/>
  <c r="F1980" i="13"/>
  <c r="E1078" i="13"/>
  <c r="B564" i="13"/>
  <c r="B1274" i="13"/>
  <c r="D650" i="13"/>
  <c r="C176" i="13"/>
  <c r="B399" i="13"/>
  <c r="C97" i="13"/>
  <c r="E287" i="106"/>
  <c r="B1605" i="13"/>
  <c r="B184" i="13"/>
  <c r="E237" i="13"/>
  <c r="D735" i="13"/>
  <c r="F893" i="13"/>
  <c r="B1199" i="13"/>
  <c r="C787" i="13"/>
  <c r="F1480" i="13"/>
  <c r="P609" i="106"/>
  <c r="F1263" i="13"/>
  <c r="C1363" i="13"/>
  <c r="B813" i="13"/>
  <c r="B2519" i="13"/>
  <c r="C1478" i="13"/>
  <c r="D1100" i="13"/>
  <c r="D597" i="106"/>
  <c r="B1246" i="13"/>
  <c r="F90" i="13"/>
  <c r="B2359" i="13"/>
  <c r="F1098" i="13"/>
  <c r="B2516" i="13"/>
  <c r="E437" i="13"/>
  <c r="C1915" i="13"/>
  <c r="C1081" i="13"/>
  <c r="F1258" i="13"/>
  <c r="D2439" i="13"/>
  <c r="D2359" i="13"/>
  <c r="B1234" i="13"/>
  <c r="D429" i="13"/>
  <c r="E1537" i="13"/>
  <c r="F836" i="13"/>
  <c r="B82" i="13"/>
  <c r="E2400" i="13"/>
  <c r="B408" i="13"/>
  <c r="F1372" i="13"/>
  <c r="G61" i="113"/>
  <c r="F361" i="13"/>
  <c r="D1420" i="13"/>
  <c r="E1417" i="13"/>
  <c r="F1294" i="13"/>
  <c r="C573" i="13"/>
  <c r="C2516" i="13"/>
  <c r="F2457" i="13"/>
  <c r="E1540" i="13"/>
  <c r="C415" i="13"/>
  <c r="F967" i="106"/>
  <c r="D2391" i="13"/>
  <c r="D118" i="13"/>
  <c r="E959" i="13"/>
  <c r="C1367" i="13"/>
  <c r="D504" i="13"/>
  <c r="D2591" i="13"/>
  <c r="E1159" i="13"/>
  <c r="B1696" i="13"/>
  <c r="B1080" i="13"/>
  <c r="C111" i="13"/>
  <c r="F2300" i="13"/>
  <c r="F1132" i="13"/>
  <c r="F1901" i="13"/>
  <c r="F850" i="13"/>
  <c r="E2362" i="13"/>
  <c r="E310" i="13"/>
  <c r="E577" i="13"/>
  <c r="C1257" i="13"/>
  <c r="D717" i="106"/>
  <c r="B803" i="13"/>
  <c r="D2691" i="13"/>
  <c r="C1018" i="13"/>
  <c r="E180" i="13"/>
  <c r="B2578" i="13"/>
  <c r="C147" i="13"/>
  <c r="F495" i="13"/>
  <c r="F1468" i="13"/>
  <c r="C1457" i="13"/>
  <c r="P963" i="106"/>
  <c r="F654" i="13"/>
  <c r="F197" i="106"/>
  <c r="F2373" i="13"/>
  <c r="C269" i="13"/>
  <c r="B2333" i="13"/>
  <c r="F379" i="13"/>
  <c r="E448" i="13"/>
  <c r="B425" i="13"/>
  <c r="D1304" i="13"/>
  <c r="B2402" i="13"/>
  <c r="B838" i="13"/>
  <c r="C709" i="13"/>
  <c r="P603" i="106"/>
  <c r="D2494" i="13"/>
  <c r="C280" i="13"/>
  <c r="B1530" i="13"/>
  <c r="E277" i="106"/>
  <c r="B2470" i="13"/>
  <c r="C347" i="106"/>
  <c r="E2345" i="13"/>
  <c r="B1120" i="13"/>
  <c r="B1056" i="13"/>
  <c r="C1536" i="13"/>
  <c r="C1086" i="13"/>
  <c r="C366" i="13"/>
  <c r="B985" i="13"/>
  <c r="C1803" i="13"/>
  <c r="C1538" i="13"/>
  <c r="C1518" i="13"/>
  <c r="D999" i="13"/>
  <c r="C257" i="13"/>
  <c r="B577" i="13"/>
  <c r="B1189" i="13"/>
  <c r="B570" i="13"/>
  <c r="D382" i="13"/>
  <c r="C1137" i="106"/>
  <c r="C2435" i="13"/>
  <c r="C1404" i="13"/>
  <c r="C259" i="13"/>
  <c r="B1739" i="13"/>
  <c r="D627" i="106"/>
  <c r="F751" i="13"/>
  <c r="D756" i="13"/>
  <c r="E511" i="13"/>
  <c r="D826" i="13"/>
  <c r="E1320" i="13"/>
  <c r="E327" i="106"/>
  <c r="F1981" i="13"/>
  <c r="B860" i="13"/>
  <c r="F468" i="13"/>
  <c r="P1101" i="106"/>
  <c r="C323" i="13"/>
  <c r="D1184" i="13"/>
  <c r="D942" i="13"/>
  <c r="B2239" i="13"/>
  <c r="C2390" i="13"/>
  <c r="E1354" i="13"/>
  <c r="E2458" i="13"/>
  <c r="F203" i="13"/>
  <c r="E386" i="13"/>
  <c r="E1141" i="13"/>
  <c r="F713" i="13"/>
  <c r="C1131" i="13"/>
  <c r="P991" i="106"/>
  <c r="B1336" i="13"/>
  <c r="E2454" i="13"/>
  <c r="C212" i="13"/>
  <c r="B69" i="13"/>
  <c r="B2633" i="13"/>
  <c r="B939" i="13"/>
  <c r="D197" i="13"/>
  <c r="B2395" i="13"/>
  <c r="B1768" i="13"/>
  <c r="E2614" i="13"/>
  <c r="F978" i="13"/>
  <c r="E1180" i="13"/>
  <c r="E2393" i="13"/>
  <c r="C1274" i="13"/>
  <c r="Q179" i="106"/>
  <c r="F1190" i="13"/>
  <c r="F1493" i="13"/>
  <c r="B195" i="13"/>
  <c r="F2543" i="13"/>
  <c r="E1369" i="13"/>
  <c r="B784" i="13"/>
  <c r="B1939" i="13"/>
  <c r="B826" i="13"/>
  <c r="F402" i="13"/>
  <c r="C1830" i="13"/>
  <c r="F133" i="13"/>
  <c r="B1885" i="13"/>
  <c r="C1220" i="13"/>
  <c r="C2602" i="13"/>
  <c r="B1175" i="13"/>
  <c r="B201" i="13"/>
  <c r="C727" i="13"/>
  <c r="B435" i="13"/>
  <c r="B1185" i="13"/>
  <c r="C2285" i="13"/>
  <c r="B2243" i="13"/>
  <c r="E1771" i="13"/>
  <c r="D57" i="13"/>
  <c r="C31" i="112"/>
  <c r="D867" i="106"/>
  <c r="C786" i="13"/>
  <c r="F1377" i="13"/>
  <c r="E1347" i="13"/>
  <c r="D1079" i="13"/>
  <c r="C2265" i="13"/>
  <c r="F123" i="13"/>
  <c r="E1059" i="13"/>
  <c r="C2722" i="13"/>
  <c r="D1278" i="13"/>
  <c r="B1690" i="13"/>
  <c r="D332" i="13"/>
  <c r="F424" i="13"/>
  <c r="F2329" i="13"/>
  <c r="D146" i="13"/>
  <c r="P819" i="106"/>
  <c r="B93" i="13"/>
  <c r="E2244" i="13"/>
  <c r="C396" i="13"/>
  <c r="F648" i="13"/>
  <c r="C598" i="13"/>
  <c r="D455" i="13"/>
  <c r="D1386" i="13"/>
  <c r="F1033" i="13"/>
  <c r="E694" i="13"/>
  <c r="C223" i="13"/>
  <c r="C1065" i="13"/>
  <c r="F2627" i="13"/>
  <c r="B724" i="13"/>
  <c r="D2444" i="13"/>
  <c r="E43" i="113"/>
  <c r="F863" i="13"/>
  <c r="F971" i="13"/>
  <c r="F503" i="13"/>
  <c r="D1393" i="13"/>
  <c r="C574" i="13"/>
  <c r="D435" i="13"/>
  <c r="D222" i="13"/>
  <c r="C1046" i="13"/>
  <c r="C904" i="13"/>
  <c r="C1136" i="13"/>
  <c r="F1308" i="13"/>
  <c r="D306" i="13"/>
  <c r="D765" i="13"/>
  <c r="D2253" i="13"/>
  <c r="P933" i="106"/>
  <c r="F1997" i="13"/>
  <c r="F1227" i="13"/>
  <c r="D2283" i="13"/>
  <c r="F1397" i="13"/>
  <c r="F1236" i="13"/>
  <c r="C456" i="13"/>
  <c r="B122" i="13"/>
  <c r="E1000" i="13"/>
  <c r="E1421" i="13"/>
  <c r="B959" i="13"/>
  <c r="B323" i="13"/>
  <c r="B316" i="13"/>
  <c r="B546" i="13"/>
  <c r="C1348" i="13"/>
  <c r="C2700" i="13"/>
  <c r="B1047" i="13"/>
  <c r="B2653" i="13"/>
  <c r="E655" i="13"/>
  <c r="B863" i="13"/>
  <c r="C506" i="13"/>
  <c r="B1643" i="13"/>
  <c r="D620" i="13"/>
  <c r="B464" i="13"/>
  <c r="E1147" i="13"/>
  <c r="F431" i="13"/>
  <c r="B1216" i="13"/>
  <c r="F2371" i="13"/>
  <c r="B1480" i="13"/>
  <c r="D571" i="13"/>
  <c r="C1490" i="13"/>
  <c r="E114" i="13"/>
  <c r="B715" i="13"/>
  <c r="E2471" i="13"/>
  <c r="B574" i="13"/>
  <c r="D719" i="13"/>
  <c r="B180" i="13"/>
  <c r="C1076" i="13"/>
  <c r="C1320" i="13"/>
  <c r="C1324" i="13"/>
  <c r="B1187" i="13"/>
  <c r="E1391" i="13"/>
  <c r="F1013" i="13"/>
  <c r="E1138" i="13"/>
  <c r="C1963" i="13"/>
  <c r="P1153" i="106"/>
  <c r="D613" i="13"/>
  <c r="E1007" i="106"/>
  <c r="E357" i="106"/>
  <c r="B1691" i="13"/>
  <c r="E1177" i="13"/>
  <c r="B1122" i="13"/>
  <c r="D707" i="106"/>
  <c r="C373" i="13"/>
  <c r="D130" i="13"/>
  <c r="F2419" i="13"/>
  <c r="B1443" i="13"/>
  <c r="C2453" i="13"/>
  <c r="C796" i="13"/>
  <c r="E1303" i="13"/>
  <c r="E843" i="13"/>
  <c r="C518" i="13"/>
  <c r="B138" i="13"/>
  <c r="D1475" i="13"/>
  <c r="E490" i="13"/>
  <c r="F815" i="13"/>
  <c r="F2312" i="13"/>
  <c r="B264" i="13"/>
  <c r="F529" i="13"/>
  <c r="F1538" i="13"/>
  <c r="E627" i="106"/>
  <c r="C2268" i="13"/>
  <c r="F578" i="13"/>
  <c r="F728" i="13"/>
  <c r="P759" i="106"/>
  <c r="B477" i="13"/>
  <c r="C987" i="13"/>
  <c r="B1156" i="13"/>
  <c r="D1371" i="13"/>
  <c r="E672" i="13"/>
  <c r="D287" i="13"/>
  <c r="C2570" i="13"/>
  <c r="D386" i="13"/>
  <c r="B2377" i="13"/>
  <c r="F1797" i="13"/>
  <c r="C1449" i="13"/>
  <c r="F185" i="13"/>
  <c r="C2706" i="13"/>
  <c r="Q429" i="106"/>
  <c r="P709" i="106"/>
  <c r="B1841" i="13"/>
  <c r="P719" i="106"/>
  <c r="C310" i="13"/>
  <c r="B552" i="13"/>
  <c r="F888" i="13"/>
  <c r="B690" i="13"/>
  <c r="C2507" i="13"/>
  <c r="E1085" i="13"/>
  <c r="C2546" i="13"/>
  <c r="B672" i="13"/>
  <c r="B1471" i="13"/>
  <c r="E1368" i="13"/>
  <c r="E132" i="13"/>
  <c r="C321" i="13"/>
  <c r="F2268" i="13"/>
  <c r="P169" i="106"/>
  <c r="E1300" i="13"/>
  <c r="E226" i="13"/>
  <c r="D2609" i="13"/>
  <c r="D1092" i="13"/>
  <c r="D1812" i="13"/>
  <c r="F607" i="106"/>
  <c r="C947" i="106"/>
  <c r="B2483" i="13"/>
  <c r="B2411" i="13"/>
  <c r="E891" i="13"/>
  <c r="E489" i="13"/>
  <c r="D691" i="13"/>
  <c r="E1497" i="13"/>
  <c r="E2304" i="13"/>
  <c r="E1432" i="13"/>
  <c r="B85" i="13"/>
  <c r="F2308" i="13"/>
  <c r="F1050" i="13"/>
  <c r="Q119" i="106"/>
  <c r="E669" i="13"/>
  <c r="P1013" i="106"/>
  <c r="C467" i="13"/>
  <c r="F453" i="13"/>
  <c r="B1647" i="13"/>
  <c r="E654" i="13"/>
  <c r="P279" i="106"/>
  <c r="B2481" i="13"/>
  <c r="B1369" i="13"/>
  <c r="F2295" i="13"/>
  <c r="C1117" i="13"/>
  <c r="B2538" i="13"/>
  <c r="B601" i="13"/>
  <c r="C1041" i="13"/>
  <c r="D1804" i="13"/>
  <c r="C2601" i="13"/>
  <c r="E902" i="13"/>
  <c r="E410" i="13"/>
  <c r="D323" i="13"/>
  <c r="F595" i="13"/>
  <c r="D2421" i="13"/>
  <c r="B1920" i="13"/>
  <c r="Q651" i="106"/>
  <c r="B2536" i="13"/>
  <c r="D982" i="13"/>
  <c r="B659" i="13"/>
  <c r="D509" i="13"/>
  <c r="C117" i="106"/>
  <c r="C498" i="13"/>
  <c r="B851" i="13"/>
  <c r="E2441" i="13"/>
  <c r="E2512" i="13"/>
  <c r="D2651" i="13"/>
  <c r="D195" i="13"/>
  <c r="E2500" i="13"/>
  <c r="F206" i="13"/>
  <c r="F1969" i="13"/>
  <c r="C880" i="13"/>
  <c r="C1860" i="13"/>
  <c r="B799" i="13"/>
  <c r="C838" i="13"/>
  <c r="D2583" i="13"/>
  <c r="B315" i="13"/>
  <c r="C505" i="13"/>
  <c r="E1119" i="13"/>
  <c r="E767" i="106"/>
  <c r="C2359" i="13"/>
  <c r="D2550" i="13"/>
  <c r="C2627" i="13"/>
  <c r="C1958" i="13"/>
  <c r="B1852" i="13"/>
  <c r="D98" i="13"/>
  <c r="P829" i="106"/>
  <c r="D220" i="13"/>
  <c r="D1195" i="13"/>
  <c r="C25" i="112"/>
  <c r="C980" i="13"/>
  <c r="F1051" i="13"/>
  <c r="E1084" i="13"/>
  <c r="D2456" i="13"/>
  <c r="P133" i="106"/>
  <c r="D406" i="13"/>
  <c r="B542" i="13"/>
  <c r="F2420" i="13"/>
  <c r="E1281" i="13"/>
  <c r="E890" i="13"/>
  <c r="D1162" i="13"/>
  <c r="C965" i="13"/>
  <c r="C564" i="13"/>
  <c r="B1542" i="13"/>
  <c r="B997" i="13"/>
  <c r="Q361" i="106"/>
  <c r="D2521" i="13"/>
  <c r="D758" i="13"/>
  <c r="B1391" i="13"/>
  <c r="C1129" i="13"/>
  <c r="B1662" i="13"/>
  <c r="C1401" i="13"/>
  <c r="F265" i="13"/>
  <c r="Q283" i="106"/>
  <c r="C297" i="13"/>
  <c r="F1907" i="13"/>
  <c r="C501" i="13"/>
  <c r="C1378" i="13"/>
  <c r="E2397" i="13"/>
  <c r="E622" i="13"/>
  <c r="B1755" i="13"/>
  <c r="C179" i="13"/>
  <c r="F1524" i="13"/>
  <c r="F1117" i="106"/>
  <c r="E2325" i="13"/>
  <c r="B101" i="13"/>
  <c r="C1471" i="13"/>
  <c r="C713" i="13"/>
  <c r="D2411" i="13"/>
  <c r="B1332" i="13"/>
  <c r="B1472" i="13"/>
  <c r="B914" i="13"/>
  <c r="F2611" i="13"/>
  <c r="E609" i="13"/>
  <c r="E2718" i="13"/>
  <c r="C1797" i="13"/>
  <c r="F56" i="13"/>
  <c r="F2238" i="13"/>
  <c r="C687" i="106"/>
  <c r="Q211" i="106"/>
  <c r="B955" i="13"/>
  <c r="F67" i="13"/>
  <c r="C577" i="13"/>
  <c r="B1935" i="13"/>
  <c r="C1298" i="13"/>
  <c r="C1091" i="13"/>
  <c r="D1412" i="13"/>
  <c r="E1143" i="13"/>
  <c r="R75" i="113"/>
  <c r="C437" i="106"/>
  <c r="C2355" i="13"/>
  <c r="D589" i="13"/>
  <c r="B339" i="13"/>
  <c r="B88" i="13"/>
  <c r="E298" i="13"/>
  <c r="C205" i="13"/>
  <c r="D1390" i="13"/>
  <c r="D2417" i="13"/>
  <c r="B233" i="13"/>
  <c r="D2323" i="13"/>
  <c r="B1637" i="13"/>
  <c r="F2719" i="13"/>
  <c r="P739" i="106"/>
  <c r="C2300" i="13"/>
  <c r="B937" i="13"/>
  <c r="B2524" i="13"/>
  <c r="F749" i="13"/>
  <c r="Q39" i="106"/>
  <c r="D572" i="13"/>
  <c r="B1969" i="13"/>
  <c r="B2625" i="13"/>
  <c r="B1800" i="13"/>
  <c r="F2285" i="13"/>
  <c r="E1401" i="13"/>
  <c r="P353" i="106"/>
  <c r="F89" i="13"/>
  <c r="F816" i="13"/>
  <c r="B753" i="13"/>
  <c r="B462" i="13"/>
  <c r="E2291" i="13"/>
  <c r="E1418" i="13"/>
  <c r="D53" i="13"/>
  <c r="F780" i="13"/>
  <c r="E469" i="13"/>
  <c r="E873" i="13"/>
  <c r="B2647" i="13"/>
  <c r="Q1179" i="106"/>
  <c r="F670" i="13"/>
  <c r="C1946" i="13"/>
  <c r="B234" i="13"/>
  <c r="E461" i="13"/>
  <c r="C2637" i="13"/>
  <c r="D338" i="13"/>
  <c r="B327" i="13"/>
  <c r="C431" i="13"/>
  <c r="E1524" i="13"/>
  <c r="E1980" i="13"/>
  <c r="C867" i="13"/>
  <c r="E2399" i="13"/>
  <c r="F860" i="13"/>
  <c r="C901" i="13"/>
  <c r="D140" i="13"/>
  <c r="D1290" i="13"/>
  <c r="B1758" i="13"/>
  <c r="C385" i="13"/>
  <c r="D154" i="13"/>
  <c r="E516" i="13"/>
  <c r="E956" i="13"/>
  <c r="C1049" i="13"/>
  <c r="B2698" i="13"/>
  <c r="D2408" i="13"/>
  <c r="B2553" i="13"/>
  <c r="B1895" i="13"/>
  <c r="F2616" i="13"/>
  <c r="B681" i="13"/>
  <c r="C1308" i="13"/>
  <c r="Q809" i="106"/>
  <c r="D1105" i="13"/>
  <c r="F119" i="13"/>
  <c r="F2271" i="13"/>
  <c r="F63" i="13"/>
  <c r="E323" i="13"/>
  <c r="C2640" i="13"/>
  <c r="C1510" i="13"/>
  <c r="F323" i="13"/>
  <c r="D535" i="13"/>
  <c r="B1223" i="13"/>
  <c r="C829" i="13"/>
  <c r="C1176" i="13"/>
  <c r="D1143" i="13"/>
  <c r="Q949" i="106"/>
  <c r="C724" i="13"/>
  <c r="C2337" i="13"/>
  <c r="Q393" i="106"/>
  <c r="Q293" i="106"/>
  <c r="D1380" i="13"/>
  <c r="F44" i="13"/>
  <c r="F1803" i="13"/>
  <c r="C274" i="13"/>
  <c r="B531" i="13"/>
  <c r="D1153" i="13"/>
  <c r="F554" i="13"/>
  <c r="E998" i="13"/>
  <c r="E957" i="13"/>
  <c r="D1651" i="13"/>
  <c r="N9" i="8"/>
  <c r="B2307" i="13"/>
  <c r="F2486" i="13"/>
  <c r="F681" i="13"/>
  <c r="E856" i="13"/>
  <c r="F57" i="13"/>
  <c r="B2537" i="13"/>
  <c r="B1237" i="13"/>
  <c r="D1225" i="13"/>
  <c r="E686" i="13"/>
  <c r="B2241" i="13"/>
  <c r="B2500" i="13"/>
  <c r="B1500" i="13"/>
  <c r="B877" i="13"/>
  <c r="D91" i="13"/>
  <c r="B153" i="13"/>
  <c r="F2455" i="13"/>
  <c r="E2564" i="13"/>
  <c r="B2357" i="13"/>
  <c r="C1850" i="13"/>
  <c r="F1487" i="13"/>
  <c r="F2327" i="13"/>
  <c r="E978" i="13"/>
  <c r="F2302" i="13"/>
  <c r="C513" i="13"/>
  <c r="B1398" i="13"/>
  <c r="E1531" i="13"/>
  <c r="B1892" i="13"/>
  <c r="D699" i="13"/>
  <c r="B1575" i="13"/>
  <c r="B2325" i="13"/>
  <c r="E820" i="13"/>
  <c r="D376" i="13"/>
  <c r="C557" i="13"/>
  <c r="B1577" i="13"/>
  <c r="B1212" i="13"/>
  <c r="B1144" i="13"/>
  <c r="F1436" i="13"/>
  <c r="E807" i="106"/>
  <c r="Q899" i="106"/>
  <c r="C1455" i="13"/>
  <c r="C2712" i="13"/>
  <c r="E90" i="13"/>
  <c r="D2479" i="13"/>
  <c r="D777" i="13"/>
  <c r="D488" i="13"/>
  <c r="C2381" i="13"/>
  <c r="F236" i="13"/>
  <c r="B239" i="13"/>
  <c r="B491" i="13"/>
  <c r="C497" i="106"/>
  <c r="F1801" i="13"/>
  <c r="F1808" i="13"/>
  <c r="E800" i="13"/>
  <c r="E422" i="13"/>
  <c r="C397" i="13"/>
  <c r="C2388" i="13"/>
  <c r="C1809" i="13"/>
  <c r="C1249" i="13"/>
  <c r="E2517" i="13"/>
  <c r="F904" i="13"/>
  <c r="D1103" i="13"/>
  <c r="D686" i="13"/>
  <c r="B1504" i="13"/>
  <c r="B1125" i="13"/>
  <c r="B245" i="13"/>
  <c r="B553" i="13"/>
  <c r="E499" i="13"/>
  <c r="C784" i="13"/>
  <c r="E13" i="112"/>
  <c r="C2326" i="13"/>
  <c r="C2634" i="13"/>
  <c r="D1956" i="13"/>
  <c r="Q213" i="106"/>
  <c r="F867" i="106"/>
  <c r="P39" i="106"/>
  <c r="B1694" i="13"/>
  <c r="Q253" i="106"/>
  <c r="B99" i="13"/>
  <c r="E1776" i="13"/>
  <c r="B1730" i="13"/>
  <c r="D321" i="13"/>
  <c r="B2490" i="13"/>
  <c r="F1140" i="13"/>
  <c r="B64" i="13"/>
  <c r="Q61" i="106"/>
  <c r="C368" i="13"/>
  <c r="C718" i="13"/>
  <c r="D2570" i="13"/>
  <c r="C2406" i="13"/>
  <c r="D1559" i="13"/>
  <c r="B114" i="13"/>
  <c r="E730" i="13"/>
  <c r="B131" i="13"/>
  <c r="D716" i="13"/>
  <c r="F2255" i="13"/>
  <c r="Q199" i="106"/>
  <c r="E1319" i="13"/>
  <c r="C488" i="13"/>
  <c r="F951" i="13"/>
  <c r="F827" i="106"/>
  <c r="P453" i="106"/>
  <c r="C1328" i="13"/>
  <c r="C273" i="13"/>
  <c r="B66" i="13"/>
  <c r="B1021" i="13"/>
  <c r="B1687" i="13"/>
  <c r="B2260" i="13"/>
  <c r="C1088" i="13"/>
  <c r="C882" i="13"/>
  <c r="E2634" i="13"/>
  <c r="C2465" i="13"/>
  <c r="B2548" i="13"/>
  <c r="C953" i="13"/>
  <c r="C430" i="13"/>
  <c r="E1767" i="13"/>
  <c r="F2413" i="13"/>
  <c r="D467" i="13"/>
  <c r="P893" i="106"/>
  <c r="Q369" i="106"/>
  <c r="E1264" i="13"/>
  <c r="C879" i="13"/>
  <c r="B622" i="13"/>
  <c r="C865" i="13"/>
  <c r="F2521" i="13"/>
  <c r="E289" i="13"/>
  <c r="B2280" i="13"/>
  <c r="E876" i="13"/>
  <c r="B1124" i="13"/>
  <c r="Q359" i="106"/>
  <c r="C1242" i="13"/>
  <c r="E1252" i="13"/>
  <c r="E1197" i="106"/>
  <c r="B1932" i="13"/>
  <c r="B2701" i="13"/>
  <c r="F187" i="106"/>
  <c r="B2556" i="13"/>
  <c r="E35" i="13"/>
  <c r="Q733" i="106"/>
  <c r="E462" i="13"/>
  <c r="D2597" i="13"/>
  <c r="C1766" i="13"/>
  <c r="C2352" i="13"/>
  <c r="C1389" i="13"/>
  <c r="C614" i="13"/>
  <c r="D627" i="13"/>
  <c r="Q263" i="106"/>
  <c r="C1806" i="13"/>
  <c r="P1141" i="106"/>
  <c r="F611" i="13"/>
  <c r="B643" i="13"/>
  <c r="C2239" i="13"/>
  <c r="F167" i="13"/>
  <c r="E505" i="13"/>
  <c r="C563" i="13"/>
  <c r="B717" i="13"/>
  <c r="F1059" i="13"/>
  <c r="Q701" i="106"/>
  <c r="P89" i="106"/>
  <c r="D796" i="13"/>
  <c r="B2649" i="13"/>
  <c r="F139" i="13"/>
  <c r="C139" i="13"/>
  <c r="C2635" i="13"/>
  <c r="C2402" i="13"/>
  <c r="F1532" i="13"/>
  <c r="E2611" i="13"/>
  <c r="B1197" i="13"/>
  <c r="C2511" i="13"/>
  <c r="D273" i="13"/>
  <c r="C435" i="13"/>
  <c r="C70" i="13"/>
  <c r="E685" i="13"/>
  <c r="E47" i="106"/>
  <c r="D920" i="13"/>
  <c r="E2577" i="13"/>
  <c r="E2335" i="13"/>
  <c r="B1272" i="13"/>
  <c r="C1805" i="13"/>
  <c r="B1259" i="13"/>
  <c r="C765" i="13"/>
  <c r="E457" i="106"/>
  <c r="E1150" i="13"/>
  <c r="C2478" i="13"/>
  <c r="B1249" i="13"/>
  <c r="C2422" i="13"/>
  <c r="C1057" i="106"/>
  <c r="F1303" i="13"/>
  <c r="F493" i="13"/>
  <c r="C970" i="13"/>
  <c r="P9" i="112"/>
  <c r="D2437" i="13"/>
  <c r="D634" i="13"/>
  <c r="Q513" i="106"/>
  <c r="B523" i="13"/>
  <c r="F354" i="13"/>
  <c r="E2440" i="13"/>
  <c r="C2604" i="13"/>
  <c r="D1288" i="13"/>
  <c r="F2471" i="13"/>
  <c r="F218" i="13"/>
  <c r="F299" i="13"/>
  <c r="F2595" i="13"/>
  <c r="F1152" i="13"/>
  <c r="E343" i="13"/>
  <c r="D682" i="13"/>
  <c r="C219" i="13"/>
  <c r="D1969" i="13"/>
  <c r="B226" i="13"/>
  <c r="D712" i="13"/>
  <c r="B932" i="13"/>
  <c r="B1449" i="13"/>
  <c r="F1838" i="13"/>
  <c r="F945" i="13"/>
  <c r="C407" i="106"/>
  <c r="F505" i="13"/>
  <c r="D1530" i="13"/>
  <c r="D1283" i="13"/>
  <c r="E2318" i="13"/>
  <c r="B113" i="13"/>
  <c r="C615" i="13"/>
  <c r="B193" i="13"/>
  <c r="D2371" i="13"/>
  <c r="B351" i="13"/>
  <c r="C1980" i="13"/>
  <c r="C87" i="13"/>
  <c r="C2449" i="13"/>
  <c r="B268" i="13"/>
  <c r="F365" i="13"/>
  <c r="E642" i="13"/>
  <c r="E2425" i="13"/>
  <c r="C473" i="13"/>
  <c r="F1106" i="13"/>
  <c r="F2427" i="13"/>
  <c r="C1285" i="13"/>
  <c r="B223" i="13"/>
  <c r="C635" i="13"/>
  <c r="B968" i="13"/>
  <c r="C872" i="13"/>
  <c r="F653" i="13"/>
  <c r="C1066" i="13"/>
  <c r="C670" i="13"/>
  <c r="B460" i="13"/>
  <c r="D882" i="13"/>
  <c r="C1119" i="13"/>
  <c r="E502" i="13"/>
  <c r="B1413" i="13"/>
  <c r="C769" i="13"/>
  <c r="B1769" i="13"/>
  <c r="B1305" i="13"/>
  <c r="D581" i="13"/>
  <c r="D1340" i="13"/>
  <c r="E637" i="13"/>
  <c r="E87" i="13"/>
  <c r="F420" i="13"/>
  <c r="C1234" i="13"/>
  <c r="E963" i="13"/>
  <c r="F1540" i="13"/>
  <c r="Q1109" i="106"/>
  <c r="F1994" i="13"/>
  <c r="C476" i="13"/>
  <c r="D492" i="13"/>
  <c r="C1843" i="13"/>
  <c r="B1168" i="13"/>
  <c r="B1193" i="13"/>
  <c r="E205" i="13"/>
  <c r="F1898" i="13"/>
  <c r="C1519" i="13"/>
  <c r="B168" i="13"/>
  <c r="F13" i="114"/>
  <c r="D654" i="13"/>
  <c r="C1264" i="13"/>
  <c r="E1219" i="13"/>
  <c r="Q1151" i="106"/>
  <c r="F1261" i="13"/>
  <c r="C1530" i="13"/>
  <c r="F1250" i="13"/>
  <c r="F338" i="13"/>
  <c r="F1067" i="106"/>
  <c r="C334" i="13"/>
  <c r="E1348" i="13"/>
  <c r="C2382" i="13"/>
  <c r="F460" i="13"/>
  <c r="B2501" i="13"/>
  <c r="Q1171" i="106"/>
  <c r="B416" i="13"/>
  <c r="B1146" i="13"/>
  <c r="D1171" i="13"/>
  <c r="E1114" i="13"/>
  <c r="B503" i="13"/>
  <c r="E696" i="13"/>
  <c r="B2303" i="13"/>
  <c r="E1459" i="13"/>
  <c r="E497" i="13"/>
  <c r="C1138" i="13"/>
  <c r="F571" i="13"/>
  <c r="B1330" i="13"/>
  <c r="D2293" i="13"/>
  <c r="Q113" i="106"/>
  <c r="C1921" i="13"/>
  <c r="B1886" i="13"/>
  <c r="D670" i="13"/>
  <c r="E2588" i="13"/>
  <c r="D1774" i="13"/>
  <c r="E238" i="13"/>
  <c r="F1960" i="13"/>
  <c r="B623" i="13"/>
  <c r="D462" i="13"/>
  <c r="E1988" i="13"/>
  <c r="C1350" i="13"/>
  <c r="C252" i="13"/>
  <c r="F1978" i="13"/>
  <c r="Q371" i="106"/>
  <c r="D1436" i="13"/>
  <c r="B1782" i="13"/>
  <c r="C1526" i="13"/>
  <c r="C2392" i="13"/>
  <c r="F1267" i="13"/>
  <c r="E988" i="13"/>
  <c r="E618" i="13"/>
  <c r="E2583" i="13"/>
  <c r="C1323" i="13"/>
  <c r="D2288" i="13"/>
  <c r="F2537" i="13"/>
  <c r="F175" i="13"/>
  <c r="B1582" i="13"/>
  <c r="D1265" i="13"/>
  <c r="D2368" i="13"/>
  <c r="C2713" i="13"/>
  <c r="D70" i="13"/>
  <c r="P163" i="106"/>
  <c r="F47" i="106"/>
  <c r="F669" i="13"/>
  <c r="B1049" i="13"/>
  <c r="C1422" i="13"/>
  <c r="D426" i="13"/>
  <c r="C1197" i="13"/>
  <c r="E2542" i="13"/>
  <c r="F813" i="13"/>
  <c r="F293" i="13"/>
  <c r="F2586" i="13"/>
  <c r="B2493" i="13"/>
  <c r="B1497" i="13"/>
  <c r="Q1181" i="106"/>
  <c r="Q721" i="106"/>
  <c r="D763" i="13"/>
  <c r="E567" i="13"/>
  <c r="C837" i="106"/>
  <c r="C1266" i="13"/>
  <c r="B171" i="13"/>
  <c r="D1397" i="13"/>
  <c r="F1069" i="13"/>
  <c r="E1334" i="13"/>
  <c r="E476" i="13"/>
  <c r="E987" i="106"/>
  <c r="F2555" i="13"/>
  <c r="D1459" i="13"/>
  <c r="E912" i="13"/>
  <c r="F227" i="106"/>
  <c r="B2724" i="13"/>
  <c r="F1161" i="13"/>
  <c r="F275" i="13"/>
  <c r="F2577" i="13"/>
  <c r="D2450" i="13"/>
  <c r="B1570" i="13"/>
  <c r="C440" i="13"/>
  <c r="D2592" i="13"/>
  <c r="D604" i="13"/>
  <c r="D1414" i="13"/>
  <c r="E1146" i="13"/>
  <c r="D687" i="106"/>
  <c r="E484" i="13"/>
  <c r="E260" i="13"/>
  <c r="E2427" i="13"/>
  <c r="E531" i="13"/>
  <c r="D127" i="106"/>
  <c r="D109" i="13"/>
  <c r="C1386" i="13"/>
  <c r="C2398" i="13"/>
  <c r="C134" i="13"/>
  <c r="E42" i="13"/>
  <c r="B745" i="13"/>
  <c r="F154" i="13"/>
  <c r="D441" i="13"/>
  <c r="F1440" i="13"/>
  <c r="F740" i="13"/>
  <c r="B2718" i="13"/>
  <c r="P1183" i="106"/>
  <c r="F953" i="13"/>
  <c r="P799" i="106"/>
  <c r="B2392" i="13"/>
  <c r="B1397" i="13"/>
  <c r="P713" i="106"/>
  <c r="B1882" i="13"/>
  <c r="D1196" i="13"/>
  <c r="E2600" i="13"/>
  <c r="F476" i="13"/>
  <c r="E620" i="13"/>
  <c r="D1798" i="13"/>
  <c r="E677" i="106"/>
  <c r="C1201" i="13"/>
  <c r="C1941" i="13"/>
  <c r="E766" i="13"/>
  <c r="E737" i="13"/>
  <c r="D1261" i="13"/>
  <c r="P283" i="106"/>
  <c r="F2411" i="13"/>
  <c r="B65" i="13"/>
  <c r="B973" i="13"/>
  <c r="E1993" i="13"/>
  <c r="R27" i="113"/>
  <c r="C738" i="13"/>
  <c r="D408" i="13"/>
  <c r="D594" i="13"/>
  <c r="B637" i="13"/>
  <c r="B1239" i="13"/>
  <c r="B573" i="13"/>
  <c r="E2639" i="13"/>
  <c r="F1007" i="106"/>
  <c r="C2295" i="13"/>
  <c r="F261" i="13"/>
  <c r="C1780" i="13"/>
  <c r="D2332" i="13"/>
  <c r="B96" i="13"/>
  <c r="E633" i="13"/>
  <c r="B2558" i="13"/>
  <c r="B1817" i="13"/>
  <c r="F383" i="13"/>
  <c r="C835" i="13"/>
  <c r="B615" i="13"/>
  <c r="D2548" i="13"/>
  <c r="C2377" i="13"/>
  <c r="P1169" i="106"/>
  <c r="F2692" i="13"/>
  <c r="C1923" i="13"/>
  <c r="E1561" i="13"/>
  <c r="C955" i="13"/>
  <c r="E161" i="13"/>
  <c r="B920" i="13"/>
  <c r="B924" i="13"/>
  <c r="Q243" i="106"/>
  <c r="D2706" i="13"/>
  <c r="B630" i="13"/>
  <c r="B2531" i="13"/>
  <c r="B971" i="13"/>
  <c r="B794" i="13"/>
  <c r="B292" i="13"/>
  <c r="D1275" i="13"/>
  <c r="B470" i="13"/>
  <c r="F1979" i="13"/>
  <c r="F877" i="13"/>
  <c r="F2605" i="13"/>
  <c r="B1060" i="13"/>
  <c r="C2562" i="13"/>
  <c r="B632" i="13"/>
  <c r="B2575" i="13"/>
  <c r="B1017" i="13"/>
  <c r="D89" i="13"/>
  <c r="C1926" i="13"/>
  <c r="D593" i="13"/>
  <c r="C2414" i="13"/>
  <c r="D1527" i="13"/>
  <c r="F1768" i="13"/>
  <c r="B341" i="13"/>
  <c r="E2330" i="13"/>
  <c r="P923" i="106"/>
  <c r="E425" i="13"/>
  <c r="F1529" i="13"/>
  <c r="B1347" i="13"/>
  <c r="C441" i="13"/>
  <c r="F2712" i="13"/>
  <c r="E1961" i="13"/>
  <c r="E757" i="106"/>
  <c r="C316" i="13"/>
  <c r="F2632" i="13"/>
  <c r="B267" i="13"/>
  <c r="B1831" i="13"/>
  <c r="B108" i="13"/>
  <c r="C1882" i="13"/>
  <c r="C1309" i="13"/>
  <c r="D2298" i="13"/>
  <c r="E2703" i="13"/>
  <c r="F1300" i="13"/>
  <c r="F622" i="13"/>
  <c r="D182" i="13"/>
  <c r="C1409" i="13"/>
  <c r="B1509" i="13"/>
  <c r="D119" i="13"/>
  <c r="B1650" i="13"/>
  <c r="C196" i="13"/>
  <c r="F2636" i="13"/>
  <c r="F1141" i="13"/>
  <c r="B889" i="13"/>
  <c r="D2650" i="13"/>
  <c r="E557" i="13"/>
  <c r="F204" i="13"/>
  <c r="D623" i="13"/>
  <c r="B2341" i="13"/>
  <c r="E106" i="13"/>
  <c r="B265" i="13"/>
  <c r="C452" i="13"/>
  <c r="B440" i="13"/>
  <c r="D416" i="13"/>
  <c r="C2558" i="13"/>
  <c r="E367" i="13"/>
  <c r="C608" i="13"/>
  <c r="B747" i="13"/>
  <c r="F1786" i="13"/>
  <c r="E699" i="13"/>
  <c r="B1693" i="13"/>
  <c r="E948" i="13"/>
  <c r="D71" i="13"/>
  <c r="B1236" i="13"/>
  <c r="B1352" i="13"/>
  <c r="E352" i="13"/>
  <c r="C343" i="13"/>
  <c r="D725" i="13"/>
  <c r="F853" i="13"/>
  <c r="E328" i="13"/>
  <c r="B1405" i="13"/>
  <c r="B487" i="13"/>
  <c r="C888" i="13"/>
  <c r="B1260" i="13"/>
  <c r="Q383" i="106"/>
  <c r="B2564" i="13"/>
  <c r="D270" i="13"/>
  <c r="E1358" i="13"/>
  <c r="F2594" i="13"/>
  <c r="E1984" i="13"/>
  <c r="E1204" i="13"/>
  <c r="F628" i="13"/>
  <c r="B550" i="13"/>
  <c r="F50" i="13"/>
  <c r="B818" i="13"/>
  <c r="E1209" i="13"/>
  <c r="B1970" i="13"/>
  <c r="C49" i="13"/>
  <c r="E601" i="13"/>
  <c r="F106" i="13"/>
  <c r="F651" i="13"/>
  <c r="C673" i="13"/>
  <c r="F1145" i="13"/>
  <c r="F287" i="106"/>
  <c r="F1376" i="13"/>
  <c r="F1095" i="13"/>
  <c r="B1161" i="13"/>
  <c r="E285" i="13"/>
  <c r="B2514" i="13"/>
  <c r="F1403" i="13"/>
  <c r="F2556" i="13"/>
  <c r="B1043" i="13"/>
  <c r="B831" i="13"/>
  <c r="E845" i="13"/>
  <c r="F777" i="106"/>
  <c r="D175" i="13"/>
  <c r="E1283" i="13"/>
  <c r="F917" i="106"/>
  <c r="Q919" i="106"/>
  <c r="D1193" i="13"/>
  <c r="E149" i="13"/>
  <c r="P79" i="106"/>
  <c r="E671" i="13"/>
  <c r="B2257" i="13"/>
  <c r="C262" i="13"/>
  <c r="P1069" i="106"/>
  <c r="P683" i="106"/>
  <c r="B811" i="13"/>
  <c r="F918" i="13"/>
  <c r="C380" i="13"/>
  <c r="C2437" i="13"/>
  <c r="E1069" i="13"/>
  <c r="D490" i="13"/>
  <c r="D2484" i="13"/>
  <c r="D280" i="13"/>
  <c r="C827" i="106"/>
  <c r="C1210" i="13"/>
  <c r="C1014" i="13"/>
  <c r="C850" i="13"/>
  <c r="B2253" i="13"/>
  <c r="C1469" i="13"/>
  <c r="B2302" i="13"/>
  <c r="E2522" i="13"/>
  <c r="B694" i="13"/>
  <c r="B2434" i="13"/>
  <c r="E300" i="13"/>
  <c r="D213" i="13"/>
  <c r="D791" i="13"/>
  <c r="C684" i="13"/>
  <c r="E360" i="13"/>
  <c r="D817" i="106"/>
  <c r="B2420" i="13"/>
  <c r="C2281" i="13"/>
  <c r="B1501" i="13"/>
  <c r="E2377" i="13"/>
  <c r="Q903" i="106"/>
  <c r="D2640" i="13"/>
  <c r="B2340" i="13"/>
  <c r="C659" i="13"/>
  <c r="D971" i="13"/>
  <c r="B235" i="13"/>
  <c r="B1824" i="13"/>
  <c r="D1481" i="13"/>
  <c r="F2563" i="13"/>
  <c r="C520" i="13"/>
  <c r="Q93" i="106"/>
  <c r="B1764" i="13"/>
  <c r="B1462" i="13"/>
  <c r="D615" i="13"/>
  <c r="D1955" i="13"/>
  <c r="D443" i="13"/>
  <c r="B2632" i="13"/>
  <c r="C347" i="13"/>
  <c r="D530" i="13"/>
  <c r="C722" i="13"/>
  <c r="Q779" i="106"/>
  <c r="F2607" i="13"/>
  <c r="E2603" i="13"/>
  <c r="E1545" i="13"/>
  <c r="B1712" i="13"/>
  <c r="C881" i="13"/>
  <c r="C1483" i="13"/>
  <c r="C2488" i="13"/>
  <c r="F691" i="13"/>
  <c r="C875" i="13"/>
  <c r="D1974" i="13"/>
  <c r="B1113" i="13"/>
  <c r="B927" i="13"/>
  <c r="C2386" i="13"/>
  <c r="C2253" i="13"/>
  <c r="F2349" i="13"/>
  <c r="E767" i="13"/>
  <c r="B2626" i="13"/>
  <c r="B749" i="13"/>
  <c r="D114" i="13"/>
  <c r="D1013" i="13"/>
  <c r="E1380" i="13"/>
  <c r="E861" i="13"/>
  <c r="F641" i="13"/>
  <c r="E382" i="13"/>
  <c r="D261" i="13"/>
  <c r="C1009" i="13"/>
  <c r="D1037" i="13"/>
  <c r="C2599" i="13"/>
  <c r="D1476" i="13"/>
  <c r="C2421" i="13"/>
  <c r="F1970" i="13"/>
  <c r="E1242" i="13"/>
  <c r="F1044" i="13"/>
  <c r="D1434" i="13"/>
  <c r="E814" i="13"/>
  <c r="F403" i="13"/>
  <c r="B385" i="13"/>
  <c r="C2639" i="13"/>
  <c r="E838" i="13"/>
  <c r="C1192" i="13"/>
  <c r="B590" i="13"/>
  <c r="E1161" i="13"/>
  <c r="B1447" i="13"/>
  <c r="E2328" i="13"/>
  <c r="D759" i="13"/>
  <c r="C13" i="114"/>
  <c r="E602" i="13"/>
  <c r="B236" i="13"/>
  <c r="F1232" i="13"/>
  <c r="F723" i="13"/>
  <c r="C1288" i="13"/>
  <c r="B527" i="13"/>
  <c r="F508" i="13"/>
  <c r="B697" i="13"/>
  <c r="B1590" i="13"/>
  <c r="C671" i="13"/>
  <c r="C1306" i="13"/>
  <c r="E1282" i="13"/>
  <c r="B2405" i="13"/>
  <c r="D2555" i="13"/>
  <c r="D1349" i="13"/>
  <c r="E369" i="13"/>
  <c r="C216" i="13"/>
  <c r="E2513" i="13"/>
  <c r="B2696" i="13"/>
  <c r="D473" i="13"/>
  <c r="E378" i="13"/>
  <c r="F656" i="13"/>
  <c r="E534" i="13"/>
  <c r="D247" i="13"/>
  <c r="C478" i="13"/>
  <c r="E53" i="13"/>
  <c r="D2419" i="13"/>
  <c r="B612" i="13"/>
  <c r="F2522" i="13"/>
  <c r="B2594" i="13"/>
  <c r="E2290" i="13"/>
  <c r="C76" i="13"/>
  <c r="D322" i="13"/>
  <c r="E1994" i="13"/>
  <c r="C202" i="13"/>
  <c r="E1215" i="13"/>
  <c r="B1863" i="13"/>
  <c r="C1891" i="13"/>
  <c r="C2595" i="13"/>
  <c r="F1465" i="13"/>
  <c r="D996" i="13"/>
  <c r="C291" i="13"/>
  <c r="F822" i="13"/>
  <c r="B1319" i="13"/>
  <c r="E999" i="13"/>
  <c r="D2726" i="13"/>
  <c r="B1801" i="13"/>
  <c r="B677" i="13"/>
  <c r="C2463" i="13"/>
  <c r="E494" i="13"/>
  <c r="F607" i="13"/>
  <c r="B1578" i="13"/>
  <c r="C210" i="13"/>
  <c r="B1006" i="13"/>
  <c r="E731" i="13"/>
  <c r="B725" i="13"/>
  <c r="Q15" i="112"/>
  <c r="C329" i="13"/>
  <c r="F1413" i="13"/>
  <c r="C43" i="13"/>
  <c r="F2552" i="13"/>
  <c r="E2535" i="13"/>
  <c r="B1063" i="13"/>
  <c r="D1152" i="13"/>
  <c r="F1429" i="13"/>
  <c r="B2343" i="13"/>
  <c r="F1536" i="13"/>
  <c r="F437" i="13"/>
  <c r="B1736" i="13"/>
  <c r="E566" i="13"/>
  <c r="E1357" i="13"/>
  <c r="B259" i="13"/>
  <c r="C618" i="13"/>
  <c r="D1145" i="13"/>
  <c r="C420" i="13"/>
  <c r="F58" i="13"/>
  <c r="F1795" i="13"/>
  <c r="F1476" i="13"/>
  <c r="C2317" i="13"/>
  <c r="D2472" i="13"/>
  <c r="D1312" i="13"/>
  <c r="C1853" i="13"/>
  <c r="E942" i="13"/>
  <c r="B1523" i="13"/>
  <c r="B2342" i="13"/>
  <c r="D151" i="13"/>
  <c r="B2605" i="13"/>
  <c r="C2373" i="13"/>
  <c r="Q999" i="106"/>
  <c r="B896" i="13"/>
  <c r="D341" i="13"/>
  <c r="E1422" i="13"/>
  <c r="B1265" i="13"/>
  <c r="B1781" i="13"/>
  <c r="D520" i="13"/>
  <c r="F1023" i="13"/>
  <c r="F237" i="106"/>
  <c r="E746" i="13"/>
  <c r="D921" i="13"/>
  <c r="C2320" i="13"/>
  <c r="E780" i="13"/>
  <c r="C1022" i="13"/>
  <c r="D409" i="13"/>
  <c r="F1060" i="13"/>
  <c r="D675" i="13"/>
  <c r="C1535" i="13"/>
  <c r="C181" i="13"/>
  <c r="C1050" i="13"/>
  <c r="D1142" i="13"/>
  <c r="D1546" i="13"/>
  <c r="E1276" i="13"/>
  <c r="P993" i="106"/>
  <c r="F228" i="13"/>
  <c r="E510" i="13"/>
  <c r="B337" i="13"/>
  <c r="F178" i="13"/>
  <c r="E1304" i="13"/>
  <c r="F2297" i="13"/>
  <c r="E1009" i="13"/>
  <c r="D274" i="13"/>
  <c r="R9" i="113"/>
  <c r="D508" i="13"/>
  <c r="C640" i="13"/>
  <c r="B561" i="13"/>
  <c r="F829" i="13"/>
  <c r="P673" i="106"/>
  <c r="D1537" i="13"/>
  <c r="B291" i="13"/>
  <c r="B1873" i="13"/>
  <c r="C950" i="13"/>
  <c r="E898" i="13"/>
  <c r="C1376" i="13"/>
  <c r="F490" i="13"/>
  <c r="E1518" i="13"/>
  <c r="E943" i="13"/>
  <c r="E2321" i="13"/>
  <c r="C621" i="13"/>
  <c r="D811" i="13"/>
  <c r="Q641" i="106"/>
  <c r="B1868" i="13"/>
  <c r="B595" i="13"/>
  <c r="P409" i="106"/>
  <c r="C187" i="106"/>
  <c r="C1877" i="13"/>
  <c r="D2331" i="13"/>
  <c r="F2617" i="13"/>
  <c r="C1334" i="13"/>
  <c r="B501" i="13"/>
  <c r="F981" i="13"/>
  <c r="D1354" i="13"/>
  <c r="F436" i="13"/>
  <c r="E809" i="13"/>
  <c r="C1431" i="13"/>
  <c r="B1395" i="13"/>
  <c r="D230" i="13"/>
  <c r="D1257" i="13"/>
  <c r="F1274" i="13"/>
  <c r="C1793" i="13"/>
  <c r="E584" i="13"/>
  <c r="D1989" i="13"/>
  <c r="F2357" i="13"/>
  <c r="E761" i="13"/>
  <c r="C105" i="13"/>
  <c r="D673" i="13"/>
  <c r="Q1051" i="106"/>
  <c r="F2593" i="13"/>
  <c r="F2544" i="13"/>
  <c r="C1969" i="13"/>
  <c r="F1209" i="13"/>
  <c r="D697" i="106"/>
  <c r="D1968" i="13"/>
  <c r="E103" i="13"/>
  <c r="C536" i="13"/>
  <c r="E860" i="13"/>
  <c r="E1442" i="13"/>
  <c r="B1418" i="13"/>
  <c r="C2351" i="13"/>
  <c r="E1173" i="13"/>
  <c r="B1133" i="13"/>
  <c r="E2478" i="13"/>
  <c r="F1087" i="13"/>
  <c r="P333" i="106"/>
  <c r="Q783" i="106"/>
  <c r="B1586" i="13"/>
  <c r="E245" i="13"/>
  <c r="B1752" i="13"/>
  <c r="F2333" i="13"/>
  <c r="B820" i="13"/>
  <c r="C1329" i="13"/>
  <c r="E607" i="106"/>
  <c r="P621" i="106"/>
  <c r="E92" i="13"/>
  <c r="B406" i="13"/>
  <c r="B2292" i="13"/>
  <c r="D864" i="13"/>
  <c r="B1818" i="13"/>
  <c r="B633" i="13"/>
  <c r="E336" i="13"/>
  <c r="D969" i="13"/>
  <c r="E993" i="13"/>
  <c r="D1006" i="13"/>
  <c r="C1521" i="13"/>
  <c r="C2347" i="13"/>
  <c r="D107" i="13"/>
  <c r="C341" i="13"/>
  <c r="B535" i="13"/>
  <c r="D301" i="13"/>
  <c r="E858" i="13"/>
  <c r="F142" i="13"/>
  <c r="F975" i="13"/>
  <c r="D1776" i="13"/>
  <c r="E100" i="13"/>
  <c r="E2420" i="13"/>
  <c r="C1855" i="13"/>
  <c r="F410" i="13"/>
  <c r="B1005" i="13"/>
  <c r="D209" i="13"/>
  <c r="D2255" i="13"/>
  <c r="B981" i="13"/>
  <c r="F2423" i="13"/>
  <c r="E275" i="13"/>
  <c r="P671" i="106"/>
  <c r="B94" i="13"/>
  <c r="B145" i="13"/>
  <c r="E2627" i="13"/>
  <c r="F2502" i="13"/>
  <c r="F1937" i="13"/>
  <c r="E2695" i="13"/>
  <c r="E879" i="13"/>
  <c r="B150" i="13"/>
  <c r="F37" i="113"/>
  <c r="D1523" i="13"/>
  <c r="F1208" i="13"/>
  <c r="C543" i="13"/>
  <c r="F2496" i="13"/>
  <c r="B2404" i="13"/>
  <c r="F166" i="13"/>
  <c r="P1073" i="106"/>
  <c r="C2491" i="13"/>
  <c r="B2692" i="13"/>
  <c r="B1219" i="13"/>
  <c r="C847" i="13"/>
  <c r="B834" i="13"/>
  <c r="F432" i="13"/>
  <c r="E1960" i="13"/>
  <c r="D2700" i="13"/>
  <c r="D2277" i="13"/>
  <c r="F1512" i="13"/>
  <c r="F755" i="13"/>
  <c r="B393" i="13"/>
  <c r="D2448" i="13"/>
  <c r="C1282" i="13"/>
  <c r="C2365" i="13"/>
  <c r="P1161" i="106"/>
  <c r="B1407" i="13"/>
  <c r="F667" i="106"/>
  <c r="B2604" i="13"/>
  <c r="Q819" i="106"/>
  <c r="D567" i="106"/>
  <c r="D226" i="13"/>
  <c r="E1260" i="13"/>
  <c r="B442" i="13"/>
  <c r="F1776" i="13"/>
  <c r="D1991" i="13"/>
  <c r="C285" i="13"/>
  <c r="D99" i="13"/>
  <c r="B2565" i="13"/>
  <c r="F878" i="13"/>
  <c r="E155" i="13"/>
  <c r="E2641" i="13"/>
  <c r="C708" i="13"/>
  <c r="B324" i="13"/>
  <c r="F1244" i="13"/>
  <c r="E139" i="13"/>
  <c r="D1210" i="13"/>
  <c r="C2308" i="13"/>
  <c r="D2572" i="13"/>
  <c r="B2606" i="13"/>
  <c r="B1576" i="13"/>
  <c r="D646" i="13"/>
  <c r="D2499" i="13"/>
  <c r="F979" i="13"/>
  <c r="D491" i="13"/>
  <c r="B1983" i="13"/>
  <c r="F943" i="13"/>
  <c r="C442" i="13"/>
  <c r="E1451" i="13"/>
  <c r="D897" i="106"/>
  <c r="B1209" i="13"/>
  <c r="E545" i="13"/>
  <c r="B1711" i="13"/>
  <c r="F454" i="13"/>
  <c r="F1290" i="13"/>
  <c r="E1447" i="13"/>
  <c r="C1064" i="13"/>
  <c r="F1156" i="13"/>
  <c r="B1231" i="13"/>
  <c r="F2321" i="13"/>
  <c r="B1604" i="13"/>
  <c r="Q703" i="106"/>
  <c r="D472" i="13"/>
  <c r="C2620" i="13"/>
  <c r="C936" i="13"/>
  <c r="C2328" i="13"/>
  <c r="Q1189" i="106"/>
  <c r="B2414" i="13"/>
  <c r="E257" i="106"/>
  <c r="D1190" i="13"/>
  <c r="F1395" i="13"/>
  <c r="D1425" i="13"/>
  <c r="D484" i="13"/>
  <c r="D1018" i="13"/>
  <c r="D1087" i="106"/>
  <c r="B2366" i="13"/>
  <c r="C1557" i="13"/>
  <c r="E383" i="13"/>
  <c r="E570" i="13"/>
  <c r="F2653" i="13"/>
  <c r="B1546" i="13"/>
  <c r="E1336" i="13"/>
  <c r="C1937" i="13"/>
  <c r="D495" i="13"/>
  <c r="F7" i="112"/>
  <c r="D2300" i="13"/>
  <c r="B413" i="13"/>
  <c r="B54" i="13"/>
  <c r="B1519" i="13"/>
  <c r="F240" i="13"/>
  <c r="C2484" i="13"/>
  <c r="D466" i="13"/>
  <c r="Q841" i="106"/>
  <c r="D1160" i="13"/>
  <c r="B186" i="13"/>
  <c r="P1063" i="106"/>
  <c r="E1533" i="13"/>
  <c r="C320" i="13"/>
  <c r="D474" i="13"/>
  <c r="F1270" i="13"/>
  <c r="P193" i="106"/>
  <c r="B364" i="13"/>
  <c r="B83" i="13"/>
  <c r="E2725" i="13"/>
  <c r="E1495" i="13"/>
  <c r="C146" i="13"/>
  <c r="E272" i="13"/>
  <c r="D1473" i="13"/>
  <c r="F331" i="13"/>
  <c r="F1788" i="13"/>
  <c r="C2454" i="13"/>
  <c r="E2537" i="13"/>
  <c r="Q799" i="106"/>
  <c r="E1017" i="13"/>
  <c r="F1335" i="13"/>
  <c r="E662" i="13"/>
  <c r="F1214" i="13"/>
  <c r="F1934" i="13"/>
  <c r="D46" i="13"/>
  <c r="C890" i="13"/>
  <c r="B1726" i="13"/>
  <c r="B2616" i="13"/>
  <c r="C1047" i="106"/>
  <c r="C1419" i="13"/>
  <c r="E182" i="13"/>
  <c r="D777" i="106"/>
  <c r="B1029" i="13"/>
  <c r="D577" i="106"/>
  <c r="D906" i="13"/>
  <c r="D1049" i="13"/>
  <c r="B843" i="13"/>
  <c r="E2378" i="13"/>
  <c r="B2369" i="13"/>
  <c r="D2608" i="13"/>
  <c r="B1103" i="13"/>
  <c r="D633" i="13"/>
  <c r="C220" i="13"/>
  <c r="D176" i="13"/>
  <c r="F742" i="13"/>
  <c r="D181" i="13"/>
  <c r="D695" i="13"/>
  <c r="D519" i="13"/>
  <c r="B1252" i="13"/>
  <c r="V8" i="8"/>
  <c r="B1561" i="13"/>
  <c r="B60" i="13"/>
  <c r="D2524" i="13"/>
  <c r="E1212" i="13"/>
  <c r="F883" i="13"/>
  <c r="E495" i="13"/>
  <c r="C290" i="13"/>
  <c r="D884" i="13"/>
  <c r="B893" i="13"/>
  <c r="F1399" i="13"/>
  <c r="Q169" i="106"/>
  <c r="C1221" i="13"/>
  <c r="F1089" i="13"/>
  <c r="B1940" i="13"/>
  <c r="B771" i="13"/>
  <c r="D1077" i="13"/>
  <c r="C585" i="13"/>
  <c r="F1779" i="13"/>
  <c r="D1421" i="13"/>
  <c r="E283" i="13"/>
  <c r="D944" i="13"/>
  <c r="B1446" i="13"/>
  <c r="C2350" i="13"/>
  <c r="D496" i="13"/>
  <c r="E370" i="13"/>
  <c r="B192" i="13"/>
  <c r="E1248" i="13"/>
  <c r="D497" i="106"/>
  <c r="C931" i="13"/>
  <c r="C706" i="13"/>
  <c r="F2532" i="13"/>
  <c r="B252" i="13"/>
  <c r="F707" i="13"/>
  <c r="C318" i="13"/>
  <c r="P593" i="106"/>
  <c r="F230" i="13"/>
  <c r="B1594" i="13"/>
  <c r="B2568" i="13"/>
  <c r="E1530" i="13"/>
  <c r="F2317" i="13"/>
  <c r="E1338" i="13"/>
  <c r="C1451" i="13"/>
  <c r="E1102" i="13"/>
  <c r="B1741" i="13"/>
  <c r="F546" i="13"/>
  <c r="D2630" i="13"/>
  <c r="F1139" i="13"/>
  <c r="D2578" i="13"/>
  <c r="D885" i="13"/>
  <c r="E2492" i="13"/>
  <c r="C2501" i="13"/>
  <c r="D681" i="13"/>
  <c r="F2345" i="13"/>
  <c r="C2583" i="13"/>
  <c r="B1492" i="13"/>
  <c r="F1093" i="13"/>
  <c r="B1991" i="13"/>
  <c r="E1228" i="13"/>
  <c r="E1107" i="106"/>
  <c r="F849" i="13"/>
  <c r="E2518" i="13"/>
  <c r="F272" i="13"/>
  <c r="B1843" i="13"/>
  <c r="D1532" i="13"/>
  <c r="D1033" i="13"/>
  <c r="B1267" i="13"/>
  <c r="C77" i="13"/>
  <c r="D197" i="106"/>
  <c r="P641" i="106"/>
  <c r="F1379" i="13"/>
  <c r="F1322" i="13"/>
  <c r="E2538" i="13"/>
  <c r="B1929" i="13"/>
  <c r="B706" i="13"/>
  <c r="C359" i="13"/>
  <c r="F870" i="13"/>
  <c r="E2353" i="13"/>
  <c r="D2626" i="13"/>
  <c r="B902" i="13"/>
  <c r="F1943" i="13"/>
  <c r="E1482" i="13"/>
  <c r="E1387" i="13"/>
  <c r="D2263" i="13"/>
  <c r="D903" i="13"/>
  <c r="F1103" i="13"/>
  <c r="Q1023" i="106"/>
  <c r="E957" i="106"/>
  <c r="F2520" i="13"/>
  <c r="E377" i="106"/>
  <c r="B1302" i="13"/>
  <c r="E2303" i="13"/>
  <c r="B1592" i="13"/>
  <c r="D2374" i="13"/>
  <c r="E82" i="13"/>
  <c r="E1198" i="13"/>
  <c r="D2397" i="13"/>
  <c r="E414" i="13"/>
  <c r="E697" i="106"/>
  <c r="D1169" i="13"/>
  <c r="F1381" i="13"/>
  <c r="B148" i="13"/>
  <c r="Q599" i="106"/>
  <c r="F1022" i="13"/>
  <c r="C2450" i="13"/>
  <c r="F1455" i="13"/>
  <c r="F222" i="13"/>
  <c r="C1944" i="13"/>
  <c r="C1786" i="13"/>
  <c r="E2592" i="13"/>
  <c r="F1977" i="13"/>
  <c r="Q173" i="106"/>
  <c r="P1173" i="106"/>
  <c r="Q439" i="106"/>
  <c r="B2551" i="13"/>
  <c r="C1162" i="13"/>
  <c r="B1789" i="13"/>
  <c r="C1072" i="13"/>
  <c r="C810" i="13"/>
  <c r="P483" i="106"/>
  <c r="E1491" i="13"/>
  <c r="F2564" i="13"/>
  <c r="F1505" i="13"/>
  <c r="Q83" i="106"/>
  <c r="F2446" i="13"/>
  <c r="B1296" i="13"/>
  <c r="F1324" i="13"/>
  <c r="B1804" i="13"/>
  <c r="F1056" i="13"/>
  <c r="F976" i="13"/>
  <c r="F1331" i="13"/>
  <c r="C2254" i="13"/>
  <c r="D1479" i="13"/>
  <c r="F738" i="13"/>
  <c r="E185" i="13"/>
  <c r="B1233" i="13"/>
  <c r="F1389" i="13"/>
  <c r="B1201" i="13"/>
  <c r="D281" i="13"/>
  <c r="E2591" i="13"/>
  <c r="B1686" i="13"/>
  <c r="F64" i="13"/>
  <c r="B1552" i="13"/>
  <c r="C2299" i="13"/>
  <c r="C539" i="13"/>
  <c r="C2633" i="13"/>
  <c r="F937" i="106"/>
  <c r="P943" i="106"/>
  <c r="E2714" i="13"/>
  <c r="D1562" i="13"/>
  <c r="B1610" i="13"/>
  <c r="E795" i="13"/>
  <c r="D869" i="13"/>
  <c r="C60" i="13"/>
  <c r="B1624" i="13"/>
  <c r="E427" i="106"/>
  <c r="E973" i="13"/>
  <c r="C2716" i="13"/>
  <c r="D1035" i="13"/>
  <c r="E1543" i="13"/>
  <c r="F2287" i="13"/>
  <c r="F1062" i="13"/>
  <c r="E344" i="13"/>
  <c r="B1574" i="13"/>
  <c r="D2422" i="13"/>
  <c r="P691" i="106"/>
  <c r="D717" i="13"/>
  <c r="C2471" i="13"/>
  <c r="C197" i="13"/>
  <c r="C926" i="13"/>
  <c r="C1005" i="13"/>
  <c r="C1507" i="13"/>
  <c r="F2639" i="13"/>
  <c r="E1189" i="13"/>
  <c r="F387" i="13"/>
  <c r="F781" i="13"/>
  <c r="C622" i="13"/>
  <c r="D304" i="13"/>
  <c r="F2559" i="13"/>
  <c r="E894" i="13"/>
  <c r="B1756" i="13"/>
  <c r="D2420" i="13"/>
  <c r="D1993" i="13"/>
  <c r="C996" i="13"/>
  <c r="E1351" i="13"/>
  <c r="F257" i="13"/>
  <c r="E1438" i="13"/>
  <c r="D1313" i="13"/>
  <c r="D2483" i="13"/>
  <c r="C2605" i="13"/>
  <c r="D81" i="13"/>
  <c r="B428" i="13"/>
  <c r="Q1103" i="106"/>
  <c r="B946" i="13"/>
  <c r="F523" i="13"/>
  <c r="E1061" i="13"/>
  <c r="E738" i="13"/>
  <c r="E131" i="13"/>
  <c r="C788" i="13"/>
  <c r="B1705" i="13"/>
  <c r="E835" i="13"/>
  <c r="E1133" i="13"/>
  <c r="B1685" i="13"/>
  <c r="B1537" i="13"/>
  <c r="C617" i="13"/>
  <c r="D1514" i="13"/>
  <c r="C1121" i="13"/>
  <c r="D907" i="13"/>
  <c r="F2289" i="13"/>
  <c r="B2396" i="13"/>
  <c r="E1308" i="13"/>
  <c r="F718" i="13"/>
  <c r="C889" i="13"/>
  <c r="F1986" i="13"/>
  <c r="C801" i="13"/>
  <c r="B953" i="13"/>
  <c r="F1952" i="13"/>
  <c r="D1469" i="13"/>
  <c r="B1489" i="13"/>
  <c r="C833" i="13"/>
  <c r="C2363" i="13"/>
  <c r="E1976" i="13"/>
  <c r="C749" i="13"/>
  <c r="B1268" i="13"/>
  <c r="P629" i="106"/>
  <c r="C656" i="13"/>
  <c r="D684" i="13"/>
  <c r="F1116" i="13"/>
  <c r="E2561" i="13"/>
  <c r="E415" i="13"/>
  <c r="B687" i="13"/>
  <c r="C400" i="13"/>
  <c r="C54" i="13"/>
  <c r="D2508" i="13"/>
  <c r="B2248" i="13"/>
  <c r="E247" i="106"/>
  <c r="E2428" i="13"/>
  <c r="C106" i="13"/>
  <c r="E315" i="13"/>
  <c r="F662" i="13"/>
  <c r="C2427" i="13"/>
  <c r="F1233" i="13"/>
  <c r="C969" i="13"/>
  <c r="F550" i="13"/>
  <c r="B993" i="13"/>
  <c r="C655" i="13"/>
  <c r="C1394" i="13"/>
  <c r="E976" i="13"/>
  <c r="B1641" i="13"/>
  <c r="B331" i="13"/>
  <c r="C1164" i="13"/>
  <c r="B1635" i="13"/>
  <c r="E1323" i="13"/>
  <c r="B481" i="13"/>
  <c r="B1528" i="13"/>
  <c r="F2450" i="13"/>
  <c r="B1938" i="13"/>
  <c r="D227" i="13"/>
  <c r="B2279" i="13"/>
  <c r="F452" i="13"/>
  <c r="E614" i="13"/>
  <c r="F537" i="13"/>
  <c r="D2576" i="13"/>
  <c r="E1135" i="13"/>
  <c r="B98" i="13"/>
  <c r="Q789" i="106"/>
  <c r="F397" i="106"/>
  <c r="E2331" i="13"/>
  <c r="C356" i="13"/>
  <c r="F1405" i="13"/>
  <c r="B430" i="13"/>
  <c r="E48" i="13"/>
  <c r="E2439" i="13"/>
  <c r="B639" i="13"/>
  <c r="B1877" i="13"/>
  <c r="B36" i="13"/>
  <c r="B1270" i="13"/>
  <c r="E65" i="13"/>
  <c r="B679" i="13"/>
  <c r="E1127" i="13"/>
  <c r="E2367" i="13"/>
  <c r="D167" i="106"/>
  <c r="E486" i="13"/>
  <c r="F122" i="13"/>
  <c r="E120" i="13"/>
  <c r="B979" i="13"/>
  <c r="E2430" i="13"/>
  <c r="D454" i="13"/>
  <c r="F2614" i="13"/>
  <c r="C306" i="13"/>
  <c r="E237" i="106"/>
  <c r="E1225" i="13"/>
  <c r="C2592" i="13"/>
  <c r="F2424" i="13"/>
  <c r="C485" i="13"/>
  <c r="B1041" i="13"/>
  <c r="E121" i="13"/>
  <c r="C2394" i="13"/>
  <c r="F2280" i="13"/>
  <c r="D2329" i="13"/>
  <c r="C362" i="13"/>
  <c r="E2485" i="13"/>
  <c r="C1167" i="13"/>
  <c r="B1355" i="13"/>
  <c r="C1359" i="13"/>
  <c r="E887" i="106"/>
  <c r="B318" i="13"/>
  <c r="D547" i="106"/>
  <c r="E2692" i="13"/>
  <c r="F921" i="13"/>
  <c r="C1011" i="13"/>
  <c r="D2346" i="13"/>
  <c r="D1073" i="13"/>
  <c r="C2505" i="13"/>
  <c r="F2569" i="13"/>
  <c r="C642" i="13"/>
  <c r="F94" i="13"/>
  <c r="D1032" i="13"/>
  <c r="E844" i="13"/>
  <c r="C1831" i="13"/>
  <c r="E45" i="13"/>
  <c r="E2300" i="13"/>
  <c r="F2331" i="13"/>
  <c r="D407" i="13"/>
  <c r="D1385" i="13"/>
  <c r="D827" i="106"/>
  <c r="E2647" i="13"/>
  <c r="D744" i="13"/>
  <c r="F676" i="13"/>
  <c r="C2512" i="13"/>
  <c r="C647" i="106"/>
  <c r="P201" i="106"/>
  <c r="B1117" i="13"/>
  <c r="B344" i="13"/>
  <c r="P503" i="106"/>
  <c r="E381" i="13"/>
  <c r="C2614" i="13"/>
  <c r="E578" i="13"/>
  <c r="F566" i="13"/>
  <c r="D1167" i="13"/>
  <c r="C141" i="13"/>
  <c r="E518" i="13"/>
  <c r="E77" i="106"/>
  <c r="F1825" i="13"/>
  <c r="F989" i="13"/>
  <c r="E1271" i="13"/>
  <c r="D1976" i="13"/>
  <c r="E1963" i="13"/>
  <c r="F1913" i="13"/>
  <c r="B56" i="13"/>
  <c r="B699" i="13"/>
  <c r="C90" i="13"/>
  <c r="B207" i="13"/>
  <c r="F636" i="13"/>
  <c r="F348" i="13"/>
  <c r="E2521" i="13"/>
  <c r="F2406" i="13"/>
  <c r="C1227" i="13"/>
  <c r="D1061" i="13"/>
  <c r="F1054" i="13"/>
  <c r="B2487" i="13"/>
  <c r="P1009" i="106"/>
  <c r="C1840" i="13"/>
  <c r="F2405" i="13"/>
  <c r="B128" i="13"/>
  <c r="C637" i="106"/>
  <c r="B392" i="13"/>
  <c r="B1038" i="13"/>
  <c r="D1480" i="13"/>
  <c r="F482" i="13"/>
  <c r="F415" i="13"/>
  <c r="E2580" i="13"/>
  <c r="B2442" i="13"/>
  <c r="B594" i="13"/>
  <c r="E1778" i="13"/>
  <c r="Q849" i="106"/>
  <c r="F1121" i="13"/>
  <c r="B2492" i="13"/>
  <c r="F1482" i="13"/>
  <c r="Q51" i="106"/>
  <c r="B489" i="13"/>
  <c r="B544" i="13"/>
  <c r="B387" i="13"/>
  <c r="E848" i="13"/>
  <c r="D1489" i="13"/>
  <c r="C116" i="13"/>
  <c r="F942" i="13"/>
  <c r="B458" i="13"/>
  <c r="E1547" i="13"/>
  <c r="D724" i="13"/>
  <c r="F1469" i="13"/>
  <c r="F1769" i="13"/>
  <c r="C927" i="106"/>
  <c r="F739" i="13"/>
  <c r="D1518" i="13"/>
  <c r="F41" i="13"/>
  <c r="Q689" i="106"/>
  <c r="F1040" i="13"/>
  <c r="B792" i="13"/>
  <c r="F580" i="13"/>
  <c r="D997" i="13"/>
  <c r="F1242" i="13"/>
  <c r="D1795" i="13"/>
  <c r="C1055" i="13"/>
  <c r="Q821" i="106"/>
  <c r="F834" i="13"/>
  <c r="C2518" i="13"/>
  <c r="C1834" i="13"/>
  <c r="D1178" i="13"/>
  <c r="B547" i="13"/>
  <c r="B1563" i="13"/>
  <c r="F1393" i="13"/>
  <c r="E1396" i="13"/>
  <c r="E302" i="13"/>
  <c r="B294" i="13"/>
  <c r="C1108" i="13"/>
  <c r="C1933" i="13"/>
  <c r="E396" i="13"/>
  <c r="C143" i="13"/>
  <c r="B1729" i="13"/>
  <c r="F324" i="13"/>
  <c r="E1254" i="13"/>
  <c r="D210" i="13"/>
  <c r="E676" i="13"/>
  <c r="F2316" i="13"/>
  <c r="C800" i="13"/>
  <c r="B596" i="13"/>
  <c r="B1004" i="13"/>
  <c r="D2696" i="13"/>
  <c r="E479" i="13"/>
  <c r="E1807" i="13"/>
  <c r="B746" i="13"/>
  <c r="B377" i="13"/>
  <c r="C1277" i="13"/>
  <c r="F804" i="13"/>
  <c r="B1640" i="13"/>
  <c r="P313" i="106"/>
  <c r="C1230" i="13"/>
  <c r="B976" i="13"/>
  <c r="B1061" i="13"/>
  <c r="D199" i="13"/>
  <c r="B1273" i="13"/>
  <c r="D50" i="13"/>
  <c r="D1442" i="13"/>
  <c r="B1183" i="13"/>
  <c r="D400" i="13"/>
  <c r="C103" i="13"/>
  <c r="B1950" i="13"/>
  <c r="D2296" i="13"/>
  <c r="D149" i="13"/>
  <c r="E211" i="13"/>
  <c r="Q969" i="106"/>
  <c r="E587" i="13"/>
  <c r="F831" i="13"/>
  <c r="C2431" i="13"/>
  <c r="E608" i="13"/>
  <c r="B2515" i="13"/>
  <c r="E2555" i="13"/>
  <c r="F1367" i="13"/>
  <c r="F506" i="13"/>
  <c r="D611" i="13"/>
  <c r="D2497" i="13"/>
  <c r="P919" i="106"/>
  <c r="D263" i="13"/>
  <c r="D818" i="13"/>
  <c r="E111" i="13"/>
  <c r="D2365" i="13"/>
  <c r="E1490" i="13"/>
  <c r="Q19" i="106"/>
  <c r="D235" i="13"/>
  <c r="F1000" i="13"/>
  <c r="H83" i="106" l="1"/>
  <c r="I651" i="106"/>
  <c r="G651" i="106" s="1"/>
  <c r="H829" i="106"/>
  <c r="I549" i="106"/>
  <c r="H549" i="106"/>
  <c r="H893" i="106"/>
  <c r="H243" i="106"/>
  <c r="H169" i="106"/>
  <c r="I169" i="106"/>
  <c r="I399" i="106"/>
  <c r="G399" i="106" s="1"/>
  <c r="I403" i="106"/>
  <c r="G403" i="106" s="1"/>
  <c r="I401" i="106"/>
  <c r="G401" i="106" s="1"/>
  <c r="H403" i="106"/>
  <c r="H253" i="106"/>
  <c r="H433" i="106"/>
  <c r="H943" i="106"/>
  <c r="I941" i="106"/>
  <c r="G941" i="106" s="1"/>
  <c r="I943" i="106"/>
  <c r="G943" i="106" s="1"/>
  <c r="I939" i="106"/>
  <c r="G939" i="106" s="1"/>
  <c r="H941" i="106"/>
  <c r="H703" i="106"/>
  <c r="H383" i="106"/>
  <c r="H963" i="106"/>
  <c r="I963" i="106"/>
  <c r="G963" i="106" s="1"/>
  <c r="H199" i="106"/>
  <c r="H1113" i="106"/>
  <c r="H499" i="106"/>
  <c r="I499" i="106"/>
  <c r="G499" i="106" s="1"/>
  <c r="H579" i="106"/>
  <c r="H779" i="106"/>
  <c r="I9" i="112"/>
  <c r="G9" i="112" s="1"/>
  <c r="I1089" i="106"/>
  <c r="G1089" i="106" s="1"/>
  <c r="H1089" i="106"/>
  <c r="H263" i="106"/>
  <c r="H899" i="106"/>
  <c r="H569" i="106"/>
  <c r="I673" i="106"/>
  <c r="G673" i="106" s="1"/>
  <c r="I671" i="106"/>
  <c r="G671" i="106" s="1"/>
  <c r="I669" i="106"/>
  <c r="G669" i="106" s="1"/>
  <c r="H613" i="106"/>
  <c r="H699" i="106"/>
  <c r="I243" i="106"/>
  <c r="G243" i="106" s="1"/>
  <c r="I239" i="106"/>
  <c r="G239" i="106" s="1"/>
  <c r="I241" i="106"/>
  <c r="G241" i="106" s="1"/>
  <c r="H819" i="106"/>
  <c r="I921" i="106"/>
  <c r="G921" i="106" s="1"/>
  <c r="I923" i="106"/>
  <c r="G923" i="106" s="1"/>
  <c r="I919" i="106"/>
  <c r="G919" i="106" s="1"/>
  <c r="I781" i="106"/>
  <c r="G781" i="106" s="1"/>
  <c r="I779" i="106"/>
  <c r="G779" i="106" s="1"/>
  <c r="H783" i="106"/>
  <c r="I783" i="106"/>
  <c r="G783" i="106" s="1"/>
  <c r="H781" i="106"/>
  <c r="I291" i="106"/>
  <c r="G291" i="106" s="1"/>
  <c r="I289" i="106"/>
  <c r="I293" i="106"/>
  <c r="G293" i="106" s="1"/>
  <c r="I763" i="106"/>
  <c r="G763" i="106" s="1"/>
  <c r="H763" i="106"/>
  <c r="I1013" i="106"/>
  <c r="G1013" i="106" s="1"/>
  <c r="I1009" i="106"/>
  <c r="G1009" i="106" s="1"/>
  <c r="I1011" i="106"/>
  <c r="G1011" i="106" s="1"/>
  <c r="H683" i="106"/>
  <c r="I683" i="106"/>
  <c r="G683" i="106" s="1"/>
  <c r="H129" i="106"/>
  <c r="H689" i="106"/>
  <c r="I231" i="106"/>
  <c r="G231" i="106" s="1"/>
  <c r="I229" i="106"/>
  <c r="I233" i="106"/>
  <c r="G233" i="106" s="1"/>
  <c r="H993" i="106"/>
  <c r="I51" i="106"/>
  <c r="G51" i="106" s="1"/>
  <c r="I49" i="106"/>
  <c r="G49" i="106" s="1"/>
  <c r="I53" i="106"/>
  <c r="G53" i="106" s="1"/>
  <c r="I1069" i="106"/>
  <c r="G1069" i="106" s="1"/>
  <c r="I1071" i="106"/>
  <c r="G1071" i="106" s="1"/>
  <c r="I1073" i="106"/>
  <c r="G1073" i="106" s="1"/>
  <c r="H1071" i="106"/>
  <c r="I15" i="114"/>
  <c r="H15" i="114"/>
  <c r="I411" i="106"/>
  <c r="G411" i="106" s="1"/>
  <c r="H463" i="106"/>
  <c r="H53" i="106"/>
  <c r="I191" i="106"/>
  <c r="G191" i="106" s="1"/>
  <c r="I189" i="106"/>
  <c r="G189" i="106" s="1"/>
  <c r="I193" i="106"/>
  <c r="G193" i="106" s="1"/>
  <c r="H1203" i="106"/>
  <c r="I833" i="106"/>
  <c r="G833" i="106" s="1"/>
  <c r="H833" i="106"/>
  <c r="I831" i="106"/>
  <c r="G831" i="106" s="1"/>
  <c r="I829" i="106"/>
  <c r="G829" i="106" s="1"/>
  <c r="I873" i="106"/>
  <c r="G873" i="106" s="1"/>
  <c r="I871" i="106"/>
  <c r="G871" i="106" s="1"/>
  <c r="H873" i="106"/>
  <c r="I869" i="106"/>
  <c r="G869" i="106" s="1"/>
  <c r="H15" i="112"/>
  <c r="I501" i="106"/>
  <c r="G501" i="106" s="1"/>
  <c r="H501" i="106"/>
  <c r="H813" i="106"/>
  <c r="I1119" i="106"/>
  <c r="G1119" i="106" s="1"/>
  <c r="I1123" i="106"/>
  <c r="G1123" i="106" s="1"/>
  <c r="I1121" i="106"/>
  <c r="G1121" i="106" s="1"/>
  <c r="H1121" i="106"/>
  <c r="H773" i="106"/>
  <c r="I773" i="106"/>
  <c r="G773" i="106" s="1"/>
  <c r="I121" i="106"/>
  <c r="G121" i="106" s="1"/>
  <c r="I609" i="106"/>
  <c r="G609" i="106" s="1"/>
  <c r="I611" i="106"/>
  <c r="G611" i="106" s="1"/>
  <c r="I613" i="106"/>
  <c r="G613" i="106" s="1"/>
  <c r="H611" i="106"/>
  <c r="H633" i="106"/>
  <c r="I709" i="106"/>
  <c r="G709" i="106" s="1"/>
  <c r="H709" i="106"/>
  <c r="H363" i="106"/>
  <c r="H1013" i="106"/>
  <c r="I45" i="113"/>
  <c r="H869" i="106"/>
  <c r="H333" i="106"/>
  <c r="H629" i="106"/>
  <c r="H351" i="106"/>
  <c r="I351" i="106"/>
  <c r="G351" i="106" s="1"/>
  <c r="H283" i="106"/>
  <c r="I283" i="106"/>
  <c r="G283" i="106" s="1"/>
  <c r="I201" i="106"/>
  <c r="G201" i="106" s="1"/>
  <c r="I199" i="106"/>
  <c r="G199" i="106" s="1"/>
  <c r="I203" i="106"/>
  <c r="G203" i="106" s="1"/>
  <c r="H203" i="106"/>
  <c r="H201" i="106"/>
  <c r="H719" i="106"/>
  <c r="I969" i="106"/>
  <c r="G969" i="106" s="1"/>
  <c r="I971" i="106"/>
  <c r="G971" i="106" s="1"/>
  <c r="I973" i="106"/>
  <c r="G973" i="106" s="1"/>
  <c r="H973" i="106"/>
  <c r="I63" i="113"/>
  <c r="J63" i="113"/>
  <c r="H63" i="113" s="1"/>
  <c r="H599" i="106"/>
  <c r="H293" i="106"/>
  <c r="H879" i="106"/>
  <c r="H609" i="106"/>
  <c r="I953" i="106"/>
  <c r="G953" i="106" s="1"/>
  <c r="I949" i="106"/>
  <c r="G949" i="106" s="1"/>
  <c r="I951" i="106"/>
  <c r="G951" i="106" s="1"/>
  <c r="I57" i="113"/>
  <c r="J57" i="113"/>
  <c r="H57" i="113" s="1"/>
  <c r="I15" i="112"/>
  <c r="G15" i="112" s="1"/>
  <c r="I1169" i="106"/>
  <c r="G1169" i="106" s="1"/>
  <c r="I1173" i="106"/>
  <c r="G1173" i="106" s="1"/>
  <c r="I1171" i="106"/>
  <c r="G1171" i="106" s="1"/>
  <c r="H1171" i="106"/>
  <c r="J51" i="113"/>
  <c r="H51" i="113" s="1"/>
  <c r="I51" i="113"/>
  <c r="H589" i="106"/>
  <c r="I589" i="106"/>
  <c r="G589" i="106" s="1"/>
  <c r="I843" i="106"/>
  <c r="G843" i="106" s="1"/>
  <c r="I841" i="106"/>
  <c r="G841" i="106" s="1"/>
  <c r="I839" i="106"/>
  <c r="G839" i="106" s="1"/>
  <c r="J39" i="113"/>
  <c r="H39" i="113" s="1"/>
  <c r="I39" i="113"/>
  <c r="H1079" i="106"/>
  <c r="I771" i="106"/>
  <c r="G771" i="106" s="1"/>
  <c r="I101" i="106"/>
  <c r="G101" i="106" s="1"/>
  <c r="I103" i="106"/>
  <c r="G103" i="106" s="1"/>
  <c r="I99" i="106"/>
  <c r="G99" i="106" s="1"/>
  <c r="I623" i="106"/>
  <c r="G623" i="106" s="1"/>
  <c r="I619" i="106"/>
  <c r="H621" i="106" s="1"/>
  <c r="I621" i="106"/>
  <c r="G621" i="106" s="1"/>
  <c r="I851" i="106"/>
  <c r="G851" i="106" s="1"/>
  <c r="I853" i="106"/>
  <c r="G853" i="106" s="1"/>
  <c r="H853" i="106"/>
  <c r="I849" i="106"/>
  <c r="G849" i="106" s="1"/>
  <c r="I79" i="106"/>
  <c r="G79" i="106" s="1"/>
  <c r="I83" i="106"/>
  <c r="G83" i="106" s="1"/>
  <c r="I81" i="106"/>
  <c r="G81" i="106" s="1"/>
  <c r="H81" i="106"/>
  <c r="H939" i="106"/>
  <c r="I813" i="106"/>
  <c r="G813" i="106" s="1"/>
  <c r="I809" i="106"/>
  <c r="G809" i="106" s="1"/>
  <c r="I811" i="106"/>
  <c r="G811" i="106" s="1"/>
  <c r="H89" i="106"/>
  <c r="I89" i="106"/>
  <c r="I523" i="106"/>
  <c r="G523" i="106" s="1"/>
  <c r="H523" i="106"/>
  <c r="I769" i="106"/>
  <c r="G769" i="106" s="1"/>
  <c r="H769" i="106"/>
  <c r="H9" i="112"/>
  <c r="H591" i="106"/>
  <c r="I591" i="106"/>
  <c r="G591" i="106" s="1"/>
  <c r="H969" i="106"/>
  <c r="H733" i="106"/>
  <c r="H39" i="106"/>
  <c r="I39" i="106"/>
  <c r="G39" i="106" s="1"/>
  <c r="I661" i="106"/>
  <c r="G661" i="106" s="1"/>
  <c r="I663" i="106"/>
  <c r="G663" i="106" s="1"/>
  <c r="I659" i="106"/>
  <c r="H663" i="106"/>
  <c r="I373" i="106"/>
  <c r="G373" i="106" s="1"/>
  <c r="I371" i="106"/>
  <c r="G371" i="106" s="1"/>
  <c r="I369" i="106"/>
  <c r="H43" i="106"/>
  <c r="I43" i="106"/>
  <c r="G43" i="106" s="1"/>
  <c r="H513" i="106"/>
  <c r="I513" i="106"/>
  <c r="G513" i="106" s="1"/>
  <c r="H483" i="106"/>
  <c r="H493" i="106"/>
  <c r="I93" i="106"/>
  <c r="G93" i="106" s="1"/>
  <c r="H93" i="106"/>
  <c r="H209" i="106"/>
  <c r="I1001" i="106"/>
  <c r="G1001" i="106" s="1"/>
  <c r="J21" i="113"/>
  <c r="H21" i="113" s="1"/>
  <c r="I409" i="106"/>
  <c r="G409" i="106" s="1"/>
  <c r="H409" i="106"/>
  <c r="H379" i="106"/>
  <c r="I511" i="106"/>
  <c r="G511" i="106" s="1"/>
  <c r="H1189" i="106"/>
  <c r="I1179" i="106"/>
  <c r="G1179" i="106" s="1"/>
  <c r="H1179" i="106"/>
  <c r="I353" i="106"/>
  <c r="G353" i="106" s="1"/>
  <c r="H353" i="106"/>
  <c r="K40" i="112"/>
  <c r="L40" i="112" s="1"/>
  <c r="G40" i="112" s="1"/>
  <c r="I1201" i="106"/>
  <c r="G1201" i="106" s="1"/>
  <c r="I1199" i="106"/>
  <c r="G1199" i="106" s="1"/>
  <c r="I1203" i="106"/>
  <c r="G1203" i="106" s="1"/>
  <c r="I911" i="106"/>
  <c r="G911" i="106" s="1"/>
  <c r="I909" i="106"/>
  <c r="G909" i="106" s="1"/>
  <c r="I913" i="106"/>
  <c r="G913" i="106" s="1"/>
  <c r="H1041" i="106"/>
  <c r="I1041" i="106"/>
  <c r="G1041" i="106" s="1"/>
  <c r="I263" i="106"/>
  <c r="G263" i="106" s="1"/>
  <c r="I261" i="106"/>
  <c r="G261" i="106" s="1"/>
  <c r="I259" i="106"/>
  <c r="G259" i="106" s="1"/>
  <c r="H983" i="106"/>
  <c r="I983" i="106"/>
  <c r="G983" i="106" s="1"/>
  <c r="H429" i="106"/>
  <c r="I183" i="106"/>
  <c r="G183" i="106" s="1"/>
  <c r="I181" i="106"/>
  <c r="G181" i="106" s="1"/>
  <c r="I179" i="106"/>
  <c r="G179" i="106" s="1"/>
  <c r="H1139" i="106"/>
  <c r="H343" i="106"/>
  <c r="J33" i="113"/>
  <c r="H33" i="113" s="1"/>
  <c r="I33" i="113"/>
  <c r="H59" i="106"/>
  <c r="H73" i="106"/>
  <c r="H213" i="106"/>
  <c r="I209" i="106"/>
  <c r="G209" i="106" s="1"/>
  <c r="I211" i="106"/>
  <c r="G211" i="106" s="1"/>
  <c r="I213" i="106"/>
  <c r="G213" i="106" s="1"/>
  <c r="H211" i="106"/>
  <c r="H473" i="106"/>
  <c r="I473" i="106"/>
  <c r="G473" i="106" s="1"/>
  <c r="H1123" i="106"/>
  <c r="H179" i="106"/>
  <c r="I23" i="106"/>
  <c r="G23" i="106" s="1"/>
  <c r="I21" i="106"/>
  <c r="G21" i="106" s="1"/>
  <c r="I19" i="106"/>
  <c r="G19" i="106" s="1"/>
  <c r="I801" i="106"/>
  <c r="G801" i="106" s="1"/>
  <c r="I799" i="106"/>
  <c r="G799" i="106" s="1"/>
  <c r="I803" i="106"/>
  <c r="G803" i="106" s="1"/>
  <c r="I601" i="106"/>
  <c r="G601" i="106" s="1"/>
  <c r="I603" i="106"/>
  <c r="G603" i="106" s="1"/>
  <c r="I599" i="106"/>
  <c r="G599" i="106" s="1"/>
  <c r="I459" i="106"/>
  <c r="G459" i="106" s="1"/>
  <c r="I461" i="106"/>
  <c r="G461" i="106" s="1"/>
  <c r="I463" i="106"/>
  <c r="G463" i="106" s="1"/>
  <c r="I15" i="113"/>
  <c r="J15" i="113"/>
  <c r="H15" i="113" s="1"/>
  <c r="H1019" i="106"/>
  <c r="H393" i="106"/>
  <c r="H1069" i="106"/>
  <c r="I361" i="106"/>
  <c r="G361" i="106" s="1"/>
  <c r="I363" i="106"/>
  <c r="G363" i="106" s="1"/>
  <c r="I359" i="106"/>
  <c r="G359" i="106" s="1"/>
  <c r="I9" i="113"/>
  <c r="J9" i="113"/>
  <c r="H9" i="113" s="1"/>
  <c r="I451" i="106"/>
  <c r="G451" i="106" s="1"/>
  <c r="H183" i="106"/>
  <c r="I343" i="106"/>
  <c r="G343" i="106" s="1"/>
  <c r="I341" i="106"/>
  <c r="G341" i="106" s="1"/>
  <c r="I339" i="106"/>
  <c r="G339" i="106" s="1"/>
  <c r="H323" i="106"/>
  <c r="I491" i="106"/>
  <c r="G491" i="106" s="1"/>
  <c r="I489" i="106"/>
  <c r="G489" i="106" s="1"/>
  <c r="I493" i="106"/>
  <c r="G493" i="106" s="1"/>
  <c r="H491" i="106"/>
  <c r="H1129" i="106"/>
  <c r="I703" i="106"/>
  <c r="G703" i="106" s="1"/>
  <c r="I701" i="106"/>
  <c r="G701" i="106" s="1"/>
  <c r="I699" i="106"/>
  <c r="G699" i="106" s="1"/>
  <c r="H701" i="106"/>
  <c r="I13" i="106"/>
  <c r="G13" i="106" s="1"/>
  <c r="I11" i="106"/>
  <c r="G11" i="106" s="1"/>
  <c r="H13" i="106"/>
  <c r="I9" i="106"/>
  <c r="G9" i="106" s="1"/>
  <c r="H33" i="106"/>
  <c r="I1191" i="106"/>
  <c r="G1191" i="106" s="1"/>
  <c r="I1193" i="106"/>
  <c r="G1193" i="106" s="1"/>
  <c r="I1189" i="106"/>
  <c r="G1189" i="106" s="1"/>
  <c r="H909" i="106"/>
  <c r="I391" i="106"/>
  <c r="G391" i="106" s="1"/>
  <c r="I393" i="106"/>
  <c r="G393" i="106" s="1"/>
  <c r="I389" i="106"/>
  <c r="G389" i="106" s="1"/>
  <c r="H1173" i="106"/>
  <c r="I159" i="106"/>
  <c r="G159" i="106" s="1"/>
  <c r="I161" i="106"/>
  <c r="G161" i="106" s="1"/>
  <c r="I163" i="106"/>
  <c r="G163" i="106" s="1"/>
  <c r="H1009" i="106"/>
  <c r="I733" i="106"/>
  <c r="G733" i="106" s="1"/>
  <c r="I731" i="106"/>
  <c r="G731" i="106" s="1"/>
  <c r="I729" i="106"/>
  <c r="G729" i="106" s="1"/>
  <c r="I33" i="112"/>
  <c r="G33" i="112" s="1"/>
  <c r="H33" i="112"/>
  <c r="H533" i="106"/>
  <c r="H839" i="106"/>
  <c r="I379" i="106"/>
  <c r="G379" i="106" s="1"/>
  <c r="I383" i="106"/>
  <c r="G383" i="106" s="1"/>
  <c r="I381" i="106"/>
  <c r="G381" i="106" s="1"/>
  <c r="H163" i="106"/>
  <c r="H1199" i="106"/>
  <c r="I21" i="112"/>
  <c r="G21" i="112" s="1"/>
  <c r="H21" i="112"/>
  <c r="H359" i="106"/>
  <c r="H863" i="106"/>
  <c r="H143" i="106"/>
  <c r="H189" i="106"/>
  <c r="H693" i="106"/>
  <c r="I693" i="106"/>
  <c r="G693" i="106" s="1"/>
  <c r="I691" i="106"/>
  <c r="G691" i="106" s="1"/>
  <c r="I689" i="106"/>
  <c r="G689" i="106" s="1"/>
  <c r="H23" i="106"/>
  <c r="I1061" i="106"/>
  <c r="G1061" i="106" s="1"/>
  <c r="I1059" i="106"/>
  <c r="H1063" i="106"/>
  <c r="I1063" i="106"/>
  <c r="G1063" i="106" s="1"/>
  <c r="H1061" i="106"/>
  <c r="H1053" i="106"/>
  <c r="H413" i="106"/>
  <c r="I413" i="106"/>
  <c r="G413" i="106" s="1"/>
  <c r="H1193" i="106"/>
  <c r="H223" i="106"/>
  <c r="I433" i="106"/>
  <c r="G433" i="106" s="1"/>
  <c r="I429" i="106"/>
  <c r="G429" i="106" s="1"/>
  <c r="I431" i="106"/>
  <c r="G431" i="106" s="1"/>
  <c r="I681" i="106"/>
  <c r="G681" i="106" s="1"/>
  <c r="H949" i="106"/>
  <c r="H373" i="106"/>
  <c r="I1091" i="106"/>
  <c r="G1091" i="106" s="1"/>
  <c r="H1091" i="106"/>
  <c r="H1169" i="106"/>
  <c r="I1031" i="106"/>
  <c r="G1031" i="106" s="1"/>
  <c r="H1031" i="106"/>
  <c r="H489" i="106"/>
  <c r="I819" i="106"/>
  <c r="G819" i="106" s="1"/>
  <c r="I821" i="106"/>
  <c r="G821" i="106" s="1"/>
  <c r="I823" i="106"/>
  <c r="G823" i="106" s="1"/>
  <c r="H49" i="106"/>
  <c r="H29" i="106"/>
  <c r="J75" i="113"/>
  <c r="H75" i="113" s="1"/>
  <c r="H669" i="106"/>
  <c r="H123" i="106"/>
  <c r="I123" i="106"/>
  <c r="G123" i="106" s="1"/>
  <c r="H469" i="106"/>
  <c r="I469" i="106"/>
  <c r="H153" i="106"/>
  <c r="H1109" i="106"/>
  <c r="H761" i="106"/>
  <c r="I761" i="106"/>
  <c r="G761" i="106" s="1"/>
  <c r="H509" i="106"/>
  <c r="I509" i="106"/>
  <c r="G509" i="106" s="1"/>
  <c r="H1083" i="106"/>
  <c r="H9" i="106"/>
  <c r="H249" i="106"/>
  <c r="H1159" i="106"/>
  <c r="H103" i="106"/>
  <c r="I559" i="106"/>
  <c r="G559" i="106" s="1"/>
  <c r="H559" i="106"/>
  <c r="H389" i="106"/>
  <c r="H593" i="106"/>
  <c r="I593" i="106"/>
  <c r="G593" i="106" s="1"/>
  <c r="H859" i="106"/>
  <c r="H449" i="106"/>
  <c r="I449" i="106"/>
  <c r="G449" i="106" s="1"/>
  <c r="H603" i="106"/>
  <c r="I631" i="106"/>
  <c r="G631" i="106" s="1"/>
  <c r="I629" i="106"/>
  <c r="G629" i="106" s="1"/>
  <c r="I633" i="106"/>
  <c r="G633" i="106" s="1"/>
  <c r="H553" i="106"/>
  <c r="I553" i="106"/>
  <c r="G553" i="106" s="1"/>
  <c r="I881" i="106"/>
  <c r="G881" i="106" s="1"/>
  <c r="H883" i="106"/>
  <c r="I883" i="106"/>
  <c r="G883" i="106" s="1"/>
  <c r="I879" i="106"/>
  <c r="G879" i="106" s="1"/>
  <c r="I69" i="106"/>
  <c r="I73" i="106"/>
  <c r="G73" i="106" s="1"/>
  <c r="I71" i="106"/>
  <c r="G71" i="106" s="1"/>
  <c r="H71" i="106"/>
  <c r="H953" i="106"/>
  <c r="I721" i="106"/>
  <c r="G721" i="106" s="1"/>
  <c r="I719" i="106"/>
  <c r="G719" i="106" s="1"/>
  <c r="I723" i="106"/>
  <c r="G723" i="106" s="1"/>
  <c r="H1153" i="106"/>
  <c r="K1225" i="106"/>
  <c r="L1225" i="106" s="1"/>
  <c r="G1225" i="106" s="1"/>
  <c r="I1221" i="106"/>
  <c r="G1221" i="106" s="1"/>
  <c r="I1223" i="106"/>
  <c r="G1223" i="106" s="1"/>
  <c r="I113" i="106"/>
  <c r="G113" i="106" s="1"/>
  <c r="I111" i="106"/>
  <c r="G111" i="106" s="1"/>
  <c r="I109" i="106"/>
  <c r="G109" i="106" s="1"/>
  <c r="H729" i="106"/>
  <c r="I75" i="113"/>
  <c r="I333" i="106"/>
  <c r="G333" i="106" s="1"/>
  <c r="I331" i="106"/>
  <c r="G331" i="106" s="1"/>
  <c r="I329" i="106"/>
  <c r="H331" i="106" s="1"/>
  <c r="H723" i="106"/>
  <c r="I989" i="106"/>
  <c r="G989" i="106" s="1"/>
  <c r="I993" i="106"/>
  <c r="G993" i="106" s="1"/>
  <c r="I991" i="106"/>
  <c r="G991" i="106" s="1"/>
  <c r="I249" i="106"/>
  <c r="G249" i="106" s="1"/>
  <c r="I251" i="106"/>
  <c r="G251" i="106" s="1"/>
  <c r="I253" i="106"/>
  <c r="G253" i="106" s="1"/>
  <c r="H251" i="106"/>
  <c r="I1103" i="106"/>
  <c r="G1103" i="106" s="1"/>
  <c r="I1099" i="106"/>
  <c r="H1101" i="106" s="1"/>
  <c r="I1101" i="106"/>
  <c r="G1101" i="106" s="1"/>
  <c r="I503" i="106"/>
  <c r="G503" i="106" s="1"/>
  <c r="H503" i="106"/>
  <c r="H313" i="106"/>
  <c r="I119" i="106"/>
  <c r="G119" i="106" s="1"/>
  <c r="H119" i="106"/>
  <c r="I301" i="106"/>
  <c r="G301" i="106" s="1"/>
  <c r="I299" i="106"/>
  <c r="G299" i="106" s="1"/>
  <c r="I303" i="106"/>
  <c r="G303" i="106" s="1"/>
  <c r="I573" i="106"/>
  <c r="G573" i="106" s="1"/>
  <c r="I569" i="106"/>
  <c r="G569" i="106" s="1"/>
  <c r="I571" i="106"/>
  <c r="G571" i="106" s="1"/>
  <c r="H789" i="106"/>
  <c r="H843" i="106"/>
  <c r="I221" i="106"/>
  <c r="G221" i="106" s="1"/>
  <c r="I219" i="106"/>
  <c r="I223" i="106"/>
  <c r="G223" i="106" s="1"/>
  <c r="H1073" i="106"/>
  <c r="I63" i="106"/>
  <c r="G63" i="106" s="1"/>
  <c r="I61" i="106"/>
  <c r="G61" i="106" s="1"/>
  <c r="I59" i="106"/>
  <c r="G59" i="106" s="1"/>
  <c r="H63" i="106"/>
  <c r="H989" i="106"/>
  <c r="I901" i="106"/>
  <c r="G901" i="106" s="1"/>
  <c r="I903" i="106"/>
  <c r="G903" i="106" s="1"/>
  <c r="I899" i="106"/>
  <c r="G899" i="106" s="1"/>
  <c r="H903" i="106"/>
  <c r="J45" i="113"/>
  <c r="H45" i="113" s="1"/>
  <c r="I323" i="106"/>
  <c r="G323" i="106" s="1"/>
  <c r="I321" i="106"/>
  <c r="G321" i="106" s="1"/>
  <c r="I319" i="106"/>
  <c r="H19" i="106"/>
  <c r="H713" i="106"/>
  <c r="I713" i="106"/>
  <c r="G713" i="106" s="1"/>
  <c r="H459" i="106"/>
  <c r="H643" i="106"/>
  <c r="I1051" i="106"/>
  <c r="G1051" i="106" s="1"/>
  <c r="I1049" i="106"/>
  <c r="H1051" i="106" s="1"/>
  <c r="I1053" i="106"/>
  <c r="G1053" i="106" s="1"/>
  <c r="I751" i="106"/>
  <c r="G751" i="106" s="1"/>
  <c r="H751" i="106"/>
  <c r="H443" i="106"/>
  <c r="H239" i="106"/>
  <c r="H113" i="106"/>
  <c r="I931" i="106"/>
  <c r="G931" i="106" s="1"/>
  <c r="I933" i="106"/>
  <c r="G933" i="106" s="1"/>
  <c r="I929" i="106"/>
  <c r="H679" i="106"/>
  <c r="I679" i="106"/>
  <c r="G679" i="106" s="1"/>
  <c r="H27" i="112"/>
  <c r="I27" i="112"/>
  <c r="G27" i="112" s="1"/>
  <c r="I313" i="106"/>
  <c r="G313" i="106" s="1"/>
  <c r="I311" i="106"/>
  <c r="G311" i="106" s="1"/>
  <c r="I309" i="106"/>
  <c r="G309" i="106" s="1"/>
  <c r="H1143" i="106"/>
  <c r="I139" i="106"/>
  <c r="G139" i="106" s="1"/>
  <c r="I143" i="106"/>
  <c r="G143" i="106" s="1"/>
  <c r="I141" i="106"/>
  <c r="G141" i="106" s="1"/>
  <c r="H141" i="106"/>
  <c r="I441" i="106"/>
  <c r="G441" i="106" s="1"/>
  <c r="I439" i="106"/>
  <c r="I443" i="106"/>
  <c r="G443" i="106" s="1"/>
  <c r="H1181" i="106"/>
  <c r="I1181" i="106"/>
  <c r="G1181" i="106" s="1"/>
  <c r="H1163" i="106"/>
  <c r="I1159" i="106"/>
  <c r="G1159" i="106" s="1"/>
  <c r="I1161" i="106"/>
  <c r="G1161" i="106" s="1"/>
  <c r="I1163" i="106"/>
  <c r="G1163" i="106" s="1"/>
  <c r="H1161" i="106"/>
  <c r="I999" i="106"/>
  <c r="G999" i="106" s="1"/>
  <c r="H999" i="106"/>
  <c r="H1149" i="106"/>
  <c r="J69" i="113"/>
  <c r="H69" i="113" s="1"/>
  <c r="I69" i="113"/>
  <c r="I893" i="106"/>
  <c r="G893" i="106" s="1"/>
  <c r="I891" i="106"/>
  <c r="G891" i="106" s="1"/>
  <c r="I889" i="106"/>
  <c r="I1149" i="106"/>
  <c r="G1149" i="106" s="1"/>
  <c r="I1153" i="106"/>
  <c r="G1153" i="106" s="1"/>
  <c r="I1151" i="106"/>
  <c r="G1151" i="106" s="1"/>
  <c r="H1151" i="106"/>
  <c r="I961" i="106"/>
  <c r="G961" i="106" s="1"/>
  <c r="H961" i="106"/>
  <c r="H299" i="106"/>
  <c r="H1103" i="106"/>
  <c r="I151" i="106"/>
  <c r="G151" i="106" s="1"/>
  <c r="I153" i="106"/>
  <c r="G153" i="106" s="1"/>
  <c r="I149" i="106"/>
  <c r="H151" i="106" s="1"/>
  <c r="I1021" i="106"/>
  <c r="G1021" i="106" s="1"/>
  <c r="I1023" i="106"/>
  <c r="G1023" i="106" s="1"/>
  <c r="I1019" i="106"/>
  <c r="G1019" i="106" s="1"/>
  <c r="I789" i="106"/>
  <c r="G789" i="106" s="1"/>
  <c r="H793" i="106"/>
  <c r="I793" i="106"/>
  <c r="G793" i="106" s="1"/>
  <c r="I791" i="106"/>
  <c r="G791" i="106" s="1"/>
  <c r="H791" i="106"/>
  <c r="I711" i="106"/>
  <c r="G711" i="106" s="1"/>
  <c r="H711" i="106"/>
  <c r="H623" i="106"/>
  <c r="I653" i="106"/>
  <c r="G653" i="106" s="1"/>
  <c r="H653" i="106"/>
  <c r="H259" i="106"/>
  <c r="H79" i="106"/>
  <c r="H539" i="106"/>
  <c r="H233" i="106"/>
  <c r="H583" i="106"/>
  <c r="I173" i="106"/>
  <c r="G173" i="106" s="1"/>
  <c r="H173" i="106"/>
  <c r="I1111" i="106"/>
  <c r="G1111" i="106" s="1"/>
  <c r="I1113" i="106"/>
  <c r="G1113" i="106" s="1"/>
  <c r="I1109" i="106"/>
  <c r="G1109" i="106" s="1"/>
  <c r="I531" i="106"/>
  <c r="G531" i="106" s="1"/>
  <c r="I533" i="106"/>
  <c r="G533" i="106" s="1"/>
  <c r="I529" i="106"/>
  <c r="H303" i="106"/>
  <c r="H803" i="106"/>
  <c r="H339" i="106"/>
  <c r="H309" i="106"/>
  <c r="I981" i="106"/>
  <c r="G981" i="106" s="1"/>
  <c r="H1023" i="106"/>
  <c r="I521" i="106"/>
  <c r="G521" i="106" s="1"/>
  <c r="H521" i="106"/>
  <c r="I979" i="106"/>
  <c r="G979" i="106" s="1"/>
  <c r="H979" i="106"/>
  <c r="I579" i="106"/>
  <c r="G579" i="106" s="1"/>
  <c r="I581" i="106"/>
  <c r="G581" i="106" s="1"/>
  <c r="I583" i="106"/>
  <c r="G583" i="106" s="1"/>
  <c r="H581" i="106"/>
  <c r="H799" i="106"/>
  <c r="H823" i="106"/>
  <c r="H1221" i="106"/>
  <c r="H399" i="106"/>
  <c r="I479" i="106"/>
  <c r="H481" i="106" s="1"/>
  <c r="I481" i="106"/>
  <c r="G481" i="106" s="1"/>
  <c r="I483" i="106"/>
  <c r="G483" i="106" s="1"/>
  <c r="H573" i="106"/>
  <c r="H139" i="106"/>
  <c r="H933" i="106"/>
  <c r="I1083" i="106"/>
  <c r="G1083" i="106" s="1"/>
  <c r="I1081" i="106"/>
  <c r="G1081" i="106" s="1"/>
  <c r="I1079" i="106"/>
  <c r="G1079" i="106" s="1"/>
  <c r="H543" i="106"/>
  <c r="I539" i="106"/>
  <c r="G539" i="106" s="1"/>
  <c r="I541" i="106"/>
  <c r="G541" i="106" s="1"/>
  <c r="I543" i="106"/>
  <c r="G543" i="106" s="1"/>
  <c r="H541" i="106"/>
  <c r="H919" i="106"/>
  <c r="I641" i="106"/>
  <c r="G641" i="106" s="1"/>
  <c r="I639" i="106"/>
  <c r="H641" i="106" s="1"/>
  <c r="I643" i="106"/>
  <c r="G643" i="106" s="1"/>
  <c r="I563" i="106"/>
  <c r="G563" i="106" s="1"/>
  <c r="H563" i="106"/>
  <c r="I131" i="106"/>
  <c r="G131" i="106" s="1"/>
  <c r="H133" i="106"/>
  <c r="I133" i="106"/>
  <c r="G133" i="106" s="1"/>
  <c r="I129" i="106"/>
  <c r="G129" i="106" s="1"/>
  <c r="H649" i="106"/>
  <c r="I649" i="106"/>
  <c r="G649" i="106" s="1"/>
  <c r="H809" i="106"/>
  <c r="I453" i="106"/>
  <c r="G453" i="106" s="1"/>
  <c r="H453" i="106"/>
  <c r="H159" i="106"/>
  <c r="I21" i="113"/>
  <c r="H913" i="106"/>
  <c r="H99" i="106"/>
  <c r="H561" i="106"/>
  <c r="I561" i="106"/>
  <c r="G561" i="106" s="1"/>
  <c r="I269" i="106"/>
  <c r="G269" i="106" s="1"/>
  <c r="H269" i="106"/>
  <c r="I29" i="106"/>
  <c r="G29" i="106" s="1"/>
  <c r="I33" i="106"/>
  <c r="G33" i="106" s="1"/>
  <c r="I31" i="106"/>
  <c r="G31" i="106" s="1"/>
  <c r="J27" i="113"/>
  <c r="H27" i="113" s="1"/>
  <c r="I27" i="113"/>
  <c r="H923" i="106"/>
  <c r="I743" i="106"/>
  <c r="G743" i="106" s="1"/>
  <c r="H743" i="106"/>
  <c r="H849" i="106"/>
  <c r="H109" i="106"/>
  <c r="I1143" i="106"/>
  <c r="G1143" i="106" s="1"/>
  <c r="I1141" i="106"/>
  <c r="G1141" i="106" s="1"/>
  <c r="I1139" i="106"/>
  <c r="G1139" i="106" s="1"/>
  <c r="I1129" i="106"/>
  <c r="G1129" i="106" s="1"/>
  <c r="H1133" i="106"/>
  <c r="I1131" i="106"/>
  <c r="G1131" i="106" s="1"/>
  <c r="I1133" i="106"/>
  <c r="G1133" i="106" s="1"/>
  <c r="I1211" i="106"/>
  <c r="G1211" i="106" s="1"/>
  <c r="K1213" i="106"/>
  <c r="L1213" i="106" s="1"/>
  <c r="G1213" i="106" s="1"/>
  <c r="I1209" i="106"/>
  <c r="H1211" i="106" s="1"/>
  <c r="H1119" i="106"/>
  <c r="I41" i="106"/>
  <c r="G41" i="106" s="1"/>
  <c r="H41" i="106"/>
  <c r="I271" i="106"/>
  <c r="G271" i="106" s="1"/>
  <c r="H673" i="106"/>
  <c r="I859" i="106"/>
  <c r="G859" i="106" s="1"/>
  <c r="I863" i="106"/>
  <c r="G863" i="106" s="1"/>
  <c r="I861" i="106"/>
  <c r="G861" i="106" s="1"/>
  <c r="I1093" i="106"/>
  <c r="G1093" i="106" s="1"/>
  <c r="H1093" i="106"/>
  <c r="H193" i="106"/>
  <c r="H1191" i="106" l="1"/>
  <c r="H461" i="106"/>
  <c r="H271" i="106"/>
  <c r="H301" i="106"/>
  <c r="H1131" i="106"/>
  <c r="H261" i="106"/>
  <c r="H1111" i="106"/>
  <c r="H601" i="106"/>
  <c r="H901" i="106"/>
  <c r="H1223" i="106"/>
  <c r="H1141" i="106"/>
  <c r="K1141" i="106" s="1"/>
  <c r="BV51" i="1" s="1"/>
  <c r="H131" i="106"/>
  <c r="H881" i="106"/>
  <c r="H431" i="106"/>
  <c r="H161" i="106"/>
  <c r="H391" i="106"/>
  <c r="H851" i="106"/>
  <c r="H101" i="106"/>
  <c r="H871" i="106"/>
  <c r="H691" i="106"/>
  <c r="H381" i="106"/>
  <c r="H731" i="106"/>
  <c r="H841" i="106"/>
  <c r="H191" i="106"/>
  <c r="H921" i="106"/>
  <c r="H1081" i="106"/>
  <c r="K1081" i="106" s="1"/>
  <c r="BV49" i="1" s="1"/>
  <c r="H981" i="106"/>
  <c r="H1021" i="106"/>
  <c r="H181" i="106"/>
  <c r="H61" i="106"/>
  <c r="H991" i="106"/>
  <c r="H111" i="106"/>
  <c r="H821" i="106"/>
  <c r="H951" i="106"/>
  <c r="H311" i="106"/>
  <c r="H241" i="106"/>
  <c r="H671" i="106"/>
  <c r="K151" i="106"/>
  <c r="BV13" i="1" s="1"/>
  <c r="L151" i="106"/>
  <c r="BW13" i="1" s="1"/>
  <c r="K1093" i="106"/>
  <c r="BB50" i="1" s="1"/>
  <c r="L1093" i="106"/>
  <c r="BC50" i="1" s="1"/>
  <c r="L1211" i="106"/>
  <c r="K1211" i="106"/>
  <c r="L1141" i="106"/>
  <c r="BW51" i="1" s="1"/>
  <c r="K743" i="106"/>
  <c r="BN37" i="1" s="1"/>
  <c r="L743" i="106"/>
  <c r="BO37" i="1" s="1"/>
  <c r="L27" i="113"/>
  <c r="L20" i="7" s="1"/>
  <c r="M27" i="113"/>
  <c r="M20" i="7" s="1"/>
  <c r="K269" i="106"/>
  <c r="BR17" i="1" s="1"/>
  <c r="L269" i="106"/>
  <c r="BS17" i="1" s="1"/>
  <c r="K561" i="106"/>
  <c r="BJ30" i="1" s="1"/>
  <c r="L561" i="106"/>
  <c r="BK30" i="1" s="1"/>
  <c r="L21" i="113"/>
  <c r="H20" i="7" s="1"/>
  <c r="M21" i="113"/>
  <c r="I20" i="7" s="1"/>
  <c r="K649" i="106"/>
  <c r="BF34" i="1" s="1"/>
  <c r="L649" i="106"/>
  <c r="BG34" i="1" s="1"/>
  <c r="K563" i="106"/>
  <c r="BN30" i="1" s="1"/>
  <c r="L563" i="106"/>
  <c r="BO30" i="1" s="1"/>
  <c r="K641" i="106"/>
  <c r="AX34" i="1" s="1"/>
  <c r="L641" i="106"/>
  <c r="AY34" i="1" s="1"/>
  <c r="K919" i="106"/>
  <c r="BF43" i="1" s="1"/>
  <c r="L919" i="106"/>
  <c r="BG43" i="1" s="1"/>
  <c r="L1081" i="106"/>
  <c r="BW49" i="1" s="1"/>
  <c r="L573" i="106"/>
  <c r="CA30" i="1" s="1"/>
  <c r="K573" i="106"/>
  <c r="BZ30" i="1" s="1"/>
  <c r="L481" i="106"/>
  <c r="BW27" i="1" s="1"/>
  <c r="K481" i="106"/>
  <c r="BV27" i="1" s="1"/>
  <c r="K1221" i="106"/>
  <c r="L1221" i="106"/>
  <c r="K581" i="106"/>
  <c r="AX32" i="1" s="1"/>
  <c r="L581" i="106"/>
  <c r="AY32" i="1" s="1"/>
  <c r="L521" i="106"/>
  <c r="AY29" i="1" s="1"/>
  <c r="K521" i="106"/>
  <c r="AX29" i="1" s="1"/>
  <c r="K981" i="106"/>
  <c r="BJ45" i="1" s="1"/>
  <c r="L981" i="106"/>
  <c r="BK45" i="1" s="1"/>
  <c r="L339" i="106"/>
  <c r="AU21" i="1" s="1"/>
  <c r="K339" i="106"/>
  <c r="AT21" i="1" s="1"/>
  <c r="H531" i="106"/>
  <c r="K529" i="106"/>
  <c r="BF29" i="1" s="1"/>
  <c r="G529" i="106"/>
  <c r="L529" i="106"/>
  <c r="BG29" i="1" s="1"/>
  <c r="K1111" i="106"/>
  <c r="BV50" i="1" s="1"/>
  <c r="L1111" i="106"/>
  <c r="BW50" i="1" s="1"/>
  <c r="L583" i="106"/>
  <c r="BC32" i="1" s="1"/>
  <c r="K583" i="106"/>
  <c r="BB32" i="1" s="1"/>
  <c r="K79" i="106"/>
  <c r="BF10" i="1" s="1"/>
  <c r="L79" i="106"/>
  <c r="BG10" i="1" s="1"/>
  <c r="L1021" i="106"/>
  <c r="BW47" i="1" s="1"/>
  <c r="K1021" i="106"/>
  <c r="BV47" i="1" s="1"/>
  <c r="K299" i="106"/>
  <c r="BR18" i="1" s="1"/>
  <c r="L299" i="106"/>
  <c r="BS18" i="1" s="1"/>
  <c r="L1151" i="106"/>
  <c r="AY59" i="1" s="1"/>
  <c r="K1151" i="106"/>
  <c r="AX59" i="1" s="1"/>
  <c r="L1149" i="106"/>
  <c r="AU59" i="1" s="1"/>
  <c r="K1149" i="106"/>
  <c r="AT59" i="1" s="1"/>
  <c r="K1161" i="106"/>
  <c r="BJ59" i="1" s="1"/>
  <c r="L1161" i="106"/>
  <c r="BK59" i="1" s="1"/>
  <c r="L1181" i="106"/>
  <c r="AY60" i="1" s="1"/>
  <c r="K1181" i="106"/>
  <c r="AX60" i="1" s="1"/>
  <c r="L439" i="106"/>
  <c r="BG26" i="1" s="1"/>
  <c r="G439" i="106"/>
  <c r="K439" i="106"/>
  <c r="BF26" i="1" s="1"/>
  <c r="L1143" i="106"/>
  <c r="CA51" i="1" s="1"/>
  <c r="K1143" i="106"/>
  <c r="BZ51" i="1" s="1"/>
  <c r="L27" i="112"/>
  <c r="I27" i="6" s="1"/>
  <c r="K27" i="112"/>
  <c r="H27" i="6" s="1"/>
  <c r="H931" i="106"/>
  <c r="G929" i="106"/>
  <c r="K929" i="106"/>
  <c r="BR43" i="1" s="1"/>
  <c r="L929" i="106"/>
  <c r="BS43" i="1" s="1"/>
  <c r="L113" i="106"/>
  <c r="BO11" i="1" s="1"/>
  <c r="K113" i="106"/>
  <c r="BN11" i="1" s="1"/>
  <c r="L751" i="106"/>
  <c r="BW37" i="1" s="1"/>
  <c r="K751" i="106"/>
  <c r="BV37" i="1" s="1"/>
  <c r="L643" i="106"/>
  <c r="BC34" i="1" s="1"/>
  <c r="K643" i="106"/>
  <c r="BB34" i="1" s="1"/>
  <c r="K713" i="106"/>
  <c r="BN36" i="1" s="1"/>
  <c r="L713" i="106"/>
  <c r="BO36" i="1" s="1"/>
  <c r="K901" i="106"/>
  <c r="BV42" i="1" s="1"/>
  <c r="L901" i="106"/>
  <c r="BW42" i="1" s="1"/>
  <c r="K61" i="106"/>
  <c r="BV9" i="1" s="1"/>
  <c r="L61" i="106"/>
  <c r="BW9" i="1" s="1"/>
  <c r="L843" i="106"/>
  <c r="CA40" i="1" s="1"/>
  <c r="K843" i="106"/>
  <c r="BZ40" i="1" s="1"/>
  <c r="K301" i="106"/>
  <c r="BV18" i="1" s="1"/>
  <c r="L301" i="106"/>
  <c r="BW18" i="1" s="1"/>
  <c r="K313" i="106"/>
  <c r="BB19" i="1" s="1"/>
  <c r="L313" i="106"/>
  <c r="BC19" i="1" s="1"/>
  <c r="K1101" i="106"/>
  <c r="BJ50" i="1" s="1"/>
  <c r="L1101" i="106"/>
  <c r="BK50" i="1" s="1"/>
  <c r="K723" i="106"/>
  <c r="BZ36" i="1" s="1"/>
  <c r="L723" i="106"/>
  <c r="CA36" i="1" s="1"/>
  <c r="K729" i="106"/>
  <c r="AT37" i="1" s="1"/>
  <c r="L729" i="106"/>
  <c r="AU37" i="1" s="1"/>
  <c r="K1153" i="106"/>
  <c r="BB59" i="1" s="1"/>
  <c r="L1153" i="106"/>
  <c r="BC59" i="1" s="1"/>
  <c r="L71" i="106"/>
  <c r="AY10" i="1" s="1"/>
  <c r="K71" i="106"/>
  <c r="AX10" i="1" s="1"/>
  <c r="L69" i="106"/>
  <c r="AU10" i="1" s="1"/>
  <c r="K69" i="106"/>
  <c r="AT10" i="1" s="1"/>
  <c r="G69" i="106"/>
  <c r="K603" i="106"/>
  <c r="BZ32" i="1" s="1"/>
  <c r="L603" i="106"/>
  <c r="CA32" i="1" s="1"/>
  <c r="L859" i="106"/>
  <c r="BG41" i="1" s="1"/>
  <c r="K859" i="106"/>
  <c r="BF41" i="1" s="1"/>
  <c r="K389" i="106"/>
  <c r="BR22" i="1" s="1"/>
  <c r="L389" i="106"/>
  <c r="BS22" i="1" s="1"/>
  <c r="L103" i="106"/>
  <c r="BC11" i="1" s="1"/>
  <c r="K103" i="106"/>
  <c r="BB11" i="1" s="1"/>
  <c r="K9" i="106"/>
  <c r="AT8" i="1" s="1"/>
  <c r="L9" i="106"/>
  <c r="L509" i="106"/>
  <c r="BS28" i="1" s="1"/>
  <c r="K509" i="106"/>
  <c r="BR28" i="1" s="1"/>
  <c r="K1109" i="106"/>
  <c r="BR50" i="1" s="1"/>
  <c r="L1109" i="106"/>
  <c r="BS50" i="1" s="1"/>
  <c r="K469" i="106"/>
  <c r="BF27" i="1" s="1"/>
  <c r="L469" i="106"/>
  <c r="BG27" i="1" s="1"/>
  <c r="L669" i="106"/>
  <c r="AU35" i="1" s="1"/>
  <c r="K669" i="106"/>
  <c r="AT35" i="1" s="1"/>
  <c r="K49" i="106"/>
  <c r="BF9" i="1" s="1"/>
  <c r="L49" i="106"/>
  <c r="BG9" i="1" s="1"/>
  <c r="L821" i="106"/>
  <c r="AY40" i="1" s="1"/>
  <c r="K821" i="106"/>
  <c r="AX40" i="1" s="1"/>
  <c r="K1031" i="106"/>
  <c r="AX48" i="1" s="1"/>
  <c r="L1031" i="106"/>
  <c r="AY48" i="1" s="1"/>
  <c r="L1091" i="106"/>
  <c r="AY50" i="1" s="1"/>
  <c r="K1091" i="106"/>
  <c r="AX50" i="1" s="1"/>
  <c r="K949" i="106"/>
  <c r="BF44" i="1" s="1"/>
  <c r="L949" i="106"/>
  <c r="BG44" i="1" s="1"/>
  <c r="K1061" i="106"/>
  <c r="AX49" i="1" s="1"/>
  <c r="L1061" i="106"/>
  <c r="AY49" i="1" s="1"/>
  <c r="G1059" i="106"/>
  <c r="K1059" i="106"/>
  <c r="AT49" i="1" s="1"/>
  <c r="L1059" i="106"/>
  <c r="AU49" i="1" s="1"/>
  <c r="L691" i="106"/>
  <c r="BW35" i="1" s="1"/>
  <c r="K691" i="106"/>
  <c r="BV35" i="1" s="1"/>
  <c r="K143" i="106"/>
  <c r="BN13" i="1" s="1"/>
  <c r="L143" i="106"/>
  <c r="BO13" i="1" s="1"/>
  <c r="K21" i="112"/>
  <c r="H22" i="6" s="1"/>
  <c r="L21" i="112"/>
  <c r="I22" i="6" s="1"/>
  <c r="L163" i="106"/>
  <c r="BC14" i="1" s="1"/>
  <c r="K163" i="106"/>
  <c r="BB14" i="1" s="1"/>
  <c r="K381" i="106"/>
  <c r="BJ22" i="1" s="1"/>
  <c r="L381" i="106"/>
  <c r="BK22" i="1" s="1"/>
  <c r="L533" i="106"/>
  <c r="BO29" i="1" s="1"/>
  <c r="K533" i="106"/>
  <c r="BN29" i="1" s="1"/>
  <c r="L731" i="106"/>
  <c r="AY37" i="1" s="1"/>
  <c r="K731" i="106"/>
  <c r="AX37" i="1" s="1"/>
  <c r="K1173" i="106"/>
  <c r="BZ59" i="1" s="1"/>
  <c r="L1173" i="106"/>
  <c r="CA59" i="1" s="1"/>
  <c r="L1191" i="106"/>
  <c r="BK60" i="1" s="1"/>
  <c r="K1191" i="106"/>
  <c r="BJ60" i="1" s="1"/>
  <c r="L491" i="106"/>
  <c r="AY28" i="1" s="1"/>
  <c r="K491" i="106"/>
  <c r="AX28" i="1" s="1"/>
  <c r="K183" i="106"/>
  <c r="BZ14" i="1" s="1"/>
  <c r="L183" i="106"/>
  <c r="CA14" i="1" s="1"/>
  <c r="L1069" i="106"/>
  <c r="BG49" i="1" s="1"/>
  <c r="K1069" i="106"/>
  <c r="BF49" i="1" s="1"/>
  <c r="L461" i="106"/>
  <c r="AY27" i="1" s="1"/>
  <c r="K461" i="106"/>
  <c r="AX27" i="1" s="1"/>
  <c r="L601" i="106"/>
  <c r="BW32" i="1" s="1"/>
  <c r="K601" i="106"/>
  <c r="BV32" i="1" s="1"/>
  <c r="L179" i="106"/>
  <c r="BS14" i="1" s="1"/>
  <c r="K179" i="106"/>
  <c r="BR14" i="1" s="1"/>
  <c r="L473" i="106"/>
  <c r="BO27" i="1" s="1"/>
  <c r="K473" i="106"/>
  <c r="BN27" i="1" s="1"/>
  <c r="K73" i="106"/>
  <c r="BB10" i="1" s="1"/>
  <c r="L73" i="106"/>
  <c r="BC10" i="1" s="1"/>
  <c r="L181" i="106"/>
  <c r="BW14" i="1" s="1"/>
  <c r="K181" i="106"/>
  <c r="BV14" i="1" s="1"/>
  <c r="L983" i="106"/>
  <c r="BO45" i="1" s="1"/>
  <c r="K983" i="106"/>
  <c r="BN45" i="1" s="1"/>
  <c r="L1041" i="106"/>
  <c r="BK48" i="1" s="1"/>
  <c r="K1041" i="106"/>
  <c r="BJ48" i="1" s="1"/>
  <c r="K1179" i="106"/>
  <c r="AT60" i="1" s="1"/>
  <c r="L1179" i="106"/>
  <c r="AU60" i="1" s="1"/>
  <c r="H511" i="106"/>
  <c r="K409" i="106"/>
  <c r="BF25" i="1" s="1"/>
  <c r="L409" i="106"/>
  <c r="BG25" i="1" s="1"/>
  <c r="H1001" i="106"/>
  <c r="L93" i="106"/>
  <c r="CA10" i="1" s="1"/>
  <c r="K93" i="106"/>
  <c r="BZ10" i="1" s="1"/>
  <c r="K483" i="106"/>
  <c r="BZ27" i="1" s="1"/>
  <c r="L483" i="106"/>
  <c r="CA27" i="1" s="1"/>
  <c r="H661" i="106"/>
  <c r="L659" i="106"/>
  <c r="BS34" i="1" s="1"/>
  <c r="K659" i="106"/>
  <c r="BR34" i="1" s="1"/>
  <c r="G659" i="106"/>
  <c r="K969" i="106"/>
  <c r="AT45" i="1" s="1"/>
  <c r="L969" i="106"/>
  <c r="AU45" i="1" s="1"/>
  <c r="K9" i="112"/>
  <c r="H17" i="6" s="1"/>
  <c r="L9" i="112"/>
  <c r="L523" i="106"/>
  <c r="BC29" i="1" s="1"/>
  <c r="K523" i="106"/>
  <c r="BB29" i="1" s="1"/>
  <c r="K89" i="106"/>
  <c r="BR10" i="1" s="1"/>
  <c r="L89" i="106"/>
  <c r="BS10" i="1" s="1"/>
  <c r="K81" i="106"/>
  <c r="BJ10" i="1" s="1"/>
  <c r="L81" i="106"/>
  <c r="BK10" i="1" s="1"/>
  <c r="K853" i="106"/>
  <c r="BB41" i="1" s="1"/>
  <c r="L853" i="106"/>
  <c r="BC41" i="1" s="1"/>
  <c r="H771" i="106"/>
  <c r="L589" i="106"/>
  <c r="BG32" i="1" s="1"/>
  <c r="K589" i="106"/>
  <c r="BF32" i="1" s="1"/>
  <c r="L1171" i="106"/>
  <c r="BW59" i="1" s="1"/>
  <c r="K1171" i="106"/>
  <c r="BV59" i="1" s="1"/>
  <c r="L57" i="113"/>
  <c r="M57" i="113"/>
  <c r="K879" i="106"/>
  <c r="AT42" i="1" s="1"/>
  <c r="L879" i="106"/>
  <c r="AU42" i="1" s="1"/>
  <c r="K973" i="106"/>
  <c r="BB45" i="1" s="1"/>
  <c r="L973" i="106"/>
  <c r="BC45" i="1" s="1"/>
  <c r="K203" i="106"/>
  <c r="BN15" i="1" s="1"/>
  <c r="L203" i="106"/>
  <c r="BO15" i="1" s="1"/>
  <c r="L333" i="106"/>
  <c r="CA19" i="1" s="1"/>
  <c r="K333" i="106"/>
  <c r="BZ19" i="1" s="1"/>
  <c r="K1013" i="106"/>
  <c r="BN47" i="1" s="1"/>
  <c r="L1013" i="106"/>
  <c r="BO47" i="1" s="1"/>
  <c r="H121" i="106"/>
  <c r="L773" i="106"/>
  <c r="BO38" i="1" s="1"/>
  <c r="K773" i="106"/>
  <c r="BN38" i="1" s="1"/>
  <c r="L501" i="106"/>
  <c r="BK28" i="1" s="1"/>
  <c r="K501" i="106"/>
  <c r="BJ28" i="1" s="1"/>
  <c r="L871" i="106"/>
  <c r="BW41" i="1" s="1"/>
  <c r="K871" i="106"/>
  <c r="BV41" i="1" s="1"/>
  <c r="K191" i="106"/>
  <c r="AX15" i="1" s="1"/>
  <c r="L191" i="106"/>
  <c r="AY15" i="1" s="1"/>
  <c r="K53" i="106"/>
  <c r="BN9" i="1" s="1"/>
  <c r="L53" i="106"/>
  <c r="BO9" i="1" s="1"/>
  <c r="K1071" i="106"/>
  <c r="BJ49" i="1" s="1"/>
  <c r="L1071" i="106"/>
  <c r="BK49" i="1" s="1"/>
  <c r="K689" i="106"/>
  <c r="BR35" i="1" s="1"/>
  <c r="L689" i="106"/>
  <c r="BS35" i="1" s="1"/>
  <c r="L683" i="106"/>
  <c r="BO35" i="1" s="1"/>
  <c r="K683" i="106"/>
  <c r="BN35" i="1" s="1"/>
  <c r="L289" i="106"/>
  <c r="BG18" i="1" s="1"/>
  <c r="G289" i="106"/>
  <c r="K289" i="106"/>
  <c r="BF18" i="1" s="1"/>
  <c r="K241" i="106"/>
  <c r="BV16" i="1" s="1"/>
  <c r="L241" i="106"/>
  <c r="BW16" i="1" s="1"/>
  <c r="L671" i="106"/>
  <c r="AY35" i="1" s="1"/>
  <c r="K671" i="106"/>
  <c r="AX35" i="1" s="1"/>
  <c r="K263" i="106"/>
  <c r="BN17" i="1" s="1"/>
  <c r="L263" i="106"/>
  <c r="BO17" i="1" s="1"/>
  <c r="L199" i="106"/>
  <c r="BG15" i="1" s="1"/>
  <c r="K199" i="106"/>
  <c r="BF15" i="1" s="1"/>
  <c r="L383" i="106"/>
  <c r="BO22" i="1" s="1"/>
  <c r="K383" i="106"/>
  <c r="BN22" i="1" s="1"/>
  <c r="K943" i="106"/>
  <c r="BB44" i="1" s="1"/>
  <c r="L943" i="106"/>
  <c r="BC44" i="1" s="1"/>
  <c r="L403" i="106"/>
  <c r="BC25" i="1" s="1"/>
  <c r="K403" i="106"/>
  <c r="BB25" i="1" s="1"/>
  <c r="H401" i="106"/>
  <c r="L169" i="106"/>
  <c r="BG14" i="1" s="1"/>
  <c r="K169" i="106"/>
  <c r="BF14" i="1" s="1"/>
  <c r="K549" i="106"/>
  <c r="AT30" i="1" s="1"/>
  <c r="L549" i="106"/>
  <c r="AU30" i="1" s="1"/>
  <c r="H651" i="106"/>
  <c r="K41" i="106"/>
  <c r="AX9" i="1" s="1"/>
  <c r="L41" i="106"/>
  <c r="AY9" i="1" s="1"/>
  <c r="H861" i="106"/>
  <c r="K271" i="106"/>
  <c r="BV17" i="1" s="1"/>
  <c r="L271" i="106"/>
  <c r="BW17" i="1" s="1"/>
  <c r="K1209" i="106"/>
  <c r="L1209" i="106"/>
  <c r="G1209" i="106"/>
  <c r="L1131" i="106"/>
  <c r="BK51" i="1" s="1"/>
  <c r="K1131" i="106"/>
  <c r="BJ51" i="1" s="1"/>
  <c r="K1133" i="106"/>
  <c r="BN51" i="1" s="1"/>
  <c r="L1133" i="106"/>
  <c r="BO51" i="1" s="1"/>
  <c r="L109" i="106"/>
  <c r="BG11" i="1" s="1"/>
  <c r="K109" i="106"/>
  <c r="BF11" i="1" s="1"/>
  <c r="H31" i="106"/>
  <c r="K99" i="106"/>
  <c r="AT11" i="1" s="1"/>
  <c r="L99" i="106"/>
  <c r="AU11" i="1" s="1"/>
  <c r="L159" i="106"/>
  <c r="AU14" i="1" s="1"/>
  <c r="K159" i="106"/>
  <c r="AT14" i="1" s="1"/>
  <c r="L809" i="106"/>
  <c r="BS39" i="1" s="1"/>
  <c r="K809" i="106"/>
  <c r="BR39" i="1" s="1"/>
  <c r="K131" i="106"/>
  <c r="AX13" i="1" s="1"/>
  <c r="L131" i="106"/>
  <c r="AY13" i="1" s="1"/>
  <c r="K133" i="106"/>
  <c r="BB13" i="1" s="1"/>
  <c r="L133" i="106"/>
  <c r="BC13" i="1" s="1"/>
  <c r="G639" i="106"/>
  <c r="L639" i="106"/>
  <c r="AU34" i="1" s="1"/>
  <c r="K639" i="106"/>
  <c r="AT34" i="1" s="1"/>
  <c r="L541" i="106"/>
  <c r="BW29" i="1" s="1"/>
  <c r="K541" i="106"/>
  <c r="BV29" i="1" s="1"/>
  <c r="K933" i="106"/>
  <c r="BZ43" i="1" s="1"/>
  <c r="L933" i="106"/>
  <c r="CA43" i="1" s="1"/>
  <c r="G479" i="106"/>
  <c r="K479" i="106"/>
  <c r="BR27" i="1" s="1"/>
  <c r="L479" i="106"/>
  <c r="BS27" i="1" s="1"/>
  <c r="L823" i="106"/>
  <c r="BC40" i="1" s="1"/>
  <c r="K823" i="106"/>
  <c r="BB40" i="1" s="1"/>
  <c r="K979" i="106"/>
  <c r="BF45" i="1" s="1"/>
  <c r="L979" i="106"/>
  <c r="BG45" i="1" s="1"/>
  <c r="L803" i="106"/>
  <c r="BO39" i="1" s="1"/>
  <c r="K803" i="106"/>
  <c r="BN39" i="1" s="1"/>
  <c r="K173" i="106"/>
  <c r="BN14" i="1" s="1"/>
  <c r="L173" i="106"/>
  <c r="BO14" i="1" s="1"/>
  <c r="K233" i="106"/>
  <c r="BN16" i="1" s="1"/>
  <c r="L233" i="106"/>
  <c r="BO16" i="1" s="1"/>
  <c r="L259" i="106"/>
  <c r="BG17" i="1" s="1"/>
  <c r="K259" i="106"/>
  <c r="BF17" i="1" s="1"/>
  <c r="K623" i="106"/>
  <c r="BN33" i="1" s="1"/>
  <c r="L623" i="106"/>
  <c r="BO33" i="1" s="1"/>
  <c r="K791" i="106"/>
  <c r="AX39" i="1" s="1"/>
  <c r="L791" i="106"/>
  <c r="AY39" i="1" s="1"/>
  <c r="L793" i="106"/>
  <c r="BC39" i="1" s="1"/>
  <c r="K793" i="106"/>
  <c r="BB39" i="1" s="1"/>
  <c r="K961" i="106"/>
  <c r="BV44" i="1" s="1"/>
  <c r="L961" i="106"/>
  <c r="BW44" i="1" s="1"/>
  <c r="H891" i="106"/>
  <c r="G889" i="106"/>
  <c r="K889" i="106"/>
  <c r="BF42" i="1" s="1"/>
  <c r="L889" i="106"/>
  <c r="BG42" i="1" s="1"/>
  <c r="M69" i="113"/>
  <c r="L69" i="113"/>
  <c r="K999" i="106"/>
  <c r="AT47" i="1" s="1"/>
  <c r="L999" i="106"/>
  <c r="AU47" i="1" s="1"/>
  <c r="L1163" i="106"/>
  <c r="BO59" i="1" s="1"/>
  <c r="K1163" i="106"/>
  <c r="BN59" i="1" s="1"/>
  <c r="H441" i="106"/>
  <c r="K311" i="106"/>
  <c r="AX19" i="1" s="1"/>
  <c r="L311" i="106"/>
  <c r="AY19" i="1" s="1"/>
  <c r="L239" i="106"/>
  <c r="BS16" i="1" s="1"/>
  <c r="K239" i="106"/>
  <c r="BR16" i="1" s="1"/>
  <c r="G1049" i="106"/>
  <c r="K1049" i="106"/>
  <c r="BR48" i="1" s="1"/>
  <c r="L1049" i="106"/>
  <c r="BS48" i="1" s="1"/>
  <c r="L459" i="106"/>
  <c r="AU27" i="1" s="1"/>
  <c r="K459" i="106"/>
  <c r="AT27" i="1" s="1"/>
  <c r="L19" i="106"/>
  <c r="BG8" i="1" s="1"/>
  <c r="K19" i="106"/>
  <c r="BF8" i="1" s="1"/>
  <c r="L903" i="106"/>
  <c r="CA42" i="1" s="1"/>
  <c r="K903" i="106"/>
  <c r="BZ42" i="1" s="1"/>
  <c r="L63" i="106"/>
  <c r="CA9" i="1" s="1"/>
  <c r="K63" i="106"/>
  <c r="BZ9" i="1" s="1"/>
  <c r="H221" i="106"/>
  <c r="L219" i="106"/>
  <c r="AU16" i="1" s="1"/>
  <c r="G219" i="106"/>
  <c r="K219" i="106"/>
  <c r="AT16" i="1" s="1"/>
  <c r="K789" i="106"/>
  <c r="AT39" i="1" s="1"/>
  <c r="L789" i="106"/>
  <c r="AU39" i="1" s="1"/>
  <c r="L119" i="106"/>
  <c r="BS11" i="1" s="1"/>
  <c r="K119" i="106"/>
  <c r="BR11" i="1" s="1"/>
  <c r="L503" i="106"/>
  <c r="BO28" i="1" s="1"/>
  <c r="K503" i="106"/>
  <c r="BN28" i="1" s="1"/>
  <c r="K251" i="106"/>
  <c r="AX17" i="1" s="1"/>
  <c r="L251" i="106"/>
  <c r="AY17" i="1" s="1"/>
  <c r="L991" i="106"/>
  <c r="BW45" i="1" s="1"/>
  <c r="K991" i="106"/>
  <c r="BV45" i="1" s="1"/>
  <c r="L331" i="106"/>
  <c r="BW19" i="1" s="1"/>
  <c r="K331" i="106"/>
  <c r="BV19" i="1" s="1"/>
  <c r="L111" i="106"/>
  <c r="BK11" i="1" s="1"/>
  <c r="K111" i="106"/>
  <c r="BJ11" i="1" s="1"/>
  <c r="H721" i="106"/>
  <c r="K881" i="106"/>
  <c r="AX42" i="1" s="1"/>
  <c r="L881" i="106"/>
  <c r="AY42" i="1" s="1"/>
  <c r="L883" i="106"/>
  <c r="BC42" i="1" s="1"/>
  <c r="K883" i="106"/>
  <c r="BB42" i="1" s="1"/>
  <c r="L553" i="106"/>
  <c r="BC30" i="1" s="1"/>
  <c r="K553" i="106"/>
  <c r="BB30" i="1" s="1"/>
  <c r="K559" i="106"/>
  <c r="BF30" i="1" s="1"/>
  <c r="L559" i="106"/>
  <c r="BG30" i="1" s="1"/>
  <c r="L1159" i="106"/>
  <c r="BG59" i="1" s="1"/>
  <c r="K1159" i="106"/>
  <c r="BF59" i="1" s="1"/>
  <c r="L1083" i="106"/>
  <c r="CA49" i="1" s="1"/>
  <c r="K1083" i="106"/>
  <c r="BZ49" i="1" s="1"/>
  <c r="K153" i="106"/>
  <c r="BZ13" i="1" s="1"/>
  <c r="L153" i="106"/>
  <c r="CA13" i="1" s="1"/>
  <c r="H681" i="106"/>
  <c r="K431" i="106"/>
  <c r="AX26" i="1" s="1"/>
  <c r="L431" i="106"/>
  <c r="AY26" i="1" s="1"/>
  <c r="K223" i="106"/>
  <c r="BB16" i="1" s="1"/>
  <c r="L223" i="106"/>
  <c r="BC16" i="1" s="1"/>
  <c r="L413" i="106"/>
  <c r="BO25" i="1" s="1"/>
  <c r="K413" i="106"/>
  <c r="BN25" i="1" s="1"/>
  <c r="K693" i="106"/>
  <c r="BZ35" i="1" s="1"/>
  <c r="L693" i="106"/>
  <c r="CA35" i="1" s="1"/>
  <c r="L863" i="106"/>
  <c r="BO41" i="1" s="1"/>
  <c r="K863" i="106"/>
  <c r="BN41" i="1" s="1"/>
  <c r="K33" i="112"/>
  <c r="H29" i="6" s="1"/>
  <c r="L33" i="112"/>
  <c r="I29" i="6" s="1"/>
  <c r="L1009" i="106"/>
  <c r="BG47" i="1" s="1"/>
  <c r="K1009" i="106"/>
  <c r="BF47" i="1" s="1"/>
  <c r="K161" i="106"/>
  <c r="AX14" i="1" s="1"/>
  <c r="L161" i="106"/>
  <c r="AY14" i="1" s="1"/>
  <c r="K391" i="106"/>
  <c r="BV22" i="1" s="1"/>
  <c r="L391" i="106"/>
  <c r="BW22" i="1" s="1"/>
  <c r="K33" i="106"/>
  <c r="BZ8" i="1" s="1"/>
  <c r="L33" i="106"/>
  <c r="CA8" i="1" s="1"/>
  <c r="K13" i="106"/>
  <c r="BB8" i="1" s="1"/>
  <c r="L13" i="106"/>
  <c r="BC8" i="1" s="1"/>
  <c r="L701" i="106"/>
  <c r="AY36" i="1" s="1"/>
  <c r="K701" i="106"/>
  <c r="AX36" i="1" s="1"/>
  <c r="L323" i="106"/>
  <c r="BO19" i="1" s="1"/>
  <c r="K323" i="106"/>
  <c r="BN19" i="1" s="1"/>
  <c r="H451" i="106"/>
  <c r="L9" i="113"/>
  <c r="H11" i="7" s="1"/>
  <c r="M9" i="113"/>
  <c r="L393" i="106"/>
  <c r="CA22" i="1" s="1"/>
  <c r="K393" i="106"/>
  <c r="BZ22" i="1" s="1"/>
  <c r="M15" i="113"/>
  <c r="M11" i="7" s="1"/>
  <c r="L15" i="113"/>
  <c r="L11" i="7" s="1"/>
  <c r="H801" i="106"/>
  <c r="L1123" i="106"/>
  <c r="BC51" i="1" s="1"/>
  <c r="K1123" i="106"/>
  <c r="BB51" i="1" s="1"/>
  <c r="K211" i="106"/>
  <c r="BV15" i="1" s="1"/>
  <c r="L211" i="106"/>
  <c r="BW15" i="1" s="1"/>
  <c r="L59" i="106"/>
  <c r="BS9" i="1" s="1"/>
  <c r="K59" i="106"/>
  <c r="BR9" i="1" s="1"/>
  <c r="K343" i="106"/>
  <c r="BB21" i="1" s="1"/>
  <c r="L343" i="106"/>
  <c r="BC21" i="1" s="1"/>
  <c r="L429" i="106"/>
  <c r="AU26" i="1" s="1"/>
  <c r="K429" i="106"/>
  <c r="AT26" i="1" s="1"/>
  <c r="L261" i="106"/>
  <c r="BK17" i="1" s="1"/>
  <c r="K261" i="106"/>
  <c r="BJ17" i="1" s="1"/>
  <c r="H911" i="106"/>
  <c r="K353" i="106"/>
  <c r="BN21" i="1" s="1"/>
  <c r="L353" i="106"/>
  <c r="BO21" i="1" s="1"/>
  <c r="K43" i="106"/>
  <c r="BB9" i="1" s="1"/>
  <c r="L43" i="106"/>
  <c r="BC9" i="1" s="1"/>
  <c r="L39" i="106"/>
  <c r="AU9" i="1" s="1"/>
  <c r="K39" i="106"/>
  <c r="AT9" i="1" s="1"/>
  <c r="K769" i="106"/>
  <c r="BF38" i="1" s="1"/>
  <c r="L769" i="106"/>
  <c r="BG38" i="1" s="1"/>
  <c r="H811" i="106"/>
  <c r="K851" i="106"/>
  <c r="AX41" i="1" s="1"/>
  <c r="L851" i="106"/>
  <c r="AY41" i="1" s="1"/>
  <c r="L621" i="106"/>
  <c r="BK33" i="1" s="1"/>
  <c r="K621" i="106"/>
  <c r="BJ33" i="1" s="1"/>
  <c r="K101" i="106"/>
  <c r="AX11" i="1" s="1"/>
  <c r="L101" i="106"/>
  <c r="AY11" i="1" s="1"/>
  <c r="L1079" i="106"/>
  <c r="BS49" i="1" s="1"/>
  <c r="K1079" i="106"/>
  <c r="BR49" i="1" s="1"/>
  <c r="L841" i="106"/>
  <c r="BW40" i="1" s="1"/>
  <c r="K841" i="106"/>
  <c r="BV40" i="1" s="1"/>
  <c r="M51" i="113"/>
  <c r="L51" i="113"/>
  <c r="K951" i="106"/>
  <c r="BJ44" i="1" s="1"/>
  <c r="L951" i="106"/>
  <c r="BK44" i="1" s="1"/>
  <c r="K293" i="106"/>
  <c r="BN18" i="1" s="1"/>
  <c r="L293" i="106"/>
  <c r="BO18" i="1" s="1"/>
  <c r="M63" i="113"/>
  <c r="L63" i="113"/>
  <c r="L719" i="106"/>
  <c r="BS36" i="1" s="1"/>
  <c r="K719" i="106"/>
  <c r="BR36" i="1" s="1"/>
  <c r="L351" i="106"/>
  <c r="BK21" i="1" s="1"/>
  <c r="K351" i="106"/>
  <c r="BJ21" i="1" s="1"/>
  <c r="L869" i="106"/>
  <c r="BS41" i="1" s="1"/>
  <c r="K869" i="106"/>
  <c r="BR41" i="1" s="1"/>
  <c r="L363" i="106"/>
  <c r="CA21" i="1" s="1"/>
  <c r="K363" i="106"/>
  <c r="BZ21" i="1" s="1"/>
  <c r="K633" i="106"/>
  <c r="BZ33" i="1" s="1"/>
  <c r="L633" i="106"/>
  <c r="CA33" i="1" s="1"/>
  <c r="L1121" i="106"/>
  <c r="AY51" i="1" s="1"/>
  <c r="K1121" i="106"/>
  <c r="AX51" i="1" s="1"/>
  <c r="K1203" i="106"/>
  <c r="BZ60" i="1" s="1"/>
  <c r="L1203" i="106"/>
  <c r="CA60" i="1" s="1"/>
  <c r="L463" i="106"/>
  <c r="BC27" i="1" s="1"/>
  <c r="K463" i="106"/>
  <c r="BB27" i="1" s="1"/>
  <c r="L15" i="114"/>
  <c r="K15" i="114"/>
  <c r="F9" i="116" s="1"/>
  <c r="H51" i="106"/>
  <c r="H231" i="106"/>
  <c r="G229" i="106"/>
  <c r="K229" i="106"/>
  <c r="BF16" i="1" s="1"/>
  <c r="L229" i="106"/>
  <c r="BG16" i="1" s="1"/>
  <c r="L129" i="106"/>
  <c r="AU13" i="1" s="1"/>
  <c r="K129" i="106"/>
  <c r="AT13" i="1" s="1"/>
  <c r="H1011" i="106"/>
  <c r="H291" i="106"/>
  <c r="L783" i="106"/>
  <c r="CA38" i="1" s="1"/>
  <c r="K783" i="106"/>
  <c r="BZ38" i="1" s="1"/>
  <c r="L921" i="106"/>
  <c r="BK43" i="1" s="1"/>
  <c r="K921" i="106"/>
  <c r="BJ43" i="1" s="1"/>
  <c r="L699" i="106"/>
  <c r="AU36" i="1" s="1"/>
  <c r="K699" i="106"/>
  <c r="AT36" i="1" s="1"/>
  <c r="L569" i="106"/>
  <c r="BS30" i="1" s="1"/>
  <c r="K569" i="106"/>
  <c r="BR30" i="1" s="1"/>
  <c r="L1089" i="106"/>
  <c r="AU50" i="1" s="1"/>
  <c r="K1089" i="106"/>
  <c r="AT50" i="1" s="1"/>
  <c r="K779" i="106"/>
  <c r="BR38" i="1" s="1"/>
  <c r="L779" i="106"/>
  <c r="BS38" i="1" s="1"/>
  <c r="K499" i="106"/>
  <c r="BF28" i="1" s="1"/>
  <c r="L499" i="106"/>
  <c r="BG28" i="1" s="1"/>
  <c r="K703" i="106"/>
  <c r="BB36" i="1" s="1"/>
  <c r="L703" i="106"/>
  <c r="BC36" i="1" s="1"/>
  <c r="L433" i="106"/>
  <c r="BC26" i="1" s="1"/>
  <c r="K433" i="106"/>
  <c r="BB26" i="1" s="1"/>
  <c r="L243" i="106"/>
  <c r="CA16" i="1" s="1"/>
  <c r="K243" i="106"/>
  <c r="BZ16" i="1" s="1"/>
  <c r="G549" i="106"/>
  <c r="H551" i="106"/>
  <c r="L673" i="106"/>
  <c r="BC35" i="1" s="1"/>
  <c r="K673" i="106"/>
  <c r="BB35" i="1" s="1"/>
  <c r="L193" i="106"/>
  <c r="BC15" i="1" s="1"/>
  <c r="K193" i="106"/>
  <c r="BB15" i="1" s="1"/>
  <c r="L1119" i="106"/>
  <c r="AU51" i="1" s="1"/>
  <c r="K1119" i="106"/>
  <c r="AT51" i="1" s="1"/>
  <c r="L849" i="106"/>
  <c r="AU41" i="1" s="1"/>
  <c r="K849" i="106"/>
  <c r="AT41" i="1" s="1"/>
  <c r="K923" i="106"/>
  <c r="BN43" i="1" s="1"/>
  <c r="L923" i="106"/>
  <c r="BO43" i="1" s="1"/>
  <c r="K913" i="106"/>
  <c r="BB43" i="1" s="1"/>
  <c r="L913" i="106"/>
  <c r="BC43" i="1" s="1"/>
  <c r="L453" i="106"/>
  <c r="CA26" i="1" s="1"/>
  <c r="K453" i="106"/>
  <c r="BZ26" i="1" s="1"/>
  <c r="K543" i="106"/>
  <c r="BZ29" i="1" s="1"/>
  <c r="L543" i="106"/>
  <c r="CA29" i="1" s="1"/>
  <c r="L139" i="106"/>
  <c r="BG13" i="1" s="1"/>
  <c r="K139" i="106"/>
  <c r="BF13" i="1" s="1"/>
  <c r="K399" i="106"/>
  <c r="AT25" i="1" s="1"/>
  <c r="L399" i="106"/>
  <c r="AU25" i="1" s="1"/>
  <c r="K799" i="106"/>
  <c r="BF39" i="1" s="1"/>
  <c r="L799" i="106"/>
  <c r="BG39" i="1" s="1"/>
  <c r="K1023" i="106"/>
  <c r="BZ47" i="1" s="1"/>
  <c r="L1023" i="106"/>
  <c r="CA47" i="1" s="1"/>
  <c r="K309" i="106"/>
  <c r="AT19" i="1" s="1"/>
  <c r="L309" i="106"/>
  <c r="AU19" i="1" s="1"/>
  <c r="K303" i="106"/>
  <c r="BZ18" i="1" s="1"/>
  <c r="L303" i="106"/>
  <c r="CA18" i="1" s="1"/>
  <c r="K539" i="106"/>
  <c r="BR29" i="1" s="1"/>
  <c r="L539" i="106"/>
  <c r="BS29" i="1" s="1"/>
  <c r="K653" i="106"/>
  <c r="BN34" i="1" s="1"/>
  <c r="L653" i="106"/>
  <c r="BO34" i="1" s="1"/>
  <c r="K711" i="106"/>
  <c r="BJ36" i="1" s="1"/>
  <c r="L711" i="106"/>
  <c r="BK36" i="1" s="1"/>
  <c r="K149" i="106"/>
  <c r="BR13" i="1" s="1"/>
  <c r="G149" i="106"/>
  <c r="L149" i="106"/>
  <c r="BS13" i="1" s="1"/>
  <c r="L1103" i="106"/>
  <c r="BO50" i="1" s="1"/>
  <c r="K1103" i="106"/>
  <c r="BN50" i="1" s="1"/>
  <c r="K141" i="106"/>
  <c r="BJ13" i="1" s="1"/>
  <c r="L141" i="106"/>
  <c r="BK13" i="1" s="1"/>
  <c r="K679" i="106"/>
  <c r="BF35" i="1" s="1"/>
  <c r="L679" i="106"/>
  <c r="BG35" i="1" s="1"/>
  <c r="L443" i="106"/>
  <c r="BO26" i="1" s="1"/>
  <c r="K443" i="106"/>
  <c r="BN26" i="1" s="1"/>
  <c r="L1051" i="106"/>
  <c r="BW48" i="1" s="1"/>
  <c r="K1051" i="106"/>
  <c r="BV48" i="1" s="1"/>
  <c r="H321" i="106"/>
  <c r="L319" i="106"/>
  <c r="BG19" i="1" s="1"/>
  <c r="G319" i="106"/>
  <c r="K319" i="106"/>
  <c r="BF19" i="1" s="1"/>
  <c r="L989" i="106"/>
  <c r="BS45" i="1" s="1"/>
  <c r="K989" i="106"/>
  <c r="BR45" i="1" s="1"/>
  <c r="K1073" i="106"/>
  <c r="BN49" i="1" s="1"/>
  <c r="L1073" i="106"/>
  <c r="BO49" i="1" s="1"/>
  <c r="H571" i="106"/>
  <c r="G1099" i="106"/>
  <c r="K1099" i="106"/>
  <c r="BF50" i="1" s="1"/>
  <c r="L1099" i="106"/>
  <c r="BG50" i="1" s="1"/>
  <c r="G329" i="106"/>
  <c r="L329" i="106"/>
  <c r="BS19" i="1" s="1"/>
  <c r="K329" i="106"/>
  <c r="BR19" i="1" s="1"/>
  <c r="M75" i="113"/>
  <c r="L75" i="113"/>
  <c r="K1223" i="106"/>
  <c r="L1223" i="106"/>
  <c r="L953" i="106"/>
  <c r="BO44" i="1" s="1"/>
  <c r="K953" i="106"/>
  <c r="BN44" i="1" s="1"/>
  <c r="H631" i="106"/>
  <c r="L449" i="106"/>
  <c r="BS26" i="1" s="1"/>
  <c r="K449" i="106"/>
  <c r="BR26" i="1" s="1"/>
  <c r="K593" i="106"/>
  <c r="BN32" i="1" s="1"/>
  <c r="L593" i="106"/>
  <c r="BO32" i="1" s="1"/>
  <c r="L249" i="106"/>
  <c r="AU17" i="1" s="1"/>
  <c r="K249" i="106"/>
  <c r="AT17" i="1" s="1"/>
  <c r="L761" i="106"/>
  <c r="AY38" i="1" s="1"/>
  <c r="K761" i="106"/>
  <c r="AX38" i="1" s="1"/>
  <c r="H471" i="106"/>
  <c r="G469" i="106"/>
  <c r="L123" i="106"/>
  <c r="CA11" i="1" s="1"/>
  <c r="K123" i="106"/>
  <c r="BZ11" i="1" s="1"/>
  <c r="K29" i="106"/>
  <c r="BR8" i="1" s="1"/>
  <c r="L29" i="106"/>
  <c r="BS8" i="1" s="1"/>
  <c r="K489" i="106"/>
  <c r="AT28" i="1" s="1"/>
  <c r="L489" i="106"/>
  <c r="AU28" i="1" s="1"/>
  <c r="L1169" i="106"/>
  <c r="BS59" i="1" s="1"/>
  <c r="K1169" i="106"/>
  <c r="BR59" i="1" s="1"/>
  <c r="L373" i="106"/>
  <c r="BC22" i="1" s="1"/>
  <c r="K373" i="106"/>
  <c r="BB22" i="1" s="1"/>
  <c r="L1193" i="106"/>
  <c r="BO60" i="1" s="1"/>
  <c r="K1193" i="106"/>
  <c r="BN60" i="1" s="1"/>
  <c r="L1053" i="106"/>
  <c r="CA48" i="1" s="1"/>
  <c r="K1053" i="106"/>
  <c r="BZ48" i="1" s="1"/>
  <c r="K1063" i="106"/>
  <c r="BB49" i="1" s="1"/>
  <c r="L1063" i="106"/>
  <c r="BC49" i="1" s="1"/>
  <c r="L23" i="106"/>
  <c r="BO8" i="1" s="1"/>
  <c r="K23" i="106"/>
  <c r="BN8" i="1" s="1"/>
  <c r="L189" i="106"/>
  <c r="AU15" i="1" s="1"/>
  <c r="K189" i="106"/>
  <c r="AT15" i="1" s="1"/>
  <c r="K359" i="106"/>
  <c r="BR21" i="1" s="1"/>
  <c r="L359" i="106"/>
  <c r="BS21" i="1" s="1"/>
  <c r="L1199" i="106"/>
  <c r="BS60" i="1" s="1"/>
  <c r="K1199" i="106"/>
  <c r="BR60" i="1" s="1"/>
  <c r="K839" i="106"/>
  <c r="BR40" i="1" s="1"/>
  <c r="L839" i="106"/>
  <c r="BS40" i="1" s="1"/>
  <c r="L909" i="106"/>
  <c r="AU43" i="1" s="1"/>
  <c r="K909" i="106"/>
  <c r="AT43" i="1" s="1"/>
  <c r="H11" i="106"/>
  <c r="K1129" i="106"/>
  <c r="BF51" i="1" s="1"/>
  <c r="L1129" i="106"/>
  <c r="BG51" i="1" s="1"/>
  <c r="H341" i="106"/>
  <c r="H361" i="106"/>
  <c r="L1019" i="106"/>
  <c r="BS47" i="1" s="1"/>
  <c r="K1019" i="106"/>
  <c r="BR47" i="1" s="1"/>
  <c r="H21" i="106"/>
  <c r="K213" i="106"/>
  <c r="BZ15" i="1" s="1"/>
  <c r="L213" i="106"/>
  <c r="CA15" i="1" s="1"/>
  <c r="M33" i="113"/>
  <c r="L33" i="113"/>
  <c r="K1139" i="106"/>
  <c r="BR51" i="1" s="1"/>
  <c r="L1139" i="106"/>
  <c r="BS51" i="1" s="1"/>
  <c r="H1201" i="106"/>
  <c r="L1189" i="106"/>
  <c r="BG60" i="1" s="1"/>
  <c r="K1189" i="106"/>
  <c r="BF60" i="1" s="1"/>
  <c r="K379" i="106"/>
  <c r="BF22" i="1" s="1"/>
  <c r="L379" i="106"/>
  <c r="BG22" i="1" s="1"/>
  <c r="L209" i="106"/>
  <c r="BS15" i="1" s="1"/>
  <c r="K209" i="106"/>
  <c r="BR15" i="1" s="1"/>
  <c r="K493" i="106"/>
  <c r="BB28" i="1" s="1"/>
  <c r="L493" i="106"/>
  <c r="BC28" i="1" s="1"/>
  <c r="L513" i="106"/>
  <c r="CA28" i="1" s="1"/>
  <c r="K513" i="106"/>
  <c r="BZ28" i="1" s="1"/>
  <c r="H371" i="106"/>
  <c r="K369" i="106"/>
  <c r="AT22" i="1" s="1"/>
  <c r="G369" i="106"/>
  <c r="L369" i="106"/>
  <c r="AU22" i="1" s="1"/>
  <c r="L663" i="106"/>
  <c r="CA34" i="1" s="1"/>
  <c r="K663" i="106"/>
  <c r="BZ34" i="1" s="1"/>
  <c r="L733" i="106"/>
  <c r="BC37" i="1" s="1"/>
  <c r="K733" i="106"/>
  <c r="BB37" i="1" s="1"/>
  <c r="L591" i="106"/>
  <c r="BK32" i="1" s="1"/>
  <c r="K591" i="106"/>
  <c r="BJ32" i="1" s="1"/>
  <c r="H91" i="106"/>
  <c r="G89" i="106"/>
  <c r="L939" i="106"/>
  <c r="AU44" i="1" s="1"/>
  <c r="K939" i="106"/>
  <c r="AT44" i="1" s="1"/>
  <c r="K619" i="106"/>
  <c r="BF33" i="1" s="1"/>
  <c r="G619" i="106"/>
  <c r="L619" i="106"/>
  <c r="BG33" i="1" s="1"/>
  <c r="M39" i="113"/>
  <c r="L39" i="113"/>
  <c r="K609" i="106"/>
  <c r="AT33" i="1" s="1"/>
  <c r="L609" i="106"/>
  <c r="AU33" i="1" s="1"/>
  <c r="L599" i="106"/>
  <c r="BS32" i="1" s="1"/>
  <c r="K599" i="106"/>
  <c r="BR32" i="1" s="1"/>
  <c r="H971" i="106"/>
  <c r="K201" i="106"/>
  <c r="BJ15" i="1" s="1"/>
  <c r="L201" i="106"/>
  <c r="BK15" i="1" s="1"/>
  <c r="L283" i="106"/>
  <c r="BC18" i="1" s="1"/>
  <c r="K283" i="106"/>
  <c r="BB18" i="1" s="1"/>
  <c r="K629" i="106"/>
  <c r="BR33" i="1" s="1"/>
  <c r="L629" i="106"/>
  <c r="BS33" i="1" s="1"/>
  <c r="L45" i="113"/>
  <c r="M45" i="113"/>
  <c r="K709" i="106"/>
  <c r="BF36" i="1" s="1"/>
  <c r="L709" i="106"/>
  <c r="BG36" i="1" s="1"/>
  <c r="K611" i="106"/>
  <c r="AX33" i="1" s="1"/>
  <c r="L611" i="106"/>
  <c r="AY33" i="1" s="1"/>
  <c r="L813" i="106"/>
  <c r="CA39" i="1" s="1"/>
  <c r="K813" i="106"/>
  <c r="BZ39" i="1" s="1"/>
  <c r="K15" i="112"/>
  <c r="H18" i="6" s="1"/>
  <c r="L15" i="112"/>
  <c r="I18" i="6" s="1"/>
  <c r="L873" i="106"/>
  <c r="CA41" i="1" s="1"/>
  <c r="K873" i="106"/>
  <c r="BZ41" i="1" s="1"/>
  <c r="H831" i="106"/>
  <c r="K833" i="106"/>
  <c r="BN40" i="1" s="1"/>
  <c r="L833" i="106"/>
  <c r="BO40" i="1" s="1"/>
  <c r="H411" i="106"/>
  <c r="K993" i="106"/>
  <c r="BZ45" i="1" s="1"/>
  <c r="L993" i="106"/>
  <c r="CA45" i="1" s="1"/>
  <c r="K763" i="106"/>
  <c r="BB38" i="1" s="1"/>
  <c r="L763" i="106"/>
  <c r="BC38" i="1" s="1"/>
  <c r="L781" i="106"/>
  <c r="BW38" i="1" s="1"/>
  <c r="K781" i="106"/>
  <c r="BV38" i="1" s="1"/>
  <c r="L819" i="106"/>
  <c r="AU40" i="1" s="1"/>
  <c r="K819" i="106"/>
  <c r="AT40" i="1" s="1"/>
  <c r="L613" i="106"/>
  <c r="BC33" i="1" s="1"/>
  <c r="K613" i="106"/>
  <c r="BB33" i="1" s="1"/>
  <c r="L899" i="106"/>
  <c r="BS42" i="1" s="1"/>
  <c r="K899" i="106"/>
  <c r="BR42" i="1" s="1"/>
  <c r="L579" i="106"/>
  <c r="AU32" i="1" s="1"/>
  <c r="K579" i="106"/>
  <c r="AT32" i="1" s="1"/>
  <c r="K1113" i="106"/>
  <c r="BZ50" i="1" s="1"/>
  <c r="L1113" i="106"/>
  <c r="CA50" i="1" s="1"/>
  <c r="L963" i="106"/>
  <c r="CA44" i="1" s="1"/>
  <c r="K963" i="106"/>
  <c r="BZ44" i="1" s="1"/>
  <c r="L941" i="106"/>
  <c r="AY44" i="1" s="1"/>
  <c r="K941" i="106"/>
  <c r="AX44" i="1" s="1"/>
  <c r="L253" i="106"/>
  <c r="BC17" i="1" s="1"/>
  <c r="K253" i="106"/>
  <c r="BB17" i="1" s="1"/>
  <c r="H171" i="106"/>
  <c r="G169" i="106"/>
  <c r="K893" i="106"/>
  <c r="BN42" i="1" s="1"/>
  <c r="L893" i="106"/>
  <c r="BO42" i="1" s="1"/>
  <c r="L829" i="106"/>
  <c r="BG40" i="1" s="1"/>
  <c r="K829" i="106"/>
  <c r="BF40" i="1" s="1"/>
  <c r="K83" i="106"/>
  <c r="BN10" i="1" s="1"/>
  <c r="L83" i="106"/>
  <c r="BO10" i="1" s="1"/>
  <c r="T9" i="8"/>
  <c r="Q11" i="8"/>
  <c r="L9" i="8"/>
  <c r="L11" i="8"/>
  <c r="L8" i="8"/>
  <c r="U8" i="8"/>
  <c r="P11" i="8"/>
  <c r="Q8" i="8"/>
  <c r="M11" i="8"/>
  <c r="M8" i="8"/>
  <c r="U9" i="8"/>
  <c r="U11" i="8"/>
  <c r="T11" i="8"/>
  <c r="T8" i="8"/>
  <c r="M9" i="8"/>
  <c r="P8" i="8"/>
  <c r="AP44" i="1" l="1"/>
  <c r="AN42" i="1"/>
  <c r="AO38" i="1"/>
  <c r="O18" i="1"/>
  <c r="Y32" i="1"/>
  <c r="X60" i="1"/>
  <c r="AN60" i="1"/>
  <c r="Z8" i="1"/>
  <c r="Z60" i="1"/>
  <c r="O15" i="1"/>
  <c r="AP16" i="1"/>
  <c r="AN30" i="1"/>
  <c r="AP38" i="1"/>
  <c r="AP21" i="1"/>
  <c r="AN36" i="1"/>
  <c r="AN49" i="1"/>
  <c r="Y17" i="1"/>
  <c r="AN9" i="1"/>
  <c r="AP22" i="1"/>
  <c r="Z41" i="1"/>
  <c r="X59" i="1"/>
  <c r="O42" i="1"/>
  <c r="AO45" i="1"/>
  <c r="AN11" i="1"/>
  <c r="X8" i="1"/>
  <c r="Z59" i="1"/>
  <c r="O39" i="1"/>
  <c r="X17" i="1"/>
  <c r="Z39" i="1"/>
  <c r="X11" i="1"/>
  <c r="Z22" i="1"/>
  <c r="N35" i="1"/>
  <c r="Z38" i="1"/>
  <c r="AO59" i="1"/>
  <c r="AN34" i="1"/>
  <c r="Z45" i="1"/>
  <c r="Z27" i="1"/>
  <c r="N27" i="1"/>
  <c r="N28" i="1"/>
  <c r="N37" i="1"/>
  <c r="O14" i="1"/>
  <c r="AO35" i="1"/>
  <c r="N50" i="1"/>
  <c r="O11" i="1"/>
  <c r="M10" i="1"/>
  <c r="O34" i="1"/>
  <c r="AP51" i="1"/>
  <c r="AP30" i="1"/>
  <c r="O49" i="1"/>
  <c r="AN8" i="1"/>
  <c r="X50" i="1"/>
  <c r="AP50" i="1"/>
  <c r="X51" i="1"/>
  <c r="O38" i="1"/>
  <c r="Y15" i="1"/>
  <c r="AN21" i="1"/>
  <c r="Y13" i="1"/>
  <c r="X10" i="1"/>
  <c r="Y45" i="1"/>
  <c r="Z30" i="1"/>
  <c r="Y30" i="1"/>
  <c r="Z37" i="1"/>
  <c r="O50" i="1"/>
  <c r="Z34" i="1"/>
  <c r="M19" i="1"/>
  <c r="M25" i="1"/>
  <c r="AN38" i="1"/>
  <c r="N11" i="1"/>
  <c r="AO15" i="1"/>
  <c r="AP8" i="1"/>
  <c r="AP35" i="1"/>
  <c r="N26" i="1"/>
  <c r="AP13" i="1"/>
  <c r="X30" i="1"/>
  <c r="N42" i="1"/>
  <c r="N17" i="1"/>
  <c r="M39" i="1"/>
  <c r="M47" i="1"/>
  <c r="N39" i="1"/>
  <c r="Z16" i="1"/>
  <c r="X45" i="1"/>
  <c r="Z51" i="1"/>
  <c r="AO16" i="1"/>
  <c r="Y49" i="1"/>
  <c r="M42" i="1"/>
  <c r="O41" i="1"/>
  <c r="X25" i="1"/>
  <c r="M60" i="1"/>
  <c r="F22" i="6"/>
  <c r="M49" i="1"/>
  <c r="N49" i="1"/>
  <c r="N48" i="1"/>
  <c r="AN22" i="1"/>
  <c r="AP36" i="1"/>
  <c r="AO18" i="1"/>
  <c r="AO42" i="1"/>
  <c r="N44" i="1"/>
  <c r="M32" i="1"/>
  <c r="M40" i="1"/>
  <c r="AP41" i="1"/>
  <c r="X33" i="1"/>
  <c r="AP34" i="1"/>
  <c r="AP28" i="1"/>
  <c r="AN47" i="1"/>
  <c r="M15" i="1"/>
  <c r="AP48" i="1"/>
  <c r="AN59" i="1"/>
  <c r="AP11" i="1"/>
  <c r="M17" i="1"/>
  <c r="Z26" i="1"/>
  <c r="Z50" i="1"/>
  <c r="X13" i="1"/>
  <c r="M51" i="1"/>
  <c r="M50" i="1"/>
  <c r="Y43" i="1"/>
  <c r="M13" i="1"/>
  <c r="O27" i="1"/>
  <c r="Y21" i="1"/>
  <c r="AO40" i="1"/>
  <c r="Y33" i="1"/>
  <c r="O51" i="1"/>
  <c r="G11" i="7"/>
  <c r="N36" i="1"/>
  <c r="Z25" i="1"/>
  <c r="AP49" i="1"/>
  <c r="O30" i="1"/>
  <c r="AO19" i="1"/>
  <c r="Z28" i="1"/>
  <c r="AP42" i="1"/>
  <c r="AN16" i="1"/>
  <c r="O40" i="1"/>
  <c r="M34" i="1"/>
  <c r="M14" i="1"/>
  <c r="Y51" i="1"/>
  <c r="Z35" i="1"/>
  <c r="Y28" i="1"/>
  <c r="Y48" i="1"/>
  <c r="AO32" i="1"/>
  <c r="N40" i="1"/>
  <c r="X41" i="1"/>
  <c r="AP40" i="1"/>
  <c r="Z11" i="1"/>
  <c r="F27" i="6"/>
  <c r="O32" i="1"/>
  <c r="X29" i="1"/>
  <c r="N29" i="1"/>
  <c r="AO27" i="1"/>
  <c r="AO51" i="1"/>
  <c r="AO50" i="1"/>
  <c r="M59" i="1"/>
  <c r="M21" i="1"/>
  <c r="AO13" i="1"/>
  <c r="J8" i="8"/>
  <c r="K8" i="8"/>
  <c r="K11" i="8"/>
  <c r="J11" i="8"/>
  <c r="I8" i="8"/>
  <c r="I11" i="8"/>
  <c r="I9" i="8"/>
  <c r="K9" i="8"/>
  <c r="K411" i="106"/>
  <c r="BJ25" i="1" s="1"/>
  <c r="L411" i="106"/>
  <c r="BK25" i="1" s="1"/>
  <c r="L361" i="106"/>
  <c r="BW21" i="1" s="1"/>
  <c r="K361" i="106"/>
  <c r="BV21" i="1" s="1"/>
  <c r="L231" i="106"/>
  <c r="BK16" i="1" s="1"/>
  <c r="K231" i="106"/>
  <c r="BJ16" i="1" s="1"/>
  <c r="K891" i="106"/>
  <c r="BJ42" i="1" s="1"/>
  <c r="L891" i="106"/>
  <c r="BK42" i="1" s="1"/>
  <c r="K931" i="106"/>
  <c r="BV43" i="1" s="1"/>
  <c r="L931" i="106"/>
  <c r="BW43" i="1" s="1"/>
  <c r="AO47" i="1"/>
  <c r="L831" i="106"/>
  <c r="BK40" i="1" s="1"/>
  <c r="K831" i="106"/>
  <c r="BJ40" i="1" s="1"/>
  <c r="Z10" i="1"/>
  <c r="X36" i="1"/>
  <c r="K971" i="106"/>
  <c r="AX45" i="1" s="1"/>
  <c r="L971" i="106"/>
  <c r="AY45" i="1" s="1"/>
  <c r="O28" i="1"/>
  <c r="M28" i="1"/>
  <c r="L631" i="106"/>
  <c r="BW33" i="1" s="1"/>
  <c r="K631" i="106"/>
  <c r="BV33" i="1" s="1"/>
  <c r="X19" i="1"/>
  <c r="L321" i="106"/>
  <c r="BK19" i="1" s="1"/>
  <c r="K321" i="106"/>
  <c r="BJ19" i="1" s="1"/>
  <c r="Y19" i="1" s="1"/>
  <c r="Y36" i="1"/>
  <c r="AP18" i="1"/>
  <c r="X39" i="1"/>
  <c r="AP60" i="1"/>
  <c r="N41" i="1"/>
  <c r="L451" i="106"/>
  <c r="BW26" i="1" s="1"/>
  <c r="K451" i="106"/>
  <c r="BV26" i="1" s="1"/>
  <c r="O8" i="1"/>
  <c r="N14" i="1"/>
  <c r="O16" i="1"/>
  <c r="K681" i="106"/>
  <c r="BJ35" i="1" s="1"/>
  <c r="L681" i="106"/>
  <c r="BK35" i="1" s="1"/>
  <c r="L721" i="106"/>
  <c r="BW36" i="1" s="1"/>
  <c r="K721" i="106"/>
  <c r="BV36" i="1" s="1"/>
  <c r="N19" i="1"/>
  <c r="X42" i="1"/>
  <c r="AN27" i="1"/>
  <c r="AO17" i="1"/>
  <c r="N9" i="1"/>
  <c r="X18" i="1"/>
  <c r="AN35" i="1"/>
  <c r="N15" i="1"/>
  <c r="N32" i="1"/>
  <c r="N34" i="1"/>
  <c r="E20" i="7"/>
  <c r="G20" i="7"/>
  <c r="K371" i="106"/>
  <c r="AX22" i="1" s="1"/>
  <c r="L371" i="106"/>
  <c r="AY22" i="1" s="1"/>
  <c r="K21" i="106"/>
  <c r="BJ8" i="1" s="1"/>
  <c r="L21" i="106"/>
  <c r="BK8" i="1" s="1"/>
  <c r="L1011" i="106"/>
  <c r="BK47" i="1" s="1"/>
  <c r="K1011" i="106"/>
  <c r="BJ47" i="1" s="1"/>
  <c r="F3" i="114"/>
  <c r="D3" i="114" s="1"/>
  <c r="G9" i="116"/>
  <c r="E9" i="116" s="1"/>
  <c r="G15" i="114"/>
  <c r="K801" i="106"/>
  <c r="BJ39" i="1" s="1"/>
  <c r="L801" i="106"/>
  <c r="BK39" i="1" s="1"/>
  <c r="L171" i="106"/>
  <c r="BK14" i="1" s="1"/>
  <c r="K171" i="106"/>
  <c r="BJ14" i="1" s="1"/>
  <c r="F18" i="6"/>
  <c r="AN51" i="1"/>
  <c r="L341" i="106"/>
  <c r="AY21" i="1" s="1"/>
  <c r="K341" i="106"/>
  <c r="AX21" i="1" s="1"/>
  <c r="K11" i="106"/>
  <c r="AX8" i="1" s="1"/>
  <c r="L11" i="106"/>
  <c r="AY8" i="1" s="1"/>
  <c r="K471" i="106"/>
  <c r="BJ27" i="1" s="1"/>
  <c r="L471" i="106"/>
  <c r="BK27" i="1" s="1"/>
  <c r="Z32" i="1"/>
  <c r="Z49" i="1"/>
  <c r="X35" i="1"/>
  <c r="AP29" i="1"/>
  <c r="Z43" i="1"/>
  <c r="L551" i="106"/>
  <c r="AY30" i="1" s="1"/>
  <c r="K551" i="106"/>
  <c r="AX30" i="1" s="1"/>
  <c r="X28" i="1"/>
  <c r="X16" i="1"/>
  <c r="K51" i="106"/>
  <c r="BJ9" i="1" s="1"/>
  <c r="L51" i="106"/>
  <c r="BK9" i="1" s="1"/>
  <c r="Y44" i="1"/>
  <c r="X38" i="1"/>
  <c r="Z21" i="1"/>
  <c r="M16" i="1"/>
  <c r="L221" i="106"/>
  <c r="AY16" i="1" s="1"/>
  <c r="K221" i="106"/>
  <c r="AX16" i="1" s="1"/>
  <c r="AP43" i="1"/>
  <c r="N13" i="1"/>
  <c r="M11" i="1"/>
  <c r="M30" i="1"/>
  <c r="L401" i="106"/>
  <c r="AY25" i="1" s="1"/>
  <c r="K401" i="106"/>
  <c r="AX25" i="1" s="1"/>
  <c r="Z47" i="1"/>
  <c r="O45" i="1"/>
  <c r="L771" i="106"/>
  <c r="BK38" i="1" s="1"/>
  <c r="K771" i="106"/>
  <c r="BJ38" i="1" s="1"/>
  <c r="AN10" i="1"/>
  <c r="I17" i="6"/>
  <c r="F17" i="6" s="1"/>
  <c r="F3" i="112"/>
  <c r="D3" i="112" s="1"/>
  <c r="M45" i="1"/>
  <c r="AP27" i="1"/>
  <c r="L1001" i="106"/>
  <c r="AY47" i="1" s="1"/>
  <c r="K1001" i="106"/>
  <c r="AX47" i="1" s="1"/>
  <c r="L511" i="106"/>
  <c r="BW28" i="1" s="1"/>
  <c r="K511" i="106"/>
  <c r="BV28" i="1" s="1"/>
  <c r="X9" i="1"/>
  <c r="AN50" i="1"/>
  <c r="AU8" i="1"/>
  <c r="M8" i="1" s="1"/>
  <c r="AP32" i="1"/>
  <c r="M37" i="1"/>
  <c r="O19" i="1"/>
  <c r="AO9" i="1"/>
  <c r="AN43" i="1"/>
  <c r="X40" i="1"/>
  <c r="Z42" i="1"/>
  <c r="O17" i="1"/>
  <c r="O33" i="1"/>
  <c r="AP45" i="1"/>
  <c r="Z40" i="1"/>
  <c r="AP39" i="1"/>
  <c r="N33" i="1"/>
  <c r="AN33" i="1"/>
  <c r="AN32" i="1"/>
  <c r="M33" i="1"/>
  <c r="M44" i="1"/>
  <c r="L91" i="106"/>
  <c r="BW10" i="1" s="1"/>
  <c r="K91" i="106"/>
  <c r="BV10" i="1" s="1"/>
  <c r="O37" i="1"/>
  <c r="M22" i="1"/>
  <c r="AN15" i="1"/>
  <c r="X22" i="1"/>
  <c r="L1201" i="106"/>
  <c r="BW60" i="1" s="1"/>
  <c r="K1201" i="106"/>
  <c r="BV60" i="1" s="1"/>
  <c r="AP15" i="1"/>
  <c r="M43" i="1"/>
  <c r="AN40" i="1"/>
  <c r="O22" i="1"/>
  <c r="N38" i="1"/>
  <c r="AN26" i="1"/>
  <c r="Z44" i="1"/>
  <c r="AN19" i="1"/>
  <c r="K571" i="106"/>
  <c r="BV30" i="1" s="1"/>
  <c r="L571" i="106"/>
  <c r="BW30" i="1" s="1"/>
  <c r="AN45" i="1"/>
  <c r="AO48" i="1"/>
  <c r="AN13" i="1"/>
  <c r="AN29" i="1"/>
  <c r="AP47" i="1"/>
  <c r="AP26" i="1"/>
  <c r="O43" i="1"/>
  <c r="M41" i="1"/>
  <c r="O35" i="1"/>
  <c r="O26" i="1"/>
  <c r="O36" i="1"/>
  <c r="M36" i="1"/>
  <c r="L291" i="106"/>
  <c r="BK18" i="1" s="1"/>
  <c r="K291" i="106"/>
  <c r="BJ18" i="1" s="1"/>
  <c r="N51" i="1"/>
  <c r="AP33" i="1"/>
  <c r="AN41" i="1"/>
  <c r="Z18" i="1"/>
  <c r="L811" i="106"/>
  <c r="BW39" i="1" s="1"/>
  <c r="K811" i="106"/>
  <c r="BV39" i="1" s="1"/>
  <c r="M9" i="1"/>
  <c r="O9" i="1"/>
  <c r="K911" i="106"/>
  <c r="AX43" i="1" s="1"/>
  <c r="L911" i="106"/>
  <c r="AY43" i="1" s="1"/>
  <c r="M26" i="1"/>
  <c r="O21" i="1"/>
  <c r="I11" i="7"/>
  <c r="E11" i="7" s="1"/>
  <c r="G3" i="113"/>
  <c r="D3" i="113" s="1"/>
  <c r="Z19" i="1"/>
  <c r="AO22" i="1"/>
  <c r="X47" i="1"/>
  <c r="F29" i="6"/>
  <c r="Y11" i="1"/>
  <c r="AP9" i="1"/>
  <c r="M27" i="1"/>
  <c r="AN48" i="1"/>
  <c r="K441" i="106"/>
  <c r="BJ26" i="1" s="1"/>
  <c r="L441" i="106"/>
  <c r="BK26" i="1" s="1"/>
  <c r="AO44" i="1"/>
  <c r="Z33" i="1"/>
  <c r="Z14" i="1"/>
  <c r="AO29" i="1"/>
  <c r="O13" i="1"/>
  <c r="AN39" i="1"/>
  <c r="L31" i="106"/>
  <c r="BW8" i="1" s="1"/>
  <c r="K31" i="106"/>
  <c r="BV8" i="1" s="1"/>
  <c r="K861" i="106"/>
  <c r="BJ41" i="1" s="1"/>
  <c r="L861" i="106"/>
  <c r="BK41" i="1" s="1"/>
  <c r="L651" i="106"/>
  <c r="BK34" i="1" s="1"/>
  <c r="K651" i="106"/>
  <c r="BJ34" i="1" s="1"/>
  <c r="X14" i="1"/>
  <c r="O25" i="1"/>
  <c r="O44" i="1"/>
  <c r="X15" i="1"/>
  <c r="Z17" i="1"/>
  <c r="Z9" i="1"/>
  <c r="AO41" i="1"/>
  <c r="L121" i="106"/>
  <c r="BW11" i="1" s="1"/>
  <c r="K121" i="106"/>
  <c r="BV11" i="1" s="1"/>
  <c r="AO11" i="1" s="1"/>
  <c r="AP19" i="1"/>
  <c r="Z15" i="1"/>
  <c r="X32" i="1"/>
  <c r="Y10" i="1"/>
  <c r="O29" i="1"/>
  <c r="L661" i="106"/>
  <c r="BW34" i="1" s="1"/>
  <c r="K661" i="106"/>
  <c r="BV34" i="1" s="1"/>
  <c r="AP10" i="1"/>
  <c r="AO14" i="1"/>
  <c r="O10" i="1"/>
  <c r="AN14" i="1"/>
  <c r="X49" i="1"/>
  <c r="AP14" i="1"/>
  <c r="Y60" i="1"/>
  <c r="AP59" i="1"/>
  <c r="Z29" i="1"/>
  <c r="Y22" i="1"/>
  <c r="Z13" i="1"/>
  <c r="X44" i="1"/>
  <c r="M35" i="1"/>
  <c r="X27" i="1"/>
  <c r="AN28" i="1"/>
  <c r="N10" i="1"/>
  <c r="O59" i="1"/>
  <c r="Y50" i="1"/>
  <c r="Z36" i="1"/>
  <c r="AO37" i="1"/>
  <c r="X26" i="1"/>
  <c r="N60" i="1"/>
  <c r="Y59" i="1"/>
  <c r="N59" i="1"/>
  <c r="AN18" i="1"/>
  <c r="K531" i="106"/>
  <c r="BJ29" i="1" s="1"/>
  <c r="L531" i="106"/>
  <c r="BK29" i="1" s="1"/>
  <c r="AO49" i="1"/>
  <c r="X43" i="1"/>
  <c r="X34" i="1"/>
  <c r="AN17" i="1"/>
  <c r="Y14" i="1" l="1"/>
  <c r="Y34" i="1"/>
  <c r="AO26" i="1"/>
  <c r="AO8" i="1"/>
  <c r="AO28" i="1"/>
  <c r="Y42" i="1"/>
  <c r="Y29" i="1"/>
  <c r="N47" i="1"/>
  <c r="Y9" i="1"/>
  <c r="AO33" i="1"/>
  <c r="Y40" i="1"/>
  <c r="Y25" i="1"/>
  <c r="Y41" i="1"/>
  <c r="N43" i="1"/>
  <c r="AO30" i="1"/>
  <c r="Y39" i="1"/>
  <c r="N45" i="1"/>
  <c r="AO21" i="1"/>
  <c r="N30" i="1"/>
  <c r="Y27" i="1"/>
  <c r="Y16" i="1"/>
  <c r="AO39" i="1"/>
  <c r="Y18" i="1"/>
  <c r="AO60" i="1"/>
  <c r="AO10" i="1"/>
  <c r="N25" i="1"/>
  <c r="N16" i="1"/>
  <c r="N21" i="1"/>
  <c r="F3" i="106"/>
  <c r="D3" i="106" s="1"/>
  <c r="N22" i="1"/>
  <c r="AO43" i="1"/>
  <c r="Y26" i="1"/>
  <c r="AO34" i="1"/>
  <c r="Y38" i="1"/>
  <c r="N8" i="1"/>
  <c r="Y47" i="1"/>
  <c r="Y8" i="1"/>
  <c r="AO36" i="1"/>
  <c r="Y3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tc={F63624CA-6A61-4139-AD4A-4032C19A7CB7}</author>
  </authors>
  <commentList>
    <comment ref="L237" authorId="0" shapeId="0" xr:uid="{F63624CA-6A61-4139-AD4A-4032C19A7CB7}">
      <text>
        <t>[Threaded comment]
Your version of Excel allows you to read this threaded comment; however, any edits to it will get removed if the file is opened in a newer version of Excel. Learn more: https://go.microsoft.com/fwlink/?linkid=870924
Comment:
    I have assumed the new LAs will not be included in the sample - but worth reviewing for COR 26/27</t>
      </text>
    </comment>
  </commentList>
</comments>
</file>

<file path=xl/sharedStrings.xml><?xml version="1.0" encoding="utf-8"?>
<sst xmlns="http://schemas.openxmlformats.org/spreadsheetml/2006/main" count="13450" uniqueCount="5948">
  <si>
    <t>Form: Capital Outturn Return (COR)</t>
  </si>
  <si>
    <t>2025-26</t>
  </si>
  <si>
    <r>
      <rPr>
        <b/>
        <sz val="12"/>
        <color rgb="FFFF0000"/>
        <rFont val="Arial"/>
        <family val="2"/>
      </rPr>
      <t xml:space="preserve">PLEASE RETURN THE COMPLETED FORM BY FRIDAY 28 AUGUST 2026 TO: </t>
    </r>
    <r>
      <rPr>
        <b/>
        <u/>
        <sz val="12"/>
        <color rgb="FFFF0000"/>
        <rFont val="Arial"/>
        <family val="2"/>
      </rPr>
      <t>CapitalData@communities.gov.uk</t>
    </r>
  </si>
  <si>
    <t>ALL FIGURES TO BE REPORTED IN WHOLE THOUSANDS (£'000s) AND, NORMALLY, POSITIVE.</t>
  </si>
  <si>
    <r>
      <t xml:space="preserve">Local authorities, as defined in section 23 of the </t>
    </r>
    <r>
      <rPr>
        <u/>
        <sz val="12"/>
        <color rgb="FF0000FF"/>
        <rFont val="Arial"/>
        <family val="2"/>
      </rPr>
      <t>Local Government Act 2003</t>
    </r>
    <r>
      <rPr>
        <sz val="12"/>
        <color rgb="FF000000"/>
        <rFont val="Arial"/>
        <family val="2"/>
      </rPr>
      <t xml:space="preserve">, are required to submit this return to the Secretary of State under section 14 of the </t>
    </r>
    <r>
      <rPr>
        <u/>
        <sz val="12"/>
        <color rgb="FF0000FF"/>
        <rFont val="Arial"/>
        <family val="2"/>
      </rPr>
      <t>Local Government Act 2003</t>
    </r>
    <r>
      <rPr>
        <sz val="12"/>
        <color rgb="FF000000"/>
        <rFont val="Arial"/>
        <family val="2"/>
      </rPr>
      <t>.</t>
    </r>
  </si>
  <si>
    <r>
      <rPr>
        <sz val="12"/>
        <rFont val="Arial"/>
        <family val="2"/>
      </rPr>
      <t xml:space="preserve">Before filling in this form, please see </t>
    </r>
    <r>
      <rPr>
        <u/>
        <sz val="12"/>
        <color indexed="12"/>
        <rFont val="Arial"/>
        <family val="2"/>
      </rPr>
      <t>Capital outturn return</t>
    </r>
    <r>
      <rPr>
        <sz val="12"/>
        <rFont val="Arial"/>
        <family val="2"/>
      </rPr>
      <t xml:space="preserve"> for the guidance notes and our privacy policy about how we will use your details for Excel based forms.</t>
    </r>
  </si>
  <si>
    <t>This form continues to use the threshold approach to validation. It is intended to minimise comparisons to last year's figures. This is in response to the very valid feedback that capital expenditure typically varies significantly from year to year. 
Therefore the 'Greater than class threshold' validations will trigger if your figure exceeds the upper quartile for your class of authority over the past two financial years, regardless of what you reported last year.
Be aware that form may suggest validation issues before you enter data as the form uses the established approach of treating blanks as zeros.</t>
  </si>
  <si>
    <t>Please select your local authority from the dropdown:</t>
  </si>
  <si>
    <t>&lt;Blank&gt;</t>
  </si>
  <si>
    <t>LGF code:</t>
  </si>
  <si>
    <t xml:space="preserve">ONS code:   </t>
  </si>
  <si>
    <t>Class of authority:</t>
  </si>
  <si>
    <t>Please enter your details:</t>
  </si>
  <si>
    <t>Name:</t>
  </si>
  <si>
    <t>*</t>
  </si>
  <si>
    <t>Telephone number:</t>
  </si>
  <si>
    <t xml:space="preserve">E-mail address:   </t>
  </si>
  <si>
    <t>Please enter your CFO's details:</t>
  </si>
  <si>
    <t xml:space="preserve">Name:   </t>
  </si>
  <si>
    <t xml:space="preserve">Telephone number:   </t>
  </si>
  <si>
    <t>Please confirm if your CFO is the same person as your S151 officer</t>
  </si>
  <si>
    <t>If you answered no to the above please enter your S151 officer's details</t>
  </si>
  <si>
    <t>Telephone number</t>
  </si>
  <si>
    <t>Email Address</t>
  </si>
  <si>
    <t>If there are alternative contacts for other parts of the COR suite, e.g. PRU1, please enter their details below:</t>
  </si>
  <si>
    <t>Sheet:</t>
  </si>
  <si>
    <t>CERTIFICATION</t>
  </si>
  <si>
    <t>This form must be certified by the Chief Financial/Section 151 Officer or suitable deputy. They must complete the declaration below. 
When submitting your return (by email), you should copy in the certifier named below and confirm that this declaration has been completed by writing 'CERTIFIED' at the start of the email subject.</t>
  </si>
  <si>
    <t>It is acknowledged that various sections of the return may be best reviewed by different staff, and that the certifier’s statement is likely to be informed by the review of other expert staff and underpinned by appropriate delegation and review and sign-off processes.</t>
  </si>
  <si>
    <t>I certify that, to the best of my knowledge and belief, the information provided in the capital outturn return is based on the latest available information at the time of completion.</t>
  </si>
  <si>
    <t>Name</t>
  </si>
  <si>
    <t>Role</t>
  </si>
  <si>
    <t>if role selected is 'Other' (must describe job title in this row)</t>
  </si>
  <si>
    <t>Date (dd/mm/yyyy)</t>
  </si>
  <si>
    <t>test</t>
  </si>
  <si>
    <r>
      <t xml:space="preserve">Fields marked </t>
    </r>
    <r>
      <rPr>
        <sz val="12"/>
        <color indexed="10"/>
        <rFont val="Arial"/>
        <family val="2"/>
      </rPr>
      <t>*</t>
    </r>
    <r>
      <rPr>
        <sz val="12"/>
        <rFont val="Arial"/>
        <family val="2"/>
      </rPr>
      <t xml:space="preserve"> are required.</t>
    </r>
  </si>
  <si>
    <t>Index of tables</t>
  </si>
  <si>
    <t>New sheet abbreviation &amp; name</t>
  </si>
  <si>
    <t>Table(s) content description</t>
  </si>
  <si>
    <t>E&amp;R1</t>
  </si>
  <si>
    <t>Expenditure &amp; Receipts 1</t>
  </si>
  <si>
    <t>Table 1: Total capital expenditure, other transactions, &amp; total capital receipts</t>
  </si>
  <si>
    <t>Table 2: Additional detail of capital expenditure</t>
  </si>
  <si>
    <t>Table 3: Additional detail of capital receipts</t>
  </si>
  <si>
    <t>E&amp;R1A</t>
  </si>
  <si>
    <t>Expenditure &amp; Receipts 1A</t>
  </si>
  <si>
    <t>Further detail on expenditure included in Roads, Street Lighting &amp; Road Safety under New construction, conversion &amp; renovation</t>
  </si>
  <si>
    <t>E&amp;R1B</t>
  </si>
  <si>
    <t>Expenditure &amp; Receipts 1B</t>
  </si>
  <si>
    <t>Further detail on Grants &amp; Loans &amp; Other Financial Assistance</t>
  </si>
  <si>
    <t>E&amp;R1D</t>
  </si>
  <si>
    <t>Expenditure &amp; Receipts 1D</t>
  </si>
  <si>
    <t>Further detail on Social Care</t>
  </si>
  <si>
    <t>E&amp;R1E</t>
  </si>
  <si>
    <t>Expenditure &amp; Receipts 1E</t>
  </si>
  <si>
    <t>Memorandum item on expenditure treated as capital by virtue of a Section 16(2)(b) Direction</t>
  </si>
  <si>
    <t>E&amp;R1F</t>
  </si>
  <si>
    <t>Expenditure &amp; Receipts 1F</t>
  </si>
  <si>
    <t>Local authority trading companies, subsidiaries, associates and joint ventures.</t>
  </si>
  <si>
    <t>E&amp;R1G</t>
  </si>
  <si>
    <t>Expenditure &amp; Receipts 1G</t>
  </si>
  <si>
    <t>Table 1: Expenditure, receipts and impairment costs</t>
  </si>
  <si>
    <t>Table 2: Other Expenditure, receipts and impairment costs</t>
  </si>
  <si>
    <t>E&amp;R1H</t>
  </si>
  <si>
    <t>Expenditure &amp; Receipts 1H</t>
  </si>
  <si>
    <t>Table 1: Value of assets, as at 31 March 2026</t>
  </si>
  <si>
    <t>Table 2: Further breakdown of property, plant and equipment assets</t>
  </si>
  <si>
    <t>E&amp;R Validations</t>
  </si>
  <si>
    <t>Expenditure &amp; Receipts Validations</t>
  </si>
  <si>
    <t>FIN1</t>
  </si>
  <si>
    <t>Financing 1</t>
  </si>
  <si>
    <t>Resources used to finance capital expenditure, other transactions &amp; PFI</t>
  </si>
  <si>
    <t>FIN1A</t>
  </si>
  <si>
    <t>Financing 1A</t>
  </si>
  <si>
    <t>Further detail on grants from private developers &amp; leaseholders, etc.</t>
  </si>
  <si>
    <t>FIN1B</t>
  </si>
  <si>
    <t>Financing 1B</t>
  </si>
  <si>
    <t>Developer contributions in respect of Housing Infrastructure Fund grant expenditure</t>
  </si>
  <si>
    <t>FIN1C</t>
  </si>
  <si>
    <t>Financing 1C</t>
  </si>
  <si>
    <t xml:space="preserve">Grants from central government used to finance capital expenditure </t>
  </si>
  <si>
    <t>FIN Validations</t>
  </si>
  <si>
    <t>Financing Validations</t>
  </si>
  <si>
    <t>PRU1</t>
  </si>
  <si>
    <t>Prudential System Information 1</t>
  </si>
  <si>
    <t>Capital Financing Requirement</t>
  </si>
  <si>
    <t>PRU2</t>
  </si>
  <si>
    <t>Prudential System Information 2</t>
  </si>
  <si>
    <t>Table 1: Borrowing, Credit &amp; Investment</t>
  </si>
  <si>
    <t>Table 2: Operational Boundary &amp; Authorised Limit</t>
  </si>
  <si>
    <t>PRU Validations</t>
  </si>
  <si>
    <t>Prudential System Information Validations</t>
  </si>
  <si>
    <t>REC</t>
  </si>
  <si>
    <t>Capital receipts reserve</t>
  </si>
  <si>
    <t>MRR</t>
  </si>
  <si>
    <t>Major Repairs Reserve</t>
  </si>
  <si>
    <t>REC &amp; MRR Validations</t>
  </si>
  <si>
    <t>Capital receipts reserve &amp; Major Repairs Reserve Validations</t>
  </si>
  <si>
    <t>Key to cell shading</t>
  </si>
  <si>
    <t>New</t>
  </si>
  <si>
    <t>Yellow cells indicate a new row or column for this financial year</t>
  </si>
  <si>
    <t>Input</t>
  </si>
  <si>
    <t>White cells require input</t>
  </si>
  <si>
    <t>of which, input</t>
  </si>
  <si>
    <t>Light green cells must be less than or equal to related input cells</t>
  </si>
  <si>
    <t>of which, residual</t>
  </si>
  <si>
    <t>Darker green cells indicate a calculated residual</t>
  </si>
  <si>
    <t>greater than, input</t>
  </si>
  <si>
    <t>Light red cells must be greater than or equal to related input cells</t>
  </si>
  <si>
    <t>Sum</t>
  </si>
  <si>
    <t>Light grey cells are total</t>
  </si>
  <si>
    <t>Darker grey cells are grand totals</t>
  </si>
  <si>
    <t>Data from another sheet</t>
  </si>
  <si>
    <t>Dark blue cells pull data from another cell</t>
  </si>
  <si>
    <t>Error</t>
  </si>
  <si>
    <t>Red cells indicate an error</t>
  </si>
  <si>
    <t>Warning</t>
  </si>
  <si>
    <t>Orange cells indicate a warning</t>
  </si>
  <si>
    <t>Cleared</t>
  </si>
  <si>
    <t>In validation tabs, Green cells indicate a cleared warning</t>
  </si>
  <si>
    <t>EandR1</t>
  </si>
  <si>
    <t>row_num</t>
  </si>
  <si>
    <t>row_label</t>
  </si>
  <si>
    <t>explndbld</t>
  </si>
  <si>
    <t>expcnscnvrnv</t>
  </si>
  <si>
    <t>expvhc</t>
  </si>
  <si>
    <t>expeqpmch</t>
  </si>
  <si>
    <t>expvhceqpmch</t>
  </si>
  <si>
    <t>expint</t>
  </si>
  <si>
    <t>exptotfa</t>
  </si>
  <si>
    <t>expgrn</t>
  </si>
  <si>
    <t>expgrnla</t>
  </si>
  <si>
    <t>expgrnoth</t>
  </si>
  <si>
    <t>explns</t>
  </si>
  <si>
    <t>explnsla</t>
  </si>
  <si>
    <t>explnsoth</t>
  </si>
  <si>
    <t>expshrlns</t>
  </si>
  <si>
    <t>exptotfin</t>
  </si>
  <si>
    <t>exptot</t>
  </si>
  <si>
    <t>explsvt</t>
  </si>
  <si>
    <t>exps162b</t>
  </si>
  <si>
    <t>expgrandtot</t>
  </si>
  <si>
    <t>rectng</t>
  </si>
  <si>
    <t>reclndbld</t>
  </si>
  <si>
    <t>recvhc</t>
  </si>
  <si>
    <t>receqpmch</t>
  </si>
  <si>
    <t>recint</t>
  </si>
  <si>
    <t>recrpy</t>
  </si>
  <si>
    <t>recinv</t>
  </si>
  <si>
    <t>rectot</t>
  </si>
  <si>
    <t>rectotla</t>
  </si>
  <si>
    <t>rectototh</t>
  </si>
  <si>
    <t>rectotss</t>
  </si>
  <si>
    <t>valthrs</t>
  </si>
  <si>
    <t>valprev</t>
  </si>
  <si>
    <t>valCER</t>
  </si>
  <si>
    <t>col_num</t>
  </si>
  <si>
    <t>Col #</t>
  </si>
  <si>
    <t>C01</t>
  </si>
  <si>
    <t>C02</t>
  </si>
  <si>
    <t>C03</t>
  </si>
  <si>
    <t>C04</t>
  </si>
  <si>
    <t>C05</t>
  </si>
  <si>
    <t>C06</t>
  </si>
  <si>
    <t>C07</t>
  </si>
  <si>
    <t>C08</t>
  </si>
  <si>
    <t>C09</t>
  </si>
  <si>
    <t>C10</t>
  </si>
  <si>
    <t>C11</t>
  </si>
  <si>
    <t>C12</t>
  </si>
  <si>
    <t>C13</t>
  </si>
  <si>
    <t>C14</t>
  </si>
  <si>
    <t>C15</t>
  </si>
  <si>
    <t>C16</t>
  </si>
  <si>
    <t>C17</t>
  </si>
  <si>
    <t>C18</t>
  </si>
  <si>
    <t>C19</t>
  </si>
  <si>
    <t>C20</t>
  </si>
  <si>
    <t>C21</t>
  </si>
  <si>
    <t>C22</t>
  </si>
  <si>
    <t>C23</t>
  </si>
  <si>
    <t>C24</t>
  </si>
  <si>
    <t>C25</t>
  </si>
  <si>
    <t>C26</t>
  </si>
  <si>
    <t>C27</t>
  </si>
  <si>
    <t>C28</t>
  </si>
  <si>
    <t>C29</t>
  </si>
  <si>
    <t>C30</t>
  </si>
  <si>
    <t>Units</t>
  </si>
  <si>
    <t>£'000s</t>
  </si>
  <si>
    <t>col_label</t>
  </si>
  <si>
    <t>Row #</t>
  </si>
  <si>
    <t>Service \ Category</t>
  </si>
  <si>
    <t xml:space="preserve">Acquisition of land &amp; existing buildings                </t>
  </si>
  <si>
    <t>New construction, conversion &amp; renovation</t>
  </si>
  <si>
    <t>Vehicles</t>
  </si>
  <si>
    <t>Plant, furniture &amp; equipment</t>
  </si>
  <si>
    <t>Vehicles, plant, furniture &amp; equipment</t>
  </si>
  <si>
    <t>Intangible fixed assets</t>
  </si>
  <si>
    <t>Total expenditure on fixed assets</t>
  </si>
  <si>
    <t>Greater than class threshold warnings will appear below</t>
  </si>
  <si>
    <t>Significantly less than previous year warnings will appear below</t>
  </si>
  <si>
    <t>Significantly different from forecast warnings will appear below</t>
  </si>
  <si>
    <t>Grants</t>
  </si>
  <si>
    <t>... of which to other local authorities</t>
  </si>
  <si>
    <t>... excluding to local authorities</t>
  </si>
  <si>
    <t>Loans or other financial assistance</t>
  </si>
  <si>
    <t>Acquisition of share or loan capital</t>
  </si>
  <si>
    <t>Total financial expenditure</t>
  </si>
  <si>
    <t xml:space="preserve">Total capital expenditure </t>
  </si>
  <si>
    <t>Payment of LSVT levy</t>
  </si>
  <si>
    <t>Expenditure treated as capital by virtue of a Section 16(2)(b) Direction</t>
  </si>
  <si>
    <t>Total capital expenditure &amp; other transactions</t>
  </si>
  <si>
    <t>Disposal of tangible fixed assets</t>
  </si>
  <si>
    <t>...of which land &amp; existing buildings</t>
  </si>
  <si>
    <t>...of which vehicles</t>
  </si>
  <si>
    <t>....of which plant, furniture &amp; equipment</t>
  </si>
  <si>
    <t>Disposal of intangible fixed assets</t>
  </si>
  <si>
    <t>Repayments of grants, loans &amp; other financial assistance</t>
  </si>
  <si>
    <t>Disposal of investments (including share or loan capital)</t>
  </si>
  <si>
    <t xml:space="preserve">Total capital receipts </t>
  </si>
  <si>
    <t>... of which from other local authorities</t>
  </si>
  <si>
    <t>… of which to be paid to the Secretary of State</t>
  </si>
  <si>
    <t>Validation flagged</t>
  </si>
  <si>
    <t>Validation cleared</t>
  </si>
  <si>
    <t>Row</t>
  </si>
  <si>
    <t>eduerlprm</t>
  </si>
  <si>
    <t>R01</t>
  </si>
  <si>
    <t>Early Years &amp; Primary Schools</t>
  </si>
  <si>
    <t>eduscn</t>
  </si>
  <si>
    <t>R02</t>
  </si>
  <si>
    <t>Secondary Schools</t>
  </si>
  <si>
    <t>eduspc</t>
  </si>
  <si>
    <t>R03</t>
  </si>
  <si>
    <t>Special Schools &amp; Alternative Provision</t>
  </si>
  <si>
    <t>edupstoth</t>
  </si>
  <si>
    <t>R04</t>
  </si>
  <si>
    <t>Post-16 Provision &amp; Other Education</t>
  </si>
  <si>
    <t>edutot</t>
  </si>
  <si>
    <t>R05</t>
  </si>
  <si>
    <t>Total Education</t>
  </si>
  <si>
    <t>transrds</t>
  </si>
  <si>
    <t>R06</t>
  </si>
  <si>
    <t>Roads, Street Lighting &amp; Road Safety</t>
  </si>
  <si>
    <t>transprk</t>
  </si>
  <si>
    <t>R07</t>
  </si>
  <si>
    <t>Parking</t>
  </si>
  <si>
    <t>transpblbus</t>
  </si>
  <si>
    <t>R08</t>
  </si>
  <si>
    <t>Public Transport (Bus)</t>
  </si>
  <si>
    <t>transpblrail</t>
  </si>
  <si>
    <t>R09</t>
  </si>
  <si>
    <t>Public Transport (Rail &amp; Other)</t>
  </si>
  <si>
    <t>transahtarp</t>
  </si>
  <si>
    <t>R10</t>
  </si>
  <si>
    <t>Airports</t>
  </si>
  <si>
    <t>transahthrbprs</t>
  </si>
  <si>
    <t>R11</t>
  </si>
  <si>
    <t xml:space="preserve">Ports &amp; Piers </t>
  </si>
  <si>
    <t>transahttll</t>
  </si>
  <si>
    <t>R12</t>
  </si>
  <si>
    <t>Tolled Roads, Bridges, Tunnels,Ferries &amp; Public Transport Companies</t>
  </si>
  <si>
    <t>transtot</t>
  </si>
  <si>
    <t>R13</t>
  </si>
  <si>
    <t>Total Highways &amp; Transport</t>
  </si>
  <si>
    <t>sctot</t>
  </si>
  <si>
    <t>R14</t>
  </si>
  <si>
    <t>Total Social Care</t>
  </si>
  <si>
    <t>phtot</t>
  </si>
  <si>
    <t>R15</t>
  </si>
  <si>
    <t xml:space="preserve">Total Public Health </t>
  </si>
  <si>
    <t>houshratot</t>
  </si>
  <si>
    <t>R16</t>
  </si>
  <si>
    <t>Housing (HRA)</t>
  </si>
  <si>
    <t>housgfcftot</t>
  </si>
  <si>
    <t>R17</t>
  </si>
  <si>
    <t>Housing (non-HRA)</t>
  </si>
  <si>
    <t>houstot</t>
  </si>
  <si>
    <t>R18</t>
  </si>
  <si>
    <t>Total Housing</t>
  </si>
  <si>
    <t>culhrt</t>
  </si>
  <si>
    <t>R19</t>
  </si>
  <si>
    <t>Culture &amp; Heritage</t>
  </si>
  <si>
    <t>culspr</t>
  </si>
  <si>
    <t>R20</t>
  </si>
  <si>
    <t>Recreation &amp; Sport</t>
  </si>
  <si>
    <t>culopn</t>
  </si>
  <si>
    <t>R21</t>
  </si>
  <si>
    <t>Open Spaces</t>
  </si>
  <si>
    <t>cultrs</t>
  </si>
  <si>
    <t>R22</t>
  </si>
  <si>
    <t>Tourism</t>
  </si>
  <si>
    <t>cullib</t>
  </si>
  <si>
    <t>R23</t>
  </si>
  <si>
    <t>Library Services</t>
  </si>
  <si>
    <t>cultot</t>
  </si>
  <si>
    <t>R24</t>
  </si>
  <si>
    <t>Total Culture &amp; Related Services</t>
  </si>
  <si>
    <t>envcmt</t>
  </si>
  <si>
    <t>R25</t>
  </si>
  <si>
    <t>Cemeteries, Cremation &amp; Mortuary</t>
  </si>
  <si>
    <t>envcst</t>
  </si>
  <si>
    <t>R26</t>
  </si>
  <si>
    <t>Coast Protection</t>
  </si>
  <si>
    <t>envcmm</t>
  </si>
  <si>
    <t>R27</t>
  </si>
  <si>
    <t>Community Safety</t>
  </si>
  <si>
    <t>envflddrn</t>
  </si>
  <si>
    <t>R28</t>
  </si>
  <si>
    <t>Flood Defence &amp; Land Drainage</t>
  </si>
  <si>
    <t>envagr</t>
  </si>
  <si>
    <t>R29</t>
  </si>
  <si>
    <t>Agricultural &amp; Fisheries Services</t>
  </si>
  <si>
    <t>envrglenv</t>
  </si>
  <si>
    <t>R30</t>
  </si>
  <si>
    <t>Regulatory Services (Environmental Health)</t>
  </si>
  <si>
    <t>envrgltrd</t>
  </si>
  <si>
    <t>R31</t>
  </si>
  <si>
    <t>Regulatory Services (Trading Standards)</t>
  </si>
  <si>
    <t>envstr</t>
  </si>
  <si>
    <t>R32</t>
  </si>
  <si>
    <t>Street Cleaning (not chargeable to highways)</t>
  </si>
  <si>
    <t>envcll</t>
  </si>
  <si>
    <t>R33</t>
  </si>
  <si>
    <t>Waste Collection</t>
  </si>
  <si>
    <t>envdsp</t>
  </si>
  <si>
    <t>R34</t>
  </si>
  <si>
    <t>Waste Disposal</t>
  </si>
  <si>
    <t>envtrd</t>
  </si>
  <si>
    <t>R35</t>
  </si>
  <si>
    <t>Trade Waste</t>
  </si>
  <si>
    <t>envrcy</t>
  </si>
  <si>
    <t>R36</t>
  </si>
  <si>
    <t>Recycling</t>
  </si>
  <si>
    <t>envmin</t>
  </si>
  <si>
    <t>R37</t>
  </si>
  <si>
    <t>Waste Minimisation</t>
  </si>
  <si>
    <t>envclm</t>
  </si>
  <si>
    <t>R38</t>
  </si>
  <si>
    <t>Climate Change Costs</t>
  </si>
  <si>
    <t>envtot</t>
  </si>
  <si>
    <t>R39</t>
  </si>
  <si>
    <t>Total Environmental &amp; Regulatory Services</t>
  </si>
  <si>
    <t>plantot</t>
  </si>
  <si>
    <t>R40</t>
  </si>
  <si>
    <t>Total Planning &amp; Development Services</t>
  </si>
  <si>
    <t>digtot</t>
  </si>
  <si>
    <t>R41</t>
  </si>
  <si>
    <t>Total Digital Infrastructure</t>
  </si>
  <si>
    <t>poltot</t>
  </si>
  <si>
    <t>R42</t>
  </si>
  <si>
    <t xml:space="preserve">Total Police </t>
  </si>
  <si>
    <t>frstot</t>
  </si>
  <si>
    <t>R43</t>
  </si>
  <si>
    <t>Total Fire &amp; Rescue Services</t>
  </si>
  <si>
    <t>centot</t>
  </si>
  <si>
    <t>R44</t>
  </si>
  <si>
    <t>Total Central Services</t>
  </si>
  <si>
    <t>tradcomhous</t>
  </si>
  <si>
    <t>R45</t>
  </si>
  <si>
    <t>Commercial housing</t>
  </si>
  <si>
    <t>tradcomreal</t>
  </si>
  <si>
    <t>R46</t>
  </si>
  <si>
    <t>Other real estate activities</t>
  </si>
  <si>
    <t>tradcomfin</t>
  </si>
  <si>
    <t>R47</t>
  </si>
  <si>
    <t>Finance &amp; insurance activity</t>
  </si>
  <si>
    <t>tradcomenr</t>
  </si>
  <si>
    <t>R48</t>
  </si>
  <si>
    <t>Energy generation &amp; supply</t>
  </si>
  <si>
    <t>tradcomwtr</t>
  </si>
  <si>
    <t>R49</t>
  </si>
  <si>
    <t>Water supply, sewerage &amp; remediation</t>
  </si>
  <si>
    <t>tradcomhsp</t>
  </si>
  <si>
    <t>R50</t>
  </si>
  <si>
    <t>Hospitality &amp; catering</t>
  </si>
  <si>
    <t>tradcomoth</t>
  </si>
  <si>
    <t>R51</t>
  </si>
  <si>
    <t>Other commercial activity</t>
  </si>
  <si>
    <t>tradcomtot</t>
  </si>
  <si>
    <t>R52</t>
  </si>
  <si>
    <t>Total Industrial &amp; Commercial Trading</t>
  </si>
  <si>
    <t>tradoth</t>
  </si>
  <si>
    <t>R53</t>
  </si>
  <si>
    <t>Other Trading</t>
  </si>
  <si>
    <t>tradtot</t>
  </si>
  <si>
    <t>R54</t>
  </si>
  <si>
    <t>Total Trading Services</t>
  </si>
  <si>
    <t>alltot</t>
  </si>
  <si>
    <t>R55</t>
  </si>
  <si>
    <t>All Services Total</t>
  </si>
  <si>
    <t>infraoth</t>
  </si>
  <si>
    <t>com</t>
  </si>
  <si>
    <t>tngher</t>
  </si>
  <si>
    <t>...of which infrastructure assets and other structures</t>
  </si>
  <si>
    <t>..of which community assets (at historic cost)</t>
  </si>
  <si>
    <t>..of which tangible heritage assets</t>
  </si>
  <si>
    <t>expothtngoth</t>
  </si>
  <si>
    <t>R56</t>
  </si>
  <si>
    <t>disothtngoth</t>
  </si>
  <si>
    <t>R57</t>
  </si>
  <si>
    <t>r</t>
  </si>
  <si>
    <t>c</t>
  </si>
  <si>
    <t>Service / Category</t>
  </si>
  <si>
    <t>New Construction, Conversion &amp; Renovation</t>
  </si>
  <si>
    <t>transrdscns</t>
  </si>
  <si>
    <t>New Construction or Improvement of Roads</t>
  </si>
  <si>
    <t>transrdsmntprn</t>
  </si>
  <si>
    <t>Structural Maintenance (Principal Roads)</t>
  </si>
  <si>
    <t>transrdsmntoth</t>
  </si>
  <si>
    <t>Structural Maintenance (Other LA Roads)</t>
  </si>
  <si>
    <t>transrdsbrd</t>
  </si>
  <si>
    <t>Expenditure on Bridges</t>
  </si>
  <si>
    <t>transrdssft</t>
  </si>
  <si>
    <t>Road Safety</t>
  </si>
  <si>
    <t>transrdslgh</t>
  </si>
  <si>
    <t>Street Lighting</t>
  </si>
  <si>
    <t>expgrnothha</t>
  </si>
  <si>
    <t>expgrnothpub</t>
  </si>
  <si>
    <t>expgrnothpri</t>
  </si>
  <si>
    <t>expgrnothlep</t>
  </si>
  <si>
    <t>expgrnothhous</t>
  </si>
  <si>
    <t>expgrnothnpish</t>
  </si>
  <si>
    <t>expgrnothoth</t>
  </si>
  <si>
    <t>explnsothha</t>
  </si>
  <si>
    <t>explnsothpub</t>
  </si>
  <si>
    <t>explnsothpri</t>
  </si>
  <si>
    <t>explnsothlep</t>
  </si>
  <si>
    <t>explnsothoth</t>
  </si>
  <si>
    <t>Grants, excluding to local authorities (Data from E&amp;R1)</t>
  </si>
  <si>
    <t>... of which to Housing Associations</t>
  </si>
  <si>
    <t>... of which to ventures owned wholly by local authorities &amp;/or jointly with organisations that are not in the private sector</t>
  </si>
  <si>
    <t>... of which to ventures owned jointly with private sector organisations</t>
  </si>
  <si>
    <t>... of which to Local Enterprise Partnerships</t>
  </si>
  <si>
    <t>... of which to other organisations</t>
  </si>
  <si>
    <t>Loans or other financial assistance, excluding to local authorities (Data from E&amp;R1)</t>
  </si>
  <si>
    <t>Total Public Health</t>
  </si>
  <si>
    <t>Total Planning &amp; Development</t>
  </si>
  <si>
    <t>Total Police</t>
  </si>
  <si>
    <t>Total All Services</t>
  </si>
  <si>
    <t>sample</t>
  </si>
  <si>
    <t>exptotjfs</t>
  </si>
  <si>
    <t>exptotjfsha</t>
  </si>
  <si>
    <t>exptotjfsla</t>
  </si>
  <si>
    <t>Client Group</t>
  </si>
  <si>
    <t>Capital expenditure on Social Care</t>
  </si>
  <si>
    <t>… of which on Jointly Financed Schemes (JFS)</t>
  </si>
  <si>
    <t>… of JFS contributed by Health Authority</t>
  </si>
  <si>
    <t>… of JFS contributed by Local Authority</t>
  </si>
  <si>
    <t>scchdres</t>
  </si>
  <si>
    <t>Children &amp; Their Families: Residential Care</t>
  </si>
  <si>
    <t>scchdday</t>
  </si>
  <si>
    <t>Children &amp; Their Families: Day Care</t>
  </si>
  <si>
    <t>sceldres</t>
  </si>
  <si>
    <t>Elderly: Residential Care</t>
  </si>
  <si>
    <t>sceldday</t>
  </si>
  <si>
    <t>Elderly: Day Care</t>
  </si>
  <si>
    <t>scphysres</t>
  </si>
  <si>
    <t>Physically Disabled: Residential Care</t>
  </si>
  <si>
    <t>scphysday</t>
  </si>
  <si>
    <t>Physically Disabled: Day Care</t>
  </si>
  <si>
    <t>sclrnres</t>
  </si>
  <si>
    <t>Learning Disabled: Residential Care</t>
  </si>
  <si>
    <t>sclrnday</t>
  </si>
  <si>
    <t>Learning Disabled: Day Care</t>
  </si>
  <si>
    <t>scmntres</t>
  </si>
  <si>
    <t>Mentally Ill: Residential Care</t>
  </si>
  <si>
    <t>scmntday</t>
  </si>
  <si>
    <t>Mentally Ill: Day Care</t>
  </si>
  <si>
    <t>schiv</t>
  </si>
  <si>
    <t>HIV/Aids &amp; Alcohol/Drugs Misuse</t>
  </si>
  <si>
    <t>scoth</t>
  </si>
  <si>
    <t>Other</t>
  </si>
  <si>
    <t>Total (Data from E&amp;R1, R14, C16)</t>
  </si>
  <si>
    <t>alltotcomments</t>
  </si>
  <si>
    <t>Amount</t>
  </si>
  <si>
    <t>exps162bred</t>
  </si>
  <si>
    <t>Redundancy Costs</t>
  </si>
  <si>
    <t>exps162bpen</t>
  </si>
  <si>
    <t>Pension Scheme Contributions</t>
  </si>
  <si>
    <t>exps162bequ</t>
  </si>
  <si>
    <t>Equal Pay Directions</t>
  </si>
  <si>
    <t>exps162both</t>
  </si>
  <si>
    <r>
      <t xml:space="preserve">Other - </t>
    </r>
    <r>
      <rPr>
        <i/>
        <sz val="12"/>
        <color rgb="FFFF0000"/>
        <rFont val="Arial"/>
        <family val="2"/>
      </rPr>
      <t>must specify in the adjacent box</t>
    </r>
  </si>
  <si>
    <t>Total expenditure treated as capital by virtue of a Section 16(2)(b) Direction (Data from E&amp;R1, R55, C18)</t>
  </si>
  <si>
    <t>latype</t>
  </si>
  <si>
    <t>compname</t>
  </si>
  <si>
    <t>sector</t>
  </si>
  <si>
    <t>numees</t>
  </si>
  <si>
    <t>turnover</t>
  </si>
  <si>
    <t>totbal</t>
  </si>
  <si>
    <t>lashare</t>
  </si>
  <si>
    <t>totbal-vallvl</t>
  </si>
  <si>
    <t>Local authority trading company</t>
  </si>
  <si>
    <t>Local authority subsidiary</t>
  </si>
  <si>
    <t>Local authority associate</t>
  </si>
  <si>
    <t>Local authority joint venture</t>
  </si>
  <si>
    <t>Non-Numeric SIC code</t>
  </si>
  <si>
    <t>Negative Turnover</t>
  </si>
  <si>
    <t>Negative Balance sheet total</t>
  </si>
  <si>
    <t>Percentage Share Warning will appear below:</t>
  </si>
  <si>
    <t>#</t>
  </si>
  <si>
    <t>£'000</t>
  </si>
  <si>
    <t>%</t>
  </si>
  <si>
    <r>
      <t xml:space="preserve">Local authority trading company, subsidiary, associate or joint venture </t>
    </r>
    <r>
      <rPr>
        <b/>
        <i/>
        <sz val="12"/>
        <rFont val="Arial"/>
        <family val="2"/>
      </rPr>
      <t>Select from dropdown list</t>
    </r>
  </si>
  <si>
    <t>Company name</t>
  </si>
  <si>
    <t>Primary sector classification SIC code</t>
  </si>
  <si>
    <t>Average number of employees</t>
  </si>
  <si>
    <t>Turnover</t>
  </si>
  <si>
    <t>Balance sheet total (total of the fixed and current assets)</t>
  </si>
  <si>
    <t>Local authority share of company</t>
  </si>
  <si>
    <t>comp1</t>
  </si>
  <si>
    <t>comp2</t>
  </si>
  <si>
    <t>comp3</t>
  </si>
  <si>
    <t>comp4</t>
  </si>
  <si>
    <t>comp5</t>
  </si>
  <si>
    <t>comp6</t>
  </si>
  <si>
    <t>comp7</t>
  </si>
  <si>
    <t>comp8</t>
  </si>
  <si>
    <t>comp9</t>
  </si>
  <si>
    <t>comp10</t>
  </si>
  <si>
    <t>comp11</t>
  </si>
  <si>
    <t>comp12</t>
  </si>
  <si>
    <t>comp13</t>
  </si>
  <si>
    <t>comp14</t>
  </si>
  <si>
    <t>comp15</t>
  </si>
  <si>
    <t>comp16</t>
  </si>
  <si>
    <t>comp17</t>
  </si>
  <si>
    <t>comp18</t>
  </si>
  <si>
    <t>comp19</t>
  </si>
  <si>
    <t>comp20</t>
  </si>
  <si>
    <t>comp21</t>
  </si>
  <si>
    <t>comp22</t>
  </si>
  <si>
    <t>comp23</t>
  </si>
  <si>
    <t>comp24</t>
  </si>
  <si>
    <t>comp25</t>
  </si>
  <si>
    <t>comp26</t>
  </si>
  <si>
    <t>comp27</t>
  </si>
  <si>
    <t>comp28</t>
  </si>
  <si>
    <t>comptrdtot</t>
  </si>
  <si>
    <t>Trading Company Total</t>
  </si>
  <si>
    <t>compsubtot</t>
  </si>
  <si>
    <t>Subsidiary Total</t>
  </si>
  <si>
    <t>comptot</t>
  </si>
  <si>
    <t>Total</t>
  </si>
  <si>
    <t>I confirm this local authority has no trading companies, subsidiaries, associates or joint ventures to report for this financial year</t>
  </si>
  <si>
    <t>acq</t>
  </si>
  <si>
    <t>rec</t>
  </si>
  <si>
    <t>impcst</t>
  </si>
  <si>
    <t>reval</t>
  </si>
  <si>
    <t>acq-vallvl</t>
  </si>
  <si>
    <t>Expenditure Errors will appear below:</t>
  </si>
  <si>
    <t>Capital Receipts Errors will appear below:</t>
  </si>
  <si>
    <t>Impairment costs Errors will appear below:</t>
  </si>
  <si>
    <t>Revaluations Errors will appear below:</t>
  </si>
  <si>
    <t>£'000s (+)</t>
  </si>
  <si>
    <t>£'000s (+/-)</t>
  </si>
  <si>
    <t>Item</t>
  </si>
  <si>
    <t>Expenditure</t>
  </si>
  <si>
    <t>Capital Receipts</t>
  </si>
  <si>
    <t>Impairment costs</t>
  </si>
  <si>
    <t>Revaluations</t>
  </si>
  <si>
    <t>lndbld</t>
  </si>
  <si>
    <t>dwl</t>
  </si>
  <si>
    <t>...of which dwellings</t>
  </si>
  <si>
    <t>othbld</t>
  </si>
  <si>
    <t>...of which buildings other than dwellings</t>
  </si>
  <si>
    <t>lnd</t>
  </si>
  <si>
    <t>…of which land</t>
  </si>
  <si>
    <t>lndimp</t>
  </si>
  <si>
    <t>...of which land improvements</t>
  </si>
  <si>
    <t>cnscnvrnv</t>
  </si>
  <si>
    <t>cnscnvrnvdwl</t>
  </si>
  <si>
    <t>cnscnvrnvothdwl</t>
  </si>
  <si>
    <t>cnscnvrnvothst</t>
  </si>
  <si>
    <t>...of which other structures</t>
  </si>
  <si>
    <t>cnscnvrnvlndimp</t>
  </si>
  <si>
    <t>vhc</t>
  </si>
  <si>
    <t>eqpmch</t>
  </si>
  <si>
    <t>pmch</t>
  </si>
  <si>
    <t>…of which plant and machinery</t>
  </si>
  <si>
    <t>eq</t>
  </si>
  <si>
    <t>…of which IT equipment and hardware</t>
  </si>
  <si>
    <t>furfit</t>
  </si>
  <si>
    <t>…of which furniture and fittings</t>
  </si>
  <si>
    <t>vhceqpmch</t>
  </si>
  <si>
    <t>int</t>
  </si>
  <si>
    <t>intdevexp</t>
  </si>
  <si>
    <t>…of which development expenditure (research and development)</t>
  </si>
  <si>
    <t>intsftpur</t>
  </si>
  <si>
    <t>…of which purchased software licences and databases</t>
  </si>
  <si>
    <t>intsftdev</t>
  </si>
  <si>
    <t>…of which internally developed software and databases</t>
  </si>
  <si>
    <t>intart</t>
  </si>
  <si>
    <t>…of which artistic originals</t>
  </si>
  <si>
    <t>inther</t>
  </si>
  <si>
    <t>…of which intangible heritage assets</t>
  </si>
  <si>
    <t>intgwl</t>
  </si>
  <si>
    <t>Goodwill</t>
  </si>
  <si>
    <t>asstot</t>
  </si>
  <si>
    <t>infra</t>
  </si>
  <si>
    <t xml:space="preserve">Infrastructure assets and other structures </t>
  </si>
  <si>
    <t>Community assets (at historic cost)</t>
  </si>
  <si>
    <t>Tangible heritage assets</t>
  </si>
  <si>
    <t>I have reviewed this sheet and added the necessary further information</t>
  </si>
  <si>
    <t>valdirect</t>
  </si>
  <si>
    <t>valcomp</t>
  </si>
  <si>
    <t>valsub</t>
  </si>
  <si>
    <t>valintra</t>
  </si>
  <si>
    <t>valtot</t>
  </si>
  <si>
    <t>valtot-vallvl</t>
  </si>
  <si>
    <t>Value of assets, as at 31 March 2026</t>
  </si>
  <si>
    <t>Direct (C01) Errors will appear below:</t>
  </si>
  <si>
    <t>Trading Company (C02) Errors will appear below:</t>
  </si>
  <si>
    <t>Subsidiaries (C03) Errors will appear below:</t>
  </si>
  <si>
    <t>Value of assets held by the local authority directly, as at 31 March 2026</t>
  </si>
  <si>
    <t>Value of assets held in local authority trading companies, as at 31 March 2026</t>
  </si>
  <si>
    <t>Value of assets held in subsidiaries, as at 31 March 2026</t>
  </si>
  <si>
    <t>Intra-group transactions</t>
  </si>
  <si>
    <t>Total value of assets held directly, in local authority trading companies and in subsidiaries, as at 31 March 2026</t>
  </si>
  <si>
    <t>inv</t>
  </si>
  <si>
    <t>Investment properties</t>
  </si>
  <si>
    <t>Land &amp; buildings</t>
  </si>
  <si>
    <t/>
  </si>
  <si>
    <t>ltinv</t>
  </si>
  <si>
    <t>Long-term investments</t>
  </si>
  <si>
    <t>ltdbt</t>
  </si>
  <si>
    <t>Long-term debtors</t>
  </si>
  <si>
    <t>her</t>
  </si>
  <si>
    <t>Heritage assets</t>
  </si>
  <si>
    <t>…of which tangible heritage assets</t>
  </si>
  <si>
    <t>noncuroth</t>
  </si>
  <si>
    <t xml:space="preserve">Other non-current assets </t>
  </si>
  <si>
    <t>noncurtot</t>
  </si>
  <si>
    <t>Total non-current assets</t>
  </si>
  <si>
    <t>stdbt</t>
  </si>
  <si>
    <t>Short-term debtors</t>
  </si>
  <si>
    <t>stinv</t>
  </si>
  <si>
    <t>Short-term investments</t>
  </si>
  <si>
    <t>csh</t>
  </si>
  <si>
    <t>Cash and cash equivalents</t>
  </si>
  <si>
    <t>curoth</t>
  </si>
  <si>
    <t>Other current assets</t>
  </si>
  <si>
    <t>curtot</t>
  </si>
  <si>
    <t>Total current assets</t>
  </si>
  <si>
    <t>tot</t>
  </si>
  <si>
    <t>Total assets</t>
  </si>
  <si>
    <t>propeqpmchtot</t>
  </si>
  <si>
    <t>Property, plant and equipment</t>
  </si>
  <si>
    <t>propsrvdly</t>
  </si>
  <si>
    <t>…of which for service delivery</t>
  </si>
  <si>
    <t>prophous</t>
  </si>
  <si>
    <t xml:space="preserve">…of which for housing </t>
  </si>
  <si>
    <t>propecnmreg</t>
  </si>
  <si>
    <t xml:space="preserve">…of which for economic regeneration </t>
  </si>
  <si>
    <t>propprev</t>
  </si>
  <si>
    <t>…of which for preventative action</t>
  </si>
  <si>
    <t>I confirm this local authority holds no assets directly, in trading companies, or subsidiaries as at 31 March</t>
  </si>
  <si>
    <t>Validation text code</t>
  </si>
  <si>
    <t>COR_2024_25</t>
  </si>
  <si>
    <t>thresholds</t>
  </si>
  <si>
    <t>CER_2025_26</t>
  </si>
  <si>
    <t>Return links to form</t>
  </si>
  <si>
    <t>Validation applicable</t>
  </si>
  <si>
    <t>Validation failed</t>
  </si>
  <si>
    <t>Response entered</t>
  </si>
  <si>
    <t>Validation materiality</t>
  </si>
  <si>
    <t>Validation %</t>
  </si>
  <si>
    <t>A</t>
  </si>
  <si>
    <t>R</t>
  </si>
  <si>
    <t>C</t>
  </si>
  <si>
    <r>
      <t xml:space="preserve">Expenditure &amp; Receipts Validations
</t>
    </r>
    <r>
      <rPr>
        <sz val="12"/>
        <color theme="1"/>
        <rFont val="Arial"/>
        <family val="2"/>
      </rPr>
      <t>Outstanding validations are highlighted orange. Cleared validations will turn green. The hyperlink that appears to the right cleared validation will take you back to the form.</t>
    </r>
  </si>
  <si>
    <t>Outstanding Validations</t>
  </si>
  <si>
    <t>Cleared Validations</t>
  </si>
  <si>
    <t>Early Years &amp; Primary Schools - Total expenditure on fixed assets</t>
  </si>
  <si>
    <t>COR 2024-25 Figure</t>
  </si>
  <si>
    <t>COR Class Threshold</t>
  </si>
  <si>
    <t>CER 2025-26 Figure</t>
  </si>
  <si>
    <t>COR 2025-26 Figure</t>
  </si>
  <si>
    <t>EandR1-eduerlprm-exptotfa</t>
  </si>
  <si>
    <t>Your outturn figure exceeds the threshold for this category for authorities of your class. This threshold has been derived from data from the last two financial years. Please check &amp; provide details &amp; amounts for the main item(s) behind this figure.</t>
  </si>
  <si>
    <t>EandR1-eduerlprm-exptotfa-valthrs</t>
  </si>
  <si>
    <t>Val 1</t>
  </si>
  <si>
    <t>'E&amp;R1'!</t>
  </si>
  <si>
    <t>Your outturn figure is significantly less than we would expect given last year’s outturn figure. Please check &amp; confirm.</t>
  </si>
  <si>
    <t>EandR1-eduerlprm-exptotfa-valprev</t>
  </si>
  <si>
    <t>Val 2</t>
  </si>
  <si>
    <t>Your outturn figure is significantly different from what you forecast in CER 2025-26. Please explain the difference.</t>
  </si>
  <si>
    <t>EandR1-eduerlprm-exptotfa-valCER</t>
  </si>
  <si>
    <t>Val 3</t>
  </si>
  <si>
    <t>Early Years &amp; Primary Schools - Total financial expenditure</t>
  </si>
  <si>
    <t>EandR1-eduerlprm-exptotfin</t>
  </si>
  <si>
    <t>Your outturn figure exceeds the threshold for this category for authorities of your class. This figure has been derived from data from the last two financial years. Please check &amp; provide details &amp; amounts for the main item(s) behind this figure.</t>
  </si>
  <si>
    <t>EandR1-eduerlprm-exptotfin-valthrs</t>
  </si>
  <si>
    <t>Val 4</t>
  </si>
  <si>
    <t>EandR1-eduerlprm-exptotfin-valprev</t>
  </si>
  <si>
    <t>Val 5</t>
  </si>
  <si>
    <t>EandR1-eduerlprm-exptotfin-valCER</t>
  </si>
  <si>
    <t>Val 6</t>
  </si>
  <si>
    <t xml:space="preserve">Early Years &amp; Primary Schools - Total capital receipts </t>
  </si>
  <si>
    <t>EandR1-eduerlprm-rectot</t>
  </si>
  <si>
    <t>EandR1-eduerlprm-rectot-valthrs</t>
  </si>
  <si>
    <t>Val 7</t>
  </si>
  <si>
    <t>EandR1-eduerlprm-rectot-valprev</t>
  </si>
  <si>
    <t>Val 8</t>
  </si>
  <si>
    <t>EandR1-eduerlprm-rectot-valCER</t>
  </si>
  <si>
    <t>Val 9</t>
  </si>
  <si>
    <t>Secondary Schools - Total expenditure on fixed assets</t>
  </si>
  <si>
    <t>EandR1-eduscn-exptotfa</t>
  </si>
  <si>
    <t>EandR1-eduscn-exptotfa-valthrs</t>
  </si>
  <si>
    <t>Val 10</t>
  </si>
  <si>
    <t>EandR1-eduscn-exptotfa-valprev</t>
  </si>
  <si>
    <t>Val 11</t>
  </si>
  <si>
    <t>EandR1-eduscn-exptotfa-valCER</t>
  </si>
  <si>
    <t>Val 12</t>
  </si>
  <si>
    <t>Secondary Schools - Total financial expenditure</t>
  </si>
  <si>
    <t>EandR1-eduscn-exptotfin</t>
  </si>
  <si>
    <t>EandR1-eduscn-exptotfin-valthrs</t>
  </si>
  <si>
    <t>Val 13</t>
  </si>
  <si>
    <t>EandR1-eduscn-exptotfin-valprev</t>
  </si>
  <si>
    <t>Val 14</t>
  </si>
  <si>
    <t>EandR1-eduscn-exptotfin-valCER</t>
  </si>
  <si>
    <t>Val 15</t>
  </si>
  <si>
    <t xml:space="preserve">Secondary Schools - Total capital receipts </t>
  </si>
  <si>
    <t>EandR1-eduscn-rectot</t>
  </si>
  <si>
    <t>EandR1-eduscn-rectot-valthrs</t>
  </si>
  <si>
    <t>Val 16</t>
  </si>
  <si>
    <t>EandR1-eduscn-rectot-valprev</t>
  </si>
  <si>
    <t>Val 17</t>
  </si>
  <si>
    <t>EandR1-eduscn-rectot-valCER</t>
  </si>
  <si>
    <t>Val 18</t>
  </si>
  <si>
    <t>Special Schools &amp; Alternative Provision - Total expenditure on fixed assets</t>
  </si>
  <si>
    <t>EandR1-eduspc-exptotfa</t>
  </si>
  <si>
    <t>EandR1-eduspc-exptotfa-valthrs</t>
  </si>
  <si>
    <t>Val 19</t>
  </si>
  <si>
    <t>EandR1-eduspc-exptotfa-valprev</t>
  </si>
  <si>
    <t>Val 20</t>
  </si>
  <si>
    <t>EandR1-eduspc-exptotfa-valCER</t>
  </si>
  <si>
    <t>Val 21</t>
  </si>
  <si>
    <t>Special Schools &amp; Alternative Provision - Total financial expenditure</t>
  </si>
  <si>
    <t>EandR1-eduspc-exptotfin</t>
  </si>
  <si>
    <t>EandR1-eduspc-exptotfin-valthrs</t>
  </si>
  <si>
    <t>Val 22</t>
  </si>
  <si>
    <t>EandR1-eduspc-exptotfin-valprev</t>
  </si>
  <si>
    <t>Val 23</t>
  </si>
  <si>
    <t>EandR1-eduspc-exptotfin-valCER</t>
  </si>
  <si>
    <t>Val 24</t>
  </si>
  <si>
    <t xml:space="preserve">Special Schools &amp; Alternative Provision - Total capital receipts </t>
  </si>
  <si>
    <t>EandR1-eduspc-rectot</t>
  </si>
  <si>
    <t>EandR1-eduspc-rectot-valthrs</t>
  </si>
  <si>
    <t>Val 25</t>
  </si>
  <si>
    <t>EandR1-eduspc-rectot-valprev</t>
  </si>
  <si>
    <t>Val 26</t>
  </si>
  <si>
    <t>EandR1-eduspc-rectot-valCER</t>
  </si>
  <si>
    <t>Val 27</t>
  </si>
  <si>
    <t>Post-16 Provision &amp; Other Education - Total expenditure on fixed assets</t>
  </si>
  <si>
    <t>EandR1-edupstoth-exptotfa</t>
  </si>
  <si>
    <t>EandR1-edupstoth-exptotfa-valthrs</t>
  </si>
  <si>
    <t>Val 28</t>
  </si>
  <si>
    <t>EandR1-edupstoth-exptotfa-valprev</t>
  </si>
  <si>
    <t>Val 29</t>
  </si>
  <si>
    <t>EandR1-edupstoth-exptotfa-valCER</t>
  </si>
  <si>
    <t>Val 30</t>
  </si>
  <si>
    <t>Post-16 Provision &amp; Other Education - Total financial expenditure</t>
  </si>
  <si>
    <t>EandR1-edupstoth-exptotfin</t>
  </si>
  <si>
    <t>EandR1-edupstoth-exptotfin-valthrs</t>
  </si>
  <si>
    <t>Val 31</t>
  </si>
  <si>
    <t>EandR1-edupstoth-exptotfin-valprev</t>
  </si>
  <si>
    <t>Val 32</t>
  </si>
  <si>
    <t>EandR1-edupstoth-exptotfin-valCER</t>
  </si>
  <si>
    <t>Val 33</t>
  </si>
  <si>
    <t xml:space="preserve">Post-16 Provision &amp; Other Education - Total capital receipts </t>
  </si>
  <si>
    <t>EandR1-edupstoth-rectot</t>
  </si>
  <si>
    <t>EandR1-edupstoth-rectot-valthrs</t>
  </si>
  <si>
    <t>Val 34</t>
  </si>
  <si>
    <t>EandR1-edupstoth-rectot-valprev</t>
  </si>
  <si>
    <t>Val 35</t>
  </si>
  <si>
    <t>EandR1-edupstoth-rectot-valCER</t>
  </si>
  <si>
    <t>Val 36</t>
  </si>
  <si>
    <t>Roads, Street Lighting &amp; Road Safety - Total expenditure on fixed assets</t>
  </si>
  <si>
    <t>EandR1-transrds-exptotfa</t>
  </si>
  <si>
    <t>EandR1-transrds-exptotfa-valthrs</t>
  </si>
  <si>
    <t>Val 37</t>
  </si>
  <si>
    <t>EandR1-transrds-exptotfa-valprev</t>
  </si>
  <si>
    <t>Val 38</t>
  </si>
  <si>
    <t>EandR1-transrds-exptotfa-valCER</t>
  </si>
  <si>
    <t>Val 39</t>
  </si>
  <si>
    <t>Roads, Street Lighting &amp; Road Safety - Total financial expenditure</t>
  </si>
  <si>
    <t>EandR1-transrds-exptotfin</t>
  </si>
  <si>
    <t>EandR1-transrds-exptotfin-valthrs</t>
  </si>
  <si>
    <t>Val 40</t>
  </si>
  <si>
    <t>EandR1-transrds-exptotfin-valprev</t>
  </si>
  <si>
    <t>Val 41</t>
  </si>
  <si>
    <t>EandR1-transrds-exptotfin-valCER</t>
  </si>
  <si>
    <t>Val 42</t>
  </si>
  <si>
    <t xml:space="preserve">Roads, Street Lighting &amp; Road Safety - Total capital receipts </t>
  </si>
  <si>
    <t>EandR1-transrds-rectot</t>
  </si>
  <si>
    <t>EandR1-transrds-rectot-valthrs</t>
  </si>
  <si>
    <t>Val 43</t>
  </si>
  <si>
    <t>EandR1-transrds-rectot-valprev</t>
  </si>
  <si>
    <t>Val 44</t>
  </si>
  <si>
    <t>EandR1-transrds-rectot-valCER</t>
  </si>
  <si>
    <t>Val 45</t>
  </si>
  <si>
    <t>Parking - Total expenditure on fixed assets</t>
  </si>
  <si>
    <t>EandR1-transprk-exptotfa</t>
  </si>
  <si>
    <t>EandR1-transprk-exptotfa-valthrs</t>
  </si>
  <si>
    <t>Val 46</t>
  </si>
  <si>
    <t>EandR1-transprk-exptotfa-valprev</t>
  </si>
  <si>
    <t>Val 47</t>
  </si>
  <si>
    <t>EandR1-transprk-exptotfa-valCER</t>
  </si>
  <si>
    <t>Val 48</t>
  </si>
  <si>
    <t>Parking - Total financial expenditure</t>
  </si>
  <si>
    <t>EandR1-transprk-exptotfin</t>
  </si>
  <si>
    <t>EandR1-transprk-exptotfin-valthrs</t>
  </si>
  <si>
    <t>Val 49</t>
  </si>
  <si>
    <t>EandR1-transprk-exptotfin-valprev</t>
  </si>
  <si>
    <t>Val 50</t>
  </si>
  <si>
    <t>EandR1-transprk-exptotfin-valCER</t>
  </si>
  <si>
    <t>Val 51</t>
  </si>
  <si>
    <t xml:space="preserve">Parking - Total capital receipts </t>
  </si>
  <si>
    <t>EandR1-transprk-rectot</t>
  </si>
  <si>
    <t>EandR1-transprk-rectot-valthrs</t>
  </si>
  <si>
    <t>Val 52</t>
  </si>
  <si>
    <t>EandR1-transprk-rectot-valprev</t>
  </si>
  <si>
    <t>Val 53</t>
  </si>
  <si>
    <t>EandR1-transprk-rectot-valCER</t>
  </si>
  <si>
    <t>Val 54</t>
  </si>
  <si>
    <t>Public Transport (Bus) - Total expenditure on fixed assets</t>
  </si>
  <si>
    <t>EandR1-transpblbus-exptotfa</t>
  </si>
  <si>
    <t>EandR1-transpblbus-exptotfa-valthrs</t>
  </si>
  <si>
    <t>Val 55</t>
  </si>
  <si>
    <t>EandR1-transpblbus-exptotfa-valprev</t>
  </si>
  <si>
    <t>Val 56</t>
  </si>
  <si>
    <t>EandR1-transpblbus-exptotfa-valCER</t>
  </si>
  <si>
    <t>Val 57</t>
  </si>
  <si>
    <t>Public Transport (Bus) - Total financial expenditure</t>
  </si>
  <si>
    <t>EandR1-transpblbus-exptotfin</t>
  </si>
  <si>
    <t>EandR1-transpblbus-exptotfin-valthrs</t>
  </si>
  <si>
    <t>Val 58</t>
  </si>
  <si>
    <t>EandR1-transpblbus-exptotfin-valprev</t>
  </si>
  <si>
    <t>Val 59</t>
  </si>
  <si>
    <t>EandR1-transpblbus-exptotfin-valCER</t>
  </si>
  <si>
    <t>Val 60</t>
  </si>
  <si>
    <t xml:space="preserve">Public Transport (Bus) - Total capital receipts </t>
  </si>
  <si>
    <t>EandR1-transpblbus-rectot</t>
  </si>
  <si>
    <t>EandR1-transpblbus-rectot-valthrs</t>
  </si>
  <si>
    <t>Val 61</t>
  </si>
  <si>
    <t>EandR1-transpblbus-rectot-valprev</t>
  </si>
  <si>
    <t>Val 62</t>
  </si>
  <si>
    <t>EandR1-transpblbus-rectot-valCER</t>
  </si>
  <si>
    <t>Val 63</t>
  </si>
  <si>
    <t>Public Transport (Rail &amp; Other) - Total expenditure on fixed assets</t>
  </si>
  <si>
    <t>EandR1-transpblrail-exptotfa</t>
  </si>
  <si>
    <t>EandR1-transpblrail-exptotfa-valthrs</t>
  </si>
  <si>
    <t>Val 64</t>
  </si>
  <si>
    <t>EandR1-transpblrail-exptotfa-valprev</t>
  </si>
  <si>
    <t>Val 65</t>
  </si>
  <si>
    <t>EandR1-transpblrail-exptotfa-valCER</t>
  </si>
  <si>
    <t>Val 66</t>
  </si>
  <si>
    <t>Public Transport (Rail &amp; Other) - Total financial expenditure</t>
  </si>
  <si>
    <t>EandR1-transpblrail-exptotfin</t>
  </si>
  <si>
    <t>EandR1-transpblrail-exptotfin-valthrs</t>
  </si>
  <si>
    <t>Val 67</t>
  </si>
  <si>
    <t>EandR1-transpblrail-exptotfin-valprev</t>
  </si>
  <si>
    <t>Val 68</t>
  </si>
  <si>
    <t>EandR1-transpblrail-exptotfin-valCER</t>
  </si>
  <si>
    <t>Val 69</t>
  </si>
  <si>
    <t xml:space="preserve">Public Transport (Rail &amp; Other) - Total capital receipts </t>
  </si>
  <si>
    <t>EandR1-transpblrail-rectot</t>
  </si>
  <si>
    <t>EandR1-transpblrail-rectot-valthrs</t>
  </si>
  <si>
    <t>Val 70</t>
  </si>
  <si>
    <t>EandR1-transpblrail-rectot-valprev</t>
  </si>
  <si>
    <t>Val 71</t>
  </si>
  <si>
    <t>EandR1-transpblrail-rectot-valCER</t>
  </si>
  <si>
    <t>Val 72</t>
  </si>
  <si>
    <t>Airports - Total expenditure on fixed assets</t>
  </si>
  <si>
    <t>EandR1-transahtarp-exptotfa</t>
  </si>
  <si>
    <t>EandR1-transahtarp-exptotfa-valthrs</t>
  </si>
  <si>
    <t>Val 73</t>
  </si>
  <si>
    <t>EandR1-transahtarp-exptotfa-valprev</t>
  </si>
  <si>
    <t>Val 74</t>
  </si>
  <si>
    <t>EandR1-transahtarp-exptotfa-valCER</t>
  </si>
  <si>
    <t>Val 75</t>
  </si>
  <si>
    <t>Airports - Total financial expenditure</t>
  </si>
  <si>
    <t>EandR1-transahtarp-exptotfin</t>
  </si>
  <si>
    <t>EandR1-transahtarp-exptotfin-valthrs</t>
  </si>
  <si>
    <t>Val 76</t>
  </si>
  <si>
    <t>EandR1-transahtarp-exptotfin-valprev</t>
  </si>
  <si>
    <t>Val 77</t>
  </si>
  <si>
    <t>EandR1-transahtarp-exptotfin-valCER</t>
  </si>
  <si>
    <t>Val 78</t>
  </si>
  <si>
    <t xml:space="preserve">Airports - Total capital receipts </t>
  </si>
  <si>
    <t>EandR1-transahtarp-rectot-valthrs</t>
  </si>
  <si>
    <t>Val 79</t>
  </si>
  <si>
    <t>EandR1-transahtarp-rectot-valprev</t>
  </si>
  <si>
    <t>Val 80</t>
  </si>
  <si>
    <t>EandR1-transahtarp-rectot-valCER</t>
  </si>
  <si>
    <t>Val 81</t>
  </si>
  <si>
    <t>Ports &amp; Piers  - Total expenditure on fixed assets</t>
  </si>
  <si>
    <t>EandR1-transahthrbprs-exptotfa-valthrs</t>
  </si>
  <si>
    <t>Val 82</t>
  </si>
  <si>
    <t>EandR1-transahthrbprs-exptotfa-valprev</t>
  </si>
  <si>
    <t>Val 83</t>
  </si>
  <si>
    <t>EandR1-transahthrbprs-exptotfa-valCER</t>
  </si>
  <si>
    <t>Val 84</t>
  </si>
  <si>
    <t>Ports &amp; Piers  - Total financial expenditure</t>
  </si>
  <si>
    <t>EandR1-transahthrbprs-exptotfin-valthrs</t>
  </si>
  <si>
    <t>Val 85</t>
  </si>
  <si>
    <t>EandR1-transahthrbprs-exptotfin-valprev</t>
  </si>
  <si>
    <t>Val 86</t>
  </si>
  <si>
    <t>EandR1-transahthrbprs-exptotfin-valCER</t>
  </si>
  <si>
    <t>Val 87</t>
  </si>
  <si>
    <t xml:space="preserve">Ports &amp; Piers  - Total capital receipts </t>
  </si>
  <si>
    <t>EandR1-transahthrbprs-rectot-valthrs</t>
  </si>
  <si>
    <t>Val 88</t>
  </si>
  <si>
    <t>EandR1-transahthrbprs-rectot-valprev</t>
  </si>
  <si>
    <t>Val 89</t>
  </si>
  <si>
    <t>EandR1-transahthrbprs-rectot-valCER</t>
  </si>
  <si>
    <t>Val 90</t>
  </si>
  <si>
    <t>Tolled Roads, Bridges, Tunnels, Ferries &amp; Public Transport Companies - Total expenditure on fixed assets</t>
  </si>
  <si>
    <t>EandR1-transahttll-exptotfa-valthrs</t>
  </si>
  <si>
    <t>Val 91</t>
  </si>
  <si>
    <t>EandR1-transahttll-exptotfa-valprev</t>
  </si>
  <si>
    <t>Val 92</t>
  </si>
  <si>
    <t>EandR1-transahttll-exptotfa-valCER</t>
  </si>
  <si>
    <t>Val 93</t>
  </si>
  <si>
    <t>Tolled Roads, Bridges, Tunnels, Ferries &amp; Public Transport Companies - Total financial expenditure</t>
  </si>
  <si>
    <t>EandR1-transahttll-exptotfin-valthrs</t>
  </si>
  <si>
    <t>Val 94</t>
  </si>
  <si>
    <t>EandR1-transahttll-exptotfin-valprev</t>
  </si>
  <si>
    <t>Val 95</t>
  </si>
  <si>
    <t>EandR1-transahttll-exptotfin-valCER</t>
  </si>
  <si>
    <t>Val 96</t>
  </si>
  <si>
    <t xml:space="preserve">Tolled Roads, Bridges, Tunnels, Ferries &amp; Public Transport Companies - Total capital receipts </t>
  </si>
  <si>
    <t>EandR1-transahttll-rectot-valthrs</t>
  </si>
  <si>
    <t>Val 97</t>
  </si>
  <si>
    <t>EandR1-transahttll-rectot-valprev</t>
  </si>
  <si>
    <t>Val 98</t>
  </si>
  <si>
    <t>EandR1-transahttll-rectot-valCER</t>
  </si>
  <si>
    <t>Val 99</t>
  </si>
  <si>
    <t>Total Social Care - Total expenditure on fixed assets</t>
  </si>
  <si>
    <t>EandR1-sctot-exptotfa-valthrs</t>
  </si>
  <si>
    <t>Val 100</t>
  </si>
  <si>
    <t>EandR1-sctot-exptotfa-valprev</t>
  </si>
  <si>
    <t>Val 101</t>
  </si>
  <si>
    <t>EandR1-sctot-exptotfa-valCER</t>
  </si>
  <si>
    <t>Val 102</t>
  </si>
  <si>
    <t>Total Social Care - Total financial expenditure</t>
  </si>
  <si>
    <t>EandR1-sctot-exptotfin-valthrs</t>
  </si>
  <si>
    <t>Val 103</t>
  </si>
  <si>
    <t>EandR1-sctot-exptotfin-valprev</t>
  </si>
  <si>
    <t>Val 104</t>
  </si>
  <si>
    <t>EandR1-sctot-exptotfin-valCER</t>
  </si>
  <si>
    <t>Val 105</t>
  </si>
  <si>
    <t xml:space="preserve">Total Social Care - Total capital receipts </t>
  </si>
  <si>
    <t>EandR1-sctot-rectot-valthrs</t>
  </si>
  <si>
    <t>Val 106</t>
  </si>
  <si>
    <t>EandR1-sctot-rectot-valprev</t>
  </si>
  <si>
    <t>Val 107</t>
  </si>
  <si>
    <t>EandR1-sctot-rectot-valCER</t>
  </si>
  <si>
    <t>Val 108</t>
  </si>
  <si>
    <t>Total Public Health  - Total expenditure on fixed assets</t>
  </si>
  <si>
    <t>EandR1-phtot-exptotfa-valthrs</t>
  </si>
  <si>
    <t>Val 109</t>
  </si>
  <si>
    <t>EandR1-phtot-exptotfa-valprev</t>
  </si>
  <si>
    <t>Val 110</t>
  </si>
  <si>
    <t>EandR1-phtot-exptotfa-valCER</t>
  </si>
  <si>
    <t>Val 111</t>
  </si>
  <si>
    <t>Total Public Health  - Total financial expenditure</t>
  </si>
  <si>
    <t>EandR1-phtot-exptotfin-valthrs</t>
  </si>
  <si>
    <t>Val 112</t>
  </si>
  <si>
    <t>EandR1-phtot-exptotfin-valprev</t>
  </si>
  <si>
    <t>Val 113</t>
  </si>
  <si>
    <t>EandR1-phtot-exptotfin-valCER</t>
  </si>
  <si>
    <t>Val 114</t>
  </si>
  <si>
    <t xml:space="preserve">Total Public Health  - Total capital receipts </t>
  </si>
  <si>
    <t>EandR1-phtot-rectot-valthrs</t>
  </si>
  <si>
    <t>Val 115</t>
  </si>
  <si>
    <t>EandR1-phtot-rectot-valprev</t>
  </si>
  <si>
    <t>Val 116</t>
  </si>
  <si>
    <t>EandR1-phtot-rectot-valCER</t>
  </si>
  <si>
    <t>Val 117</t>
  </si>
  <si>
    <t>Total Housing - Total expenditure on fixed assets</t>
  </si>
  <si>
    <t>EandR1-houstot-exptotfa-valthrs</t>
  </si>
  <si>
    <t>Val 118</t>
  </si>
  <si>
    <t>EandR1-houstot-exptotfa-valprev</t>
  </si>
  <si>
    <t>Val 119</t>
  </si>
  <si>
    <t>EandR1-houstot-exptotfa-valCER</t>
  </si>
  <si>
    <t>Val 120</t>
  </si>
  <si>
    <t>Total Housing - Total financial expenditure</t>
  </si>
  <si>
    <t>EandR1-houstot-exptotfin-valthrs</t>
  </si>
  <si>
    <t>Val 121</t>
  </si>
  <si>
    <t>EandR1-houstot-exptotfin-valprev</t>
  </si>
  <si>
    <t>Val 122</t>
  </si>
  <si>
    <t>EandR1-houstot-exptotfin-valCER</t>
  </si>
  <si>
    <t>Val 123</t>
  </si>
  <si>
    <t xml:space="preserve">Total Housing - Total capital receipts </t>
  </si>
  <si>
    <t>EandR1-houstot-rectot-valthrs</t>
  </si>
  <si>
    <t>Val 124</t>
  </si>
  <si>
    <t>EandR1-houstot-rectot-valprev</t>
  </si>
  <si>
    <t>Val 125</t>
  </si>
  <si>
    <t>EandR1-houstot-rectot-valCER</t>
  </si>
  <si>
    <t>Val 126</t>
  </si>
  <si>
    <t>Culture &amp; Heritage - Total expenditure on fixed assets</t>
  </si>
  <si>
    <t>EandR1-culhrt-exptotfa-valthrs</t>
  </si>
  <si>
    <t>Val 127</t>
  </si>
  <si>
    <t>EandR1-culhrt-exptotfa-valprev</t>
  </si>
  <si>
    <t>Val 128</t>
  </si>
  <si>
    <t>EandR1-culhrt-exptotfa-valCER</t>
  </si>
  <si>
    <t>Val 129</t>
  </si>
  <si>
    <t>Culture &amp; Heritage - Total financial expenditure</t>
  </si>
  <si>
    <t>EandR1-culhrt-exptotfin-valthrs</t>
  </si>
  <si>
    <t>Val 130</t>
  </si>
  <si>
    <t>EandR1-culhrt-exptotfin-valprev</t>
  </si>
  <si>
    <t>Val 131</t>
  </si>
  <si>
    <t>EandR1-culhrt-exptotfin-valCER</t>
  </si>
  <si>
    <t>Val 132</t>
  </si>
  <si>
    <t xml:space="preserve">Culture &amp; Heritage - Total capital receipts </t>
  </si>
  <si>
    <t>EandR1-culhrt-rectot-valthrs</t>
  </si>
  <si>
    <t>Val 133</t>
  </si>
  <si>
    <t>EandR1-culhrt-rectot-valprev</t>
  </si>
  <si>
    <t>Val 134</t>
  </si>
  <si>
    <t>EandR1-culhrt-rectot-valCER</t>
  </si>
  <si>
    <t>Val 135</t>
  </si>
  <si>
    <t>Recreation &amp; Sport - Total expenditure on fixed assets</t>
  </si>
  <si>
    <t>EandR1-culspr-exptotfa-valthrs</t>
  </si>
  <si>
    <t>Val 136</t>
  </si>
  <si>
    <t>EandR1-culspr-exptotfa-valprev</t>
  </si>
  <si>
    <t>Val 137</t>
  </si>
  <si>
    <t>EandR1-culspr-exptotfa-valCER</t>
  </si>
  <si>
    <t>Val 138</t>
  </si>
  <si>
    <t>Recreation &amp; Sport - Total financial expenditure</t>
  </si>
  <si>
    <t>EandR1-culspr-exptotfin-valthrs</t>
  </si>
  <si>
    <t>Val 139</t>
  </si>
  <si>
    <t>EandR1-culspr-exptotfin-valprev</t>
  </si>
  <si>
    <t>Val 140</t>
  </si>
  <si>
    <t>EandR1-culspr-exptotfin-valCER</t>
  </si>
  <si>
    <t>Val 141</t>
  </si>
  <si>
    <t xml:space="preserve">Recreation &amp; Sport - Total capital receipts </t>
  </si>
  <si>
    <t>EandR1-culspr-rectot-valthrs</t>
  </si>
  <si>
    <t>Val 142</t>
  </si>
  <si>
    <t>EandR1-culspr-rectot-valprev</t>
  </si>
  <si>
    <t>Val 143</t>
  </si>
  <si>
    <t>EandR1-culspr-rectot-valCER</t>
  </si>
  <si>
    <t>Val 144</t>
  </si>
  <si>
    <t>Open Spaces - Total expenditure on fixed assets</t>
  </si>
  <si>
    <t>EandR1-culopn-exptotfa-valthrs</t>
  </si>
  <si>
    <t>Val 145</t>
  </si>
  <si>
    <t>EandR1-culopn-exptotfa-valprev</t>
  </si>
  <si>
    <t>Val 146</t>
  </si>
  <si>
    <t>EandR1-culopn-exptotfa-valCER</t>
  </si>
  <si>
    <t>Val 147</t>
  </si>
  <si>
    <t>Open Spaces - Total financial expenditure</t>
  </si>
  <si>
    <t>EandR1-culopn-exptotfin-valthrs</t>
  </si>
  <si>
    <t>Val 148</t>
  </si>
  <si>
    <t>EandR1-culopn-exptotfin-valprev</t>
  </si>
  <si>
    <t>Val 149</t>
  </si>
  <si>
    <t>EandR1-culopn-exptotfin-valCER</t>
  </si>
  <si>
    <t>Val 150</t>
  </si>
  <si>
    <t xml:space="preserve">Open Spaces - Total capital receipts </t>
  </si>
  <si>
    <t>EandR1-culopn-rectot-valthrs</t>
  </si>
  <si>
    <t>Val 151</t>
  </si>
  <si>
    <t>EandR1-culopn-rectot-valprev</t>
  </si>
  <si>
    <t>Val 152</t>
  </si>
  <si>
    <t>EandR1-culopn-rectot-valCER</t>
  </si>
  <si>
    <t>Val 153</t>
  </si>
  <si>
    <t>Tourism - Total expenditure on fixed assets</t>
  </si>
  <si>
    <t>EandR1-cultrs-exptotfa-valthrs</t>
  </si>
  <si>
    <t>Val 154</t>
  </si>
  <si>
    <t>EandR1-cultrs-exptotfa-valprev</t>
  </si>
  <si>
    <t>Val 155</t>
  </si>
  <si>
    <t>EandR1-cultrs-exptotfa-valCER</t>
  </si>
  <si>
    <t>Val 156</t>
  </si>
  <si>
    <t>Tourism - Total financial expenditure</t>
  </si>
  <si>
    <t>EandR1-cultrs-exptotfin-valthrs</t>
  </si>
  <si>
    <t>Val 157</t>
  </si>
  <si>
    <t>EandR1-cultrs-exptotfin-valprev</t>
  </si>
  <si>
    <t>Val 158</t>
  </si>
  <si>
    <t>EandR1-cultrs-exptotfin-valCER</t>
  </si>
  <si>
    <t>Val 159</t>
  </si>
  <si>
    <t xml:space="preserve">Tourism - Total capital receipts </t>
  </si>
  <si>
    <t>EandR1-cultrs-rectot-valthrs</t>
  </si>
  <si>
    <t>Val 160</t>
  </si>
  <si>
    <t>EandR1-cultrs-rectot-valprev</t>
  </si>
  <si>
    <t>Val 161</t>
  </si>
  <si>
    <t>EandR1-cultrs-rectot-valCER</t>
  </si>
  <si>
    <t>Val 162</t>
  </si>
  <si>
    <t>Library Services - Total expenditure on fixed assets</t>
  </si>
  <si>
    <t>EandR1-cullib-exptotfa-valthrs</t>
  </si>
  <si>
    <t>Val 163</t>
  </si>
  <si>
    <t>EandR1-cullib-exptotfa-valprev</t>
  </si>
  <si>
    <t>Val 164</t>
  </si>
  <si>
    <t>EandR1-cullib-exptotfa-valCER</t>
  </si>
  <si>
    <t>Val 165</t>
  </si>
  <si>
    <t>Library Services - Total financial expenditure</t>
  </si>
  <si>
    <t>EandR1-cullib-exptotfin-valthrs</t>
  </si>
  <si>
    <t>Val 166</t>
  </si>
  <si>
    <t>EandR1-cullib-exptotfin-valprev</t>
  </si>
  <si>
    <t>Val 167</t>
  </si>
  <si>
    <t>EandR1-cullib-exptotfin-valCER</t>
  </si>
  <si>
    <t>Val 168</t>
  </si>
  <si>
    <t xml:space="preserve">Library Services - Total capital receipts </t>
  </si>
  <si>
    <t>EandR1-cullib-rectot-valthrs</t>
  </si>
  <si>
    <t>Val 169</t>
  </si>
  <si>
    <t>EandR1-cullib-rectot-valprev</t>
  </si>
  <si>
    <t>Val 170</t>
  </si>
  <si>
    <t>EandR1-cullib-rectot-valCER</t>
  </si>
  <si>
    <t>Val 171</t>
  </si>
  <si>
    <t>Cemeteries, Cremation &amp; Mortuary - Total expenditure on fixed assets</t>
  </si>
  <si>
    <t>EandR1-envcmt-exptotfa-valthrs</t>
  </si>
  <si>
    <t>Val 172</t>
  </si>
  <si>
    <t>EandR1-envcmt-exptotfa-valprev</t>
  </si>
  <si>
    <t>Val 173</t>
  </si>
  <si>
    <t>EandR1-envcmt-exptotfa-valCER</t>
  </si>
  <si>
    <t>Val 174</t>
  </si>
  <si>
    <t>Cemeteries, Cremation &amp; Mortuary - Total financial expenditure</t>
  </si>
  <si>
    <t>EandR1-envcmt-exptotfin-valthrs</t>
  </si>
  <si>
    <t>Val 175</t>
  </si>
  <si>
    <t>EandR1-envcmt-exptotfin-valprev</t>
  </si>
  <si>
    <t>Val 176</t>
  </si>
  <si>
    <t>EandR1-envcmt-exptotfin-valCER</t>
  </si>
  <si>
    <t>Val 177</t>
  </si>
  <si>
    <t xml:space="preserve">Cemeteries, Cremation &amp; Mortuary - Total capital receipts </t>
  </si>
  <si>
    <t>EandR1-envcmt-rectot-valthrs</t>
  </si>
  <si>
    <t>Val 178</t>
  </si>
  <si>
    <t>EandR1-envcmt-rectot-valprev</t>
  </si>
  <si>
    <t>Val 179</t>
  </si>
  <si>
    <t>EandR1-envcmt-rectot-valCER</t>
  </si>
  <si>
    <t>Val 180</t>
  </si>
  <si>
    <t>Coast Protection - Total expenditure on fixed assets</t>
  </si>
  <si>
    <t>EandR1-envcst-exptotfa-valthrs</t>
  </si>
  <si>
    <t>Val 181</t>
  </si>
  <si>
    <t>EandR1-envcst-exptotfa-valprev</t>
  </si>
  <si>
    <t>Val 182</t>
  </si>
  <si>
    <t>EandR1-envcst-exptotfa-valCER</t>
  </si>
  <si>
    <t>Val 183</t>
  </si>
  <si>
    <t>Coast Protection - Total financial expenditure</t>
  </si>
  <si>
    <t>EandR1-envcst-exptotfin-valthrs</t>
  </si>
  <si>
    <t>Val 184</t>
  </si>
  <si>
    <t>EandR1-envcst-exptotfin-valprev</t>
  </si>
  <si>
    <t>Val 185</t>
  </si>
  <si>
    <t>EandR1-envcst-exptotfin-valCER</t>
  </si>
  <si>
    <t>Val 186</t>
  </si>
  <si>
    <t xml:space="preserve">Coast Protection - Total capital receipts </t>
  </si>
  <si>
    <t>EandR1-envcst-rectot-valthrs</t>
  </si>
  <si>
    <t>Val 187</t>
  </si>
  <si>
    <t>EandR1-envcst-rectot-valprev</t>
  </si>
  <si>
    <t>Val 188</t>
  </si>
  <si>
    <t>EandR1-envcst-rectot-valCER</t>
  </si>
  <si>
    <t>Val 189</t>
  </si>
  <si>
    <t>Community Safety - Total expenditure on fixed assets</t>
  </si>
  <si>
    <t>EandR1-envcmm-exptotfa-valthrs</t>
  </si>
  <si>
    <t>Val 190</t>
  </si>
  <si>
    <t>EandR1-envcmm-exptotfa-valprev</t>
  </si>
  <si>
    <t>Val 191</t>
  </si>
  <si>
    <t>EandR1-envcmm-exptotfa-valCER</t>
  </si>
  <si>
    <t>Val 192</t>
  </si>
  <si>
    <t>Community Safety - Total financial expenditure</t>
  </si>
  <si>
    <t>EandR1-envcmm-exptotfin-valthrs</t>
  </si>
  <si>
    <t>Val 193</t>
  </si>
  <si>
    <t>EandR1-envcmm-exptotfin-valprev</t>
  </si>
  <si>
    <t>Val 194</t>
  </si>
  <si>
    <t>EandR1-envcmm-exptotfin-valCER</t>
  </si>
  <si>
    <t>Val 195</t>
  </si>
  <si>
    <t xml:space="preserve">Community Safety - Total capital receipts </t>
  </si>
  <si>
    <t>EandR1-envcmm-rectot-valthrs</t>
  </si>
  <si>
    <t>Val 196</t>
  </si>
  <si>
    <t>EandR1-envcmm-rectot-valprev</t>
  </si>
  <si>
    <t>Val 197</t>
  </si>
  <si>
    <t>EandR1-envcmm-rectot-valCER</t>
  </si>
  <si>
    <t>Val 198</t>
  </si>
  <si>
    <t>Flood Defence &amp; Land Drainage - Total expenditure on fixed assets</t>
  </si>
  <si>
    <t>EandR1-envflddrn-exptotfa-valthrs</t>
  </si>
  <si>
    <t>Val 199</t>
  </si>
  <si>
    <t>EandR1-envflddrn-exptotfa-valprev</t>
  </si>
  <si>
    <t>Val 200</t>
  </si>
  <si>
    <t>EandR1-envflddrn-exptotfa-valCER</t>
  </si>
  <si>
    <t>Val 201</t>
  </si>
  <si>
    <t>Flood Defence &amp; Land Drainage - Total financial expenditure</t>
  </si>
  <si>
    <t>EandR1-envflddrn-exptotfin-valthrs</t>
  </si>
  <si>
    <t>Val 202</t>
  </si>
  <si>
    <t>EandR1-envflddrn-exptotfin-valprev</t>
  </si>
  <si>
    <t>Val 203</t>
  </si>
  <si>
    <t>EandR1-envflddrn-exptotfin-valCER</t>
  </si>
  <si>
    <t>Val 204</t>
  </si>
  <si>
    <t xml:space="preserve">Flood Defence &amp; Land Drainage - Total capital receipts </t>
  </si>
  <si>
    <t>EandR1-envflddrn-rectot-valthrs</t>
  </si>
  <si>
    <t>Val 205</t>
  </si>
  <si>
    <t>EandR1-envflddrn-rectot-valprev</t>
  </si>
  <si>
    <t>Val 206</t>
  </si>
  <si>
    <t>EandR1-envflddrn-rectot-valCER</t>
  </si>
  <si>
    <t>Val 207</t>
  </si>
  <si>
    <t>Agricultural &amp; Fisheries Services - Total expenditure on fixed assets</t>
  </si>
  <si>
    <t>EandR1-envagr-exptotfa-valthrs</t>
  </si>
  <si>
    <t>Val 208</t>
  </si>
  <si>
    <t>EandR1-envagr-exptotfa-valprev</t>
  </si>
  <si>
    <t>Val 209</t>
  </si>
  <si>
    <t>EandR1-envagr-exptotfa-valCER</t>
  </si>
  <si>
    <t>Val 210</t>
  </si>
  <si>
    <t>Agricultural &amp; Fisheries Services - Total financial expenditure</t>
  </si>
  <si>
    <t>EandR1-envagr-exptotfin-valthrs</t>
  </si>
  <si>
    <t>Val 211</t>
  </si>
  <si>
    <t>EandR1-envagr-exptotfin-valprev</t>
  </si>
  <si>
    <t>Val 212</t>
  </si>
  <si>
    <t>EandR1-envagr-exptotfin-valCER</t>
  </si>
  <si>
    <t>Val 213</t>
  </si>
  <si>
    <t xml:space="preserve">Agricultural &amp; Fisheries Services - Total capital receipts </t>
  </si>
  <si>
    <t>EandR1-envagr-rectot-valthrs</t>
  </si>
  <si>
    <t>Val 214</t>
  </si>
  <si>
    <t>EandR1-envagr-rectot-valprev</t>
  </si>
  <si>
    <t>Val 215</t>
  </si>
  <si>
    <t>EandR1-envagr-rectot-valCER</t>
  </si>
  <si>
    <t>Val 216</t>
  </si>
  <si>
    <t>Regulatory Services (Environmental Health) - Total expenditure on fixed assets</t>
  </si>
  <si>
    <t>EandR1-envrglenv-exptotfa-valthrs</t>
  </si>
  <si>
    <t>Val 217</t>
  </si>
  <si>
    <t>EandR1-envrglenv-exptotfa-valprev</t>
  </si>
  <si>
    <t>Val 218</t>
  </si>
  <si>
    <t>EandR1-envrglenv-exptotfa-valCER</t>
  </si>
  <si>
    <t>Val 219</t>
  </si>
  <si>
    <t>Regulatory Services (Environmental Health) - Total financial expenditure</t>
  </si>
  <si>
    <t>EandR1-envrglenv-exptotfin-valthrs</t>
  </si>
  <si>
    <t>Val 220</t>
  </si>
  <si>
    <t>EandR1-envrglenv-exptotfin-valprev</t>
  </si>
  <si>
    <t>Val 221</t>
  </si>
  <si>
    <t>EandR1-envrglenv-exptotfin-valCER</t>
  </si>
  <si>
    <t>Val 222</t>
  </si>
  <si>
    <t xml:space="preserve">Regulatory Services (Environmental Health) - Total capital receipts </t>
  </si>
  <si>
    <t>EandR1-envrglenv-rectot-valthrs</t>
  </si>
  <si>
    <t>Val 223</t>
  </si>
  <si>
    <t>EandR1-envrglenv-rectot-valprev</t>
  </si>
  <si>
    <t>Val 224</t>
  </si>
  <si>
    <t>EandR1-envrglenv-rectot-valCER</t>
  </si>
  <si>
    <t>Val 225</t>
  </si>
  <si>
    <t>Regulatory Services (Trading Standards) - Total expenditure on fixed assets</t>
  </si>
  <si>
    <t>EandR1-envrgltrd-exptotfa-valthrs</t>
  </si>
  <si>
    <t>Val 226</t>
  </si>
  <si>
    <t>EandR1-envrgltrd-exptotfa-valprev</t>
  </si>
  <si>
    <t>Val 227</t>
  </si>
  <si>
    <t>EandR1-envrgltrd-exptotfa-valCER</t>
  </si>
  <si>
    <t>Val 228</t>
  </si>
  <si>
    <t>Regulatory Services (Trading Standards) - Total financial expenditure</t>
  </si>
  <si>
    <t>EandR1-envrgltrd-exptotfin-valthrs</t>
  </si>
  <si>
    <t>Val 229</t>
  </si>
  <si>
    <t>EandR1-envrgltrd-exptotfin-valprev</t>
  </si>
  <si>
    <t>Val 230</t>
  </si>
  <si>
    <t>EandR1-envrgltrd-exptotfin-valCER</t>
  </si>
  <si>
    <t>Val 231</t>
  </si>
  <si>
    <t xml:space="preserve">Regulatory Services (Trading Standards) - Total capital receipts </t>
  </si>
  <si>
    <t>EandR1-envrgltrd-rectot-valthrs</t>
  </si>
  <si>
    <t>Val 232</t>
  </si>
  <si>
    <t>EandR1-envrgltrd-rectot-valprev</t>
  </si>
  <si>
    <t>Val 233</t>
  </si>
  <si>
    <t>EandR1-envrgltrd-rectot-valCER</t>
  </si>
  <si>
    <t>Val 234</t>
  </si>
  <si>
    <t>Street Cleaning (not chargeable to highways) - Total expenditure on fixed assets</t>
  </si>
  <si>
    <t>EandR1-envstr-exptotfa-valthrs</t>
  </si>
  <si>
    <t>Val 235</t>
  </si>
  <si>
    <t>EandR1-envstr-exptotfa-valprev</t>
  </si>
  <si>
    <t>Val 236</t>
  </si>
  <si>
    <t>EandR1-envstr-exptotfa-valCER</t>
  </si>
  <si>
    <t>Val 237</t>
  </si>
  <si>
    <t>Street Cleaning (not chargeable to highways) - Total financial expenditure</t>
  </si>
  <si>
    <t>EandR1-envstr-exptotfin-valthrs</t>
  </si>
  <si>
    <t>Val 238</t>
  </si>
  <si>
    <t>EandR1-envstr-exptotfin-valprev</t>
  </si>
  <si>
    <t>Val 239</t>
  </si>
  <si>
    <t>EandR1-envstr-exptotfin-valCER</t>
  </si>
  <si>
    <t>Val 240</t>
  </si>
  <si>
    <t xml:space="preserve">Street Cleaning (not chargeable to highways) - Total capital receipts </t>
  </si>
  <si>
    <t>EandR1-envstr-rectot-valthrs</t>
  </si>
  <si>
    <t>Val 241</t>
  </si>
  <si>
    <t>EandR1-envstr-rectot-valprev</t>
  </si>
  <si>
    <t>Val 242</t>
  </si>
  <si>
    <t>EandR1-envstr-rectot-valCER</t>
  </si>
  <si>
    <t>Val 243</t>
  </si>
  <si>
    <t>Waste Collection - Total expenditure on fixed assets</t>
  </si>
  <si>
    <t>EandR1-envcll-exptotfa-valthrs</t>
  </si>
  <si>
    <t>Val 244</t>
  </si>
  <si>
    <t>EandR1-envcll-exptotfa-valprev</t>
  </si>
  <si>
    <t>Val 245</t>
  </si>
  <si>
    <t>EandR1-envcll-exptotfa-valCER</t>
  </si>
  <si>
    <t>Val 246</t>
  </si>
  <si>
    <t>Waste Collection - Total financial expenditure</t>
  </si>
  <si>
    <t>EandR1-envcll-exptotfin-valthrs</t>
  </si>
  <si>
    <t>Val 247</t>
  </si>
  <si>
    <t>EandR1-envcll-exptotfin-valprev</t>
  </si>
  <si>
    <t>Val 248</t>
  </si>
  <si>
    <t>EandR1-envcll-exptotfin-valCER</t>
  </si>
  <si>
    <t>Val 249</t>
  </si>
  <si>
    <t xml:space="preserve">Waste Collection - Total capital receipts </t>
  </si>
  <si>
    <t>EandR1-envcll-rectot-valthrs</t>
  </si>
  <si>
    <t>Val 250</t>
  </si>
  <si>
    <t>EandR1-envcll-rectot-valprev</t>
  </si>
  <si>
    <t>Val 251</t>
  </si>
  <si>
    <t>EandR1-envcll-rectot-valCER</t>
  </si>
  <si>
    <t>Val 252</t>
  </si>
  <si>
    <t>Waste Disposal - Total expenditure on fixed assets</t>
  </si>
  <si>
    <t>EandR1-envdsp-exptotfa-valthrs</t>
  </si>
  <si>
    <t>Val 253</t>
  </si>
  <si>
    <t>EandR1-envdsp-exptotfa-valprev</t>
  </si>
  <si>
    <t>Val 254</t>
  </si>
  <si>
    <t>EandR1-envdsp-exptotfa-valCER</t>
  </si>
  <si>
    <t>Val 255</t>
  </si>
  <si>
    <t>Waste Disposal - Total financial expenditure</t>
  </si>
  <si>
    <t>EandR1-envdsp-exptotfin-valthrs</t>
  </si>
  <si>
    <t>Val 256</t>
  </si>
  <si>
    <t>EandR1-envdsp-exptotfin-valprev</t>
  </si>
  <si>
    <t>Val 257</t>
  </si>
  <si>
    <t>EandR1-envdsp-exptotfin-valCER</t>
  </si>
  <si>
    <t>Val 258</t>
  </si>
  <si>
    <t xml:space="preserve">Waste Disposal - Total capital receipts </t>
  </si>
  <si>
    <t>EandR1-envdsp-rectot-valthrs</t>
  </si>
  <si>
    <t>Val 259</t>
  </si>
  <si>
    <t>EandR1-envdsp-rectot-valprev</t>
  </si>
  <si>
    <t>Val 260</t>
  </si>
  <si>
    <t>EandR1-envdsp-rectot-valCER</t>
  </si>
  <si>
    <t>Val 261</t>
  </si>
  <si>
    <t>Trade Waste - Total expenditure on fixed assets</t>
  </si>
  <si>
    <t>EandR1-envtrd-exptotfa-valthrs</t>
  </si>
  <si>
    <t>Val 262</t>
  </si>
  <si>
    <t>EandR1-envtrd-exptotfa-valprev</t>
  </si>
  <si>
    <t>Val 263</t>
  </si>
  <si>
    <t>EandR1-envtrd-exptotfa-valCER</t>
  </si>
  <si>
    <t>Val 264</t>
  </si>
  <si>
    <t>Trade Waste - Total financial expenditure</t>
  </si>
  <si>
    <t>EandR1-envtrd-exptotfin-valthrs</t>
  </si>
  <si>
    <t>Val 265</t>
  </si>
  <si>
    <t>EandR1-envtrd-exptotfin-valprev</t>
  </si>
  <si>
    <t>Val 266</t>
  </si>
  <si>
    <t>EandR1-envtrd-exptotfin-valCER</t>
  </si>
  <si>
    <t>Val 267</t>
  </si>
  <si>
    <t xml:space="preserve">Trade Waste - Total capital receipts </t>
  </si>
  <si>
    <t>EandR1-envtrd-rectot-valthrs</t>
  </si>
  <si>
    <t>Val 268</t>
  </si>
  <si>
    <t>EandR1-envtrd-rectot-valprev</t>
  </si>
  <si>
    <t>Val 269</t>
  </si>
  <si>
    <t>EandR1-envtrd-rectot-valCER</t>
  </si>
  <si>
    <t>Val 270</t>
  </si>
  <si>
    <t>Recycling - Total expenditure on fixed assets</t>
  </si>
  <si>
    <t>EandR1-envrcy-exptotfa-valthrs</t>
  </si>
  <si>
    <t>Val 271</t>
  </si>
  <si>
    <t>EandR1-envrcy-exptotfa-valprev</t>
  </si>
  <si>
    <t>Val 272</t>
  </si>
  <si>
    <t>EandR1-envrcy-exptotfa-valCER</t>
  </si>
  <si>
    <t>Val 273</t>
  </si>
  <si>
    <t>Recycling - Total financial expenditure</t>
  </si>
  <si>
    <t>EandR1-envrcy-exptotfin-valthrs</t>
  </si>
  <si>
    <t>Val 274</t>
  </si>
  <si>
    <t>EandR1-envrcy-exptotfin-valprev</t>
  </si>
  <si>
    <t>Val 275</t>
  </si>
  <si>
    <t>EandR1-envrcy-exptotfin-valCER</t>
  </si>
  <si>
    <t>Val 276</t>
  </si>
  <si>
    <t xml:space="preserve">Recycling - Total capital receipts </t>
  </si>
  <si>
    <t>EandR1-envrcy-rectot-valthrs</t>
  </si>
  <si>
    <t>Val 277</t>
  </si>
  <si>
    <t>EandR1-envrcy-rectot-valprev</t>
  </si>
  <si>
    <t>Val 278</t>
  </si>
  <si>
    <t>EandR1-envrcy-rectot-valCER</t>
  </si>
  <si>
    <t>Val 279</t>
  </si>
  <si>
    <t>Waste Minimisation - Total expenditure on fixed assets</t>
  </si>
  <si>
    <t>EandR1-envmin-exptotfa-valthrs</t>
  </si>
  <si>
    <t>Val 280</t>
  </si>
  <si>
    <t>EandR1-envmin-exptotfa-valprev</t>
  </si>
  <si>
    <t>Val 281</t>
  </si>
  <si>
    <t>EandR1-envmin-exptotfa-valCER</t>
  </si>
  <si>
    <t>Val 282</t>
  </si>
  <si>
    <t>Waste Minimisation - Total financial expenditure</t>
  </si>
  <si>
    <t>EandR1-envmin-exptotfin-valthrs</t>
  </si>
  <si>
    <t>Val 283</t>
  </si>
  <si>
    <t>EandR1-envmin-exptotfin-valprev</t>
  </si>
  <si>
    <t>Val 284</t>
  </si>
  <si>
    <t>EandR1-envmin-exptotfin-valCER</t>
  </si>
  <si>
    <t>Val 285</t>
  </si>
  <si>
    <t xml:space="preserve">Waste Minimisation - Total capital receipts </t>
  </si>
  <si>
    <t>EandR1-envmin-rectot-valthrs</t>
  </si>
  <si>
    <t>Val 286</t>
  </si>
  <si>
    <t>EandR1-envmin-rectot-valprev</t>
  </si>
  <si>
    <t>Val 287</t>
  </si>
  <si>
    <t>EandR1-envmin-rectot-valCER</t>
  </si>
  <si>
    <t>Val 288</t>
  </si>
  <si>
    <t>Climate Change Costs - Total expenditure on fixed assets</t>
  </si>
  <si>
    <t>EandR1-envclm-exptotfa-valthrs</t>
  </si>
  <si>
    <t>Val 289</t>
  </si>
  <si>
    <t>EandR1-envclm-exptotfa-valprev</t>
  </si>
  <si>
    <t>Val 290</t>
  </si>
  <si>
    <t>EandR1-envclm-exptotfa-valCER</t>
  </si>
  <si>
    <t>Val 291</t>
  </si>
  <si>
    <t>Climate Change Costs - Total financial expenditure</t>
  </si>
  <si>
    <t>EandR1-envclm-exptotfin-valthrs</t>
  </si>
  <si>
    <t>Val 292</t>
  </si>
  <si>
    <t>EandR1-envclm-exptotfin-valprev</t>
  </si>
  <si>
    <t>Val 293</t>
  </si>
  <si>
    <t>EandR1-envclm-exptotfin-valCER</t>
  </si>
  <si>
    <t>Val 294</t>
  </si>
  <si>
    <t xml:space="preserve">Climate Change Costs - Total capital receipts </t>
  </si>
  <si>
    <t>EandR1-envclm-rectot-valthrs</t>
  </si>
  <si>
    <t>Val 295</t>
  </si>
  <si>
    <t>EandR1-envclm-rectot-valprev</t>
  </si>
  <si>
    <t>Val 296</t>
  </si>
  <si>
    <t>EandR1-envclm-rectot-valCER</t>
  </si>
  <si>
    <t>Val 297</t>
  </si>
  <si>
    <t>Total Planning &amp; Development Services - Total expenditure on fixed assets</t>
  </si>
  <si>
    <t>EandR1-plantot-exptotfa-valthrs</t>
  </si>
  <si>
    <t>Val 298</t>
  </si>
  <si>
    <t>EandR1-plantot-exptotfa-valprev</t>
  </si>
  <si>
    <t>Val 299</t>
  </si>
  <si>
    <t>EandR1-plantot-exptotfa-valCER</t>
  </si>
  <si>
    <t>Val 300</t>
  </si>
  <si>
    <t>Total Planning &amp; Development Services - Total financial expenditure</t>
  </si>
  <si>
    <t>EandR1-plantot-exptotfin-valthrs</t>
  </si>
  <si>
    <t>Val 301</t>
  </si>
  <si>
    <t>EandR1-plantot-exptotfin-valprev</t>
  </si>
  <si>
    <t>Val 302</t>
  </si>
  <si>
    <t>EandR1-plantot-exptotfin-valCER</t>
  </si>
  <si>
    <t>Val 303</t>
  </si>
  <si>
    <t xml:space="preserve">Total Planning &amp; Development Services - Total capital receipts </t>
  </si>
  <si>
    <t>EandR1-plantot-rectot-valthrs</t>
  </si>
  <si>
    <t>Val 304</t>
  </si>
  <si>
    <t>EandR1-plantot-rectot-valprev</t>
  </si>
  <si>
    <t>Val 305</t>
  </si>
  <si>
    <t>EandR1-plantot-rectot-valCER</t>
  </si>
  <si>
    <t>Val 306</t>
  </si>
  <si>
    <t>Total Digital Infrastructure  - Total expenditure on fixed assets</t>
  </si>
  <si>
    <t>EandR1-digtot-exptotfa-valthrs</t>
  </si>
  <si>
    <t>Val 307</t>
  </si>
  <si>
    <t>EandR1-digtot-exptotfa-valprev</t>
  </si>
  <si>
    <t>Val 308</t>
  </si>
  <si>
    <t>EandR1-digtot-exptotfa-valCER</t>
  </si>
  <si>
    <t>Val 309</t>
  </si>
  <si>
    <t>Total Digital Infrastructure  - Total financial expenditure</t>
  </si>
  <si>
    <t>EandR1-digtot-exptotfin-valthrs</t>
  </si>
  <si>
    <t>Val 310</t>
  </si>
  <si>
    <t>EandR1-digtot-exptotfin-valprev</t>
  </si>
  <si>
    <t>Val 311</t>
  </si>
  <si>
    <t>EandR1-digtot-exptotfin-valCER</t>
  </si>
  <si>
    <t>Val 312</t>
  </si>
  <si>
    <t xml:space="preserve">Total Digital Infrastructure  - Total capital receipts </t>
  </si>
  <si>
    <t>EandR1-digtot-rectot-valthrs</t>
  </si>
  <si>
    <t>Val 313</t>
  </si>
  <si>
    <t>EandR1-digtot-rectot-valprev</t>
  </si>
  <si>
    <t>Val 314</t>
  </si>
  <si>
    <t>EandR1-digtot-rectot-valCER</t>
  </si>
  <si>
    <t>Val 315</t>
  </si>
  <si>
    <t>Total Police  - Total expenditure on fixed assets</t>
  </si>
  <si>
    <t>EandR1-poltot-exptotfa-valthrs</t>
  </si>
  <si>
    <t>Val 316</t>
  </si>
  <si>
    <t>EandR1-poltot-exptotfa-valprev</t>
  </si>
  <si>
    <t>Val 317</t>
  </si>
  <si>
    <t>EandR1-poltot-exptotfa-valCER</t>
  </si>
  <si>
    <t>Val 318</t>
  </si>
  <si>
    <t>Total Police  - Total financial expenditure</t>
  </si>
  <si>
    <t>EandR1-poltot-exptotfin-valthrs</t>
  </si>
  <si>
    <t>Val 319</t>
  </si>
  <si>
    <t>EandR1-poltot-exptotfin-valprev</t>
  </si>
  <si>
    <t>Val 320</t>
  </si>
  <si>
    <t>EandR1-poltot-exptotfin-valCER</t>
  </si>
  <si>
    <t>Val 321</t>
  </si>
  <si>
    <t xml:space="preserve">Total Police  - Total capital receipts </t>
  </si>
  <si>
    <t>EandR1-poltot-rectot-valthrs</t>
  </si>
  <si>
    <t>Val 322</t>
  </si>
  <si>
    <t>EandR1-poltot-rectot-valprev</t>
  </si>
  <si>
    <t>Val 323</t>
  </si>
  <si>
    <t>EandR1-poltot-rectot-valCER</t>
  </si>
  <si>
    <t>Val 324</t>
  </si>
  <si>
    <t>Total Fire &amp; Rescue Services - Total expenditure on fixed assets</t>
  </si>
  <si>
    <t>EandR1-frstot-exptotfa-valthrs</t>
  </si>
  <si>
    <t>Val 325</t>
  </si>
  <si>
    <t>EandR1-frstot-exptotfa-valprev</t>
  </si>
  <si>
    <t>Val 326</t>
  </si>
  <si>
    <t>EandR1-frstot-exptotfa-valCER</t>
  </si>
  <si>
    <t>Val 327</t>
  </si>
  <si>
    <t>Total Fire &amp; Rescue Services - Total financial expenditure</t>
  </si>
  <si>
    <t>EandR1-frstot-exptotfin-valthrs</t>
  </si>
  <si>
    <t>Val 328</t>
  </si>
  <si>
    <t>EandR1-frstot-exptotfin-valprev</t>
  </si>
  <si>
    <t>Val 329</t>
  </si>
  <si>
    <t>EandR1-frstot-exptotfin-valCER</t>
  </si>
  <si>
    <t>Val 330</t>
  </si>
  <si>
    <t xml:space="preserve">Total Fire &amp; Rescue Services - Total capital receipts </t>
  </si>
  <si>
    <t>EandR1-frstot-rectot-valthrs</t>
  </si>
  <si>
    <t>Val 331</t>
  </si>
  <si>
    <t>EandR1-frstot-rectot-valprev</t>
  </si>
  <si>
    <t>Val 332</t>
  </si>
  <si>
    <t>EandR1-frstot-rectot-valCER</t>
  </si>
  <si>
    <t>Val 333</t>
  </si>
  <si>
    <t>Total Central Services - Total expenditure on fixed assets</t>
  </si>
  <si>
    <t>EandR1-centot-exptotfa-valthrs</t>
  </si>
  <si>
    <t>Val 334</t>
  </si>
  <si>
    <t>EandR1-centot-exptotfa-valprev</t>
  </si>
  <si>
    <t>Val 335</t>
  </si>
  <si>
    <t>EandR1-centot-exptotfa-valCER</t>
  </si>
  <si>
    <t>Val 336</t>
  </si>
  <si>
    <t>Total Central Services - Total financial expenditure</t>
  </si>
  <si>
    <t>EandR1-centot-exptotfin-valthrs</t>
  </si>
  <si>
    <t>Val 337</t>
  </si>
  <si>
    <t>EandR1-centot-exptotfin-valprev</t>
  </si>
  <si>
    <t>Val 338</t>
  </si>
  <si>
    <t>EandR1-centot-exptotfin-valCER</t>
  </si>
  <si>
    <t>Val 339</t>
  </si>
  <si>
    <t xml:space="preserve">Total Central Services - Total capital receipts </t>
  </si>
  <si>
    <t>EandR1-centot-rectot-valthrs</t>
  </si>
  <si>
    <t>Val 340</t>
  </si>
  <si>
    <t>EandR1-centot-rectot-valprev</t>
  </si>
  <si>
    <t>Val 341</t>
  </si>
  <si>
    <t>EandR1-centot-rectot-valCER</t>
  </si>
  <si>
    <t>Val 342</t>
  </si>
  <si>
    <t>Total Industrial &amp; Commercial Trading - Total expenditure on fixed assets</t>
  </si>
  <si>
    <t>EandR1-tradcomtot-exptotfa-valthrs</t>
  </si>
  <si>
    <t>Val 343</t>
  </si>
  <si>
    <t>EandR1-tradcomtot-exptotfa-valprev</t>
  </si>
  <si>
    <t>Val 344</t>
  </si>
  <si>
    <t>EandR1-tradcomtot-exptotfa-valCER</t>
  </si>
  <si>
    <t>Val 345</t>
  </si>
  <si>
    <t>Total Industrial &amp; Commercial Trading - Total financial expenditure</t>
  </si>
  <si>
    <t>EandR1-tradcomtot-exptotfin-valthrs</t>
  </si>
  <si>
    <t>Val 346</t>
  </si>
  <si>
    <t>EandR1-tradcomtot-exptotfin-valprev</t>
  </si>
  <si>
    <t>Val 347</t>
  </si>
  <si>
    <t>EandR1-tradcomtot-exptotfin-valCER</t>
  </si>
  <si>
    <t>Val 348</t>
  </si>
  <si>
    <t xml:space="preserve">Total Industrial &amp; Commercial Trading - Total capital receipts </t>
  </si>
  <si>
    <t>EandR1-tradcomtot-rectot-valthrs</t>
  </si>
  <si>
    <t>Val 349</t>
  </si>
  <si>
    <t>EandR1-tradcomtot-rectot-valprev</t>
  </si>
  <si>
    <t>Val 350</t>
  </si>
  <si>
    <t>EandR1-tradcomtot-rectot-valCER</t>
  </si>
  <si>
    <t>Val 351</t>
  </si>
  <si>
    <t>Other Trading - Total expenditure on fixed assets</t>
  </si>
  <si>
    <t>EandR1-tradoth-exptotfa-valthrs</t>
  </si>
  <si>
    <t>Val 352</t>
  </si>
  <si>
    <t>EandR1-tradoth-exptotfa-valprev</t>
  </si>
  <si>
    <t>Val 353</t>
  </si>
  <si>
    <t>EandR1-tradoth-exptotfa-valCER</t>
  </si>
  <si>
    <t>Val 354</t>
  </si>
  <si>
    <t>Other Trading - Total financial expenditure</t>
  </si>
  <si>
    <t>EandR1-tradoth-exptotfin-valthrs</t>
  </si>
  <si>
    <t>Val 355</t>
  </si>
  <si>
    <t>EandR1-tradoth-exptotfin-valprev</t>
  </si>
  <si>
    <t>Val 356</t>
  </si>
  <si>
    <t>EandR1-tradoth-exptotfin-valCER</t>
  </si>
  <si>
    <t>Val 357</t>
  </si>
  <si>
    <t xml:space="preserve">Other Trading - Total capital receipts </t>
  </si>
  <si>
    <t>EandR1-tradoth-rectot-valthrs</t>
  </si>
  <si>
    <t>Val 358</t>
  </si>
  <si>
    <t>EandR1-tradoth-rectot-valprev</t>
  </si>
  <si>
    <t>Val 359</t>
  </si>
  <si>
    <t>EandR1-tradoth-rectot-valCER</t>
  </si>
  <si>
    <t>Val 360</t>
  </si>
  <si>
    <t>Balance Sheet</t>
  </si>
  <si>
    <t>COR 2024-25 Balance Sheet Figure</t>
  </si>
  <si>
    <t>COR 2025-26 Balance Sheet Figure</t>
  </si>
  <si>
    <t>EandR1F-comptot-totbal</t>
  </si>
  <si>
    <t>EandR1F-comptot-totbal-valthrs</t>
  </si>
  <si>
    <t>Val 361</t>
  </si>
  <si>
    <t>EandR1F-comptot-totbal-valprev</t>
  </si>
  <si>
    <t>Val 362</t>
  </si>
  <si>
    <t>Your balance sheet figure is significantly more than we would expect given last year’s outturn figure. Please check &amp; confirm.</t>
  </si>
  <si>
    <t>EandR1F-comptot-totbal-vallvl</t>
  </si>
  <si>
    <t>Val 363</t>
  </si>
  <si>
    <t>One or more of your balance sheet totals is negative, please provide comment why this is correct</t>
  </si>
  <si>
    <t>EandR1F-comp1-latype-vallvl</t>
  </si>
  <si>
    <t>Val 364</t>
  </si>
  <si>
    <t xml:space="preserve">Turnover </t>
  </si>
  <si>
    <t>COR 2024-25 Turnover Figure</t>
  </si>
  <si>
    <t>COR 2025-26 Turnover Figure</t>
  </si>
  <si>
    <t>EandR1F-comptot-turnover</t>
  </si>
  <si>
    <t>EandR1F-comptot-turnover-valthrs</t>
  </si>
  <si>
    <t>Val 365</t>
  </si>
  <si>
    <t>EandR1F-comptot-turnover-valprev</t>
  </si>
  <si>
    <t>Val 366</t>
  </si>
  <si>
    <t>Your turnover figure is significantly more than we would expect given last year’s outturn figure. Please check &amp; confirm.</t>
  </si>
  <si>
    <t>EandR1F-comptot-turnover-vallvl</t>
  </si>
  <si>
    <t>Val 367</t>
  </si>
  <si>
    <t>One or more of your turnover totals is negative, please provide comment why this is correct</t>
  </si>
  <si>
    <t>EandR1F-comp2-latype-vallvl</t>
  </si>
  <si>
    <t>Val 368</t>
  </si>
  <si>
    <t>amt</t>
  </si>
  <si>
    <t>amthra</t>
  </si>
  <si>
    <t>These may show before a value is added, since blank might mean zero.</t>
  </si>
  <si>
    <t>£000s</t>
  </si>
  <si>
    <t>… of which used to finance HRA capital expenditure</t>
  </si>
  <si>
    <t>Significantly difference from forecast warnings will appear below:</t>
  </si>
  <si>
    <t>Errors will appear below:</t>
  </si>
  <si>
    <t>fingrngov</t>
  </si>
  <si>
    <t>Grants from central government departments</t>
  </si>
  <si>
    <t>fingrnothesif</t>
  </si>
  <si>
    <t xml:space="preserve">Grants from European structural &amp; investment funds </t>
  </si>
  <si>
    <t>fingrnothpri</t>
  </si>
  <si>
    <t>Grants from private developers &amp; leaseholders, etc. (data from FIN1A, R05, C01)</t>
  </si>
  <si>
    <t>fingrnothndpb</t>
  </si>
  <si>
    <t>Grants from non-departmental public bodies</t>
  </si>
  <si>
    <t>fingrnothlot</t>
  </si>
  <si>
    <t>Grants from the National Lottery</t>
  </si>
  <si>
    <t>fingrnothgovgla</t>
  </si>
  <si>
    <t>Grants from GLA bodies</t>
  </si>
  <si>
    <t>fingrnothgovlep</t>
  </si>
  <si>
    <t>Grants from Local Enterprise Partnerships</t>
  </si>
  <si>
    <t>fingrnothgovla</t>
  </si>
  <si>
    <t>Grants from other local authorities</t>
  </si>
  <si>
    <t>fingrn</t>
  </si>
  <si>
    <t xml:space="preserve">Total grants used to finance capital expenditure </t>
  </si>
  <si>
    <t>finrec</t>
  </si>
  <si>
    <t>Total capital receipts used to finance capital expenditure</t>
  </si>
  <si>
    <t>finfundhra</t>
  </si>
  <si>
    <t>Housing Revenue Account</t>
  </si>
  <si>
    <t>finfundmrr</t>
  </si>
  <si>
    <t>finfundgfra</t>
  </si>
  <si>
    <t>General Fund Revenue Account</t>
  </si>
  <si>
    <t>finfund</t>
  </si>
  <si>
    <t>Total revenue account resources used to finance capital expenditure</t>
  </si>
  <si>
    <t>finothgla</t>
  </si>
  <si>
    <t>Loans &amp; other financial assistance from GLA bodies</t>
  </si>
  <si>
    <t>finothlep</t>
  </si>
  <si>
    <t>Loans &amp; other financial assistance from Local Enterprise Partnerships</t>
  </si>
  <si>
    <t>finothla</t>
  </si>
  <si>
    <t xml:space="preserve">Loans &amp; other financial assistance from other local authorities </t>
  </si>
  <si>
    <t>finothoth</t>
  </si>
  <si>
    <t xml:space="preserve">Other borrowing &amp; credit arrangements not supported by central government </t>
  </si>
  <si>
    <t>finothxpfi</t>
  </si>
  <si>
    <t>Total borrowing &amp; credit arrangements not supported by central government (excluding PFI)</t>
  </si>
  <si>
    <t>fingrandtot</t>
  </si>
  <si>
    <t>Total resources used to finance capital expenditure &amp; other transactions</t>
  </si>
  <si>
    <t>finothpfi</t>
  </si>
  <si>
    <t>On balance sheet PFI financing</t>
  </si>
  <si>
    <t>finoth</t>
  </si>
  <si>
    <t>Total borrowing &amp; credit arrangements not supported by central government (including PFI)</t>
  </si>
  <si>
    <t>fingrandtotpfi</t>
  </si>
  <si>
    <t>Total resources used to finance capital expenditure, other transactions &amp; PFI</t>
  </si>
  <si>
    <t>fingrnothpris106</t>
  </si>
  <si>
    <t>Section 106 payments for affordable housing (commuted sums)</t>
  </si>
  <si>
    <t>fingrnothpris106oth</t>
  </si>
  <si>
    <t>Other section 106 amounts</t>
  </si>
  <si>
    <t>fingrnothpricil</t>
  </si>
  <si>
    <t>Capital expenditure financed by the community infrastructure levy (CIL)</t>
  </si>
  <si>
    <t>fingrnothprioth</t>
  </si>
  <si>
    <t>Total grants from private developers &amp; leaseholders, etc.</t>
  </si>
  <si>
    <t>fingrnothprihig</t>
  </si>
  <si>
    <t>… of which recovered from developers in respect of Housing Infrastructure Grant expenditure</t>
  </si>
  <si>
    <t>amts106</t>
  </si>
  <si>
    <t>amtcil</t>
  </si>
  <si>
    <t>amtrep</t>
  </si>
  <si>
    <t>amtoth</t>
  </si>
  <si>
    <t>… of which to Section 106</t>
  </si>
  <si>
    <t>… of which to Community Infrastructure Levy</t>
  </si>
  <si>
    <t>… of which to repayment of loans</t>
  </si>
  <si>
    <t>… of which to other organisations</t>
  </si>
  <si>
    <t>fingrnothprihigstrt</t>
  </si>
  <si>
    <t>Developer receipts in respect of Housing Infrastructure Fund grant expenditure - balance held (carried forward from previous end year)</t>
  </si>
  <si>
    <t>fingrnothprihigrec</t>
  </si>
  <si>
    <t>Developer receipts in-year which were recovered with respect to Housing Infrastructure Grant expenditure</t>
  </si>
  <si>
    <t>Amount spent from these developer contribution receipts</t>
  </si>
  <si>
    <t>fingrnothprihigend</t>
  </si>
  <si>
    <t>Developer contributions balance held at end of year</t>
  </si>
  <si>
    <t>grantname</t>
  </si>
  <si>
    <t>issuer</t>
  </si>
  <si>
    <t>totgrant</t>
  </si>
  <si>
    <t>issuer-vallvl</t>
  </si>
  <si>
    <t>Grant name</t>
  </si>
  <si>
    <t>Issued by (e.g. MHCLG, DfE)</t>
  </si>
  <si>
    <t>Total grant</t>
  </si>
  <si>
    <t>Warnings will appear below:</t>
  </si>
  <si>
    <t>grant1</t>
  </si>
  <si>
    <t>grant2</t>
  </si>
  <si>
    <t>grant3</t>
  </si>
  <si>
    <t>grant4</t>
  </si>
  <si>
    <t>grant5</t>
  </si>
  <si>
    <t>grant6</t>
  </si>
  <si>
    <t>grant7</t>
  </si>
  <si>
    <t>grant8</t>
  </si>
  <si>
    <t>grant9</t>
  </si>
  <si>
    <t>grant10</t>
  </si>
  <si>
    <t>grant11</t>
  </si>
  <si>
    <t>grant12</t>
  </si>
  <si>
    <t>grant13</t>
  </si>
  <si>
    <t>grant14</t>
  </si>
  <si>
    <t>grant15</t>
  </si>
  <si>
    <t>grant16</t>
  </si>
  <si>
    <t>grant17</t>
  </si>
  <si>
    <t>grant18</t>
  </si>
  <si>
    <t>grant19</t>
  </si>
  <si>
    <t>grant20</t>
  </si>
  <si>
    <t>grant21</t>
  </si>
  <si>
    <t>grant22</t>
  </si>
  <si>
    <t>grant23</t>
  </si>
  <si>
    <t>grant24</t>
  </si>
  <si>
    <t>grant25</t>
  </si>
  <si>
    <t>grant26</t>
  </si>
  <si>
    <t>grant27</t>
  </si>
  <si>
    <t>grant28</t>
  </si>
  <si>
    <t>grant29</t>
  </si>
  <si>
    <t>grant30</t>
  </si>
  <si>
    <t>grant31</t>
  </si>
  <si>
    <t>grant32</t>
  </si>
  <si>
    <t>grant33</t>
  </si>
  <si>
    <t>grant34</t>
  </si>
  <si>
    <t>grant35</t>
  </si>
  <si>
    <t>grant36</t>
  </si>
  <si>
    <t>grant37</t>
  </si>
  <si>
    <t>grant38</t>
  </si>
  <si>
    <t>grant39</t>
  </si>
  <si>
    <t>grant40</t>
  </si>
  <si>
    <t>grant41</t>
  </si>
  <si>
    <t>granttot</t>
  </si>
  <si>
    <t xml:space="preserve">Total </t>
  </si>
  <si>
    <t>Economic cat</t>
  </si>
  <si>
    <r>
      <t xml:space="preserve">Financing Validations
</t>
    </r>
    <r>
      <rPr>
        <sz val="12"/>
        <color theme="1"/>
        <rFont val="Arial"/>
        <family val="2"/>
      </rPr>
      <t>Outstanding validations are highlighted orange. Cleared validations will turn green. The hyperlink that appears to the right cleared validation will take you back to the form.</t>
    </r>
  </si>
  <si>
    <t>Total grants used to finance capital expenditure  - Amount</t>
  </si>
  <si>
    <t>FIN1-fingrn-amt</t>
  </si>
  <si>
    <t>FIN1-fingrn-amt-valCER</t>
  </si>
  <si>
    <t>Val 369</t>
  </si>
  <si>
    <t>FIN1'!</t>
  </si>
  <si>
    <t>Total capital receipts used to finance capital expenditure - Amount</t>
  </si>
  <si>
    <t>FIN1-finrec-amt</t>
  </si>
  <si>
    <t>FIN1-finrec-amt-valCER</t>
  </si>
  <si>
    <t>Val 370</t>
  </si>
  <si>
    <t>Total revenue or reverse resources used to finance capital expenditure - Amount</t>
  </si>
  <si>
    <t>FIN1-finfund-amt</t>
  </si>
  <si>
    <t>FIN1-finfund-amt-valCER</t>
  </si>
  <si>
    <t>Val 371</t>
  </si>
  <si>
    <t>Total borrowing &amp; credit arrangements not supported by central government (excluding PFI) - Amount</t>
  </si>
  <si>
    <t>FIN1-finothxpfi-amt</t>
  </si>
  <si>
    <t>FIN1-finothxpfi-amt-valCER</t>
  </si>
  <si>
    <t>Val 372</t>
  </si>
  <si>
    <t>On balance sheet PFI financing - Total financial expenditure</t>
  </si>
  <si>
    <t>COR
Class Threshold</t>
  </si>
  <si>
    <t>FIN1-finothpfi-amt</t>
  </si>
  <si>
    <t>Please give details of your PFI financing.</t>
  </si>
  <si>
    <t>FIN1-finothpfi-amt-valthrs</t>
  </si>
  <si>
    <t>Val 373</t>
  </si>
  <si>
    <t>Total Grants from Central Government</t>
  </si>
  <si>
    <t>FIN1-fingrngov-amt</t>
  </si>
  <si>
    <t>COR FIN1 2025-26 Figure</t>
  </si>
  <si>
    <t>COR FIN1C 2025-26 Figure</t>
  </si>
  <si>
    <t>FIN1C-granttot-totgrant</t>
  </si>
  <si>
    <t xml:space="preserve">Total Grants from central government used to finance capital expenditure (FIN1C, R42, C02) is not equal to grants from central government (FIN1,R01,C01). Please explain the difference. </t>
  </si>
  <si>
    <t>FIN1-fingrngov-amt-vallvl</t>
  </si>
  <si>
    <t>Val 374</t>
  </si>
  <si>
    <t>Other Central Government Departments</t>
  </si>
  <si>
    <t>You have received grants from central government departments not provided in the list. Please confirm you are satisfied this was a grant from central government and that you have checked this is the correct name for the department</t>
  </si>
  <si>
    <t>FIN1C-grant1-grantname-vallvl</t>
  </si>
  <si>
    <t>Val 375</t>
  </si>
  <si>
    <t>vallvl</t>
  </si>
  <si>
    <t>… of which attributable to HRA</t>
  </si>
  <si>
    <t>Capital Financing Requirement as at 31 March 2025 (data from COR 2024-25)</t>
  </si>
  <si>
    <t>prucfrstrt</t>
  </si>
  <si>
    <t>Capital Financing Requirement as at 1 April 2025</t>
  </si>
  <si>
    <t>prufinoth</t>
  </si>
  <si>
    <t>Capital expenditure financed by borrowing or credit arrangements (including PFI) (data from FIN1, R22, C01 &amp; FIN1, R22, C02)</t>
  </si>
  <si>
    <t>prurpyrevmrp</t>
  </si>
  <si>
    <t>Minimum Revenue Provision</t>
  </si>
  <si>
    <t>prurpyrevadd</t>
  </si>
  <si>
    <t>Additional contribution from revenue</t>
  </si>
  <si>
    <t>prurpyhra</t>
  </si>
  <si>
    <t>Contribution from Housing Revenue Account</t>
  </si>
  <si>
    <t>prurpymrr</t>
  </si>
  <si>
    <t>Contribution from Major Repairs Reserve</t>
  </si>
  <si>
    <t>prurpyrec</t>
  </si>
  <si>
    <t>Use of receipts to repay Credit Liabilities (Please include HRA repayment debt if relevant)</t>
  </si>
  <si>
    <t>prurpyhraadj</t>
  </si>
  <si>
    <t>Adjustments for land &amp; capital receipts crossing HRA boundary</t>
  </si>
  <si>
    <t>prurpy</t>
  </si>
  <si>
    <t>Total contribution from revenue, HRA, MRR, or use of receipts to repay credit liabilities</t>
  </si>
  <si>
    <t>prucfrchng</t>
  </si>
  <si>
    <t>Change in Capital Financing Requirement</t>
  </si>
  <si>
    <t>prucfrend</t>
  </si>
  <si>
    <t>Capital Financing Requirement as at 31 March 2026</t>
  </si>
  <si>
    <t>PRU2T1</t>
  </si>
  <si>
    <t>strt</t>
  </si>
  <si>
    <t>end</t>
  </si>
  <si>
    <t>chng</t>
  </si>
  <si>
    <t>Link address</t>
  </si>
  <si>
    <t>Warnings &amp; errors will show before a value is added, as blank is assumed to be zero.</t>
  </si>
  <si>
    <t>As at 31 March 2025 (COR 2024-25)</t>
  </si>
  <si>
    <t>As at 1 April 2025</t>
  </si>
  <si>
    <t>As at 31 March 2026 (QB4/MB12 2025-26)</t>
  </si>
  <si>
    <t>As at 31 March 2026</t>
  </si>
  <si>
    <t>In-year change</t>
  </si>
  <si>
    <t>Starting position does not equal closing position warnings will appear below:</t>
  </si>
  <si>
    <t>COR closing position does not match QB4/MB12 closing position warnings will appear below:</t>
  </si>
  <si>
    <t>In-year change is significantly different from forecast warnings will appear below:</t>
  </si>
  <si>
    <t>prubrwgrs</t>
  </si>
  <si>
    <t>Gross borrowing</t>
  </si>
  <si>
    <t>prucrdt</t>
  </si>
  <si>
    <t>Other long-term liabilities</t>
  </si>
  <si>
    <t>prubrwgrscrdt</t>
  </si>
  <si>
    <t>Gross debt</t>
  </si>
  <si>
    <t>pruinv</t>
  </si>
  <si>
    <t>Investments</t>
  </si>
  <si>
    <t>prubrwnet</t>
  </si>
  <si>
    <t>Net debt</t>
  </si>
  <si>
    <t>Errors will appear to the right:</t>
  </si>
  <si>
    <t>PRU2T2</t>
  </si>
  <si>
    <t>prubdy</t>
  </si>
  <si>
    <t>Operational boundary for external debt</t>
  </si>
  <si>
    <t>prulmt</t>
  </si>
  <si>
    <t>Authorised limit for external debt</t>
  </si>
  <si>
    <t>QMB4_2025_26</t>
  </si>
  <si>
    <t>Return link address</t>
  </si>
  <si>
    <r>
      <t xml:space="preserve">Prudential System Information Validations
</t>
    </r>
    <r>
      <rPr>
        <sz val="12"/>
        <color theme="1"/>
        <rFont val="Arial"/>
        <family val="2"/>
      </rPr>
      <t>Outstanding validations are highlighted orange. Cleared validations will turn green. The hyperlink that appears to the right cleared validation will take you back to the form.</t>
    </r>
  </si>
  <si>
    <t>Total Capital Financing Requirement - As at 1 April 2025</t>
  </si>
  <si>
    <t>COR 2024-25
As at 31 March 2025</t>
  </si>
  <si>
    <t>COR 2025-26
 As at 1 April 2025</t>
  </si>
  <si>
    <t>PRU1-prucfrstrt-amt</t>
  </si>
  <si>
    <t xml:space="preserve">We would expect the level as at 31 March 2025 reported in COR 2024-25 to equal the level as at 1 April 2025 reported in COR 2025-26. Please check &amp; explain the difference. </t>
  </si>
  <si>
    <t>PRU1-prucfrstrt-amt-vallvl</t>
  </si>
  <si>
    <t>Val 376</t>
  </si>
  <si>
    <t>HRA Capital Financing Requirement - As at 1 April 2025</t>
  </si>
  <si>
    <t>PRU1-prucfrstrt-amthra</t>
  </si>
  <si>
    <t>PRU1-prucfrstrt-amthra-vallvl</t>
  </si>
  <si>
    <t>Val 377</t>
  </si>
  <si>
    <t>Total Capital Financing Requirement - In-year change</t>
  </si>
  <si>
    <t>PRU1-prucfrchng-amt</t>
  </si>
  <si>
    <t>Your change in level is significantly different from what you forecast in CER 2025-26. Please explain the difference.</t>
  </si>
  <si>
    <t>PRU1-prucfrchng-amt-valCER</t>
  </si>
  <si>
    <t>Val 378</t>
  </si>
  <si>
    <t xml:space="preserve">HRA Capital Financing Requirement - In-year change </t>
  </si>
  <si>
    <t>PRU1-prucfrchng-amthra</t>
  </si>
  <si>
    <t xml:space="preserve">Your change in level is significantly different from what you reported in COR 2024-25. Please explain the difference. </t>
  </si>
  <si>
    <t>PRU1-prucfrchng-amthra-valCER</t>
  </si>
  <si>
    <t>Val 379</t>
  </si>
  <si>
    <t>Gross borrowing - As at 1 April 2025</t>
  </si>
  <si>
    <t>PRU2T1-prubrwgrs-strt</t>
  </si>
  <si>
    <t xml:space="preserve">We would expect the level as at 31 March 2025 reported in COR 2024-25 to equal the level as at 1 April 2025 reported in COR 2032-24. Please check &amp; explain the difference. </t>
  </si>
  <si>
    <t>PRU2T1-prubrwgrs-strt-vallvl</t>
  </si>
  <si>
    <t>Val 380</t>
  </si>
  <si>
    <t>Gross borrowing - As at 31 March 2025</t>
  </si>
  <si>
    <t>QB4/MB12 2025-26 Figure</t>
  </si>
  <si>
    <t>PRU2T1-prubrwgrs-end</t>
  </si>
  <si>
    <t xml:space="preserve">We would expect the level as at 31 March 2025 reported in QB4/MB12 2025-26 to match the level as at 31 March 2025 reported in COR 2025-26. Please check &amp; explain the difference. </t>
  </si>
  <si>
    <t>PRU2T1-prubrwgrs-end-vallvl</t>
  </si>
  <si>
    <t>Val 381</t>
  </si>
  <si>
    <t>Gross borrowing - In-year change</t>
  </si>
  <si>
    <t>PRU2T1-prubrwgrs-chng</t>
  </si>
  <si>
    <t>PRU2T1-prubrwgrs-chng-valCER</t>
  </si>
  <si>
    <t>Val 382</t>
  </si>
  <si>
    <t>Other long-term liabilities - As at 1 April 2025</t>
  </si>
  <si>
    <t>PRU2T1-prucrdt-strt</t>
  </si>
  <si>
    <t>PRU2T1-prucrdt-strt-vallvl</t>
  </si>
  <si>
    <t>Val 383</t>
  </si>
  <si>
    <t>Other long-term liabilities - In-year change</t>
  </si>
  <si>
    <t>PRU2T1-prucrdt-chng</t>
  </si>
  <si>
    <t>PRU2T1-prucrdt-chng-valCER</t>
  </si>
  <si>
    <t>Val 384</t>
  </si>
  <si>
    <t>Investments - As at 1 April 2025</t>
  </si>
  <si>
    <t>PRU2T1-pruinv-strt</t>
  </si>
  <si>
    <t>PRU2T1-pruinv-strt-vallvl</t>
  </si>
  <si>
    <t>Val 385</t>
  </si>
  <si>
    <t>Investments - As at 31 March 2025</t>
  </si>
  <si>
    <t>PRU2T1-pruinv-end</t>
  </si>
  <si>
    <t>PRU2T1-pruinv-end-vallvl</t>
  </si>
  <si>
    <t>Val 386</t>
  </si>
  <si>
    <t>Investments - In-year change</t>
  </si>
  <si>
    <t>PRU2T1-pruinv-chng</t>
  </si>
  <si>
    <t>PRU2T1-pruinv-chng-valCER</t>
  </si>
  <si>
    <t>Val 387</t>
  </si>
  <si>
    <t>Capital Receipts Reserve</t>
  </si>
  <si>
    <t>Starting position does not equal closing position warnings will appear below</t>
  </si>
  <si>
    <t>Capital receipts reserve as at 31 March 2025 (Data from COR 2024-25)</t>
  </si>
  <si>
    <t>recstrt</t>
  </si>
  <si>
    <t>Capital receipts reserve as at 1 April 2025</t>
  </si>
  <si>
    <t>recrcv</t>
  </si>
  <si>
    <t>Capital receipts received in year (Data from E&amp;R1)</t>
  </si>
  <si>
    <t>recusdfin</t>
  </si>
  <si>
    <t>Capital receipts used to finance capital expenditure in year (Data from FIN1)</t>
  </si>
  <si>
    <t>recusdflx</t>
  </si>
  <si>
    <t>Capital receipts used to finance revenue expenditure in year</t>
  </si>
  <si>
    <t>recusds162b</t>
  </si>
  <si>
    <t>Capital receipts used to finance Equal Pay Directions in year</t>
  </si>
  <si>
    <t>recusdrpy</t>
  </si>
  <si>
    <t>Capital receipts used to repay debt or meet liabilities in year (Data from PRU1)</t>
  </si>
  <si>
    <t>recusdpool</t>
  </si>
  <si>
    <t>Pooling of housing capital receipts</t>
  </si>
  <si>
    <t>recusdpoolint</t>
  </si>
  <si>
    <t>Interest on late pooling payments</t>
  </si>
  <si>
    <t>recusd</t>
  </si>
  <si>
    <t>Total capital receipts used in year</t>
  </si>
  <si>
    <t>recchng</t>
  </si>
  <si>
    <t>Change in capital receipts reserve in year</t>
  </si>
  <si>
    <t>recend</t>
  </si>
  <si>
    <t>Capital receipts reserve as at 31 March 2026</t>
  </si>
  <si>
    <t>Major Repairs Reserve as at 31 March 2025 (Data from COR 2024-25)</t>
  </si>
  <si>
    <t>mrrstrt</t>
  </si>
  <si>
    <t>Major Repairs Reserve as at 1 April 2025</t>
  </si>
  <si>
    <t>mrrcrdtdep</t>
  </si>
  <si>
    <t>Credits - HRA depreciation for year</t>
  </si>
  <si>
    <t>mrrcrdttrns</t>
  </si>
  <si>
    <t>Credits - Transfers from HRA required or permitted by item 8 - HRA determination</t>
  </si>
  <si>
    <t>mrrcrdt</t>
  </si>
  <si>
    <t>Total credits</t>
  </si>
  <si>
    <t>mrrdbtfin</t>
  </si>
  <si>
    <t>Debits - Major Repairs Reserve used to finance HRA capital expenditure (Data from FIN1)</t>
  </si>
  <si>
    <t>mrrdbtrpy</t>
  </si>
  <si>
    <t>Debits - Major Repairs Reserve used to repay HRA CFR (Data from PRU1)</t>
  </si>
  <si>
    <t>mrrdbtrtrns</t>
  </si>
  <si>
    <t>Debits - Transfers to HRA permitted by item 8 - HRA determination</t>
  </si>
  <si>
    <t>mrrdbt</t>
  </si>
  <si>
    <t>Total debits</t>
  </si>
  <si>
    <t>mrrchng</t>
  </si>
  <si>
    <t>Change in Major Repairs Reserve</t>
  </si>
  <si>
    <t>mrrend</t>
  </si>
  <si>
    <t>Major Repairs Reserve as at 31 March 2026</t>
  </si>
  <si>
    <t>Validation control codes</t>
  </si>
  <si>
    <r>
      <t xml:space="preserve">Capital Receipts Reserve &amp; Major Repairs Reserve Validations
</t>
    </r>
    <r>
      <rPr>
        <sz val="12"/>
        <color theme="1"/>
        <rFont val="Arial"/>
        <family val="2"/>
      </rPr>
      <t>Outstanding validations are highlighted orange. Cleared validations will turn green. The hyperlink that appears to the right cleared validation will take you back to the form.</t>
    </r>
  </si>
  <si>
    <t>Capital receipts reserve - As at 1 April 2025</t>
  </si>
  <si>
    <t>COR 2025-26
As at 1 April 2025</t>
  </si>
  <si>
    <t>REC-recstrt-amt</t>
  </si>
  <si>
    <t>REC-recstrt-amt-vallvl</t>
  </si>
  <si>
    <t>Val 388</t>
  </si>
  <si>
    <t>MRR - As at 1 April 2025</t>
  </si>
  <si>
    <t>MRR-mrrstrt-amt</t>
  </si>
  <si>
    <t>MRR-mrrstrt-amt-vallvl</t>
  </si>
  <si>
    <t>Val 389</t>
  </si>
  <si>
    <t>LGF code</t>
  </si>
  <si>
    <t>ONS code</t>
  </si>
  <si>
    <t>Class</t>
  </si>
  <si>
    <t>edu</t>
  </si>
  <si>
    <t>ph</t>
  </si>
  <si>
    <t>sc</t>
  </si>
  <si>
    <t>hous</t>
  </si>
  <si>
    <t>pol</t>
  </si>
  <si>
    <t>frs</t>
  </si>
  <si>
    <t>hra</t>
  </si>
  <si>
    <t>Alt contact sheet options</t>
  </si>
  <si>
    <t>CFO Matching S151 officer options</t>
  </si>
  <si>
    <t>Adur</t>
  </si>
  <si>
    <t>E3831</t>
  </si>
  <si>
    <t>E07000223</t>
  </si>
  <si>
    <t>Shire District</t>
  </si>
  <si>
    <t>E&amp;R/FIN</t>
  </si>
  <si>
    <t>Yes</t>
  </si>
  <si>
    <t>Amber Valley</t>
  </si>
  <si>
    <t>E1031</t>
  </si>
  <si>
    <t>E07000032</t>
  </si>
  <si>
    <t>PRU</t>
  </si>
  <si>
    <t>No</t>
  </si>
  <si>
    <t>Arun</t>
  </si>
  <si>
    <t>E3832</t>
  </si>
  <si>
    <t>E07000224</t>
  </si>
  <si>
    <t>Ashfield</t>
  </si>
  <si>
    <t>E3031</t>
  </si>
  <si>
    <t>E07000170</t>
  </si>
  <si>
    <t>Ashford</t>
  </si>
  <si>
    <t>E2231</t>
  </si>
  <si>
    <t>E07000105</t>
  </si>
  <si>
    <t>Avon &amp; Somerset Police and Crime Commissioner and Chief Constable</t>
  </si>
  <si>
    <t>E7050</t>
  </si>
  <si>
    <t>E23000036</t>
  </si>
  <si>
    <t>Police Authority</t>
  </si>
  <si>
    <t>Avon Combined Fire and Rescue Authority</t>
  </si>
  <si>
    <t>E6101</t>
  </si>
  <si>
    <t>E31000001</t>
  </si>
  <si>
    <t>Fire and Rescue Authority</t>
  </si>
  <si>
    <t>Babergh</t>
  </si>
  <si>
    <t>E3531</t>
  </si>
  <si>
    <t>E07000200</t>
  </si>
  <si>
    <t>Barking &amp; Dagenham</t>
  </si>
  <si>
    <t>E5030</t>
  </si>
  <si>
    <t>E09000002</t>
  </si>
  <si>
    <t>London Borough</t>
  </si>
  <si>
    <t>Barnet</t>
  </si>
  <si>
    <t>E5031</t>
  </si>
  <si>
    <t>E09000003</t>
  </si>
  <si>
    <t>Barnsley</t>
  </si>
  <si>
    <t>E4401</t>
  </si>
  <si>
    <t>E08000038</t>
  </si>
  <si>
    <t>Metropolitan District</t>
  </si>
  <si>
    <t>Basildon</t>
  </si>
  <si>
    <t>E1531</t>
  </si>
  <si>
    <t>E07000066</t>
  </si>
  <si>
    <t>Basingstoke &amp; Deane</t>
  </si>
  <si>
    <t>E1731</t>
  </si>
  <si>
    <t>E07000084</t>
  </si>
  <si>
    <t>Bassetlaw</t>
  </si>
  <si>
    <t>E3032</t>
  </si>
  <si>
    <t>E07000171</t>
  </si>
  <si>
    <t>Bath &amp; North East Somerset</t>
  </si>
  <si>
    <t>E0101</t>
  </si>
  <si>
    <t>E06000022</t>
  </si>
  <si>
    <t>Unitary Authority</t>
  </si>
  <si>
    <t>Bedford</t>
  </si>
  <si>
    <t>E0202</t>
  </si>
  <si>
    <t>E06000055</t>
  </si>
  <si>
    <t>Bedfordshire Combined Fire Authority</t>
  </si>
  <si>
    <t>E6102</t>
  </si>
  <si>
    <t>E31000002</t>
  </si>
  <si>
    <t>Bedfordshire Police and Crime Commissioner and Chief Constable</t>
  </si>
  <si>
    <t>E7002</t>
  </si>
  <si>
    <t>E23000026</t>
  </si>
  <si>
    <t>Berkshire Combined Fire Authority</t>
  </si>
  <si>
    <t>E6103</t>
  </si>
  <si>
    <t>E31000003</t>
  </si>
  <si>
    <t>Bexley</t>
  </si>
  <si>
    <t>E5032</t>
  </si>
  <si>
    <t>E09000004</t>
  </si>
  <si>
    <t>Birmingham</t>
  </si>
  <si>
    <t>E4601</t>
  </si>
  <si>
    <t>E08000025</t>
  </si>
  <si>
    <t>Blaby</t>
  </si>
  <si>
    <t>E2431</t>
  </si>
  <si>
    <t>E07000129</t>
  </si>
  <si>
    <t>Blackburn with Darwen</t>
  </si>
  <si>
    <t>E2301</t>
  </si>
  <si>
    <t>E06000008</t>
  </si>
  <si>
    <t>Blackpool</t>
  </si>
  <si>
    <t>E2302</t>
  </si>
  <si>
    <t>E06000009</t>
  </si>
  <si>
    <t>Bolsover</t>
  </si>
  <si>
    <t>E1032</t>
  </si>
  <si>
    <t>E07000033</t>
  </si>
  <si>
    <t>Bolton</t>
  </si>
  <si>
    <t>E4201</t>
  </si>
  <si>
    <t>E08000001</t>
  </si>
  <si>
    <t>Boston</t>
  </si>
  <si>
    <t>E2531</t>
  </si>
  <si>
    <t>E07000136</t>
  </si>
  <si>
    <t>Bournemouth, Christchurch &amp; Poole</t>
  </si>
  <si>
    <t>E1204</t>
  </si>
  <si>
    <t>E06000058</t>
  </si>
  <si>
    <t>Bracknell Forest</t>
  </si>
  <si>
    <t>E0301</t>
  </si>
  <si>
    <t>E06000036</t>
  </si>
  <si>
    <t>Bradford</t>
  </si>
  <si>
    <t>E4701</t>
  </si>
  <si>
    <t>E08000032</t>
  </si>
  <si>
    <t>Braintree</t>
  </si>
  <si>
    <t>E1532</t>
  </si>
  <si>
    <t>E07000067</t>
  </si>
  <si>
    <t>Breckland</t>
  </si>
  <si>
    <t>E2631</t>
  </si>
  <si>
    <t>E07000143</t>
  </si>
  <si>
    <t>Brent</t>
  </si>
  <si>
    <t>E5033</t>
  </si>
  <si>
    <t>E09000005</t>
  </si>
  <si>
    <t>Brentwood</t>
  </si>
  <si>
    <t>E1533</t>
  </si>
  <si>
    <t>E07000068</t>
  </si>
  <si>
    <t>Brighton &amp; Hove</t>
  </si>
  <si>
    <t>E1401</t>
  </si>
  <si>
    <t>E06000043</t>
  </si>
  <si>
    <t>Bristol</t>
  </si>
  <si>
    <t>E0102</t>
  </si>
  <si>
    <t>E06000023</t>
  </si>
  <si>
    <t>Broadland</t>
  </si>
  <si>
    <t>E2632</t>
  </si>
  <si>
    <t>E07000144</t>
  </si>
  <si>
    <t>Bromley</t>
  </si>
  <si>
    <t>E5034</t>
  </si>
  <si>
    <t>E09000006</t>
  </si>
  <si>
    <t>Bromsgrove</t>
  </si>
  <si>
    <t>E1831</t>
  </si>
  <si>
    <t>E07000234</t>
  </si>
  <si>
    <t>Broxbourne</t>
  </si>
  <si>
    <t>E1931</t>
  </si>
  <si>
    <t>E07000095</t>
  </si>
  <si>
    <t>Broxtowe</t>
  </si>
  <si>
    <t>E3033</t>
  </si>
  <si>
    <t>E07000172</t>
  </si>
  <si>
    <t>Buckinghamshire &amp; Milton Keynes Combined Fire Authority</t>
  </si>
  <si>
    <t>E6104</t>
  </si>
  <si>
    <t>E31000004</t>
  </si>
  <si>
    <t>Buckinghamshire (UA)</t>
  </si>
  <si>
    <t>E0402</t>
  </si>
  <si>
    <t>E06000060</t>
  </si>
  <si>
    <t>Burnley</t>
  </si>
  <si>
    <t>E2333</t>
  </si>
  <si>
    <t>E07000117</t>
  </si>
  <si>
    <t>Bury</t>
  </si>
  <si>
    <t>E4202</t>
  </si>
  <si>
    <t>E08000002</t>
  </si>
  <si>
    <t>Calderdale</t>
  </si>
  <si>
    <t>E4702</t>
  </si>
  <si>
    <t>E08000033</t>
  </si>
  <si>
    <t>Cambridge</t>
  </si>
  <si>
    <t>E0531</t>
  </si>
  <si>
    <t>E07000008</t>
  </si>
  <si>
    <t>Cambridgeshire</t>
  </si>
  <si>
    <t>E0521</t>
  </si>
  <si>
    <t>E10000003</t>
  </si>
  <si>
    <t>Shire County</t>
  </si>
  <si>
    <t>Cambridgeshire and Peterborough Combined Authority</t>
  </si>
  <si>
    <t>E6356</t>
  </si>
  <si>
    <t>E47000008</t>
  </si>
  <si>
    <t>Combined Authority</t>
  </si>
  <si>
    <t>Cambridgeshire Combined Fire Authority</t>
  </si>
  <si>
    <t>E6105</t>
  </si>
  <si>
    <t>E31000005</t>
  </si>
  <si>
    <t>Cambridgeshire Police and Crime Commissioner and Chief Constable</t>
  </si>
  <si>
    <t>E7005</t>
  </si>
  <si>
    <t>E23000023</t>
  </si>
  <si>
    <t>Camden</t>
  </si>
  <si>
    <t>E5011</t>
  </si>
  <si>
    <t>E09000007</t>
  </si>
  <si>
    <t>Cannock Chase</t>
  </si>
  <si>
    <t>E3431</t>
  </si>
  <si>
    <t>E07000192</t>
  </si>
  <si>
    <t>Canterbury</t>
  </si>
  <si>
    <t>E2232</t>
  </si>
  <si>
    <t>E07000106</t>
  </si>
  <si>
    <t>Castle Point</t>
  </si>
  <si>
    <t>E1534</t>
  </si>
  <si>
    <t>E07000069</t>
  </si>
  <si>
    <t>Central Bedfordshire</t>
  </si>
  <si>
    <t>E0203</t>
  </si>
  <si>
    <t>E06000056</t>
  </si>
  <si>
    <t>Charnwood</t>
  </si>
  <si>
    <t>E2432</t>
  </si>
  <si>
    <t>E07000130</t>
  </si>
  <si>
    <t>Chelmsford</t>
  </si>
  <si>
    <t>E1535</t>
  </si>
  <si>
    <t>E07000070</t>
  </si>
  <si>
    <t>Cheltenham</t>
  </si>
  <si>
    <t>E1631</t>
  </si>
  <si>
    <t>E07000078</t>
  </si>
  <si>
    <t>Cherwell</t>
  </si>
  <si>
    <t>E3131</t>
  </si>
  <si>
    <t>E07000177</t>
  </si>
  <si>
    <t>Cheshire Combined Fire Authority</t>
  </si>
  <si>
    <t>E6106</t>
  </si>
  <si>
    <t>E31000006</t>
  </si>
  <si>
    <t>Cheshire East</t>
  </si>
  <si>
    <t>E0603</t>
  </si>
  <si>
    <t>E06000049</t>
  </si>
  <si>
    <t>Cheshire Police and Crime Commissioner and Chief Constable</t>
  </si>
  <si>
    <t>E7006</t>
  </si>
  <si>
    <t>E23000006</t>
  </si>
  <si>
    <t>Cheshire West &amp; Chester</t>
  </si>
  <si>
    <t>E0604</t>
  </si>
  <si>
    <t>E06000050</t>
  </si>
  <si>
    <t>Chesterfield</t>
  </si>
  <si>
    <t>E1033</t>
  </si>
  <si>
    <t>E07000034</t>
  </si>
  <si>
    <t>Chichester</t>
  </si>
  <si>
    <t>E3833</t>
  </si>
  <si>
    <t>E07000225</t>
  </si>
  <si>
    <t>Chorley</t>
  </si>
  <si>
    <t>E2334</t>
  </si>
  <si>
    <t>E07000118</t>
  </si>
  <si>
    <t>City of London</t>
  </si>
  <si>
    <t>E5010</t>
  </si>
  <si>
    <t>E09000001</t>
  </si>
  <si>
    <t>Cleveland Combined Fire Authority</t>
  </si>
  <si>
    <t>E6107</t>
  </si>
  <si>
    <t>E31000007</t>
  </si>
  <si>
    <t>Cleveland Police and Crime Commissioner and Chief Constable</t>
  </si>
  <si>
    <t>E7007</t>
  </si>
  <si>
    <t>E23000013</t>
  </si>
  <si>
    <t>Colchester</t>
  </si>
  <si>
    <t>E1536</t>
  </si>
  <si>
    <t>E07000071</t>
  </si>
  <si>
    <t>Cornwall</t>
  </si>
  <si>
    <t>E0801</t>
  </si>
  <si>
    <t>E06000052</t>
  </si>
  <si>
    <t>Cotswold</t>
  </si>
  <si>
    <t>E1632</t>
  </si>
  <si>
    <t>E07000079</t>
  </si>
  <si>
    <t>Coventry</t>
  </si>
  <si>
    <t>E4602</t>
  </si>
  <si>
    <t>E08000026</t>
  </si>
  <si>
    <t>Crawley</t>
  </si>
  <si>
    <t>E3834</t>
  </si>
  <si>
    <t>E07000226</t>
  </si>
  <si>
    <t>Croydon</t>
  </si>
  <si>
    <t>E5035</t>
  </si>
  <si>
    <t>E09000008</t>
  </si>
  <si>
    <t>Cumberland Council</t>
  </si>
  <si>
    <t>E0901</t>
  </si>
  <si>
    <t>E06000063</t>
  </si>
  <si>
    <t>Cumbria Police, Fire and Crime Commissioner and Chief Constable Fire and Rescue Authority</t>
  </si>
  <si>
    <t>E6135</t>
  </si>
  <si>
    <t>E31000009</t>
  </si>
  <si>
    <t>Cumbria Police, Fire and Crime Commissioner and Chief Constable Police Authority</t>
  </si>
  <si>
    <t>E7009</t>
  </si>
  <si>
    <t>E23000002</t>
  </si>
  <si>
    <t>Dacorum</t>
  </si>
  <si>
    <t>E1932</t>
  </si>
  <si>
    <t>E07000096</t>
  </si>
  <si>
    <t>Darlington</t>
  </si>
  <si>
    <t>E1301</t>
  </si>
  <si>
    <t>E06000005</t>
  </si>
  <si>
    <t>Dartford</t>
  </si>
  <si>
    <t>E2233</t>
  </si>
  <si>
    <t>E07000107</t>
  </si>
  <si>
    <t>Dartmoor National Park Authority</t>
  </si>
  <si>
    <t>E6401</t>
  </si>
  <si>
    <t>E26000001</t>
  </si>
  <si>
    <t>Park Authority</t>
  </si>
  <si>
    <t>Derby</t>
  </si>
  <si>
    <t>E1001</t>
  </si>
  <si>
    <t>E06000015</t>
  </si>
  <si>
    <t>Derbyshire</t>
  </si>
  <si>
    <t>E1021</t>
  </si>
  <si>
    <t>E10000007</t>
  </si>
  <si>
    <t>Derbyshire Combined Fire Authority</t>
  </si>
  <si>
    <t>E6110</t>
  </si>
  <si>
    <t>E31000010</t>
  </si>
  <si>
    <t>Derbyshire Dales</t>
  </si>
  <si>
    <t>E1035</t>
  </si>
  <si>
    <t>E07000035</t>
  </si>
  <si>
    <t>Derbyshire Police and Crime Commissioner and Chief Constable</t>
  </si>
  <si>
    <t>E7010</t>
  </si>
  <si>
    <t>E23000018</t>
  </si>
  <si>
    <t>Devon</t>
  </si>
  <si>
    <t>E1121</t>
  </si>
  <si>
    <t>E10000008</t>
  </si>
  <si>
    <t>Devon &amp; Cornwall Police and Crime Commissioner and Chief Constable</t>
  </si>
  <si>
    <t>E7051</t>
  </si>
  <si>
    <t>E23000035</t>
  </si>
  <si>
    <t>Devon &amp; Somerset Combined Fire Authority</t>
  </si>
  <si>
    <t>E6161</t>
  </si>
  <si>
    <t>E31000011</t>
  </si>
  <si>
    <t>Devon and Torbay Combined County Authority</t>
  </si>
  <si>
    <t>E6364</t>
  </si>
  <si>
    <t>E47000015</t>
  </si>
  <si>
    <t>Doncaster</t>
  </si>
  <si>
    <t>E4402</t>
  </si>
  <si>
    <t>E08000017</t>
  </si>
  <si>
    <t>Dorset (UA)</t>
  </si>
  <si>
    <t>E1203</t>
  </si>
  <si>
    <t>E06000059</t>
  </si>
  <si>
    <t>Dorset and Wiltshire Combined Fire Authority</t>
  </si>
  <si>
    <t>E6162</t>
  </si>
  <si>
    <t>E31000047</t>
  </si>
  <si>
    <t>Dorset Police and Crime Commissioner and Chief Constable</t>
  </si>
  <si>
    <t>E7012</t>
  </si>
  <si>
    <t>E23000039</t>
  </si>
  <si>
    <t>Dover</t>
  </si>
  <si>
    <t>E2234</t>
  </si>
  <si>
    <t>E07000108</t>
  </si>
  <si>
    <t>Dudley</t>
  </si>
  <si>
    <t>E4603</t>
  </si>
  <si>
    <t>E08000027</t>
  </si>
  <si>
    <t>Durham</t>
  </si>
  <si>
    <t>E1302</t>
  </si>
  <si>
    <t>E06000047</t>
  </si>
  <si>
    <t>Durham Combined Fire Authority</t>
  </si>
  <si>
    <t>E6113</t>
  </si>
  <si>
    <t>E31000013</t>
  </si>
  <si>
    <t>Durham Police and Crime Commissioner and Chief Constable</t>
  </si>
  <si>
    <t>E7013</t>
  </si>
  <si>
    <t>E23000008</t>
  </si>
  <si>
    <t>Ealing</t>
  </si>
  <si>
    <t>E5036</t>
  </si>
  <si>
    <t>E09000009</t>
  </si>
  <si>
    <t>East Cambridgeshire</t>
  </si>
  <si>
    <t>E0532</t>
  </si>
  <si>
    <t>E07000009</t>
  </si>
  <si>
    <t>East Devon</t>
  </si>
  <si>
    <t>E1131</t>
  </si>
  <si>
    <t>E07000040</t>
  </si>
  <si>
    <t>East Hampshire</t>
  </si>
  <si>
    <t>E1732</t>
  </si>
  <si>
    <t>E07000085</t>
  </si>
  <si>
    <t>East Hertfordshire</t>
  </si>
  <si>
    <t>E1933</t>
  </si>
  <si>
    <t>E07000242</t>
  </si>
  <si>
    <t>East Lindsey</t>
  </si>
  <si>
    <t>E2532</t>
  </si>
  <si>
    <t>E07000137</t>
  </si>
  <si>
    <t>East London Waste Authority</t>
  </si>
  <si>
    <t>E6201</t>
  </si>
  <si>
    <t>E50000001</t>
  </si>
  <si>
    <t>Waste Authority</t>
  </si>
  <si>
    <t>East Midlands (Combined Authority)</t>
  </si>
  <si>
    <t>E6361</t>
  </si>
  <si>
    <t>E47000013</t>
  </si>
  <si>
    <t>East Riding of Yorkshire</t>
  </si>
  <si>
    <t>E2001</t>
  </si>
  <si>
    <t>E06000011</t>
  </si>
  <si>
    <t>East Staffordshire</t>
  </si>
  <si>
    <t>E3432</t>
  </si>
  <si>
    <t>E07000193</t>
  </si>
  <si>
    <t>East Suffolk</t>
  </si>
  <si>
    <t>E3538</t>
  </si>
  <si>
    <t>E07000244</t>
  </si>
  <si>
    <t>East Sussex</t>
  </si>
  <si>
    <t>E1421</t>
  </si>
  <si>
    <t>E10000011</t>
  </si>
  <si>
    <t>East Sussex Combined Fire Authority</t>
  </si>
  <si>
    <t>E6114</t>
  </si>
  <si>
    <t>E31000014</t>
  </si>
  <si>
    <t>Eastbourne</t>
  </si>
  <si>
    <t>E1432</t>
  </si>
  <si>
    <t>E07000061</t>
  </si>
  <si>
    <t>Eastleigh</t>
  </si>
  <si>
    <t>E1733</t>
  </si>
  <si>
    <t>E07000086</t>
  </si>
  <si>
    <t>Elmbridge</t>
  </si>
  <si>
    <t>E3631</t>
  </si>
  <si>
    <t>E07000207</t>
  </si>
  <si>
    <t>Enfield</t>
  </si>
  <si>
    <t>E5037</t>
  </si>
  <si>
    <t>E09000010</t>
  </si>
  <si>
    <t>Epping Forest</t>
  </si>
  <si>
    <t>E1537</t>
  </si>
  <si>
    <t>E07000072</t>
  </si>
  <si>
    <t>Epsom &amp; Ewell</t>
  </si>
  <si>
    <t>E3632</t>
  </si>
  <si>
    <t>E07000208</t>
  </si>
  <si>
    <t>Erewash</t>
  </si>
  <si>
    <t>E1036</t>
  </si>
  <si>
    <t>E07000036</t>
  </si>
  <si>
    <t>Essex</t>
  </si>
  <si>
    <t>E1521</t>
  </si>
  <si>
    <t>E10000012</t>
  </si>
  <si>
    <t>Essex Police, Fire and Crime Commissioner Fire and Rescue Authority</t>
  </si>
  <si>
    <t>E6115</t>
  </si>
  <si>
    <t>E31000015</t>
  </si>
  <si>
    <t>Essex Police, Fire and Crime Commissioner Police Authority</t>
  </si>
  <si>
    <t>E7015</t>
  </si>
  <si>
    <t>E23000028</t>
  </si>
  <si>
    <t>Exeter</t>
  </si>
  <si>
    <t>E1132</t>
  </si>
  <si>
    <t>E07000041</t>
  </si>
  <si>
    <t>Exmoor National Park Authority</t>
  </si>
  <si>
    <t>E6402</t>
  </si>
  <si>
    <t>E26000002</t>
  </si>
  <si>
    <t>Fareham</t>
  </si>
  <si>
    <t>E1734</t>
  </si>
  <si>
    <t>E07000087</t>
  </si>
  <si>
    <t>Fenland</t>
  </si>
  <si>
    <t>E0533</t>
  </si>
  <si>
    <t>E07000010</t>
  </si>
  <si>
    <t>Folkestone &amp; Hythe</t>
  </si>
  <si>
    <t>E2240</t>
  </si>
  <si>
    <t>E07000112</t>
  </si>
  <si>
    <t>Forest of Dean</t>
  </si>
  <si>
    <t>E1633</t>
  </si>
  <si>
    <t>E07000080</t>
  </si>
  <si>
    <t>Fylde</t>
  </si>
  <si>
    <t>E2335</t>
  </si>
  <si>
    <t>E07000119</t>
  </si>
  <si>
    <t>Gateshead</t>
  </si>
  <si>
    <t>E4501</t>
  </si>
  <si>
    <t>E08000037</t>
  </si>
  <si>
    <t>Gedling</t>
  </si>
  <si>
    <t>E3034</t>
  </si>
  <si>
    <t>E07000173</t>
  </si>
  <si>
    <t>Gloucester</t>
  </si>
  <si>
    <t>E1634</t>
  </si>
  <si>
    <t>E07000081</t>
  </si>
  <si>
    <t>Gloucestershire</t>
  </si>
  <si>
    <t>E1620</t>
  </si>
  <si>
    <t>E10000013</t>
  </si>
  <si>
    <t>Gloucestershire Police and Crime Commissioner and Chief Constable</t>
  </si>
  <si>
    <t>E7016</t>
  </si>
  <si>
    <t>E23000037</t>
  </si>
  <si>
    <t>Gosport</t>
  </si>
  <si>
    <t>E1735</t>
  </si>
  <si>
    <t>E07000088</t>
  </si>
  <si>
    <t>Gravesham</t>
  </si>
  <si>
    <t>E2236</t>
  </si>
  <si>
    <t>E07000109</t>
  </si>
  <si>
    <t>Great Yarmouth</t>
  </si>
  <si>
    <t>E2633</t>
  </si>
  <si>
    <t>E07000145</t>
  </si>
  <si>
    <t>Greater Lincolnshire Mayoral Combined County Authority</t>
  </si>
  <si>
    <t>E6362</t>
  </si>
  <si>
    <t>E47000017</t>
  </si>
  <si>
    <t>Greater Manchester Combined Authority</t>
  </si>
  <si>
    <t>E6348</t>
  </si>
  <si>
    <t>E47000001</t>
  </si>
  <si>
    <t>Greenwich</t>
  </si>
  <si>
    <t>E5012</t>
  </si>
  <si>
    <t>E09000011</t>
  </si>
  <si>
    <t>Guildford</t>
  </si>
  <si>
    <t>E3633</t>
  </si>
  <si>
    <t>E07000209</t>
  </si>
  <si>
    <t>Hackney</t>
  </si>
  <si>
    <t>E5013</t>
  </si>
  <si>
    <t>E09000012</t>
  </si>
  <si>
    <t>Halton</t>
  </si>
  <si>
    <t>E0601</t>
  </si>
  <si>
    <t>E06000006</t>
  </si>
  <si>
    <t>Hammersmith &amp; Fulham</t>
  </si>
  <si>
    <t>E5014</t>
  </si>
  <si>
    <t>E09000013</t>
  </si>
  <si>
    <t>Hampshire</t>
  </si>
  <si>
    <t>E1721</t>
  </si>
  <si>
    <t>E10000014</t>
  </si>
  <si>
    <t>Hampshire and Isle of Wight Fire and Rescue Authority</t>
  </si>
  <si>
    <t>E6163</t>
  </si>
  <si>
    <t>E31000048</t>
  </si>
  <si>
    <t>Hampshire Police and Crime Commissioner and Chief Constable</t>
  </si>
  <si>
    <t>E7052</t>
  </si>
  <si>
    <t>E23000030</t>
  </si>
  <si>
    <t>Harborough</t>
  </si>
  <si>
    <t>E2433</t>
  </si>
  <si>
    <t>E07000131</t>
  </si>
  <si>
    <t>Haringey</t>
  </si>
  <si>
    <t>E5038</t>
  </si>
  <si>
    <t>E09000014</t>
  </si>
  <si>
    <t>Harlow</t>
  </si>
  <si>
    <t>E1538</t>
  </si>
  <si>
    <t>E07000073</t>
  </si>
  <si>
    <t>Harrow</t>
  </si>
  <si>
    <t>E5039</t>
  </si>
  <si>
    <t>E09000015</t>
  </si>
  <si>
    <t>Hart</t>
  </si>
  <si>
    <t>E1736</t>
  </si>
  <si>
    <t>E07000089</t>
  </si>
  <si>
    <t>Hartlepool</t>
  </si>
  <si>
    <t>E0701</t>
  </si>
  <si>
    <t>E06000001</t>
  </si>
  <si>
    <t>Hastings</t>
  </si>
  <si>
    <t>E1433</t>
  </si>
  <si>
    <t>E07000062</t>
  </si>
  <si>
    <t>Havant</t>
  </si>
  <si>
    <t>E1737</t>
  </si>
  <si>
    <t>E07000090</t>
  </si>
  <si>
    <t>Havering</t>
  </si>
  <si>
    <t>E5040</t>
  </si>
  <si>
    <t>E09000016</t>
  </si>
  <si>
    <t>Hereford &amp; Worcester Combined Fire Authority</t>
  </si>
  <si>
    <t>E6118</t>
  </si>
  <si>
    <t>E31000018</t>
  </si>
  <si>
    <t>Herefordshire</t>
  </si>
  <si>
    <t>E1801</t>
  </si>
  <si>
    <t>E06000019</t>
  </si>
  <si>
    <t>Hertfordshire</t>
  </si>
  <si>
    <t>E1920</t>
  </si>
  <si>
    <t>E10000015</t>
  </si>
  <si>
    <t>Hertfordshire Police and Crime Commissioner and Chief Constable</t>
  </si>
  <si>
    <t>E7019</t>
  </si>
  <si>
    <t>E23000027</t>
  </si>
  <si>
    <t>Hertsmere</t>
  </si>
  <si>
    <t>E1934</t>
  </si>
  <si>
    <t>E07000098</t>
  </si>
  <si>
    <t>High Peak</t>
  </si>
  <si>
    <t>E1037</t>
  </si>
  <si>
    <t>E07000037</t>
  </si>
  <si>
    <t>Hillingdon</t>
  </si>
  <si>
    <t>E5041</t>
  </si>
  <si>
    <t>E09000017</t>
  </si>
  <si>
    <t>Hinckley &amp; Bosworth</t>
  </si>
  <si>
    <t>E2434</t>
  </si>
  <si>
    <t>E07000132</t>
  </si>
  <si>
    <t>Horsham</t>
  </si>
  <si>
    <t>E3835</t>
  </si>
  <si>
    <t>E07000227</t>
  </si>
  <si>
    <t>Hounslow</t>
  </si>
  <si>
    <t>E5042</t>
  </si>
  <si>
    <t>E09000018</t>
  </si>
  <si>
    <t>Hull and East Yorkshire Combined County Authority</t>
  </si>
  <si>
    <t>E6363</t>
  </si>
  <si>
    <t>E47000016</t>
  </si>
  <si>
    <t>Humberside Combined Fire Authority</t>
  </si>
  <si>
    <t>E6120</t>
  </si>
  <si>
    <t>E31000020</t>
  </si>
  <si>
    <t>Humberside Police and Crime Commissioner and Chief Constable</t>
  </si>
  <si>
    <t>E7020</t>
  </si>
  <si>
    <t>E23000012</t>
  </si>
  <si>
    <t>Huntingdonshire</t>
  </si>
  <si>
    <t>E0551</t>
  </si>
  <si>
    <t>E07000011</t>
  </si>
  <si>
    <t>Hyndburn</t>
  </si>
  <si>
    <t>E2336</t>
  </si>
  <si>
    <t>E07000120</t>
  </si>
  <si>
    <t>Ipswich</t>
  </si>
  <si>
    <t>E3533</t>
  </si>
  <si>
    <t>E07000202</t>
  </si>
  <si>
    <t>Isle of Wight</t>
  </si>
  <si>
    <t>E2101</t>
  </si>
  <si>
    <t>E06000046</t>
  </si>
  <si>
    <t>Isles of Scilly</t>
  </si>
  <si>
    <t>E4001</t>
  </si>
  <si>
    <t>E06000053</t>
  </si>
  <si>
    <t>Islington</t>
  </si>
  <si>
    <t>E5015</t>
  </si>
  <si>
    <t>E09000019</t>
  </si>
  <si>
    <t>Kensington &amp; Chelsea</t>
  </si>
  <si>
    <t>E5016</t>
  </si>
  <si>
    <t>E09000020</t>
  </si>
  <si>
    <t>Kent</t>
  </si>
  <si>
    <t>E2221</t>
  </si>
  <si>
    <t>E10000016</t>
  </si>
  <si>
    <t>Kent Combined Fire Authority</t>
  </si>
  <si>
    <t>E6122</t>
  </si>
  <si>
    <t>E31000022</t>
  </si>
  <si>
    <t>Kent Police and Crime Commissioner and Chief Constable</t>
  </si>
  <si>
    <t>E7022</t>
  </si>
  <si>
    <t>E23000032</t>
  </si>
  <si>
    <t>King's Lynn &amp; West Norfolk</t>
  </si>
  <si>
    <t>E2634</t>
  </si>
  <si>
    <t>E07000146</t>
  </si>
  <si>
    <t>Kingston upon Hull</t>
  </si>
  <si>
    <t>E2002</t>
  </si>
  <si>
    <t>E06000010</t>
  </si>
  <si>
    <t>Kingston upon Thames</t>
  </si>
  <si>
    <t>E5043</t>
  </si>
  <si>
    <t>E09000021</t>
  </si>
  <si>
    <t>Kirklees</t>
  </si>
  <si>
    <t>E4703</t>
  </si>
  <si>
    <t>E08000034</t>
  </si>
  <si>
    <t>Knowsley</t>
  </si>
  <si>
    <t>E4301</t>
  </si>
  <si>
    <t>E08000011</t>
  </si>
  <si>
    <t>Lake District National Park</t>
  </si>
  <si>
    <t>E6403</t>
  </si>
  <si>
    <t>E26000011</t>
  </si>
  <si>
    <t>Lambeth</t>
  </si>
  <si>
    <t>E5017</t>
  </si>
  <si>
    <t>E09000022</t>
  </si>
  <si>
    <t>Lancashire</t>
  </si>
  <si>
    <t>E2321</t>
  </si>
  <si>
    <t>E10000017</t>
  </si>
  <si>
    <t>Lancashire Combined County Authority</t>
  </si>
  <si>
    <t>E6365</t>
  </si>
  <si>
    <t>E47000018</t>
  </si>
  <si>
    <t>Lancashire Combined Fire Authority</t>
  </si>
  <si>
    <t>E6123</t>
  </si>
  <si>
    <t>E31000023</t>
  </si>
  <si>
    <t>Lancashire Police and Crime Commissioner and Chief Constable</t>
  </si>
  <si>
    <t>E7023</t>
  </si>
  <si>
    <t>E23000003</t>
  </si>
  <si>
    <t>Lancaster</t>
  </si>
  <si>
    <t>E2337</t>
  </si>
  <si>
    <t>E07000121</t>
  </si>
  <si>
    <t>Lee Valley Regional Park Authority</t>
  </si>
  <si>
    <t>E6803</t>
  </si>
  <si>
    <t>Leeds</t>
  </si>
  <si>
    <t>E4704</t>
  </si>
  <si>
    <t>E08000035</t>
  </si>
  <si>
    <t>Leicester</t>
  </si>
  <si>
    <t>E2401</t>
  </si>
  <si>
    <t>E06000016</t>
  </si>
  <si>
    <t>Leicestershire</t>
  </si>
  <si>
    <t>E2421</t>
  </si>
  <si>
    <t>E10000018</t>
  </si>
  <si>
    <t>Leicestershire Combined Fire Authority</t>
  </si>
  <si>
    <t>E6124</t>
  </si>
  <si>
    <t>E31000024</t>
  </si>
  <si>
    <t>Leicestershire Police and Crime Commissioner and Chief Constable</t>
  </si>
  <si>
    <t>E7024</t>
  </si>
  <si>
    <t>E23000021</t>
  </si>
  <si>
    <t>Lewes</t>
  </si>
  <si>
    <t>E1435</t>
  </si>
  <si>
    <t>E07000063</t>
  </si>
  <si>
    <t>Lewisham</t>
  </si>
  <si>
    <t>E5018</t>
  </si>
  <si>
    <t>E09000023</t>
  </si>
  <si>
    <t>Lichfield</t>
  </si>
  <si>
    <t>E3433</t>
  </si>
  <si>
    <t>E07000194</t>
  </si>
  <si>
    <t>Lincoln</t>
  </si>
  <si>
    <t>E2533</t>
  </si>
  <si>
    <t>E07000138</t>
  </si>
  <si>
    <t>Lincolnshire</t>
  </si>
  <si>
    <t>E2520</t>
  </si>
  <si>
    <t>E10000019</t>
  </si>
  <si>
    <t>Lincolnshire Police and Crime Commissioner and Chief Constable</t>
  </si>
  <si>
    <t>E7025</t>
  </si>
  <si>
    <t>E23000020</t>
  </si>
  <si>
    <t>Liverpool</t>
  </si>
  <si>
    <t>E4302</t>
  </si>
  <si>
    <t>E08000012</t>
  </si>
  <si>
    <t>Liverpool City Region Combined Authority</t>
  </si>
  <si>
    <t>E6349</t>
  </si>
  <si>
    <t>E47000004</t>
  </si>
  <si>
    <t>Luton</t>
  </si>
  <si>
    <t>E0201</t>
  </si>
  <si>
    <t>E06000032</t>
  </si>
  <si>
    <t>Maidstone</t>
  </si>
  <si>
    <t>E2237</t>
  </si>
  <si>
    <t>E07000110</t>
  </si>
  <si>
    <t>Maldon</t>
  </si>
  <si>
    <t>E1539</t>
  </si>
  <si>
    <t>E07000074</t>
  </si>
  <si>
    <t>Malvern Hills</t>
  </si>
  <si>
    <t>E1851</t>
  </si>
  <si>
    <t>E07000235</t>
  </si>
  <si>
    <t>Manchester</t>
  </si>
  <si>
    <t>E4203</t>
  </si>
  <si>
    <t>E08000003</t>
  </si>
  <si>
    <t>Mansfield</t>
  </si>
  <si>
    <t>E3035</t>
  </si>
  <si>
    <t>E07000174</t>
  </si>
  <si>
    <t>Medway Towns</t>
  </si>
  <si>
    <t>E2201</t>
  </si>
  <si>
    <t>E06000035</t>
  </si>
  <si>
    <t>Melton</t>
  </si>
  <si>
    <t>E2436</t>
  </si>
  <si>
    <t>E07000133</t>
  </si>
  <si>
    <t>Merseyside Fire and Rescue Authority</t>
  </si>
  <si>
    <t>E6143</t>
  </si>
  <si>
    <t>E31000041</t>
  </si>
  <si>
    <t>Merseyside Police and Crime Commissioner and Chief Constable</t>
  </si>
  <si>
    <t>E7043</t>
  </si>
  <si>
    <t>E23000004</t>
  </si>
  <si>
    <t>Merseyside Recycling and Waste Authority</t>
  </si>
  <si>
    <t>E6204</t>
  </si>
  <si>
    <t>E50000006</t>
  </si>
  <si>
    <t>Merton</t>
  </si>
  <si>
    <t>E5044</t>
  </si>
  <si>
    <t>E09000024</t>
  </si>
  <si>
    <t>Mid Devon</t>
  </si>
  <si>
    <t>E1133</t>
  </si>
  <si>
    <t>E07000042</t>
  </si>
  <si>
    <t>Mid Suffolk</t>
  </si>
  <si>
    <t>E3534</t>
  </si>
  <si>
    <t>E07000203</t>
  </si>
  <si>
    <t>Mid Sussex</t>
  </si>
  <si>
    <t>E3836</t>
  </si>
  <si>
    <t>E07000228</t>
  </si>
  <si>
    <t>Middlesbrough</t>
  </si>
  <si>
    <t>E0702</t>
  </si>
  <si>
    <t>E06000002</t>
  </si>
  <si>
    <t>Milton Keynes</t>
  </si>
  <si>
    <t>E0401</t>
  </si>
  <si>
    <t>E06000042</t>
  </si>
  <si>
    <t>Mole Valley</t>
  </si>
  <si>
    <t>E3634</t>
  </si>
  <si>
    <t>E07000210</t>
  </si>
  <si>
    <t>New Forest</t>
  </si>
  <si>
    <t>E1738</t>
  </si>
  <si>
    <t>E07000091</t>
  </si>
  <si>
    <t>New Forest National Park</t>
  </si>
  <si>
    <t>E6409</t>
  </si>
  <si>
    <t>E26000009</t>
  </si>
  <si>
    <t>Newark &amp; Sherwood</t>
  </si>
  <si>
    <t>E3036</t>
  </si>
  <si>
    <t>E07000175</t>
  </si>
  <si>
    <t>Newcastle upon Tyne</t>
  </si>
  <si>
    <t>E4502</t>
  </si>
  <si>
    <t>E08000021</t>
  </si>
  <si>
    <t>Newcastle-under-Lyme</t>
  </si>
  <si>
    <t>E3434</t>
  </si>
  <si>
    <t>E07000195</t>
  </si>
  <si>
    <t>Newham</t>
  </si>
  <si>
    <t>E5045</t>
  </si>
  <si>
    <t>E09000025</t>
  </si>
  <si>
    <t>Norfolk</t>
  </si>
  <si>
    <t>E2620</t>
  </si>
  <si>
    <t>E10000020</t>
  </si>
  <si>
    <t>Norfolk Police and Crime Commissioner and Chief Constable</t>
  </si>
  <si>
    <t>E7026</t>
  </si>
  <si>
    <t>E23000024</t>
  </si>
  <si>
    <t>North Devon</t>
  </si>
  <si>
    <t>E1134</t>
  </si>
  <si>
    <t>E07000043</t>
  </si>
  <si>
    <t>North East Mayoral Combined Authority</t>
  </si>
  <si>
    <t>E6359</t>
  </si>
  <si>
    <t>E47000014</t>
  </si>
  <si>
    <t>North East Derbyshire</t>
  </si>
  <si>
    <t>E1038</t>
  </si>
  <si>
    <t>E07000038</t>
  </si>
  <si>
    <t>North East Lincolnshire</t>
  </si>
  <si>
    <t>E2003</t>
  </si>
  <si>
    <t>E06000012</t>
  </si>
  <si>
    <t>North Hertfordshire</t>
  </si>
  <si>
    <t>E1935</t>
  </si>
  <si>
    <t>E07000099</t>
  </si>
  <si>
    <t>North Kesteven</t>
  </si>
  <si>
    <t>E2534</t>
  </si>
  <si>
    <t>E07000139</t>
  </si>
  <si>
    <t>North Lincolnshire</t>
  </si>
  <si>
    <t>E2004</t>
  </si>
  <si>
    <t>E06000013</t>
  </si>
  <si>
    <t>North London Waste Authority</t>
  </si>
  <si>
    <t>E6205</t>
  </si>
  <si>
    <t>E50000002</t>
  </si>
  <si>
    <t>North Norfolk</t>
  </si>
  <si>
    <t>E2635</t>
  </si>
  <si>
    <t>E07000147</t>
  </si>
  <si>
    <t>North Northamptonshire</t>
  </si>
  <si>
    <t>E2801</t>
  </si>
  <si>
    <t>E06000061</t>
  </si>
  <si>
    <t>North Somerset</t>
  </si>
  <si>
    <t>E0104</t>
  </si>
  <si>
    <t>E06000024</t>
  </si>
  <si>
    <t>North Tyneside</t>
  </si>
  <si>
    <t>E4503</t>
  </si>
  <si>
    <t>E08000022</t>
  </si>
  <si>
    <t>North Warwickshire</t>
  </si>
  <si>
    <t>E3731</t>
  </si>
  <si>
    <t>E07000218</t>
  </si>
  <si>
    <t>North West Leicestershire</t>
  </si>
  <si>
    <t>E2437</t>
  </si>
  <si>
    <t>E07000134</t>
  </si>
  <si>
    <t>North York Moors National Park Authority</t>
  </si>
  <si>
    <t>E6404</t>
  </si>
  <si>
    <t>E26000005</t>
  </si>
  <si>
    <t>North Yorkshire Council (UA)</t>
  </si>
  <si>
    <t>E2702</t>
  </si>
  <si>
    <t>E06000065</t>
  </si>
  <si>
    <t>Northamptonshire Police, Fire and Crime Commissioner Fire and Rescue Authority</t>
  </si>
  <si>
    <t>E6128</t>
  </si>
  <si>
    <t>E31000028</t>
  </si>
  <si>
    <t>Northamptonshire Police, Fire and Crime Commissioner Police Authority</t>
  </si>
  <si>
    <t>E7028</t>
  </si>
  <si>
    <t>E23000022</t>
  </si>
  <si>
    <t>Northumberland</t>
  </si>
  <si>
    <t>E2901</t>
  </si>
  <si>
    <t>E06000057</t>
  </si>
  <si>
    <t>Northumberland National Park Authority</t>
  </si>
  <si>
    <t>E6405</t>
  </si>
  <si>
    <t>E26000004</t>
  </si>
  <si>
    <t>Northumbria Police and Crime Commissioner and Chief Constable</t>
  </si>
  <si>
    <t>E7045</t>
  </si>
  <si>
    <t>E23000007</t>
  </si>
  <si>
    <t>Norwich</t>
  </si>
  <si>
    <t>E2636</t>
  </si>
  <si>
    <t>E07000148</t>
  </si>
  <si>
    <t>Nottingham</t>
  </si>
  <si>
    <t>E3001</t>
  </si>
  <si>
    <t>E06000018</t>
  </si>
  <si>
    <t>Nottinghamshire</t>
  </si>
  <si>
    <t>E3021</t>
  </si>
  <si>
    <t>E10000024</t>
  </si>
  <si>
    <t>Nottinghamshire Fire &amp; Rescue Service</t>
  </si>
  <si>
    <t>E6130</t>
  </si>
  <si>
    <t>E31000030</t>
  </si>
  <si>
    <t>Nottinghamshire Police and Crime Commissioner and Chief Constable</t>
  </si>
  <si>
    <t>E7030</t>
  </si>
  <si>
    <t>E23000019</t>
  </si>
  <si>
    <t>Nuneaton &amp; Bedworth</t>
  </si>
  <si>
    <t>E3732</t>
  </si>
  <si>
    <t>E07000219</t>
  </si>
  <si>
    <t>Oadby &amp; Wigston</t>
  </si>
  <si>
    <t>E2438</t>
  </si>
  <si>
    <t>E07000135</t>
  </si>
  <si>
    <t>Oldham</t>
  </si>
  <si>
    <t>E4204</t>
  </si>
  <si>
    <t>E08000004</t>
  </si>
  <si>
    <t>Oxford</t>
  </si>
  <si>
    <t>E3132</t>
  </si>
  <si>
    <t>E07000178</t>
  </si>
  <si>
    <t>Oxfordshire</t>
  </si>
  <si>
    <t>E3120</t>
  </si>
  <si>
    <t>E10000025</t>
  </si>
  <si>
    <t>Peak District National Park Authority</t>
  </si>
  <si>
    <t>E6406</t>
  </si>
  <si>
    <t>E26000006</t>
  </si>
  <si>
    <t>Pendle</t>
  </si>
  <si>
    <t>E2338</t>
  </si>
  <si>
    <t>E07000122</t>
  </si>
  <si>
    <t>Peterborough</t>
  </si>
  <si>
    <t>E0501</t>
  </si>
  <si>
    <t>E06000031</t>
  </si>
  <si>
    <t>Plymouth</t>
  </si>
  <si>
    <t>E1101</t>
  </si>
  <si>
    <t>E06000026</t>
  </si>
  <si>
    <t>Portsmouth</t>
  </si>
  <si>
    <t>E1701</t>
  </si>
  <si>
    <t>E06000044</t>
  </si>
  <si>
    <t>Preston</t>
  </si>
  <si>
    <t>E2339</t>
  </si>
  <si>
    <t>E07000123</t>
  </si>
  <si>
    <t>Reading</t>
  </si>
  <si>
    <t>E0303</t>
  </si>
  <si>
    <t>E06000038</t>
  </si>
  <si>
    <t>Redbridge</t>
  </si>
  <si>
    <t>E5046</t>
  </si>
  <si>
    <t>E09000026</t>
  </si>
  <si>
    <t>Redcar &amp; Cleveland</t>
  </si>
  <si>
    <t>E0703</t>
  </si>
  <si>
    <t>E06000003</t>
  </si>
  <si>
    <t>Redditch</t>
  </si>
  <si>
    <t>E1835</t>
  </si>
  <si>
    <t>E07000236</t>
  </si>
  <si>
    <t>Reigate &amp; Banstead</t>
  </si>
  <si>
    <t>E3635</t>
  </si>
  <si>
    <t>E07000211</t>
  </si>
  <si>
    <t>Ribble Valley</t>
  </si>
  <si>
    <t>E2340</t>
  </si>
  <si>
    <t>E07000124</t>
  </si>
  <si>
    <t>Richmond upon Thames</t>
  </si>
  <si>
    <t>E5047</t>
  </si>
  <si>
    <t>E09000027</t>
  </si>
  <si>
    <t>Rochdale</t>
  </si>
  <si>
    <t>E4205</t>
  </si>
  <si>
    <t>E08000005</t>
  </si>
  <si>
    <t>Rochford</t>
  </si>
  <si>
    <t>E1540</t>
  </si>
  <si>
    <t>E07000075</t>
  </si>
  <si>
    <t>Rossendale</t>
  </si>
  <si>
    <t>E2341</t>
  </si>
  <si>
    <t>E07000125</t>
  </si>
  <si>
    <t>Rother</t>
  </si>
  <si>
    <t>E1436</t>
  </si>
  <si>
    <t>E07000064</t>
  </si>
  <si>
    <t>Rotherham</t>
  </si>
  <si>
    <t>E4403</t>
  </si>
  <si>
    <t>E08000018</t>
  </si>
  <si>
    <t>Rugby</t>
  </si>
  <si>
    <t>E3733</t>
  </si>
  <si>
    <t>E07000220</t>
  </si>
  <si>
    <t>Runnymede</t>
  </si>
  <si>
    <t>E3636</t>
  </si>
  <si>
    <t>E07000212</t>
  </si>
  <si>
    <t>Rushcliffe</t>
  </si>
  <si>
    <t>E3038</t>
  </si>
  <si>
    <t>E07000176</t>
  </si>
  <si>
    <t>Rushmoor</t>
  </si>
  <si>
    <t>E1740</t>
  </si>
  <si>
    <t>E07000092</t>
  </si>
  <si>
    <t>Rutland</t>
  </si>
  <si>
    <t>E2402</t>
  </si>
  <si>
    <t>E06000017</t>
  </si>
  <si>
    <t>Salford</t>
  </si>
  <si>
    <t>E4206</t>
  </si>
  <si>
    <t>E08000006</t>
  </si>
  <si>
    <t>Sandwell</t>
  </si>
  <si>
    <t>E4604</t>
  </si>
  <si>
    <t>E08000028</t>
  </si>
  <si>
    <t>Sefton</t>
  </si>
  <si>
    <t>E4304</t>
  </si>
  <si>
    <t>E08000014</t>
  </si>
  <si>
    <t>Sevenoaks</t>
  </si>
  <si>
    <t>E2239</t>
  </si>
  <si>
    <t>E07000111</t>
  </si>
  <si>
    <t>Sheffield</t>
  </si>
  <si>
    <t>E4404</t>
  </si>
  <si>
    <t>E08000039</t>
  </si>
  <si>
    <t>Shropshire</t>
  </si>
  <si>
    <t>E3202</t>
  </si>
  <si>
    <t>E06000051</t>
  </si>
  <si>
    <t>Shropshire Combined Fire Authority</t>
  </si>
  <si>
    <t>E6132</t>
  </si>
  <si>
    <t>E31000032</t>
  </si>
  <si>
    <t>Slough</t>
  </si>
  <si>
    <t>E0304</t>
  </si>
  <si>
    <t>E06000039</t>
  </si>
  <si>
    <t>Solihull</t>
  </si>
  <si>
    <t>E4605</t>
  </si>
  <si>
    <t>E08000029</t>
  </si>
  <si>
    <t>Somerset Council (UA)</t>
  </si>
  <si>
    <t>E3301</t>
  </si>
  <si>
    <t>E06000066</t>
  </si>
  <si>
    <t>South Cambridgeshire</t>
  </si>
  <si>
    <t>E0536</t>
  </si>
  <si>
    <t>E07000012</t>
  </si>
  <si>
    <t>South Derbyshire</t>
  </si>
  <si>
    <t>E1039</t>
  </si>
  <si>
    <t>E07000039</t>
  </si>
  <si>
    <t>South Downs National Park Authority</t>
  </si>
  <si>
    <t>E6410</t>
  </si>
  <si>
    <t>E26000010</t>
  </si>
  <si>
    <t>South Gloucestershire</t>
  </si>
  <si>
    <t>E0103</t>
  </si>
  <si>
    <t>E06000025</t>
  </si>
  <si>
    <t>South Hams</t>
  </si>
  <si>
    <t>E1136</t>
  </si>
  <si>
    <t>E07000044</t>
  </si>
  <si>
    <t>South Holland</t>
  </si>
  <si>
    <t>E2535</t>
  </si>
  <si>
    <t>E07000140</t>
  </si>
  <si>
    <t>South Kesteven</t>
  </si>
  <si>
    <t>E2536</t>
  </si>
  <si>
    <t>E07000141</t>
  </si>
  <si>
    <t>South Norfolk</t>
  </si>
  <si>
    <t>E2637</t>
  </si>
  <si>
    <t>E07000149</t>
  </si>
  <si>
    <t>South Oxfordshire</t>
  </si>
  <si>
    <t>E3133</t>
  </si>
  <si>
    <t>E07000179</t>
  </si>
  <si>
    <t>South Ribble</t>
  </si>
  <si>
    <t>E2342</t>
  </si>
  <si>
    <t>E07000126</t>
  </si>
  <si>
    <t>South Staffordshire</t>
  </si>
  <si>
    <t>E3435</t>
  </si>
  <si>
    <t>E07000196</t>
  </si>
  <si>
    <t>South Tyneside</t>
  </si>
  <si>
    <t>E4504</t>
  </si>
  <si>
    <t>E08000023</t>
  </si>
  <si>
    <t>South Yorkshire Fire and Rescue Authority</t>
  </si>
  <si>
    <t>E6144</t>
  </si>
  <si>
    <t>E31000042</t>
  </si>
  <si>
    <t>South Yorkshire Mayoral Combined Authority</t>
  </si>
  <si>
    <t>E6350</t>
  </si>
  <si>
    <t>E47000002</t>
  </si>
  <si>
    <t>South Yorkshire Police and Crime Commissioner and Chief Constable</t>
  </si>
  <si>
    <t>E7044</t>
  </si>
  <si>
    <t>E23000011</t>
  </si>
  <si>
    <t>Southampton</t>
  </si>
  <si>
    <t>E1702</t>
  </si>
  <si>
    <t>E06000045</t>
  </si>
  <si>
    <t>Southend-on-Sea</t>
  </si>
  <si>
    <t>E1501</t>
  </si>
  <si>
    <t>E06000033</t>
  </si>
  <si>
    <t>Southwark</t>
  </si>
  <si>
    <t>E5019</t>
  </si>
  <si>
    <t>E09000028</t>
  </si>
  <si>
    <t>Spelthorne</t>
  </si>
  <si>
    <t>E3637</t>
  </si>
  <si>
    <t>E07000213</t>
  </si>
  <si>
    <t>St Albans</t>
  </si>
  <si>
    <t>E1936</t>
  </si>
  <si>
    <t>E07000240</t>
  </si>
  <si>
    <t>St Helens</t>
  </si>
  <si>
    <t>E4303</t>
  </si>
  <si>
    <t>E08000013</t>
  </si>
  <si>
    <t>Stafford</t>
  </si>
  <si>
    <t>E3436</t>
  </si>
  <si>
    <t>E07000197</t>
  </si>
  <si>
    <t>Staffordshire</t>
  </si>
  <si>
    <t>E3421</t>
  </si>
  <si>
    <t>E10000028</t>
  </si>
  <si>
    <t>Staffordshire Moorlands</t>
  </si>
  <si>
    <t>E3437</t>
  </si>
  <si>
    <t>E07000198</t>
  </si>
  <si>
    <t>Staffordshire Police, Fire and Crime Commissioner Fire and Rescue Authority</t>
  </si>
  <si>
    <t>E6134</t>
  </si>
  <si>
    <t>E31000033</t>
  </si>
  <si>
    <t>Staffordshire Police, Fire and Crime Commissioner Police Authority</t>
  </si>
  <si>
    <t>E7034</t>
  </si>
  <si>
    <t>E23000015</t>
  </si>
  <si>
    <t>Stevenage</t>
  </si>
  <si>
    <t>E1937</t>
  </si>
  <si>
    <t>E07000243</t>
  </si>
  <si>
    <t>Stockport</t>
  </si>
  <si>
    <t>E4207</t>
  </si>
  <si>
    <t>E08000007</t>
  </si>
  <si>
    <t>Stockton-on-Tees</t>
  </si>
  <si>
    <t>E0704</t>
  </si>
  <si>
    <t>E06000004</t>
  </si>
  <si>
    <t>Stoke-on-Trent</t>
  </si>
  <si>
    <t>E3401</t>
  </si>
  <si>
    <t>E06000021</t>
  </si>
  <si>
    <t>Stratford-on-Avon</t>
  </si>
  <si>
    <t>E3734</t>
  </si>
  <si>
    <t>E07000221</t>
  </si>
  <si>
    <t>Stroud</t>
  </si>
  <si>
    <t>E1635</t>
  </si>
  <si>
    <t>E07000082</t>
  </si>
  <si>
    <t>Suffolk</t>
  </si>
  <si>
    <t>E3520</t>
  </si>
  <si>
    <t>E10000029</t>
  </si>
  <si>
    <t>Suffolk Police and Crime Commissioner and Chief Constable</t>
  </si>
  <si>
    <t>E7035</t>
  </si>
  <si>
    <t>E23000025</t>
  </si>
  <si>
    <t>Sunderland</t>
  </si>
  <si>
    <t>E4505</t>
  </si>
  <si>
    <t>E08000024</t>
  </si>
  <si>
    <t>Surrey</t>
  </si>
  <si>
    <t>E3620</t>
  </si>
  <si>
    <t>E10000030</t>
  </si>
  <si>
    <t>Surrey Heath</t>
  </si>
  <si>
    <t>E3638</t>
  </si>
  <si>
    <t>E07000214</t>
  </si>
  <si>
    <t>Surrey Police and Crime Commissioner and Chief Constable</t>
  </si>
  <si>
    <t>E7036</t>
  </si>
  <si>
    <t>E23000031</t>
  </si>
  <si>
    <t>Sussex Police and Crime Commissioner and Chief Constable</t>
  </si>
  <si>
    <t>E7053</t>
  </si>
  <si>
    <t>E23000033</t>
  </si>
  <si>
    <t>Sutton</t>
  </si>
  <si>
    <t>E5048</t>
  </si>
  <si>
    <t>E09000029</t>
  </si>
  <si>
    <t>Swale</t>
  </si>
  <si>
    <t>E2241</t>
  </si>
  <si>
    <t>E07000113</t>
  </si>
  <si>
    <t>Swindon</t>
  </si>
  <si>
    <t>E3901</t>
  </si>
  <si>
    <t>E06000030</t>
  </si>
  <si>
    <t>Tameside</t>
  </si>
  <si>
    <t>E4208</t>
  </si>
  <si>
    <t>E08000008</t>
  </si>
  <si>
    <t>Tamworth</t>
  </si>
  <si>
    <t>E3439</t>
  </si>
  <si>
    <t>E07000199</t>
  </si>
  <si>
    <t>Tandridge</t>
  </si>
  <si>
    <t>E3639</t>
  </si>
  <si>
    <t>E07000215</t>
  </si>
  <si>
    <t>Tees Valley Combined Authority</t>
  </si>
  <si>
    <t>E6355</t>
  </si>
  <si>
    <t>E47000006</t>
  </si>
  <si>
    <t>Teignbridge</t>
  </si>
  <si>
    <t>E1137</t>
  </si>
  <si>
    <t>E07000045</t>
  </si>
  <si>
    <t>Telford &amp; Wrekin</t>
  </si>
  <si>
    <t>E3201</t>
  </si>
  <si>
    <t>E06000020</t>
  </si>
  <si>
    <t>Tendring</t>
  </si>
  <si>
    <t>E1542</t>
  </si>
  <si>
    <t>E07000076</t>
  </si>
  <si>
    <t>Test Valley</t>
  </si>
  <si>
    <t>E1742</t>
  </si>
  <si>
    <t>E07000093</t>
  </si>
  <si>
    <t>Tewkesbury</t>
  </si>
  <si>
    <t>E1636</t>
  </si>
  <si>
    <t>E07000083</t>
  </si>
  <si>
    <t>Thames Valley Police and Crime Commissioner and Chief Constable</t>
  </si>
  <si>
    <t>E7054</t>
  </si>
  <si>
    <t>E23000029</t>
  </si>
  <si>
    <t>Thanet</t>
  </si>
  <si>
    <t>E2242</t>
  </si>
  <si>
    <t>E07000114</t>
  </si>
  <si>
    <t>The Broads Authority</t>
  </si>
  <si>
    <t>E6408</t>
  </si>
  <si>
    <t>E26000007</t>
  </si>
  <si>
    <t>Three Rivers</t>
  </si>
  <si>
    <t>E1938</t>
  </si>
  <si>
    <t>E07000102</t>
  </si>
  <si>
    <t>Thurrock</t>
  </si>
  <si>
    <t>E1502</t>
  </si>
  <si>
    <t>E06000034</t>
  </si>
  <si>
    <t>Tonbridge &amp; Malling</t>
  </si>
  <si>
    <t>E2243</t>
  </si>
  <si>
    <t>E07000115</t>
  </si>
  <si>
    <t>Torbay</t>
  </si>
  <si>
    <t>E1102</t>
  </si>
  <si>
    <t>E06000027</t>
  </si>
  <si>
    <t>Torridge</t>
  </si>
  <si>
    <t>E1139</t>
  </si>
  <si>
    <t>E07000046</t>
  </si>
  <si>
    <t>Tower Hamlets</t>
  </si>
  <si>
    <t>E5020</t>
  </si>
  <si>
    <t>E09000030</t>
  </si>
  <si>
    <t>Trafford</t>
  </si>
  <si>
    <t>E4209</t>
  </si>
  <si>
    <t>E08000009</t>
  </si>
  <si>
    <t>Tunbridge Wells</t>
  </si>
  <si>
    <t>E2244</t>
  </si>
  <si>
    <t>E07000116</t>
  </si>
  <si>
    <t>Tyne and Wear Fire and Rescue Authority</t>
  </si>
  <si>
    <t>E6145</t>
  </si>
  <si>
    <t>E31000043</t>
  </si>
  <si>
    <t>Uttlesford</t>
  </si>
  <si>
    <t>E1544</t>
  </si>
  <si>
    <t>E07000077</t>
  </si>
  <si>
    <t>Vale of White Horse</t>
  </si>
  <si>
    <t>E3134</t>
  </si>
  <si>
    <t>E07000180</t>
  </si>
  <si>
    <t>Wakefield</t>
  </si>
  <si>
    <t>E4705</t>
  </si>
  <si>
    <t>E08000036</t>
  </si>
  <si>
    <t>Walsall</t>
  </si>
  <si>
    <t>E4606</t>
  </si>
  <si>
    <t>E08000030</t>
  </si>
  <si>
    <t>Waltham Forest</t>
  </si>
  <si>
    <t>E5049</t>
  </si>
  <si>
    <t>E09000031</t>
  </si>
  <si>
    <t>Wandsworth</t>
  </si>
  <si>
    <t>E5021</t>
  </si>
  <si>
    <t>E09000032</t>
  </si>
  <si>
    <t>Warrington</t>
  </si>
  <si>
    <t>E0602</t>
  </si>
  <si>
    <t>E06000007</t>
  </si>
  <si>
    <t>Warwick</t>
  </si>
  <si>
    <t>E3735</t>
  </si>
  <si>
    <t>E07000222</t>
  </si>
  <si>
    <t>Warwickshire</t>
  </si>
  <si>
    <t>E3720</t>
  </si>
  <si>
    <t>E10000031</t>
  </si>
  <si>
    <t>Warwickshire Police and Crime Commissioner and Chief Constable</t>
  </si>
  <si>
    <t>E7037</t>
  </si>
  <si>
    <t>E23000017</t>
  </si>
  <si>
    <t>Watford</t>
  </si>
  <si>
    <t>E1939</t>
  </si>
  <si>
    <t>E07000103</t>
  </si>
  <si>
    <t>Waverley</t>
  </si>
  <si>
    <t>E3640</t>
  </si>
  <si>
    <t>E07000216</t>
  </si>
  <si>
    <t>Wealden</t>
  </si>
  <si>
    <t>E1437</t>
  </si>
  <si>
    <t>E07000065</t>
  </si>
  <si>
    <t>Welwyn Hatfield</t>
  </si>
  <si>
    <t>E1940</t>
  </si>
  <si>
    <t>E07000241</t>
  </si>
  <si>
    <t>West Berkshire</t>
  </si>
  <si>
    <t>E0302</t>
  </si>
  <si>
    <t>E06000037</t>
  </si>
  <si>
    <t>West Devon</t>
  </si>
  <si>
    <t>E1140</t>
  </si>
  <si>
    <t>E07000047</t>
  </si>
  <si>
    <t>West Lancashire</t>
  </si>
  <si>
    <t>E2343</t>
  </si>
  <si>
    <t>E07000127</t>
  </si>
  <si>
    <t>West Lindsey</t>
  </si>
  <si>
    <t>E2537</t>
  </si>
  <si>
    <t>E07000142</t>
  </si>
  <si>
    <t>West London Waste Authority</t>
  </si>
  <si>
    <t>E6207</t>
  </si>
  <si>
    <t>E50000003</t>
  </si>
  <si>
    <t>West Mercia Police and Crime Commissioner and Chief Constable</t>
  </si>
  <si>
    <t>E7055</t>
  </si>
  <si>
    <t>E23000016</t>
  </si>
  <si>
    <t>West Midlands Combined Authority</t>
  </si>
  <si>
    <t>E6346</t>
  </si>
  <si>
    <t>E47000007</t>
  </si>
  <si>
    <t>West Midlands Fire and Rescue Authority</t>
  </si>
  <si>
    <t>E6146</t>
  </si>
  <si>
    <t>E31000044</t>
  </si>
  <si>
    <t>West Midlands Police and Crime Commissioner and Chief Constable</t>
  </si>
  <si>
    <t>E7046</t>
  </si>
  <si>
    <t>E23000014</t>
  </si>
  <si>
    <t>West Northamptonshire</t>
  </si>
  <si>
    <t>E2802</t>
  </si>
  <si>
    <t>E06000062</t>
  </si>
  <si>
    <t>West of England Combined Authority</t>
  </si>
  <si>
    <t>E6354</t>
  </si>
  <si>
    <t>E47000009</t>
  </si>
  <si>
    <t>West Oxfordshire</t>
  </si>
  <si>
    <t>E3135</t>
  </si>
  <si>
    <t>E07000181</t>
  </si>
  <si>
    <t>West Suffolk</t>
  </si>
  <si>
    <t>E3539</t>
  </si>
  <si>
    <t>E07000245</t>
  </si>
  <si>
    <t>West Sussex</t>
  </si>
  <si>
    <t>E3820</t>
  </si>
  <si>
    <t>E10000032</t>
  </si>
  <si>
    <t>West Yorkshire Combined Authority</t>
  </si>
  <si>
    <t>E6353</t>
  </si>
  <si>
    <t>E47000003</t>
  </si>
  <si>
    <t>West Yorkshire Fire and Rescue Authority</t>
  </si>
  <si>
    <t>E6147</t>
  </si>
  <si>
    <t>E31000045</t>
  </si>
  <si>
    <t>West Yorkshire Police and Crime Commissioner and Chief Constable</t>
  </si>
  <si>
    <t>E7047</t>
  </si>
  <si>
    <t>E23000010</t>
  </si>
  <si>
    <t>Western Riverside Waste Authority</t>
  </si>
  <si>
    <t>E6206</t>
  </si>
  <si>
    <t>E50000004</t>
  </si>
  <si>
    <t>Westminster</t>
  </si>
  <si>
    <t>E5022</t>
  </si>
  <si>
    <t>E09000033</t>
  </si>
  <si>
    <t>Westmorland and Furness</t>
  </si>
  <si>
    <t>E0902</t>
  </si>
  <si>
    <t>E06000064</t>
  </si>
  <si>
    <t>Wigan</t>
  </si>
  <si>
    <t>E4210</t>
  </si>
  <si>
    <t>E08000010</t>
  </si>
  <si>
    <t>Wiltshire</t>
  </si>
  <si>
    <t>E3902</t>
  </si>
  <si>
    <t>E06000054</t>
  </si>
  <si>
    <t>Wiltshire Police and Crime Commissioner and Chief Constable</t>
  </si>
  <si>
    <t>E7039</t>
  </si>
  <si>
    <t>E23000038</t>
  </si>
  <si>
    <t>Winchester</t>
  </si>
  <si>
    <t>E1743</t>
  </si>
  <si>
    <t>E07000094</t>
  </si>
  <si>
    <t>Windsor &amp; Maidenhead</t>
  </si>
  <si>
    <t>E0305</t>
  </si>
  <si>
    <t>E06000040</t>
  </si>
  <si>
    <t>Wirral</t>
  </si>
  <si>
    <t>E4305</t>
  </si>
  <si>
    <t>E08000015</t>
  </si>
  <si>
    <t>Woking</t>
  </si>
  <si>
    <t>E3641</t>
  </si>
  <si>
    <t>E07000217</t>
  </si>
  <si>
    <t>Wokingham</t>
  </si>
  <si>
    <t>E0306</t>
  </si>
  <si>
    <t>E06000041</t>
  </si>
  <si>
    <t>Wolverhampton</t>
  </si>
  <si>
    <t>E4607</t>
  </si>
  <si>
    <t>E08000031</t>
  </si>
  <si>
    <t>Worcester</t>
  </si>
  <si>
    <t>E1837</t>
  </si>
  <si>
    <t>E07000237</t>
  </si>
  <si>
    <t>Worcestershire</t>
  </si>
  <si>
    <t>E1821</t>
  </si>
  <si>
    <t>E10000034</t>
  </si>
  <si>
    <t>Worthing</t>
  </si>
  <si>
    <t>E3837</t>
  </si>
  <si>
    <t>E07000229</t>
  </si>
  <si>
    <t>Wychavon</t>
  </si>
  <si>
    <t>E1838</t>
  </si>
  <si>
    <t>E07000238</t>
  </si>
  <si>
    <t>Wyre</t>
  </si>
  <si>
    <t>E2344</t>
  </si>
  <si>
    <t>E07000128</t>
  </si>
  <si>
    <t>Wyre Forest</t>
  </si>
  <si>
    <t>E1839</t>
  </si>
  <si>
    <t>E07000239</t>
  </si>
  <si>
    <t>York</t>
  </si>
  <si>
    <t>E2701</t>
  </si>
  <si>
    <t>E06000014</t>
  </si>
  <si>
    <t>York and North Yorkshire Combined Authority</t>
  </si>
  <si>
    <t>E6360</t>
  </si>
  <si>
    <t>E47000012</t>
  </si>
  <si>
    <t>Yorkshire Dales National Park Authority</t>
  </si>
  <si>
    <t>E6407</t>
  </si>
  <si>
    <t>E26000012</t>
  </si>
  <si>
    <t>Attorney General's Office</t>
  </si>
  <si>
    <t>Cabinet Office - CO</t>
  </si>
  <si>
    <t>Department for Business &amp; Trade - DBT</t>
  </si>
  <si>
    <t>Department for Culture, Media &amp; Sport - DCMS</t>
  </si>
  <si>
    <t>Department for Education - DfE</t>
  </si>
  <si>
    <t>Department for Energy Security &amp; Net Zero - DESNZ</t>
  </si>
  <si>
    <t>Department for Environment Food &amp; Rural Affairs - DEFRA</t>
  </si>
  <si>
    <t>Department for Science, Innovation &amp; Technology - DSIT</t>
  </si>
  <si>
    <t>Department for Transport - DfT</t>
  </si>
  <si>
    <t>Department for Work &amp; Pensions - DWP</t>
  </si>
  <si>
    <t>Department of Health &amp; Social Care - DHSC</t>
  </si>
  <si>
    <t>Foreign, Commonwealth &amp; Development Office - FCDO</t>
  </si>
  <si>
    <t>HM Treasury - HMT</t>
  </si>
  <si>
    <t>Home Office - HO</t>
  </si>
  <si>
    <t>Ministry of Defence - MOD</t>
  </si>
  <si>
    <t>Ministry of Housing, Communities &amp; Local Government - MHCLG</t>
  </si>
  <si>
    <t>Ministry of Justice - MOJ</t>
  </si>
  <si>
    <t>Northern Ireland Office - NIO</t>
  </si>
  <si>
    <t>Office of the Advocate General for Scotland</t>
  </si>
  <si>
    <t>Office of the Leader of the House of Commons</t>
  </si>
  <si>
    <t>Office of the Leader of the House of Lords</t>
  </si>
  <si>
    <t>Office of the Secretary of State for Scotland</t>
  </si>
  <si>
    <t>Office of the Secretary of State for Wales</t>
  </si>
  <si>
    <t>UK Export Finance</t>
  </si>
  <si>
    <t>The Charity Commission</t>
  </si>
  <si>
    <t>Competition and Markets Authority</t>
  </si>
  <si>
    <t>Crown Prosecution Service</t>
  </si>
  <si>
    <t>Food Standards Agency</t>
  </si>
  <si>
    <t>Forestry Commission</t>
  </si>
  <si>
    <t>Government Actuary's Department</t>
  </si>
  <si>
    <t>Government Legal Department</t>
  </si>
  <si>
    <t>HM Land Registry</t>
  </si>
  <si>
    <t>HM Revenue &amp; Customs - HMRC</t>
  </si>
  <si>
    <t>NS&amp;I</t>
  </si>
  <si>
    <t>The National Archives</t>
  </si>
  <si>
    <t>National Crime Agency</t>
  </si>
  <si>
    <t>Office of Rail and Road</t>
  </si>
  <si>
    <t>Ofgem</t>
  </si>
  <si>
    <t>Ofqual</t>
  </si>
  <si>
    <t>Ofsted</t>
  </si>
  <si>
    <t>Serious Fraud Office</t>
  </si>
  <si>
    <t>Supreme Court of the United Kingdom</t>
  </si>
  <si>
    <t>UK Statistics Authority - UKSA</t>
  </si>
  <si>
    <t>The Water Services Regulation Authority</t>
  </si>
  <si>
    <t>LACode</t>
  </si>
  <si>
    <t>EandR1-transahtarp-rectot</t>
  </si>
  <si>
    <t>EandR1-transahthrbprs-exptotfa</t>
  </si>
  <si>
    <t>EandR1-transahthrbprs-exptotfin</t>
  </si>
  <si>
    <t>EandR1-transahthrbprs-rectot</t>
  </si>
  <si>
    <t>EandR1-transahttll-exptotfa</t>
  </si>
  <si>
    <t>EandR1-transahttll-exptotfin</t>
  </si>
  <si>
    <t>EandR1-transahttll-rectot</t>
  </si>
  <si>
    <t>EandR1-sctot-exptotfa</t>
  </si>
  <si>
    <t>EandR1-sctot-exptotfin</t>
  </si>
  <si>
    <t>EandR1-sctot-rectot</t>
  </si>
  <si>
    <t>EandR1-phtot-exptotfa</t>
  </si>
  <si>
    <t>EandR1-phtot-exptotfin</t>
  </si>
  <si>
    <t>EandR1-phtot-rectot</t>
  </si>
  <si>
    <t>EandR1-houstot-exptotfa</t>
  </si>
  <si>
    <t>EandR1-houstot-exptotfin</t>
  </si>
  <si>
    <t>EandR1-houstot-rectot</t>
  </si>
  <si>
    <t>EandR1-culhrt-exptotfa</t>
  </si>
  <si>
    <t>EandR1-culhrt-exptotfin</t>
  </si>
  <si>
    <t>EandR1-culhrt-rectot</t>
  </si>
  <si>
    <t>EandR1-culspr-exptotfa</t>
  </si>
  <si>
    <t>EandR1-culspr-exptotfin</t>
  </si>
  <si>
    <t>EandR1-culspr-rectot</t>
  </si>
  <si>
    <t>EandR1-culopn-exptotfa</t>
  </si>
  <si>
    <t>EandR1-culopn-exptotfin</t>
  </si>
  <si>
    <t>EandR1-culopn-rectot</t>
  </si>
  <si>
    <t>EandR1-cultrs-exptotfa</t>
  </si>
  <si>
    <t>EandR1-cultrs-exptotfin</t>
  </si>
  <si>
    <t>EandR1-cultrs-rectot</t>
  </si>
  <si>
    <t>EandR1-cullib-exptotfa</t>
  </si>
  <si>
    <t>EandR1-cullib-exptotfin</t>
  </si>
  <si>
    <t>EandR1-cullib-rectot</t>
  </si>
  <si>
    <t>EandR1-envcmt-exptotfa</t>
  </si>
  <si>
    <t>EandR1-envcmt-exptotfin</t>
  </si>
  <si>
    <t>EandR1-envcmt-rectot</t>
  </si>
  <si>
    <t>EandR1-envcst-exptotfa</t>
  </si>
  <si>
    <t>EandR1-envcst-exptotfin</t>
  </si>
  <si>
    <t>EandR1-envcst-rectot</t>
  </si>
  <si>
    <t>EandR1-envcmm-exptotfa</t>
  </si>
  <si>
    <t>EandR1-envcmm-exptotfin</t>
  </si>
  <si>
    <t>EandR1-envcmm-rectot</t>
  </si>
  <si>
    <t>EandR1-envflddrn-exptotfa</t>
  </si>
  <si>
    <t>EandR1-envflddrn-exptotfin</t>
  </si>
  <si>
    <t>EandR1-envflddrn-rectot</t>
  </si>
  <si>
    <t>EandR1-envagr-exptotfa</t>
  </si>
  <si>
    <t>EandR1-envagr-exptotfin</t>
  </si>
  <si>
    <t>EandR1-envagr-rectot</t>
  </si>
  <si>
    <t>EandR1-envrglenv-exptotfa</t>
  </si>
  <si>
    <t>EandR1-envrglenv-exptotfin</t>
  </si>
  <si>
    <t>EandR1-envrglenv-rectot</t>
  </si>
  <si>
    <t>EandR1-envrgltrd-exptotfa</t>
  </si>
  <si>
    <t>EandR1-envrgltrd-exptotfin</t>
  </si>
  <si>
    <t>EandR1-envrgltrd-rectot</t>
  </si>
  <si>
    <t>EandR1-envstr-exptotfa</t>
  </si>
  <si>
    <t>EandR1-envstr-exptotfin</t>
  </si>
  <si>
    <t>EandR1-envstr-rectot</t>
  </si>
  <si>
    <t>EandR1-envcll-exptotfa</t>
  </si>
  <si>
    <t>EandR1-envcll-exptotfin</t>
  </si>
  <si>
    <t>EandR1-envcll-rectot</t>
  </si>
  <si>
    <t>EandR1-envdsp-exptotfa</t>
  </si>
  <si>
    <t>EandR1-envdsp-exptotfin</t>
  </si>
  <si>
    <t>EandR1-envdsp-rectot</t>
  </si>
  <si>
    <t>EandR1-envtrd-exptotfa</t>
  </si>
  <si>
    <t>EandR1-envtrd-exptotfin</t>
  </si>
  <si>
    <t>EandR1-envtrd-rectot</t>
  </si>
  <si>
    <t>EandR1-envrcy-exptotfa</t>
  </si>
  <si>
    <t>EandR1-envrcy-exptotfin</t>
  </si>
  <si>
    <t>EandR1-envrcy-rectot</t>
  </si>
  <si>
    <t>EandR1-envmin-exptotfa</t>
  </si>
  <si>
    <t>EandR1-envmin-exptotfin</t>
  </si>
  <si>
    <t>EandR1-envmin-rectot</t>
  </si>
  <si>
    <t>EandR1-envclm-exptotfa</t>
  </si>
  <si>
    <t>EandR1-envclm-exptotfin</t>
  </si>
  <si>
    <t>EandR1-envclm-rectot</t>
  </si>
  <si>
    <t>EandR1-plantot-exptotfa</t>
  </si>
  <si>
    <t>EandR1-plantot-exptotfin</t>
  </si>
  <si>
    <t>EandR1-plantot-rectot</t>
  </si>
  <si>
    <t>EandR1-digtot-exptotfa</t>
  </si>
  <si>
    <t>EandR1-digtot-exptotfin</t>
  </si>
  <si>
    <t>EandR1-digtot-rectot</t>
  </si>
  <si>
    <t>EandR1-poltot-exptotfa</t>
  </si>
  <si>
    <t>EandR1-poltot-exptotfin</t>
  </si>
  <si>
    <t>EandR1-poltot-rectot</t>
  </si>
  <si>
    <t>EandR1-frstot-exptotfa</t>
  </si>
  <si>
    <t>EandR1-frstot-exptotfin</t>
  </si>
  <si>
    <t>EandR1-frstot-rectot</t>
  </si>
  <si>
    <t>EandR1-centot-exptotfa</t>
  </si>
  <si>
    <t>EandR1-centot-exptotfin</t>
  </si>
  <si>
    <t>EandR1-centot-rectot</t>
  </si>
  <si>
    <t>EandR1-tradcomtot-exptotfa</t>
  </si>
  <si>
    <t>EandR1-tradcomtot-exptotfin</t>
  </si>
  <si>
    <t>EandR1-tradcomtot-rectot</t>
  </si>
  <si>
    <t>EandR1-tradoth-exptotfa</t>
  </si>
  <si>
    <t>EandR1-tradoth-exptotfin</t>
  </si>
  <si>
    <t>EandR1-tradoth-rectot</t>
  </si>
  <si>
    <t>PRU1-prucfrend-amt</t>
  </si>
  <si>
    <t>PRU1-prucfrend-amthra</t>
  </si>
  <si>
    <t>PRU2T1-prucrdt-end</t>
  </si>
  <si>
    <t>REC-recend-amt</t>
  </si>
  <si>
    <t>MRR-mrrend-amt</t>
  </si>
  <si>
    <t>NULL</t>
  </si>
  <si>
    <t>E12000007</t>
  </si>
  <si>
    <t>ONS-Code</t>
  </si>
  <si>
    <t>la_code</t>
  </si>
  <si>
    <t>LA_Subclass</t>
  </si>
  <si>
    <t>UA</t>
  </si>
  <si>
    <t>SD</t>
  </si>
  <si>
    <t>MD</t>
  </si>
  <si>
    <t>LB</t>
  </si>
  <si>
    <t>SC</t>
  </si>
  <si>
    <t>GLA</t>
  </si>
  <si>
    <t>P</t>
  </si>
  <si>
    <t>NPA</t>
  </si>
  <si>
    <t>FRS</t>
  </si>
  <si>
    <t>CA</t>
  </si>
  <si>
    <t>WA</t>
  </si>
  <si>
    <t>la_ons_code</t>
  </si>
  <si>
    <t>LA_Name</t>
  </si>
  <si>
    <t>Dorset UA</t>
  </si>
  <si>
    <t>Buckinghamshire UA</t>
  </si>
  <si>
    <t>North Yorkshire UA</t>
  </si>
  <si>
    <t>Somerset UA</t>
  </si>
  <si>
    <t>Cumbria Police and Crime Commissioner and Chief Constable</t>
  </si>
  <si>
    <t>NA</t>
  </si>
  <si>
    <t>Cumbria Fire and Rescue Service</t>
  </si>
  <si>
    <t>East Midlands</t>
  </si>
  <si>
    <t>Greater Lincolnshire Combined County Authority</t>
  </si>
  <si>
    <t>left variable</t>
  </si>
  <si>
    <t>middle variable</t>
  </si>
  <si>
    <t>right variable</t>
  </si>
  <si>
    <t>Trick to get left, middle, right variables</t>
  </si>
  <si>
    <t>AssetID</t>
  </si>
  <si>
    <t>AssetValue</t>
  </si>
  <si>
    <t>AssetComments1</t>
  </si>
  <si>
    <t>AssetComments2</t>
  </si>
  <si>
    <t>AssetComments3</t>
  </si>
  <si>
    <t>AssetComments4</t>
  </si>
  <si>
    <t>Form</t>
  </si>
  <si>
    <t>COR</t>
  </si>
  <si>
    <t>FormVers</t>
  </si>
  <si>
    <t>OrgID</t>
  </si>
  <si>
    <t>Period</t>
  </si>
  <si>
    <t>Contact_Name</t>
  </si>
  <si>
    <t>Contact_Tele</t>
  </si>
  <si>
    <t>Contact_Email</t>
  </si>
  <si>
    <t>CFO_Contact_Name</t>
  </si>
  <si>
    <t>CFO_Contact_Tele</t>
  </si>
  <si>
    <t>CFO_Contact_Email</t>
  </si>
  <si>
    <t>CFO_Match_S151</t>
  </si>
  <si>
    <t>S151_Contact_Name</t>
  </si>
  <si>
    <t>S151_Contact_Tele</t>
  </si>
  <si>
    <t>S151_Contact_Email</t>
  </si>
  <si>
    <t>Add_Contact_1_Sheet</t>
  </si>
  <si>
    <t>Add_Contact_1_Name</t>
  </si>
  <si>
    <t>Add_Contact_1_Tele</t>
  </si>
  <si>
    <t>Add_Contact_1_Email</t>
  </si>
  <si>
    <t>Add_Contact_2_Sheet</t>
  </si>
  <si>
    <t>Add_Contact_2_Name</t>
  </si>
  <si>
    <t>Add_Contact_2_Tele</t>
  </si>
  <si>
    <t>Add_Contact_2_Email</t>
  </si>
  <si>
    <t>Add_Contact_3_Sheet</t>
  </si>
  <si>
    <t>Add_Contact_3_Name</t>
  </si>
  <si>
    <t>Add_Contact_3_Tele</t>
  </si>
  <si>
    <t>Add_Contact_3_Email</t>
  </si>
  <si>
    <t>CFO_Full_Name</t>
  </si>
  <si>
    <t>CFO_Signature</t>
  </si>
  <si>
    <t>CFO_Role_Main</t>
  </si>
  <si>
    <t>CFO_Role_Other</t>
  </si>
  <si>
    <t>CFO_Complete_Date</t>
  </si>
  <si>
    <t>EandR1-eduerlprm-explndbld</t>
  </si>
  <si>
    <t>EandR1-eduscn-explndbld</t>
  </si>
  <si>
    <t>EandR1-eduspc-explndbld</t>
  </si>
  <si>
    <t>EandR1-edupstoth-explndbld</t>
  </si>
  <si>
    <t>EandR1-edutot-explndbld</t>
  </si>
  <si>
    <t>EandR1-transrds-explndbld</t>
  </si>
  <si>
    <t>EandR1-transprk-explndbld</t>
  </si>
  <si>
    <t>EandR1-transpblbus-explndbld</t>
  </si>
  <si>
    <t>EandR1-transpblrail-explndbld</t>
  </si>
  <si>
    <t>EandR1-transahtarp-explndbld</t>
  </si>
  <si>
    <t>EandR1-transahthrbprs-explndbld</t>
  </si>
  <si>
    <t>EandR1-transahttll-explndbld</t>
  </si>
  <si>
    <t>EandR1-transtot-explndbld</t>
  </si>
  <si>
    <t>EandR1-sctot-explndbld</t>
  </si>
  <si>
    <t>EandR1-phtot-explndbld</t>
  </si>
  <si>
    <t>EandR1-houshratot-explndbld</t>
  </si>
  <si>
    <t>EandR1-housgfcftot-explndbld</t>
  </si>
  <si>
    <t>EandR1-houstot-explndbld</t>
  </si>
  <si>
    <t>EandR1-culhrt-explndbld</t>
  </si>
  <si>
    <t>EandR1-culspr-explndbld</t>
  </si>
  <si>
    <t>EandR1-culopn-explndbld</t>
  </si>
  <si>
    <t>EandR1-cultrs-explndbld</t>
  </si>
  <si>
    <t>EandR1-cullib-explndbld</t>
  </si>
  <si>
    <t>EandR1-cultot-explndbld</t>
  </si>
  <si>
    <t>EandR1-envcmt-explndbld</t>
  </si>
  <si>
    <t>EandR1-envcst-explndbld</t>
  </si>
  <si>
    <t>EandR1-envcmm-explndbld</t>
  </si>
  <si>
    <t>EandR1-envflddrn-explndbld</t>
  </si>
  <si>
    <t>EandR1-envagr-explndbld</t>
  </si>
  <si>
    <t>EandR1-envrglenv-explndbld</t>
  </si>
  <si>
    <t>EandR1-envrgltrd-explndbld</t>
  </si>
  <si>
    <t>EandR1-envstr-explndbld</t>
  </si>
  <si>
    <t>EandR1-envcll-explndbld</t>
  </si>
  <si>
    <t>EandR1-envdsp-explndbld</t>
  </si>
  <si>
    <t>EandR1-envtrd-explndbld</t>
  </si>
  <si>
    <t>EandR1-envrcy-explndbld</t>
  </si>
  <si>
    <t>EandR1-envmin-explndbld</t>
  </si>
  <si>
    <t>EandR1-envclm-explndbld</t>
  </si>
  <si>
    <t>EandR1-envtot-explndbld</t>
  </si>
  <si>
    <t>EandR1-plantot-explndbld</t>
  </si>
  <si>
    <t>EandR1-digtot-explndbld</t>
  </si>
  <si>
    <t>EandR1-poltot-explndbld</t>
  </si>
  <si>
    <t>EandR1-frstot-explndbld</t>
  </si>
  <si>
    <t>EandR1-centot-explndbld</t>
  </si>
  <si>
    <t>EandR1-tradcomhous-explndbld</t>
  </si>
  <si>
    <t>EandR1-tradcomreal-explndbld</t>
  </si>
  <si>
    <t>EandR1-tradcomfin-explndbld</t>
  </si>
  <si>
    <t>EandR1-tradcomenr-explndbld</t>
  </si>
  <si>
    <t>EandR1-tradcomwtr-explndbld</t>
  </si>
  <si>
    <t>EandR1-tradcomhsp-explndbld</t>
  </si>
  <si>
    <t>EandR1-tradcomoth-explndbld</t>
  </si>
  <si>
    <t>EandR1-tradcomtot-explndbld</t>
  </si>
  <si>
    <t>EandR1-tradoth-explndbld</t>
  </si>
  <si>
    <t>EandR1-tradtot-explndbld</t>
  </si>
  <si>
    <t>EandR1-alltot-explndbld</t>
  </si>
  <si>
    <t>EandR1-eduerlprm-expcnscnvrnv</t>
  </si>
  <si>
    <t>EandR1-eduscn-expcnscnvrnv</t>
  </si>
  <si>
    <t>EandR1-eduspc-expcnscnvrnv</t>
  </si>
  <si>
    <t>EandR1-edupstoth-expcnscnvrnv</t>
  </si>
  <si>
    <t>EandR1-edutot-expcnscnvrnv</t>
  </si>
  <si>
    <t>EandR1-transrds-expcnscnvrnv</t>
  </si>
  <si>
    <t>EandR1-transprk-expcnscnvrnv</t>
  </si>
  <si>
    <t>EandR1-transpblbus-expcnscnvrnv</t>
  </si>
  <si>
    <t>EandR1-transpblrail-expcnscnvrnv</t>
  </si>
  <si>
    <t>EandR1-transahtarp-expcnscnvrnv</t>
  </si>
  <si>
    <t>EandR1-transahthrbprs-expcnscnvrnv</t>
  </si>
  <si>
    <t>EandR1-transahttll-expcnscnvrnv</t>
  </si>
  <si>
    <t>EandR1-transtot-expcnscnvrnv</t>
  </si>
  <si>
    <t>EandR1-sctot-expcnscnvrnv</t>
  </si>
  <si>
    <t>EandR1-phtot-expcnscnvrnv</t>
  </si>
  <si>
    <t>EandR1-houshratot-expcnscnvrnv</t>
  </si>
  <si>
    <t>EandR1-housgfcftot-expcnscnvrnv</t>
  </si>
  <si>
    <t>EandR1-houstot-expcnscnvrnv</t>
  </si>
  <si>
    <t>EandR1-culhrt-expcnscnvrnv</t>
  </si>
  <si>
    <t>EandR1-culspr-expcnscnvrnv</t>
  </si>
  <si>
    <t>EandR1-culopn-expcnscnvrnv</t>
  </si>
  <si>
    <t>EandR1-cultrs-expcnscnvrnv</t>
  </si>
  <si>
    <t>EandR1-cullib-expcnscnvrnv</t>
  </si>
  <si>
    <t>EandR1-cultot-expcnscnvrnv</t>
  </si>
  <si>
    <t>EandR1-envcmt-expcnscnvrnv</t>
  </si>
  <si>
    <t>EandR1-envcst-expcnscnvrnv</t>
  </si>
  <si>
    <t>EandR1-envcmm-expcnscnvrnv</t>
  </si>
  <si>
    <t>EandR1-envflddrn-expcnscnvrnv</t>
  </si>
  <si>
    <t>EandR1-envagr-expcnscnvrnv</t>
  </si>
  <si>
    <t>EandR1-envrglenv-expcnscnvrnv</t>
  </si>
  <si>
    <t>EandR1-envrgltrd-expcnscnvrnv</t>
  </si>
  <si>
    <t>EandR1-envstr-expcnscnvrnv</t>
  </si>
  <si>
    <t>EandR1-envcll-expcnscnvrnv</t>
  </si>
  <si>
    <t>EandR1-envdsp-expcnscnvrnv</t>
  </si>
  <si>
    <t>EandR1-envtrd-expcnscnvrnv</t>
  </si>
  <si>
    <t>EandR1-envrcy-expcnscnvrnv</t>
  </si>
  <si>
    <t>EandR1-envmin-expcnscnvrnv</t>
  </si>
  <si>
    <t>EandR1-envclm-expcnscnvrnv</t>
  </si>
  <si>
    <t>EandR1-envtot-expcnscnvrnv</t>
  </si>
  <si>
    <t>EandR1-plantot-expcnscnvrnv</t>
  </si>
  <si>
    <t>EandR1-digtot-expcnscnvrnv</t>
  </si>
  <si>
    <t>EandR1-poltot-expcnscnvrnv</t>
  </si>
  <si>
    <t>EandR1-frstot-expcnscnvrnv</t>
  </si>
  <si>
    <t>EandR1-centot-expcnscnvrnv</t>
  </si>
  <si>
    <t>EandR1-tradcomhous-expcnscnvrnv</t>
  </si>
  <si>
    <t>EandR1-tradcomreal-expcnscnvrnv</t>
  </si>
  <si>
    <t>EandR1-tradcomfin-expcnscnvrnv</t>
  </si>
  <si>
    <t>EandR1-tradcomenr-expcnscnvrnv</t>
  </si>
  <si>
    <t>EandR1-tradcomwtr-expcnscnvrnv</t>
  </si>
  <si>
    <t>EandR1-tradcomhsp-expcnscnvrnv</t>
  </si>
  <si>
    <t>EandR1-tradcomoth-expcnscnvrnv</t>
  </si>
  <si>
    <t>EandR1-tradcomtot-expcnscnvrnv</t>
  </si>
  <si>
    <t>EandR1-tradoth-expcnscnvrnv</t>
  </si>
  <si>
    <t>EandR1-tradtot-expcnscnvrnv</t>
  </si>
  <si>
    <t>EandR1-alltot-expcnscnvrnv</t>
  </si>
  <si>
    <t>EandR1-eduerlprm-expvhc</t>
  </si>
  <si>
    <t>EandR1-eduscn-expvhc</t>
  </si>
  <si>
    <t>EandR1-eduspc-expvhc</t>
  </si>
  <si>
    <t>EandR1-edupstoth-expvhc</t>
  </si>
  <si>
    <t>EandR1-edutot-expvhc</t>
  </si>
  <si>
    <t>EandR1-transrds-expvhc</t>
  </si>
  <si>
    <t>EandR1-transprk-expvhc</t>
  </si>
  <si>
    <t>EandR1-transpblbus-expvhc</t>
  </si>
  <si>
    <t>EandR1-transpblrail-expvhc</t>
  </si>
  <si>
    <t>EandR1-transahtarp-expvhc</t>
  </si>
  <si>
    <t>EandR1-transahthrbprs-expvhc</t>
  </si>
  <si>
    <t>EandR1-transahttll-expvhc</t>
  </si>
  <si>
    <t>EandR1-transtot-expvhc</t>
  </si>
  <si>
    <t>EandR1-sctot-expvhc</t>
  </si>
  <si>
    <t>EandR1-phtot-expvhc</t>
  </si>
  <si>
    <t>EandR1-houshratot-expvhc</t>
  </si>
  <si>
    <t>EandR1-housgfcftot-expvhc</t>
  </si>
  <si>
    <t>EandR1-houstot-expvhc</t>
  </si>
  <si>
    <t>EandR1-culhrt-expvhc</t>
  </si>
  <si>
    <t>EandR1-culspr-expvhc</t>
  </si>
  <si>
    <t>EandR1-culopn-expvhc</t>
  </si>
  <si>
    <t>EandR1-cultrs-expvhc</t>
  </si>
  <si>
    <t>EandR1-cullib-expvhc</t>
  </si>
  <si>
    <t>EandR1-cultot-expvhc</t>
  </si>
  <si>
    <t>EandR1-envcmt-expvhc</t>
  </si>
  <si>
    <t>EandR1-envcst-expvhc</t>
  </si>
  <si>
    <t>EandR1-envcmm-expvhc</t>
  </si>
  <si>
    <t>EandR1-envflddrn-expvhc</t>
  </si>
  <si>
    <t>EandR1-envagr-expvhc</t>
  </si>
  <si>
    <t>EandR1-envrglenv-expvhc</t>
  </si>
  <si>
    <t>EandR1-envrgltrd-expvhc</t>
  </si>
  <si>
    <t>EandR1-envstr-expvhc</t>
  </si>
  <si>
    <t>EandR1-envcll-expvhc</t>
  </si>
  <si>
    <t>EandR1-envdsp-expvhc</t>
  </si>
  <si>
    <t>EandR1-envtrd-expvhc</t>
  </si>
  <si>
    <t>EandR1-envrcy-expvhc</t>
  </si>
  <si>
    <t>EandR1-envmin-expvhc</t>
  </si>
  <si>
    <t>EandR1-envclm-expvhc</t>
  </si>
  <si>
    <t>EandR1-envtot-expvhc</t>
  </si>
  <si>
    <t>EandR1-plantot-expvhc</t>
  </si>
  <si>
    <t>EandR1-digtot-expvhc</t>
  </si>
  <si>
    <t>EandR1-poltot-expvhc</t>
  </si>
  <si>
    <t>EandR1-frstot-expvhc</t>
  </si>
  <si>
    <t>EandR1-centot-expvhc</t>
  </si>
  <si>
    <t>EandR1-tradcomhous-expvhc</t>
  </si>
  <si>
    <t>EandR1-tradcomreal-expvhc</t>
  </si>
  <si>
    <t>EandR1-tradcomfin-expvhc</t>
  </si>
  <si>
    <t>EandR1-tradcomenr-expvhc</t>
  </si>
  <si>
    <t>EandR1-tradcomwtr-expvhc</t>
  </si>
  <si>
    <t>EandR1-tradcomhsp-expvhc</t>
  </si>
  <si>
    <t>EandR1-tradcomoth-expvhc</t>
  </si>
  <si>
    <t>EandR1-tradcomtot-expvhc</t>
  </si>
  <si>
    <t>EandR1-tradoth-expvhc</t>
  </si>
  <si>
    <t>EandR1-tradtot-expvhc</t>
  </si>
  <si>
    <t>EandR1-alltot-expvhc</t>
  </si>
  <si>
    <t>EandR1-eduerlprm-expeqpmch</t>
  </si>
  <si>
    <t>EandR1-eduscn-expeqpmch</t>
  </si>
  <si>
    <t>EandR1-eduspc-expeqpmch</t>
  </si>
  <si>
    <t>EandR1-edupstoth-expeqpmch</t>
  </si>
  <si>
    <t>EandR1-edutot-expeqpmch</t>
  </si>
  <si>
    <t>EandR1-transrds-expeqpmch</t>
  </si>
  <si>
    <t>EandR1-transprk-expeqpmch</t>
  </si>
  <si>
    <t>EandR1-transpblbus-expeqpmch</t>
  </si>
  <si>
    <t>EandR1-transpblrail-expeqpmch</t>
  </si>
  <si>
    <t>EandR1-transahtarp-expeqpmch</t>
  </si>
  <si>
    <t>EandR1-transahthrbprs-expeqpmch</t>
  </si>
  <si>
    <t>EandR1-transahttll-expeqpmch</t>
  </si>
  <si>
    <t>EandR1-transtot-expeqpmch</t>
  </si>
  <si>
    <t>EandR1-sctot-expeqpmch</t>
  </si>
  <si>
    <t>EandR1-phtot-expeqpmch</t>
  </si>
  <si>
    <t>EandR1-houshratot-expeqpmch</t>
  </si>
  <si>
    <t>EandR1-housgfcftot-expeqpmch</t>
  </si>
  <si>
    <t>EandR1-houstot-expeqpmch</t>
  </si>
  <si>
    <t>EandR1-culhrt-expeqpmch</t>
  </si>
  <si>
    <t>EandR1-culspr-expeqpmch</t>
  </si>
  <si>
    <t>EandR1-culopn-expeqpmch</t>
  </si>
  <si>
    <t>EandR1-cultrs-expeqpmch</t>
  </si>
  <si>
    <t>EandR1-cullib-expeqpmch</t>
  </si>
  <si>
    <t>EandR1-cultot-expeqpmch</t>
  </si>
  <si>
    <t>EandR1-envcmt-expeqpmch</t>
  </si>
  <si>
    <t>EandR1-envcst-expeqpmch</t>
  </si>
  <si>
    <t>EandR1-envcmm-expeqpmch</t>
  </si>
  <si>
    <t>EandR1-envflddrn-expeqpmch</t>
  </si>
  <si>
    <t>EandR1-envagr-expeqpmch</t>
  </si>
  <si>
    <t>EandR1-envrglenv-expeqpmch</t>
  </si>
  <si>
    <t>EandR1-envrgltrd-expeqpmch</t>
  </si>
  <si>
    <t>EandR1-envstr-expeqpmch</t>
  </si>
  <si>
    <t>EandR1-envcll-expeqpmch</t>
  </si>
  <si>
    <t>EandR1-envdsp-expeqpmch</t>
  </si>
  <si>
    <t>EandR1-envtrd-expeqpmch</t>
  </si>
  <si>
    <t>EandR1-envrcy-expeqpmch</t>
  </si>
  <si>
    <t>EandR1-envmin-expeqpmch</t>
  </si>
  <si>
    <t>EandR1-envclm-expeqpmch</t>
  </si>
  <si>
    <t>EandR1-envtot-expeqpmch</t>
  </si>
  <si>
    <t>EandR1-plantot-expeqpmch</t>
  </si>
  <si>
    <t>EandR1-digtot-expeqpmch</t>
  </si>
  <si>
    <t>EandR1-poltot-expeqpmch</t>
  </si>
  <si>
    <t>EandR1-frstot-expeqpmch</t>
  </si>
  <si>
    <t>EandR1-centot-expeqpmch</t>
  </si>
  <si>
    <t>EandR1-tradcomhous-expeqpmch</t>
  </si>
  <si>
    <t>EandR1-tradcomreal-expeqpmch</t>
  </si>
  <si>
    <t>EandR1-tradcomfin-expeqpmch</t>
  </si>
  <si>
    <t>EandR1-tradcomenr-expeqpmch</t>
  </si>
  <si>
    <t>EandR1-tradcomwtr-expeqpmch</t>
  </si>
  <si>
    <t>EandR1-tradcomhsp-expeqpmch</t>
  </si>
  <si>
    <t>EandR1-tradcomoth-expeqpmch</t>
  </si>
  <si>
    <t>EandR1-tradcomtot-expeqpmch</t>
  </si>
  <si>
    <t>EandR1-tradoth-expeqpmch</t>
  </si>
  <si>
    <t>EandR1-tradtot-expeqpmch</t>
  </si>
  <si>
    <t>EandR1-alltot-expeqpmch</t>
  </si>
  <si>
    <t>EandR1-eduerlprm-expvhceqpmch</t>
  </si>
  <si>
    <t>EandR1-eduscn-expvhceqpmch</t>
  </si>
  <si>
    <t>EandR1-eduspc-expvhceqpmch</t>
  </si>
  <si>
    <t>EandR1-edupstoth-expvhceqpmch</t>
  </si>
  <si>
    <t>EandR1-edutot-expvhceqpmch</t>
  </si>
  <si>
    <t>EandR1-transrds-expvhceqpmch</t>
  </si>
  <si>
    <t>EandR1-transprk-expvhceqpmch</t>
  </si>
  <si>
    <t>EandR1-transpblbus-expvhceqpmch</t>
  </si>
  <si>
    <t>EandR1-transpblrail-expvhceqpmch</t>
  </si>
  <si>
    <t>EandR1-transahtarp-expvhceqpmch</t>
  </si>
  <si>
    <t>EandR1-transahthrbprs-expvhceqpmch</t>
  </si>
  <si>
    <t>EandR1-transahttll-expvhceqpmch</t>
  </si>
  <si>
    <t>EandR1-transtot-expvhceqpmch</t>
  </si>
  <si>
    <t>EandR1-sctot-expvhceqpmch</t>
  </si>
  <si>
    <t>EandR1-phtot-expvhceqpmch</t>
  </si>
  <si>
    <t>EandR1-houshratot-expvhceqpmch</t>
  </si>
  <si>
    <t>EandR1-housgfcftot-expvhceqpmch</t>
  </si>
  <si>
    <t>EandR1-houstot-expvhceqpmch</t>
  </si>
  <si>
    <t>EandR1-culhrt-expvhceqpmch</t>
  </si>
  <si>
    <t>EandR1-culspr-expvhceqpmch</t>
  </si>
  <si>
    <t>EandR1-culopn-expvhceqpmch</t>
  </si>
  <si>
    <t>EandR1-cultrs-expvhceqpmch</t>
  </si>
  <si>
    <t>EandR1-cullib-expvhceqpmch</t>
  </si>
  <si>
    <t>EandR1-cultot-expvhceqpmch</t>
  </si>
  <si>
    <t>EandR1-envcmt-expvhceqpmch</t>
  </si>
  <si>
    <t>EandR1-envcst-expvhceqpmch</t>
  </si>
  <si>
    <t>EandR1-envcmm-expvhceqpmch</t>
  </si>
  <si>
    <t>EandR1-envflddrn-expvhceqpmch</t>
  </si>
  <si>
    <t>EandR1-envagr-expvhceqpmch</t>
  </si>
  <si>
    <t>EandR1-envrglenv-expvhceqpmch</t>
  </si>
  <si>
    <t>EandR1-envrgltrd-expvhceqpmch</t>
  </si>
  <si>
    <t>EandR1-envstr-expvhceqpmch</t>
  </si>
  <si>
    <t>EandR1-envcll-expvhceqpmch</t>
  </si>
  <si>
    <t>EandR1-envdsp-expvhceqpmch</t>
  </si>
  <si>
    <t>EandR1-envtrd-expvhceqpmch</t>
  </si>
  <si>
    <t>EandR1-envrcy-expvhceqpmch</t>
  </si>
  <si>
    <t>EandR1-envmin-expvhceqpmch</t>
  </si>
  <si>
    <t>EandR1-envclm-expvhceqpmch</t>
  </si>
  <si>
    <t>EandR1-envtot-expvhceqpmch</t>
  </si>
  <si>
    <t>EandR1-plantot-expvhceqpmch</t>
  </si>
  <si>
    <t>EandR1-digtot-expvhceqpmch</t>
  </si>
  <si>
    <t>EandR1-poltot-expvhceqpmch</t>
  </si>
  <si>
    <t>EandR1-frstot-expvhceqpmch</t>
  </si>
  <si>
    <t>EandR1-centot-expvhceqpmch</t>
  </si>
  <si>
    <t>EandR1-tradcomhous-expvhceqpmch</t>
  </si>
  <si>
    <t>EandR1-tradcomreal-expvhceqpmch</t>
  </si>
  <si>
    <t>EandR1-tradcomfin-expvhceqpmch</t>
  </si>
  <si>
    <t>EandR1-tradcomenr-expvhceqpmch</t>
  </si>
  <si>
    <t>EandR1-tradcomwtr-expvhceqpmch</t>
  </si>
  <si>
    <t>EandR1-tradcomhsp-expvhceqpmch</t>
  </si>
  <si>
    <t>EandR1-tradcomoth-expvhceqpmch</t>
  </si>
  <si>
    <t>EandR1-tradcomtot-expvhceqpmch</t>
  </si>
  <si>
    <t>EandR1-tradoth-expvhceqpmch</t>
  </si>
  <si>
    <t>EandR1-tradtot-expvhceqpmch</t>
  </si>
  <si>
    <t>EandR1-alltot-expvhceqpmch</t>
  </si>
  <si>
    <t>EandR1-eduerlprm-expint</t>
  </si>
  <si>
    <t>EandR1-eduscn-expint</t>
  </si>
  <si>
    <t>EandR1-eduspc-expint</t>
  </si>
  <si>
    <t>EandR1-edupstoth-expint</t>
  </si>
  <si>
    <t>EandR1-edutot-expint</t>
  </si>
  <si>
    <t>EandR1-transrds-expint</t>
  </si>
  <si>
    <t>EandR1-transprk-expint</t>
  </si>
  <si>
    <t>EandR1-transpblbus-expint</t>
  </si>
  <si>
    <t>EandR1-transpblrail-expint</t>
  </si>
  <si>
    <t>EandR1-transahtarp-expint</t>
  </si>
  <si>
    <t>EandR1-transahthrbprs-expint</t>
  </si>
  <si>
    <t>EandR1-transahttll-expint</t>
  </si>
  <si>
    <t>EandR1-transtot-expint</t>
  </si>
  <si>
    <t>EandR1-sctot-expint</t>
  </si>
  <si>
    <t>EandR1-phtot-expint</t>
  </si>
  <si>
    <t>EandR1-houshratot-expint</t>
  </si>
  <si>
    <t>EandR1-housgfcftot-expint</t>
  </si>
  <si>
    <t>EandR1-houstot-expint</t>
  </si>
  <si>
    <t>EandR1-culhrt-expint</t>
  </si>
  <si>
    <t>EandR1-culspr-expint</t>
  </si>
  <si>
    <t>EandR1-culopn-expint</t>
  </si>
  <si>
    <t>EandR1-cultrs-expint</t>
  </si>
  <si>
    <t>EandR1-cullib-expint</t>
  </si>
  <si>
    <t>EandR1-cultot-expint</t>
  </si>
  <si>
    <t>EandR1-envcmt-expint</t>
  </si>
  <si>
    <t>EandR1-envcst-expint</t>
  </si>
  <si>
    <t>EandR1-envcmm-expint</t>
  </si>
  <si>
    <t>EandR1-envflddrn-expint</t>
  </si>
  <si>
    <t>EandR1-envagr-expint</t>
  </si>
  <si>
    <t>EandR1-envrglenv-expint</t>
  </si>
  <si>
    <t>EandR1-envrgltrd-expint</t>
  </si>
  <si>
    <t>EandR1-envstr-expint</t>
  </si>
  <si>
    <t>EandR1-envcll-expint</t>
  </si>
  <si>
    <t>EandR1-envdsp-expint</t>
  </si>
  <si>
    <t>EandR1-envtrd-expint</t>
  </si>
  <si>
    <t>EandR1-envrcy-expint</t>
  </si>
  <si>
    <t>EandR1-envmin-expint</t>
  </si>
  <si>
    <t>EandR1-envclm-expint</t>
  </si>
  <si>
    <t>EandR1-envtot-expint</t>
  </si>
  <si>
    <t>EandR1-plantot-expint</t>
  </si>
  <si>
    <t>EandR1-digtot-expint</t>
  </si>
  <si>
    <t>EandR1-poltot-expint</t>
  </si>
  <si>
    <t>EandR1-frstot-expint</t>
  </si>
  <si>
    <t>EandR1-centot-expint</t>
  </si>
  <si>
    <t>EandR1-tradcomhous-expint</t>
  </si>
  <si>
    <t>EandR1-tradcomreal-expint</t>
  </si>
  <si>
    <t>EandR1-tradcomfin-expint</t>
  </si>
  <si>
    <t>EandR1-tradcomenr-expint</t>
  </si>
  <si>
    <t>EandR1-tradcomwtr-expint</t>
  </si>
  <si>
    <t>EandR1-tradcomhsp-expint</t>
  </si>
  <si>
    <t>EandR1-tradcomoth-expint</t>
  </si>
  <si>
    <t>EandR1-tradcomtot-expint</t>
  </si>
  <si>
    <t>EandR1-tradoth-expint</t>
  </si>
  <si>
    <t>EandR1-tradtot-expint</t>
  </si>
  <si>
    <t>EandR1-alltot-expint</t>
  </si>
  <si>
    <t>EandR1-edutot-exptotfa</t>
  </si>
  <si>
    <t>EandR1-transtot-exptotfa</t>
  </si>
  <si>
    <t>EandR1-houshratot-exptotfa</t>
  </si>
  <si>
    <t>EandR1-housgfcftot-exptotfa</t>
  </si>
  <si>
    <t>EandR1-cultot-exptotfa</t>
  </si>
  <si>
    <t>EandR1-envtot-exptotfa</t>
  </si>
  <si>
    <t>EandR1-tradcomhous-exptotfa</t>
  </si>
  <si>
    <t>EandR1-tradcomreal-exptotfa</t>
  </si>
  <si>
    <t>EandR1-tradcomfin-exptotfa</t>
  </si>
  <si>
    <t>EandR1-tradcomenr-exptotfa</t>
  </si>
  <si>
    <t>EandR1-tradcomwtr-exptotfa</t>
  </si>
  <si>
    <t>EandR1-tradcomhsp-exptotfa</t>
  </si>
  <si>
    <t>EandR1-tradcomoth-exptotfa</t>
  </si>
  <si>
    <t>EandR1-tradtot-exptotfa</t>
  </si>
  <si>
    <t>EandR1-alltot-exptotfa</t>
  </si>
  <si>
    <t>EandR1-eduerlprm-expgrn</t>
  </si>
  <si>
    <t>EandR1-eduscn-expgrn</t>
  </si>
  <si>
    <t>EandR1-eduspc-expgrn</t>
  </si>
  <si>
    <t>EandR1-edupstoth-expgrn</t>
  </si>
  <si>
    <t>EandR1-edutot-expgrn</t>
  </si>
  <si>
    <t>EandR1-transrds-expgrn</t>
  </si>
  <si>
    <t>EandR1-transprk-expgrn</t>
  </si>
  <si>
    <t>EandR1-transpblbus-expgrn</t>
  </si>
  <si>
    <t>EandR1-transpblrail-expgrn</t>
  </si>
  <si>
    <t>EandR1-transahtarp-expgrn</t>
  </si>
  <si>
    <t>EandR1-transahthrbprs-expgrn</t>
  </si>
  <si>
    <t>EandR1-transahttll-expgrn</t>
  </si>
  <si>
    <t>EandR1-transtot-expgrn</t>
  </si>
  <si>
    <t>EandR1-sctot-expgrn</t>
  </si>
  <si>
    <t>EandR1-phtot-expgrn</t>
  </si>
  <si>
    <t>EandR1-houshratot-expgrn</t>
  </si>
  <si>
    <t>EandR1-housgfcftot-expgrn</t>
  </si>
  <si>
    <t>EandR1-houstot-expgrn</t>
  </si>
  <si>
    <t>EandR1-culhrt-expgrn</t>
  </si>
  <si>
    <t>EandR1-culspr-expgrn</t>
  </si>
  <si>
    <t>EandR1-culopn-expgrn</t>
  </si>
  <si>
    <t>EandR1-cultrs-expgrn</t>
  </si>
  <si>
    <t>EandR1-cullib-expgrn</t>
  </si>
  <si>
    <t>EandR1-cultot-expgrn</t>
  </si>
  <si>
    <t>EandR1-envcmt-expgrn</t>
  </si>
  <si>
    <t>EandR1-envcst-expgrn</t>
  </si>
  <si>
    <t>EandR1-envcmm-expgrn</t>
  </si>
  <si>
    <t>EandR1-envflddrn-expgrn</t>
  </si>
  <si>
    <t>EandR1-envagr-expgrn</t>
  </si>
  <si>
    <t>EandR1-envrglenv-expgrn</t>
  </si>
  <si>
    <t>EandR1-envrgltrd-expgrn</t>
  </si>
  <si>
    <t>EandR1-envstr-expgrn</t>
  </si>
  <si>
    <t>EandR1-envcll-expgrn</t>
  </si>
  <si>
    <t>EandR1-envdsp-expgrn</t>
  </si>
  <si>
    <t>EandR1-envtrd-expgrn</t>
  </si>
  <si>
    <t>EandR1-envrcy-expgrn</t>
  </si>
  <si>
    <t>EandR1-envmin-expgrn</t>
  </si>
  <si>
    <t>EandR1-envclm-expgrn</t>
  </si>
  <si>
    <t>EandR1-envtot-expgrn</t>
  </si>
  <si>
    <t>EandR1-plantot-expgrn</t>
  </si>
  <si>
    <t>EandR1-digtot-expgrn</t>
  </si>
  <si>
    <t>EandR1-poltot-expgrn</t>
  </si>
  <si>
    <t>EandR1-frstot-expgrn</t>
  </si>
  <si>
    <t>EandR1-centot-expgrn</t>
  </si>
  <si>
    <t>EandR1-tradcomhous-expgrn</t>
  </si>
  <si>
    <t>EandR1-tradcomreal-expgrn</t>
  </si>
  <si>
    <t>EandR1-tradcomfin-expgrn</t>
  </si>
  <si>
    <t>EandR1-tradcomenr-expgrn</t>
  </si>
  <si>
    <t>EandR1-tradcomwtr-expgrn</t>
  </si>
  <si>
    <t>EandR1-tradcomhsp-expgrn</t>
  </si>
  <si>
    <t>EandR1-tradcomoth-expgrn</t>
  </si>
  <si>
    <t>EandR1-tradcomtot-expgrn</t>
  </si>
  <si>
    <t>EandR1-tradoth-expgrn</t>
  </si>
  <si>
    <t>EandR1-tradtot-expgrn</t>
  </si>
  <si>
    <t>EandR1-alltot-expgrn</t>
  </si>
  <si>
    <t>EandR1-eduerlprm-expgrnla</t>
  </si>
  <si>
    <t>EandR1-eduscn-expgrnla</t>
  </si>
  <si>
    <t>EandR1-eduspc-expgrnla</t>
  </si>
  <si>
    <t>EandR1-edupstoth-expgrnla</t>
  </si>
  <si>
    <t>EandR1-edutot-expgrnla</t>
  </si>
  <si>
    <t>EandR1-transrds-expgrnla</t>
  </si>
  <si>
    <t>EandR1-transprk-expgrnla</t>
  </si>
  <si>
    <t>EandR1-transpblbus-expgrnla</t>
  </si>
  <si>
    <t>EandR1-transpblrail-expgrnla</t>
  </si>
  <si>
    <t>EandR1-transahtarp-expgrnla</t>
  </si>
  <si>
    <t>EandR1-transahthrbprs-expgrnla</t>
  </si>
  <si>
    <t>EandR1-transahttll-expgrnla</t>
  </si>
  <si>
    <t>EandR1-transtot-expgrnla</t>
  </si>
  <si>
    <t>EandR1-sctot-expgrnla</t>
  </si>
  <si>
    <t>EandR1-phtot-expgrnla</t>
  </si>
  <si>
    <t>EandR1-houshratot-expgrnla</t>
  </si>
  <si>
    <t>EandR1-housgfcftot-expgrnla</t>
  </si>
  <si>
    <t>EandR1-houstot-expgrnla</t>
  </si>
  <si>
    <t>EandR1-culhrt-expgrnla</t>
  </si>
  <si>
    <t>EandR1-culspr-expgrnla</t>
  </si>
  <si>
    <t>EandR1-culopn-expgrnla</t>
  </si>
  <si>
    <t>EandR1-cultrs-expgrnla</t>
  </si>
  <si>
    <t>EandR1-cullib-expgrnla</t>
  </si>
  <si>
    <t>EandR1-cultot-expgrnla</t>
  </si>
  <si>
    <t>EandR1-envcmt-expgrnla</t>
  </si>
  <si>
    <t>EandR1-envcst-expgrnla</t>
  </si>
  <si>
    <t>EandR1-envcmm-expgrnla</t>
  </si>
  <si>
    <t>EandR1-envflddrn-expgrnla</t>
  </si>
  <si>
    <t>EandR1-envagr-expgrnla</t>
  </si>
  <si>
    <t>EandR1-envrglenv-expgrnla</t>
  </si>
  <si>
    <t>EandR1-envrgltrd-expgrnla</t>
  </si>
  <si>
    <t>EandR1-envstr-expgrnla</t>
  </si>
  <si>
    <t>EandR1-envcll-expgrnla</t>
  </si>
  <si>
    <t>EandR1-envdsp-expgrnla</t>
  </si>
  <si>
    <t>EandR1-envtrd-expgrnla</t>
  </si>
  <si>
    <t>EandR1-envrcy-expgrnla</t>
  </si>
  <si>
    <t>EandR1-envmin-expgrnla</t>
  </si>
  <si>
    <t>EandR1-envclm-expgrnla</t>
  </si>
  <si>
    <t>EandR1-envtot-expgrnla</t>
  </si>
  <si>
    <t>EandR1-plantot-expgrnla</t>
  </si>
  <si>
    <t>EandR1-digtot-expgrnla</t>
  </si>
  <si>
    <t>EandR1-poltot-expgrnla</t>
  </si>
  <si>
    <t>EandR1-frstot-expgrnla</t>
  </si>
  <si>
    <t>EandR1-centot-expgrnla</t>
  </si>
  <si>
    <t>EandR1-tradcomhous-expgrnla</t>
  </si>
  <si>
    <t>EandR1-tradcomreal-expgrnla</t>
  </si>
  <si>
    <t>EandR1-tradcomfin-expgrnla</t>
  </si>
  <si>
    <t>EandR1-tradcomenr-expgrnla</t>
  </si>
  <si>
    <t>EandR1-tradcomwtr-expgrnla</t>
  </si>
  <si>
    <t>EandR1-tradcomhsp-expgrnla</t>
  </si>
  <si>
    <t>EandR1-tradcomoth-expgrnla</t>
  </si>
  <si>
    <t>EandR1-tradcomtot-expgrnla</t>
  </si>
  <si>
    <t>EandR1-tradoth-expgrnla</t>
  </si>
  <si>
    <t>EandR1-tradtot-expgrnla</t>
  </si>
  <si>
    <t>EandR1-alltot-expgrnla</t>
  </si>
  <si>
    <t>EandR1-eduerlprm-expgrnoth</t>
  </si>
  <si>
    <t>EandR1-eduscn-expgrnoth</t>
  </si>
  <si>
    <t>EandR1-eduspc-expgrnoth</t>
  </si>
  <si>
    <t>EandR1-edupstoth-expgrnoth</t>
  </si>
  <si>
    <t>EandR1-edutot-expgrnoth</t>
  </si>
  <si>
    <t>EandR1-transrds-expgrnoth</t>
  </si>
  <si>
    <t>EandR1-transprk-expgrnoth</t>
  </si>
  <si>
    <t>EandR1-transpblbus-expgrnoth</t>
  </si>
  <si>
    <t>EandR1-transpblrail-expgrnoth</t>
  </si>
  <si>
    <t>EandR1-transahtarp-expgrnoth</t>
  </si>
  <si>
    <t>EandR1-transahthrbprs-expgrnoth</t>
  </si>
  <si>
    <t>EandR1-transahttll-expgrnoth</t>
  </si>
  <si>
    <t>EandR1-transtot-expgrnoth</t>
  </si>
  <si>
    <t>EandR1-sctot-expgrnoth</t>
  </si>
  <si>
    <t>EandR1-phtot-expgrnoth</t>
  </si>
  <si>
    <t>EandR1-houshratot-expgrnoth</t>
  </si>
  <si>
    <t>EandR1-housgfcftot-expgrnoth</t>
  </si>
  <si>
    <t>EandR1-houstot-expgrnoth</t>
  </si>
  <si>
    <t>EandR1-culhrt-expgrnoth</t>
  </si>
  <si>
    <t>EandR1-culspr-expgrnoth</t>
  </si>
  <si>
    <t>EandR1-culopn-expgrnoth</t>
  </si>
  <si>
    <t>EandR1-cultrs-expgrnoth</t>
  </si>
  <si>
    <t>EandR1-cullib-expgrnoth</t>
  </si>
  <si>
    <t>EandR1-cultot-expgrnoth</t>
  </si>
  <si>
    <t>EandR1-envcmt-expgrnoth</t>
  </si>
  <si>
    <t>EandR1-envcst-expgrnoth</t>
  </si>
  <si>
    <t>EandR1-envcmm-expgrnoth</t>
  </si>
  <si>
    <t>EandR1-envflddrn-expgrnoth</t>
  </si>
  <si>
    <t>EandR1-envagr-expgrnoth</t>
  </si>
  <si>
    <t>EandR1-envrglenv-expgrnoth</t>
  </si>
  <si>
    <t>EandR1-envrgltrd-expgrnoth</t>
  </si>
  <si>
    <t>EandR1-envstr-expgrnoth</t>
  </si>
  <si>
    <t>EandR1-envcll-expgrnoth</t>
  </si>
  <si>
    <t>EandR1-envdsp-expgrnoth</t>
  </si>
  <si>
    <t>EandR1-envtrd-expgrnoth</t>
  </si>
  <si>
    <t>EandR1-envrcy-expgrnoth</t>
  </si>
  <si>
    <t>EandR1-envmin-expgrnoth</t>
  </si>
  <si>
    <t>EandR1-envclm-expgrnoth</t>
  </si>
  <si>
    <t>EandR1-envtot-expgrnoth</t>
  </si>
  <si>
    <t>EandR1-plantot-expgrnoth</t>
  </si>
  <si>
    <t>EandR1-digtot-expgrnoth</t>
  </si>
  <si>
    <t>EandR1-poltot-expgrnoth</t>
  </si>
  <si>
    <t>EandR1-frstot-expgrnoth</t>
  </si>
  <si>
    <t>EandR1-centot-expgrnoth</t>
  </si>
  <si>
    <t>EandR1-tradcomhous-expgrnoth</t>
  </si>
  <si>
    <t>EandR1-tradcomreal-expgrnoth</t>
  </si>
  <si>
    <t>EandR1-tradcomfin-expgrnoth</t>
  </si>
  <si>
    <t>EandR1-tradcomenr-expgrnoth</t>
  </si>
  <si>
    <t>EandR1-tradcomwtr-expgrnoth</t>
  </si>
  <si>
    <t>EandR1-tradcomhsp-expgrnoth</t>
  </si>
  <si>
    <t>EandR1-tradcomoth-expgrnoth</t>
  </si>
  <si>
    <t>EandR1-tradcomtot-expgrnoth</t>
  </si>
  <si>
    <t>EandR1-tradoth-expgrnoth</t>
  </si>
  <si>
    <t>EandR1-tradtot-expgrnoth</t>
  </si>
  <si>
    <t>EandR1-alltot-expgrnoth</t>
  </si>
  <si>
    <t>EandR1-eduerlprm-explns</t>
  </si>
  <si>
    <t>EandR1-eduscn-explns</t>
  </si>
  <si>
    <t>EandR1-eduspc-explns</t>
  </si>
  <si>
    <t>EandR1-edupstoth-explns</t>
  </si>
  <si>
    <t>EandR1-edutot-explns</t>
  </si>
  <si>
    <t>EandR1-transrds-explns</t>
  </si>
  <si>
    <t>EandR1-transprk-explns</t>
  </si>
  <si>
    <t>EandR1-transpblbus-explns</t>
  </si>
  <si>
    <t>EandR1-transpblrail-explns</t>
  </si>
  <si>
    <t>EandR1-transahtarp-explns</t>
  </si>
  <si>
    <t>EandR1-transahthrbprs-explns</t>
  </si>
  <si>
    <t>EandR1-transahttll-explns</t>
  </si>
  <si>
    <t>EandR1-transtot-explns</t>
  </si>
  <si>
    <t>EandR1-sctot-explns</t>
  </si>
  <si>
    <t>EandR1-phtot-explns</t>
  </si>
  <si>
    <t>EandR1-houshratot-explns</t>
  </si>
  <si>
    <t>EandR1-housgfcftot-explns</t>
  </si>
  <si>
    <t>EandR1-houstot-explns</t>
  </si>
  <si>
    <t>EandR1-culhrt-explns</t>
  </si>
  <si>
    <t>EandR1-culspr-explns</t>
  </si>
  <si>
    <t>EandR1-culopn-explns</t>
  </si>
  <si>
    <t>EandR1-cultrs-explns</t>
  </si>
  <si>
    <t>EandR1-cullib-explns</t>
  </si>
  <si>
    <t>EandR1-cultot-explns</t>
  </si>
  <si>
    <t>EandR1-envcmt-explns</t>
  </si>
  <si>
    <t>EandR1-envcst-explns</t>
  </si>
  <si>
    <t>EandR1-envcmm-explns</t>
  </si>
  <si>
    <t>EandR1-envflddrn-explns</t>
  </si>
  <si>
    <t>EandR1-envagr-explns</t>
  </si>
  <si>
    <t>EandR1-envrglenv-explns</t>
  </si>
  <si>
    <t>EandR1-envrgltrd-explns</t>
  </si>
  <si>
    <t>EandR1-envstr-explns</t>
  </si>
  <si>
    <t>EandR1-envcll-explns</t>
  </si>
  <si>
    <t>EandR1-envdsp-explns</t>
  </si>
  <si>
    <t>EandR1-envtrd-explns</t>
  </si>
  <si>
    <t>EandR1-envrcy-explns</t>
  </si>
  <si>
    <t>EandR1-envmin-explns</t>
  </si>
  <si>
    <t>EandR1-envclm-explns</t>
  </si>
  <si>
    <t>EandR1-envtot-explns</t>
  </si>
  <si>
    <t>EandR1-plantot-explns</t>
  </si>
  <si>
    <t>EandR1-digtot-explns</t>
  </si>
  <si>
    <t>EandR1-poltot-explns</t>
  </si>
  <si>
    <t>EandR1-frstot-explns</t>
  </si>
  <si>
    <t>EandR1-centot-explns</t>
  </si>
  <si>
    <t>EandR1-tradcomhous-explns</t>
  </si>
  <si>
    <t>EandR1-tradcomreal-explns</t>
  </si>
  <si>
    <t>EandR1-tradcomfin-explns</t>
  </si>
  <si>
    <t>EandR1-tradcomenr-explns</t>
  </si>
  <si>
    <t>EandR1-tradcomwtr-explns</t>
  </si>
  <si>
    <t>EandR1-tradcomhsp-explns</t>
  </si>
  <si>
    <t>EandR1-tradcomoth-explns</t>
  </si>
  <si>
    <t>EandR1-tradcomtot-explns</t>
  </si>
  <si>
    <t>EandR1-tradoth-explns</t>
  </si>
  <si>
    <t>EandR1-tradtot-explns</t>
  </si>
  <si>
    <t>EandR1-alltot-explns</t>
  </si>
  <si>
    <t>EandR1-eduerlprm-explnsla</t>
  </si>
  <si>
    <t>EandR1-eduscn-explnsla</t>
  </si>
  <si>
    <t>EandR1-eduspc-explnsla</t>
  </si>
  <si>
    <t>EandR1-edupstoth-explnsla</t>
  </si>
  <si>
    <t>EandR1-edutot-explnsla</t>
  </si>
  <si>
    <t>EandR1-transrds-explnsla</t>
  </si>
  <si>
    <t>EandR1-transprk-explnsla</t>
  </si>
  <si>
    <t>EandR1-transpblbus-explnsla</t>
  </si>
  <si>
    <t>EandR1-transpblrail-explnsla</t>
  </si>
  <si>
    <t>EandR1-transahtarp-explnsla</t>
  </si>
  <si>
    <t>EandR1-transahthrbprs-explnsla</t>
  </si>
  <si>
    <t>EandR1-transahttll-explnsla</t>
  </si>
  <si>
    <t>EandR1-transtot-explnsla</t>
  </si>
  <si>
    <t>EandR1-sctot-explnsla</t>
  </si>
  <si>
    <t>EandR1-phtot-explnsla</t>
  </si>
  <si>
    <t>EandR1-houshratot-explnsla</t>
  </si>
  <si>
    <t>EandR1-housgfcftot-explnsla</t>
  </si>
  <si>
    <t>EandR1-houstot-explnsla</t>
  </si>
  <si>
    <t>EandR1-culhrt-explnsla</t>
  </si>
  <si>
    <t>EandR1-culspr-explnsla</t>
  </si>
  <si>
    <t>EandR1-culopn-explnsla</t>
  </si>
  <si>
    <t>EandR1-cultrs-explnsla</t>
  </si>
  <si>
    <t>EandR1-cullib-explnsla</t>
  </si>
  <si>
    <t>EandR1-cultot-explnsla</t>
  </si>
  <si>
    <t>EandR1-envcmt-explnsla</t>
  </si>
  <si>
    <t>EandR1-envcst-explnsla</t>
  </si>
  <si>
    <t>EandR1-envcmm-explnsla</t>
  </si>
  <si>
    <t>EandR1-envflddrn-explnsla</t>
  </si>
  <si>
    <t>EandR1-envagr-explnsla</t>
  </si>
  <si>
    <t>EandR1-envrglenv-explnsla</t>
  </si>
  <si>
    <t>EandR1-envrgltrd-explnsla</t>
  </si>
  <si>
    <t>EandR1-envstr-explnsla</t>
  </si>
  <si>
    <t>EandR1-envcll-explnsla</t>
  </si>
  <si>
    <t>EandR1-envdsp-explnsla</t>
  </si>
  <si>
    <t>EandR1-envtrd-explnsla</t>
  </si>
  <si>
    <t>EandR1-envrcy-explnsla</t>
  </si>
  <si>
    <t>EandR1-envmin-explnsla</t>
  </si>
  <si>
    <t>EandR1-envclm-explnsla</t>
  </si>
  <si>
    <t>EandR1-envtot-explnsla</t>
  </si>
  <si>
    <t>EandR1-plantot-explnsla</t>
  </si>
  <si>
    <t>EandR1-digtot-explnsla</t>
  </si>
  <si>
    <t>EandR1-poltot-explnsla</t>
  </si>
  <si>
    <t>EandR1-frstot-explnsla</t>
  </si>
  <si>
    <t>EandR1-centot-explnsla</t>
  </si>
  <si>
    <t>EandR1-tradcomhous-explnsla</t>
  </si>
  <si>
    <t>EandR1-tradcomreal-explnsla</t>
  </si>
  <si>
    <t>EandR1-tradcomfin-explnsla</t>
  </si>
  <si>
    <t>EandR1-tradcomenr-explnsla</t>
  </si>
  <si>
    <t>EandR1-tradcomwtr-explnsla</t>
  </si>
  <si>
    <t>EandR1-tradcomhsp-explnsla</t>
  </si>
  <si>
    <t>EandR1-tradcomoth-explnsla</t>
  </si>
  <si>
    <t>EandR1-tradcomtot-explnsla</t>
  </si>
  <si>
    <t>EandR1-tradoth-explnsla</t>
  </si>
  <si>
    <t>EandR1-tradtot-explnsla</t>
  </si>
  <si>
    <t>EandR1-alltot-explnsla</t>
  </si>
  <si>
    <t>EandR1-eduerlprm-explnsoth</t>
  </si>
  <si>
    <t>EandR1-eduscn-explnsoth</t>
  </si>
  <si>
    <t>EandR1-eduspc-explnsoth</t>
  </si>
  <si>
    <t>EandR1-edupstoth-explnsoth</t>
  </si>
  <si>
    <t>EandR1-edutot-explnsoth</t>
  </si>
  <si>
    <t>EandR1-transrds-explnsoth</t>
  </si>
  <si>
    <t>EandR1-transprk-explnsoth</t>
  </si>
  <si>
    <t>EandR1-transpblbus-explnsoth</t>
  </si>
  <si>
    <t>EandR1-transpblrail-explnsoth</t>
  </si>
  <si>
    <t>EandR1-transahtarp-explnsoth</t>
  </si>
  <si>
    <t>EandR1-transahthrbprs-explnsoth</t>
  </si>
  <si>
    <t>EandR1-transahttll-explnsoth</t>
  </si>
  <si>
    <t>EandR1-transtot-explnsoth</t>
  </si>
  <si>
    <t>EandR1-sctot-explnsoth</t>
  </si>
  <si>
    <t>EandR1-phtot-explnsoth</t>
  </si>
  <si>
    <t>EandR1-houshratot-explnsoth</t>
  </si>
  <si>
    <t>EandR1-housgfcftot-explnsoth</t>
  </si>
  <si>
    <t>EandR1-houstot-explnsoth</t>
  </si>
  <si>
    <t>EandR1-culhrt-explnsoth</t>
  </si>
  <si>
    <t>EandR1-culspr-explnsoth</t>
  </si>
  <si>
    <t>EandR1-culopn-explnsoth</t>
  </si>
  <si>
    <t>EandR1-cultrs-explnsoth</t>
  </si>
  <si>
    <t>EandR1-cullib-explnsoth</t>
  </si>
  <si>
    <t>EandR1-cultot-explnsoth</t>
  </si>
  <si>
    <t>EandR1-envcmt-explnsoth</t>
  </si>
  <si>
    <t>EandR1-envcst-explnsoth</t>
  </si>
  <si>
    <t>EandR1-envcmm-explnsoth</t>
  </si>
  <si>
    <t>EandR1-envflddrn-explnsoth</t>
  </si>
  <si>
    <t>EandR1-envagr-explnsoth</t>
  </si>
  <si>
    <t>EandR1-envrglenv-explnsoth</t>
  </si>
  <si>
    <t>EandR1-envrgltrd-explnsoth</t>
  </si>
  <si>
    <t>EandR1-envstr-explnsoth</t>
  </si>
  <si>
    <t>EandR1-envcll-explnsoth</t>
  </si>
  <si>
    <t>EandR1-envdsp-explnsoth</t>
  </si>
  <si>
    <t>EandR1-envtrd-explnsoth</t>
  </si>
  <si>
    <t>EandR1-envrcy-explnsoth</t>
  </si>
  <si>
    <t>EandR1-envmin-explnsoth</t>
  </si>
  <si>
    <t>EandR1-envclm-explnsoth</t>
  </si>
  <si>
    <t>EandR1-envtot-explnsoth</t>
  </si>
  <si>
    <t>EandR1-plantot-explnsoth</t>
  </si>
  <si>
    <t>EandR1-digtot-explnsoth</t>
  </si>
  <si>
    <t>EandR1-poltot-explnsoth</t>
  </si>
  <si>
    <t>EandR1-frstot-explnsoth</t>
  </si>
  <si>
    <t>EandR1-centot-explnsoth</t>
  </si>
  <si>
    <t>EandR1-tradcomhous-explnsoth</t>
  </si>
  <si>
    <t>EandR1-tradcomreal-explnsoth</t>
  </si>
  <si>
    <t>EandR1-tradcomfin-explnsoth</t>
  </si>
  <si>
    <t>EandR1-tradcomenr-explnsoth</t>
  </si>
  <si>
    <t>EandR1-tradcomwtr-explnsoth</t>
  </si>
  <si>
    <t>EandR1-tradcomhsp-explnsoth</t>
  </si>
  <si>
    <t>EandR1-tradcomoth-explnsoth</t>
  </si>
  <si>
    <t>EandR1-tradcomtot-explnsoth</t>
  </si>
  <si>
    <t>EandR1-tradoth-explnsoth</t>
  </si>
  <si>
    <t>EandR1-tradtot-explnsoth</t>
  </si>
  <si>
    <t>EandR1-alltot-explnsoth</t>
  </si>
  <si>
    <t>EandR1-eduerlprm-expshrlns</t>
  </si>
  <si>
    <t>EandR1-eduscn-expshrlns</t>
  </si>
  <si>
    <t>EandR1-eduspc-expshrlns</t>
  </si>
  <si>
    <t>EandR1-edupstoth-expshrlns</t>
  </si>
  <si>
    <t>EandR1-edutot-expshrlns</t>
  </si>
  <si>
    <t>EandR1-transrds-expshrlns</t>
  </si>
  <si>
    <t>EandR1-transprk-expshrlns</t>
  </si>
  <si>
    <t>EandR1-transpblbus-expshrlns</t>
  </si>
  <si>
    <t>EandR1-transpblrail-expshrlns</t>
  </si>
  <si>
    <t>EandR1-transahtarp-expshrlns</t>
  </si>
  <si>
    <t>EandR1-transahthrbprs-expshrlns</t>
  </si>
  <si>
    <t>EandR1-transahttll-expshrlns</t>
  </si>
  <si>
    <t>EandR1-transtot-expshrlns</t>
  </si>
  <si>
    <t>EandR1-sctot-expshrlns</t>
  </si>
  <si>
    <t>EandR1-phtot-expshrlns</t>
  </si>
  <si>
    <t>EandR1-houshratot-expshrlns</t>
  </si>
  <si>
    <t>EandR1-housgfcftot-expshrlns</t>
  </si>
  <si>
    <t>EandR1-houstot-expshrlns</t>
  </si>
  <si>
    <t>EandR1-culhrt-expshrlns</t>
  </si>
  <si>
    <t>EandR1-culspr-expshrlns</t>
  </si>
  <si>
    <t>EandR1-culopn-expshrlns</t>
  </si>
  <si>
    <t>EandR1-cultrs-expshrlns</t>
  </si>
  <si>
    <t>EandR1-cullib-expshrlns</t>
  </si>
  <si>
    <t>EandR1-cultot-expshrlns</t>
  </si>
  <si>
    <t>EandR1-envcmt-expshrlns</t>
  </si>
  <si>
    <t>EandR1-envcst-expshrlns</t>
  </si>
  <si>
    <t>EandR1-envcmm-expshrlns</t>
  </si>
  <si>
    <t>EandR1-envflddrn-expshrlns</t>
  </si>
  <si>
    <t>EandR1-envagr-expshrlns</t>
  </si>
  <si>
    <t>EandR1-envrglenv-expshrlns</t>
  </si>
  <si>
    <t>EandR1-envrgltrd-expshrlns</t>
  </si>
  <si>
    <t>EandR1-envstr-expshrlns</t>
  </si>
  <si>
    <t>EandR1-envcll-expshrlns</t>
  </si>
  <si>
    <t>EandR1-envdsp-expshrlns</t>
  </si>
  <si>
    <t>EandR1-envtrd-expshrlns</t>
  </si>
  <si>
    <t>EandR1-envrcy-expshrlns</t>
  </si>
  <si>
    <t>EandR1-envmin-expshrlns</t>
  </si>
  <si>
    <t>EandR1-envclm-expshrlns</t>
  </si>
  <si>
    <t>EandR1-envtot-expshrlns</t>
  </si>
  <si>
    <t>EandR1-plantot-expshrlns</t>
  </si>
  <si>
    <t>EandR1-digtot-expshrlns</t>
  </si>
  <si>
    <t>EandR1-poltot-expshrlns</t>
  </si>
  <si>
    <t>EandR1-frstot-expshrlns</t>
  </si>
  <si>
    <t>EandR1-centot-expshrlns</t>
  </si>
  <si>
    <t>EandR1-tradcomhous-expshrlns</t>
  </si>
  <si>
    <t>EandR1-tradcomreal-expshrlns</t>
  </si>
  <si>
    <t>EandR1-tradcomfin-expshrlns</t>
  </si>
  <si>
    <t>EandR1-tradcomenr-expshrlns</t>
  </si>
  <si>
    <t>EandR1-tradcomwtr-expshrlns</t>
  </si>
  <si>
    <t>EandR1-tradcomhsp-expshrlns</t>
  </si>
  <si>
    <t>EandR1-tradcomoth-expshrlns</t>
  </si>
  <si>
    <t>EandR1-tradcomtot-expshrlns</t>
  </si>
  <si>
    <t>EandR1-tradoth-expshrlns</t>
  </si>
  <si>
    <t>EandR1-tradtot-expshrlns</t>
  </si>
  <si>
    <t>EandR1-alltot-expshrlns</t>
  </si>
  <si>
    <t>EandR1-edutot-exptotfin</t>
  </si>
  <si>
    <t>EandR1-transtot-exptotfin</t>
  </si>
  <si>
    <t>EandR1-houshratot-exptotfin</t>
  </si>
  <si>
    <t>EandR1-housgfcftot-exptotfin</t>
  </si>
  <si>
    <t>EandR1-cultot-exptotfin</t>
  </si>
  <si>
    <t>EandR1-envtot-exptotfin</t>
  </si>
  <si>
    <t>EandR1-tradcomhous-exptotfin</t>
  </si>
  <si>
    <t>EandR1-tradcomreal-exptotfin</t>
  </si>
  <si>
    <t>EandR1-tradcomfin-exptotfin</t>
  </si>
  <si>
    <t>EandR1-tradcomenr-exptotfin</t>
  </si>
  <si>
    <t>EandR1-tradcomwtr-exptotfin</t>
  </si>
  <si>
    <t>EandR1-tradcomhsp-exptotfin</t>
  </si>
  <si>
    <t>EandR1-tradcomoth-exptotfin</t>
  </si>
  <si>
    <t>EandR1-tradtot-exptotfin</t>
  </si>
  <si>
    <t>EandR1-alltot-exptotfin</t>
  </si>
  <si>
    <t>EandR1-eduerlprm-exptot</t>
  </si>
  <si>
    <t>EandR1-eduscn-exptot</t>
  </si>
  <si>
    <t>EandR1-eduspc-exptot</t>
  </si>
  <si>
    <t>EandR1-edupstoth-exptot</t>
  </si>
  <si>
    <t>EandR1-edutot-exptot</t>
  </si>
  <si>
    <t>EandR1-transrds-exptot</t>
  </si>
  <si>
    <t>EandR1-transprk-exptot</t>
  </si>
  <si>
    <t>EandR1-transpblbus-exptot</t>
  </si>
  <si>
    <t>EandR1-transpblrail-exptot</t>
  </si>
  <si>
    <t>EandR1-transahtarp-exptot</t>
  </si>
  <si>
    <t>EandR1-transahthrbprs-exptot</t>
  </si>
  <si>
    <t>EandR1-transahttll-exptot</t>
  </si>
  <si>
    <t>EandR1-transtot-exptot</t>
  </si>
  <si>
    <t>EandR1-sctot-exptot</t>
  </si>
  <si>
    <t>EandR1-phtot-exptot</t>
  </si>
  <si>
    <t>EandR1-houshratot-exptot</t>
  </si>
  <si>
    <t>EandR1-housgfcftot-exptot</t>
  </si>
  <si>
    <t>EandR1-houstot-exptot</t>
  </si>
  <si>
    <t>EandR1-culhrt-exptot</t>
  </si>
  <si>
    <t>EandR1-culspr-exptot</t>
  </si>
  <si>
    <t>EandR1-culopn-exptot</t>
  </si>
  <si>
    <t>EandR1-cultrs-exptot</t>
  </si>
  <si>
    <t>EandR1-cullib-exptot</t>
  </si>
  <si>
    <t>EandR1-cultot-exptot</t>
  </si>
  <si>
    <t>EandR1-envcmt-exptot</t>
  </si>
  <si>
    <t>EandR1-envcst-exptot</t>
  </si>
  <si>
    <t>EandR1-envcmm-exptot</t>
  </si>
  <si>
    <t>EandR1-envflddrn-exptot</t>
  </si>
  <si>
    <t>EandR1-envagr-exptot</t>
  </si>
  <si>
    <t>EandR1-envrglenv-exptot</t>
  </si>
  <si>
    <t>EandR1-envrgltrd-exptot</t>
  </si>
  <si>
    <t>EandR1-envstr-exptot</t>
  </si>
  <si>
    <t>EandR1-envcll-exptot</t>
  </si>
  <si>
    <t>EandR1-envdsp-exptot</t>
  </si>
  <si>
    <t>EandR1-envtrd-exptot</t>
  </si>
  <si>
    <t>EandR1-envrcy-exptot</t>
  </si>
  <si>
    <t>EandR1-envmin-exptot</t>
  </si>
  <si>
    <t>EandR1-envclm-exptot</t>
  </si>
  <si>
    <t>EandR1-envtot-exptot</t>
  </si>
  <si>
    <t>EandR1-plantot-exptot</t>
  </si>
  <si>
    <t>EandR1-digtot-exptot</t>
  </si>
  <si>
    <t>EandR1-poltot-exptot</t>
  </si>
  <si>
    <t>EandR1-frstot-exptot</t>
  </si>
  <si>
    <t>EandR1-centot-exptot</t>
  </si>
  <si>
    <t>EandR1-tradcomhous-exptot</t>
  </si>
  <si>
    <t>EandR1-tradcomreal-exptot</t>
  </si>
  <si>
    <t>EandR1-tradcomfin-exptot</t>
  </si>
  <si>
    <t>EandR1-tradcomenr-exptot</t>
  </si>
  <si>
    <t>EandR1-tradcomwtr-exptot</t>
  </si>
  <si>
    <t>EandR1-tradcomhsp-exptot</t>
  </si>
  <si>
    <t>EandR1-tradcomoth-exptot</t>
  </si>
  <si>
    <t>EandR1-tradcomtot-exptot</t>
  </si>
  <si>
    <t>EandR1-tradoth-exptot</t>
  </si>
  <si>
    <t>EandR1-tradtot-exptot</t>
  </si>
  <si>
    <t>EandR1-alltot-exptot</t>
  </si>
  <si>
    <t>EandR1-edutot-exps162b</t>
  </si>
  <si>
    <t>EandR1-transtot-exps162b</t>
  </si>
  <si>
    <t>EandR1-sctot-exps162b</t>
  </si>
  <si>
    <t>EandR1-phtot-exps162b</t>
  </si>
  <si>
    <t>EandR1-houstot-explsvt</t>
  </si>
  <si>
    <t>EandR1-cultot-exps162b</t>
  </si>
  <si>
    <t>EandR1-envtot-exps162b</t>
  </si>
  <si>
    <t>EandR1-plantot-exps162b</t>
  </si>
  <si>
    <t>EandR1-digtot-exps162b</t>
  </si>
  <si>
    <t>EandR1-poltot-exps162b</t>
  </si>
  <si>
    <t>EandR1-frstot-exps162b</t>
  </si>
  <si>
    <t>EandR1-centot-exps162b</t>
  </si>
  <si>
    <t>EandR1-tradtot-exps162b</t>
  </si>
  <si>
    <t>EandR1-edutot-expgrandtot</t>
  </si>
  <si>
    <t>EandR1-transtot-expgrandtot</t>
  </si>
  <si>
    <t>EandR1-sctot-expgrandtot</t>
  </si>
  <si>
    <t>EandR1-phtot-expgrandtot</t>
  </si>
  <si>
    <t>EandR1-houstot-exps162b</t>
  </si>
  <si>
    <t>EandR1-cultot-expgrandtot</t>
  </si>
  <si>
    <t>EandR1-envtot-expgrandtot</t>
  </si>
  <si>
    <t>EandR1-plantot-expgrandtot</t>
  </si>
  <si>
    <t>EandR1-digtot-expgrandtot</t>
  </si>
  <si>
    <t>EandR1-poltot-expgrandtot</t>
  </si>
  <si>
    <t>EandR1-frstot-expgrandtot</t>
  </si>
  <si>
    <t>EandR1-centot-expgrandtot</t>
  </si>
  <si>
    <t>EandR1-tradtot-expgrandtot</t>
  </si>
  <si>
    <t>EandR1-alltot-explsvt</t>
  </si>
  <si>
    <t>EandR1-houstot-expgrandtot</t>
  </si>
  <si>
    <t>EandR1-alltot-exps162b</t>
  </si>
  <si>
    <t>EandR1-alltot-expgrandtot</t>
  </si>
  <si>
    <t>EandR1-eduerlprm-rectng</t>
  </si>
  <si>
    <t>EandR1-eduscn-rectng</t>
  </si>
  <si>
    <t>EandR1-eduspc-rectng</t>
  </si>
  <si>
    <t>EandR1-edupstoth-rectng</t>
  </si>
  <si>
    <t>EandR1-edutot-rectng</t>
  </si>
  <si>
    <t>EandR1-transrds-rectng</t>
  </si>
  <si>
    <t>EandR1-transprk-rectng</t>
  </si>
  <si>
    <t>EandR1-transpblbus-rectng</t>
  </si>
  <si>
    <t>EandR1-transpblrail-rectng</t>
  </si>
  <si>
    <t>EandR1-transahtarp-rectng</t>
  </si>
  <si>
    <t>EandR1-transahthrbprs-rectng</t>
  </si>
  <si>
    <t>EandR1-transahttll-rectng</t>
  </si>
  <si>
    <t>EandR1-transtot-rectng</t>
  </si>
  <si>
    <t>EandR1-sctot-rectng</t>
  </si>
  <si>
    <t>EandR1-phtot-rectng</t>
  </si>
  <si>
    <t>EandR1-houshratot-rectng</t>
  </si>
  <si>
    <t>EandR1-housgfcftot-rectng</t>
  </si>
  <si>
    <t>EandR1-houstot-rectng</t>
  </si>
  <si>
    <t>EandR1-culhrt-rectng</t>
  </si>
  <si>
    <t>EandR1-culspr-rectng</t>
  </si>
  <si>
    <t>EandR1-culopn-rectng</t>
  </si>
  <si>
    <t>EandR1-cultrs-rectng</t>
  </si>
  <si>
    <t>EandR1-cullib-rectng</t>
  </si>
  <si>
    <t>EandR1-cultot-rectng</t>
  </si>
  <si>
    <t>EandR1-envcmt-rectng</t>
  </si>
  <si>
    <t>EandR1-envcst-rectng</t>
  </si>
  <si>
    <t>EandR1-envcmm-rectng</t>
  </si>
  <si>
    <t>EandR1-envflddrn-rectng</t>
  </si>
  <si>
    <t>EandR1-envagr-rectng</t>
  </si>
  <si>
    <t>EandR1-envrglenv-rectng</t>
  </si>
  <si>
    <t>EandR1-envrgltrd-rectng</t>
  </si>
  <si>
    <t>EandR1-envstr-rectng</t>
  </si>
  <si>
    <t>EandR1-envcll-rectng</t>
  </si>
  <si>
    <t>EandR1-envdsp-rectng</t>
  </si>
  <si>
    <t>EandR1-envtrd-rectng</t>
  </si>
  <si>
    <t>EandR1-envrcy-rectng</t>
  </si>
  <si>
    <t>EandR1-envmin-rectng</t>
  </si>
  <si>
    <t>EandR1-envclm-rectng</t>
  </si>
  <si>
    <t>EandR1-envtot-rectng</t>
  </si>
  <si>
    <t>EandR1-plantot-rectng</t>
  </si>
  <si>
    <t>EandR1-digtot-rectng</t>
  </si>
  <si>
    <t>EandR1-poltot-rectng</t>
  </si>
  <si>
    <t>EandR1-frstot-rectng</t>
  </si>
  <si>
    <t>EandR1-centot-rectng</t>
  </si>
  <si>
    <t>EandR1-tradcomhous-rectng</t>
  </si>
  <si>
    <t>EandR1-tradcomreal-rectng</t>
  </si>
  <si>
    <t>EandR1-tradcomfin-rectng</t>
  </si>
  <si>
    <t>EandR1-tradcomenr-rectng</t>
  </si>
  <si>
    <t>EandR1-tradcomwtr-rectng</t>
  </si>
  <si>
    <t>EandR1-tradcomhsp-rectng</t>
  </si>
  <si>
    <t>EandR1-tradcomoth-rectng</t>
  </si>
  <si>
    <t>EandR1-tradcomtot-rectng</t>
  </si>
  <si>
    <t>EandR1-tradoth-rectng</t>
  </si>
  <si>
    <t>EandR1-tradtot-rectng</t>
  </si>
  <si>
    <t>EandR1-alltot-rectng</t>
  </si>
  <si>
    <t>EandR1-eduerlprm-recint</t>
  </si>
  <si>
    <t>EandR1-eduscn-recint</t>
  </si>
  <si>
    <t>EandR1-eduspc-recint</t>
  </si>
  <si>
    <t>EandR1-edupstoth-recint</t>
  </si>
  <si>
    <t>EandR1-edutot-recint</t>
  </si>
  <si>
    <t>EandR1-transrds-recint</t>
  </si>
  <si>
    <t>EandR1-transprk-recint</t>
  </si>
  <si>
    <t>EandR1-transpblbus-recint</t>
  </si>
  <si>
    <t>EandR1-transpblrail-recint</t>
  </si>
  <si>
    <t>EandR1-transahtarp-recint</t>
  </si>
  <si>
    <t>EandR1-transahthrbprs-recint</t>
  </si>
  <si>
    <t>EandR1-transahttll-recint</t>
  </si>
  <si>
    <t>EandR1-transtot-recint</t>
  </si>
  <si>
    <t>EandR1-sctot-recint</t>
  </si>
  <si>
    <t>EandR1-phtot-recint</t>
  </si>
  <si>
    <t>EandR1-houshratot-recint</t>
  </si>
  <si>
    <t>EandR1-housgfcftot-recint</t>
  </si>
  <si>
    <t>EandR1-houstot-recint</t>
  </si>
  <si>
    <t>EandR1-culhrt-recint</t>
  </si>
  <si>
    <t>EandR1-culspr-recint</t>
  </si>
  <si>
    <t>EandR1-culopn-recint</t>
  </si>
  <si>
    <t>EandR1-cultrs-recint</t>
  </si>
  <si>
    <t>EandR1-cullib-recint</t>
  </si>
  <si>
    <t>EandR1-cultot-recint</t>
  </si>
  <si>
    <t>EandR1-envcmt-recint</t>
  </si>
  <si>
    <t>EandR1-envcst-recint</t>
  </si>
  <si>
    <t>EandR1-envcmm-recint</t>
  </si>
  <si>
    <t>EandR1-envflddrn-recint</t>
  </si>
  <si>
    <t>EandR1-envagr-recint</t>
  </si>
  <si>
    <t>EandR1-envrglenv-recint</t>
  </si>
  <si>
    <t>EandR1-envrgltrd-recint</t>
  </si>
  <si>
    <t>EandR1-envstr-recint</t>
  </si>
  <si>
    <t>EandR1-envcll-recint</t>
  </si>
  <si>
    <t>EandR1-envdsp-recint</t>
  </si>
  <si>
    <t>EandR1-envtrd-recint</t>
  </si>
  <si>
    <t>EandR1-envrcy-recint</t>
  </si>
  <si>
    <t>EandR1-envmin-recint</t>
  </si>
  <si>
    <t>EandR1-envclm-recint</t>
  </si>
  <si>
    <t>EandR1-envtot-recint</t>
  </si>
  <si>
    <t>EandR1-plantot-recint</t>
  </si>
  <si>
    <t>EandR1-digtot-recint</t>
  </si>
  <si>
    <t>EandR1-poltot-recint</t>
  </si>
  <si>
    <t>EandR1-frstot-recint</t>
  </si>
  <si>
    <t>EandR1-centot-recint</t>
  </si>
  <si>
    <t>EandR1-tradcomhous-recint</t>
  </si>
  <si>
    <t>EandR1-tradcomreal-recint</t>
  </si>
  <si>
    <t>EandR1-tradcomfin-recint</t>
  </si>
  <si>
    <t>EandR1-tradcomenr-recint</t>
  </si>
  <si>
    <t>EandR1-tradcomwtr-recint</t>
  </si>
  <si>
    <t>EandR1-tradcomhsp-recint</t>
  </si>
  <si>
    <t>EandR1-tradcomoth-recint</t>
  </si>
  <si>
    <t>EandR1-tradcomtot-recint</t>
  </si>
  <si>
    <t>EandR1-tradoth-recint</t>
  </si>
  <si>
    <t>EandR1-tradtot-recint</t>
  </si>
  <si>
    <t>EandR1-alltot-recint</t>
  </si>
  <si>
    <t>EandR1-eduerlprm-recrpy</t>
  </si>
  <si>
    <t>EandR1-eduscn-recrpy</t>
  </si>
  <si>
    <t>EandR1-eduspc-recrpy</t>
  </si>
  <si>
    <t>EandR1-edupstoth-recrpy</t>
  </si>
  <si>
    <t>EandR1-edutot-recrpy</t>
  </si>
  <si>
    <t>EandR1-transrds-recrpy</t>
  </si>
  <si>
    <t>EandR1-transprk-recrpy</t>
  </si>
  <si>
    <t>EandR1-transpblbus-recrpy</t>
  </si>
  <si>
    <t>EandR1-transpblrail-recrpy</t>
  </si>
  <si>
    <t>EandR1-transahtarp-recrpy</t>
  </si>
  <si>
    <t>EandR1-transahthrbprs-recrpy</t>
  </si>
  <si>
    <t>EandR1-transahttll-recrpy</t>
  </si>
  <si>
    <t>EandR1-transtot-recrpy</t>
  </si>
  <si>
    <t>EandR1-sctot-recrpy</t>
  </si>
  <si>
    <t>EandR1-phtot-recrpy</t>
  </si>
  <si>
    <t>EandR1-houshratot-recrpy</t>
  </si>
  <si>
    <t>EandR1-housgfcftot-recrpy</t>
  </si>
  <si>
    <t>EandR1-houstot-recrpy</t>
  </si>
  <si>
    <t>EandR1-culhrt-recrpy</t>
  </si>
  <si>
    <t>EandR1-culspr-recrpy</t>
  </si>
  <si>
    <t>EandR1-culopn-recrpy</t>
  </si>
  <si>
    <t>EandR1-cultrs-recrpy</t>
  </si>
  <si>
    <t>EandR1-cullib-recrpy</t>
  </si>
  <si>
    <t>EandR1-cultot-recrpy</t>
  </si>
  <si>
    <t>EandR1-envcmt-recrpy</t>
  </si>
  <si>
    <t>EandR1-envcst-recrpy</t>
  </si>
  <si>
    <t>EandR1-envcmm-recrpy</t>
  </si>
  <si>
    <t>EandR1-envflddrn-recrpy</t>
  </si>
  <si>
    <t>EandR1-envagr-recrpy</t>
  </si>
  <si>
    <t>EandR1-envrglenv-recrpy</t>
  </si>
  <si>
    <t>EandR1-envrgltrd-recrpy</t>
  </si>
  <si>
    <t>EandR1-envstr-recrpy</t>
  </si>
  <si>
    <t>EandR1-envcll-recrpy</t>
  </si>
  <si>
    <t>EandR1-envdsp-recrpy</t>
  </si>
  <si>
    <t>EandR1-envtrd-recrpy</t>
  </si>
  <si>
    <t>EandR1-envrcy-recrpy</t>
  </si>
  <si>
    <t>EandR1-envmin-recrpy</t>
  </si>
  <si>
    <t>EandR1-envclm-recrpy</t>
  </si>
  <si>
    <t>EandR1-envtot-recrpy</t>
  </si>
  <si>
    <t>EandR1-plantot-recrpy</t>
  </si>
  <si>
    <t>EandR1-digtot-recrpy</t>
  </si>
  <si>
    <t>EandR1-poltot-recrpy</t>
  </si>
  <si>
    <t>EandR1-frstot-recrpy</t>
  </si>
  <si>
    <t>EandR1-centot-recrpy</t>
  </si>
  <si>
    <t>EandR1-tradcomhous-recrpy</t>
  </si>
  <si>
    <t>EandR1-tradcomreal-recrpy</t>
  </si>
  <si>
    <t>EandR1-tradcomfin-recrpy</t>
  </si>
  <si>
    <t>EandR1-tradcomenr-recrpy</t>
  </si>
  <si>
    <t>EandR1-tradcomwtr-recrpy</t>
  </si>
  <si>
    <t>EandR1-tradcomhsp-recrpy</t>
  </si>
  <si>
    <t>EandR1-tradcomoth-recrpy</t>
  </si>
  <si>
    <t>EandR1-tradcomtot-recrpy</t>
  </si>
  <si>
    <t>EandR1-tradoth-recrpy</t>
  </si>
  <si>
    <t>EandR1-tradtot-recrpy</t>
  </si>
  <si>
    <t>EandR1-alltot-recrpy</t>
  </si>
  <si>
    <t>EandR1-eduerlprm-recinv</t>
  </si>
  <si>
    <t>EandR1-eduscn-recinv</t>
  </si>
  <si>
    <t>EandR1-eduspc-recinv</t>
  </si>
  <si>
    <t>EandR1-edupstoth-recinv</t>
  </si>
  <si>
    <t>EandR1-edutot-recinv</t>
  </si>
  <si>
    <t>EandR1-transrds-recinv</t>
  </si>
  <si>
    <t>EandR1-transprk-recinv</t>
  </si>
  <si>
    <t>EandR1-transpblbus-recinv</t>
  </si>
  <si>
    <t>EandR1-transpblrail-recinv</t>
  </si>
  <si>
    <t>EandR1-transahtarp-recinv</t>
  </si>
  <si>
    <t>EandR1-transahthrbprs-recinv</t>
  </si>
  <si>
    <t>EandR1-transahttll-recinv</t>
  </si>
  <si>
    <t>EandR1-transtot-recinv</t>
  </si>
  <si>
    <t>EandR1-sctot-recinv</t>
  </si>
  <si>
    <t>EandR1-phtot-recinv</t>
  </si>
  <si>
    <t>EandR1-houshratot-recinv</t>
  </si>
  <si>
    <t>EandR1-housgfcftot-recinv</t>
  </si>
  <si>
    <t>EandR1-houstot-recinv</t>
  </si>
  <si>
    <t>EandR1-culhrt-recinv</t>
  </si>
  <si>
    <t>EandR1-culspr-recinv</t>
  </si>
  <si>
    <t>EandR1-culopn-recinv</t>
  </si>
  <si>
    <t>EandR1-cultrs-recinv</t>
  </si>
  <si>
    <t>EandR1-cullib-recinv</t>
  </si>
  <si>
    <t>EandR1-cultot-recinv</t>
  </si>
  <si>
    <t>EandR1-envcmt-recinv</t>
  </si>
  <si>
    <t>EandR1-envcst-recinv</t>
  </si>
  <si>
    <t>EandR1-envcmm-recinv</t>
  </si>
  <si>
    <t>EandR1-envflddrn-recinv</t>
  </si>
  <si>
    <t>EandR1-envagr-recinv</t>
  </si>
  <si>
    <t>EandR1-envrglenv-recinv</t>
  </si>
  <si>
    <t>EandR1-envrgltrd-recinv</t>
  </si>
  <si>
    <t>EandR1-envstr-recinv</t>
  </si>
  <si>
    <t>EandR1-envcll-recinv</t>
  </si>
  <si>
    <t>EandR1-envdsp-recinv</t>
  </si>
  <si>
    <t>EandR1-envtrd-recinv</t>
  </si>
  <si>
    <t>EandR1-envrcy-recinv</t>
  </si>
  <si>
    <t>EandR1-envmin-recinv</t>
  </si>
  <si>
    <t>EandR1-envclm-recinv</t>
  </si>
  <si>
    <t>EandR1-envtot-recinv</t>
  </si>
  <si>
    <t>EandR1-plantot-recinv</t>
  </si>
  <si>
    <t>EandR1-digtot-recinv</t>
  </si>
  <si>
    <t>EandR1-poltot-recinv</t>
  </si>
  <si>
    <t>EandR1-frstot-recinv</t>
  </si>
  <si>
    <t>EandR1-centot-recinv</t>
  </si>
  <si>
    <t>EandR1-tradcomhous-recinv</t>
  </si>
  <si>
    <t>EandR1-tradcomreal-recinv</t>
  </si>
  <si>
    <t>EandR1-tradcomfin-recinv</t>
  </si>
  <si>
    <t>EandR1-tradcomenr-recinv</t>
  </si>
  <si>
    <t>EandR1-tradcomwtr-recinv</t>
  </si>
  <si>
    <t>EandR1-tradcomhsp-recinv</t>
  </si>
  <si>
    <t>EandR1-tradcomoth-recinv</t>
  </si>
  <si>
    <t>EandR1-tradcomtot-recinv</t>
  </si>
  <si>
    <t>EandR1-tradoth-recinv</t>
  </si>
  <si>
    <t>EandR1-tradtot-recinv</t>
  </si>
  <si>
    <t>EandR1-alltot-recinv</t>
  </si>
  <si>
    <t>EandR1-edutot-rectot</t>
  </si>
  <si>
    <t>EandR1-transtot-rectot</t>
  </si>
  <si>
    <t>EandR1-houshratot-rectot</t>
  </si>
  <si>
    <t>EandR1-housgfcftot-rectot</t>
  </si>
  <si>
    <t>EandR1-cultot-rectot</t>
  </si>
  <si>
    <t>EandR1-envtot-rectot</t>
  </si>
  <si>
    <t>EandR1-tradcomhous-rectot</t>
  </si>
  <si>
    <t>EandR1-tradcomreal-rectot</t>
  </si>
  <si>
    <t>EandR1-tradcomfin-rectot</t>
  </si>
  <si>
    <t>EandR1-tradcomenr-rectot</t>
  </si>
  <si>
    <t>EandR1-tradcomwtr-rectot</t>
  </si>
  <si>
    <t>EandR1-tradcomhsp-rectot</t>
  </si>
  <si>
    <t>EandR1-tradcomoth-rectot</t>
  </si>
  <si>
    <t>EandR1-tradtot-rectot</t>
  </si>
  <si>
    <t>EandR1-alltot-rectot</t>
  </si>
  <si>
    <t>EandR1-eduerlprm-rectotla</t>
  </si>
  <si>
    <t>EandR1-eduscn-rectotla</t>
  </si>
  <si>
    <t>EandR1-eduspc-rectotla</t>
  </si>
  <si>
    <t>EandR1-edupstoth-rectotla</t>
  </si>
  <si>
    <t>EandR1-edutot-rectotla</t>
  </si>
  <si>
    <t>EandR1-transrds-rectotla</t>
  </si>
  <si>
    <t>EandR1-transprk-rectotla</t>
  </si>
  <si>
    <t>EandR1-transpblbus-rectotla</t>
  </si>
  <si>
    <t>EandR1-transpblrail-rectotla</t>
  </si>
  <si>
    <t>EandR1-transahtarp-rectotla</t>
  </si>
  <si>
    <t>EandR1-transahthrbprs-rectotla</t>
  </si>
  <si>
    <t>EandR1-transahttll-rectotla</t>
  </si>
  <si>
    <t>EandR1-transtot-rectotla</t>
  </si>
  <si>
    <t>EandR1-sctot-rectotla</t>
  </si>
  <si>
    <t>EandR1-phtot-rectotla</t>
  </si>
  <si>
    <t>EandR1-houshratot-rectotla</t>
  </si>
  <si>
    <t>EandR1-housgfcftot-rectotla</t>
  </si>
  <si>
    <t>EandR1-houstot-rectotla</t>
  </si>
  <si>
    <t>EandR1-culhrt-rectotla</t>
  </si>
  <si>
    <t>EandR1-culspr-rectotla</t>
  </si>
  <si>
    <t>EandR1-culopn-rectotla</t>
  </si>
  <si>
    <t>EandR1-cultrs-rectotla</t>
  </si>
  <si>
    <t>EandR1-cullib-rectotla</t>
  </si>
  <si>
    <t>EandR1-cultot-rectotla</t>
  </si>
  <si>
    <t>EandR1-envcmt-rectotla</t>
  </si>
  <si>
    <t>EandR1-envcst-rectotla</t>
  </si>
  <si>
    <t>EandR1-envcmm-rectotla</t>
  </si>
  <si>
    <t>EandR1-envflddrn-rectotla</t>
  </si>
  <si>
    <t>EandR1-envagr-rectotla</t>
  </si>
  <si>
    <t>EandR1-envrglenv-rectotla</t>
  </si>
  <si>
    <t>EandR1-envrgltrd-rectotla</t>
  </si>
  <si>
    <t>EandR1-envstr-rectotla</t>
  </si>
  <si>
    <t>EandR1-envcll-rectotla</t>
  </si>
  <si>
    <t>EandR1-envdsp-rectotla</t>
  </si>
  <si>
    <t>EandR1-envtrd-rectotla</t>
  </si>
  <si>
    <t>EandR1-envrcy-rectotla</t>
  </si>
  <si>
    <t>EandR1-envmin-rectotla</t>
  </si>
  <si>
    <t>EandR1-envclm-rectotla</t>
  </si>
  <si>
    <t>EandR1-envtot-rectotla</t>
  </si>
  <si>
    <t>EandR1-plantot-rectotla</t>
  </si>
  <si>
    <t>EandR1-digtot-rectotla</t>
  </si>
  <si>
    <t>EandR1-poltot-rectotla</t>
  </si>
  <si>
    <t>EandR1-frstot-rectotla</t>
  </si>
  <si>
    <t>EandR1-centot-rectotla</t>
  </si>
  <si>
    <t>EandR1-tradcomhous-rectotla</t>
  </si>
  <si>
    <t>EandR1-tradcomreal-rectotla</t>
  </si>
  <si>
    <t>EandR1-tradcomfin-rectotla</t>
  </si>
  <si>
    <t>EandR1-tradcomenr-rectotla</t>
  </si>
  <si>
    <t>EandR1-tradcomwtr-rectotla</t>
  </si>
  <si>
    <t>EandR1-tradcomhsp-rectotla</t>
  </si>
  <si>
    <t>EandR1-tradcomoth-rectotla</t>
  </si>
  <si>
    <t>EandR1-tradcomtot-rectotla</t>
  </si>
  <si>
    <t>EandR1-tradoth-rectotla</t>
  </si>
  <si>
    <t>EandR1-tradtot-rectotla</t>
  </si>
  <si>
    <t>EandR1-alltot-rectotla</t>
  </si>
  <si>
    <t>EandR1-eduerlprm-rectototh</t>
  </si>
  <si>
    <t>EandR1-eduscn-rectototh</t>
  </si>
  <si>
    <t>EandR1-eduspc-rectototh</t>
  </si>
  <si>
    <t>EandR1-edupstoth-rectototh</t>
  </si>
  <si>
    <t>EandR1-edutot-rectototh</t>
  </si>
  <si>
    <t>EandR1-transrds-rectototh</t>
  </si>
  <si>
    <t>EandR1-transprk-rectototh</t>
  </si>
  <si>
    <t>EandR1-transpblbus-rectototh</t>
  </si>
  <si>
    <t>EandR1-transpblrail-rectototh</t>
  </si>
  <si>
    <t>EandR1-transahtarp-rectototh</t>
  </si>
  <si>
    <t>EandR1-transahthrbprs-rectototh</t>
  </si>
  <si>
    <t>EandR1-transahttll-rectototh</t>
  </si>
  <si>
    <t>EandR1-transtot-rectototh</t>
  </si>
  <si>
    <t>EandR1-sctot-rectototh</t>
  </si>
  <si>
    <t>EandR1-phtot-rectototh</t>
  </si>
  <si>
    <t>EandR1-houshratot-rectototh</t>
  </si>
  <si>
    <t>EandR1-housgfcftot-rectototh</t>
  </si>
  <si>
    <t>EandR1-houstot-rectototh</t>
  </si>
  <si>
    <t>EandR1-culhrt-rectototh</t>
  </si>
  <si>
    <t>EandR1-culspr-rectototh</t>
  </si>
  <si>
    <t>EandR1-culopn-rectototh</t>
  </si>
  <si>
    <t>EandR1-cultrs-rectototh</t>
  </si>
  <si>
    <t>EandR1-cullib-rectototh</t>
  </si>
  <si>
    <t>EandR1-cultot-rectototh</t>
  </si>
  <si>
    <t>EandR1-envcmt-rectototh</t>
  </si>
  <si>
    <t>EandR1-envcst-rectototh</t>
  </si>
  <si>
    <t>EandR1-envcmm-rectototh</t>
  </si>
  <si>
    <t>EandR1-envflddrn-rectototh</t>
  </si>
  <si>
    <t>EandR1-envagr-rectototh</t>
  </si>
  <si>
    <t>EandR1-envrglenv-rectototh</t>
  </si>
  <si>
    <t>EandR1-envrgltrd-rectototh</t>
  </si>
  <si>
    <t>EandR1-envstr-rectototh</t>
  </si>
  <si>
    <t>EandR1-envcll-rectototh</t>
  </si>
  <si>
    <t>EandR1-envdsp-rectototh</t>
  </si>
  <si>
    <t>EandR1-envtrd-rectototh</t>
  </si>
  <si>
    <t>EandR1-envrcy-rectototh</t>
  </si>
  <si>
    <t>EandR1-envmin-rectototh</t>
  </si>
  <si>
    <t>EandR1-envclm-rectototh</t>
  </si>
  <si>
    <t>EandR1-envtot-rectototh</t>
  </si>
  <si>
    <t>EandR1-plantot-rectototh</t>
  </si>
  <si>
    <t>EandR1-digtot-rectototh</t>
  </si>
  <si>
    <t>EandR1-poltot-rectototh</t>
  </si>
  <si>
    <t>EandR1-frstot-rectototh</t>
  </si>
  <si>
    <t>EandR1-centot-rectototh</t>
  </si>
  <si>
    <t>EandR1-tradcomhous-rectototh</t>
  </si>
  <si>
    <t>EandR1-tradcomreal-rectototh</t>
  </si>
  <si>
    <t>EandR1-tradcomfin-rectototh</t>
  </si>
  <si>
    <t>EandR1-tradcomenr-rectototh</t>
  </si>
  <si>
    <t>EandR1-tradcomwtr-rectototh</t>
  </si>
  <si>
    <t>EandR1-tradcomhsp-rectototh</t>
  </si>
  <si>
    <t>EandR1-tradcomoth-rectototh</t>
  </si>
  <si>
    <t>EandR1-tradcomtot-rectototh</t>
  </si>
  <si>
    <t>EandR1-tradoth-rectototh</t>
  </si>
  <si>
    <t>EandR1-tradtot-rectototh</t>
  </si>
  <si>
    <t>EandR1-alltot-rectototh</t>
  </si>
  <si>
    <t>EandR1-houstot-rectotss</t>
  </si>
  <si>
    <t>EandR1-alltot-rectotss</t>
  </si>
  <si>
    <t>EandR1A-transrdscns-expcnscnvrnv</t>
  </si>
  <si>
    <t>EandR1A-transrdsmntprn-expcnscnvrnv</t>
  </si>
  <si>
    <t>EandR1A-transrdsmntoth-expcnscnvrnv</t>
  </si>
  <si>
    <t>EandR1A-transrdsbrd-expcnscnvrnv</t>
  </si>
  <si>
    <t>EandR1A-transrdssft-expcnscnvrnv</t>
  </si>
  <si>
    <t>EandR1A-transrdslgh-expcnscnvrnv</t>
  </si>
  <si>
    <t>EandR1A-transrds-expcnscnvrnv</t>
  </si>
  <si>
    <t>EandR1B-edutot-expgrnoth</t>
  </si>
  <si>
    <t>EandR1B-transtot-expgrnoth</t>
  </si>
  <si>
    <t>EandR1B-sctot-expgrnoth</t>
  </si>
  <si>
    <t>EandR1B-phtot-expgrnoth</t>
  </si>
  <si>
    <t>EandR1B-houstot-expgrnoth</t>
  </si>
  <si>
    <t>EandR1B-cultot-expgrnoth</t>
  </si>
  <si>
    <t>EandR1B-envtot-expgrnoth</t>
  </si>
  <si>
    <t>EandR1B-plantot-expgrnoth</t>
  </si>
  <si>
    <t>EandR1B-digtot-expgrnoth</t>
  </si>
  <si>
    <t>EandR1B-poltot-expgrnoth</t>
  </si>
  <si>
    <t>EandR1B-frstot-expgrnoth</t>
  </si>
  <si>
    <t>EandR1B-centot-expgrnoth</t>
  </si>
  <si>
    <t>EandR1B-tradtot-expgrnoth</t>
  </si>
  <si>
    <t>EandR1B-alltot-expgrnoth</t>
  </si>
  <si>
    <t>EandR1B-edutot-expgrnothha</t>
  </si>
  <si>
    <t>EandR1B-transtot-expgrnothha</t>
  </si>
  <si>
    <t>EandR1B-sctot-expgrnothha</t>
  </si>
  <si>
    <t>EandR1B-phtot-expgrnothha</t>
  </si>
  <si>
    <t>EandR1B-houstot-expgrnothha</t>
  </si>
  <si>
    <t>EandR1B-cultot-expgrnothha</t>
  </si>
  <si>
    <t>EandR1B-envtot-expgrnothha</t>
  </si>
  <si>
    <t>EandR1B-plantot-expgrnothha</t>
  </si>
  <si>
    <t>EandR1B-digtot-expgrnothha</t>
  </si>
  <si>
    <t>EandR1B-poltot-expgrnothha</t>
  </si>
  <si>
    <t>EandR1B-frstot-expgrnothha</t>
  </si>
  <si>
    <t>EandR1B-centot-expgrnothha</t>
  </si>
  <si>
    <t>EandR1B-tradtot-expgrnothha</t>
  </si>
  <si>
    <t>EandR1B-alltot-expgrnothha</t>
  </si>
  <si>
    <t>EandR1B-edutot-expgrnothpub</t>
  </si>
  <si>
    <t>EandR1B-transtot-expgrnothpub</t>
  </si>
  <si>
    <t>EandR1B-sctot-expgrnothpub</t>
  </si>
  <si>
    <t>EandR1B-phtot-expgrnothpub</t>
  </si>
  <si>
    <t>EandR1B-houstot-expgrnothpub</t>
  </si>
  <si>
    <t>EandR1B-cultot-expgrnothpub</t>
  </si>
  <si>
    <t>EandR1B-envtot-expgrnothpub</t>
  </si>
  <si>
    <t>EandR1B-plantot-expgrnothpub</t>
  </si>
  <si>
    <t>EandR1B-digtot-expgrnothpub</t>
  </si>
  <si>
    <t>EandR1B-poltot-expgrnothpub</t>
  </si>
  <si>
    <t>EandR1B-frstot-expgrnothpub</t>
  </si>
  <si>
    <t>EandR1B-centot-expgrnothpub</t>
  </si>
  <si>
    <t>EandR1B-tradtot-expgrnothpub</t>
  </si>
  <si>
    <t>EandR1B-alltot-expgrnothpub</t>
  </si>
  <si>
    <t>EandR1B-edutot-expgrnothpri</t>
  </si>
  <si>
    <t>EandR1B-transtot-expgrnothpri</t>
  </si>
  <si>
    <t>EandR1B-sctot-expgrnothpri</t>
  </si>
  <si>
    <t>EandR1B-phtot-expgrnothpri</t>
  </si>
  <si>
    <t>EandR1B-houstot-expgrnothpri</t>
  </si>
  <si>
    <t>EandR1B-cultot-expgrnothpri</t>
  </si>
  <si>
    <t>EandR1B-envtot-expgrnothpri</t>
  </si>
  <si>
    <t>EandR1B-plantot-expgrnothpri</t>
  </si>
  <si>
    <t>EandR1B-digtot-expgrnothpri</t>
  </si>
  <si>
    <t>EandR1B-poltot-expgrnothpri</t>
  </si>
  <si>
    <t>EandR1B-frstot-expgrnothpri</t>
  </si>
  <si>
    <t>EandR1B-centot-expgrnothpri</t>
  </si>
  <si>
    <t>EandR1B-tradtot-expgrnothpri</t>
  </si>
  <si>
    <t>EandR1B-alltot-expgrnothpri</t>
  </si>
  <si>
    <t>EandR1B-edutot-expgrnothlep</t>
  </si>
  <si>
    <t>EandR1B-transtot-expgrnothlep</t>
  </si>
  <si>
    <t>EandR1B-sctot-expgrnothlep</t>
  </si>
  <si>
    <t>EandR1B-phtot-expgrnothlep</t>
  </si>
  <si>
    <t>EandR1B-houstot-expgrnothlep</t>
  </si>
  <si>
    <t>EandR1B-cultot-expgrnothlep</t>
  </si>
  <si>
    <t>EandR1B-envtot-expgrnothlep</t>
  </si>
  <si>
    <t>EandR1B-plantot-expgrnothlep</t>
  </si>
  <si>
    <t>EandR1B-digtot-expgrnothlep</t>
  </si>
  <si>
    <t>EandR1B-poltot-expgrnothlep</t>
  </si>
  <si>
    <t>EandR1B-frstot-expgrnothlep</t>
  </si>
  <si>
    <t>EandR1B-centot-expgrnothlep</t>
  </si>
  <si>
    <t>EandR1B-tradtot-expgrnothlep</t>
  </si>
  <si>
    <t>EandR1B-alltot-expgrnothlep</t>
  </si>
  <si>
    <t>EandR1B-edutot-expgrnothoth</t>
  </si>
  <si>
    <t>EandR1B-transtot-expgrnothoth</t>
  </si>
  <si>
    <t>EandR1B-sctot-expgrnothoth</t>
  </si>
  <si>
    <t>EandR1B-phtot-expgrnothoth</t>
  </si>
  <si>
    <t>EandR1B-houstot-expgrnothoth</t>
  </si>
  <si>
    <t>EandR1B-cultot-expgrnothoth</t>
  </si>
  <si>
    <t>EandR1B-envtot-expgrnothoth</t>
  </si>
  <si>
    <t>EandR1B-plantot-expgrnothoth</t>
  </si>
  <si>
    <t>EandR1B-digtot-expgrnothoth</t>
  </si>
  <si>
    <t>EandR1B-poltot-expgrnothoth</t>
  </si>
  <si>
    <t>EandR1B-frstot-expgrnothoth</t>
  </si>
  <si>
    <t>EandR1B-centot-expgrnothoth</t>
  </si>
  <si>
    <t>EandR1B-tradtot-expgrnothoth</t>
  </si>
  <si>
    <t>EandR1B-alltot-expgrnothoth</t>
  </si>
  <si>
    <t>EandR1B-edutot-explnsoth</t>
  </si>
  <si>
    <t>EandR1B-transtot-explnsoth</t>
  </si>
  <si>
    <t>EandR1B-sctot-explnsoth</t>
  </si>
  <si>
    <t>EandR1B-phtot-explnsoth</t>
  </si>
  <si>
    <t>EandR1B-houstot-explnsoth</t>
  </si>
  <si>
    <t>EandR1B-cultot-explnsoth</t>
  </si>
  <si>
    <t>EandR1B-envtot-explnsoth</t>
  </si>
  <si>
    <t>EandR1B-plantot-explnsoth</t>
  </si>
  <si>
    <t>EandR1B-digtot-explnsoth</t>
  </si>
  <si>
    <t>EandR1B-poltot-explnsoth</t>
  </si>
  <si>
    <t>EandR1B-frstot-explnsoth</t>
  </si>
  <si>
    <t>EandR1B-centot-explnsoth</t>
  </si>
  <si>
    <t>EandR1B-tradtot-explnsoth</t>
  </si>
  <si>
    <t>EandR1B-alltot-explnsoth</t>
  </si>
  <si>
    <t>EandR1B-edutot-explnsothha</t>
  </si>
  <si>
    <t>EandR1B-transtot-explnsothha</t>
  </si>
  <si>
    <t>EandR1B-sctot-explnsothha</t>
  </si>
  <si>
    <t>EandR1B-phtot-explnsothha</t>
  </si>
  <si>
    <t>EandR1B-houstot-explnsothha</t>
  </si>
  <si>
    <t>EandR1B-cultot-explnsothha</t>
  </si>
  <si>
    <t>EandR1B-envtot-explnsothha</t>
  </si>
  <si>
    <t>EandR1B-plantot-explnsothha</t>
  </si>
  <si>
    <t>EandR1B-digtot-explnsothha</t>
  </si>
  <si>
    <t>EandR1B-poltot-explnsothha</t>
  </si>
  <si>
    <t>EandR1B-frstot-explnsothha</t>
  </si>
  <si>
    <t>EandR1B-centot-explnsothha</t>
  </si>
  <si>
    <t>EandR1B-tradtot-explnsothha</t>
  </si>
  <si>
    <t>EandR1B-alltot-explnsothha</t>
  </si>
  <si>
    <t>EandR1B-edutot-explnsothpub</t>
  </si>
  <si>
    <t>EandR1B-transtot-explnsothpub</t>
  </si>
  <si>
    <t>EandR1B-sctot-explnsothpub</t>
  </si>
  <si>
    <t>EandR1B-phtot-explnsothpub</t>
  </si>
  <si>
    <t>EandR1B-houstot-explnsothpub</t>
  </si>
  <si>
    <t>EandR1B-cultot-explnsothpub</t>
  </si>
  <si>
    <t>EandR1B-envtot-explnsothpub</t>
  </si>
  <si>
    <t>EandR1B-plantot-explnsothpub</t>
  </si>
  <si>
    <t>EandR1B-digtot-explnsothpub</t>
  </si>
  <si>
    <t>EandR1B-poltot-explnsothpub</t>
  </si>
  <si>
    <t>EandR1B-frstot-explnsothpub</t>
  </si>
  <si>
    <t>EandR1B-centot-explnsothpub</t>
  </si>
  <si>
    <t>EandR1B-tradtot-explnsothpub</t>
  </si>
  <si>
    <t>EandR1B-alltot-explnsothpub</t>
  </si>
  <si>
    <t>EandR1B-edutot-explnsothpri</t>
  </si>
  <si>
    <t>EandR1B-transtot-explnsothpri</t>
  </si>
  <si>
    <t>EandR1B-sctot-explnsothpri</t>
  </si>
  <si>
    <t>EandR1B-phtot-explnsothpri</t>
  </si>
  <si>
    <t>EandR1B-houstot-explnsothpri</t>
  </si>
  <si>
    <t>EandR1B-cultot-explnsothpri</t>
  </si>
  <si>
    <t>EandR1B-envtot-explnsothpri</t>
  </si>
  <si>
    <t>EandR1B-plantot-explnsothpri</t>
  </si>
  <si>
    <t>EandR1B-digtot-explnsothpri</t>
  </si>
  <si>
    <t>EandR1B-poltot-explnsothpri</t>
  </si>
  <si>
    <t>EandR1B-frstot-explnsothpri</t>
  </si>
  <si>
    <t>EandR1B-centot-explnsothpri</t>
  </si>
  <si>
    <t>EandR1B-tradtot-explnsothpri</t>
  </si>
  <si>
    <t>EandR1B-alltot-explnsothpri</t>
  </si>
  <si>
    <t>EandR1B-edutot-explnsothlep</t>
  </si>
  <si>
    <t>EandR1B-transtot-explnsothlep</t>
  </si>
  <si>
    <t>EandR1B-sctot-explnsothlep</t>
  </si>
  <si>
    <t>EandR1B-phtot-explnsothlep</t>
  </si>
  <si>
    <t>EandR1B-houstot-explnsothlep</t>
  </si>
  <si>
    <t>EandR1B-cultot-explnsothlep</t>
  </si>
  <si>
    <t>EandR1B-envtot-explnsothlep</t>
  </si>
  <si>
    <t>EandR1B-plantot-explnsothlep</t>
  </si>
  <si>
    <t>EandR1B-digtot-explnsothlep</t>
  </si>
  <si>
    <t>EandR1B-poltot-explnsothlep</t>
  </si>
  <si>
    <t>EandR1B-frstot-explnsothlep</t>
  </si>
  <si>
    <t>EandR1B-centot-explnsothlep</t>
  </si>
  <si>
    <t>EandR1B-tradtot-explnsothlep</t>
  </si>
  <si>
    <t>EandR1B-alltot-explnsothlep</t>
  </si>
  <si>
    <t>EandR1B-edutot-explnsothoth</t>
  </si>
  <si>
    <t>EandR1B-transtot-explnsothoth</t>
  </si>
  <si>
    <t>EandR1B-sctot-explnsothoth</t>
  </si>
  <si>
    <t>EandR1B-phtot-explnsothoth</t>
  </si>
  <si>
    <t>EandR1B-houstot-explnsothoth</t>
  </si>
  <si>
    <t>EandR1B-cultot-explnsothoth</t>
  </si>
  <si>
    <t>EandR1B-envtot-explnsothoth</t>
  </si>
  <si>
    <t>EandR1B-plantot-explnsothoth</t>
  </si>
  <si>
    <t>EandR1B-digtot-explnsothoth</t>
  </si>
  <si>
    <t>EandR1B-poltot-explnsothoth</t>
  </si>
  <si>
    <t>EandR1B-frstot-explnsothoth</t>
  </si>
  <si>
    <t>EandR1B-centot-explnsothoth</t>
  </si>
  <si>
    <t>EandR1B-tradtot-explnsothoth</t>
  </si>
  <si>
    <t>EandR1B-alltot-explnsothoth</t>
  </si>
  <si>
    <t>EandR1D-scchdres-exptot</t>
  </si>
  <si>
    <t>EandR1D-scchdday-exptot</t>
  </si>
  <si>
    <t>EandR1D-sceldres-exptot</t>
  </si>
  <si>
    <t>EandR1D-sceldday-exptot</t>
  </si>
  <si>
    <t>EandR1D-scphysres-exptot</t>
  </si>
  <si>
    <t>EandR1D-scphysday-exptot</t>
  </si>
  <si>
    <t>EandR1D-sclrnres-exptot</t>
  </si>
  <si>
    <t>EandR1D-sclrnday-exptot</t>
  </si>
  <si>
    <t>EandR1D-scmntres-exptot</t>
  </si>
  <si>
    <t>EandR1D-scmntday-exptot</t>
  </si>
  <si>
    <t>EandR1D-schiv-exptot</t>
  </si>
  <si>
    <t>EandR1D-scoth-exptot</t>
  </si>
  <si>
    <t>EandR1D-sctot-exptot</t>
  </si>
  <si>
    <t>EandR1D-scchdres-exptotjfs</t>
  </si>
  <si>
    <t>EandR1D-scchdday-exptotjfs</t>
  </si>
  <si>
    <t>EandR1D-sceldres-exptotjfs</t>
  </si>
  <si>
    <t>EandR1D-sceldday-exptotjfs</t>
  </si>
  <si>
    <t>EandR1D-scphysres-exptotjfs</t>
  </si>
  <si>
    <t>EandR1D-scphysday-exptotjfs</t>
  </si>
  <si>
    <t>EandR1D-sclrnres-exptotjfs</t>
  </si>
  <si>
    <t>EandR1D-sclrnday-exptotjfs</t>
  </si>
  <si>
    <t>EandR1D-scmntres-exptotjfs</t>
  </si>
  <si>
    <t>EandR1D-scmntday-exptotjfs</t>
  </si>
  <si>
    <t>EandR1D-schiv-exptotjfs</t>
  </si>
  <si>
    <t>EandR1D-scoth-exptotjfs</t>
  </si>
  <si>
    <t>EandR1D-sctot-exptotjfs</t>
  </si>
  <si>
    <t>EandR1D-scchdres-exptotjfsha</t>
  </si>
  <si>
    <t>EandR1D-scchdday-exptotjfsha</t>
  </si>
  <si>
    <t>EandR1D-sceldres-exptotjfsha</t>
  </si>
  <si>
    <t>EandR1D-sceldday-exptotjfsha</t>
  </si>
  <si>
    <t>EandR1D-scphysres-exptotjfsha</t>
  </si>
  <si>
    <t>EandR1D-scphysday-exptotjfsha</t>
  </si>
  <si>
    <t>EandR1D-sclrnres-exptotjfsha</t>
  </si>
  <si>
    <t>EandR1D-sclrnday-exptotjfsha</t>
  </si>
  <si>
    <t>EandR1D-scmntres-exptotjfsha</t>
  </si>
  <si>
    <t>EandR1D-scmntday-exptotjfsha</t>
  </si>
  <si>
    <t>EandR1D-schiv-exptotjfsha</t>
  </si>
  <si>
    <t>EandR1D-scoth-exptotjfsha</t>
  </si>
  <si>
    <t>EandR1D-sctot-exptotjfsha</t>
  </si>
  <si>
    <t>EandR1D-scchdres-exptotjfsla</t>
  </si>
  <si>
    <t>EandR1D-scchdday-exptotjfsla</t>
  </si>
  <si>
    <t>EandR1D-sceldres-exptotjfsla</t>
  </si>
  <si>
    <t>EandR1D-sceldday-exptotjfsla</t>
  </si>
  <si>
    <t>EandR1D-scphysres-exptotjfsla</t>
  </si>
  <si>
    <t>EandR1D-scphysday-exptotjfsla</t>
  </si>
  <si>
    <t>EandR1D-sclrnres-exptotjfsla</t>
  </si>
  <si>
    <t>EandR1D-sclrnday-exptotjfsla</t>
  </si>
  <si>
    <t>EandR1D-scmntres-exptotjfsla</t>
  </si>
  <si>
    <t>EandR1D-scmntday-exptotjfsla</t>
  </si>
  <si>
    <t>EandR1D-schiv-exptotjfsla</t>
  </si>
  <si>
    <t>EandR1D-scoth-exptotjfsla</t>
  </si>
  <si>
    <t>EandR1D-sctot-exptotjfsla</t>
  </si>
  <si>
    <t>EandR1E-exps162bred-alltot</t>
  </si>
  <si>
    <t>EandR1E-exps162bpen-alltot</t>
  </si>
  <si>
    <t>EandR1E-exps162bequ-alltot</t>
  </si>
  <si>
    <t>EandR1E-exps162both-alltot</t>
  </si>
  <si>
    <t>EandR1E-exps162b-alltot</t>
  </si>
  <si>
    <t>EandR1F-comp1-latype</t>
  </si>
  <si>
    <t>EandR1F-comp1-compname</t>
  </si>
  <si>
    <t>EandR1F-comp1-sector</t>
  </si>
  <si>
    <t>EandR1F-comp1-numees</t>
  </si>
  <si>
    <t>EandR1F-comp1-turnover</t>
  </si>
  <si>
    <t>EandR1F-comp1-totbal</t>
  </si>
  <si>
    <t>EandR1F-comp1-lashare</t>
  </si>
  <si>
    <t>EandR1F-comp2-latype</t>
  </si>
  <si>
    <t>EandR1F-comp2-compname</t>
  </si>
  <si>
    <t>EandR1F-comp2-sector</t>
  </si>
  <si>
    <t>EandR1F-comp2-numees</t>
  </si>
  <si>
    <t>EandR1F-comp2-turnover</t>
  </si>
  <si>
    <t>EandR1F-comp2-totbal</t>
  </si>
  <si>
    <t>EandR1F-comp2-lashare</t>
  </si>
  <si>
    <t>EandR1F-comp3-latype</t>
  </si>
  <si>
    <t>EandR1F-comp3-compname</t>
  </si>
  <si>
    <t>EandR1F-comp3-sector</t>
  </si>
  <si>
    <t>EandR1F-comp3-numees</t>
  </si>
  <si>
    <t>EandR1F-comp3-turnover</t>
  </si>
  <si>
    <t>EandR1F-comp3-totbal</t>
  </si>
  <si>
    <t>EandR1F-comp3-lashare</t>
  </si>
  <si>
    <t>EandR1F-comp4-latype</t>
  </si>
  <si>
    <t>EandR1F-comp4-compname</t>
  </si>
  <si>
    <t>EandR1F-comp4-sector</t>
  </si>
  <si>
    <t>EandR1F-comp4-numees</t>
  </si>
  <si>
    <t>EandR1F-comp4-turnover</t>
  </si>
  <si>
    <t>EandR1F-comp4-totbal</t>
  </si>
  <si>
    <t>EandR1F-comp4-lashare</t>
  </si>
  <si>
    <t>EandR1F-comp5-latype</t>
  </si>
  <si>
    <t>EandR1F-comp5-compname</t>
  </si>
  <si>
    <t>EandR1F-comp5-sector</t>
  </si>
  <si>
    <t>EandR1F-comp5-numees</t>
  </si>
  <si>
    <t>EandR1F-comp5-turnover</t>
  </si>
  <si>
    <t>EandR1F-comp5-totbal</t>
  </si>
  <si>
    <t>EandR1F-comp5-lashare</t>
  </si>
  <si>
    <t>EandR1F-comp6-latype</t>
  </si>
  <si>
    <t>EandR1F-comp6-compname</t>
  </si>
  <si>
    <t>EandR1F-comp6-sector</t>
  </si>
  <si>
    <t>EandR1F-comp6-numees</t>
  </si>
  <si>
    <t>EandR1F-comp6-turnover</t>
  </si>
  <si>
    <t>EandR1F-comp6-totbal</t>
  </si>
  <si>
    <t>EandR1F-comp6-lashare</t>
  </si>
  <si>
    <t>EandR1F-comp7-latype</t>
  </si>
  <si>
    <t>EandR1F-comp7-compname</t>
  </si>
  <si>
    <t>EandR1F-comp7-sector</t>
  </si>
  <si>
    <t>EandR1F-comp7-numees</t>
  </si>
  <si>
    <t>EandR1F-comp7-turnover</t>
  </si>
  <si>
    <t>EandR1F-comp7-totbal</t>
  </si>
  <si>
    <t>EandR1F-comp7-lashare</t>
  </si>
  <si>
    <t>EandR1F-comp8-latype</t>
  </si>
  <si>
    <t>EandR1F-comp8-compname</t>
  </si>
  <si>
    <t>EandR1F-comp8-sector</t>
  </si>
  <si>
    <t>EandR1F-comp8-numees</t>
  </si>
  <si>
    <t>EandR1F-comp8-turnover</t>
  </si>
  <si>
    <t>EandR1F-comp8-totbal</t>
  </si>
  <si>
    <t>EandR1F-comp8-lashare</t>
  </si>
  <si>
    <t>EandR1F-comp9-latype</t>
  </si>
  <si>
    <t>EandR1F-comp9-compname</t>
  </si>
  <si>
    <t>EandR1F-comp9-sector</t>
  </si>
  <si>
    <t>EandR1F-comp9-numees</t>
  </si>
  <si>
    <t>EandR1F-comp9-turnover</t>
  </si>
  <si>
    <t>EandR1F-comp9-totbal</t>
  </si>
  <si>
    <t>EandR1F-comp9-lashare</t>
  </si>
  <si>
    <t>EandR1F-comp10-latype</t>
  </si>
  <si>
    <t>EandR1F-comp10-compname</t>
  </si>
  <si>
    <t>EandR1F-comp10-sector</t>
  </si>
  <si>
    <t>EandR1F-comp10-numees</t>
  </si>
  <si>
    <t>EandR1F-comp10-turnover</t>
  </si>
  <si>
    <t>EandR1F-comp10-totbal</t>
  </si>
  <si>
    <t>EandR1F-comp10-lashare</t>
  </si>
  <si>
    <t>EandR1F-comp11-latype</t>
  </si>
  <si>
    <t>EandR1F-comp11-compname</t>
  </si>
  <si>
    <t>EandR1F-comp11-sector</t>
  </si>
  <si>
    <t>EandR1F-comp11-numees</t>
  </si>
  <si>
    <t>EandR1F-comp11-turnover</t>
  </si>
  <si>
    <t>EandR1F-comp11-totbal</t>
  </si>
  <si>
    <t>EandR1F-comp11-lashare</t>
  </si>
  <si>
    <t>EandR1F-comp12-latype</t>
  </si>
  <si>
    <t>EandR1F-comp12-compname</t>
  </si>
  <si>
    <t>EandR1F-comp12-sector</t>
  </si>
  <si>
    <t>EandR1F-comp12-numees</t>
  </si>
  <si>
    <t>EandR1F-comp12-turnover</t>
  </si>
  <si>
    <t>EandR1F-comp12-totbal</t>
  </si>
  <si>
    <t>EandR1F-comp12-lashare</t>
  </si>
  <si>
    <t>EandR1F-compsubtot-turnover</t>
  </si>
  <si>
    <t>EandR1F-compsubtot-totbal</t>
  </si>
  <si>
    <t>EandR1F-comptrdtot-turnover</t>
  </si>
  <si>
    <t>EandR1F-comptrdtot-totbal</t>
  </si>
  <si>
    <t>EandR1F-comp13-latype</t>
  </si>
  <si>
    <t>EandR1F-comp13-compname</t>
  </si>
  <si>
    <t>EandR1F-comp13-sector</t>
  </si>
  <si>
    <t>EandR1F-comp13-numees</t>
  </si>
  <si>
    <t>EandR1F-comp13-turnover</t>
  </si>
  <si>
    <t>EandR1F-comp13-totbal</t>
  </si>
  <si>
    <t>EandR1F-comp13-lashare</t>
  </si>
  <si>
    <t>EandR1F-comp14-latype</t>
  </si>
  <si>
    <t>EandR1F-comp14-compname</t>
  </si>
  <si>
    <t>EandR1F-comp14-sector</t>
  </si>
  <si>
    <t>EandR1F-comp14-numees</t>
  </si>
  <si>
    <t>EandR1F-comp14-turnover</t>
  </si>
  <si>
    <t>EandR1F-comp14-totbal</t>
  </si>
  <si>
    <t>EandR1F-comp14-lashare</t>
  </si>
  <si>
    <t>EandR1F-comp15-latype</t>
  </si>
  <si>
    <t>EandR1F-comp15-compname</t>
  </si>
  <si>
    <t>EandR1F-comp15-sector</t>
  </si>
  <si>
    <t>EandR1F-comp15-numees</t>
  </si>
  <si>
    <t>EandR1F-comp15-turnover</t>
  </si>
  <si>
    <t>EandR1F-comp15-totbal</t>
  </si>
  <si>
    <t>EandR1F-comp15-lashare</t>
  </si>
  <si>
    <t>EandR1F-comp16-latype</t>
  </si>
  <si>
    <t>EandR1F-comp16-compname</t>
  </si>
  <si>
    <t>EandR1F-comp16-sector</t>
  </si>
  <si>
    <t>EandR1F-comp16-numees</t>
  </si>
  <si>
    <t>EandR1F-comp16-turnover</t>
  </si>
  <si>
    <t>EandR1F-comp16-totbal</t>
  </si>
  <si>
    <t>EandR1F-comp16-lashare</t>
  </si>
  <si>
    <t>EandR1F-comp17-latype</t>
  </si>
  <si>
    <t>EandR1F-comp17-compname</t>
  </si>
  <si>
    <t>EandR1F-comp17-sector</t>
  </si>
  <si>
    <t>EandR1F-comp17-numees</t>
  </si>
  <si>
    <t>EandR1F-comp17-turnover</t>
  </si>
  <si>
    <t>EandR1F-comp17-totbal</t>
  </si>
  <si>
    <t>EandR1F-comp17-lashare</t>
  </si>
  <si>
    <t>EandR1F-comp18-latype</t>
  </si>
  <si>
    <t>EandR1F-comp18-compname</t>
  </si>
  <si>
    <t>EandR1F-comp18-sector</t>
  </si>
  <si>
    <t>EandR1F-comp18-numees</t>
  </si>
  <si>
    <t>EandR1F-comp18-turnover</t>
  </si>
  <si>
    <t>EandR1F-comp18-totbal</t>
  </si>
  <si>
    <t>EandR1F-comp18-lashare</t>
  </si>
  <si>
    <t>EandR1F-comp19-latype</t>
  </si>
  <si>
    <t>EandR1F-comp19-compname</t>
  </si>
  <si>
    <t>EandR1F-comp19-sector</t>
  </si>
  <si>
    <t>EandR1F-comp19-numees</t>
  </si>
  <si>
    <t>EandR1F-comp19-turnover</t>
  </si>
  <si>
    <t>EandR1F-comp19-totbal</t>
  </si>
  <si>
    <t>EandR1F-comp19-lashare</t>
  </si>
  <si>
    <t>EandR1F-comp20-latype</t>
  </si>
  <si>
    <t>EandR1F-comp20-compname</t>
  </si>
  <si>
    <t>EandR1F-comp20-sector</t>
  </si>
  <si>
    <t>EandR1F-comp20-numees</t>
  </si>
  <si>
    <t>EandR1F-comp20-turnover</t>
  </si>
  <si>
    <t>EandR1F-comp20-totbal</t>
  </si>
  <si>
    <t>EandR1F-comp20-lashare</t>
  </si>
  <si>
    <t>EandR1F-comp21-latype</t>
  </si>
  <si>
    <t>EandR1F-comp21-compname</t>
  </si>
  <si>
    <t>EandR1F-comp21-sector</t>
  </si>
  <si>
    <t>EandR1F-comp21-numees</t>
  </si>
  <si>
    <t>EandR1F-comp21-turnover</t>
  </si>
  <si>
    <t>EandR1F-comp21-totbal</t>
  </si>
  <si>
    <t>EandR1F-comp21-lashare</t>
  </si>
  <si>
    <t>EandR1F-comp22-latype</t>
  </si>
  <si>
    <t>EandR1F-comp22-compname</t>
  </si>
  <si>
    <t>EandR1F-comp22-sector</t>
  </si>
  <si>
    <t>EandR1F-comp22-numees</t>
  </si>
  <si>
    <t>EandR1F-comp22-turnover</t>
  </si>
  <si>
    <t>EandR1F-comp22-totbal</t>
  </si>
  <si>
    <t>EandR1F-comp22-lashare</t>
  </si>
  <si>
    <t>EandR1F-comp23-latype</t>
  </si>
  <si>
    <t>EandR1F-comp23-compname</t>
  </si>
  <si>
    <t>EandR1F-comp23-sector</t>
  </si>
  <si>
    <t>EandR1F-comp23-numees</t>
  </si>
  <si>
    <t>EandR1F-comp23-turnover</t>
  </si>
  <si>
    <t>EandR1F-comp23-totbal</t>
  </si>
  <si>
    <t>EandR1F-comp23-lashare</t>
  </si>
  <si>
    <t>EandR1F-comp24-latype</t>
  </si>
  <si>
    <t>EandR1F-comp24-compname</t>
  </si>
  <si>
    <t>EandR1F-comp24-sector</t>
  </si>
  <si>
    <t>EandR1F-comp24-numees</t>
  </si>
  <si>
    <t>EandR1F-comp24-turnover</t>
  </si>
  <si>
    <t>EandR1F-comp24-totbal</t>
  </si>
  <si>
    <t>EandR1F-comp24-lashare</t>
  </si>
  <si>
    <t>EandR1F-comp25-latype</t>
  </si>
  <si>
    <t>EandR1F-comp25-compname</t>
  </si>
  <si>
    <t>EandR1F-comp25-sector</t>
  </si>
  <si>
    <t>EandR1F-comp25-numees</t>
  </si>
  <si>
    <t>EandR1F-comp25-turnover</t>
  </si>
  <si>
    <t>EandR1F-comp25-totbal</t>
  </si>
  <si>
    <t>EandR1F-comp25-lashare</t>
  </si>
  <si>
    <t>EandR1F-comp26-latype</t>
  </si>
  <si>
    <t>EandR1F-comp26-compname</t>
  </si>
  <si>
    <t>EandR1F-comp26-sector</t>
  </si>
  <si>
    <t>EandR1F-comp26-numees</t>
  </si>
  <si>
    <t>EandR1F-comp26-turnover</t>
  </si>
  <si>
    <t>EandR1F-comp26-totbal</t>
  </si>
  <si>
    <t>EandR1F-comp26-lashare</t>
  </si>
  <si>
    <t>EandR1F-comp27-latype</t>
  </si>
  <si>
    <t>EandR1F-comp27-compname</t>
  </si>
  <si>
    <t>EandR1F-comp27-sector</t>
  </si>
  <si>
    <t>EandR1F-comp27-numees</t>
  </si>
  <si>
    <t>EandR1F-comp27-turnover</t>
  </si>
  <si>
    <t>EandR1F-comp27-totbal</t>
  </si>
  <si>
    <t>EandR1F-comp27-lashare</t>
  </si>
  <si>
    <t>EandR1F-comp28-latype</t>
  </si>
  <si>
    <t>EandR1F-comp28-compname</t>
  </si>
  <si>
    <t>EandR1F-comp28-sector</t>
  </si>
  <si>
    <t>EandR1F-comp28-numees</t>
  </si>
  <si>
    <t>EandR1F-comp28-turnover</t>
  </si>
  <si>
    <t>EandR1F-comp28-totbal</t>
  </si>
  <si>
    <t>EandR1F-comp28-lashare</t>
  </si>
  <si>
    <t>FIN1-fingrnothesif-amt</t>
  </si>
  <si>
    <t>FIN1-fingrnothpri-amt</t>
  </si>
  <si>
    <t>FIN1-fingrnothndpb-amt</t>
  </si>
  <si>
    <t>FIN1-fingrnothlot-amt</t>
  </si>
  <si>
    <t>FIN1-fingrnothgovgla-amt</t>
  </si>
  <si>
    <t>FIN1-fingrnothgovlep-amt</t>
  </si>
  <si>
    <t>FIN1-fingrnothgovla-amt</t>
  </si>
  <si>
    <t>FIN1-finfundhra-amt</t>
  </si>
  <si>
    <t>FIN1-finfundmrr-amt</t>
  </si>
  <si>
    <t>FIN1-finfundgfra-amt</t>
  </si>
  <si>
    <t>FIN1-finothgla-amt</t>
  </si>
  <si>
    <t>FIN1-finothlep-amt</t>
  </si>
  <si>
    <t>FIN1-finothla-amt</t>
  </si>
  <si>
    <t>FIN1-finothoth-amt</t>
  </si>
  <si>
    <t>FIN1-fingrandtot-amt</t>
  </si>
  <si>
    <t>FIN1-finoth-amt</t>
  </si>
  <si>
    <t>FIN1-fingrandtotpfi-amt</t>
  </si>
  <si>
    <t>FIN1-fingrngov-amthra</t>
  </si>
  <si>
    <t>FIN1-fingrnothesif-amthra</t>
  </si>
  <si>
    <t>FIN1-fingrnothpri-amthra</t>
  </si>
  <si>
    <t>FIN1-fingrnothndpb-amthra</t>
  </si>
  <si>
    <t>FIN1-fingrnothlot-amthra</t>
  </si>
  <si>
    <t>FIN1-fingrnothgovgla-amthra</t>
  </si>
  <si>
    <t>FIN1-fingrnothgovlep-amthra</t>
  </si>
  <si>
    <t>FIN1-fingrnothgovla-amthra</t>
  </si>
  <si>
    <t>FIN1-fingrn-amthra</t>
  </si>
  <si>
    <t>FIN1-finrec-amthra</t>
  </si>
  <si>
    <t>FIN1-finfundhra-amthra</t>
  </si>
  <si>
    <t>FIN1-finfundmrr-amthra</t>
  </si>
  <si>
    <t>FIN1-finfundgfra-amthra</t>
  </si>
  <si>
    <t>FIN1-finfund-amthra</t>
  </si>
  <si>
    <t>FIN1-finothgla-amthra</t>
  </si>
  <si>
    <t>FIN1-finothlep-amthra</t>
  </si>
  <si>
    <t>FIN1-finothla-amthra</t>
  </si>
  <si>
    <t>FIN1-finothoth-amthra</t>
  </si>
  <si>
    <t>FIN1-finothxpfi-amthra</t>
  </si>
  <si>
    <t>FIN1-fingrandtot-amthra</t>
  </si>
  <si>
    <t>FIN1-finothpfi-amthra</t>
  </si>
  <si>
    <t>FIN1-finoth-amthra</t>
  </si>
  <si>
    <t>FIN1-fingrandtotpfi-amthra</t>
  </si>
  <si>
    <t>FIN1A-fingrnothpris106-amt</t>
  </si>
  <si>
    <t>FIN1A-fingrnothpris106oth-amt</t>
  </si>
  <si>
    <t>FIN1A-fingrnothpricil-amt</t>
  </si>
  <si>
    <t>FIN1A-fingrnothprioth-amt</t>
  </si>
  <si>
    <t>FIN1A-fingrnothpri-amt</t>
  </si>
  <si>
    <t>FIN1A-fingrnothprihig-amt</t>
  </si>
  <si>
    <t>FIN1B-fingrnothprihigstrt-amt</t>
  </si>
  <si>
    <t>FIN1B-fingrnothprihigrec-amt</t>
  </si>
  <si>
    <t>FIN1B-fingrnothprihig-amt</t>
  </si>
  <si>
    <t>FIN1B-fingrnothprihigend-amt</t>
  </si>
  <si>
    <t>FIN1B-fingrnothprihigrec-amts106</t>
  </si>
  <si>
    <t>FIN1B-fingrnothprihigrec-amtcil</t>
  </si>
  <si>
    <t>FIN1B-fingrnothprihigrec-amtrep</t>
  </si>
  <si>
    <t>FIN1B-fingrnothprihigrec-amtoth</t>
  </si>
  <si>
    <t>FIN1C-grant1-grantname</t>
  </si>
  <si>
    <t>FIN1C-grant1-issuer</t>
  </si>
  <si>
    <t>FIN1C-grant1-totgrant</t>
  </si>
  <si>
    <t>FIN1C-grant2-grantname</t>
  </si>
  <si>
    <t>FIN1C-grant2-issuer</t>
  </si>
  <si>
    <t>FIN1C-grant2-totgrant</t>
  </si>
  <si>
    <t>FIN1C-grant3-grantname</t>
  </si>
  <si>
    <t>FIN1C-grant3-issuer</t>
  </si>
  <si>
    <t>FIN1C-grant3-totgrant</t>
  </si>
  <si>
    <t>FIN1C-grant4-grantname</t>
  </si>
  <si>
    <t>FIN1C-grant4-issuer</t>
  </si>
  <si>
    <t>FIN1C-grant4-totgrant</t>
  </si>
  <si>
    <t>FIN1C-grant5-grantname</t>
  </si>
  <si>
    <t>FIN1C-grant5-issuer</t>
  </si>
  <si>
    <t>FIN1C-grant5-totgrant</t>
  </si>
  <si>
    <t>FIN1C-grant6-grantname</t>
  </si>
  <si>
    <t>FIN1C-grant6-issuer</t>
  </si>
  <si>
    <t>FIN1C-grant6-totgrant</t>
  </si>
  <si>
    <t>FIN1C-grant7-grantname</t>
  </si>
  <si>
    <t>FIN1C-grant7-issuer</t>
  </si>
  <si>
    <t>FIN1C-grant7-totgrant</t>
  </si>
  <si>
    <t>FIN1C-grant8-grantname</t>
  </si>
  <si>
    <t>FIN1C-grant8-issuer</t>
  </si>
  <si>
    <t>FIN1C-grant8-totgrant</t>
  </si>
  <si>
    <t>FIN1C-grant9-grantname</t>
  </si>
  <si>
    <t>FIN1C-grant9-issuer</t>
  </si>
  <si>
    <t>FIN1C-grant9-totgrant</t>
  </si>
  <si>
    <t>FIN1C-grant10-grantname</t>
  </si>
  <si>
    <t>FIN1C-grant10-issuer</t>
  </si>
  <si>
    <t>FIN1C-grant10-totgrant</t>
  </si>
  <si>
    <t>FIN1C-grant11-grantname</t>
  </si>
  <si>
    <t>FIN1C-grant11-issuer</t>
  </si>
  <si>
    <t>FIN1C-grant11-totgrant</t>
  </si>
  <si>
    <t>FIN1C-grant12-grantname</t>
  </si>
  <si>
    <t>FIN1C-grant12-issuer</t>
  </si>
  <si>
    <t>FIN1C-grant12-totgrant</t>
  </si>
  <si>
    <t>FIN1C-grant13-grantname</t>
  </si>
  <si>
    <t>FIN1C-grant13-issuer</t>
  </si>
  <si>
    <t>FIN1C-grant13-totgrant</t>
  </si>
  <si>
    <t>FIN1C-grant14-grantname</t>
  </si>
  <si>
    <t>FIN1C-grant14-issuer</t>
  </si>
  <si>
    <t>FIN1C-grant14-totgrant</t>
  </si>
  <si>
    <t>FIN1C-grant15-grantname</t>
  </si>
  <si>
    <t>FIN1C-grant15-issuer</t>
  </si>
  <si>
    <t>FIN1C-grant15-totgrant</t>
  </si>
  <si>
    <t>FIN1C-grant16-grantname</t>
  </si>
  <si>
    <t>FIN1C-grant16-issuer</t>
  </si>
  <si>
    <t>FIN1C-grant16-totgrant</t>
  </si>
  <si>
    <t>FIN1C-grant17-grantname</t>
  </si>
  <si>
    <t>FIN1C-grant17-issuer</t>
  </si>
  <si>
    <t>FIN1C-grant17-totgrant</t>
  </si>
  <si>
    <t>FIN1C-grant18-grantname</t>
  </si>
  <si>
    <t>FIN1C-grant18-issuer</t>
  </si>
  <si>
    <t>FIN1C-grant18-totgrant</t>
  </si>
  <si>
    <t>FIN1C-grant19-grantname</t>
  </si>
  <si>
    <t>FIN1C-grant19-issuer</t>
  </si>
  <si>
    <t>FIN1C-grant19-totgrant</t>
  </si>
  <si>
    <t>FIN1C-grant20-grantname</t>
  </si>
  <si>
    <t>FIN1C-grant20-issuer</t>
  </si>
  <si>
    <t>FIN1C-grant20-totgrant</t>
  </si>
  <si>
    <t>FIN1C-grant21-grantname</t>
  </si>
  <si>
    <t>FIN1C-grant21-issuer</t>
  </si>
  <si>
    <t>FIN1C-grant21-totgrant</t>
  </si>
  <si>
    <t>FIN1C-grant22-grantname</t>
  </si>
  <si>
    <t>FIN1C-grant22-issuer</t>
  </si>
  <si>
    <t>FIN1C-grant22-totgrant</t>
  </si>
  <si>
    <t>FIN1C-grant23-grantname</t>
  </si>
  <si>
    <t>FIN1C-grant23-issuer</t>
  </si>
  <si>
    <t>FIN1C-grant23-totgrant</t>
  </si>
  <si>
    <t>FIN1C-grant24-grantname</t>
  </si>
  <si>
    <t>FIN1C-grant24-issuer</t>
  </si>
  <si>
    <t>FIN1C-grant24-totgrant</t>
  </si>
  <si>
    <t>FIN1C-grant25-grantname</t>
  </si>
  <si>
    <t>FIN1C-grant25-issuer</t>
  </si>
  <si>
    <t>FIN1C-grant25-totgrant</t>
  </si>
  <si>
    <t>FIN1C-grant26-grantname</t>
  </si>
  <si>
    <t>FIN1C-grant26-issuer</t>
  </si>
  <si>
    <t>FIN1C-grant26-totgrant</t>
  </si>
  <si>
    <t>FIN1C-grant27-grantname</t>
  </si>
  <si>
    <t>FIN1C-grant27-issuer</t>
  </si>
  <si>
    <t>FIN1C-grant27-totgrant</t>
  </si>
  <si>
    <t>FIN1C-grant28-grantname</t>
  </si>
  <si>
    <t>FIN1C-grant28-issuer</t>
  </si>
  <si>
    <t>FIN1C-grant28-totgrant</t>
  </si>
  <si>
    <t>FIN1C-grant29-grantname</t>
  </si>
  <si>
    <t>FIN1C-grant29-issuer</t>
  </si>
  <si>
    <t>FIN1C-grant29-totgrant</t>
  </si>
  <si>
    <t>FIN1C-grant30-grantname</t>
  </si>
  <si>
    <t>FIN1C-grant30-issuer</t>
  </si>
  <si>
    <t>FIN1C-grant30-totgrant</t>
  </si>
  <si>
    <t>FIN1C-grant31-grantname</t>
  </si>
  <si>
    <t>FIN1C-grant31-issuer</t>
  </si>
  <si>
    <t>FIN1C-grant31-totgrant</t>
  </si>
  <si>
    <t>FIN1C-grant32-grantname</t>
  </si>
  <si>
    <t>FIN1C-grant32-issuer</t>
  </si>
  <si>
    <t>FIN1C-grant32-totgrant</t>
  </si>
  <si>
    <t>FIN1C-grant33-grantname</t>
  </si>
  <si>
    <t>FIN1C-grant33-issuer</t>
  </si>
  <si>
    <t>FIN1C-grant33-totgrant</t>
  </si>
  <si>
    <t>FIN1C-grant34-grantname</t>
  </si>
  <si>
    <t>FIN1C-grant34-issuer</t>
  </si>
  <si>
    <t>FIN1C-grant34-totgrant</t>
  </si>
  <si>
    <t>FIN1C-grant35-grantname</t>
  </si>
  <si>
    <t>FIN1C-grant35-issuer</t>
  </si>
  <si>
    <t>FIN1C-grant35-totgrant</t>
  </si>
  <si>
    <t>FIN1C-grant36-grantname</t>
  </si>
  <si>
    <t>FIN1C-grant36-issuer</t>
  </si>
  <si>
    <t>FIN1C-grant36-totgrant</t>
  </si>
  <si>
    <t>FIN1C-grant37-grantname</t>
  </si>
  <si>
    <t>FIN1C-grant37-issuer</t>
  </si>
  <si>
    <t>FIN1C-grant37-totgrant</t>
  </si>
  <si>
    <t>FIN1C-grant38-grantname</t>
  </si>
  <si>
    <t>FIN1C-grant38-issuer</t>
  </si>
  <si>
    <t>FIN1C-grant38-totgrant</t>
  </si>
  <si>
    <t>FIN1C-grant39-grantname</t>
  </si>
  <si>
    <t>FIN1C-grant39-issuer</t>
  </si>
  <si>
    <t>FIN1C-grant39-totgrant</t>
  </si>
  <si>
    <t>FIN1C-grant40-grantname</t>
  </si>
  <si>
    <t>FIN1C-grant40-issuer</t>
  </si>
  <si>
    <t>FIN1C-grant40-totgrant</t>
  </si>
  <si>
    <t>FIN1C-grant41-grantname</t>
  </si>
  <si>
    <t>FIN1C-grant41-issuer</t>
  </si>
  <si>
    <t>FIN1C-grant41-totgrant</t>
  </si>
  <si>
    <t>PRU1-prufinoth-amt</t>
  </si>
  <si>
    <t>PRU1-prurpyrevmrp-amt</t>
  </si>
  <si>
    <t>PRU1-prurpyrevadd-amt</t>
  </si>
  <si>
    <t>PRU1-prurpyhra-amt</t>
  </si>
  <si>
    <t>PRU1-prurpymrr-amt</t>
  </si>
  <si>
    <t>PRU1-prurpyrec-amt</t>
  </si>
  <si>
    <t>PRU1-prurpyhraadj-amt</t>
  </si>
  <si>
    <t>PRU1-prurpy-amt</t>
  </si>
  <si>
    <t>PRU1-prufinoth-amthra</t>
  </si>
  <si>
    <t>PRU1-prurpyrevmrp-amthra</t>
  </si>
  <si>
    <t>PRU1-prurpyrevadd-amthra</t>
  </si>
  <si>
    <t>PRU1-prurpyhra-amthra</t>
  </si>
  <si>
    <t>PRU1-prurpymrr-amthra</t>
  </si>
  <si>
    <t>PRU1-prurpyrec-amthra</t>
  </si>
  <si>
    <t>PRU1-prurpyhraadj-amthra</t>
  </si>
  <si>
    <t>PRU1-prurpy-amthra</t>
  </si>
  <si>
    <t>PRU2T1-prubrwgrscrdt-strt</t>
  </si>
  <si>
    <t>PRU2T1-prubrwnet-strt</t>
  </si>
  <si>
    <t>PRU2T1-prubrwgrscrdt-end</t>
  </si>
  <si>
    <t>PRU2T1-prubrwnet-end</t>
  </si>
  <si>
    <t>PRU2T1-prubrwgrscrdt-chng</t>
  </si>
  <si>
    <t>PRU2T1-prubrwnet-chng</t>
  </si>
  <si>
    <t>PRU2T2-prubdy-strt</t>
  </si>
  <si>
    <t>PRU2T2-prulmt-strt</t>
  </si>
  <si>
    <t>PRU2T2-prubdy-end</t>
  </si>
  <si>
    <t>PRU2T2-prulmt-end</t>
  </si>
  <si>
    <t>PRU2T2-prubdy-chng</t>
  </si>
  <si>
    <t>PRU2T2-prulmt-chng</t>
  </si>
  <si>
    <t>REC-recrcv-amt</t>
  </si>
  <si>
    <t>REC-recusdfin-amt</t>
  </si>
  <si>
    <t>REC-recusdflx-amt</t>
  </si>
  <si>
    <t>REC-recusds162b-amt</t>
  </si>
  <si>
    <t>REC-recusdrpy-amt</t>
  </si>
  <si>
    <t>REC-recusdpool-amt</t>
  </si>
  <si>
    <t>REC-recusdpoolint-amt</t>
  </si>
  <si>
    <t>REC-recusd-amt</t>
  </si>
  <si>
    <t>REC-recchng-amt</t>
  </si>
  <si>
    <t>EandR1-alltot-expgrngla</t>
  </si>
  <si>
    <t>EandR1-alltot-explnsgla</t>
  </si>
  <si>
    <t>EandR1-alltot-expshrlnsgla</t>
  </si>
  <si>
    <t>EandR1-alltot-expshrlnsoth</t>
  </si>
  <si>
    <t>EandR1-centot-expgrngla</t>
  </si>
  <si>
    <t>EandR1-centot-explnsgla</t>
  </si>
  <si>
    <t>EandR1-centot-expshrlnsgla</t>
  </si>
  <si>
    <t>EandR1-centot-expshrlnsoth</t>
  </si>
  <si>
    <t>EandR1-culhrt-expgrngla</t>
  </si>
  <si>
    <t>EandR1-culhrt-explnsgla</t>
  </si>
  <si>
    <t>EandR1-culhrt-expshrlnsgla</t>
  </si>
  <si>
    <t>EandR1-culhrt-expshrlnsoth</t>
  </si>
  <si>
    <t>EandR1-cullib-expgrngla</t>
  </si>
  <si>
    <t>EandR1-cullib-explnsgla</t>
  </si>
  <si>
    <t>EandR1-cullib-expshrlnsgla</t>
  </si>
  <si>
    <t>EandR1-cullib-expshrlnsoth</t>
  </si>
  <si>
    <t>EandR1-culopn-expgrngla</t>
  </si>
  <si>
    <t>EandR1-culopn-explnsgla</t>
  </si>
  <si>
    <t>EandR1-culopn-expshrlnsgla</t>
  </si>
  <si>
    <t>EandR1-culopn-expshrlnsoth</t>
  </si>
  <si>
    <t>EandR1-culspr-expgrngla</t>
  </si>
  <si>
    <t>EandR1-culspr-explnsgla</t>
  </si>
  <si>
    <t>EandR1-culspr-expshrlnsgla</t>
  </si>
  <si>
    <t>EandR1-culspr-expshrlnsoth</t>
  </si>
  <si>
    <t>EandR1-cultot-expgrngla</t>
  </si>
  <si>
    <t>EandR1-cultot-explnsgla</t>
  </si>
  <si>
    <t>EandR1-cultot-expshrlnsgla</t>
  </si>
  <si>
    <t>EandR1-cultot-expshrlnsoth</t>
  </si>
  <si>
    <t>EandR1-cultrs-expgrngla</t>
  </si>
  <si>
    <t>EandR1-cultrs-explnsgla</t>
  </si>
  <si>
    <t>EandR1-cultrs-expshrlnsgla</t>
  </si>
  <si>
    <t>EandR1-cultrs-expshrlnsoth</t>
  </si>
  <si>
    <t>EandR1-digtot-expgrngla</t>
  </si>
  <si>
    <t>EandR1-digtot-explnsgla</t>
  </si>
  <si>
    <t>EandR1-digtot-expshrlnsgla</t>
  </si>
  <si>
    <t>EandR1-digtot-expshrlnsoth</t>
  </si>
  <si>
    <t>EandR1-eduerlprm-expgrngla</t>
  </si>
  <si>
    <t>EandR1-eduerlprm-explnsgla</t>
  </si>
  <si>
    <t>EandR1-eduerlprm-expshrlnsgla</t>
  </si>
  <si>
    <t>EandR1-eduerlprm-expshrlnsoth</t>
  </si>
  <si>
    <t>EandR1-edupstoth-expgrngla</t>
  </si>
  <si>
    <t>EandR1-edupstoth-explnsgla</t>
  </si>
  <si>
    <t>EandR1-edupstoth-expshrlnsgla</t>
  </si>
  <si>
    <t>EandR1-edupstoth-expshrlnsoth</t>
  </si>
  <si>
    <t>EandR1-eduscn-expgrngla</t>
  </si>
  <si>
    <t>EandR1-eduscn-explnsgla</t>
  </si>
  <si>
    <t>EandR1-eduscn-expshrlnsgla</t>
  </si>
  <si>
    <t>EandR1-eduscn-expshrlnsoth</t>
  </si>
  <si>
    <t>EandR1-eduspc-expgrngla</t>
  </si>
  <si>
    <t>EandR1-eduspc-explnsgla</t>
  </si>
  <si>
    <t>EandR1-eduspc-expshrlnsgla</t>
  </si>
  <si>
    <t>EandR1-eduspc-expshrlnsoth</t>
  </si>
  <si>
    <t>EandR1-edutot-expgrngla</t>
  </si>
  <si>
    <t>EandR1-edutot-explnsgla</t>
  </si>
  <si>
    <t>EandR1-edutot-expshrlnsgla</t>
  </si>
  <si>
    <t>EandR1-edutot-expshrlnsoth</t>
  </si>
  <si>
    <t>EandR1-envagr-expgrngla</t>
  </si>
  <si>
    <t>EandR1-envagr-explnsgla</t>
  </si>
  <si>
    <t>EandR1-envagr-expshrlnsgla</t>
  </si>
  <si>
    <t>EandR1-envagr-expshrlnsoth</t>
  </si>
  <si>
    <t>EandR1-envcll-expgrngla</t>
  </si>
  <si>
    <t>EandR1-envcll-explnsgla</t>
  </si>
  <si>
    <t>EandR1-envcll-expshrlnsgla</t>
  </si>
  <si>
    <t>EandR1-envcll-expshrlnsoth</t>
  </si>
  <si>
    <t>EandR1-envclm-expgrngla</t>
  </si>
  <si>
    <t>EandR1-envclm-explnsgla</t>
  </si>
  <si>
    <t>EandR1-envclm-expshrlnsgla</t>
  </si>
  <si>
    <t>EandR1-envclm-expshrlnsoth</t>
  </si>
  <si>
    <t>EandR1-envcmm-expgrngla</t>
  </si>
  <si>
    <t>EandR1-envcmm-explnsgla</t>
  </si>
  <si>
    <t>EandR1-envcmm-expshrlnsgla</t>
  </si>
  <si>
    <t>EandR1-envcmm-expshrlnsoth</t>
  </si>
  <si>
    <t>EandR1-envcmt-expgrngla</t>
  </si>
  <si>
    <t>EandR1-envcmt-explnsgla</t>
  </si>
  <si>
    <t>EandR1-envcmt-expshrlnsgla</t>
  </si>
  <si>
    <t>EandR1-envcmt-expshrlnsoth</t>
  </si>
  <si>
    <t>EandR1-envcst-expgrngla</t>
  </si>
  <si>
    <t>EandR1-envcst-explnsgla</t>
  </si>
  <si>
    <t>EandR1-envcst-expshrlnsgla</t>
  </si>
  <si>
    <t>EandR1-envcst-expshrlnsoth</t>
  </si>
  <si>
    <t>EandR1-envdsp-expgrngla</t>
  </si>
  <si>
    <t>EandR1-envdsp-explnsgla</t>
  </si>
  <si>
    <t>EandR1-envdsp-expshrlnsgla</t>
  </si>
  <si>
    <t>EandR1-envdsp-expshrlnsoth</t>
  </si>
  <si>
    <t>EandR1-envflddrn-expgrngla</t>
  </si>
  <si>
    <t>EandR1-envflddrn-explnsgla</t>
  </si>
  <si>
    <t>EandR1-envflddrn-expshrlnsgla</t>
  </si>
  <si>
    <t>EandR1-envflddrn-expshrlnsoth</t>
  </si>
  <si>
    <t>EandR1-envmin-expgrngla</t>
  </si>
  <si>
    <t>EandR1-envmin-explnsgla</t>
  </si>
  <si>
    <t>EandR1-envmin-expshrlnsgla</t>
  </si>
  <si>
    <t>EandR1-envmin-expshrlnsoth</t>
  </si>
  <si>
    <t>EandR1-envrcy-expgrngla</t>
  </si>
  <si>
    <t>EandR1-envrcy-explnsgla</t>
  </si>
  <si>
    <t>EandR1-envrcy-expshrlnsgla</t>
  </si>
  <si>
    <t>EandR1-envrcy-expshrlnsoth</t>
  </si>
  <si>
    <t>EandR1-envrglenv-expgrngla</t>
  </si>
  <si>
    <t>EandR1-envrglenv-explnsgla</t>
  </si>
  <si>
    <t>EandR1-envrglenv-expshrlnsgla</t>
  </si>
  <si>
    <t>EandR1-envrglenv-expshrlnsoth</t>
  </si>
  <si>
    <t>EandR1-envrgltrd-expgrngla</t>
  </si>
  <si>
    <t>EandR1-envrgltrd-explnsgla</t>
  </si>
  <si>
    <t>EandR1-envrgltrd-expshrlnsgla</t>
  </si>
  <si>
    <t>EandR1-envrgltrd-expshrlnsoth</t>
  </si>
  <si>
    <t>EandR1-envstr-expgrngla</t>
  </si>
  <si>
    <t>EandR1-envstr-explnsgla</t>
  </si>
  <si>
    <t>EandR1-envstr-expshrlnsgla</t>
  </si>
  <si>
    <t>EandR1-envstr-expshrlnsoth</t>
  </si>
  <si>
    <t>EandR1-envtot-expgrngla</t>
  </si>
  <si>
    <t>EandR1-envtot-explnsgla</t>
  </si>
  <si>
    <t>EandR1-envtot-expshrlnsgla</t>
  </si>
  <si>
    <t>EandR1-envtot-expshrlnsoth</t>
  </si>
  <si>
    <t>EandR1-envtrd-expgrngla</t>
  </si>
  <si>
    <t>EandR1-envtrd-explnsgla</t>
  </si>
  <si>
    <t>EandR1-envtrd-expshrlnsgla</t>
  </si>
  <si>
    <t>EandR1-envtrd-expshrlnsoth</t>
  </si>
  <si>
    <t>EandR1-frstot-expgrngla</t>
  </si>
  <si>
    <t>EandR1-frstot-explnsgla</t>
  </si>
  <si>
    <t>EandR1-frstot-expshrlnsgla</t>
  </si>
  <si>
    <t>EandR1-frstot-expshrlnsoth</t>
  </si>
  <si>
    <t>EandR1-housgfcftot-expgrngla</t>
  </si>
  <si>
    <t>EandR1-housgfcftot-explnsgla</t>
  </si>
  <si>
    <t>EandR1-housgfcftot-expshrlnsgla</t>
  </si>
  <si>
    <t>EandR1-housgfcftot-expshrlnsoth</t>
  </si>
  <si>
    <t>EandR1-houshratot-expgrngla</t>
  </si>
  <si>
    <t>EandR1-houshratot-explnsgla</t>
  </si>
  <si>
    <t>EandR1-houshratot-expshrlnsgla</t>
  </si>
  <si>
    <t>EandR1-houshratot-expshrlnsoth</t>
  </si>
  <si>
    <t>EandR1-houstot-expgrngla</t>
  </si>
  <si>
    <t>EandR1-houstot-explnsgla</t>
  </si>
  <si>
    <t>EandR1-houstot-expshrlnsgla</t>
  </si>
  <si>
    <t>EandR1-houstot-expshrlnsoth</t>
  </si>
  <si>
    <t>EandR1-phtot-expgrngla</t>
  </si>
  <si>
    <t>EandR1-phtot-explnsgla</t>
  </si>
  <si>
    <t>EandR1-phtot-expshrlnsgla</t>
  </si>
  <si>
    <t>EandR1-phtot-expshrlnsoth</t>
  </si>
  <si>
    <t>EandR1-plantot-expgrngla</t>
  </si>
  <si>
    <t>EandR1-plantot-explnsgla</t>
  </si>
  <si>
    <t>EandR1-plantot-expshrlnsgla</t>
  </si>
  <si>
    <t>EandR1-plantot-expshrlnsoth</t>
  </si>
  <si>
    <t>EandR1-poltot-expgrngla</t>
  </si>
  <si>
    <t>EandR1-poltot-explnsgla</t>
  </si>
  <si>
    <t>EandR1-poltot-expshrlnsgla</t>
  </si>
  <si>
    <t>EandR1-poltot-expshrlnsoth</t>
  </si>
  <si>
    <t>EandR1-sctot-expgrngla</t>
  </si>
  <si>
    <t>EandR1-sctot-explnsgla</t>
  </si>
  <si>
    <t>EandR1-sctot-expshrlnsgla</t>
  </si>
  <si>
    <t>EandR1-sctot-expshrlnsoth</t>
  </si>
  <si>
    <t>EandR1-tradcomenr-expgrngla</t>
  </si>
  <si>
    <t>EandR1-tradcomenr-explnsgla</t>
  </si>
  <si>
    <t>EandR1-tradcomenr-expshrlnsgla</t>
  </si>
  <si>
    <t>EandR1-tradcomenr-expshrlnsoth</t>
  </si>
  <si>
    <t>EandR1-tradcomfin-expgrngla</t>
  </si>
  <si>
    <t>EandR1-tradcomfin-explnsgla</t>
  </si>
  <si>
    <t>EandR1-tradcomfin-expshrlnsgla</t>
  </si>
  <si>
    <t>EandR1-tradcomfin-expshrlnsoth</t>
  </si>
  <si>
    <t>EandR1-tradcomhous-expgrngla</t>
  </si>
  <si>
    <t>EandR1-tradcomhous-explnsgla</t>
  </si>
  <si>
    <t>EandR1-tradcomhous-expshrlnsgla</t>
  </si>
  <si>
    <t>EandR1-tradcomhous-expshrlnsoth</t>
  </si>
  <si>
    <t>EandR1-tradcomhsp-expgrngla</t>
  </si>
  <si>
    <t>EandR1-tradcomhsp-explnsgla</t>
  </si>
  <si>
    <t>EandR1-tradcomhsp-expshrlnsgla</t>
  </si>
  <si>
    <t>EandR1-tradcomhsp-expshrlnsoth</t>
  </si>
  <si>
    <t>EandR1-tradcomoth-expgrngla</t>
  </si>
  <si>
    <t>EandR1-tradcomoth-explnsgla</t>
  </si>
  <si>
    <t>EandR1-tradcomoth-expshrlnsgla</t>
  </si>
  <si>
    <t>EandR1-tradcomoth-expshrlnsoth</t>
  </si>
  <si>
    <t>EandR1-tradcomreal-expgrngla</t>
  </si>
  <si>
    <t>EandR1-tradcomreal-explnsgla</t>
  </si>
  <si>
    <t>EandR1-tradcomreal-expshrlnsgla</t>
  </si>
  <si>
    <t>EandR1-tradcomreal-expshrlnsoth</t>
  </si>
  <si>
    <t>EandR1-tradcomtot-expgrngla</t>
  </si>
  <si>
    <t>EandR1-tradcomtot-explnsgla</t>
  </si>
  <si>
    <t>EandR1-tradcomtot-expshrlnsgla</t>
  </si>
  <si>
    <t>EandR1-tradcomtot-expshrlnsoth</t>
  </si>
  <si>
    <t>EandR1-tradcomwtr-expgrngla</t>
  </si>
  <si>
    <t>EandR1-tradcomwtr-explnsgla</t>
  </si>
  <si>
    <t>EandR1-tradcomwtr-expshrlnsgla</t>
  </si>
  <si>
    <t>EandR1-tradcomwtr-expshrlnsoth</t>
  </si>
  <si>
    <t>EandR1-tradoth-expgrngla</t>
  </si>
  <si>
    <t>EandR1-tradoth-explnsgla</t>
  </si>
  <si>
    <t>EandR1-tradoth-expshrlnsgla</t>
  </si>
  <si>
    <t>EandR1-tradoth-expshrlnsoth</t>
  </si>
  <si>
    <t>EandR1-tradtot-expgrngla</t>
  </si>
  <si>
    <t>EandR1-tradtot-explnsgla</t>
  </si>
  <si>
    <t>EandR1-tradtot-expshrlnsgla</t>
  </si>
  <si>
    <t>EandR1-tradtot-expshrlnsoth</t>
  </si>
  <si>
    <t>EandR1-transahtarp-expgrngla</t>
  </si>
  <si>
    <t>EandR1-transahtarp-explnsgla</t>
  </si>
  <si>
    <t>EandR1-transahtarp-expshrlnsgla</t>
  </si>
  <si>
    <t>EandR1-transahtarp-expshrlnsoth</t>
  </si>
  <si>
    <t>EandR1-transahthrbprs-expgrngla</t>
  </si>
  <si>
    <t>EandR1-transahthrbprs-explnsgla</t>
  </si>
  <si>
    <t>EandR1-transahthrbprs-expshrlnsgla</t>
  </si>
  <si>
    <t>EandR1-transahthrbprs-expshrlnsoth</t>
  </si>
  <si>
    <t>EandR1-transahttll-expgrngla</t>
  </si>
  <si>
    <t>EandR1-transahttll-explnsgla</t>
  </si>
  <si>
    <t>EandR1-transahttll-expshrlnsgla</t>
  </si>
  <si>
    <t>EandR1-transahttll-expshrlnsoth</t>
  </si>
  <si>
    <t>EandR1-transpblbus-expgrngla</t>
  </si>
  <si>
    <t>EandR1-transpblbus-explnsgla</t>
  </si>
  <si>
    <t>EandR1-transpblbus-expshrlnsgla</t>
  </si>
  <si>
    <t>EandR1-transpblbus-expshrlnsoth</t>
  </si>
  <si>
    <t>EandR1-transpblrail-expgrngla</t>
  </si>
  <si>
    <t>EandR1-transpblrail-explnsgla</t>
  </si>
  <si>
    <t>EandR1-transpblrail-expshrlnsgla</t>
  </si>
  <si>
    <t>EandR1-transpblrail-expshrlnsoth</t>
  </si>
  <si>
    <t>EandR1-transprk-expgrngla</t>
  </si>
  <si>
    <t>EandR1-transprk-explnsgla</t>
  </si>
  <si>
    <t>EandR1-transprk-expshrlnsgla</t>
  </si>
  <si>
    <t>EandR1-transprk-expshrlnsoth</t>
  </si>
  <si>
    <t>EandR1-transrds-expgrngla</t>
  </si>
  <si>
    <t>EandR1-transrds-explnsgla</t>
  </si>
  <si>
    <t>EandR1-transrds-expshrlnsgla</t>
  </si>
  <si>
    <t>EandR1-transrds-expshrlnsoth</t>
  </si>
  <si>
    <t>EandR1-transtot-expgrngla</t>
  </si>
  <si>
    <t>EandR1-transtot-explnsgla</t>
  </si>
  <si>
    <t>EandR1-transtot-expshrlnsgla</t>
  </si>
  <si>
    <t>EandR1-transtot-expshrlnsoth</t>
  </si>
  <si>
    <t>EandR1C-expgrnothpub-alltot</t>
  </si>
  <si>
    <t>EandR1C-expgrnothpuboth-alltot</t>
  </si>
  <si>
    <t>EandR1C-expgrnothpubrfl-alltot</t>
  </si>
  <si>
    <t>EandR1C-expgrnothpubttl-alltot</t>
  </si>
  <si>
    <t>EandR1C-expgrnothpubxrail-alltot</t>
  </si>
  <si>
    <t>EandR1C-explnsothpub-alltot</t>
  </si>
  <si>
    <t>EandR1C-explnsothpuboth-alltot</t>
  </si>
  <si>
    <t>EandR1C-explnsothpubrfl-alltot</t>
  </si>
  <si>
    <t>EandR1C-explnsothpubttl-alltot</t>
  </si>
  <si>
    <t>EandR1C-explnsothpubxrail-alltot</t>
  </si>
  <si>
    <t>EandR1C-expshrlnsoth-alltot</t>
  </si>
  <si>
    <t>EandR1C-expshrlnsothoth-alltot</t>
  </si>
  <si>
    <t>EandR1C-expshrlnsothrfl-alltot</t>
  </si>
  <si>
    <t>EandR1C-expshrlnsothttl-alltot</t>
  </si>
  <si>
    <t>EandR1C-expshrlnsothxrail-alltot</t>
  </si>
  <si>
    <t>MRR-mrrcrdtdep-amt</t>
  </si>
  <si>
    <t>MRR-mrrcrdttrns-amt</t>
  </si>
  <si>
    <t>MRR-mrrcrdt-amt</t>
  </si>
  <si>
    <t>MRR-mrrdbtfin-amt</t>
  </si>
  <si>
    <t>MRR-mrrdbtrpy-amt</t>
  </si>
  <si>
    <t>MRR-mrrdbtrtrns-amt</t>
  </si>
  <si>
    <t>MRR-mrrdbt-amt</t>
  </si>
  <si>
    <t>MRR-mrrchng-amt</t>
  </si>
  <si>
    <t>EandR1B-edutot-expgrnothhous</t>
  </si>
  <si>
    <t>EandR1B-transtot-expgrnothhous</t>
  </si>
  <si>
    <t>EandR1B-sctot-expgrnothhous</t>
  </si>
  <si>
    <t>EandR1B-phtot-expgrnothhous</t>
  </si>
  <si>
    <t>EandR1B-houstot-expgrnothhous</t>
  </si>
  <si>
    <t>EandR1B-cultot-expgrnothhous</t>
  </si>
  <si>
    <t>EandR1B-envtot-expgrnothhous</t>
  </si>
  <si>
    <t>EandR1B-plantot-expgrnothhous</t>
  </si>
  <si>
    <t>EandR1B-digtot-expgrnothhous</t>
  </si>
  <si>
    <t>EandR1B-poltot-expgrnothhous</t>
  </si>
  <si>
    <t>EandR1B-frstot-expgrnothhous</t>
  </si>
  <si>
    <t>EandR1B-centot-expgrnothhous</t>
  </si>
  <si>
    <t>EandR1B-tradtot-expgrnothhous</t>
  </si>
  <si>
    <t>EandR1B-alltot-expgrnothhous</t>
  </si>
  <si>
    <t>EandR1B-edutot-expgrnothnpish</t>
  </si>
  <si>
    <t>EandR1B-transtot-expgrnothnpish</t>
  </si>
  <si>
    <t>EandR1B-sctot-expgrnothnpish</t>
  </si>
  <si>
    <t>EandR1B-phtot-expgrnothnpish</t>
  </si>
  <si>
    <t>EandR1B-houstot-expgrnothnpish</t>
  </si>
  <si>
    <t>EandR1B-cultot-expgrnothnpish</t>
  </si>
  <si>
    <t>EandR1B-envtot-expgrnothnpish</t>
  </si>
  <si>
    <t>EandR1B-plantot-expgrnothnpish</t>
  </si>
  <si>
    <t>EandR1B-digtot-expgrnothnpish</t>
  </si>
  <si>
    <t>EandR1B-poltot-expgrnothnpish</t>
  </si>
  <si>
    <t>EandR1B-frstot-expgrnothnpish</t>
  </si>
  <si>
    <t>EandR1B-centot-expgrnothnpish</t>
  </si>
  <si>
    <t>EandR1B-tradtot-expgrnothnpish</t>
  </si>
  <si>
    <t>EandR1B-alltot-expgrnothnpish</t>
  </si>
  <si>
    <t>EandR1-eduerlprm-reclndbld</t>
  </si>
  <si>
    <t>EandR1-eduscn-reclndbld</t>
  </si>
  <si>
    <t>EandR1-eduspc-reclndbld</t>
  </si>
  <si>
    <t>EandR1-edupstoth-reclndbld</t>
  </si>
  <si>
    <t>EandR1-edutot-reclndbld</t>
  </si>
  <si>
    <t>EandR1-transrds-reclndbld</t>
  </si>
  <si>
    <t>EandR1-transprk-reclndbld</t>
  </si>
  <si>
    <t>EandR1-transpblbus-reclndbld</t>
  </si>
  <si>
    <t>EandR1-transpblrail-reclndbld</t>
  </si>
  <si>
    <t>EandR1-transahtarp-reclndbld</t>
  </si>
  <si>
    <t>EandR1-transahthrbprs-reclndbld</t>
  </si>
  <si>
    <t>EandR1-transahttll-reclndbld</t>
  </si>
  <si>
    <t>EandR1-transtot-reclndbld</t>
  </si>
  <si>
    <t>EandR1-sctot-reclndbld</t>
  </si>
  <si>
    <t>EandR1-phtot-reclndbld</t>
  </si>
  <si>
    <t>EandR1-houshratot-reclndbld</t>
  </si>
  <si>
    <t>EandR1-housgfcftot-reclndbld</t>
  </si>
  <si>
    <t>EandR1-houstot-reclndbld</t>
  </si>
  <si>
    <t>EandR1-culhrt-reclndbld</t>
  </si>
  <si>
    <t>EandR1-culspr-reclndbld</t>
  </si>
  <si>
    <t>EandR1-culopn-reclndbld</t>
  </si>
  <si>
    <t>EandR1-cultrs-reclndbld</t>
  </si>
  <si>
    <t>EandR1-cullib-reclndbld</t>
  </si>
  <si>
    <t>EandR1-cultot-reclndbld</t>
  </si>
  <si>
    <t>EandR1-envcmt-reclndbld</t>
  </si>
  <si>
    <t>EandR1-envcst-reclndbld</t>
  </si>
  <si>
    <t>EandR1-envcmm-reclndbld</t>
  </si>
  <si>
    <t>EandR1-envflddrn-reclndbld</t>
  </si>
  <si>
    <t>EandR1-envagr-reclndbld</t>
  </si>
  <si>
    <t>EandR1-envrglenv-reclndbld</t>
  </si>
  <si>
    <t>EandR1-envrgltrd-reclndbld</t>
  </si>
  <si>
    <t>EandR1-envstr-reclndbld</t>
  </si>
  <si>
    <t>EandR1-envcll-reclndbld</t>
  </si>
  <si>
    <t>EandR1-envdsp-reclndbld</t>
  </si>
  <si>
    <t>EandR1-envtrd-reclndbld</t>
  </si>
  <si>
    <t>EandR1-envrcy-reclndbld</t>
  </si>
  <si>
    <t>EandR1-envmin-reclndbld</t>
  </si>
  <si>
    <t>EandR1-envclm-reclndbld</t>
  </si>
  <si>
    <t>EandR1-envtot-reclndbld</t>
  </si>
  <si>
    <t>EandR1-plantot-reclndbld</t>
  </si>
  <si>
    <t>EandR1-digtot-reclndbld</t>
  </si>
  <si>
    <t>EandR1-poltot-reclndbld</t>
  </si>
  <si>
    <t>EandR1-frstot-reclndbld</t>
  </si>
  <si>
    <t>EandR1-centot-reclndbld</t>
  </si>
  <si>
    <t>EandR1-tradcomhous-reclndbld</t>
  </si>
  <si>
    <t>EandR1-tradcomreal-reclndbld</t>
  </si>
  <si>
    <t>EandR1-tradcomfin-reclndbld</t>
  </si>
  <si>
    <t>EandR1-tradcomenr-reclndbld</t>
  </si>
  <si>
    <t>EandR1-tradcomwtr-reclndbld</t>
  </si>
  <si>
    <t>EandR1-tradcomhsp-reclndbld</t>
  </si>
  <si>
    <t>EandR1-tradcomoth-reclndbld</t>
  </si>
  <si>
    <t>EandR1-tradcomtot-reclndbld</t>
  </si>
  <si>
    <t>EandR1-tradoth-reclndbld</t>
  </si>
  <si>
    <t>EandR1-tradtot-reclndbld</t>
  </si>
  <si>
    <t>EandR1-alltot-reclndbld</t>
  </si>
  <si>
    <t>EandR1-eduerlprm-recvhc</t>
  </si>
  <si>
    <t>EandR1-eduscn-recvhc</t>
  </si>
  <si>
    <t>EandR1-eduspc-recvhc</t>
  </si>
  <si>
    <t>EandR1-edupstoth-recvhc</t>
  </si>
  <si>
    <t>EandR1-edutot-recvhc</t>
  </si>
  <si>
    <t>EandR1-transrds-recvhc</t>
  </si>
  <si>
    <t>EandR1-transprk-recvhc</t>
  </si>
  <si>
    <t>EandR1-transpblbus-recvhc</t>
  </si>
  <si>
    <t>EandR1-transpblrail-recvhc</t>
  </si>
  <si>
    <t>EandR1-transahtarp-recvhc</t>
  </si>
  <si>
    <t>EandR1-transahthrbprs-recvhc</t>
  </si>
  <si>
    <t>EandR1-transahttll-recvhc</t>
  </si>
  <si>
    <t>EandR1-transtot-recvhc</t>
  </si>
  <si>
    <t>EandR1-sctot-recvhc</t>
  </si>
  <si>
    <t>EandR1-phtot-recvhc</t>
  </si>
  <si>
    <t>EandR1-houshratot-recvhc</t>
  </si>
  <si>
    <t>EandR1-housgfcftot-recvhc</t>
  </si>
  <si>
    <t>EandR1-houstot-recvhc</t>
  </si>
  <si>
    <t>EandR1-culhrt-recvhc</t>
  </si>
  <si>
    <t>EandR1-culspr-recvhc</t>
  </si>
  <si>
    <t>EandR1-culopn-recvhc</t>
  </si>
  <si>
    <t>EandR1-cultrs-recvhc</t>
  </si>
  <si>
    <t>EandR1-cullib-recvhc</t>
  </si>
  <si>
    <t>EandR1-cultot-recvhc</t>
  </si>
  <si>
    <t>EandR1-envcmt-recvhc</t>
  </si>
  <si>
    <t>EandR1-envcst-recvhc</t>
  </si>
  <si>
    <t>EandR1-envcmm-recvhc</t>
  </si>
  <si>
    <t>EandR1-envflddrn-recvhc</t>
  </si>
  <si>
    <t>EandR1-envagr-recvhc</t>
  </si>
  <si>
    <t>EandR1-envrglenv-recvhc</t>
  </si>
  <si>
    <t>EandR1-envrgltrd-recvhc</t>
  </si>
  <si>
    <t>EandR1-envstr-recvhc</t>
  </si>
  <si>
    <t>EandR1-envcll-recvhc</t>
  </si>
  <si>
    <t>EandR1-envdsp-recvhc</t>
  </si>
  <si>
    <t>EandR1-envtrd-recvhc</t>
  </si>
  <si>
    <t>EandR1-envrcy-recvhc</t>
  </si>
  <si>
    <t>EandR1-envmin-recvhc</t>
  </si>
  <si>
    <t>EandR1-envclm-recvhc</t>
  </si>
  <si>
    <t>EandR1-envtot-recvhc</t>
  </si>
  <si>
    <t>EandR1-plantot-recvhc</t>
  </si>
  <si>
    <t>EandR1-digtot-recvhc</t>
  </si>
  <si>
    <t>EandR1-poltot-recvhc</t>
  </si>
  <si>
    <t>EandR1-frstot-recvhc</t>
  </si>
  <si>
    <t>EandR1-centot-recvhc</t>
  </si>
  <si>
    <t>EandR1-tradcomhous-recvhc</t>
  </si>
  <si>
    <t>EandR1-tradcomreal-recvhc</t>
  </si>
  <si>
    <t>EandR1-tradcomfin-recvhc</t>
  </si>
  <si>
    <t>EandR1-tradcomenr-recvhc</t>
  </si>
  <si>
    <t>EandR1-tradcomwtr-recvhc</t>
  </si>
  <si>
    <t>EandR1-tradcomhsp-recvhc</t>
  </si>
  <si>
    <t>EandR1-tradcomoth-recvhc</t>
  </si>
  <si>
    <t>EandR1-tradcomtot-recvhc</t>
  </si>
  <si>
    <t>EandR1-tradoth-recvhc</t>
  </si>
  <si>
    <t>EandR1-tradtot-recvhc</t>
  </si>
  <si>
    <t>EandR1-alltot-recvhc</t>
  </si>
  <si>
    <t>EandR1-eduerlprm-receqpmch</t>
  </si>
  <si>
    <t>EandR1-eduscn-receqpmch</t>
  </si>
  <si>
    <t>EandR1-eduspc-receqpmch</t>
  </si>
  <si>
    <t>EandR1-edupstoth-receqpmch</t>
  </si>
  <si>
    <t>EandR1-edutot-receqpmch</t>
  </si>
  <si>
    <t>EandR1-transrds-receqpmch</t>
  </si>
  <si>
    <t>EandR1-transprk-receqpmch</t>
  </si>
  <si>
    <t>EandR1-transpblbus-receqpmch</t>
  </si>
  <si>
    <t>EandR1-transpblrail-receqpmch</t>
  </si>
  <si>
    <t>EandR1-transahtarp-receqpmch</t>
  </si>
  <si>
    <t>EandR1-transahthrbprs-receqpmch</t>
  </si>
  <si>
    <t>EandR1-transahttll-receqpmch</t>
  </si>
  <si>
    <t>EandR1-transtot-receqpmch</t>
  </si>
  <si>
    <t>EandR1-sctot-receqpmch</t>
  </si>
  <si>
    <t>EandR1-phtot-receqpmch</t>
  </si>
  <si>
    <t>EandR1-houshratot-receqpmch</t>
  </si>
  <si>
    <t>EandR1-housgfcftot-receqpmch</t>
  </si>
  <si>
    <t>EandR1-houstot-receqpmch</t>
  </si>
  <si>
    <t>EandR1-culhrt-receqpmch</t>
  </si>
  <si>
    <t>EandR1-culspr-receqpmch</t>
  </si>
  <si>
    <t>EandR1-culopn-receqpmch</t>
  </si>
  <si>
    <t>EandR1-cultrs-receqpmch</t>
  </si>
  <si>
    <t>EandR1-cullib-receqpmch</t>
  </si>
  <si>
    <t>EandR1-cultot-receqpmch</t>
  </si>
  <si>
    <t>EandR1-envcmt-receqpmch</t>
  </si>
  <si>
    <t>EandR1-envcst-receqpmch</t>
  </si>
  <si>
    <t>EandR1-envcmm-receqpmch</t>
  </si>
  <si>
    <t>EandR1-envflddrn-receqpmch</t>
  </si>
  <si>
    <t>EandR1-envagr-receqpmch</t>
  </si>
  <si>
    <t>EandR1-envrglenv-receqpmch</t>
  </si>
  <si>
    <t>EandR1-envrgltrd-receqpmch</t>
  </si>
  <si>
    <t>EandR1-envstr-receqpmch</t>
  </si>
  <si>
    <t>EandR1-envcll-receqpmch</t>
  </si>
  <si>
    <t>EandR1-envdsp-receqpmch</t>
  </si>
  <si>
    <t>EandR1-envtrd-receqpmch</t>
  </si>
  <si>
    <t>EandR1-envrcy-receqpmch</t>
  </si>
  <si>
    <t>EandR1-envmin-receqpmch</t>
  </si>
  <si>
    <t>EandR1-envclm-receqpmch</t>
  </si>
  <si>
    <t>EandR1-envtot-receqpmch</t>
  </si>
  <si>
    <t>EandR1-plantot-receqpmch</t>
  </si>
  <si>
    <t>EandR1-digtot-receqpmch</t>
  </si>
  <si>
    <t>EandR1-poltot-receqpmch</t>
  </si>
  <si>
    <t>EandR1-frstot-receqpmch</t>
  </si>
  <si>
    <t>EandR1-centot-receqpmch</t>
  </si>
  <si>
    <t>EandR1-tradcomhous-receqpmch</t>
  </si>
  <si>
    <t>EandR1-tradcomreal-receqpmch</t>
  </si>
  <si>
    <t>EandR1-tradcomfin-receqpmch</t>
  </si>
  <si>
    <t>EandR1-tradcomenr-receqpmch</t>
  </si>
  <si>
    <t>EandR1-tradcomwtr-receqpmch</t>
  </si>
  <si>
    <t>EandR1-tradcomhsp-receqpmch</t>
  </si>
  <si>
    <t>EandR1-tradcomoth-receqpmch</t>
  </si>
  <si>
    <t>EandR1-tradcomtot-receqpmch</t>
  </si>
  <si>
    <t>EandR1-tradoth-receqpmch</t>
  </si>
  <si>
    <t>EandR1-tradtot-receqpmch</t>
  </si>
  <si>
    <t>EandR1-alltot-receqpmch</t>
  </si>
  <si>
    <t>EandR1-expothtngoth-infraoth</t>
  </si>
  <si>
    <t>EandR1-expothtngoth-com</t>
  </si>
  <si>
    <t>EandR1-expothtngoth-tngher</t>
  </si>
  <si>
    <t>EandR1-disothtngoth-infraoth</t>
  </si>
  <si>
    <t>EandR1-disothtngoth-com</t>
  </si>
  <si>
    <t>EandR1-disothtngoth-tngher</t>
  </si>
  <si>
    <t>EandR1G-lndbld-acq</t>
  </si>
  <si>
    <t>EandR1G-dwl-acq</t>
  </si>
  <si>
    <t>EandR1G-othbld-acq</t>
  </si>
  <si>
    <t>EandR1G-lnd-acq</t>
  </si>
  <si>
    <t>EandR1G-lndimp-acq</t>
  </si>
  <si>
    <t>EandR1G-cnscnvrnv-acq</t>
  </si>
  <si>
    <t>EandR1G-cnscnvrnvdwl-acq</t>
  </si>
  <si>
    <t>EandR1G-cnscnvrnvothdwl-acq</t>
  </si>
  <si>
    <t>EandR1G-cnscnvrnvothst-acq</t>
  </si>
  <si>
    <t>EandR1G-cnscnvrnvlndimp-acq</t>
  </si>
  <si>
    <t>EandR1G-vhc-acq</t>
  </si>
  <si>
    <t>EandR1G-eqpmch-acq</t>
  </si>
  <si>
    <t>EandR1G-pmch-acq</t>
  </si>
  <si>
    <t>EandR1G-eq-acq</t>
  </si>
  <si>
    <t>EandR1G-furfit-acq</t>
  </si>
  <si>
    <t>EandR1G-vhceqpmch-acq</t>
  </si>
  <si>
    <t>EandR1G-int-acq</t>
  </si>
  <si>
    <t>EandR1G-intdevexp-acq</t>
  </si>
  <si>
    <t>EandR1G-intsftpur-acq</t>
  </si>
  <si>
    <t>EandR1G-intsftdev-acq</t>
  </si>
  <si>
    <t>EandR1G-intart-acq</t>
  </si>
  <si>
    <t>EandR1G-inther-acq</t>
  </si>
  <si>
    <t>EandR1G-intgwl-acq</t>
  </si>
  <si>
    <t>EandR1G-asstot-acq</t>
  </si>
  <si>
    <t>EandR1G-lndbld-rec</t>
  </si>
  <si>
    <t>EandR1G-dwl-rec</t>
  </si>
  <si>
    <t>EandR1G-othbld-rec</t>
  </si>
  <si>
    <t>EandR1G-lnd-rec</t>
  </si>
  <si>
    <t>EandR1G-lndimp-rec</t>
  </si>
  <si>
    <t>EandR1G-cnscnvrnv-rec</t>
  </si>
  <si>
    <t>EandR1G-cnscnvrnvdwl-rec</t>
  </si>
  <si>
    <t>EandR1G-cnscnvrnvothdwl-rec</t>
  </si>
  <si>
    <t>EandR1G-cnscnvrnvothst-rec</t>
  </si>
  <si>
    <t>EandR1G-cnscnvrnvlndimp-rec</t>
  </si>
  <si>
    <t>EandR1G-vhc-rec</t>
  </si>
  <si>
    <t>EandR1G-eqpmch-rec</t>
  </si>
  <si>
    <t>EandR1G-pmch-rec</t>
  </si>
  <si>
    <t>EandR1G-eq-rec</t>
  </si>
  <si>
    <t>EandR1G-furfit-rec</t>
  </si>
  <si>
    <t>EandR1G-vhceqpmch-rec</t>
  </si>
  <si>
    <t>EandR1G-int-rec</t>
  </si>
  <si>
    <t>EandR1G-intdevexp-rec</t>
  </si>
  <si>
    <t>EandR1G-intsftpur-rec</t>
  </si>
  <si>
    <t>EandR1G-intsftdev-rec</t>
  </si>
  <si>
    <t>EandR1G-intart-rec</t>
  </si>
  <si>
    <t>EandR1G-inther-rec</t>
  </si>
  <si>
    <t>EandR1G-intgwl-rec</t>
  </si>
  <si>
    <t>EandR1G-asstot-rec</t>
  </si>
  <si>
    <t>EandR1G-lndbld-impcst</t>
  </si>
  <si>
    <t>EandR1G-dwl-impcst</t>
  </si>
  <si>
    <t>EandR1G-othbld-impcst</t>
  </si>
  <si>
    <t>EandR1G-lnd-impcst</t>
  </si>
  <si>
    <t>EandR1G-lndimp-impcst</t>
  </si>
  <si>
    <t>EandR1G-cnscnvrnv-impcst</t>
  </si>
  <si>
    <t>EandR1G-cnscnvrnvdwl-impcst</t>
  </si>
  <si>
    <t>EandR1G-cnscnvrnvothdwl-impcst</t>
  </si>
  <si>
    <t>EandR1G-cnscnvrnvothst-impcst</t>
  </si>
  <si>
    <t>EandR1G-cnscnvrnvlndimp-impcst</t>
  </si>
  <si>
    <t>EandR1G-vhc-impcst</t>
  </si>
  <si>
    <t>EandR1G-eqpmch-impcst</t>
  </si>
  <si>
    <t>EandR1G-pmch-impcst</t>
  </si>
  <si>
    <t>EandR1G-eq-impcst</t>
  </si>
  <si>
    <t>EandR1G-furfit-impcst</t>
  </si>
  <si>
    <t>EandR1G-vhceqpmch-impcst</t>
  </si>
  <si>
    <t>EandR1G-int-impcst</t>
  </si>
  <si>
    <t>EandR1G-intdevexp-impcst</t>
  </si>
  <si>
    <t>EandR1G-intsftpur-impcst</t>
  </si>
  <si>
    <t>EandR1G-intsftdev-impcst</t>
  </si>
  <si>
    <t>EandR1G-intart-impcst</t>
  </si>
  <si>
    <t>EandR1G-inther-impcst</t>
  </si>
  <si>
    <t>EandR1G-intgwl-impcst</t>
  </si>
  <si>
    <t>EandR1G-asstot-impcst</t>
  </si>
  <si>
    <t>EandR1G-lndbld-reval</t>
  </si>
  <si>
    <t>EandR1G-dwl-reval</t>
  </si>
  <si>
    <t>EandR1G-othbld-reval</t>
  </si>
  <si>
    <t>EandR1G-lnd-reval</t>
  </si>
  <si>
    <t>EandR1G-lndimp-reval</t>
  </si>
  <si>
    <t>EandR1G-cnscnvrnv-reval</t>
  </si>
  <si>
    <t>EandR1G-cnscnvrnvdwl-reval</t>
  </si>
  <si>
    <t>EandR1G-cnscnvrnvothdwl-reval</t>
  </si>
  <si>
    <t>EandR1G-cnscnvrnvothst-reval</t>
  </si>
  <si>
    <t>EandR1G-cnscnvrnvlndimp-reval</t>
  </si>
  <si>
    <t>EandR1G-vhc-reval</t>
  </si>
  <si>
    <t>EandR1G-eqpmch-reval</t>
  </si>
  <si>
    <t>EandR1G-pmch-reval</t>
  </si>
  <si>
    <t>EandR1G-eq-reval</t>
  </si>
  <si>
    <t>EandR1G-furfit-reval</t>
  </si>
  <si>
    <t>EandR1G-vhceqpmch-reval</t>
  </si>
  <si>
    <t>EandR1G-int-reval</t>
  </si>
  <si>
    <t>EandR1G-intdevexp-reval</t>
  </si>
  <si>
    <t>EandR1G-intsftpur-reval</t>
  </si>
  <si>
    <t>EandR1G-intsftdev-reval</t>
  </si>
  <si>
    <t>EandR1G-intart-reval</t>
  </si>
  <si>
    <t>EandR1G-inther-reval</t>
  </si>
  <si>
    <t>EandR1G-intgwl-reval</t>
  </si>
  <si>
    <t>EandR1G-asstot-reval</t>
  </si>
  <si>
    <t>EandR1H-inv-valdirect</t>
  </si>
  <si>
    <t>EandR1H-lndbld-valdirect</t>
  </si>
  <si>
    <t>EandR1H-dwl-valdirect</t>
  </si>
  <si>
    <t>EandR1H-othbld-valdirect</t>
  </si>
  <si>
    <t>EandR1H-lnd-valdirect</t>
  </si>
  <si>
    <t>EandR1H-lndimp-valdirect</t>
  </si>
  <si>
    <t>EandR1H-vhc-valdirect</t>
  </si>
  <si>
    <t>EandR1H-eqpmch-valdirect</t>
  </si>
  <si>
    <t>EandR1H-pmch-valdirect</t>
  </si>
  <si>
    <t>EandR1H-eq-valdirect</t>
  </si>
  <si>
    <t>EandR1H-furfit-valdirect</t>
  </si>
  <si>
    <t>EandR1H-int-valdirect</t>
  </si>
  <si>
    <t>EandR1H-intdevexp-valdirect</t>
  </si>
  <si>
    <t>EandR1H-intsftpur-valdirect</t>
  </si>
  <si>
    <t>EandR1H-intsftdev-valdirect</t>
  </si>
  <si>
    <t>EandR1H-intart-valdirect</t>
  </si>
  <si>
    <t>EandR1H-intgwl-valdirect</t>
  </si>
  <si>
    <t>EandR1H-ltinv-valdirect</t>
  </si>
  <si>
    <t>EandR1H-ltdbt-valdirect</t>
  </si>
  <si>
    <t>EandR1H-her-valdirect</t>
  </si>
  <si>
    <t>EandR1H-inther-valdirect</t>
  </si>
  <si>
    <t>EandR1H-tngher-valdirect</t>
  </si>
  <si>
    <t>EandR1H-infra-valdirect</t>
  </si>
  <si>
    <t>EandR1H-com-valdirect</t>
  </si>
  <si>
    <t>EandR1H-noncuroth-valdirect</t>
  </si>
  <si>
    <t>EandR1H-noncurtot-valdirect</t>
  </si>
  <si>
    <t>EandR1H-stdbt-valdirect</t>
  </si>
  <si>
    <t>EandR1H-stinv-valdirect</t>
  </si>
  <si>
    <t>EandR1H-csh-valdirect</t>
  </si>
  <si>
    <t>EandR1H-curoth-valdirect</t>
  </si>
  <si>
    <t>EandR1H-tot-valdirect</t>
  </si>
  <si>
    <t>EandR1H-curtot-valdirect</t>
  </si>
  <si>
    <t>EandR1H-propeqpmchtot-valdirect</t>
  </si>
  <si>
    <t>EandR1H-propsrvdly-valdirect</t>
  </si>
  <si>
    <t>EandR1H-prophous-valdirect</t>
  </si>
  <si>
    <t>EandR1H-propecnmreg-valdirect</t>
  </si>
  <si>
    <t>EandR1H-propprev-valdirect</t>
  </si>
  <si>
    <t>EandR1H-inv-valcomp</t>
  </si>
  <si>
    <t>EandR1H-lndbld-valcomp</t>
  </si>
  <si>
    <t>EandR1H-dwl-valcomp</t>
  </si>
  <si>
    <t>EandR1H-othbld-valcomp</t>
  </si>
  <si>
    <t>EandR1H-lnd-valcomp</t>
  </si>
  <si>
    <t>EandR1H-lndimp-valcomp</t>
  </si>
  <si>
    <t>EandR1H-vhc-valcomp</t>
  </si>
  <si>
    <t>EandR1H-eqpmch-valcomp</t>
  </si>
  <si>
    <t>EandR1H-pmch-valcomp</t>
  </si>
  <si>
    <t>EandR1H-eq-valcomp</t>
  </si>
  <si>
    <t>EandR1H-furfit-valcomp</t>
  </si>
  <si>
    <t>EandR1H-int-valcomp</t>
  </si>
  <si>
    <t>EandR1H-intdevexp-valcomp</t>
  </si>
  <si>
    <t>EandR1H-intsftpur-valcomp</t>
  </si>
  <si>
    <t>EandR1H-intsftdev-valcomp</t>
  </si>
  <si>
    <t>EandR1H-intart-valcomp</t>
  </si>
  <si>
    <t>EandR1H-intgwl-valcomp</t>
  </si>
  <si>
    <t>EandR1H-ltinv-valcomp</t>
  </si>
  <si>
    <t>EandR1H-ltdbt-valcomp</t>
  </si>
  <si>
    <t>EandR1H-her-valcomp</t>
  </si>
  <si>
    <t>EandR1H-inther-valcomp</t>
  </si>
  <si>
    <t>EandR1H-tngher-valcomp</t>
  </si>
  <si>
    <t>EandR1H-infra-valcomp</t>
  </si>
  <si>
    <t>EandR1H-com-valcomp</t>
  </si>
  <si>
    <t>EandR1H-noncuroth-valcomp</t>
  </si>
  <si>
    <t>EandR1H-noncurtot-valcomp</t>
  </si>
  <si>
    <t>EandR1H-stdbt-valcomp</t>
  </si>
  <si>
    <t>EandR1H-stinv-valcomp</t>
  </si>
  <si>
    <t>EandR1H-csh-valcomp</t>
  </si>
  <si>
    <t>EandR1H-curoth-valcomp</t>
  </si>
  <si>
    <t>EandR1H-tot-valcomp</t>
  </si>
  <si>
    <t>EandR1H-curtot-valcomp</t>
  </si>
  <si>
    <t>EandR1H-propeqpmchtot-valcomp</t>
  </si>
  <si>
    <t>EandR1H-propsrvdly-valcomp</t>
  </si>
  <si>
    <t>EandR1H-prophous-valcomp</t>
  </si>
  <si>
    <t>EandR1H-propecnmreg-valcomp</t>
  </si>
  <si>
    <t>EandR1H-propprev-valcomp</t>
  </si>
  <si>
    <t>EandR1H-inv-valsub</t>
  </si>
  <si>
    <t>EandR1H-lndbld-valsub</t>
  </si>
  <si>
    <t>EandR1H-dwl-valsub</t>
  </si>
  <si>
    <t>EandR1H-othbld-valsub</t>
  </si>
  <si>
    <t>EandR1H-lnd-valsub</t>
  </si>
  <si>
    <t>EandR1H-lndimp-valsub</t>
  </si>
  <si>
    <t>EandR1H-vhc-valsub</t>
  </si>
  <si>
    <t>EandR1H-eqpmch-valsub</t>
  </si>
  <si>
    <t>EandR1H-pmch-valsub</t>
  </si>
  <si>
    <t>EandR1H-eq-valsub</t>
  </si>
  <si>
    <t>EandR1H-furfit-valsub</t>
  </si>
  <si>
    <t>EandR1H-int-valsub</t>
  </si>
  <si>
    <t>EandR1H-intdevexp-valsub</t>
  </si>
  <si>
    <t>EandR1H-intsftpur-valsub</t>
  </si>
  <si>
    <t>EandR1H-intsftdev-valsub</t>
  </si>
  <si>
    <t>EandR1H-intart-valsub</t>
  </si>
  <si>
    <t>EandR1H-intgwl-valsub</t>
  </si>
  <si>
    <t>EandR1H-ltinv-valsub</t>
  </si>
  <si>
    <t>EandR1H-ltdbt-valsub</t>
  </si>
  <si>
    <t>EandR1H-her-valsub</t>
  </si>
  <si>
    <t>EandR1H-inther-valsub</t>
  </si>
  <si>
    <t>EandR1H-tngher-valsub</t>
  </si>
  <si>
    <t>EandR1H-infra-valsub</t>
  </si>
  <si>
    <t>EandR1H-com-valsub</t>
  </si>
  <si>
    <t>EandR1H-noncuroth-valsub</t>
  </si>
  <si>
    <t>EandR1H-noncurtot-valsub</t>
  </si>
  <si>
    <t>EandR1H-stdbt-valsub</t>
  </si>
  <si>
    <t>EandR1H-stinv-valsub</t>
  </si>
  <si>
    <t>EandR1H-csh-valsub</t>
  </si>
  <si>
    <t>EandR1H-curoth-valsub</t>
  </si>
  <si>
    <t>EandR1H-tot-valsub</t>
  </si>
  <si>
    <t>EandR1H-curtot-valsub</t>
  </si>
  <si>
    <t>EandR1H-propeqpmchtot-valsub</t>
  </si>
  <si>
    <t>EandR1H-propsrvdly-valsub</t>
  </si>
  <si>
    <t>EandR1H-prophous-valsub</t>
  </si>
  <si>
    <t>EandR1H-propecnmreg-valsub</t>
  </si>
  <si>
    <t>EandR1H-propprev-valsub</t>
  </si>
  <si>
    <t>EandR1H-inv-valintra</t>
  </si>
  <si>
    <t>EandR1H-lndbld-valintra</t>
  </si>
  <si>
    <t>EandR1H-dwl-valintra</t>
  </si>
  <si>
    <t>EandR1H-othbld-valintra</t>
  </si>
  <si>
    <t>EandR1H-lnd-valintra</t>
  </si>
  <si>
    <t>EandR1H-lndimp-valintra</t>
  </si>
  <si>
    <t>EandR1H-vhc-valintra</t>
  </si>
  <si>
    <t>EandR1H-eqpmch-valintra</t>
  </si>
  <si>
    <t>EandR1H-pmch-valintra</t>
  </si>
  <si>
    <t>EandR1H-eq-valintra</t>
  </si>
  <si>
    <t>EandR1H-furfit-valintra</t>
  </si>
  <si>
    <t>EandR1H-int-valintra</t>
  </si>
  <si>
    <t>EandR1H-intdevexp-valintra</t>
  </si>
  <si>
    <t>EandR1H-intsftpur-valintra</t>
  </si>
  <si>
    <t>EandR1H-intsftdev-valintra</t>
  </si>
  <si>
    <t>EandR1H-intart-valintra</t>
  </si>
  <si>
    <t>EandR1H-intgwl-valintra</t>
  </si>
  <si>
    <t>EandR1H-ltinv-valintra</t>
  </si>
  <si>
    <t>EandR1H-ltdbt-valintra</t>
  </si>
  <si>
    <t>EandR1H-her-valintra</t>
  </si>
  <si>
    <t>EandR1H-inther-valintra</t>
  </si>
  <si>
    <t>EandR1H-tngher-valintra</t>
  </si>
  <si>
    <t>EandR1H-infra-valintra</t>
  </si>
  <si>
    <t>EandR1H-com-valintra</t>
  </si>
  <si>
    <t>EandR1H-noncuroth-valintra</t>
  </si>
  <si>
    <t>EandR1H-noncurtot-valintra</t>
  </si>
  <si>
    <t>EandR1H-stdbt-valintra</t>
  </si>
  <si>
    <t>EandR1H-stinv-valintra</t>
  </si>
  <si>
    <t>EandR1H-csh-valintra</t>
  </si>
  <si>
    <t>EandR1H-curoth-valintra</t>
  </si>
  <si>
    <t>EandR1H-tot-valintra</t>
  </si>
  <si>
    <t>EandR1H-curtot-valintra</t>
  </si>
  <si>
    <t>EandR1H-propeqpmchtot-valintra</t>
  </si>
  <si>
    <t>EandR1H-propsrvdly-valintra</t>
  </si>
  <si>
    <t>EandR1H-prophous-valintra</t>
  </si>
  <si>
    <t>EandR1H-propecnmreg-valintra</t>
  </si>
  <si>
    <t>EandR1H-propprev-valintra</t>
  </si>
  <si>
    <t>EandR1H-inv-valtot</t>
  </si>
  <si>
    <t>EandR1H-lndbld-valtot</t>
  </si>
  <si>
    <t>EandR1H-dwl-valtot</t>
  </si>
  <si>
    <t>EandR1H-othbld-valtot</t>
  </si>
  <si>
    <t>EandR1H-lnd-valtot</t>
  </si>
  <si>
    <t>EandR1H-lndimp-valtot</t>
  </si>
  <si>
    <t>EandR1H-vhc-valtot</t>
  </si>
  <si>
    <t>EandR1H-eqpmch-valtot</t>
  </si>
  <si>
    <t>EandR1H-pmch-valtot</t>
  </si>
  <si>
    <t>EandR1H-eq-valtot</t>
  </si>
  <si>
    <t>EandR1H-furfit-valtot</t>
  </si>
  <si>
    <t>EandR1H-int-valtot</t>
  </si>
  <si>
    <t>EandR1H-intdevexp-valtot</t>
  </si>
  <si>
    <t>EandR1H-intsftpur-valtot</t>
  </si>
  <si>
    <t>EandR1H-intsftdev-valtot</t>
  </si>
  <si>
    <t>EandR1H-intart-valtot</t>
  </si>
  <si>
    <t>EandR1H-intgwl-valtot</t>
  </si>
  <si>
    <t>EandR1H-ltinv-valtot</t>
  </si>
  <si>
    <t>EandR1H-ltdbt-valtot</t>
  </si>
  <si>
    <t>EandR1H-her-valtot</t>
  </si>
  <si>
    <t>EandR1H-inther-valtot</t>
  </si>
  <si>
    <t>EandR1H-tngher-valtot</t>
  </si>
  <si>
    <t>EandR1H-infra-valtot</t>
  </si>
  <si>
    <t>EandR1H-com-valtot</t>
  </si>
  <si>
    <t>EandR1H-noncuroth-valtot</t>
  </si>
  <si>
    <t>EandR1H-noncurtot-valtot</t>
  </si>
  <si>
    <t>EandR1H-stdbt-valtot</t>
  </si>
  <si>
    <t>EandR1H-stinv-valtot</t>
  </si>
  <si>
    <t>EandR1H-csh-valtot</t>
  </si>
  <si>
    <t>EandR1H-curoth-valtot</t>
  </si>
  <si>
    <t>EandR1H-tot-valtot</t>
  </si>
  <si>
    <t>EandR1H-curtot-valtot</t>
  </si>
  <si>
    <t>EandR1H-propeqpmchtot-valtot</t>
  </si>
  <si>
    <t>EandR1H-propsrvdly-valtot</t>
  </si>
  <si>
    <t>EandR1H-prophous-valtot</t>
  </si>
  <si>
    <t>EandR1H-propecnmreg-valtot</t>
  </si>
  <si>
    <t>EandR1H-propprev-valtot</t>
  </si>
  <si>
    <t>EandR1G-com-acq</t>
  </si>
  <si>
    <t>EandR1G-com-impcst</t>
  </si>
  <si>
    <t>EandR1G-com-rec</t>
  </si>
  <si>
    <t>EandR1G-com-reval</t>
  </si>
  <si>
    <t>EandR1G-infra-acq</t>
  </si>
  <si>
    <t>EandR1G-infra-impcst</t>
  </si>
  <si>
    <t>EandR1G-infra-rec</t>
  </si>
  <si>
    <t>EandR1G-infra-reval</t>
  </si>
  <si>
    <t>EandR1G-tngher-acq</t>
  </si>
  <si>
    <t>EandR1G-tngher-impcst</t>
  </si>
  <si>
    <t>EandR1G-tngher-rec</t>
  </si>
  <si>
    <t>EandR1G-tngher-reval</t>
  </si>
  <si>
    <t>LA Name</t>
  </si>
  <si>
    <t>E08000019</t>
  </si>
  <si>
    <t>Somerset Council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</si>
</sst>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70">
    <font>
      <sz val="12"/>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2"/>
      <color indexed="8"/>
      <name val="Arial"/>
      <family val="2"/>
    </font>
    <font>
      <sz val="12"/>
      <color indexed="10"/>
      <name val="Arial"/>
      <family val="2"/>
    </font>
    <font>
      <sz val="12"/>
      <color indexed="8"/>
      <name val="Arial"/>
      <family val="2"/>
    </font>
    <font>
      <b/>
      <sz val="20"/>
      <name val="Arial"/>
      <family val="2"/>
    </font>
    <font>
      <b/>
      <sz val="16"/>
      <name val="Arial"/>
      <family val="2"/>
    </font>
    <font>
      <b/>
      <sz val="12"/>
      <name val="Arial"/>
      <family val="2"/>
    </font>
    <font>
      <sz val="12"/>
      <name val="Arial"/>
      <family val="2"/>
    </font>
    <font>
      <sz val="10"/>
      <name val="Arial"/>
      <family val="2"/>
    </font>
    <font>
      <u/>
      <sz val="9"/>
      <color indexed="12"/>
      <name val="Arial"/>
      <family val="2"/>
    </font>
    <font>
      <u/>
      <sz val="12"/>
      <color indexed="12"/>
      <name val="Arial"/>
      <family val="2"/>
    </font>
    <font>
      <sz val="8"/>
      <name val="Arial"/>
      <family val="2"/>
    </font>
    <font>
      <b/>
      <sz val="12"/>
      <color indexed="8"/>
      <name val="Arial"/>
      <family val="2"/>
    </font>
    <font>
      <sz val="10"/>
      <name val="Courier"/>
      <family val="3"/>
    </font>
    <font>
      <b/>
      <u/>
      <sz val="12"/>
      <color indexed="12"/>
      <name val="Arial"/>
      <family val="2"/>
    </font>
    <font>
      <b/>
      <sz val="20"/>
      <color indexed="8"/>
      <name val="Arial"/>
      <family val="2"/>
    </font>
    <font>
      <u/>
      <sz val="10"/>
      <color indexed="12"/>
      <name val="Courier"/>
      <family val="3"/>
    </font>
    <font>
      <u/>
      <sz val="10"/>
      <color indexed="12"/>
      <name val="Arial"/>
      <family val="2"/>
    </font>
    <font>
      <sz val="12"/>
      <color theme="1"/>
      <name val="Arial"/>
      <family val="2"/>
    </font>
    <font>
      <sz val="12"/>
      <color theme="0"/>
      <name val="Arial"/>
      <family val="2"/>
    </font>
    <font>
      <b/>
      <sz val="12"/>
      <color theme="0"/>
      <name val="Arial"/>
      <family val="2"/>
    </font>
    <font>
      <sz val="11"/>
      <color theme="1"/>
      <name val="Calibri"/>
      <family val="2"/>
      <scheme val="minor"/>
    </font>
    <font>
      <sz val="12"/>
      <color rgb="FFFF0000"/>
      <name val="Arial"/>
      <family val="2"/>
    </font>
    <font>
      <sz val="10"/>
      <color rgb="FFFF0000"/>
      <name val="Arial"/>
      <family val="2"/>
    </font>
    <font>
      <b/>
      <sz val="12"/>
      <color rgb="FFFF0000"/>
      <name val="Arial"/>
      <family val="2"/>
    </font>
    <font>
      <sz val="10"/>
      <color theme="0"/>
      <name val="Arial"/>
      <family val="2"/>
    </font>
    <font>
      <sz val="12"/>
      <color rgb="FFFFFFCC"/>
      <name val="Arial"/>
      <family val="2"/>
    </font>
    <font>
      <sz val="12"/>
      <color theme="3" tint="-0.249977111117893"/>
      <name val="Arial"/>
      <family val="2"/>
    </font>
    <font>
      <b/>
      <sz val="12"/>
      <color theme="1"/>
      <name val="Arial"/>
      <family val="2"/>
    </font>
    <font>
      <b/>
      <sz val="12"/>
      <color rgb="FFFFFFCC"/>
      <name val="Arial"/>
      <family val="2"/>
    </font>
    <font>
      <u/>
      <sz val="9"/>
      <color theme="0"/>
      <name val="Arial"/>
      <family val="2"/>
    </font>
    <font>
      <sz val="12"/>
      <color rgb="FF000000"/>
      <name val="Arial"/>
      <family val="2"/>
    </font>
    <font>
      <u/>
      <sz val="12"/>
      <color rgb="FF0000FF"/>
      <name val="Arial"/>
      <family val="2"/>
    </font>
    <font>
      <sz val="12"/>
      <color rgb="FF0000CC"/>
      <name val="Arial"/>
      <family val="2"/>
    </font>
    <font>
      <i/>
      <sz val="12"/>
      <color theme="0" tint="-0.499984740745262"/>
      <name val="Arial"/>
      <family val="2"/>
    </font>
    <font>
      <sz val="12"/>
      <color rgb="FF0000FF"/>
      <name val="Arial"/>
      <family val="2"/>
    </font>
    <font>
      <b/>
      <sz val="12"/>
      <color rgb="FF0000CC"/>
      <name val="Arial"/>
      <family val="2"/>
    </font>
    <font>
      <sz val="12"/>
      <color rgb="FF006600"/>
      <name val="Arial"/>
      <family val="2"/>
    </font>
    <font>
      <i/>
      <sz val="12"/>
      <color rgb="FFFF0000"/>
      <name val="Arial"/>
      <family val="2"/>
    </font>
    <font>
      <i/>
      <sz val="12"/>
      <color theme="1"/>
      <name val="Arial"/>
      <family val="2"/>
    </font>
    <font>
      <sz val="12"/>
      <color rgb="FF000099"/>
      <name val="Arial"/>
      <family val="2"/>
    </font>
    <font>
      <i/>
      <sz val="10"/>
      <name val="Arial"/>
      <family val="2"/>
    </font>
    <font>
      <i/>
      <sz val="12"/>
      <name val="Arial"/>
      <family val="2"/>
    </font>
    <font>
      <b/>
      <u/>
      <sz val="12"/>
      <name val="Arial"/>
      <family val="2"/>
    </font>
    <font>
      <b/>
      <sz val="11"/>
      <name val="Arial"/>
      <family val="2"/>
    </font>
    <font>
      <sz val="9"/>
      <name val="Arial"/>
      <family val="2"/>
    </font>
    <font>
      <u/>
      <sz val="11"/>
      <color theme="10"/>
      <name val="Calibri"/>
      <family val="2"/>
      <scheme val="minor"/>
    </font>
    <font>
      <b/>
      <sz val="11"/>
      <color theme="1"/>
      <name val="Calibri"/>
      <family val="2"/>
      <scheme val="minor"/>
    </font>
    <font>
      <b/>
      <i/>
      <sz val="12"/>
      <name val="Arial"/>
      <family val="2"/>
    </font>
    <font>
      <sz val="11"/>
      <name val="Calibri"/>
      <family val="2"/>
      <scheme val="minor"/>
    </font>
    <font>
      <b/>
      <sz val="11"/>
      <name val="Calibri"/>
      <family val="2"/>
      <scheme val="minor"/>
    </font>
    <font>
      <sz val="11"/>
      <color rgb="FF0000CC"/>
      <name val="Calibri"/>
      <family val="2"/>
      <scheme val="minor"/>
    </font>
    <font>
      <b/>
      <sz val="11"/>
      <color rgb="FF0000CC"/>
      <name val="Calibri"/>
      <family val="2"/>
      <scheme val="minor"/>
    </font>
    <font>
      <b/>
      <sz val="12"/>
      <color rgb="FF000000"/>
      <name val="Arial"/>
      <family val="2"/>
    </font>
    <font>
      <sz val="12"/>
      <color rgb="FFFFFFFF"/>
      <name val="Arial"/>
      <family val="2"/>
    </font>
    <font>
      <sz val="11"/>
      <name val="Arial"/>
      <family val="2"/>
    </font>
    <font>
      <u/>
      <sz val="12"/>
      <name val="Arial"/>
      <family val="2"/>
    </font>
    <font>
      <sz val="9"/>
      <color theme="0"/>
      <name val="Arial"/>
      <family val="2"/>
    </font>
    <font>
      <b/>
      <sz val="14"/>
      <name val="Arial"/>
      <family val="2"/>
    </font>
    <font>
      <sz val="14"/>
      <color theme="1"/>
      <name val="Arial"/>
      <family val="2"/>
    </font>
    <font>
      <b/>
      <sz val="14"/>
      <color rgb="FFFF0000"/>
      <name val="Arial"/>
      <family val="2"/>
    </font>
    <font>
      <sz val="14"/>
      <color rgb="FF000000"/>
      <name val="Arial"/>
      <family val="2"/>
    </font>
    <font>
      <sz val="11"/>
      <color theme="0"/>
      <name val="Calibri"/>
      <family val="2"/>
      <scheme val="minor"/>
    </font>
    <font>
      <i/>
      <sz val="13"/>
      <name val="Arial"/>
      <family val="2"/>
    </font>
    <font>
      <b/>
      <sz val="16"/>
      <color rgb="FFFFFFCC"/>
      <name val="Arial"/>
      <family val="2"/>
    </font>
    <font>
      <b/>
      <sz val="10"/>
      <color theme="0"/>
      <name val="Arial"/>
      <family val="2"/>
    </font>
    <font>
      <b/>
      <u/>
      <sz val="12"/>
      <color rgb="FFFF0000"/>
      <name val="Arial"/>
      <family val="2"/>
    </font>
  </fonts>
  <fills count="28">
    <fill>
      <patternFill patternType="none"/>
    </fill>
    <fill>
      <patternFill patternType="gray125"/>
    </fill>
    <fill>
      <patternFill patternType="solid">
        <fgColor rgb="FFFFFFCC"/>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0" tint="-0.499984740745262"/>
        <bgColor indexed="64"/>
      </patternFill>
    </fill>
    <fill>
      <patternFill patternType="solid">
        <fgColor rgb="FFFFFF00"/>
        <bgColor indexed="64"/>
      </patternFill>
    </fill>
    <fill>
      <patternFill patternType="solid">
        <fgColor theme="1"/>
        <bgColor indexed="64"/>
      </patternFill>
    </fill>
    <fill>
      <patternFill patternType="solid">
        <fgColor theme="0"/>
        <bgColor indexed="64"/>
      </patternFill>
    </fill>
    <fill>
      <patternFill patternType="solid">
        <fgColor theme="6" tint="0.39997558519241921"/>
        <bgColor indexed="64"/>
      </patternFill>
    </fill>
    <fill>
      <patternFill patternType="solid">
        <fgColor rgb="FFCCFFCC"/>
        <bgColor indexed="64"/>
      </patternFill>
    </fill>
    <fill>
      <patternFill patternType="solid">
        <fgColor theme="4" tint="-0.499984740745262"/>
        <bgColor indexed="64"/>
      </patternFill>
    </fill>
    <fill>
      <patternFill patternType="solid">
        <fgColor rgb="FFE2000A"/>
        <bgColor indexed="64"/>
      </patternFill>
    </fill>
    <fill>
      <patternFill patternType="solid">
        <fgColor theme="9" tint="-0.249977111117893"/>
        <bgColor indexed="64"/>
      </patternFill>
    </fill>
    <fill>
      <patternFill patternType="solid">
        <fgColor theme="6" tint="-0.249977111117893"/>
        <bgColor indexed="64"/>
      </patternFill>
    </fill>
    <fill>
      <patternFill patternType="solid">
        <fgColor rgb="FF002060"/>
        <bgColor indexed="64"/>
      </patternFill>
    </fill>
    <fill>
      <patternFill patternType="solid">
        <fgColor theme="5" tint="0.59999389629810485"/>
        <bgColor indexed="64"/>
      </patternFill>
    </fill>
    <fill>
      <patternFill patternType="solid">
        <fgColor rgb="FF244062"/>
        <bgColor indexed="64"/>
      </patternFill>
    </fill>
    <fill>
      <patternFill patternType="solid">
        <fgColor rgb="FFD8E4BC"/>
        <bgColor indexed="64"/>
      </patternFill>
    </fill>
    <fill>
      <patternFill patternType="solid">
        <fgColor rgb="FFC4D79B"/>
        <bgColor indexed="64"/>
      </patternFill>
    </fill>
    <fill>
      <patternFill patternType="solid">
        <fgColor theme="1" tint="0.499984740745262"/>
        <bgColor indexed="64"/>
      </patternFill>
    </fill>
    <fill>
      <patternFill patternType="solid">
        <fgColor rgb="FFFFFFCC"/>
        <bgColor rgb="FF000000"/>
      </patternFill>
    </fill>
    <fill>
      <patternFill patternType="solid">
        <fgColor rgb="FFFFFFFF"/>
        <bgColor rgb="FF000000"/>
      </patternFill>
    </fill>
    <fill>
      <patternFill patternType="solid">
        <fgColor rgb="FFBFBFBF"/>
        <bgColor rgb="FF000000"/>
      </patternFill>
    </fill>
    <fill>
      <patternFill patternType="solid">
        <fgColor rgb="FF203764"/>
        <bgColor rgb="FF000000"/>
      </patternFill>
    </fill>
    <fill>
      <patternFill patternType="solid">
        <fgColor theme="1"/>
        <bgColor rgb="FF000000"/>
      </patternFill>
    </fill>
    <fill>
      <patternFill patternType="solid">
        <fgColor theme="6" tint="0.59999389629810485"/>
        <bgColor rgb="FF000000"/>
      </patternFill>
    </fill>
    <fill>
      <patternFill patternType="solid">
        <fgColor theme="0" tint="-0.499984740745262"/>
        <bgColor rgb="FF000000"/>
      </patternFill>
    </fill>
  </fills>
  <borders count="3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s>
  <cellStyleXfs count="31">
    <xf numFmtId="0" fontId="0" fillId="0" borderId="0"/>
    <xf numFmtId="0" fontId="11" fillId="0" borderId="0"/>
    <xf numFmtId="0" fontId="11" fillId="0" borderId="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12"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1" fontId="6" fillId="0" borderId="0"/>
    <xf numFmtId="0" fontId="16" fillId="0" borderId="0" applyBorder="0"/>
    <xf numFmtId="0" fontId="11" fillId="0" borderId="0"/>
    <xf numFmtId="0" fontId="10" fillId="0" borderId="0"/>
    <xf numFmtId="1" fontId="6" fillId="0" borderId="0"/>
    <xf numFmtId="0" fontId="24" fillId="0" borderId="0"/>
    <xf numFmtId="0" fontId="21" fillId="0" borderId="0"/>
    <xf numFmtId="0" fontId="21" fillId="0" borderId="0"/>
    <xf numFmtId="0" fontId="21" fillId="0" borderId="0"/>
    <xf numFmtId="0" fontId="21" fillId="0" borderId="0"/>
    <xf numFmtId="0" fontId="16" fillId="0" borderId="0" applyBorder="0"/>
    <xf numFmtId="9" fontId="21" fillId="0" borderId="0" applyFont="0" applyFill="0" applyBorder="0" applyAlignment="0" applyProtection="0"/>
    <xf numFmtId="9" fontId="11" fillId="0" borderId="0" applyFont="0" applyFill="0" applyBorder="0" applyAlignment="0" applyProtection="0"/>
    <xf numFmtId="9" fontId="6" fillId="0" borderId="0" applyFont="0" applyFill="0" applyBorder="0" applyAlignment="0" applyProtection="0"/>
    <xf numFmtId="1" fontId="4" fillId="0" borderId="0"/>
    <xf numFmtId="1" fontId="4" fillId="0" borderId="0"/>
    <xf numFmtId="9" fontId="4" fillId="0" borderId="0" applyFont="0" applyFill="0" applyBorder="0" applyAlignment="0" applyProtection="0"/>
    <xf numFmtId="1" fontId="4" fillId="0" borderId="0"/>
    <xf numFmtId="0" fontId="3" fillId="0" borderId="0"/>
    <xf numFmtId="0" fontId="2" fillId="0" borderId="0"/>
    <xf numFmtId="0" fontId="1" fillId="0" borderId="0"/>
    <xf numFmtId="0" fontId="49" fillId="0" borderId="0" applyNumberFormat="0" applyFill="0" applyBorder="0" applyAlignment="0" applyProtection="0"/>
  </cellStyleXfs>
  <cellXfs count="747">
    <xf numFmtId="0" fontId="0" fillId="0" borderId="0" xfId="0"/>
    <xf numFmtId="1" fontId="25" fillId="2" borderId="0" xfId="9" applyFont="1" applyFill="1" applyAlignment="1">
      <alignment horizontal="left" vertical="top"/>
    </xf>
    <xf numFmtId="1" fontId="25" fillId="2" borderId="0" xfId="9" applyFont="1" applyFill="1" applyAlignment="1">
      <alignment horizontal="left" vertical="top" wrapText="1"/>
    </xf>
    <xf numFmtId="0" fontId="25" fillId="2" borderId="0" xfId="9" applyNumberFormat="1" applyFont="1" applyFill="1" applyAlignment="1">
      <alignment horizontal="right" vertical="top"/>
    </xf>
    <xf numFmtId="1" fontId="7" fillId="2" borderId="0" xfId="9" applyFont="1" applyFill="1" applyAlignment="1">
      <alignment horizontal="left" vertical="top"/>
    </xf>
    <xf numFmtId="0" fontId="27" fillId="2" borderId="0" xfId="9" applyNumberFormat="1" applyFont="1" applyFill="1" applyAlignment="1">
      <alignment horizontal="right" vertical="top"/>
    </xf>
    <xf numFmtId="1" fontId="8" fillId="2" borderId="0" xfId="9" applyFont="1" applyFill="1" applyAlignment="1">
      <alignment horizontal="left" vertical="top"/>
    </xf>
    <xf numFmtId="4" fontId="10" fillId="2" borderId="0" xfId="9" applyNumberFormat="1" applyFont="1" applyFill="1" applyAlignment="1">
      <alignment horizontal="left" vertical="top"/>
    </xf>
    <xf numFmtId="2" fontId="10" fillId="2" borderId="1" xfId="9" applyNumberFormat="1" applyFont="1" applyFill="1" applyBorder="1" applyAlignment="1">
      <alignment horizontal="right" vertical="top" wrapText="1"/>
    </xf>
    <xf numFmtId="0" fontId="10" fillId="2" borderId="3" xfId="9" applyNumberFormat="1" applyFont="1" applyFill="1" applyBorder="1" applyAlignment="1">
      <alignment horizontal="right" vertical="top"/>
    </xf>
    <xf numFmtId="0" fontId="9" fillId="2" borderId="6" xfId="9" applyNumberFormat="1" applyFont="1" applyFill="1" applyBorder="1" applyAlignment="1">
      <alignment horizontal="left" wrapText="1"/>
    </xf>
    <xf numFmtId="0" fontId="9" fillId="2" borderId="3" xfId="9" applyNumberFormat="1" applyFont="1" applyFill="1" applyBorder="1" applyAlignment="1">
      <alignment horizontal="right" wrapText="1"/>
    </xf>
    <xf numFmtId="0" fontId="9" fillId="3" borderId="3" xfId="9" applyNumberFormat="1" applyFont="1" applyFill="1" applyBorder="1" applyAlignment="1">
      <alignment horizontal="right" wrapText="1"/>
    </xf>
    <xf numFmtId="0" fontId="23" fillId="5" borderId="3" xfId="9" applyNumberFormat="1" applyFont="1" applyFill="1" applyBorder="1" applyAlignment="1">
      <alignment horizontal="right" wrapText="1"/>
    </xf>
    <xf numFmtId="0" fontId="9" fillId="2" borderId="4" xfId="9" applyNumberFormat="1" applyFont="1" applyFill="1" applyBorder="1" applyAlignment="1">
      <alignment horizontal="right" wrapText="1"/>
    </xf>
    <xf numFmtId="0" fontId="10" fillId="2" borderId="3" xfId="9" applyNumberFormat="1" applyFont="1" applyFill="1" applyBorder="1" applyAlignment="1">
      <alignment horizontal="left" vertical="top"/>
    </xf>
    <xf numFmtId="1" fontId="9" fillId="2" borderId="1" xfId="9" applyFont="1" applyFill="1" applyBorder="1" applyAlignment="1">
      <alignment horizontal="left" vertical="top" wrapText="1"/>
    </xf>
    <xf numFmtId="3" fontId="9" fillId="3" borderId="3" xfId="9" applyNumberFormat="1" applyFont="1" applyFill="1" applyBorder="1" applyAlignment="1">
      <alignment horizontal="right" vertical="top"/>
    </xf>
    <xf numFmtId="3" fontId="10" fillId="4" borderId="3" xfId="9" applyNumberFormat="1" applyFont="1" applyFill="1" applyBorder="1" applyAlignment="1" applyProtection="1">
      <alignment horizontal="right" vertical="top"/>
      <protection locked="0"/>
    </xf>
    <xf numFmtId="1" fontId="10" fillId="2" borderId="0" xfId="9" applyFont="1" applyFill="1" applyAlignment="1">
      <alignment horizontal="left" vertical="top"/>
    </xf>
    <xf numFmtId="1" fontId="10" fillId="2" borderId="0" xfId="9" applyFont="1" applyFill="1" applyAlignment="1">
      <alignment horizontal="left" vertical="top" wrapText="1"/>
    </xf>
    <xf numFmtId="1" fontId="6" fillId="0" borderId="0" xfId="9"/>
    <xf numFmtId="3" fontId="10" fillId="2" borderId="3" xfId="9" applyNumberFormat="1" applyFont="1" applyFill="1" applyBorder="1" applyAlignment="1">
      <alignment horizontal="right" vertical="top"/>
    </xf>
    <xf numFmtId="1" fontId="10" fillId="2" borderId="7" xfId="9" applyFont="1" applyFill="1" applyBorder="1" applyAlignment="1">
      <alignment horizontal="left" vertical="top"/>
    </xf>
    <xf numFmtId="1" fontId="10" fillId="2" borderId="3" xfId="9" applyFont="1" applyFill="1" applyBorder="1" applyAlignment="1">
      <alignment horizontal="left" wrapText="1"/>
    </xf>
    <xf numFmtId="1" fontId="10" fillId="2" borderId="8" xfId="9" applyFont="1" applyFill="1" applyBorder="1" applyAlignment="1">
      <alignment horizontal="left" wrapText="1"/>
    </xf>
    <xf numFmtId="1" fontId="10" fillId="2" borderId="3" xfId="9" applyFont="1" applyFill="1" applyBorder="1" applyAlignment="1">
      <alignment horizontal="left" vertical="top"/>
    </xf>
    <xf numFmtId="1" fontId="9" fillId="2" borderId="3" xfId="9" applyFont="1" applyFill="1" applyBorder="1" applyAlignment="1">
      <alignment horizontal="left" vertical="top"/>
    </xf>
    <xf numFmtId="1" fontId="25" fillId="2" borderId="0" xfId="9" applyFont="1" applyFill="1" applyAlignment="1">
      <alignment horizontal="right" vertical="top" wrapText="1"/>
    </xf>
    <xf numFmtId="1" fontId="10" fillId="2" borderId="3" xfId="9" applyFont="1" applyFill="1" applyBorder="1" applyAlignment="1">
      <alignment horizontal="left" vertical="top" wrapText="1"/>
    </xf>
    <xf numFmtId="1" fontId="10" fillId="2" borderId="0" xfId="9" applyFont="1" applyFill="1" applyAlignment="1">
      <alignment horizontal="right" vertical="top"/>
    </xf>
    <xf numFmtId="3" fontId="10" fillId="2" borderId="0" xfId="9" applyNumberFormat="1" applyFont="1" applyFill="1" applyAlignment="1">
      <alignment horizontal="right" vertical="top"/>
    </xf>
    <xf numFmtId="1" fontId="29" fillId="2" borderId="0" xfId="9" applyFont="1" applyFill="1" applyAlignment="1">
      <alignment horizontal="left" vertical="top"/>
    </xf>
    <xf numFmtId="9" fontId="10" fillId="2" borderId="0" xfId="22" applyFont="1" applyFill="1" applyAlignment="1">
      <alignment horizontal="left" vertical="top" wrapText="1"/>
    </xf>
    <xf numFmtId="0" fontId="9" fillId="2" borderId="0" xfId="9" applyNumberFormat="1" applyFont="1" applyFill="1" applyAlignment="1">
      <alignment horizontal="left" vertical="top"/>
    </xf>
    <xf numFmtId="1" fontId="10" fillId="2" borderId="3" xfId="9" applyFont="1" applyFill="1" applyBorder="1" applyAlignment="1">
      <alignment horizontal="right" vertical="top"/>
    </xf>
    <xf numFmtId="0" fontId="9" fillId="2" borderId="3" xfId="9" applyNumberFormat="1" applyFont="1" applyFill="1" applyBorder="1" applyAlignment="1">
      <alignment horizontal="left" vertical="top"/>
    </xf>
    <xf numFmtId="0" fontId="10" fillId="2" borderId="0" xfId="9" applyNumberFormat="1" applyFont="1" applyFill="1" applyAlignment="1">
      <alignment horizontal="left" vertical="top"/>
    </xf>
    <xf numFmtId="1" fontId="15" fillId="2" borderId="0" xfId="9" applyFont="1" applyFill="1" applyAlignment="1">
      <alignment horizontal="left" vertical="top"/>
    </xf>
    <xf numFmtId="3" fontId="10" fillId="2" borderId="0" xfId="3" applyNumberFormat="1" applyFont="1" applyFill="1" applyAlignment="1">
      <alignment horizontal="left" vertical="top"/>
    </xf>
    <xf numFmtId="1" fontId="10" fillId="10" borderId="0" xfId="9" applyFont="1" applyFill="1" applyAlignment="1">
      <alignment horizontal="left" vertical="top"/>
    </xf>
    <xf numFmtId="0" fontId="8" fillId="10" borderId="0" xfId="9" applyNumberFormat="1" applyFont="1" applyFill="1" applyAlignment="1">
      <alignment horizontal="left" vertical="top"/>
    </xf>
    <xf numFmtId="1" fontId="8" fillId="10" borderId="0" xfId="9" applyFont="1" applyFill="1" applyAlignment="1">
      <alignment horizontal="left" vertical="top"/>
    </xf>
    <xf numFmtId="0" fontId="10" fillId="10" borderId="0" xfId="9" applyNumberFormat="1" applyFont="1" applyFill="1" applyAlignment="1">
      <alignment horizontal="left" vertical="top"/>
    </xf>
    <xf numFmtId="2" fontId="10" fillId="10" borderId="0" xfId="9" applyNumberFormat="1" applyFont="1" applyFill="1" applyAlignment="1">
      <alignment horizontal="left" vertical="top"/>
    </xf>
    <xf numFmtId="1" fontId="10" fillId="8" borderId="9" xfId="9" applyFont="1" applyFill="1" applyBorder="1" applyAlignment="1" applyProtection="1">
      <alignment horizontal="left" vertical="top"/>
      <protection locked="0"/>
    </xf>
    <xf numFmtId="1" fontId="10" fillId="8" borderId="9" xfId="9" applyFont="1" applyFill="1" applyBorder="1" applyAlignment="1">
      <alignment horizontal="left" vertical="top"/>
    </xf>
    <xf numFmtId="1" fontId="10" fillId="2" borderId="10" xfId="9" applyFont="1" applyFill="1" applyBorder="1" applyAlignment="1">
      <alignment horizontal="left" vertical="top"/>
    </xf>
    <xf numFmtId="1" fontId="10" fillId="2" borderId="11" xfId="9" applyFont="1" applyFill="1" applyBorder="1" applyAlignment="1">
      <alignment horizontal="left" vertical="top"/>
    </xf>
    <xf numFmtId="3" fontId="10" fillId="8" borderId="3" xfId="9" applyNumberFormat="1" applyFont="1" applyFill="1" applyBorder="1" applyAlignment="1" applyProtection="1">
      <alignment horizontal="right" vertical="top"/>
      <protection locked="0"/>
    </xf>
    <xf numFmtId="3" fontId="23" fillId="5" borderId="3" xfId="9" applyNumberFormat="1" applyFont="1" applyFill="1" applyBorder="1" applyAlignment="1">
      <alignment horizontal="right" vertical="top" wrapText="1"/>
    </xf>
    <xf numFmtId="0" fontId="30" fillId="2" borderId="7" xfId="9" applyNumberFormat="1" applyFont="1" applyFill="1" applyBorder="1" applyAlignment="1">
      <alignment horizontal="center" wrapText="1"/>
    </xf>
    <xf numFmtId="1" fontId="4" fillId="2" borderId="3" xfId="9" applyFont="1" applyFill="1" applyBorder="1" applyAlignment="1">
      <alignment horizontal="left" vertical="top"/>
    </xf>
    <xf numFmtId="3" fontId="9" fillId="2" borderId="5" xfId="9" applyNumberFormat="1" applyFont="1" applyFill="1" applyBorder="1" applyAlignment="1">
      <alignment horizontal="right" vertical="top"/>
    </xf>
    <xf numFmtId="3" fontId="10" fillId="9" borderId="3" xfId="9" applyNumberFormat="1" applyFont="1" applyFill="1" applyBorder="1" applyAlignment="1">
      <alignment horizontal="right" vertical="top"/>
    </xf>
    <xf numFmtId="3" fontId="0" fillId="2" borderId="13" xfId="0" applyNumberFormat="1" applyFill="1" applyBorder="1"/>
    <xf numFmtId="3" fontId="0" fillId="2" borderId="2" xfId="0" applyNumberFormat="1" applyFill="1" applyBorder="1"/>
    <xf numFmtId="3" fontId="0" fillId="2" borderId="12" xfId="0" applyNumberFormat="1" applyFill="1" applyBorder="1" applyAlignment="1">
      <alignment horizontal="right" wrapText="1"/>
    </xf>
    <xf numFmtId="1" fontId="10" fillId="2" borderId="0" xfId="9" applyFont="1" applyFill="1" applyAlignment="1">
      <alignment horizontal="right" vertical="top" wrapText="1"/>
    </xf>
    <xf numFmtId="1" fontId="15" fillId="2" borderId="0" xfId="9" applyFont="1" applyFill="1" applyAlignment="1">
      <alignment vertical="top"/>
    </xf>
    <xf numFmtId="1" fontId="15" fillId="2" borderId="3" xfId="9" applyFont="1" applyFill="1" applyBorder="1" applyAlignment="1">
      <alignment vertical="top"/>
    </xf>
    <xf numFmtId="3" fontId="23" fillId="11" borderId="3" xfId="9" applyNumberFormat="1" applyFont="1" applyFill="1" applyBorder="1" applyAlignment="1">
      <alignment horizontal="right" vertical="top" wrapText="1"/>
    </xf>
    <xf numFmtId="0" fontId="10" fillId="9" borderId="3" xfId="9" applyNumberFormat="1" applyFont="1" applyFill="1" applyBorder="1" applyAlignment="1">
      <alignment horizontal="right" vertical="top"/>
    </xf>
    <xf numFmtId="1" fontId="9" fillId="9" borderId="3" xfId="9" applyFont="1" applyFill="1" applyBorder="1" applyAlignment="1">
      <alignment horizontal="right" wrapText="1"/>
    </xf>
    <xf numFmtId="0" fontId="9" fillId="9" borderId="3" xfId="9" applyNumberFormat="1" applyFont="1" applyFill="1" applyBorder="1" applyAlignment="1">
      <alignment horizontal="right" wrapText="1"/>
    </xf>
    <xf numFmtId="3" fontId="22" fillId="11" borderId="3" xfId="9" applyNumberFormat="1" applyFont="1" applyFill="1" applyBorder="1" applyAlignment="1">
      <alignment horizontal="right" vertical="top"/>
    </xf>
    <xf numFmtId="3" fontId="22" fillId="11" borderId="3" xfId="3" applyNumberFormat="1" applyFont="1" applyFill="1" applyBorder="1" applyAlignment="1">
      <alignment horizontal="right" vertical="top"/>
    </xf>
    <xf numFmtId="1" fontId="9" fillId="3" borderId="3" xfId="9" applyFont="1" applyFill="1" applyBorder="1" applyAlignment="1">
      <alignment horizontal="left" vertical="top"/>
    </xf>
    <xf numFmtId="3" fontId="9" fillId="3" borderId="3" xfId="3" applyNumberFormat="1" applyFont="1" applyFill="1" applyBorder="1" applyAlignment="1">
      <alignment horizontal="right" vertical="top"/>
    </xf>
    <xf numFmtId="1" fontId="15" fillId="2" borderId="3" xfId="9" applyFont="1" applyFill="1" applyBorder="1" applyAlignment="1">
      <alignment horizontal="left" vertical="top"/>
    </xf>
    <xf numFmtId="3" fontId="23" fillId="11" borderId="3" xfId="3" applyNumberFormat="1" applyFont="1" applyFill="1" applyBorder="1" applyAlignment="1">
      <alignment horizontal="right" vertical="top"/>
    </xf>
    <xf numFmtId="1" fontId="15" fillId="3" borderId="3" xfId="9" applyFont="1" applyFill="1" applyBorder="1" applyAlignment="1">
      <alignment horizontal="left" vertical="top"/>
    </xf>
    <xf numFmtId="3" fontId="15" fillId="3" borderId="3" xfId="3" applyNumberFormat="1" applyFont="1" applyFill="1" applyBorder="1" applyAlignment="1">
      <alignment horizontal="right" vertical="top"/>
    </xf>
    <xf numFmtId="1" fontId="23" fillId="5" borderId="3" xfId="9" applyFont="1" applyFill="1" applyBorder="1" applyAlignment="1">
      <alignment horizontal="left" vertical="top"/>
    </xf>
    <xf numFmtId="3" fontId="23" fillId="5" borderId="3" xfId="3" applyNumberFormat="1" applyFont="1" applyFill="1" applyBorder="1" applyAlignment="1">
      <alignment horizontal="right" vertical="top"/>
    </xf>
    <xf numFmtId="0" fontId="15" fillId="2" borderId="3" xfId="9" applyNumberFormat="1" applyFont="1" applyFill="1" applyBorder="1" applyAlignment="1">
      <alignment horizontal="left" vertical="top"/>
    </xf>
    <xf numFmtId="1" fontId="22" fillId="11" borderId="3" xfId="9" applyFont="1" applyFill="1" applyBorder="1" applyAlignment="1">
      <alignment horizontal="left" vertical="top"/>
    </xf>
    <xf numFmtId="1" fontId="23" fillId="11" borderId="3" xfId="9" applyFont="1" applyFill="1" applyBorder="1" applyAlignment="1">
      <alignment horizontal="left" vertical="top"/>
    </xf>
    <xf numFmtId="9" fontId="17" fillId="2" borderId="0" xfId="6" applyNumberFormat="1" applyFont="1" applyFill="1" applyAlignment="1" applyProtection="1">
      <alignment horizontal="center" vertical="center"/>
    </xf>
    <xf numFmtId="0" fontId="10" fillId="3" borderId="3" xfId="9" applyNumberFormat="1" applyFont="1" applyFill="1" applyBorder="1" applyAlignment="1">
      <alignment horizontal="left" vertical="top"/>
    </xf>
    <xf numFmtId="0" fontId="9" fillId="3" borderId="3" xfId="9" applyNumberFormat="1" applyFont="1" applyFill="1" applyBorder="1" applyAlignment="1">
      <alignment horizontal="left" vertical="top"/>
    </xf>
    <xf numFmtId="0" fontId="23" fillId="5" borderId="3" xfId="9" applyNumberFormat="1" applyFont="1" applyFill="1" applyBorder="1" applyAlignment="1">
      <alignment horizontal="left" vertical="top"/>
    </xf>
    <xf numFmtId="37" fontId="23" fillId="5" borderId="3" xfId="19" applyNumberFormat="1" applyFont="1" applyFill="1" applyBorder="1" applyAlignment="1">
      <alignment horizontal="right" vertical="top"/>
    </xf>
    <xf numFmtId="2" fontId="10" fillId="2" borderId="0" xfId="9" applyNumberFormat="1" applyFont="1" applyFill="1" applyAlignment="1">
      <alignment horizontal="left" vertical="top"/>
    </xf>
    <xf numFmtId="2" fontId="22" fillId="11" borderId="3" xfId="9" applyNumberFormat="1" applyFont="1" applyFill="1" applyBorder="1" applyAlignment="1">
      <alignment horizontal="right" vertical="top"/>
    </xf>
    <xf numFmtId="2" fontId="10" fillId="2" borderId="3" xfId="9" applyNumberFormat="1" applyFont="1" applyFill="1" applyBorder="1" applyAlignment="1">
      <alignment horizontal="right" vertical="top"/>
    </xf>
    <xf numFmtId="2" fontId="10" fillId="9" borderId="3" xfId="9" applyNumberFormat="1" applyFont="1" applyFill="1" applyBorder="1" applyAlignment="1">
      <alignment horizontal="right" vertical="top"/>
    </xf>
    <xf numFmtId="1" fontId="10" fillId="2" borderId="7" xfId="9" applyFont="1" applyFill="1" applyBorder="1" applyAlignment="1">
      <alignment horizontal="left" vertical="top" wrapText="1"/>
    </xf>
    <xf numFmtId="1" fontId="9" fillId="2" borderId="3" xfId="9" applyFont="1" applyFill="1" applyBorder="1" applyAlignment="1">
      <alignment horizontal="left"/>
    </xf>
    <xf numFmtId="1" fontId="9" fillId="2" borderId="3" xfId="9" applyFont="1" applyFill="1" applyBorder="1" applyAlignment="1">
      <alignment horizontal="right" wrapText="1"/>
    </xf>
    <xf numFmtId="1" fontId="23" fillId="11" borderId="3" xfId="9" applyFont="1" applyFill="1" applyBorder="1" applyAlignment="1">
      <alignment horizontal="right" wrapText="1"/>
    </xf>
    <xf numFmtId="1" fontId="22" fillId="5" borderId="3" xfId="9" applyFont="1" applyFill="1" applyBorder="1" applyAlignment="1">
      <alignment horizontal="left" vertical="top"/>
    </xf>
    <xf numFmtId="3" fontId="31" fillId="2" borderId="1" xfId="0" applyNumberFormat="1" applyFont="1" applyFill="1" applyBorder="1"/>
    <xf numFmtId="1" fontId="32" fillId="2" borderId="0" xfId="9" applyFont="1" applyFill="1" applyAlignment="1">
      <alignment horizontal="center" vertical="center"/>
    </xf>
    <xf numFmtId="1" fontId="15" fillId="0" borderId="0" xfId="9" applyFont="1" applyAlignment="1">
      <alignment horizontal="center" vertical="center"/>
    </xf>
    <xf numFmtId="3" fontId="31" fillId="2" borderId="0" xfId="0" applyNumberFormat="1" applyFont="1" applyFill="1" applyAlignment="1">
      <alignment horizontal="center" vertical="center"/>
    </xf>
    <xf numFmtId="1" fontId="4" fillId="2" borderId="3" xfId="9" applyFont="1" applyFill="1" applyBorder="1" applyAlignment="1">
      <alignment horizontal="right" vertical="top"/>
    </xf>
    <xf numFmtId="1" fontId="4" fillId="2" borderId="3" xfId="9" applyFont="1" applyFill="1" applyBorder="1" applyAlignment="1">
      <alignment vertical="top" wrapText="1"/>
    </xf>
    <xf numFmtId="0" fontId="10" fillId="3" borderId="3" xfId="9" applyNumberFormat="1" applyFont="1" applyFill="1" applyBorder="1" applyAlignment="1">
      <alignment horizontal="right" vertical="top"/>
    </xf>
    <xf numFmtId="1" fontId="9" fillId="2" borderId="1" xfId="23" applyFont="1" applyFill="1" applyBorder="1" applyAlignment="1">
      <alignment horizontal="left" vertical="top" wrapText="1"/>
    </xf>
    <xf numFmtId="0" fontId="0" fillId="0" borderId="0" xfId="0" applyAlignment="1">
      <alignment horizontal="right"/>
    </xf>
    <xf numFmtId="1" fontId="10" fillId="2" borderId="3" xfId="23" applyFont="1" applyFill="1" applyBorder="1" applyAlignment="1">
      <alignment horizontal="left" vertical="top"/>
    </xf>
    <xf numFmtId="1" fontId="25" fillId="2" borderId="0" xfId="23" applyFont="1" applyFill="1" applyAlignment="1">
      <alignment horizontal="left" vertical="top"/>
    </xf>
    <xf numFmtId="1" fontId="10" fillId="3" borderId="3" xfId="23" applyFont="1" applyFill="1" applyBorder="1" applyAlignment="1">
      <alignment horizontal="left" vertical="top"/>
    </xf>
    <xf numFmtId="1" fontId="9" fillId="3" borderId="3" xfId="23" applyFont="1" applyFill="1" applyBorder="1" applyAlignment="1">
      <alignment horizontal="left" vertical="top"/>
    </xf>
    <xf numFmtId="1" fontId="25" fillId="2" borderId="0" xfId="23" applyFont="1" applyFill="1" applyAlignment="1">
      <alignment horizontal="left" vertical="top" wrapText="1"/>
    </xf>
    <xf numFmtId="37" fontId="10" fillId="8" borderId="3" xfId="19" applyNumberFormat="1" applyFont="1" applyFill="1" applyBorder="1" applyAlignment="1" applyProtection="1">
      <alignment horizontal="right" vertical="top"/>
      <protection locked="0"/>
    </xf>
    <xf numFmtId="3" fontId="25" fillId="2" borderId="0" xfId="23" applyNumberFormat="1" applyFont="1" applyFill="1" applyAlignment="1">
      <alignment horizontal="right" vertical="top"/>
    </xf>
    <xf numFmtId="3" fontId="10" fillId="8" borderId="3" xfId="3" applyNumberFormat="1" applyFont="1" applyFill="1" applyBorder="1" applyAlignment="1" applyProtection="1">
      <alignment horizontal="right" vertical="top"/>
      <protection locked="0"/>
    </xf>
    <xf numFmtId="1" fontId="9" fillId="2" borderId="3" xfId="23" applyFont="1" applyFill="1" applyBorder="1" applyAlignment="1">
      <alignment horizontal="left" vertical="top"/>
    </xf>
    <xf numFmtId="1" fontId="7" fillId="2" borderId="0" xfId="23" applyFont="1" applyFill="1" applyAlignment="1">
      <alignment horizontal="left" vertical="top"/>
    </xf>
    <xf numFmtId="1" fontId="4" fillId="0" borderId="0" xfId="23"/>
    <xf numFmtId="1" fontId="10" fillId="2" borderId="0" xfId="23" applyFont="1" applyFill="1" applyAlignment="1">
      <alignment horizontal="left" vertical="top"/>
    </xf>
    <xf numFmtId="1" fontId="4" fillId="2" borderId="0" xfId="23" applyFill="1" applyAlignment="1">
      <alignment horizontal="left" vertical="top"/>
    </xf>
    <xf numFmtId="3" fontId="4" fillId="2" borderId="0" xfId="23" applyNumberFormat="1" applyFill="1" applyAlignment="1">
      <alignment horizontal="right" vertical="top"/>
    </xf>
    <xf numFmtId="37" fontId="10" fillId="3" borderId="3" xfId="19" applyNumberFormat="1" applyFont="1" applyFill="1" applyBorder="1" applyAlignment="1">
      <alignment horizontal="right" vertical="top"/>
    </xf>
    <xf numFmtId="37" fontId="10" fillId="2" borderId="0" xfId="19" applyNumberFormat="1" applyFont="1" applyFill="1" applyAlignment="1">
      <alignment horizontal="right" vertical="top"/>
    </xf>
    <xf numFmtId="1" fontId="4" fillId="2" borderId="3" xfId="23" applyFill="1" applyBorder="1" applyAlignment="1">
      <alignment horizontal="right" vertical="top" wrapText="1"/>
    </xf>
    <xf numFmtId="3" fontId="10" fillId="2" borderId="3" xfId="23" applyNumberFormat="1" applyFont="1" applyFill="1" applyBorder="1" applyAlignment="1">
      <alignment horizontal="right" vertical="top"/>
    </xf>
    <xf numFmtId="1" fontId="10" fillId="2" borderId="3" xfId="23" applyFont="1" applyFill="1" applyBorder="1" applyAlignment="1">
      <alignment horizontal="left"/>
    </xf>
    <xf numFmtId="1" fontId="15" fillId="2" borderId="3" xfId="23" applyFont="1" applyFill="1" applyBorder="1" applyAlignment="1">
      <alignment horizontal="left" wrapText="1"/>
    </xf>
    <xf numFmtId="3" fontId="15" fillId="2" borderId="3" xfId="23" applyNumberFormat="1" applyFont="1" applyFill="1" applyBorder="1" applyAlignment="1">
      <alignment horizontal="right" wrapText="1"/>
    </xf>
    <xf numFmtId="3" fontId="4" fillId="2" borderId="0" xfId="23" applyNumberFormat="1" applyFill="1" applyAlignment="1">
      <alignment horizontal="left" vertical="top"/>
    </xf>
    <xf numFmtId="0" fontId="0" fillId="2" borderId="0" xfId="0" applyFill="1"/>
    <xf numFmtId="1" fontId="23" fillId="11" borderId="3" xfId="9" applyFont="1" applyFill="1" applyBorder="1" applyAlignment="1">
      <alignment horizontal="left" vertical="top" wrapText="1"/>
    </xf>
    <xf numFmtId="1" fontId="9" fillId="2" borderId="1" xfId="23" applyFont="1" applyFill="1" applyBorder="1" applyAlignment="1">
      <alignment horizontal="left" vertical="top"/>
    </xf>
    <xf numFmtId="1" fontId="4" fillId="2" borderId="3" xfId="9" applyFont="1" applyFill="1" applyBorder="1" applyAlignment="1">
      <alignment horizontal="left" vertical="top" wrapText="1"/>
    </xf>
    <xf numFmtId="3" fontId="10" fillId="4" borderId="3" xfId="3" applyNumberFormat="1" applyFont="1" applyFill="1" applyBorder="1" applyAlignment="1" applyProtection="1">
      <alignment horizontal="right" vertical="top"/>
      <protection locked="0"/>
    </xf>
    <xf numFmtId="37" fontId="10" fillId="4" borderId="3" xfId="19" applyNumberFormat="1" applyFont="1" applyFill="1" applyBorder="1" applyAlignment="1" applyProtection="1">
      <alignment horizontal="right" vertical="top"/>
      <protection locked="0"/>
    </xf>
    <xf numFmtId="0" fontId="15" fillId="3" borderId="3" xfId="9" applyNumberFormat="1" applyFont="1" applyFill="1" applyBorder="1" applyAlignment="1">
      <alignment horizontal="left" vertical="top"/>
    </xf>
    <xf numFmtId="1" fontId="4" fillId="3" borderId="3" xfId="9" applyFont="1" applyFill="1" applyBorder="1" applyAlignment="1">
      <alignment horizontal="left" vertical="top"/>
    </xf>
    <xf numFmtId="1" fontId="9" fillId="3" borderId="1" xfId="23" applyFont="1" applyFill="1" applyBorder="1" applyAlignment="1">
      <alignment horizontal="left" vertical="top"/>
    </xf>
    <xf numFmtId="1" fontId="23" fillId="11" borderId="1" xfId="9" applyFont="1" applyFill="1" applyBorder="1" applyAlignment="1">
      <alignment horizontal="left" vertical="top"/>
    </xf>
    <xf numFmtId="0" fontId="9" fillId="3" borderId="1" xfId="9" applyNumberFormat="1" applyFont="1" applyFill="1" applyBorder="1" applyAlignment="1">
      <alignment horizontal="right" wrapText="1"/>
    </xf>
    <xf numFmtId="0" fontId="10" fillId="2" borderId="2" xfId="9" applyNumberFormat="1" applyFont="1" applyFill="1" applyBorder="1" applyAlignment="1">
      <alignment horizontal="right" vertical="top"/>
    </xf>
    <xf numFmtId="0" fontId="9" fillId="2" borderId="2" xfId="9" applyNumberFormat="1" applyFont="1" applyFill="1" applyBorder="1" applyAlignment="1">
      <alignment horizontal="right" wrapText="1"/>
    </xf>
    <xf numFmtId="0" fontId="23" fillId="13" borderId="8" xfId="9" applyNumberFormat="1" applyFont="1" applyFill="1" applyBorder="1" applyAlignment="1">
      <alignment horizontal="center" wrapText="1"/>
    </xf>
    <xf numFmtId="3" fontId="9" fillId="2" borderId="4" xfId="9" applyNumberFormat="1" applyFont="1" applyFill="1" applyBorder="1" applyAlignment="1">
      <alignment horizontal="right" vertical="top"/>
    </xf>
    <xf numFmtId="3" fontId="10" fillId="3" borderId="3" xfId="9" applyNumberFormat="1" applyFont="1" applyFill="1" applyBorder="1" applyAlignment="1">
      <alignment horizontal="right" vertical="top"/>
    </xf>
    <xf numFmtId="1" fontId="9" fillId="3" borderId="1" xfId="9" applyFont="1" applyFill="1" applyBorder="1" applyAlignment="1">
      <alignment horizontal="left" vertical="top" wrapText="1"/>
    </xf>
    <xf numFmtId="3" fontId="9" fillId="8" borderId="3" xfId="9" applyNumberFormat="1" applyFont="1" applyFill="1" applyBorder="1" applyAlignment="1" applyProtection="1">
      <alignment horizontal="right" vertical="top"/>
      <protection locked="0"/>
    </xf>
    <xf numFmtId="3" fontId="9" fillId="4" borderId="3" xfId="9" applyNumberFormat="1" applyFont="1" applyFill="1" applyBorder="1" applyAlignment="1" applyProtection="1">
      <alignment horizontal="right" vertical="top"/>
      <protection locked="0"/>
    </xf>
    <xf numFmtId="3" fontId="9" fillId="9" borderId="3" xfId="9" applyNumberFormat="1" applyFont="1" applyFill="1" applyBorder="1" applyAlignment="1">
      <alignment horizontal="right" vertical="top"/>
    </xf>
    <xf numFmtId="0" fontId="10" fillId="13" borderId="4" xfId="9" applyNumberFormat="1" applyFont="1" applyFill="1" applyBorder="1" applyAlignment="1">
      <alignment horizontal="right" vertical="top"/>
    </xf>
    <xf numFmtId="0" fontId="10" fillId="2" borderId="4" xfId="9" applyNumberFormat="1" applyFont="1" applyFill="1" applyBorder="1" applyAlignment="1">
      <alignment horizontal="right" vertical="top"/>
    </xf>
    <xf numFmtId="3" fontId="10" fillId="2" borderId="4" xfId="9" applyNumberFormat="1" applyFont="1" applyFill="1" applyBorder="1" applyAlignment="1">
      <alignment horizontal="right" vertical="top"/>
    </xf>
    <xf numFmtId="0" fontId="27" fillId="2" borderId="0" xfId="9" applyNumberFormat="1" applyFont="1" applyFill="1" applyAlignment="1">
      <alignment horizontal="left"/>
    </xf>
    <xf numFmtId="0" fontId="9" fillId="2" borderId="8" xfId="9" applyNumberFormat="1" applyFont="1" applyFill="1" applyBorder="1" applyAlignment="1">
      <alignment horizontal="left" wrapText="1"/>
    </xf>
    <xf numFmtId="0" fontId="25" fillId="0" borderId="0" xfId="0" applyFont="1" applyAlignment="1">
      <alignment wrapText="1"/>
    </xf>
    <xf numFmtId="0" fontId="10" fillId="4" borderId="3" xfId="9" applyNumberFormat="1" applyFont="1" applyFill="1" applyBorder="1" applyAlignment="1">
      <alignment horizontal="left" vertical="top"/>
    </xf>
    <xf numFmtId="0" fontId="10" fillId="9" borderId="3" xfId="9" applyNumberFormat="1" applyFont="1" applyFill="1" applyBorder="1" applyAlignment="1">
      <alignment horizontal="left" vertical="top"/>
    </xf>
    <xf numFmtId="0" fontId="22" fillId="11" borderId="3" xfId="9" quotePrefix="1" applyNumberFormat="1" applyFont="1" applyFill="1" applyBorder="1" applyAlignment="1">
      <alignment horizontal="left" vertical="top"/>
    </xf>
    <xf numFmtId="3" fontId="10" fillId="9" borderId="3" xfId="9" applyNumberFormat="1" applyFont="1" applyFill="1" applyBorder="1" applyAlignment="1">
      <alignment horizontal="right" vertical="top" wrapText="1"/>
    </xf>
    <xf numFmtId="3" fontId="10" fillId="2" borderId="4" xfId="9" applyNumberFormat="1" applyFont="1" applyFill="1" applyBorder="1" applyAlignment="1">
      <alignment horizontal="right" vertical="top" wrapText="1"/>
    </xf>
    <xf numFmtId="3" fontId="22" fillId="11" borderId="3" xfId="9" quotePrefix="1" applyNumberFormat="1" applyFont="1" applyFill="1" applyBorder="1" applyAlignment="1">
      <alignment horizontal="right" vertical="top" wrapText="1"/>
    </xf>
    <xf numFmtId="3" fontId="9" fillId="3" borderId="3" xfId="23" applyNumberFormat="1" applyFont="1" applyFill="1" applyBorder="1" applyAlignment="1">
      <alignment horizontal="right" vertical="top"/>
    </xf>
    <xf numFmtId="3" fontId="23" fillId="5" borderId="3" xfId="9" applyNumberFormat="1" applyFont="1" applyFill="1" applyBorder="1" applyAlignment="1">
      <alignment horizontal="right" vertical="top"/>
    </xf>
    <xf numFmtId="1" fontId="6" fillId="0" borderId="0" xfId="9" applyAlignment="1">
      <alignment horizontal="right"/>
    </xf>
    <xf numFmtId="0" fontId="25" fillId="0" borderId="0" xfId="0" applyFont="1"/>
    <xf numFmtId="3" fontId="22" fillId="11" borderId="3" xfId="9" applyNumberFormat="1" applyFont="1" applyFill="1" applyBorder="1" applyAlignment="1">
      <alignment horizontal="right" vertical="top" wrapText="1"/>
    </xf>
    <xf numFmtId="1" fontId="0" fillId="0" borderId="0" xfId="0" applyNumberFormat="1"/>
    <xf numFmtId="9" fontId="25" fillId="0" borderId="0" xfId="20" applyFont="1" applyAlignment="1">
      <alignment wrapText="1"/>
    </xf>
    <xf numFmtId="3" fontId="0" fillId="0" borderId="0" xfId="0" applyNumberFormat="1"/>
    <xf numFmtId="9" fontId="25" fillId="0" borderId="0" xfId="20" applyFont="1"/>
    <xf numFmtId="0" fontId="25" fillId="0" borderId="0" xfId="0" applyFont="1" applyAlignment="1">
      <alignment horizontal="center" vertical="center"/>
    </xf>
    <xf numFmtId="0" fontId="25" fillId="0" borderId="0" xfId="0" applyFont="1" applyAlignment="1">
      <alignment horizontal="right" wrapText="1"/>
    </xf>
    <xf numFmtId="3" fontId="25" fillId="0" borderId="0" xfId="0" applyNumberFormat="1" applyFont="1" applyAlignment="1">
      <alignment horizontal="right" wrapText="1"/>
    </xf>
    <xf numFmtId="0" fontId="25" fillId="0" borderId="0" xfId="0" applyFont="1" applyAlignment="1">
      <alignment horizontal="left" wrapText="1"/>
    </xf>
    <xf numFmtId="9" fontId="25" fillId="0" borderId="0" xfId="20" applyFont="1" applyAlignment="1">
      <alignment horizontal="left" wrapText="1"/>
    </xf>
    <xf numFmtId="3" fontId="25" fillId="0" borderId="0" xfId="0" applyNumberFormat="1" applyFont="1" applyAlignment="1">
      <alignment horizontal="center" vertical="center"/>
    </xf>
    <xf numFmtId="9" fontId="25" fillId="0" borderId="0" xfId="20" applyFont="1" applyAlignment="1">
      <alignment horizontal="center" vertical="center"/>
    </xf>
    <xf numFmtId="0" fontId="25" fillId="0" borderId="0" xfId="0" applyFont="1" applyAlignment="1">
      <alignment horizontal="left" vertical="center"/>
    </xf>
    <xf numFmtId="3" fontId="31" fillId="2" borderId="0" xfId="0" applyNumberFormat="1" applyFont="1" applyFill="1"/>
    <xf numFmtId="3" fontId="0" fillId="7" borderId="12" xfId="0" applyNumberFormat="1" applyFill="1" applyBorder="1" applyAlignment="1">
      <alignment horizontal="right"/>
    </xf>
    <xf numFmtId="0" fontId="25" fillId="0" borderId="0" xfId="0" applyFont="1" applyAlignment="1">
      <alignment horizontal="right"/>
    </xf>
    <xf numFmtId="3" fontId="0" fillId="7" borderId="3" xfId="0" applyNumberFormat="1" applyFill="1" applyBorder="1" applyAlignment="1">
      <alignment horizontal="right"/>
    </xf>
    <xf numFmtId="3" fontId="0" fillId="2" borderId="3" xfId="0" applyNumberFormat="1" applyFill="1" applyBorder="1" applyAlignment="1">
      <alignment horizontal="right"/>
    </xf>
    <xf numFmtId="3" fontId="25" fillId="0" borderId="0" xfId="0" applyNumberFormat="1" applyFont="1" applyAlignment="1">
      <alignment horizontal="right"/>
    </xf>
    <xf numFmtId="0" fontId="25" fillId="0" borderId="0" xfId="0" applyFont="1" applyAlignment="1">
      <alignment horizontal="left"/>
    </xf>
    <xf numFmtId="9" fontId="25" fillId="0" borderId="0" xfId="20" applyFont="1" applyAlignment="1">
      <alignment horizontal="left"/>
    </xf>
    <xf numFmtId="3" fontId="10" fillId="7" borderId="12" xfId="0" applyNumberFormat="1" applyFont="1" applyFill="1" applyBorder="1" applyAlignment="1">
      <alignment horizontal="right"/>
    </xf>
    <xf numFmtId="3" fontId="10" fillId="7" borderId="3" xfId="0" applyNumberFormat="1" applyFont="1" applyFill="1" applyBorder="1" applyAlignment="1">
      <alignment horizontal="right"/>
    </xf>
    <xf numFmtId="9" fontId="10" fillId="7" borderId="3" xfId="22" applyFont="1" applyFill="1" applyBorder="1" applyAlignment="1">
      <alignment horizontal="center" vertical="top" wrapText="1"/>
    </xf>
    <xf numFmtId="0" fontId="0" fillId="2" borderId="0" xfId="0" applyFill="1" applyAlignment="1">
      <alignment vertical="top"/>
    </xf>
    <xf numFmtId="0" fontId="31" fillId="2" borderId="0" xfId="0" applyFont="1" applyFill="1"/>
    <xf numFmtId="3" fontId="10" fillId="8" borderId="3" xfId="9" applyNumberFormat="1" applyFont="1" applyFill="1" applyBorder="1" applyAlignment="1" applyProtection="1">
      <alignment horizontal="right" vertical="top" wrapText="1"/>
      <protection locked="0"/>
    </xf>
    <xf numFmtId="3" fontId="10" fillId="4" borderId="3" xfId="9" applyNumberFormat="1" applyFont="1" applyFill="1" applyBorder="1" applyAlignment="1" applyProtection="1">
      <alignment horizontal="right" vertical="top" wrapText="1"/>
      <protection locked="0"/>
    </xf>
    <xf numFmtId="0" fontId="0" fillId="2" borderId="0" xfId="0" applyFill="1" applyAlignment="1">
      <alignment horizontal="right"/>
    </xf>
    <xf numFmtId="0" fontId="0" fillId="2" borderId="3" xfId="0" applyFill="1" applyBorder="1" applyAlignment="1">
      <alignment horizontal="right"/>
    </xf>
    <xf numFmtId="3" fontId="0" fillId="9" borderId="3" xfId="0" applyNumberFormat="1" applyFill="1" applyBorder="1" applyAlignment="1">
      <alignment horizontal="right" vertical="top"/>
    </xf>
    <xf numFmtId="0" fontId="0" fillId="2" borderId="3" xfId="0" applyFill="1" applyBorder="1" applyAlignment="1">
      <alignment wrapText="1"/>
    </xf>
    <xf numFmtId="0" fontId="31" fillId="2" borderId="3" xfId="0" applyFont="1" applyFill="1" applyBorder="1" applyAlignment="1">
      <alignment wrapText="1"/>
    </xf>
    <xf numFmtId="0" fontId="31" fillId="2" borderId="3" xfId="0" applyFont="1" applyFill="1" applyBorder="1" applyAlignment="1">
      <alignment horizontal="right" wrapText="1"/>
    </xf>
    <xf numFmtId="3" fontId="31" fillId="9" borderId="3" xfId="0" applyNumberFormat="1" applyFont="1" applyFill="1" applyBorder="1" applyAlignment="1">
      <alignment horizontal="right" wrapText="1"/>
    </xf>
    <xf numFmtId="0" fontId="0" fillId="0" borderId="0" xfId="0" applyAlignment="1">
      <alignment wrapText="1"/>
    </xf>
    <xf numFmtId="0" fontId="0" fillId="2" borderId="3" xfId="0" applyFill="1" applyBorder="1" applyAlignment="1">
      <alignment horizontal="left" vertical="top"/>
    </xf>
    <xf numFmtId="0" fontId="31" fillId="2" borderId="3" xfId="0" applyFont="1" applyFill="1" applyBorder="1" applyAlignment="1">
      <alignment horizontal="left" vertical="top"/>
    </xf>
    <xf numFmtId="0" fontId="31" fillId="3" borderId="3" xfId="0" applyFont="1" applyFill="1" applyBorder="1" applyAlignment="1">
      <alignment horizontal="left" vertical="top"/>
    </xf>
    <xf numFmtId="3" fontId="31" fillId="3" borderId="3" xfId="0" applyNumberFormat="1" applyFont="1" applyFill="1" applyBorder="1" applyAlignment="1">
      <alignment horizontal="right" vertical="top"/>
    </xf>
    <xf numFmtId="3" fontId="0" fillId="4" borderId="3" xfId="0" applyNumberFormat="1" applyFill="1" applyBorder="1" applyAlignment="1" applyProtection="1">
      <alignment horizontal="right" vertical="top"/>
      <protection locked="0"/>
    </xf>
    <xf numFmtId="3" fontId="10" fillId="9" borderId="3" xfId="3" applyNumberFormat="1" applyFont="1" applyFill="1" applyBorder="1" applyAlignment="1">
      <alignment horizontal="right" vertical="top"/>
    </xf>
    <xf numFmtId="1" fontId="10" fillId="7" borderId="3" xfId="9" applyFont="1" applyFill="1" applyBorder="1" applyAlignment="1">
      <alignment horizontal="center" vertical="center" wrapText="1"/>
    </xf>
    <xf numFmtId="3" fontId="9" fillId="3" borderId="3" xfId="19" applyNumberFormat="1" applyFont="1" applyFill="1" applyBorder="1" applyAlignment="1">
      <alignment horizontal="right" vertical="top"/>
    </xf>
    <xf numFmtId="3" fontId="10" fillId="3" borderId="3" xfId="3" applyNumberFormat="1" applyFont="1" applyFill="1" applyBorder="1" applyAlignment="1">
      <alignment horizontal="right" vertical="top"/>
    </xf>
    <xf numFmtId="3" fontId="12" fillId="7" borderId="8" xfId="6" applyNumberFormat="1" applyFill="1" applyBorder="1" applyAlignment="1">
      <alignment horizontal="center" vertical="center" wrapText="1"/>
      <protection locked="0"/>
    </xf>
    <xf numFmtId="3" fontId="12" fillId="7" borderId="8" xfId="6" applyNumberFormat="1" applyFill="1" applyBorder="1" applyAlignment="1" applyProtection="1">
      <alignment horizontal="center" vertical="center" wrapText="1"/>
    </xf>
    <xf numFmtId="3" fontId="23" fillId="15" borderId="3" xfId="0" applyNumberFormat="1" applyFont="1" applyFill="1" applyBorder="1" applyAlignment="1">
      <alignment horizontal="right" vertical="top"/>
    </xf>
    <xf numFmtId="3" fontId="31" fillId="2" borderId="0" xfId="0" applyNumberFormat="1" applyFont="1" applyFill="1" applyAlignment="1">
      <alignment horizontal="center"/>
    </xf>
    <xf numFmtId="0" fontId="31" fillId="2" borderId="0" xfId="0" applyFont="1" applyFill="1" applyAlignment="1">
      <alignment horizontal="center"/>
    </xf>
    <xf numFmtId="0" fontId="31" fillId="0" borderId="0" xfId="0" applyFont="1" applyAlignment="1">
      <alignment horizontal="center"/>
    </xf>
    <xf numFmtId="0" fontId="17" fillId="2" borderId="0" xfId="6" applyFont="1" applyFill="1" applyAlignment="1">
      <alignment horizontal="center" vertical="center"/>
      <protection locked="0"/>
    </xf>
    <xf numFmtId="3" fontId="17" fillId="2" borderId="0" xfId="6" quotePrefix="1" applyNumberFormat="1" applyFont="1" applyFill="1" applyAlignment="1" applyProtection="1">
      <alignment horizontal="center" vertical="center"/>
    </xf>
    <xf numFmtId="0" fontId="17" fillId="2" borderId="0" xfId="6" quotePrefix="1" applyFont="1" applyFill="1" applyAlignment="1" applyProtection="1">
      <alignment horizontal="center"/>
    </xf>
    <xf numFmtId="0" fontId="10" fillId="16" borderId="3" xfId="9" quotePrefix="1" applyNumberFormat="1" applyFont="1" applyFill="1" applyBorder="1" applyAlignment="1">
      <alignment horizontal="left" vertical="top"/>
    </xf>
    <xf numFmtId="49" fontId="10" fillId="6" borderId="3" xfId="9" applyNumberFormat="1" applyFont="1" applyFill="1" applyBorder="1" applyAlignment="1">
      <alignment horizontal="left" vertical="top"/>
    </xf>
    <xf numFmtId="0" fontId="0" fillId="0" borderId="3" xfId="0" applyBorder="1" applyAlignment="1">
      <alignment horizontal="left" vertical="top"/>
    </xf>
    <xf numFmtId="3" fontId="10" fillId="3" borderId="3" xfId="9" applyNumberFormat="1" applyFont="1" applyFill="1" applyBorder="1" applyAlignment="1" applyProtection="1">
      <alignment horizontal="left" vertical="top"/>
      <protection locked="0"/>
    </xf>
    <xf numFmtId="3" fontId="22" fillId="5" borderId="3" xfId="9" applyNumberFormat="1" applyFont="1" applyFill="1" applyBorder="1" applyAlignment="1">
      <alignment horizontal="left" vertical="top" wrapText="1"/>
    </xf>
    <xf numFmtId="1" fontId="9" fillId="2" borderId="3" xfId="9" applyFont="1" applyFill="1" applyBorder="1" applyAlignment="1">
      <alignment horizontal="left" wrapText="1"/>
    </xf>
    <xf numFmtId="3" fontId="23" fillId="11" borderId="3" xfId="9" applyNumberFormat="1" applyFont="1" applyFill="1" applyBorder="1" applyAlignment="1">
      <alignment horizontal="right" wrapText="1"/>
    </xf>
    <xf numFmtId="3" fontId="9" fillId="2" borderId="3" xfId="3" applyNumberFormat="1" applyFont="1" applyFill="1" applyBorder="1" applyAlignment="1">
      <alignment horizontal="right" wrapText="1"/>
    </xf>
    <xf numFmtId="1" fontId="23" fillId="13" borderId="3" xfId="9" applyFont="1" applyFill="1" applyBorder="1" applyAlignment="1">
      <alignment horizontal="center" wrapText="1"/>
    </xf>
    <xf numFmtId="1" fontId="11" fillId="8" borderId="3" xfId="23" applyFont="1" applyFill="1" applyBorder="1" applyAlignment="1" applyProtection="1">
      <alignment horizontal="right" vertical="top"/>
      <protection locked="0"/>
    </xf>
    <xf numFmtId="0" fontId="23" fillId="13" borderId="3" xfId="9" applyNumberFormat="1" applyFont="1" applyFill="1" applyBorder="1" applyAlignment="1">
      <alignment horizontal="left" vertical="top" wrapText="1"/>
    </xf>
    <xf numFmtId="1" fontId="9" fillId="2" borderId="0" xfId="9" applyFont="1" applyFill="1" applyAlignment="1">
      <alignment horizontal="left" vertical="top" wrapText="1"/>
    </xf>
    <xf numFmtId="1" fontId="10" fillId="2" borderId="0" xfId="9" applyFont="1" applyFill="1" applyAlignment="1">
      <alignment horizontal="center" vertical="center" wrapText="1"/>
    </xf>
    <xf numFmtId="0" fontId="25" fillId="0" borderId="0" xfId="0" applyFont="1" applyAlignment="1">
      <alignment vertical="top"/>
    </xf>
    <xf numFmtId="0" fontId="25" fillId="0" borderId="0" xfId="0" applyFont="1" applyAlignment="1">
      <alignment vertical="center"/>
    </xf>
    <xf numFmtId="3" fontId="25" fillId="0" borderId="0" xfId="0" applyNumberFormat="1" applyFont="1" applyAlignment="1">
      <alignment horizontal="right" vertical="center"/>
    </xf>
    <xf numFmtId="3" fontId="0" fillId="2" borderId="18" xfId="0" applyNumberFormat="1" applyFill="1" applyBorder="1" applyAlignment="1">
      <alignment horizontal="right" wrapText="1"/>
    </xf>
    <xf numFmtId="3" fontId="0" fillId="2" borderId="19" xfId="0" applyNumberFormat="1" applyFill="1" applyBorder="1" applyAlignment="1">
      <alignment horizontal="right" wrapText="1"/>
    </xf>
    <xf numFmtId="3" fontId="0" fillId="2" borderId="21" xfId="0" applyNumberFormat="1" applyFill="1" applyBorder="1" applyAlignment="1">
      <alignment horizontal="right"/>
    </xf>
    <xf numFmtId="3" fontId="23" fillId="13" borderId="24" xfId="0" applyNumberFormat="1" applyFont="1" applyFill="1" applyBorder="1" applyAlignment="1">
      <alignment horizontal="left" vertical="center" wrapText="1"/>
    </xf>
    <xf numFmtId="3" fontId="23" fillId="13" borderId="27" xfId="0" applyNumberFormat="1" applyFont="1" applyFill="1" applyBorder="1" applyAlignment="1">
      <alignment horizontal="center" vertical="center"/>
    </xf>
    <xf numFmtId="3" fontId="23" fillId="14" borderId="27" xfId="0" applyNumberFormat="1" applyFont="1" applyFill="1" applyBorder="1" applyAlignment="1">
      <alignment horizontal="left" vertical="center" wrapText="1"/>
    </xf>
    <xf numFmtId="3" fontId="23" fillId="14" borderId="28" xfId="0" applyNumberFormat="1" applyFont="1" applyFill="1" applyBorder="1" applyAlignment="1">
      <alignment horizontal="center" vertical="center"/>
    </xf>
    <xf numFmtId="3" fontId="10" fillId="2" borderId="1" xfId="23" applyNumberFormat="1" applyFont="1" applyFill="1" applyBorder="1" applyAlignment="1">
      <alignment horizontal="right" vertical="top"/>
    </xf>
    <xf numFmtId="3" fontId="15" fillId="2" borderId="1" xfId="23" applyNumberFormat="1" applyFont="1" applyFill="1" applyBorder="1" applyAlignment="1">
      <alignment horizontal="right" wrapText="1"/>
    </xf>
    <xf numFmtId="3" fontId="0" fillId="7" borderId="18" xfId="0" applyNumberFormat="1" applyFill="1" applyBorder="1" applyAlignment="1">
      <alignment horizontal="right"/>
    </xf>
    <xf numFmtId="3" fontId="0" fillId="7" borderId="20" xfId="0" applyNumberFormat="1" applyFill="1" applyBorder="1" applyAlignment="1">
      <alignment horizontal="right"/>
    </xf>
    <xf numFmtId="3" fontId="15" fillId="2" borderId="1" xfId="9" applyNumberFormat="1" applyFont="1" applyFill="1" applyBorder="1" applyAlignment="1">
      <alignment horizontal="right" vertical="top" wrapText="1"/>
    </xf>
    <xf numFmtId="3" fontId="15" fillId="2" borderId="2" xfId="9" applyNumberFormat="1" applyFont="1" applyFill="1" applyBorder="1" applyAlignment="1">
      <alignment horizontal="right" vertical="top" wrapText="1"/>
    </xf>
    <xf numFmtId="1" fontId="23" fillId="13" borderId="4" xfId="9" applyFont="1" applyFill="1" applyBorder="1" applyAlignment="1">
      <alignment horizontal="center" vertical="center" wrapText="1"/>
    </xf>
    <xf numFmtId="1" fontId="23" fillId="13" borderId="8" xfId="9" applyFont="1" applyFill="1" applyBorder="1" applyAlignment="1">
      <alignment horizontal="center" vertical="center" wrapText="1"/>
    </xf>
    <xf numFmtId="1" fontId="15" fillId="2" borderId="0" xfId="9" applyFont="1" applyFill="1" applyAlignment="1">
      <alignment horizontal="center" vertical="top"/>
    </xf>
    <xf numFmtId="3" fontId="9" fillId="2" borderId="0" xfId="3" applyNumberFormat="1" applyFont="1" applyFill="1" applyAlignment="1">
      <alignment horizontal="left" vertical="top"/>
    </xf>
    <xf numFmtId="1" fontId="15" fillId="0" borderId="0" xfId="9" applyFont="1"/>
    <xf numFmtId="3" fontId="0" fillId="2" borderId="16" xfId="0" applyNumberFormat="1" applyFill="1" applyBorder="1"/>
    <xf numFmtId="3" fontId="0" fillId="2" borderId="17" xfId="0" applyNumberFormat="1" applyFill="1" applyBorder="1"/>
    <xf numFmtId="3" fontId="0" fillId="2" borderId="20" xfId="0" applyNumberFormat="1" applyFill="1" applyBorder="1" applyAlignment="1">
      <alignment horizontal="right" wrapText="1"/>
    </xf>
    <xf numFmtId="3" fontId="0" fillId="2" borderId="21" xfId="0" applyNumberFormat="1" applyFill="1" applyBorder="1" applyAlignment="1">
      <alignment horizontal="right" wrapText="1"/>
    </xf>
    <xf numFmtId="3" fontId="10" fillId="2" borderId="7" xfId="9" applyNumberFormat="1" applyFont="1" applyFill="1" applyBorder="1" applyAlignment="1">
      <alignment horizontal="right" vertical="top"/>
    </xf>
    <xf numFmtId="3" fontId="23" fillId="11" borderId="3" xfId="9" applyNumberFormat="1" applyFont="1" applyFill="1" applyBorder="1" applyAlignment="1">
      <alignment horizontal="left" vertical="top" wrapText="1"/>
    </xf>
    <xf numFmtId="1" fontId="23" fillId="11" borderId="3" xfId="26" applyFont="1" applyFill="1" applyBorder="1" applyAlignment="1">
      <alignment horizontal="left" vertical="top"/>
    </xf>
    <xf numFmtId="3" fontId="22" fillId="11" borderId="3" xfId="26" applyNumberFormat="1" applyFont="1" applyFill="1" applyBorder="1" applyAlignment="1">
      <alignment horizontal="right" vertical="top"/>
    </xf>
    <xf numFmtId="1" fontId="10" fillId="2" borderId="14" xfId="9" applyFont="1" applyFill="1" applyBorder="1" applyAlignment="1">
      <alignment horizontal="left" vertical="top"/>
    </xf>
    <xf numFmtId="3" fontId="23" fillId="12" borderId="3" xfId="9" applyNumberFormat="1" applyFont="1" applyFill="1" applyBorder="1" applyAlignment="1">
      <alignment horizontal="right" vertical="center" wrapText="1"/>
    </xf>
    <xf numFmtId="1" fontId="4" fillId="2" borderId="0" xfId="9" applyFont="1" applyFill="1" applyAlignment="1">
      <alignment horizontal="left" vertical="top"/>
    </xf>
    <xf numFmtId="1" fontId="4" fillId="2" borderId="0" xfId="9" applyFont="1" applyFill="1"/>
    <xf numFmtId="1" fontId="4" fillId="2" borderId="0" xfId="9" applyFont="1" applyFill="1" applyAlignment="1">
      <alignment horizontal="right" vertical="top"/>
    </xf>
    <xf numFmtId="1" fontId="4" fillId="2" borderId="0" xfId="9" applyFont="1" applyFill="1" applyAlignment="1">
      <alignment horizontal="right" vertical="top" wrapText="1"/>
    </xf>
    <xf numFmtId="3" fontId="4" fillId="2" borderId="0" xfId="9" applyNumberFormat="1" applyFont="1" applyFill="1" applyAlignment="1">
      <alignment horizontal="right" vertical="top"/>
    </xf>
    <xf numFmtId="1" fontId="4" fillId="2" borderId="0" xfId="9" applyFont="1" applyFill="1" applyAlignment="1">
      <alignment horizontal="center" vertical="top"/>
    </xf>
    <xf numFmtId="0" fontId="4" fillId="2" borderId="0" xfId="9" applyNumberFormat="1" applyFont="1" applyFill="1" applyAlignment="1">
      <alignment horizontal="left" vertical="top"/>
    </xf>
    <xf numFmtId="3" fontId="4" fillId="2" borderId="1" xfId="9" applyNumberFormat="1" applyFont="1" applyFill="1" applyBorder="1" applyAlignment="1">
      <alignment horizontal="right" vertical="top" wrapText="1"/>
    </xf>
    <xf numFmtId="3" fontId="4" fillId="2" borderId="2" xfId="9" applyNumberFormat="1" applyFont="1" applyFill="1" applyBorder="1" applyAlignment="1">
      <alignment horizontal="right" vertical="top" wrapText="1"/>
    </xf>
    <xf numFmtId="0" fontId="4" fillId="2" borderId="7" xfId="9" applyNumberFormat="1" applyFont="1" applyFill="1" applyBorder="1" applyAlignment="1">
      <alignment horizontal="left" vertical="top"/>
    </xf>
    <xf numFmtId="3" fontId="4" fillId="8" borderId="3" xfId="3" applyNumberFormat="1" applyFont="1" applyFill="1" applyBorder="1" applyAlignment="1" applyProtection="1">
      <alignment horizontal="right" vertical="top"/>
      <protection locked="0"/>
    </xf>
    <xf numFmtId="3" fontId="4" fillId="4" borderId="3" xfId="3" applyNumberFormat="1" applyFont="1" applyFill="1" applyBorder="1" applyAlignment="1" applyProtection="1">
      <alignment horizontal="right" vertical="top"/>
      <protection locked="0"/>
    </xf>
    <xf numFmtId="3" fontId="4" fillId="3" borderId="3" xfId="3" applyNumberFormat="1" applyFont="1" applyFill="1" applyBorder="1" applyAlignment="1">
      <alignment horizontal="right" vertical="top"/>
    </xf>
    <xf numFmtId="2" fontId="10" fillId="8" borderId="9" xfId="9" applyNumberFormat="1" applyFont="1" applyFill="1" applyBorder="1" applyAlignment="1">
      <alignment horizontal="left" vertical="top"/>
    </xf>
    <xf numFmtId="3" fontId="11" fillId="2" borderId="4" xfId="3" applyNumberFormat="1" applyFill="1" applyBorder="1" applyAlignment="1">
      <alignment horizontal="center" vertical="center" wrapText="1"/>
    </xf>
    <xf numFmtId="1" fontId="18" fillId="2" borderId="0" xfId="9" applyFont="1" applyFill="1" applyAlignment="1">
      <alignment horizontal="left" vertical="top"/>
    </xf>
    <xf numFmtId="3" fontId="10" fillId="2" borderId="0" xfId="3" applyNumberFormat="1" applyFont="1" applyFill="1" applyBorder="1" applyAlignment="1">
      <alignment horizontal="left" vertical="top"/>
    </xf>
    <xf numFmtId="1" fontId="4" fillId="0" borderId="0" xfId="26"/>
    <xf numFmtId="3" fontId="10" fillId="2" borderId="0" xfId="3" applyNumberFormat="1" applyFont="1" applyFill="1" applyBorder="1" applyAlignment="1">
      <alignment horizontal="right" vertical="top"/>
    </xf>
    <xf numFmtId="1" fontId="4" fillId="0" borderId="0" xfId="26" applyAlignment="1">
      <alignment wrapText="1"/>
    </xf>
    <xf numFmtId="0" fontId="4" fillId="2" borderId="0" xfId="9" applyNumberFormat="1" applyFont="1" applyFill="1" applyAlignment="1">
      <alignment horizontal="left" vertical="top" wrapText="1"/>
    </xf>
    <xf numFmtId="1" fontId="6" fillId="0" borderId="0" xfId="9" applyAlignment="1">
      <alignment wrapText="1"/>
    </xf>
    <xf numFmtId="1" fontId="4" fillId="0" borderId="0" xfId="9" applyFont="1" applyAlignment="1">
      <alignment wrapText="1"/>
    </xf>
    <xf numFmtId="1" fontId="9" fillId="2" borderId="0" xfId="9" applyFont="1" applyFill="1" applyAlignment="1">
      <alignment horizontal="left" vertical="top"/>
    </xf>
    <xf numFmtId="3" fontId="11" fillId="2" borderId="0" xfId="3" applyNumberFormat="1" applyFill="1" applyBorder="1" applyAlignment="1">
      <alignment horizontal="center" vertical="center" wrapText="1"/>
    </xf>
    <xf numFmtId="1" fontId="33" fillId="2" borderId="0" xfId="6" quotePrefix="1" applyNumberFormat="1" applyFont="1" applyFill="1" applyBorder="1" applyAlignment="1" applyProtection="1">
      <alignment horizontal="left" vertical="top"/>
    </xf>
    <xf numFmtId="1" fontId="12" fillId="2" borderId="0" xfId="6" quotePrefix="1" applyNumberFormat="1" applyFill="1" applyBorder="1" applyAlignment="1" applyProtection="1">
      <alignment horizontal="left" vertical="top"/>
    </xf>
    <xf numFmtId="3" fontId="10" fillId="8" borderId="1" xfId="3" applyNumberFormat="1" applyFont="1" applyFill="1" applyBorder="1" applyAlignment="1" applyProtection="1">
      <alignment horizontal="right" vertical="top"/>
      <protection locked="0"/>
    </xf>
    <xf numFmtId="3" fontId="9" fillId="3" borderId="1" xfId="3" applyNumberFormat="1" applyFont="1" applyFill="1" applyBorder="1" applyAlignment="1">
      <alignment horizontal="right" vertical="top"/>
    </xf>
    <xf numFmtId="3" fontId="10" fillId="8" borderId="2" xfId="3" applyNumberFormat="1" applyFont="1" applyFill="1" applyBorder="1" applyAlignment="1" applyProtection="1">
      <alignment horizontal="right" vertical="top"/>
      <protection locked="0"/>
    </xf>
    <xf numFmtId="3" fontId="9" fillId="3" borderId="2" xfId="3" applyNumberFormat="1" applyFont="1" applyFill="1" applyBorder="1" applyAlignment="1">
      <alignment horizontal="right" vertical="top"/>
    </xf>
    <xf numFmtId="3" fontId="22" fillId="11" borderId="12" xfId="9" applyNumberFormat="1" applyFont="1" applyFill="1" applyBorder="1" applyAlignment="1">
      <alignment horizontal="right" vertical="top"/>
    </xf>
    <xf numFmtId="3" fontId="11" fillId="2" borderId="12" xfId="3" applyNumberFormat="1" applyFill="1" applyBorder="1" applyAlignment="1">
      <alignment horizontal="center" vertical="center" wrapText="1"/>
    </xf>
    <xf numFmtId="3" fontId="11" fillId="2" borderId="8" xfId="3" applyNumberFormat="1" applyFill="1" applyBorder="1" applyAlignment="1">
      <alignment horizontal="center" vertical="center" wrapText="1"/>
    </xf>
    <xf numFmtId="3" fontId="11" fillId="2" borderId="2" xfId="3" applyNumberFormat="1" applyFill="1" applyBorder="1" applyAlignment="1">
      <alignment horizontal="center" vertical="center" wrapText="1"/>
    </xf>
    <xf numFmtId="3" fontId="22" fillId="11" borderId="4" xfId="9" applyNumberFormat="1" applyFont="1" applyFill="1" applyBorder="1" applyAlignment="1">
      <alignment horizontal="right" vertical="top"/>
    </xf>
    <xf numFmtId="3" fontId="11" fillId="7" borderId="1" xfId="3" applyNumberFormat="1" applyFill="1" applyBorder="1" applyAlignment="1">
      <alignment horizontal="center" vertical="center" wrapText="1"/>
    </xf>
    <xf numFmtId="3" fontId="11" fillId="7" borderId="2" xfId="3" applyNumberFormat="1" applyFill="1" applyBorder="1" applyAlignment="1">
      <alignment horizontal="center" vertical="center" wrapText="1"/>
    </xf>
    <xf numFmtId="3" fontId="9" fillId="3" borderId="1" xfId="3" applyNumberFormat="1" applyFont="1" applyFill="1" applyBorder="1" applyAlignment="1">
      <alignment horizontal="right" wrapText="1"/>
    </xf>
    <xf numFmtId="3" fontId="9" fillId="3" borderId="1" xfId="9" applyNumberFormat="1" applyFont="1" applyFill="1" applyBorder="1" applyAlignment="1">
      <alignment horizontal="right" vertical="top"/>
    </xf>
    <xf numFmtId="1" fontId="10" fillId="2" borderId="1" xfId="9" applyFont="1" applyFill="1" applyBorder="1" applyAlignment="1">
      <alignment horizontal="right" vertical="top"/>
    </xf>
    <xf numFmtId="1" fontId="10" fillId="2" borderId="1" xfId="9" applyFont="1" applyFill="1" applyBorder="1" applyAlignment="1">
      <alignment horizontal="right" wrapText="1"/>
    </xf>
    <xf numFmtId="1" fontId="9" fillId="2" borderId="1" xfId="9" applyFont="1" applyFill="1" applyBorder="1" applyAlignment="1">
      <alignment horizontal="left"/>
    </xf>
    <xf numFmtId="1" fontId="9" fillId="2" borderId="1" xfId="9" applyFont="1" applyFill="1" applyBorder="1" applyAlignment="1">
      <alignment horizontal="left" vertical="top"/>
    </xf>
    <xf numFmtId="1" fontId="10" fillId="2" borderId="13" xfId="9" applyFont="1" applyFill="1" applyBorder="1" applyAlignment="1">
      <alignment horizontal="right" vertical="top"/>
    </xf>
    <xf numFmtId="3" fontId="10" fillId="0" borderId="3" xfId="3" applyNumberFormat="1" applyFont="1" applyFill="1" applyBorder="1" applyAlignment="1" applyProtection="1">
      <alignment horizontal="right" vertical="top"/>
      <protection locked="0"/>
    </xf>
    <xf numFmtId="3" fontId="31" fillId="2" borderId="15" xfId="0" applyNumberFormat="1" applyFont="1" applyFill="1" applyBorder="1"/>
    <xf numFmtId="3" fontId="10" fillId="2" borderId="5" xfId="9" applyNumberFormat="1" applyFont="1" applyFill="1" applyBorder="1" applyAlignment="1">
      <alignment horizontal="right" vertical="top" wrapText="1"/>
    </xf>
    <xf numFmtId="3" fontId="10" fillId="2" borderId="0" xfId="9" applyNumberFormat="1" applyFont="1" applyFill="1" applyAlignment="1">
      <alignment horizontal="right" vertical="top" wrapText="1"/>
    </xf>
    <xf numFmtId="3" fontId="31" fillId="2" borderId="0" xfId="0" applyNumberFormat="1" applyFont="1" applyFill="1" applyAlignment="1">
      <alignment wrapText="1"/>
    </xf>
    <xf numFmtId="3" fontId="10" fillId="7" borderId="12" xfId="0" applyNumberFormat="1" applyFont="1" applyFill="1" applyBorder="1" applyAlignment="1">
      <alignment horizontal="right" wrapText="1"/>
    </xf>
    <xf numFmtId="3" fontId="10" fillId="7" borderId="3" xfId="0" applyNumberFormat="1" applyFont="1" applyFill="1" applyBorder="1" applyAlignment="1">
      <alignment horizontal="right" wrapText="1"/>
    </xf>
    <xf numFmtId="0" fontId="0" fillId="2" borderId="0" xfId="0" applyFill="1" applyAlignment="1">
      <alignment wrapText="1"/>
    </xf>
    <xf numFmtId="3" fontId="23" fillId="14" borderId="28" xfId="0" applyNumberFormat="1" applyFont="1" applyFill="1" applyBorder="1" applyAlignment="1">
      <alignment horizontal="center" vertical="center" wrapText="1"/>
    </xf>
    <xf numFmtId="3" fontId="0" fillId="2" borderId="3" xfId="0" applyNumberFormat="1" applyFill="1" applyBorder="1" applyAlignment="1">
      <alignment horizontal="right" wrapText="1"/>
    </xf>
    <xf numFmtId="3" fontId="0" fillId="7" borderId="3" xfId="0" applyNumberFormat="1" applyFill="1" applyBorder="1" applyAlignment="1">
      <alignment horizontal="right" wrapText="1"/>
    </xf>
    <xf numFmtId="1" fontId="10" fillId="2" borderId="0" xfId="26" applyFont="1" applyFill="1" applyAlignment="1">
      <alignment horizontal="left" vertical="top"/>
    </xf>
    <xf numFmtId="1" fontId="10" fillId="8" borderId="9" xfId="26" applyFont="1" applyFill="1" applyBorder="1" applyAlignment="1" applyProtection="1">
      <alignment horizontal="left" vertical="top"/>
      <protection locked="0"/>
    </xf>
    <xf numFmtId="0" fontId="7" fillId="2" borderId="0" xfId="26" applyNumberFormat="1" applyFont="1" applyFill="1" applyAlignment="1">
      <alignment horizontal="left" vertical="top"/>
    </xf>
    <xf numFmtId="1" fontId="8" fillId="2" borderId="0" xfId="26" applyFont="1" applyFill="1" applyAlignment="1">
      <alignment horizontal="left" vertical="top"/>
    </xf>
    <xf numFmtId="0" fontId="9" fillId="2" borderId="0" xfId="6" applyFont="1" applyFill="1" applyAlignment="1">
      <alignment horizontal="center" vertical="center"/>
      <protection locked="0"/>
    </xf>
    <xf numFmtId="0" fontId="0" fillId="0" borderId="0" xfId="0" applyAlignment="1">
      <alignment horizontal="center" vertical="center"/>
    </xf>
    <xf numFmtId="1" fontId="26" fillId="2" borderId="0" xfId="9" applyFont="1" applyFill="1" applyAlignment="1">
      <alignment horizontal="left" vertical="top" wrapText="1"/>
    </xf>
    <xf numFmtId="2" fontId="10" fillId="2" borderId="2" xfId="9" applyNumberFormat="1" applyFont="1" applyFill="1" applyBorder="1" applyAlignment="1">
      <alignment horizontal="right" vertical="top" wrapText="1"/>
    </xf>
    <xf numFmtId="0" fontId="9" fillId="2" borderId="2" xfId="9" applyNumberFormat="1" applyFont="1" applyFill="1" applyBorder="1" applyAlignment="1">
      <alignment horizontal="left" wrapText="1"/>
    </xf>
    <xf numFmtId="1" fontId="10" fillId="2" borderId="2" xfId="9" applyFont="1" applyFill="1" applyBorder="1" applyAlignment="1">
      <alignment horizontal="left" vertical="top" wrapText="1"/>
    </xf>
    <xf numFmtId="1" fontId="9" fillId="3" borderId="2" xfId="9" applyFont="1" applyFill="1" applyBorder="1" applyAlignment="1">
      <alignment horizontal="left" vertical="top" wrapText="1"/>
    </xf>
    <xf numFmtId="1" fontId="9" fillId="2" borderId="2" xfId="9" applyFont="1" applyFill="1" applyBorder="1" applyAlignment="1">
      <alignment horizontal="left" vertical="top" wrapText="1"/>
    </xf>
    <xf numFmtId="1" fontId="10" fillId="3" borderId="2" xfId="9" applyFont="1" applyFill="1" applyBorder="1" applyAlignment="1">
      <alignment horizontal="left" vertical="top" wrapText="1"/>
    </xf>
    <xf numFmtId="0" fontId="0" fillId="2" borderId="0" xfId="0" applyFill="1" applyAlignment="1">
      <alignment vertical="top" wrapText="1"/>
    </xf>
    <xf numFmtId="2" fontId="10" fillId="10" borderId="0" xfId="9" applyNumberFormat="1" applyFont="1" applyFill="1" applyAlignment="1">
      <alignment horizontal="left" vertical="top" wrapText="1"/>
    </xf>
    <xf numFmtId="3" fontId="10" fillId="8" borderId="3" xfId="26" applyNumberFormat="1" applyFont="1" applyFill="1" applyBorder="1" applyAlignment="1" applyProtection="1">
      <alignment horizontal="right" vertical="top"/>
      <protection locked="0"/>
    </xf>
    <xf numFmtId="3" fontId="9" fillId="8" borderId="3" xfId="26" applyNumberFormat="1" applyFont="1" applyFill="1" applyBorder="1" applyAlignment="1" applyProtection="1">
      <alignment horizontal="right" vertical="top"/>
      <protection locked="0"/>
    </xf>
    <xf numFmtId="3" fontId="12" fillId="7" borderId="3" xfId="6" applyNumberFormat="1" applyFill="1" applyBorder="1" applyAlignment="1">
      <alignment horizontal="center" vertical="center" wrapText="1"/>
      <protection locked="0"/>
    </xf>
    <xf numFmtId="3" fontId="12" fillId="7" borderId="0" xfId="6" applyNumberFormat="1" applyFill="1" applyBorder="1" applyAlignment="1">
      <alignment horizontal="center" vertical="center" wrapText="1"/>
      <protection locked="0"/>
    </xf>
    <xf numFmtId="0" fontId="12" fillId="2" borderId="0" xfId="6" applyFill="1" applyAlignment="1">
      <alignment horizontal="center" vertical="center"/>
      <protection locked="0"/>
    </xf>
    <xf numFmtId="49" fontId="25" fillId="0" borderId="0" xfId="0" applyNumberFormat="1" applyFont="1"/>
    <xf numFmtId="49" fontId="25" fillId="0" borderId="0" xfId="0" applyNumberFormat="1" applyFont="1" applyAlignment="1">
      <alignment horizontal="center" vertical="center"/>
    </xf>
    <xf numFmtId="49" fontId="0" fillId="0" borderId="0" xfId="0" applyNumberFormat="1"/>
    <xf numFmtId="49" fontId="25" fillId="0" borderId="0" xfId="20" quotePrefix="1" applyNumberFormat="1" applyFont="1" applyAlignment="1">
      <alignment horizontal="center" vertical="center"/>
    </xf>
    <xf numFmtId="49" fontId="25" fillId="0" borderId="0" xfId="20" applyNumberFormat="1" applyFont="1" applyAlignment="1">
      <alignment horizontal="center" vertical="center"/>
    </xf>
    <xf numFmtId="1" fontId="10" fillId="7" borderId="3" xfId="26" applyFont="1" applyFill="1" applyBorder="1" applyAlignment="1">
      <alignment horizontal="center" vertical="center" wrapText="1"/>
    </xf>
    <xf numFmtId="3" fontId="10" fillId="3" borderId="1" xfId="3" applyNumberFormat="1" applyFont="1" applyFill="1" applyBorder="1" applyAlignment="1">
      <alignment horizontal="right" vertical="top"/>
    </xf>
    <xf numFmtId="3" fontId="22" fillId="11" borderId="1" xfId="26" applyNumberFormat="1" applyFont="1" applyFill="1" applyBorder="1" applyAlignment="1">
      <alignment horizontal="right" vertical="top"/>
    </xf>
    <xf numFmtId="0" fontId="0" fillId="2" borderId="5" xfId="0" applyFill="1" applyBorder="1"/>
    <xf numFmtId="1" fontId="9" fillId="2" borderId="0" xfId="23" applyFont="1" applyFill="1" applyAlignment="1">
      <alignment horizontal="left" vertical="top" wrapText="1"/>
    </xf>
    <xf numFmtId="0" fontId="12" fillId="2" borderId="0" xfId="6" applyFill="1" applyBorder="1" applyAlignment="1">
      <alignment horizontal="center" vertical="center"/>
      <protection locked="0"/>
    </xf>
    <xf numFmtId="3" fontId="12" fillId="7" borderId="5" xfId="6" applyNumberFormat="1" applyFill="1" applyBorder="1" applyAlignment="1" applyProtection="1">
      <alignment horizontal="center" vertical="center" wrapText="1"/>
    </xf>
    <xf numFmtId="3" fontId="12" fillId="7" borderId="6" xfId="6" applyNumberFormat="1" applyFill="1" applyBorder="1" applyAlignment="1" applyProtection="1">
      <alignment horizontal="center" vertical="center" wrapText="1"/>
    </xf>
    <xf numFmtId="3" fontId="17" fillId="2" borderId="0" xfId="6" quotePrefix="1" applyNumberFormat="1" applyFont="1" applyFill="1" applyBorder="1" applyAlignment="1" applyProtection="1">
      <alignment horizontal="center" vertical="center"/>
    </xf>
    <xf numFmtId="0" fontId="17" fillId="2" borderId="0" xfId="6" applyFont="1" applyFill="1" applyBorder="1" applyAlignment="1">
      <alignment horizontal="center" vertical="center"/>
      <protection locked="0"/>
    </xf>
    <xf numFmtId="0" fontId="17" fillId="2" borderId="0" xfId="6" quotePrefix="1" applyFont="1" applyFill="1" applyBorder="1" applyAlignment="1" applyProtection="1">
      <alignment horizontal="center"/>
    </xf>
    <xf numFmtId="0" fontId="17" fillId="2" borderId="0" xfId="6" applyFont="1" applyFill="1" applyBorder="1" applyAlignment="1" applyProtection="1">
      <alignment horizontal="center" vertical="center"/>
    </xf>
    <xf numFmtId="1" fontId="23" fillId="13" borderId="1" xfId="9" applyFont="1" applyFill="1" applyBorder="1" applyAlignment="1">
      <alignment horizontal="center" wrapText="1"/>
    </xf>
    <xf numFmtId="3" fontId="12" fillId="7" borderId="1" xfId="6" applyNumberFormat="1" applyFill="1" applyBorder="1" applyAlignment="1">
      <alignment horizontal="center" vertical="center" wrapText="1"/>
      <protection locked="0"/>
    </xf>
    <xf numFmtId="1" fontId="12" fillId="2" borderId="0" xfId="6" applyNumberFormat="1" applyFill="1" applyBorder="1" applyAlignment="1" applyProtection="1">
      <alignment horizontal="left" vertical="top"/>
    </xf>
    <xf numFmtId="3" fontId="23" fillId="12" borderId="4" xfId="9" applyNumberFormat="1" applyFont="1" applyFill="1" applyBorder="1" applyAlignment="1">
      <alignment horizontal="right" vertical="center" wrapText="1"/>
    </xf>
    <xf numFmtId="3" fontId="11" fillId="7" borderId="12" xfId="3" applyNumberFormat="1" applyFill="1" applyBorder="1" applyAlignment="1">
      <alignment horizontal="center" vertical="center" wrapText="1"/>
    </xf>
    <xf numFmtId="1" fontId="10" fillId="2" borderId="0" xfId="9" applyFont="1" applyFill="1" applyAlignment="1">
      <alignment vertical="top"/>
    </xf>
    <xf numFmtId="1" fontId="17" fillId="2" borderId="0" xfId="6" applyNumberFormat="1" applyFont="1" applyFill="1" applyAlignment="1" applyProtection="1">
      <alignment horizontal="left" vertical="top" wrapText="1"/>
    </xf>
    <xf numFmtId="0" fontId="10" fillId="10" borderId="0" xfId="26" applyNumberFormat="1" applyFont="1" applyFill="1" applyAlignment="1">
      <alignment horizontal="left" vertical="top"/>
    </xf>
    <xf numFmtId="0" fontId="13" fillId="10" borderId="0" xfId="6" applyFont="1" applyFill="1" applyAlignment="1" applyProtection="1">
      <alignment horizontal="left" vertical="top"/>
    </xf>
    <xf numFmtId="0" fontId="17" fillId="2" borderId="3" xfId="6" quotePrefix="1" applyFont="1" applyFill="1" applyBorder="1" applyAlignment="1" applyProtection="1">
      <alignment horizontal="left" vertical="top"/>
    </xf>
    <xf numFmtId="1" fontId="4" fillId="2" borderId="3" xfId="9" applyFont="1" applyFill="1" applyBorder="1" applyAlignment="1">
      <alignment vertical="top"/>
    </xf>
    <xf numFmtId="0" fontId="17" fillId="2" borderId="3" xfId="6" applyFont="1" applyFill="1" applyBorder="1" applyAlignment="1" applyProtection="1">
      <alignment horizontal="left" vertical="top"/>
    </xf>
    <xf numFmtId="0" fontId="36" fillId="0" borderId="0" xfId="0" applyFont="1"/>
    <xf numFmtId="0" fontId="36" fillId="0" borderId="0" xfId="0" applyFont="1" applyAlignment="1">
      <alignment wrapText="1"/>
    </xf>
    <xf numFmtId="3" fontId="22" fillId="11" borderId="3" xfId="9" applyNumberFormat="1" applyFont="1" applyFill="1" applyBorder="1" applyAlignment="1">
      <alignment horizontal="left" vertical="top" wrapText="1"/>
    </xf>
    <xf numFmtId="0" fontId="36" fillId="0" borderId="0" xfId="0" applyFont="1" applyAlignment="1">
      <alignment horizontal="left" vertical="center"/>
    </xf>
    <xf numFmtId="0" fontId="36" fillId="0" borderId="0" xfId="0" applyFont="1" applyAlignment="1">
      <alignment horizontal="left" vertical="center" wrapText="1"/>
    </xf>
    <xf numFmtId="0" fontId="36" fillId="0" borderId="0" xfId="0" applyFont="1" applyAlignment="1">
      <alignment horizontal="center" vertical="center" wrapText="1"/>
    </xf>
    <xf numFmtId="0" fontId="36" fillId="0" borderId="0" xfId="0" applyFont="1" applyAlignment="1">
      <alignment horizontal="center" wrapText="1"/>
    </xf>
    <xf numFmtId="3" fontId="22" fillId="17" borderId="3" xfId="23" applyNumberFormat="1" applyFont="1" applyFill="1" applyBorder="1" applyAlignment="1">
      <alignment horizontal="right" vertical="top"/>
    </xf>
    <xf numFmtId="3" fontId="23" fillId="5" borderId="1" xfId="23" applyNumberFormat="1" applyFont="1" applyFill="1" applyBorder="1" applyAlignment="1">
      <alignment vertical="top"/>
    </xf>
    <xf numFmtId="1" fontId="10" fillId="0" borderId="3" xfId="23" applyFont="1" applyBorder="1" applyAlignment="1" applyProtection="1">
      <alignment vertical="top"/>
      <protection locked="0"/>
    </xf>
    <xf numFmtId="0" fontId="21" fillId="2" borderId="1" xfId="0" applyFont="1" applyFill="1" applyBorder="1" applyAlignment="1">
      <alignment vertical="top"/>
    </xf>
    <xf numFmtId="0" fontId="21" fillId="2" borderId="13" xfId="0" applyFont="1" applyFill="1" applyBorder="1" applyAlignment="1">
      <alignment vertical="top"/>
    </xf>
    <xf numFmtId="1" fontId="21" fillId="19" borderId="3" xfId="0" applyNumberFormat="1" applyFont="1" applyFill="1" applyBorder="1" applyAlignment="1">
      <alignment vertical="top"/>
    </xf>
    <xf numFmtId="0" fontId="21" fillId="2" borderId="31" xfId="0" applyFont="1" applyFill="1" applyBorder="1" applyAlignment="1">
      <alignment vertical="top"/>
    </xf>
    <xf numFmtId="0" fontId="21" fillId="2" borderId="32" xfId="0" applyFont="1" applyFill="1" applyBorder="1" applyAlignment="1">
      <alignment vertical="top"/>
    </xf>
    <xf numFmtId="0" fontId="21" fillId="2" borderId="5" xfId="0" applyFont="1" applyFill="1" applyBorder="1" applyAlignment="1">
      <alignment vertical="top"/>
    </xf>
    <xf numFmtId="0" fontId="21" fillId="2" borderId="0" xfId="0" applyFont="1" applyFill="1" applyAlignment="1">
      <alignment vertical="top"/>
    </xf>
    <xf numFmtId="9" fontId="36" fillId="0" borderId="0" xfId="20" applyFont="1" applyAlignment="1">
      <alignment wrapText="1"/>
    </xf>
    <xf numFmtId="0" fontId="36" fillId="0" borderId="0" xfId="0" applyFont="1" applyAlignment="1">
      <alignment vertical="center"/>
    </xf>
    <xf numFmtId="1" fontId="23" fillId="5" borderId="1" xfId="23" applyFont="1" applyFill="1" applyBorder="1" applyAlignment="1">
      <alignment horizontal="left" vertical="top"/>
    </xf>
    <xf numFmtId="1" fontId="23" fillId="5" borderId="3" xfId="23" applyFont="1" applyFill="1" applyBorder="1" applyAlignment="1">
      <alignment horizontal="left" vertical="top"/>
    </xf>
    <xf numFmtId="3" fontId="31" fillId="2" borderId="14" xfId="0" applyNumberFormat="1" applyFont="1" applyFill="1" applyBorder="1"/>
    <xf numFmtId="0" fontId="0" fillId="2" borderId="14" xfId="0" applyFill="1" applyBorder="1"/>
    <xf numFmtId="0" fontId="0" fillId="2" borderId="10" xfId="0" applyFill="1" applyBorder="1"/>
    <xf numFmtId="1" fontId="36" fillId="0" borderId="0" xfId="0" applyNumberFormat="1" applyFont="1"/>
    <xf numFmtId="1" fontId="36" fillId="0" borderId="0" xfId="26" applyFont="1"/>
    <xf numFmtId="1" fontId="36" fillId="0" borderId="0" xfId="9" applyFont="1"/>
    <xf numFmtId="0" fontId="37" fillId="0" borderId="0" xfId="0" applyFont="1"/>
    <xf numFmtId="0" fontId="0" fillId="2" borderId="32" xfId="0" applyFill="1" applyBorder="1"/>
    <xf numFmtId="0" fontId="38" fillId="0" borderId="0" xfId="0" applyFont="1"/>
    <xf numFmtId="1" fontId="10" fillId="3" borderId="3" xfId="9" applyFont="1" applyFill="1" applyBorder="1" applyAlignment="1">
      <alignment horizontal="left" vertical="top" wrapText="1"/>
    </xf>
    <xf numFmtId="1" fontId="9" fillId="3" borderId="3" xfId="9" applyFont="1" applyFill="1" applyBorder="1" applyAlignment="1">
      <alignment horizontal="left" vertical="top" wrapText="1"/>
    </xf>
    <xf numFmtId="0" fontId="36" fillId="0" borderId="0" xfId="0" applyFont="1" applyAlignment="1">
      <alignment horizontal="left" vertical="top" wrapText="1"/>
    </xf>
    <xf numFmtId="0" fontId="12" fillId="0" borderId="0" xfId="6" applyNumberFormat="1" applyAlignment="1" applyProtection="1">
      <alignment wrapText="1"/>
    </xf>
    <xf numFmtId="0" fontId="36" fillId="0" borderId="0" xfId="0" applyFont="1" applyAlignment="1">
      <alignment vertical="top"/>
    </xf>
    <xf numFmtId="0" fontId="39" fillId="0" borderId="0" xfId="0" applyFont="1" applyAlignment="1">
      <alignment vertical="top"/>
    </xf>
    <xf numFmtId="49" fontId="36" fillId="0" borderId="0" xfId="0" applyNumberFormat="1" applyFont="1" applyAlignment="1">
      <alignment wrapText="1"/>
    </xf>
    <xf numFmtId="0" fontId="23" fillId="13" borderId="3" xfId="9" applyNumberFormat="1" applyFont="1" applyFill="1" applyBorder="1" applyAlignment="1">
      <alignment horizontal="center" vertical="center" wrapText="1"/>
    </xf>
    <xf numFmtId="0" fontId="23" fillId="12" borderId="3" xfId="9" applyNumberFormat="1" applyFont="1" applyFill="1" applyBorder="1" applyAlignment="1">
      <alignment horizontal="center" vertical="center" wrapText="1"/>
    </xf>
    <xf numFmtId="1" fontId="18" fillId="2" borderId="0" xfId="26" applyFont="1" applyFill="1" applyAlignment="1">
      <alignment horizontal="left" vertical="top"/>
    </xf>
    <xf numFmtId="1" fontId="15" fillId="2" borderId="0" xfId="26" applyFont="1" applyFill="1" applyAlignment="1">
      <alignment horizontal="left" vertical="top"/>
    </xf>
    <xf numFmtId="3" fontId="9" fillId="0" borderId="3" xfId="19" applyNumberFormat="1" applyFont="1" applyBorder="1" applyAlignment="1" applyProtection="1">
      <alignment vertical="top"/>
      <protection locked="0"/>
    </xf>
    <xf numFmtId="0" fontId="21" fillId="18" borderId="3" xfId="0" applyFont="1" applyFill="1" applyBorder="1" applyAlignment="1" applyProtection="1">
      <alignment vertical="top"/>
      <protection locked="0"/>
    </xf>
    <xf numFmtId="0" fontId="27" fillId="10" borderId="0" xfId="26" applyNumberFormat="1" applyFont="1" applyFill="1" applyAlignment="1">
      <alignment horizontal="left" vertical="top"/>
    </xf>
    <xf numFmtId="0" fontId="23" fillId="5" borderId="3" xfId="9" applyNumberFormat="1" applyFont="1" applyFill="1" applyBorder="1" applyAlignment="1">
      <alignment horizontal="left" vertical="top" wrapText="1"/>
    </xf>
    <xf numFmtId="0" fontId="23" fillId="5" borderId="1" xfId="9" applyNumberFormat="1" applyFont="1" applyFill="1" applyBorder="1" applyAlignment="1">
      <alignment horizontal="left" vertical="top" wrapText="1"/>
    </xf>
    <xf numFmtId="0" fontId="23" fillId="5" borderId="2" xfId="9" applyNumberFormat="1" applyFont="1" applyFill="1" applyBorder="1" applyAlignment="1">
      <alignment horizontal="left" vertical="top" wrapText="1"/>
    </xf>
    <xf numFmtId="0" fontId="10" fillId="2" borderId="7" xfId="9" applyNumberFormat="1" applyFont="1" applyFill="1" applyBorder="1" applyAlignment="1">
      <alignment horizontal="left" vertical="top" wrapText="1"/>
    </xf>
    <xf numFmtId="0" fontId="10" fillId="2" borderId="6" xfId="9" applyNumberFormat="1" applyFont="1" applyFill="1" applyBorder="1" applyAlignment="1">
      <alignment horizontal="right" vertical="top" wrapText="1"/>
    </xf>
    <xf numFmtId="1" fontId="10" fillId="2" borderId="2" xfId="9" applyFont="1" applyFill="1" applyBorder="1" applyAlignment="1">
      <alignment horizontal="right" vertical="top" wrapText="1"/>
    </xf>
    <xf numFmtId="0" fontId="10" fillId="2" borderId="3" xfId="9" quotePrefix="1" applyNumberFormat="1" applyFont="1" applyFill="1" applyBorder="1" applyAlignment="1">
      <alignment horizontal="right" vertical="top" wrapText="1"/>
    </xf>
    <xf numFmtId="0" fontId="10" fillId="3" borderId="3" xfId="9" quotePrefix="1" applyNumberFormat="1" applyFont="1" applyFill="1" applyBorder="1" applyAlignment="1">
      <alignment horizontal="right" vertical="top" wrapText="1"/>
    </xf>
    <xf numFmtId="0" fontId="10" fillId="13" borderId="4" xfId="9" applyNumberFormat="1" applyFont="1" applyFill="1" applyBorder="1" applyAlignment="1">
      <alignment horizontal="right" vertical="top" wrapText="1"/>
    </xf>
    <xf numFmtId="0" fontId="10" fillId="2" borderId="2" xfId="9" quotePrefix="1" applyNumberFormat="1" applyFont="1" applyFill="1" applyBorder="1" applyAlignment="1">
      <alignment horizontal="right" vertical="top" wrapText="1"/>
    </xf>
    <xf numFmtId="0" fontId="10" fillId="9" borderId="3" xfId="9" quotePrefix="1" applyNumberFormat="1" applyFont="1" applyFill="1" applyBorder="1" applyAlignment="1">
      <alignment horizontal="right" vertical="top" wrapText="1"/>
    </xf>
    <xf numFmtId="0" fontId="10" fillId="2" borderId="4" xfId="9" quotePrefix="1" applyNumberFormat="1" applyFont="1" applyFill="1" applyBorder="1" applyAlignment="1">
      <alignment horizontal="right" vertical="top" wrapText="1"/>
    </xf>
    <xf numFmtId="1" fontId="10" fillId="2" borderId="8" xfId="9" applyFont="1" applyFill="1" applyBorder="1" applyAlignment="1">
      <alignment horizontal="right" wrapText="1"/>
    </xf>
    <xf numFmtId="1" fontId="22" fillId="11" borderId="3" xfId="9" applyFont="1" applyFill="1" applyBorder="1" applyAlignment="1">
      <alignment horizontal="right" vertical="top" wrapText="1"/>
    </xf>
    <xf numFmtId="1" fontId="10" fillId="2" borderId="3" xfId="9" applyFont="1" applyFill="1" applyBorder="1" applyAlignment="1">
      <alignment horizontal="right" vertical="top" wrapText="1"/>
    </xf>
    <xf numFmtId="1" fontId="10" fillId="9" borderId="3" xfId="9" applyFont="1" applyFill="1" applyBorder="1" applyAlignment="1">
      <alignment horizontal="right" vertical="top" wrapText="1"/>
    </xf>
    <xf numFmtId="1" fontId="4" fillId="0" borderId="0" xfId="9" applyFont="1"/>
    <xf numFmtId="9" fontId="25" fillId="0" borderId="0" xfId="20" applyFont="1" applyFill="1"/>
    <xf numFmtId="9" fontId="25" fillId="0" borderId="0" xfId="20" applyFont="1" applyFill="1" applyAlignment="1">
      <alignment horizontal="left" wrapText="1"/>
    </xf>
    <xf numFmtId="9" fontId="25" fillId="0" borderId="0" xfId="20" applyFont="1" applyFill="1" applyAlignment="1">
      <alignment horizontal="center" vertical="center"/>
    </xf>
    <xf numFmtId="1" fontId="10" fillId="2" borderId="33" xfId="23" applyFont="1" applyFill="1" applyBorder="1" applyAlignment="1">
      <alignment horizontal="left" vertical="top"/>
    </xf>
    <xf numFmtId="1" fontId="9" fillId="2" borderId="3" xfId="23" applyFont="1" applyFill="1" applyBorder="1" applyAlignment="1">
      <alignment horizontal="left" vertical="top" wrapText="1"/>
    </xf>
    <xf numFmtId="0" fontId="9" fillId="2" borderId="3" xfId="9" applyNumberFormat="1" applyFont="1" applyFill="1" applyBorder="1" applyAlignment="1">
      <alignment horizontal="left" vertical="top" wrapText="1"/>
    </xf>
    <xf numFmtId="1" fontId="9" fillId="2" borderId="3" xfId="23" applyFont="1" applyFill="1" applyBorder="1" applyAlignment="1">
      <alignment horizontal="right" wrapText="1"/>
    </xf>
    <xf numFmtId="1" fontId="4" fillId="2" borderId="3" xfId="9" applyFont="1" applyFill="1" applyBorder="1" applyAlignment="1">
      <alignment horizontal="left" wrapText="1"/>
    </xf>
    <xf numFmtId="1" fontId="10" fillId="2" borderId="13" xfId="9" applyFont="1" applyFill="1" applyBorder="1" applyAlignment="1">
      <alignment horizontal="right" wrapText="1"/>
    </xf>
    <xf numFmtId="3" fontId="4" fillId="2" borderId="3" xfId="9" applyNumberFormat="1" applyFont="1" applyFill="1" applyBorder="1" applyAlignment="1">
      <alignment horizontal="right" vertical="top" wrapText="1"/>
    </xf>
    <xf numFmtId="3" fontId="10" fillId="2" borderId="0" xfId="3" applyNumberFormat="1" applyFont="1" applyFill="1" applyBorder="1" applyAlignment="1">
      <alignment horizontal="center" vertical="center" wrapText="1"/>
    </xf>
    <xf numFmtId="1" fontId="13" fillId="2" borderId="0" xfId="6" applyNumberFormat="1" applyFont="1" applyFill="1" applyBorder="1" applyAlignment="1" applyProtection="1">
      <alignment horizontal="left" vertical="top"/>
    </xf>
    <xf numFmtId="1" fontId="13" fillId="2" borderId="0" xfId="6" quotePrefix="1" applyNumberFormat="1" applyFont="1" applyFill="1" applyBorder="1" applyAlignment="1" applyProtection="1">
      <alignment horizontal="left" vertical="top"/>
    </xf>
    <xf numFmtId="3" fontId="10" fillId="2" borderId="3" xfId="9" applyNumberFormat="1" applyFont="1" applyFill="1" applyBorder="1" applyAlignment="1">
      <alignment horizontal="right" vertical="top" wrapText="1"/>
    </xf>
    <xf numFmtId="3" fontId="15" fillId="3" borderId="1" xfId="9" applyNumberFormat="1" applyFont="1" applyFill="1" applyBorder="1" applyAlignment="1">
      <alignment horizontal="right" vertical="top" wrapText="1"/>
    </xf>
    <xf numFmtId="0" fontId="25" fillId="0" borderId="0" xfId="0" applyFont="1" applyAlignment="1">
      <alignment horizontal="right" vertical="center"/>
    </xf>
    <xf numFmtId="0" fontId="0" fillId="0" borderId="0" xfId="0" applyAlignment="1">
      <alignment vertical="center"/>
    </xf>
    <xf numFmtId="9" fontId="25" fillId="0" borderId="0" xfId="20" applyFont="1" applyAlignment="1">
      <alignment vertical="center"/>
    </xf>
    <xf numFmtId="9" fontId="25" fillId="0" borderId="0" xfId="20" applyFont="1" applyAlignment="1">
      <alignment horizontal="left" vertical="center"/>
    </xf>
    <xf numFmtId="3" fontId="23" fillId="14" borderId="25" xfId="0" applyNumberFormat="1" applyFont="1" applyFill="1" applyBorder="1" applyAlignment="1">
      <alignment horizontal="left" vertical="center" wrapText="1"/>
    </xf>
    <xf numFmtId="3" fontId="23" fillId="14" borderId="27" xfId="0" applyNumberFormat="1" applyFont="1" applyFill="1" applyBorder="1" applyAlignment="1">
      <alignment horizontal="left" vertical="center"/>
    </xf>
    <xf numFmtId="3" fontId="28" fillId="13" borderId="12" xfId="23" applyNumberFormat="1" applyFont="1" applyFill="1" applyBorder="1" applyAlignment="1">
      <alignment vertical="top" wrapText="1"/>
    </xf>
    <xf numFmtId="3" fontId="22" fillId="13" borderId="4" xfId="23" applyNumberFormat="1" applyFont="1" applyFill="1" applyBorder="1" applyAlignment="1">
      <alignment vertical="top" wrapText="1"/>
    </xf>
    <xf numFmtId="1" fontId="23" fillId="13" borderId="8" xfId="9" applyFont="1" applyFill="1" applyBorder="1" applyAlignment="1">
      <alignment horizontal="center" vertical="top" wrapText="1"/>
    </xf>
    <xf numFmtId="1" fontId="22" fillId="5" borderId="3" xfId="23" applyFont="1" applyFill="1" applyBorder="1" applyAlignment="1">
      <alignment horizontal="left" vertical="top"/>
    </xf>
    <xf numFmtId="1" fontId="22" fillId="11" borderId="3" xfId="26" applyFont="1" applyFill="1" applyBorder="1" applyAlignment="1">
      <alignment horizontal="left" vertical="top"/>
    </xf>
    <xf numFmtId="3" fontId="25" fillId="13" borderId="12" xfId="23" applyNumberFormat="1" applyFont="1" applyFill="1" applyBorder="1" applyAlignment="1">
      <alignment horizontal="right" vertical="top"/>
    </xf>
    <xf numFmtId="3" fontId="25" fillId="13" borderId="4" xfId="23" applyNumberFormat="1" applyFont="1" applyFill="1" applyBorder="1" applyAlignment="1">
      <alignment horizontal="right" vertical="top"/>
    </xf>
    <xf numFmtId="1" fontId="23" fillId="13" borderId="8" xfId="26" applyFont="1" applyFill="1" applyBorder="1" applyAlignment="1">
      <alignment horizontal="center" vertical="top" wrapText="1"/>
    </xf>
    <xf numFmtId="1" fontId="23" fillId="13" borderId="12" xfId="9" applyFont="1" applyFill="1" applyBorder="1" applyAlignment="1">
      <alignment horizontal="center" vertical="center" wrapText="1"/>
    </xf>
    <xf numFmtId="2" fontId="40" fillId="0" borderId="0" xfId="0" applyNumberFormat="1" applyFont="1"/>
    <xf numFmtId="0" fontId="40" fillId="0" borderId="0" xfId="0" applyFont="1"/>
    <xf numFmtId="1" fontId="40" fillId="0" borderId="0" xfId="0" applyNumberFormat="1" applyFont="1" applyAlignment="1">
      <alignment horizontal="right"/>
    </xf>
    <xf numFmtId="0" fontId="42" fillId="6" borderId="3" xfId="0" applyFont="1" applyFill="1" applyBorder="1" applyProtection="1">
      <protection locked="0"/>
    </xf>
    <xf numFmtId="3" fontId="36" fillId="0" borderId="0" xfId="0" applyNumberFormat="1" applyFont="1"/>
    <xf numFmtId="3" fontId="23" fillId="14" borderId="3" xfId="0" applyNumberFormat="1" applyFont="1" applyFill="1" applyBorder="1" applyAlignment="1">
      <alignment horizontal="left" vertical="center" wrapText="1"/>
    </xf>
    <xf numFmtId="0" fontId="43" fillId="0" borderId="0" xfId="0" applyFont="1"/>
    <xf numFmtId="1" fontId="40" fillId="0" borderId="0" xfId="0" applyNumberFormat="1" applyFont="1"/>
    <xf numFmtId="1" fontId="25" fillId="2" borderId="0" xfId="26" applyFont="1" applyFill="1" applyAlignment="1">
      <alignment horizontal="left" vertical="top"/>
    </xf>
    <xf numFmtId="1" fontId="9" fillId="2" borderId="0" xfId="26" applyFont="1" applyFill="1" applyAlignment="1">
      <alignment horizontal="left" vertical="top"/>
    </xf>
    <xf numFmtId="1" fontId="10" fillId="2" borderId="0" xfId="26" applyFont="1" applyFill="1" applyAlignment="1">
      <alignment horizontal="left" vertical="top" wrapText="1"/>
    </xf>
    <xf numFmtId="1" fontId="10" fillId="2" borderId="0" xfId="26" applyFont="1" applyFill="1" applyAlignment="1">
      <alignment horizontal="left" vertical="top" indent="1"/>
    </xf>
    <xf numFmtId="0" fontId="10" fillId="8" borderId="8" xfId="26" applyNumberFormat="1" applyFont="1" applyFill="1" applyBorder="1" applyAlignment="1" applyProtection="1">
      <alignment horizontal="right" vertical="top" wrapText="1"/>
      <protection locked="0"/>
    </xf>
    <xf numFmtId="0" fontId="45" fillId="8" borderId="8" xfId="26" applyNumberFormat="1" applyFont="1" applyFill="1" applyBorder="1" applyAlignment="1" applyProtection="1">
      <alignment horizontal="right" vertical="top" wrapText="1"/>
      <protection locked="0"/>
    </xf>
    <xf numFmtId="0" fontId="54" fillId="8" borderId="0" xfId="28" applyFont="1" applyFill="1"/>
    <xf numFmtId="1" fontId="7" fillId="2" borderId="0" xfId="26" applyFont="1" applyFill="1" applyAlignment="1">
      <alignment horizontal="left" vertical="top"/>
    </xf>
    <xf numFmtId="1" fontId="7" fillId="8" borderId="0" xfId="26" applyFont="1" applyFill="1" applyAlignment="1">
      <alignment horizontal="left" vertical="top"/>
    </xf>
    <xf numFmtId="0" fontId="2" fillId="8" borderId="0" xfId="28" applyFill="1"/>
    <xf numFmtId="2" fontId="10" fillId="2" borderId="0" xfId="26" applyNumberFormat="1" applyFont="1" applyFill="1" applyAlignment="1">
      <alignment horizontal="left" vertical="top"/>
    </xf>
    <xf numFmtId="1" fontId="47" fillId="2" borderId="0" xfId="26" applyFont="1" applyFill="1" applyAlignment="1">
      <alignment horizontal="left" vertical="top"/>
    </xf>
    <xf numFmtId="0" fontId="10" fillId="2" borderId="3" xfId="26" applyNumberFormat="1" applyFont="1" applyFill="1" applyBorder="1" applyAlignment="1">
      <alignment horizontal="left" wrapText="1"/>
    </xf>
    <xf numFmtId="1" fontId="10" fillId="2" borderId="3" xfId="26" applyFont="1" applyFill="1" applyBorder="1" applyAlignment="1">
      <alignment horizontal="right" vertical="top"/>
    </xf>
    <xf numFmtId="1" fontId="4" fillId="2" borderId="3" xfId="26" applyFill="1" applyBorder="1" applyAlignment="1">
      <alignment horizontal="left" vertical="top" wrapText="1"/>
    </xf>
    <xf numFmtId="0" fontId="9" fillId="2" borderId="3" xfId="26" quotePrefix="1" applyNumberFormat="1" applyFont="1" applyFill="1" applyBorder="1" applyAlignment="1">
      <alignment horizontal="left" vertical="top" wrapText="1"/>
    </xf>
    <xf numFmtId="0" fontId="9" fillId="2" borderId="3" xfId="26" quotePrefix="1" applyNumberFormat="1" applyFont="1" applyFill="1" applyBorder="1" applyAlignment="1">
      <alignment horizontal="right" vertical="top" wrapText="1"/>
    </xf>
    <xf numFmtId="0" fontId="9" fillId="2" borderId="3" xfId="26" applyNumberFormat="1" applyFont="1" applyFill="1" applyBorder="1" applyAlignment="1">
      <alignment horizontal="left" wrapText="1"/>
    </xf>
    <xf numFmtId="3" fontId="10" fillId="3" borderId="3" xfId="26" applyNumberFormat="1" applyFont="1" applyFill="1" applyBorder="1" applyAlignment="1">
      <alignment horizontal="left" vertical="top"/>
    </xf>
    <xf numFmtId="1" fontId="45" fillId="2" borderId="0" xfId="26" applyFont="1" applyFill="1" applyAlignment="1">
      <alignment horizontal="left" vertical="top"/>
    </xf>
    <xf numFmtId="1" fontId="48" fillId="8" borderId="0" xfId="26" applyFont="1" applyFill="1" applyAlignment="1">
      <alignment horizontal="left" vertical="top"/>
    </xf>
    <xf numFmtId="0" fontId="52" fillId="8" borderId="0" xfId="28" applyFont="1" applyFill="1"/>
    <xf numFmtId="0" fontId="52" fillId="8" borderId="0" xfId="28" quotePrefix="1" applyFont="1" applyFill="1"/>
    <xf numFmtId="1" fontId="44" fillId="2" borderId="0" xfId="26" applyFont="1" applyFill="1" applyAlignment="1">
      <alignment horizontal="left" vertical="top"/>
    </xf>
    <xf numFmtId="0" fontId="55" fillId="8" borderId="0" xfId="28" applyFont="1" applyFill="1"/>
    <xf numFmtId="0" fontId="53" fillId="8" borderId="0" xfId="28" applyFont="1" applyFill="1"/>
    <xf numFmtId="0" fontId="50" fillId="8" borderId="0" xfId="28" applyFont="1" applyFill="1"/>
    <xf numFmtId="0" fontId="10" fillId="2" borderId="8" xfId="26" applyNumberFormat="1" applyFont="1" applyFill="1" applyBorder="1" applyAlignment="1">
      <alignment wrapText="1"/>
    </xf>
    <xf numFmtId="0" fontId="10" fillId="2" borderId="8" xfId="26" applyNumberFormat="1" applyFont="1" applyFill="1" applyBorder="1" applyAlignment="1">
      <alignment horizontal="left" wrapText="1"/>
    </xf>
    <xf numFmtId="14" fontId="10" fillId="8" borderId="9" xfId="26" applyNumberFormat="1" applyFont="1" applyFill="1" applyBorder="1" applyAlignment="1" applyProtection="1">
      <alignment horizontal="left" vertical="top"/>
      <protection locked="0"/>
    </xf>
    <xf numFmtId="1" fontId="10" fillId="0" borderId="0" xfId="9" applyFont="1" applyAlignment="1">
      <alignment horizontal="left" vertical="top"/>
    </xf>
    <xf numFmtId="1" fontId="43" fillId="0" borderId="0" xfId="26" applyFont="1"/>
    <xf numFmtId="0" fontId="9" fillId="2" borderId="0" xfId="9" applyNumberFormat="1" applyFont="1" applyFill="1" applyAlignment="1">
      <alignment horizontal="right" wrapText="1"/>
    </xf>
    <xf numFmtId="0" fontId="10" fillId="2" borderId="0" xfId="9" applyNumberFormat="1" applyFont="1" applyFill="1" applyAlignment="1">
      <alignment horizontal="center" vertical="top"/>
    </xf>
    <xf numFmtId="0" fontId="36" fillId="2" borderId="0" xfId="0" applyFont="1" applyFill="1"/>
    <xf numFmtId="0" fontId="10" fillId="2" borderId="0" xfId="9" applyNumberFormat="1" applyFont="1" applyFill="1" applyAlignment="1">
      <alignment horizontal="left" vertical="top" wrapText="1"/>
    </xf>
    <xf numFmtId="0" fontId="56" fillId="2" borderId="0" xfId="9" applyNumberFormat="1" applyFont="1" applyFill="1" applyAlignment="1">
      <alignment horizontal="left" vertical="top" wrapText="1"/>
    </xf>
    <xf numFmtId="0" fontId="23" fillId="2" borderId="0" xfId="9" applyNumberFormat="1" applyFont="1" applyFill="1" applyAlignment="1">
      <alignment horizontal="left" vertical="top" wrapText="1"/>
    </xf>
    <xf numFmtId="3" fontId="23" fillId="20" borderId="3" xfId="9" applyNumberFormat="1" applyFont="1" applyFill="1" applyBorder="1" applyAlignment="1">
      <alignment horizontal="right" vertical="top"/>
    </xf>
    <xf numFmtId="0" fontId="25" fillId="21" borderId="0" xfId="0" applyFont="1" applyFill="1" applyAlignment="1">
      <alignment horizontal="left" vertical="top"/>
    </xf>
    <xf numFmtId="0" fontId="8" fillId="21" borderId="0" xfId="0" applyFont="1" applyFill="1" applyAlignment="1">
      <alignment horizontal="left" vertical="top"/>
    </xf>
    <xf numFmtId="0" fontId="10" fillId="21" borderId="0" xfId="0" applyFont="1" applyFill="1" applyAlignment="1">
      <alignment horizontal="left" vertical="top"/>
    </xf>
    <xf numFmtId="0" fontId="8" fillId="21" borderId="0" xfId="0" applyFont="1" applyFill="1" applyAlignment="1">
      <alignment vertical="center"/>
    </xf>
    <xf numFmtId="0" fontId="44" fillId="21" borderId="0" xfId="0" applyFont="1" applyFill="1" applyAlignment="1">
      <alignment horizontal="left" vertical="top"/>
    </xf>
    <xf numFmtId="0" fontId="10" fillId="21" borderId="3" xfId="0" applyFont="1" applyFill="1" applyBorder="1" applyAlignment="1">
      <alignment horizontal="right" wrapText="1"/>
    </xf>
    <xf numFmtId="0" fontId="10" fillId="21" borderId="3" xfId="0" applyFont="1" applyFill="1" applyBorder="1" applyAlignment="1">
      <alignment horizontal="right" vertical="top"/>
    </xf>
    <xf numFmtId="0" fontId="10" fillId="21" borderId="3" xfId="0" applyFont="1" applyFill="1" applyBorder="1" applyAlignment="1">
      <alignment horizontal="right" vertical="top" wrapText="1"/>
    </xf>
    <xf numFmtId="0" fontId="9" fillId="21" borderId="3" xfId="0" applyFont="1" applyFill="1" applyBorder="1" applyAlignment="1">
      <alignment horizontal="left" wrapText="1"/>
    </xf>
    <xf numFmtId="0" fontId="9" fillId="21" borderId="3" xfId="0" applyFont="1" applyFill="1" applyBorder="1" applyAlignment="1">
      <alignment horizontal="left"/>
    </xf>
    <xf numFmtId="0" fontId="9" fillId="21" borderId="3" xfId="0" applyFont="1" applyFill="1" applyBorder="1" applyAlignment="1">
      <alignment horizontal="right" vertical="top" wrapText="1"/>
    </xf>
    <xf numFmtId="0" fontId="10" fillId="21" borderId="8" xfId="0" applyFont="1" applyFill="1" applyBorder="1" applyAlignment="1">
      <alignment wrapText="1"/>
    </xf>
    <xf numFmtId="0" fontId="10" fillId="21" borderId="3" xfId="0" applyFont="1" applyFill="1" applyBorder="1" applyAlignment="1">
      <alignment horizontal="left" wrapText="1"/>
    </xf>
    <xf numFmtId="0" fontId="10" fillId="21" borderId="8" xfId="0" applyFont="1" applyFill="1" applyBorder="1" applyAlignment="1">
      <alignment horizontal="right" wrapText="1"/>
    </xf>
    <xf numFmtId="0" fontId="9" fillId="23" borderId="3" xfId="0" applyFont="1" applyFill="1" applyBorder="1" applyAlignment="1">
      <alignment horizontal="left" vertical="center"/>
    </xf>
    <xf numFmtId="0" fontId="11" fillId="21" borderId="0" xfId="0" applyFont="1" applyFill="1" applyAlignment="1">
      <alignment horizontal="left" vertical="top"/>
    </xf>
    <xf numFmtId="0" fontId="46" fillId="21" borderId="0" xfId="0" applyFont="1" applyFill="1" applyAlignment="1">
      <alignment horizontal="left" vertical="top"/>
    </xf>
    <xf numFmtId="0" fontId="9" fillId="21" borderId="0" xfId="0" applyFont="1" applyFill="1" applyAlignment="1">
      <alignment horizontal="left" vertical="top"/>
    </xf>
    <xf numFmtId="0" fontId="10" fillId="21" borderId="0" xfId="0" applyFont="1" applyFill="1" applyAlignment="1">
      <alignment horizontal="left" vertical="top" wrapText="1"/>
    </xf>
    <xf numFmtId="0" fontId="27" fillId="21" borderId="0" xfId="0" applyFont="1" applyFill="1" applyAlignment="1">
      <alignment horizontal="right" wrapText="1"/>
    </xf>
    <xf numFmtId="0" fontId="27" fillId="21" borderId="0" xfId="0" applyFont="1" applyFill="1" applyAlignment="1">
      <alignment horizontal="left"/>
    </xf>
    <xf numFmtId="0" fontId="34" fillId="0" borderId="0" xfId="0" applyFont="1"/>
    <xf numFmtId="0" fontId="9" fillId="21" borderId="3" xfId="0" applyFont="1" applyFill="1" applyBorder="1" applyAlignment="1">
      <alignment horizontal="right" wrapText="1"/>
    </xf>
    <xf numFmtId="0" fontId="27" fillId="21" borderId="0" xfId="0" applyFont="1" applyFill="1" applyAlignment="1">
      <alignment horizontal="left" vertical="top"/>
    </xf>
    <xf numFmtId="0" fontId="10" fillId="21" borderId="1" xfId="0" applyFont="1" applyFill="1" applyBorder="1" applyAlignment="1">
      <alignment horizontal="right" wrapText="1"/>
    </xf>
    <xf numFmtId="0" fontId="25" fillId="21" borderId="0" xfId="0" applyFont="1" applyFill="1" applyAlignment="1">
      <alignment horizontal="left"/>
    </xf>
    <xf numFmtId="0" fontId="27" fillId="21" borderId="0" xfId="0" applyFont="1" applyFill="1" applyAlignment="1">
      <alignment horizontal="right"/>
    </xf>
    <xf numFmtId="0" fontId="27" fillId="0" borderId="0" xfId="0" applyFont="1" applyAlignment="1">
      <alignment horizontal="right" wrapText="1"/>
    </xf>
    <xf numFmtId="0" fontId="0" fillId="0" borderId="0" xfId="0" applyAlignment="1">
      <alignment vertical="top"/>
    </xf>
    <xf numFmtId="0" fontId="0" fillId="0" borderId="0" xfId="0" applyAlignment="1">
      <alignment vertical="top" wrapText="1"/>
    </xf>
    <xf numFmtId="0" fontId="31" fillId="0" borderId="0" xfId="0" applyFont="1"/>
    <xf numFmtId="0" fontId="36" fillId="0" borderId="0" xfId="0" applyFont="1" applyAlignment="1">
      <alignment horizontal="right"/>
    </xf>
    <xf numFmtId="0" fontId="40" fillId="8" borderId="0" xfId="0" applyFont="1" applyFill="1"/>
    <xf numFmtId="1" fontId="10" fillId="2" borderId="0" xfId="26" applyFont="1" applyFill="1" applyAlignment="1">
      <alignment horizontal="right" vertical="top"/>
    </xf>
    <xf numFmtId="1" fontId="20" fillId="7" borderId="0" xfId="6" applyNumberFormat="1" applyFont="1" applyFill="1" applyAlignment="1" applyProtection="1">
      <alignment horizontal="center" vertical="center" wrapText="1"/>
    </xf>
    <xf numFmtId="1" fontId="58" fillId="7" borderId="0" xfId="26" applyFont="1" applyFill="1" applyAlignment="1">
      <alignment horizontal="center" vertical="top" wrapText="1"/>
    </xf>
    <xf numFmtId="0" fontId="10" fillId="2" borderId="0" xfId="26" applyNumberFormat="1" applyFont="1" applyFill="1" applyAlignment="1" applyProtection="1">
      <alignment horizontal="right" vertical="top" wrapText="1"/>
      <protection locked="0"/>
    </xf>
    <xf numFmtId="3" fontId="10" fillId="2" borderId="0" xfId="26" applyNumberFormat="1" applyFont="1" applyFill="1" applyAlignment="1">
      <alignment horizontal="left" vertical="top"/>
    </xf>
    <xf numFmtId="3" fontId="25" fillId="8" borderId="0" xfId="0" applyNumberFormat="1" applyFont="1" applyFill="1" applyAlignment="1">
      <alignment horizontal="center" vertical="center" wrapText="1"/>
    </xf>
    <xf numFmtId="0" fontId="12" fillId="2" borderId="0" xfId="6" applyNumberFormat="1" applyFill="1" applyAlignment="1" applyProtection="1">
      <alignment horizontal="center" vertical="center" wrapText="1"/>
      <protection locked="0"/>
    </xf>
    <xf numFmtId="0" fontId="9" fillId="2" borderId="0" xfId="26" quotePrefix="1" applyNumberFormat="1" applyFont="1" applyFill="1" applyAlignment="1">
      <alignment horizontal="right" vertical="top" wrapText="1"/>
    </xf>
    <xf numFmtId="0" fontId="10" fillId="2" borderId="0" xfId="9" applyNumberFormat="1" applyFont="1" applyFill="1" applyAlignment="1">
      <alignment vertical="top"/>
    </xf>
    <xf numFmtId="0" fontId="10" fillId="2" borderId="33" xfId="9" applyNumberFormat="1" applyFont="1" applyFill="1" applyBorder="1" applyAlignment="1">
      <alignment vertical="top"/>
    </xf>
    <xf numFmtId="0" fontId="10" fillId="21" borderId="3" xfId="0" applyFont="1" applyFill="1" applyBorder="1" applyAlignment="1">
      <alignment horizontal="left" vertical="center" wrapText="1"/>
    </xf>
    <xf numFmtId="3" fontId="57" fillId="24" borderId="3" xfId="0" applyNumberFormat="1" applyFont="1" applyFill="1" applyBorder="1" applyAlignment="1">
      <alignment horizontal="right" vertical="center"/>
    </xf>
    <xf numFmtId="0" fontId="27" fillId="21" borderId="0" xfId="0" applyFont="1" applyFill="1" applyAlignment="1">
      <alignment horizontal="right" vertical="center" wrapText="1"/>
    </xf>
    <xf numFmtId="0" fontId="27" fillId="21" borderId="0" xfId="0" applyFont="1" applyFill="1" applyAlignment="1">
      <alignment horizontal="left" vertical="center"/>
    </xf>
    <xf numFmtId="0" fontId="9" fillId="21" borderId="0" xfId="0" applyFont="1" applyFill="1" applyAlignment="1">
      <alignment horizontal="right" vertical="center" wrapText="1"/>
    </xf>
    <xf numFmtId="3" fontId="9" fillId="21" borderId="0" xfId="0" applyNumberFormat="1" applyFont="1" applyFill="1" applyAlignment="1">
      <alignment horizontal="right" vertical="center" wrapText="1"/>
    </xf>
    <xf numFmtId="0" fontId="57" fillId="24" borderId="3" xfId="0" applyFont="1" applyFill="1" applyBorder="1" applyAlignment="1">
      <alignment horizontal="right" vertical="center"/>
    </xf>
    <xf numFmtId="0" fontId="10" fillId="21" borderId="1" xfId="0" applyFont="1" applyFill="1" applyBorder="1" applyAlignment="1">
      <alignment horizontal="left" vertical="center" wrapText="1"/>
    </xf>
    <xf numFmtId="3" fontId="10" fillId="21" borderId="0" xfId="0" applyNumberFormat="1" applyFont="1" applyFill="1" applyAlignment="1">
      <alignment horizontal="right" vertical="center" wrapText="1"/>
    </xf>
    <xf numFmtId="0" fontId="10" fillId="21" borderId="0" xfId="0" applyFont="1" applyFill="1" applyAlignment="1">
      <alignment horizontal="right" vertical="center" wrapText="1"/>
    </xf>
    <xf numFmtId="0" fontId="25" fillId="21" borderId="0" xfId="0" applyFont="1" applyFill="1" applyAlignment="1">
      <alignment horizontal="right" vertical="center" wrapText="1"/>
    </xf>
    <xf numFmtId="3" fontId="57" fillId="25" borderId="12" xfId="0" applyNumberFormat="1" applyFont="1" applyFill="1" applyBorder="1" applyAlignment="1">
      <alignment horizontal="right" vertical="center" wrapText="1"/>
    </xf>
    <xf numFmtId="3" fontId="10" fillId="25" borderId="0" xfId="0" applyNumberFormat="1" applyFont="1" applyFill="1" applyAlignment="1">
      <alignment horizontal="right" vertical="center" wrapText="1"/>
    </xf>
    <xf numFmtId="3" fontId="57" fillId="25" borderId="4" xfId="0" applyNumberFormat="1" applyFont="1" applyFill="1" applyBorder="1" applyAlignment="1">
      <alignment horizontal="right" vertical="center" wrapText="1"/>
    </xf>
    <xf numFmtId="3" fontId="57" fillId="25" borderId="0" xfId="0" applyNumberFormat="1" applyFont="1" applyFill="1" applyAlignment="1">
      <alignment horizontal="right" vertical="center" wrapText="1"/>
    </xf>
    <xf numFmtId="0" fontId="10" fillId="21" borderId="8" xfId="0" applyFont="1" applyFill="1" applyBorder="1" applyAlignment="1">
      <alignment vertical="center" wrapText="1"/>
    </xf>
    <xf numFmtId="0" fontId="10" fillId="23" borderId="3" xfId="0" applyFont="1" applyFill="1" applyBorder="1" applyAlignment="1">
      <alignment horizontal="right" vertical="center"/>
    </xf>
    <xf numFmtId="0" fontId="8" fillId="21" borderId="0" xfId="0" applyFont="1" applyFill="1" applyAlignment="1">
      <alignment horizontal="left" vertical="center"/>
    </xf>
    <xf numFmtId="0" fontId="10" fillId="21" borderId="8" xfId="0" applyFont="1" applyFill="1" applyBorder="1" applyAlignment="1">
      <alignment horizontal="left" vertical="center" wrapText="1"/>
    </xf>
    <xf numFmtId="0" fontId="52" fillId="2" borderId="0" xfId="28" applyFont="1" applyFill="1"/>
    <xf numFmtId="0" fontId="53" fillId="2" borderId="0" xfId="28" applyFont="1" applyFill="1"/>
    <xf numFmtId="0" fontId="34" fillId="2" borderId="0" xfId="0" applyFont="1" applyFill="1"/>
    <xf numFmtId="3" fontId="10" fillId="8" borderId="8" xfId="26" applyNumberFormat="1" applyFont="1" applyFill="1" applyBorder="1" applyAlignment="1" applyProtection="1">
      <alignment horizontal="right" vertical="top" wrapText="1"/>
      <protection locked="0"/>
    </xf>
    <xf numFmtId="2" fontId="10" fillId="8" borderId="8" xfId="26" applyNumberFormat="1" applyFont="1" applyFill="1" applyBorder="1" applyAlignment="1" applyProtection="1">
      <alignment horizontal="right" vertical="top" wrapText="1"/>
      <protection locked="0"/>
    </xf>
    <xf numFmtId="1" fontId="37" fillId="0" borderId="0" xfId="0" applyNumberFormat="1" applyFont="1"/>
    <xf numFmtId="0" fontId="10" fillId="2" borderId="0" xfId="26" applyNumberFormat="1" applyFont="1" applyFill="1" applyAlignment="1">
      <alignment wrapText="1"/>
    </xf>
    <xf numFmtId="0" fontId="10" fillId="2" borderId="0" xfId="26" applyNumberFormat="1" applyFont="1" applyFill="1" applyAlignment="1">
      <alignment horizontal="left" wrapText="1"/>
    </xf>
    <xf numFmtId="0" fontId="12" fillId="2" borderId="0" xfId="6" applyFill="1" applyBorder="1" applyAlignment="1" applyProtection="1"/>
    <xf numFmtId="0" fontId="60" fillId="2" borderId="0" xfId="6" applyFont="1" applyFill="1" applyBorder="1" applyAlignment="1" applyProtection="1">
      <alignment horizontal="right" vertical="center" wrapText="1"/>
    </xf>
    <xf numFmtId="0" fontId="10" fillId="5" borderId="3" xfId="26" applyNumberFormat="1" applyFont="1" applyFill="1" applyBorder="1" applyAlignment="1" applyProtection="1">
      <alignment horizontal="right" vertical="center" wrapText="1"/>
      <protection locked="0"/>
    </xf>
    <xf numFmtId="3" fontId="10" fillId="5" borderId="3" xfId="26" applyNumberFormat="1" applyFont="1" applyFill="1" applyBorder="1" applyAlignment="1" applyProtection="1">
      <alignment horizontal="right" vertical="center" wrapText="1"/>
      <protection locked="0"/>
    </xf>
    <xf numFmtId="0" fontId="2" fillId="2" borderId="0" xfId="28" applyFill="1"/>
    <xf numFmtId="2" fontId="10" fillId="2" borderId="0" xfId="26" applyNumberFormat="1" applyFont="1" applyFill="1" applyAlignment="1" applyProtection="1">
      <alignment horizontal="right" vertical="top" wrapText="1"/>
      <protection locked="0"/>
    </xf>
    <xf numFmtId="3" fontId="10" fillId="3" borderId="3" xfId="26" applyNumberFormat="1" applyFont="1" applyFill="1" applyBorder="1" applyAlignment="1" applyProtection="1">
      <alignment horizontal="right" vertical="center" wrapText="1"/>
      <protection locked="0"/>
    </xf>
    <xf numFmtId="0" fontId="12" fillId="7" borderId="3" xfId="6" applyFill="1" applyBorder="1" applyAlignment="1" applyProtection="1">
      <alignment horizontal="center" vertical="center"/>
    </xf>
    <xf numFmtId="0" fontId="60" fillId="7" borderId="3" xfId="6" applyFont="1" applyFill="1" applyBorder="1" applyAlignment="1" applyProtection="1">
      <alignment horizontal="center" vertical="center" wrapText="1"/>
    </xf>
    <xf numFmtId="0" fontId="52" fillId="2" borderId="0" xfId="28" applyFont="1" applyFill="1" applyAlignment="1">
      <alignment horizontal="center" vertical="center"/>
    </xf>
    <xf numFmtId="3" fontId="0" fillId="7" borderId="12" xfId="0" applyNumberFormat="1" applyFill="1" applyBorder="1" applyAlignment="1">
      <alignment horizontal="right" wrapText="1"/>
    </xf>
    <xf numFmtId="3" fontId="0" fillId="7" borderId="20" xfId="0" applyNumberFormat="1" applyFill="1" applyBorder="1" applyAlignment="1">
      <alignment horizontal="right" wrapText="1"/>
    </xf>
    <xf numFmtId="3" fontId="25" fillId="0" borderId="0" xfId="0" applyNumberFormat="1" applyFont="1" applyAlignment="1">
      <alignment horizontal="center" vertical="center" wrapText="1"/>
    </xf>
    <xf numFmtId="0" fontId="43" fillId="8" borderId="0" xfId="0" applyFont="1" applyFill="1"/>
    <xf numFmtId="0" fontId="43" fillId="8" borderId="0" xfId="0" applyFont="1" applyFill="1" applyAlignment="1">
      <alignment horizontal="right"/>
    </xf>
    <xf numFmtId="0" fontId="0" fillId="8" borderId="0" xfId="0" applyFill="1"/>
    <xf numFmtId="3" fontId="43" fillId="8" borderId="0" xfId="0" applyNumberFormat="1" applyFont="1" applyFill="1"/>
    <xf numFmtId="3" fontId="43" fillId="8" borderId="0" xfId="0" applyNumberFormat="1" applyFont="1" applyFill="1" applyAlignment="1">
      <alignment horizontal="right"/>
    </xf>
    <xf numFmtId="1" fontId="43" fillId="8" borderId="0" xfId="0" applyNumberFormat="1" applyFont="1" applyFill="1"/>
    <xf numFmtId="0" fontId="0" fillId="8" borderId="0" xfId="0" applyFill="1" applyAlignment="1">
      <alignment horizontal="right"/>
    </xf>
    <xf numFmtId="0" fontId="23" fillId="27" borderId="3" xfId="0" applyFont="1" applyFill="1" applyBorder="1" applyAlignment="1">
      <alignment horizontal="left" vertical="center"/>
    </xf>
    <xf numFmtId="0" fontId="9" fillId="21" borderId="0" xfId="0" applyFont="1" applyFill="1" applyAlignment="1">
      <alignment horizontal="right" wrapText="1"/>
    </xf>
    <xf numFmtId="3" fontId="8" fillId="21" borderId="0" xfId="0" applyNumberFormat="1" applyFont="1" applyFill="1" applyAlignment="1">
      <alignment horizontal="left" vertical="top"/>
    </xf>
    <xf numFmtId="3" fontId="22" fillId="24" borderId="3" xfId="0" applyNumberFormat="1" applyFont="1" applyFill="1" applyBorder="1" applyAlignment="1">
      <alignment horizontal="right" vertical="center"/>
    </xf>
    <xf numFmtId="0" fontId="23" fillId="27" borderId="3" xfId="0" applyFont="1" applyFill="1" applyBorder="1" applyAlignment="1">
      <alignment horizontal="right" vertical="center"/>
    </xf>
    <xf numFmtId="3" fontId="23" fillId="27" borderId="3" xfId="0" applyNumberFormat="1" applyFont="1" applyFill="1" applyBorder="1" applyAlignment="1">
      <alignment horizontal="right" vertical="center"/>
    </xf>
    <xf numFmtId="0" fontId="61" fillId="21" borderId="0" xfId="0" applyFont="1" applyFill="1" applyAlignment="1">
      <alignment horizontal="left" vertical="top"/>
    </xf>
    <xf numFmtId="0" fontId="62" fillId="0" borderId="0" xfId="0" applyFont="1"/>
    <xf numFmtId="0" fontId="63" fillId="21" borderId="0" xfId="0" applyFont="1" applyFill="1" applyAlignment="1">
      <alignment horizontal="right" wrapText="1"/>
    </xf>
    <xf numFmtId="0" fontId="63" fillId="21" borderId="0" xfId="0" applyFont="1" applyFill="1" applyAlignment="1">
      <alignment horizontal="left"/>
    </xf>
    <xf numFmtId="0" fontId="64" fillId="2" borderId="0" xfId="0" applyFont="1" applyFill="1"/>
    <xf numFmtId="0" fontId="23" fillId="2" borderId="0" xfId="9" applyNumberFormat="1" applyFont="1" applyFill="1" applyAlignment="1">
      <alignment vertical="center" wrapText="1"/>
    </xf>
    <xf numFmtId="0" fontId="10" fillId="22" borderId="3" xfId="0" applyFont="1" applyFill="1" applyBorder="1" applyAlignment="1" applyProtection="1">
      <alignment horizontal="right" vertical="center" wrapText="1"/>
      <protection locked="0"/>
    </xf>
    <xf numFmtId="0" fontId="10" fillId="22" borderId="8" xfId="0" applyFont="1" applyFill="1" applyBorder="1" applyAlignment="1" applyProtection="1">
      <alignment horizontal="right" vertical="center" wrapText="1"/>
      <protection locked="0"/>
    </xf>
    <xf numFmtId="0" fontId="9" fillId="21" borderId="0" xfId="0" applyFont="1" applyFill="1" applyAlignment="1">
      <alignment horizontal="left" vertical="center"/>
    </xf>
    <xf numFmtId="0" fontId="10" fillId="21" borderId="0" xfId="0" applyFont="1" applyFill="1" applyAlignment="1">
      <alignment horizontal="right" vertical="center"/>
    </xf>
    <xf numFmtId="0" fontId="59" fillId="21" borderId="0" xfId="0" applyFont="1" applyFill="1" applyAlignment="1">
      <alignment horizontal="right" vertical="center" wrapText="1"/>
    </xf>
    <xf numFmtId="0" fontId="9" fillId="23" borderId="12" xfId="0" applyFont="1" applyFill="1" applyBorder="1" applyAlignment="1">
      <alignment horizontal="left" vertical="center"/>
    </xf>
    <xf numFmtId="0" fontId="9" fillId="23" borderId="12" xfId="0" applyFont="1" applyFill="1" applyBorder="1" applyAlignment="1">
      <alignment horizontal="right" vertical="center"/>
    </xf>
    <xf numFmtId="3" fontId="36" fillId="0" borderId="0" xfId="0" applyNumberFormat="1" applyFont="1" applyAlignment="1">
      <alignment horizontal="right"/>
    </xf>
    <xf numFmtId="0" fontId="29" fillId="2" borderId="0" xfId="0" applyFont="1" applyFill="1"/>
    <xf numFmtId="0" fontId="29" fillId="2" borderId="0" xfId="9" applyNumberFormat="1" applyFont="1" applyFill="1" applyAlignment="1">
      <alignment horizontal="center" vertical="top"/>
    </xf>
    <xf numFmtId="0" fontId="65" fillId="8" borderId="0" xfId="28" applyFont="1" applyFill="1"/>
    <xf numFmtId="0" fontId="10" fillId="2" borderId="3" xfId="9" applyNumberFormat="1" applyFont="1" applyFill="1" applyBorder="1" applyAlignment="1">
      <alignment horizontal="left" vertical="center" wrapText="1"/>
    </xf>
    <xf numFmtId="0" fontId="9" fillId="2" borderId="3" xfId="6" quotePrefix="1" applyNumberFormat="1" applyFont="1" applyFill="1" applyBorder="1" applyAlignment="1" applyProtection="1">
      <alignment horizontal="right" vertical="top" wrapText="1"/>
    </xf>
    <xf numFmtId="3" fontId="57" fillId="21" borderId="0" xfId="0" applyNumberFormat="1" applyFont="1" applyFill="1" applyAlignment="1">
      <alignment horizontal="right" vertical="center" wrapText="1"/>
    </xf>
    <xf numFmtId="0" fontId="9" fillId="21" borderId="2" xfId="0" applyFont="1" applyFill="1" applyBorder="1" applyAlignment="1">
      <alignment horizontal="left"/>
    </xf>
    <xf numFmtId="0" fontId="10" fillId="21" borderId="2" xfId="0" applyFont="1" applyFill="1" applyBorder="1" applyAlignment="1">
      <alignment horizontal="right" wrapText="1"/>
    </xf>
    <xf numFmtId="0" fontId="54" fillId="2" borderId="0" xfId="28" applyFont="1" applyFill="1"/>
    <xf numFmtId="0" fontId="21" fillId="2" borderId="0" xfId="28" applyFont="1" applyFill="1"/>
    <xf numFmtId="1" fontId="45" fillId="2" borderId="0" xfId="26" applyFont="1" applyFill="1" applyAlignment="1">
      <alignment horizontal="center" vertical="top"/>
    </xf>
    <xf numFmtId="1" fontId="66" fillId="2" borderId="0" xfId="26" applyFont="1" applyFill="1" applyAlignment="1">
      <alignment vertical="top" wrapText="1"/>
    </xf>
    <xf numFmtId="0" fontId="10" fillId="21" borderId="0" xfId="0" applyFont="1" applyFill="1" applyAlignment="1">
      <alignment horizontal="right" wrapText="1"/>
    </xf>
    <xf numFmtId="1" fontId="66" fillId="2" borderId="0" xfId="26" applyFont="1" applyFill="1" applyAlignment="1">
      <alignment vertical="center" wrapText="1"/>
    </xf>
    <xf numFmtId="2" fontId="10" fillId="2" borderId="0" xfId="9" applyNumberFormat="1" applyFont="1" applyFill="1" applyAlignment="1">
      <alignment horizontal="right" vertical="top"/>
    </xf>
    <xf numFmtId="1" fontId="9" fillId="2" borderId="0" xfId="9" applyFont="1" applyFill="1" applyAlignment="1">
      <alignment horizontal="right" wrapText="1"/>
    </xf>
    <xf numFmtId="3" fontId="10" fillId="2" borderId="0" xfId="9" applyNumberFormat="1" applyFont="1" applyFill="1" applyAlignment="1" applyProtection="1">
      <alignment horizontal="right" vertical="top"/>
      <protection locked="0"/>
    </xf>
    <xf numFmtId="3" fontId="23" fillId="2" borderId="0" xfId="9" applyNumberFormat="1" applyFont="1" applyFill="1" applyAlignment="1">
      <alignment horizontal="right" vertical="top"/>
    </xf>
    <xf numFmtId="0" fontId="0" fillId="10" borderId="0" xfId="0" applyFill="1"/>
    <xf numFmtId="1" fontId="45" fillId="2" borderId="0" xfId="26" applyFont="1" applyFill="1" applyAlignment="1">
      <alignment horizontal="left" vertical="center" wrapText="1"/>
    </xf>
    <xf numFmtId="0" fontId="0" fillId="7" borderId="0" xfId="0" applyFill="1" applyAlignment="1">
      <alignment horizontal="right" vertical="center" wrapText="1"/>
    </xf>
    <xf numFmtId="1" fontId="45" fillId="2" borderId="0" xfId="26" applyFont="1" applyFill="1" applyAlignment="1">
      <alignment vertical="top" wrapText="1"/>
    </xf>
    <xf numFmtId="1" fontId="45" fillId="2" borderId="0" xfId="26" applyFont="1" applyFill="1" applyAlignment="1">
      <alignment vertical="center"/>
    </xf>
    <xf numFmtId="1" fontId="45" fillId="2" borderId="0" xfId="26" applyFont="1" applyFill="1" applyAlignment="1">
      <alignment vertical="center" wrapText="1"/>
    </xf>
    <xf numFmtId="1" fontId="8" fillId="2" borderId="0" xfId="23" applyFont="1" applyFill="1" applyAlignment="1">
      <alignment vertical="top"/>
    </xf>
    <xf numFmtId="0" fontId="23" fillId="24" borderId="0" xfId="0" applyFont="1" applyFill="1" applyAlignment="1">
      <alignment horizontal="right" vertical="center" wrapText="1"/>
    </xf>
    <xf numFmtId="0" fontId="9" fillId="2" borderId="8" xfId="9" applyNumberFormat="1" applyFont="1" applyFill="1" applyBorder="1" applyAlignment="1">
      <alignment horizontal="left" vertical="top" wrapText="1"/>
    </xf>
    <xf numFmtId="0" fontId="10" fillId="3" borderId="1" xfId="9" applyNumberFormat="1" applyFont="1" applyFill="1" applyBorder="1" applyAlignment="1">
      <alignment horizontal="right" vertical="top"/>
    </xf>
    <xf numFmtId="0" fontId="22" fillId="5" borderId="3" xfId="9" applyNumberFormat="1" applyFont="1" applyFill="1" applyBorder="1" applyAlignment="1">
      <alignment horizontal="right" vertical="top"/>
    </xf>
    <xf numFmtId="0" fontId="22" fillId="5" borderId="3" xfId="9" applyNumberFormat="1" applyFont="1" applyFill="1" applyBorder="1" applyAlignment="1">
      <alignment horizontal="right" vertical="top" wrapText="1"/>
    </xf>
    <xf numFmtId="0" fontId="10" fillId="3" borderId="1" xfId="9" applyNumberFormat="1" applyFont="1" applyFill="1" applyBorder="1" applyAlignment="1">
      <alignment horizontal="right" vertical="top" wrapText="1"/>
    </xf>
    <xf numFmtId="0" fontId="10" fillId="3" borderId="3" xfId="9" applyNumberFormat="1" applyFont="1" applyFill="1" applyBorder="1" applyAlignment="1">
      <alignment horizontal="right" vertical="top" wrapText="1"/>
    </xf>
    <xf numFmtId="0" fontId="22" fillId="5" borderId="3" xfId="9" quotePrefix="1" applyNumberFormat="1" applyFont="1" applyFill="1" applyBorder="1" applyAlignment="1">
      <alignment horizontal="right" vertical="top" wrapText="1"/>
    </xf>
    <xf numFmtId="0" fontId="36" fillId="6" borderId="0" xfId="0" applyFont="1" applyFill="1"/>
    <xf numFmtId="0" fontId="9" fillId="21" borderId="3" xfId="0" applyFont="1" applyFill="1" applyBorder="1" applyAlignment="1">
      <alignment horizontal="left" vertical="center" wrapText="1"/>
    </xf>
    <xf numFmtId="0" fontId="9" fillId="21" borderId="0" xfId="0" applyFont="1" applyFill="1" applyAlignment="1">
      <alignment horizontal="left" vertical="center" wrapText="1"/>
    </xf>
    <xf numFmtId="0" fontId="22" fillId="5" borderId="3" xfId="9" applyNumberFormat="1" applyFont="1" applyFill="1" applyBorder="1" applyAlignment="1">
      <alignment horizontal="left" vertical="top"/>
    </xf>
    <xf numFmtId="0" fontId="10" fillId="26" borderId="3" xfId="0" applyFont="1" applyFill="1" applyBorder="1" applyAlignment="1" applyProtection="1">
      <alignment horizontal="right" vertical="center"/>
      <protection locked="0"/>
    </xf>
    <xf numFmtId="0" fontId="9" fillId="22" borderId="3" xfId="0" applyFont="1" applyFill="1" applyBorder="1" applyAlignment="1" applyProtection="1">
      <alignment horizontal="right" vertical="center"/>
      <protection locked="0"/>
    </xf>
    <xf numFmtId="0" fontId="9" fillId="26" borderId="3" xfId="0" applyFont="1" applyFill="1" applyBorder="1" applyAlignment="1" applyProtection="1">
      <alignment horizontal="right" vertical="center"/>
      <protection locked="0"/>
    </xf>
    <xf numFmtId="0" fontId="9" fillId="21" borderId="0" xfId="0" applyFont="1" applyFill="1" applyAlignment="1" applyProtection="1">
      <alignment horizontal="right" vertical="center"/>
      <protection locked="0"/>
    </xf>
    <xf numFmtId="0" fontId="27" fillId="21" borderId="0" xfId="0" applyFont="1" applyFill="1" applyAlignment="1" applyProtection="1">
      <alignment horizontal="right" vertical="center"/>
      <protection locked="0"/>
    </xf>
    <xf numFmtId="3" fontId="9" fillId="23" borderId="3" xfId="0" applyNumberFormat="1" applyFont="1" applyFill="1" applyBorder="1" applyAlignment="1">
      <alignment horizontal="right" vertical="center"/>
    </xf>
    <xf numFmtId="0" fontId="10" fillId="22" borderId="3" xfId="0" applyFont="1" applyFill="1" applyBorder="1" applyAlignment="1" applyProtection="1">
      <alignment horizontal="right" vertical="center"/>
      <protection locked="0"/>
    </xf>
    <xf numFmtId="0" fontId="10" fillId="0" borderId="3" xfId="0" applyFont="1" applyBorder="1" applyAlignment="1" applyProtection="1">
      <alignment horizontal="right" vertical="center"/>
      <protection locked="0"/>
    </xf>
    <xf numFmtId="0" fontId="10" fillId="21" borderId="0" xfId="0" applyFont="1" applyFill="1" applyAlignment="1" applyProtection="1">
      <alignment horizontal="right" wrapText="1"/>
      <protection locked="0"/>
    </xf>
    <xf numFmtId="1" fontId="32" fillId="21" borderId="0" xfId="0" applyNumberFormat="1" applyFont="1" applyFill="1" applyAlignment="1">
      <alignment horizontal="right" vertical="center" wrapText="1"/>
    </xf>
    <xf numFmtId="1" fontId="67" fillId="21" borderId="0" xfId="0" applyNumberFormat="1" applyFont="1" applyFill="1" applyAlignment="1">
      <alignment horizontal="left" vertical="center"/>
    </xf>
    <xf numFmtId="0" fontId="10" fillId="22" borderId="8" xfId="0" applyFont="1" applyFill="1" applyBorder="1" applyAlignment="1" applyProtection="1">
      <alignment horizontal="right" vertical="center"/>
      <protection locked="0"/>
    </xf>
    <xf numFmtId="0" fontId="10" fillId="26" borderId="8" xfId="0" applyFont="1" applyFill="1" applyBorder="1" applyAlignment="1" applyProtection="1">
      <alignment horizontal="right" vertical="top"/>
      <protection locked="0"/>
    </xf>
    <xf numFmtId="0" fontId="10" fillId="0" borderId="8" xfId="0" applyFont="1" applyBorder="1" applyAlignment="1" applyProtection="1">
      <alignment horizontal="right" vertical="top"/>
      <protection locked="0"/>
    </xf>
    <xf numFmtId="0" fontId="10" fillId="26" borderId="3" xfId="0" applyFont="1" applyFill="1" applyBorder="1" applyAlignment="1" applyProtection="1">
      <alignment horizontal="right" vertical="top"/>
      <protection locked="0"/>
    </xf>
    <xf numFmtId="1" fontId="68" fillId="7" borderId="0" xfId="9" applyFont="1" applyFill="1" applyAlignment="1">
      <alignment horizontal="center" vertical="center" wrapText="1"/>
    </xf>
    <xf numFmtId="0" fontId="9" fillId="2" borderId="35" xfId="9" applyNumberFormat="1" applyFont="1" applyFill="1" applyBorder="1" applyAlignment="1">
      <alignment horizontal="left" wrapText="1"/>
    </xf>
    <xf numFmtId="2" fontId="10" fillId="2" borderId="6" xfId="9" applyNumberFormat="1" applyFont="1" applyFill="1" applyBorder="1" applyAlignment="1">
      <alignment horizontal="right" vertical="top" wrapText="1"/>
    </xf>
    <xf numFmtId="2" fontId="10" fillId="2" borderId="34" xfId="9" applyNumberFormat="1" applyFont="1" applyFill="1" applyBorder="1" applyAlignment="1">
      <alignment horizontal="right" vertical="top" wrapText="1"/>
    </xf>
    <xf numFmtId="0" fontId="9" fillId="2" borderId="1" xfId="9" applyNumberFormat="1" applyFont="1" applyFill="1" applyBorder="1" applyAlignment="1">
      <alignment horizontal="left" vertical="top"/>
    </xf>
    <xf numFmtId="3" fontId="10" fillId="8" borderId="2" xfId="9" applyNumberFormat="1" applyFont="1" applyFill="1" applyBorder="1" applyAlignment="1" applyProtection="1">
      <alignment horizontal="right" vertical="top"/>
      <protection locked="0"/>
    </xf>
    <xf numFmtId="0" fontId="9" fillId="2" borderId="5" xfId="9" applyNumberFormat="1" applyFont="1" applyFill="1" applyBorder="1" applyAlignment="1">
      <alignment horizontal="left" wrapText="1"/>
    </xf>
    <xf numFmtId="1" fontId="8" fillId="2" borderId="0" xfId="23" applyFont="1" applyFill="1" applyAlignment="1">
      <alignment horizontal="left" vertical="top"/>
    </xf>
    <xf numFmtId="0" fontId="69" fillId="10" borderId="0" xfId="6" applyNumberFormat="1" applyFont="1" applyFill="1" applyAlignment="1" applyProtection="1">
      <alignment horizontal="left" vertical="top"/>
    </xf>
    <xf numFmtId="0" fontId="23" fillId="12" borderId="4" xfId="9" applyNumberFormat="1" applyFont="1" applyFill="1" applyBorder="1" applyAlignment="1">
      <alignment horizontal="center" vertical="center" wrapText="1"/>
    </xf>
    <xf numFmtId="0" fontId="23" fillId="12" borderId="8" xfId="9" applyNumberFormat="1" applyFont="1" applyFill="1" applyBorder="1" applyAlignment="1">
      <alignment horizontal="center" vertical="center" wrapText="1"/>
    </xf>
    <xf numFmtId="0" fontId="10" fillId="21" borderId="0" xfId="0" applyFont="1" applyFill="1" applyAlignment="1">
      <alignment horizontal="left" vertical="top" wrapText="1"/>
    </xf>
    <xf numFmtId="1" fontId="45" fillId="2" borderId="0" xfId="26" applyFont="1" applyFill="1" applyAlignment="1">
      <alignment horizontal="left" vertical="center" wrapText="1"/>
    </xf>
    <xf numFmtId="2" fontId="34" fillId="10" borderId="0" xfId="6" applyNumberFormat="1" applyFont="1" applyFill="1" applyAlignment="1" applyProtection="1">
      <alignment horizontal="left" vertical="top" wrapText="1"/>
    </xf>
    <xf numFmtId="1" fontId="4" fillId="10" borderId="0" xfId="9" applyFont="1" applyFill="1" applyAlignment="1">
      <alignment horizontal="left" vertical="top" wrapText="1"/>
    </xf>
    <xf numFmtId="1" fontId="6" fillId="10" borderId="0" xfId="9" applyFill="1" applyAlignment="1">
      <alignment horizontal="left" vertical="top" wrapText="1"/>
    </xf>
    <xf numFmtId="2" fontId="13" fillId="10" borderId="0" xfId="6" applyNumberFormat="1" applyFont="1" applyFill="1" applyBorder="1" applyAlignment="1" applyProtection="1">
      <alignment horizontal="left" vertical="top" wrapText="1"/>
    </xf>
    <xf numFmtId="1" fontId="27" fillId="2" borderId="0" xfId="26" applyFont="1" applyFill="1" applyAlignment="1">
      <alignment horizontal="left" vertical="top" wrapText="1"/>
    </xf>
    <xf numFmtId="1" fontId="15" fillId="2" borderId="1" xfId="9" applyFont="1" applyFill="1" applyBorder="1" applyAlignment="1">
      <alignment horizontal="left" vertical="top" wrapText="1"/>
    </xf>
    <xf numFmtId="1" fontId="15" fillId="2" borderId="2" xfId="9" applyFont="1" applyFill="1" applyBorder="1" applyAlignment="1">
      <alignment horizontal="left" vertical="top" wrapText="1"/>
    </xf>
    <xf numFmtId="1" fontId="4" fillId="2" borderId="12" xfId="9" applyFont="1" applyFill="1" applyBorder="1" applyAlignment="1">
      <alignment horizontal="left" vertical="top"/>
    </xf>
    <xf numFmtId="1" fontId="4" fillId="2" borderId="8" xfId="9" applyFont="1" applyFill="1" applyBorder="1" applyAlignment="1">
      <alignment horizontal="left" vertical="top"/>
    </xf>
    <xf numFmtId="0" fontId="17" fillId="2" borderId="12" xfId="6" applyFont="1" applyFill="1" applyBorder="1" applyAlignment="1" applyProtection="1">
      <alignment horizontal="left" vertical="top"/>
    </xf>
    <xf numFmtId="0" fontId="17" fillId="2" borderId="8" xfId="6" applyFont="1" applyFill="1" applyBorder="1" applyAlignment="1" applyProtection="1">
      <alignment horizontal="left" vertical="top"/>
    </xf>
    <xf numFmtId="1" fontId="4" fillId="2" borderId="4" xfId="9" applyFont="1" applyFill="1" applyBorder="1" applyAlignment="1">
      <alignment horizontal="left" vertical="top"/>
    </xf>
    <xf numFmtId="0" fontId="17" fillId="2" borderId="12" xfId="6" quotePrefix="1" applyFont="1" applyFill="1" applyBorder="1" applyAlignment="1" applyProtection="1">
      <alignment horizontal="left" vertical="top"/>
    </xf>
    <xf numFmtId="0" fontId="17" fillId="2" borderId="4" xfId="6" quotePrefix="1" applyFont="1" applyFill="1" applyBorder="1" applyAlignment="1" applyProtection="1">
      <alignment horizontal="left" vertical="top"/>
    </xf>
    <xf numFmtId="0" fontId="17" fillId="2" borderId="8" xfId="6" quotePrefix="1" applyFont="1" applyFill="1" applyBorder="1" applyAlignment="1" applyProtection="1">
      <alignment horizontal="left" vertical="top"/>
    </xf>
    <xf numFmtId="1" fontId="8" fillId="2" borderId="0" xfId="23" applyFont="1" applyFill="1" applyAlignment="1">
      <alignment horizontal="left" vertical="top" wrapText="1"/>
    </xf>
    <xf numFmtId="0" fontId="23" fillId="13" borderId="3" xfId="9" applyNumberFormat="1" applyFont="1" applyFill="1" applyBorder="1" applyAlignment="1">
      <alignment horizontal="right" vertical="center" wrapText="1"/>
    </xf>
    <xf numFmtId="0" fontId="23" fillId="12" borderId="3" xfId="9" applyNumberFormat="1" applyFont="1" applyFill="1" applyBorder="1" applyAlignment="1">
      <alignment horizontal="right" vertical="center" wrapText="1"/>
    </xf>
    <xf numFmtId="0" fontId="23" fillId="2" borderId="0" xfId="9" applyNumberFormat="1" applyFont="1" applyFill="1" applyAlignment="1">
      <alignment horizontal="center" vertical="center" wrapText="1"/>
    </xf>
    <xf numFmtId="1" fontId="17" fillId="2" borderId="0" xfId="6" applyNumberFormat="1" applyFont="1" applyFill="1" applyAlignment="1" applyProtection="1">
      <alignment horizontal="left" vertical="top" wrapText="1"/>
    </xf>
    <xf numFmtId="0" fontId="23" fillId="12" borderId="33" xfId="9" applyNumberFormat="1" applyFont="1" applyFill="1" applyBorder="1" applyAlignment="1">
      <alignment horizontal="center" vertical="center" wrapText="1"/>
    </xf>
    <xf numFmtId="0" fontId="23" fillId="12" borderId="34" xfId="9" applyNumberFormat="1" applyFont="1" applyFill="1" applyBorder="1" applyAlignment="1">
      <alignment horizontal="center" vertical="center" wrapText="1"/>
    </xf>
    <xf numFmtId="0" fontId="10" fillId="21" borderId="0" xfId="0" applyFont="1" applyFill="1" applyAlignment="1" applyProtection="1">
      <alignment horizontal="left" vertical="center"/>
      <protection locked="0"/>
    </xf>
    <xf numFmtId="3" fontId="31" fillId="2" borderId="15" xfId="0" applyNumberFormat="1" applyFont="1" applyFill="1" applyBorder="1" applyAlignment="1">
      <alignment vertical="top" wrapText="1"/>
    </xf>
    <xf numFmtId="3" fontId="31" fillId="2" borderId="16" xfId="0" applyNumberFormat="1" applyFont="1" applyFill="1" applyBorder="1" applyAlignment="1">
      <alignment vertical="top" wrapText="1"/>
    </xf>
    <xf numFmtId="3" fontId="31" fillId="2" borderId="17" xfId="0" applyNumberFormat="1" applyFont="1" applyFill="1" applyBorder="1" applyAlignment="1">
      <alignment vertical="top" wrapText="1"/>
    </xf>
    <xf numFmtId="3" fontId="31" fillId="2" borderId="1" xfId="0" applyNumberFormat="1" applyFont="1" applyFill="1" applyBorder="1" applyAlignment="1">
      <alignment wrapText="1"/>
    </xf>
    <xf numFmtId="3" fontId="31" fillId="2" borderId="13" xfId="0" applyNumberFormat="1" applyFont="1" applyFill="1" applyBorder="1" applyAlignment="1">
      <alignment wrapText="1"/>
    </xf>
    <xf numFmtId="3" fontId="31" fillId="2" borderId="2" xfId="0" applyNumberFormat="1" applyFont="1" applyFill="1" applyBorder="1" applyAlignment="1">
      <alignment wrapText="1"/>
    </xf>
    <xf numFmtId="3" fontId="0" fillId="8" borderId="1" xfId="0" applyNumberFormat="1" applyFill="1" applyBorder="1" applyAlignment="1" applyProtection="1">
      <alignment horizontal="left" vertical="top" wrapText="1"/>
      <protection locked="0"/>
    </xf>
    <xf numFmtId="3" fontId="0" fillId="8" borderId="13" xfId="0" applyNumberFormat="1" applyFill="1" applyBorder="1" applyAlignment="1" applyProtection="1">
      <alignment horizontal="left" vertical="top" wrapText="1"/>
      <protection locked="0"/>
    </xf>
    <xf numFmtId="3" fontId="0" fillId="8" borderId="2" xfId="0" applyNumberFormat="1" applyFill="1" applyBorder="1" applyAlignment="1" applyProtection="1">
      <alignment horizontal="left" vertical="top" wrapText="1"/>
      <protection locked="0"/>
    </xf>
    <xf numFmtId="3" fontId="0" fillId="2" borderId="1" xfId="0" applyNumberFormat="1" applyFill="1" applyBorder="1" applyAlignment="1">
      <alignment horizontal="left" vertical="top" wrapText="1"/>
    </xf>
    <xf numFmtId="3" fontId="0" fillId="2" borderId="13" xfId="0" applyNumberFormat="1" applyFill="1" applyBorder="1" applyAlignment="1">
      <alignment horizontal="left" vertical="top" wrapText="1"/>
    </xf>
    <xf numFmtId="3" fontId="0" fillId="2" borderId="2" xfId="0" applyNumberFormat="1" applyFill="1" applyBorder="1" applyAlignment="1">
      <alignment horizontal="left" vertical="top" wrapText="1"/>
    </xf>
    <xf numFmtId="3" fontId="0" fillId="2" borderId="22" xfId="0" applyNumberFormat="1" applyFill="1" applyBorder="1" applyAlignment="1">
      <alignment horizontal="left" vertical="top" wrapText="1"/>
    </xf>
    <xf numFmtId="3" fontId="0" fillId="2" borderId="23" xfId="0" applyNumberFormat="1" applyFill="1" applyBorder="1" applyAlignment="1">
      <alignment horizontal="left" vertical="top" wrapText="1"/>
    </xf>
    <xf numFmtId="3" fontId="0" fillId="8" borderId="22" xfId="0" applyNumberFormat="1" applyFill="1" applyBorder="1" applyAlignment="1" applyProtection="1">
      <alignment horizontal="left" vertical="top" wrapText="1"/>
      <protection locked="0"/>
    </xf>
    <xf numFmtId="3" fontId="0" fillId="8" borderId="23" xfId="0" applyNumberFormat="1" applyFill="1" applyBorder="1" applyAlignment="1" applyProtection="1">
      <alignment horizontal="left" vertical="top" wrapText="1"/>
      <protection locked="0"/>
    </xf>
    <xf numFmtId="3" fontId="0" fillId="8" borderId="24" xfId="0" applyNumberFormat="1" applyFill="1" applyBorder="1" applyAlignment="1" applyProtection="1">
      <alignment horizontal="left" vertical="top" wrapText="1"/>
      <protection locked="0"/>
    </xf>
    <xf numFmtId="3" fontId="0" fillId="8" borderId="25" xfId="0" applyNumberFormat="1" applyFill="1" applyBorder="1" applyAlignment="1" applyProtection="1">
      <alignment horizontal="left" vertical="top" wrapText="1"/>
      <protection locked="0"/>
    </xf>
    <xf numFmtId="3" fontId="0" fillId="8" borderId="26" xfId="0" applyNumberFormat="1" applyFill="1" applyBorder="1" applyAlignment="1" applyProtection="1">
      <alignment horizontal="left" vertical="top" wrapText="1"/>
      <protection locked="0"/>
    </xf>
    <xf numFmtId="3" fontId="31" fillId="2" borderId="1" xfId="0" applyNumberFormat="1" applyFont="1" applyFill="1" applyBorder="1" applyAlignment="1">
      <alignment horizontal="left" wrapText="1"/>
    </xf>
    <xf numFmtId="3" fontId="31" fillId="2" borderId="13" xfId="0" applyNumberFormat="1" applyFont="1" applyFill="1" applyBorder="1" applyAlignment="1">
      <alignment horizontal="left" wrapText="1"/>
    </xf>
    <xf numFmtId="3" fontId="31" fillId="2" borderId="2" xfId="0" applyNumberFormat="1" applyFont="1" applyFill="1" applyBorder="1" applyAlignment="1">
      <alignment horizontal="left" wrapText="1"/>
    </xf>
    <xf numFmtId="1" fontId="9" fillId="2" borderId="5" xfId="9" applyFont="1" applyFill="1" applyBorder="1" applyAlignment="1">
      <alignment horizontal="center" vertical="center" wrapText="1"/>
    </xf>
    <xf numFmtId="1" fontId="9" fillId="2" borderId="0" xfId="9" applyFont="1" applyFill="1" applyAlignment="1">
      <alignment horizontal="center" vertical="center" wrapText="1"/>
    </xf>
    <xf numFmtId="1" fontId="9" fillId="2" borderId="6" xfId="9" applyFont="1" applyFill="1" applyBorder="1" applyAlignment="1">
      <alignment horizontal="center" vertical="center" wrapText="1"/>
    </xf>
    <xf numFmtId="1" fontId="9" fillId="2" borderId="7" xfId="9" applyFont="1" applyFill="1" applyBorder="1" applyAlignment="1">
      <alignment horizontal="center" vertical="center" wrapText="1"/>
    </xf>
    <xf numFmtId="1" fontId="9" fillId="2" borderId="0" xfId="23" applyFont="1" applyFill="1" applyAlignment="1">
      <alignment horizontal="left" vertical="top" wrapText="1"/>
    </xf>
    <xf numFmtId="1" fontId="9" fillId="2" borderId="7" xfId="23" applyFont="1" applyFill="1" applyBorder="1" applyAlignment="1">
      <alignment horizontal="left" vertical="top" wrapText="1"/>
    </xf>
    <xf numFmtId="3" fontId="31" fillId="2" borderId="15" xfId="0" applyNumberFormat="1" applyFont="1" applyFill="1" applyBorder="1" applyAlignment="1">
      <alignment wrapText="1"/>
    </xf>
    <xf numFmtId="3" fontId="31" fillId="2" borderId="16" xfId="0" applyNumberFormat="1" applyFont="1" applyFill="1" applyBorder="1" applyAlignment="1">
      <alignment wrapText="1"/>
    </xf>
    <xf numFmtId="3" fontId="31" fillId="2" borderId="17" xfId="0" applyNumberFormat="1" applyFont="1" applyFill="1" applyBorder="1" applyAlignment="1">
      <alignment wrapText="1"/>
    </xf>
    <xf numFmtId="1" fontId="9" fillId="2" borderId="5" xfId="9" applyFont="1" applyFill="1" applyBorder="1" applyAlignment="1">
      <alignment horizontal="center" vertical="top" wrapText="1"/>
    </xf>
    <xf numFmtId="1" fontId="9" fillId="2" borderId="0" xfId="9" applyFont="1" applyFill="1" applyAlignment="1">
      <alignment horizontal="center" vertical="top" wrapText="1"/>
    </xf>
    <xf numFmtId="1" fontId="9" fillId="2" borderId="6" xfId="9" applyFont="1" applyFill="1" applyBorder="1" applyAlignment="1">
      <alignment horizontal="center" vertical="top" wrapText="1"/>
    </xf>
    <xf numFmtId="1" fontId="9" fillId="2" borderId="7" xfId="9" applyFont="1" applyFill="1" applyBorder="1" applyAlignment="1">
      <alignment horizontal="center" vertical="top" wrapText="1"/>
    </xf>
    <xf numFmtId="3" fontId="0" fillId="8" borderId="24" xfId="0" applyNumberFormat="1" applyFill="1" applyBorder="1" applyAlignment="1" applyProtection="1">
      <alignment horizontal="left" vertical="top"/>
      <protection locked="0"/>
    </xf>
    <xf numFmtId="3" fontId="0" fillId="8" borderId="25" xfId="0" applyNumberFormat="1" applyFill="1" applyBorder="1" applyAlignment="1" applyProtection="1">
      <alignment horizontal="left" vertical="top"/>
      <protection locked="0"/>
    </xf>
    <xf numFmtId="3" fontId="0" fillId="8" borderId="26" xfId="0" applyNumberFormat="1" applyFill="1" applyBorder="1" applyAlignment="1" applyProtection="1">
      <alignment horizontal="left" vertical="top"/>
      <protection locked="0"/>
    </xf>
    <xf numFmtId="3" fontId="31" fillId="2" borderId="15" xfId="0" applyNumberFormat="1" applyFont="1" applyFill="1" applyBorder="1" applyAlignment="1">
      <alignment horizontal="left"/>
    </xf>
    <xf numFmtId="3" fontId="31" fillId="2" borderId="16" xfId="0" applyNumberFormat="1" applyFont="1" applyFill="1" applyBorder="1" applyAlignment="1">
      <alignment horizontal="left"/>
    </xf>
    <xf numFmtId="3" fontId="31" fillId="2" borderId="17" xfId="0" applyNumberFormat="1" applyFont="1" applyFill="1" applyBorder="1" applyAlignment="1">
      <alignment horizontal="left"/>
    </xf>
    <xf numFmtId="3" fontId="31" fillId="2" borderId="29" xfId="0" applyNumberFormat="1" applyFont="1" applyFill="1" applyBorder="1" applyAlignment="1">
      <alignment vertical="top" wrapText="1"/>
    </xf>
    <xf numFmtId="3" fontId="31" fillId="2" borderId="7" xfId="0" applyNumberFormat="1" applyFont="1" applyFill="1" applyBorder="1" applyAlignment="1">
      <alignment vertical="top"/>
    </xf>
    <xf numFmtId="3" fontId="31" fillId="2" borderId="30" xfId="0" applyNumberFormat="1" applyFont="1" applyFill="1" applyBorder="1" applyAlignment="1">
      <alignment vertical="top"/>
    </xf>
    <xf numFmtId="3" fontId="31" fillId="2" borderId="16" xfId="0" applyNumberFormat="1" applyFont="1" applyFill="1" applyBorder="1" applyAlignment="1">
      <alignment vertical="top"/>
    </xf>
    <xf numFmtId="3" fontId="31" fillId="2" borderId="17" xfId="0" applyNumberFormat="1" applyFont="1" applyFill="1" applyBorder="1" applyAlignment="1">
      <alignment vertical="top"/>
    </xf>
    <xf numFmtId="3" fontId="31" fillId="2" borderId="15" xfId="0" applyNumberFormat="1" applyFont="1" applyFill="1" applyBorder="1" applyAlignment="1"/>
    <xf numFmtId="3" fontId="31" fillId="2" borderId="16" xfId="0" applyNumberFormat="1" applyFont="1" applyFill="1" applyBorder="1" applyAlignment="1"/>
    <xf numFmtId="3" fontId="31" fillId="2" borderId="17" xfId="0" applyNumberFormat="1" applyFont="1" applyFill="1" applyBorder="1" applyAlignment="1"/>
  </cellXfs>
  <cellStyles count="31">
    <cellStyle name="%" xfId="1" xr:uid="{00000000-0005-0000-0000-000000000000}"/>
    <cellStyle name="% 2" xfId="2" xr:uid="{00000000-0005-0000-0000-000001000000}"/>
    <cellStyle name="Comma 2" xfId="3" xr:uid="{00000000-0005-0000-0000-000003000000}"/>
    <cellStyle name="Comma 2 2" xfId="4" xr:uid="{00000000-0005-0000-0000-000004000000}"/>
    <cellStyle name="Comma 3" xfId="5" xr:uid="{00000000-0005-0000-0000-000005000000}"/>
    <cellStyle name="Hyperlink" xfId="6" builtinId="8"/>
    <cellStyle name="Hyperlink 2" xfId="7" xr:uid="{00000000-0005-0000-0000-000007000000}"/>
    <cellStyle name="Hyperlink 3" xfId="8" xr:uid="{00000000-0005-0000-0000-000008000000}"/>
    <cellStyle name="Hyperlink 4" xfId="30" xr:uid="{BF6CDCBA-ED34-47F3-B12D-2DAC45D957B6}"/>
    <cellStyle name="Normal" xfId="0" builtinId="0"/>
    <cellStyle name="Normal 10" xfId="9" xr:uid="{00000000-0005-0000-0000-00000A000000}"/>
    <cellStyle name="Normal 10 2" xfId="26" xr:uid="{00000000-0005-0000-0000-00000B000000}"/>
    <cellStyle name="Normal 11" xfId="23" xr:uid="{00000000-0005-0000-0000-00000C000000}"/>
    <cellStyle name="Normal 12" xfId="27" xr:uid="{04479309-8912-4C7F-A60F-B16F49C48540}"/>
    <cellStyle name="Normal 13" xfId="28" xr:uid="{67636783-3363-4CF9-9523-C1DE1678557A}"/>
    <cellStyle name="Normal 14" xfId="29" xr:uid="{96A5D938-D912-4424-9197-B98BF272BBF0}"/>
    <cellStyle name="Normal 2" xfId="10" xr:uid="{00000000-0005-0000-0000-00000D000000}"/>
    <cellStyle name="Normal 2 2" xfId="11" xr:uid="{00000000-0005-0000-0000-00000E000000}"/>
    <cellStyle name="Normal 3" xfId="12" xr:uid="{00000000-0005-0000-0000-00000F000000}"/>
    <cellStyle name="Normal 4" xfId="13" xr:uid="{00000000-0005-0000-0000-000010000000}"/>
    <cellStyle name="Normal 4 2" xfId="24" xr:uid="{00000000-0005-0000-0000-000011000000}"/>
    <cellStyle name="Normal 5" xfId="14" xr:uid="{00000000-0005-0000-0000-000012000000}"/>
    <cellStyle name="Normal 6" xfId="15" xr:uid="{00000000-0005-0000-0000-000013000000}"/>
    <cellStyle name="Normal 7" xfId="16" xr:uid="{00000000-0005-0000-0000-000014000000}"/>
    <cellStyle name="Normal 8" xfId="17" xr:uid="{00000000-0005-0000-0000-000015000000}"/>
    <cellStyle name="Normal 9" xfId="18" xr:uid="{00000000-0005-0000-0000-000016000000}"/>
    <cellStyle name="Normal_Sheet1" xfId="19" xr:uid="{00000000-0005-0000-0000-000017000000}"/>
    <cellStyle name="Per cent" xfId="20" builtinId="5"/>
    <cellStyle name="Percent 2" xfId="21" xr:uid="{00000000-0005-0000-0000-000019000000}"/>
    <cellStyle name="Percent 3" xfId="22" xr:uid="{00000000-0005-0000-0000-00001A000000}"/>
    <cellStyle name="Percent 4" xfId="25" xr:uid="{00000000-0005-0000-0000-00001B000000}"/>
  </cellStyles>
  <dxfs count="836">
    <dxf>
      <fill>
        <patternFill>
          <bgColor theme="9" tint="-0.24994659260841701"/>
        </patternFill>
      </fill>
    </dxf>
    <dxf>
      <fill>
        <patternFill>
          <bgColor theme="6" tint="-0.24994659260841701"/>
        </patternFill>
      </fill>
    </dxf>
    <dxf>
      <font>
        <b/>
        <i val="0"/>
        <strike val="0"/>
        <color theme="0"/>
      </font>
      <fill>
        <patternFill>
          <bgColor theme="9" tint="-0.24994659260841701"/>
        </patternFill>
      </fill>
    </dxf>
    <dxf>
      <font>
        <b/>
        <i val="0"/>
        <color theme="0"/>
      </font>
      <fill>
        <patternFill>
          <bgColor rgb="FFE2000A"/>
        </patternFill>
      </fill>
    </dxf>
    <dxf>
      <font>
        <b/>
        <i val="0"/>
        <strike val="0"/>
        <color theme="0"/>
      </font>
      <fill>
        <patternFill>
          <bgColor theme="9" tint="-0.24994659260841701"/>
        </patternFill>
      </fill>
    </dxf>
    <dxf>
      <font>
        <b/>
        <i val="0"/>
        <color theme="0"/>
      </font>
      <fill>
        <patternFill>
          <bgColor rgb="FFE2000A"/>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ont>
        <color rgb="FFFFFFCC"/>
      </font>
      <fill>
        <patternFill>
          <bgColor rgb="FFFFFFCC"/>
        </patternFill>
      </fill>
      <border>
        <left/>
        <right/>
        <top/>
        <bottom/>
      </border>
    </dxf>
    <dxf>
      <font>
        <b/>
        <i val="0"/>
        <strike val="0"/>
        <color theme="0"/>
      </font>
      <fill>
        <patternFill>
          <bgColor theme="9" tint="-0.24994659260841701"/>
        </patternFill>
      </fill>
    </dxf>
    <dxf>
      <font>
        <b/>
        <i val="0"/>
        <strike val="0"/>
        <color theme="0"/>
      </font>
      <fill>
        <patternFill>
          <bgColor rgb="FFE2000A"/>
        </patternFill>
      </fill>
    </dxf>
    <dxf>
      <font>
        <color rgb="FFFFFFCC"/>
      </font>
      <fill>
        <patternFill>
          <bgColor rgb="FFFFFFCC"/>
        </patternFill>
      </fill>
      <border>
        <left/>
        <right/>
        <top/>
        <bottom/>
      </border>
    </dxf>
    <dxf>
      <font>
        <b/>
        <i val="0"/>
        <strike val="0"/>
        <color theme="0"/>
      </font>
      <fill>
        <patternFill>
          <bgColor rgb="FFE2000A"/>
        </patternFill>
      </fill>
    </dxf>
    <dxf>
      <font>
        <b/>
        <i val="0"/>
        <strike val="0"/>
        <color theme="0"/>
      </font>
      <fill>
        <patternFill>
          <bgColor theme="9" tint="-0.24994659260841701"/>
        </patternFill>
      </fill>
    </dxf>
    <dxf>
      <font>
        <b/>
        <i val="0"/>
        <color theme="0"/>
      </font>
      <fill>
        <patternFill>
          <bgColor rgb="FFE2000A"/>
        </patternFill>
      </fill>
    </dxf>
    <dxf>
      <font>
        <b/>
        <i val="0"/>
        <strike val="0"/>
        <color theme="0"/>
      </font>
      <fill>
        <patternFill>
          <bgColor theme="9" tint="-0.24994659260841701"/>
        </patternFill>
      </fill>
    </dxf>
    <dxf>
      <font>
        <b/>
        <i val="0"/>
        <strike val="0"/>
        <color theme="0"/>
      </font>
      <fill>
        <patternFill>
          <bgColor theme="9"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ont>
        <color theme="0"/>
      </font>
      <fill>
        <patternFill>
          <bgColor rgb="FFE26B0A"/>
        </patternFill>
      </fill>
    </dxf>
    <dxf>
      <font>
        <color theme="0"/>
      </font>
      <fill>
        <patternFill>
          <bgColor rgb="FFE2000A"/>
        </patternFill>
      </fill>
    </dxf>
    <dxf>
      <font>
        <b/>
        <i val="0"/>
        <color theme="0"/>
      </font>
      <fill>
        <patternFill>
          <bgColor rgb="FFE26B0A"/>
        </patternFill>
      </fill>
    </dxf>
    <dxf>
      <fill>
        <patternFill>
          <bgColor rgb="FFE26B0A"/>
        </patternFill>
      </fill>
    </dxf>
    <dxf>
      <fill>
        <patternFill>
          <bgColor theme="0"/>
        </patternFill>
      </fill>
      <border>
        <left style="thin">
          <color auto="1"/>
        </left>
        <right style="thin">
          <color auto="1"/>
        </right>
        <top style="thin">
          <color auto="1"/>
        </top>
        <bottom style="thin">
          <color auto="1"/>
        </bottom>
      </border>
    </dxf>
    <dxf>
      <font>
        <b/>
        <i val="0"/>
        <strike val="0"/>
        <color theme="0"/>
      </font>
      <fill>
        <patternFill>
          <bgColor rgb="FFE2000A"/>
        </patternFill>
      </fill>
    </dxf>
    <dxf>
      <font>
        <b/>
        <i val="0"/>
        <strike val="0"/>
        <color theme="0"/>
      </font>
      <fill>
        <patternFill>
          <bgColor rgb="FFE2000A"/>
        </patternFill>
      </fill>
    </dxf>
    <dxf>
      <font>
        <b/>
        <i val="0"/>
        <strike val="0"/>
        <color theme="0"/>
      </font>
      <fill>
        <patternFill>
          <bgColor rgb="FFE2000A"/>
        </patternFill>
      </fill>
    </dxf>
    <dxf>
      <fill>
        <patternFill>
          <bgColor rgb="FFE2000A"/>
        </patternFill>
      </fill>
    </dxf>
    <dxf>
      <font>
        <b/>
        <i val="0"/>
        <strike val="0"/>
        <color theme="0"/>
      </font>
      <fill>
        <patternFill>
          <bgColor theme="9" tint="-0.24994659260841701"/>
        </patternFill>
      </fill>
    </dxf>
    <dxf>
      <font>
        <b/>
        <i val="0"/>
        <strike val="0"/>
        <color theme="0"/>
      </font>
      <fill>
        <patternFill>
          <bgColor rgb="FFE26B0A"/>
        </patternFill>
      </fill>
    </dxf>
    <dxf>
      <font>
        <b/>
        <i val="0"/>
        <color theme="0"/>
      </font>
      <fill>
        <patternFill>
          <bgColor rgb="FFE2000A"/>
        </patternFill>
      </fill>
    </dxf>
    <dxf>
      <fill>
        <patternFill>
          <bgColor theme="9" tint="-0.24994659260841701"/>
        </patternFill>
      </fill>
    </dxf>
    <dxf>
      <fill>
        <patternFill>
          <bgColor theme="6" tint="-0.24994659260841701"/>
        </patternFill>
      </fill>
    </dxf>
    <dxf>
      <fill>
        <patternFill>
          <bgColor theme="6" tint="-0.24994659260841701"/>
        </patternFill>
      </fill>
    </dxf>
    <dxf>
      <fill>
        <patternFill>
          <bgColor theme="9" tint="-0.24994659260841701"/>
        </patternFill>
      </fill>
    </dxf>
    <dxf>
      <fill>
        <patternFill>
          <bgColor theme="9" tint="-0.24994659260841701"/>
        </patternFill>
      </fill>
    </dxf>
    <dxf>
      <fill>
        <patternFill>
          <bgColor theme="6"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6" tint="-0.24994659260841701"/>
        </patternFill>
      </fill>
    </dxf>
    <dxf>
      <fill>
        <patternFill>
          <bgColor theme="9" tint="-0.24994659260841701"/>
        </patternFill>
      </fill>
    </dxf>
    <dxf>
      <fill>
        <patternFill>
          <bgColor theme="9" tint="-0.24994659260841701"/>
        </patternFill>
      </fill>
    </dxf>
    <dxf>
      <fill>
        <patternFill>
          <bgColor theme="6"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6" tint="-0.24994659260841701"/>
        </patternFill>
      </fill>
    </dxf>
    <dxf>
      <fill>
        <patternFill>
          <bgColor theme="9"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6" tint="-0.24994659260841701"/>
        </patternFill>
      </fill>
    </dxf>
    <dxf>
      <fill>
        <patternFill>
          <bgColor theme="9"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9" tint="-0.24994659260841701"/>
        </patternFill>
      </fill>
    </dxf>
    <dxf>
      <fill>
        <patternFill>
          <bgColor theme="6"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9" tint="-0.24994659260841701"/>
        </patternFill>
      </fill>
    </dxf>
    <dxf>
      <fill>
        <patternFill>
          <bgColor theme="6"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9" tint="-0.24994659260841701"/>
        </patternFill>
      </fill>
    </dxf>
    <dxf>
      <fill>
        <patternFill>
          <bgColor theme="6"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9" tint="-0.24994659260841701"/>
        </patternFill>
      </fill>
    </dxf>
    <dxf>
      <fill>
        <patternFill>
          <bgColor theme="6" tint="-0.24994659260841701"/>
        </patternFill>
      </fill>
    </dxf>
    <dxf>
      <fill>
        <patternFill>
          <bgColor theme="6" tint="-0.24994659260841701"/>
        </patternFill>
      </fill>
    </dxf>
    <dxf>
      <fill>
        <patternFill>
          <bgColor theme="9" tint="-0.24994659260841701"/>
        </patternFill>
      </fill>
    </dxf>
    <dxf>
      <fill>
        <patternFill>
          <bgColor theme="9" tint="-0.24994659260841701"/>
        </patternFill>
      </fill>
    </dxf>
    <dxf>
      <fill>
        <patternFill>
          <bgColor theme="6"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9" tint="-0.24994659260841701"/>
        </patternFill>
      </fill>
    </dxf>
    <dxf>
      <fill>
        <patternFill>
          <bgColor theme="6"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9" tint="-0.24994659260841701"/>
        </patternFill>
      </fill>
    </dxf>
    <dxf>
      <fill>
        <patternFill>
          <bgColor theme="6"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9" tint="-0.24994659260841701"/>
        </patternFill>
      </fill>
    </dxf>
    <dxf>
      <fill>
        <patternFill>
          <bgColor theme="6"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9" tint="-0.24994659260841701"/>
        </patternFill>
      </fill>
    </dxf>
    <dxf>
      <fill>
        <patternFill>
          <bgColor theme="6" tint="-0.24994659260841701"/>
        </patternFill>
      </fill>
    </dxf>
    <dxf>
      <fill>
        <patternFill>
          <bgColor theme="6" tint="-0.24994659260841701"/>
        </patternFill>
      </fill>
    </dxf>
    <dxf>
      <fill>
        <patternFill>
          <bgColor theme="9" tint="-0.24994659260841701"/>
        </patternFill>
      </fill>
    </dxf>
    <dxf>
      <fill>
        <patternFill>
          <bgColor theme="9" tint="-0.24994659260841701"/>
        </patternFill>
      </fill>
    </dxf>
    <dxf>
      <fill>
        <patternFill>
          <bgColor theme="6"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9" tint="-0.24994659260841701"/>
        </patternFill>
      </fill>
    </dxf>
    <dxf>
      <fill>
        <patternFill>
          <bgColor theme="6"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9" tint="-0.24994659260841701"/>
        </patternFill>
      </fill>
    </dxf>
    <dxf>
      <fill>
        <patternFill>
          <bgColor theme="6" tint="-0.24994659260841701"/>
        </patternFill>
      </fill>
    </dxf>
    <dxf>
      <fill>
        <patternFill>
          <bgColor theme="6" tint="-0.24994659260841701"/>
        </patternFill>
      </fill>
    </dxf>
    <dxf>
      <fill>
        <patternFill>
          <bgColor theme="9" tint="-0.24994659260841701"/>
        </patternFill>
      </fill>
    </dxf>
    <dxf>
      <fill>
        <patternFill>
          <bgColor theme="9" tint="-0.24994659260841701"/>
        </patternFill>
      </fill>
    </dxf>
    <dxf>
      <fill>
        <patternFill>
          <bgColor theme="6"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9" tint="-0.24994659260841701"/>
        </patternFill>
      </fill>
    </dxf>
    <dxf>
      <fill>
        <patternFill>
          <bgColor theme="6"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9" tint="-0.24994659260841701"/>
        </patternFill>
      </fill>
    </dxf>
    <dxf>
      <fill>
        <patternFill>
          <bgColor theme="6" tint="-0.24994659260841701"/>
        </patternFill>
      </fill>
    </dxf>
    <dxf>
      <fill>
        <patternFill>
          <bgColor theme="6" tint="-0.24994659260841701"/>
        </patternFill>
      </fill>
    </dxf>
    <dxf>
      <fill>
        <patternFill>
          <bgColor theme="9" tint="-0.24994659260841701"/>
        </patternFill>
      </fill>
    </dxf>
    <dxf>
      <fill>
        <patternFill>
          <bgColor theme="9" tint="-0.24994659260841701"/>
        </patternFill>
      </fill>
    </dxf>
    <dxf>
      <fill>
        <patternFill>
          <bgColor theme="6"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9" tint="-0.24994659260841701"/>
        </patternFill>
      </fill>
    </dxf>
    <dxf>
      <fill>
        <patternFill>
          <bgColor theme="6"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6" tint="-0.24994659260841701"/>
        </patternFill>
      </fill>
    </dxf>
    <dxf>
      <fill>
        <patternFill>
          <bgColor theme="9" tint="-0.24994659260841701"/>
        </patternFill>
      </fill>
    </dxf>
    <dxf>
      <fill>
        <patternFill>
          <bgColor theme="9" tint="-0.24994659260841701"/>
        </patternFill>
      </fill>
    </dxf>
    <dxf>
      <fill>
        <patternFill>
          <bgColor theme="6"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9" tint="-0.24994659260841701"/>
        </patternFill>
      </fill>
    </dxf>
    <dxf>
      <fill>
        <patternFill>
          <bgColor theme="6"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9" tint="-0.24994659260841701"/>
        </patternFill>
      </fill>
    </dxf>
    <dxf>
      <fill>
        <patternFill>
          <bgColor theme="6"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9" tint="-0.24994659260841701"/>
        </patternFill>
      </fill>
    </dxf>
    <dxf>
      <fill>
        <patternFill>
          <bgColor theme="6"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9" tint="-0.24994659260841701"/>
        </patternFill>
      </fill>
    </dxf>
    <dxf>
      <fill>
        <patternFill>
          <bgColor theme="6"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9" tint="-0.24994659260841701"/>
        </patternFill>
      </fill>
    </dxf>
    <dxf>
      <fill>
        <patternFill>
          <bgColor theme="6"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9" tint="-0.24994659260841701"/>
        </patternFill>
      </fill>
    </dxf>
    <dxf>
      <fill>
        <patternFill>
          <bgColor theme="6"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9" tint="-0.24994659260841701"/>
        </patternFill>
      </fill>
    </dxf>
    <dxf>
      <fill>
        <patternFill>
          <bgColor theme="6"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9" tint="-0.24994659260841701"/>
        </patternFill>
      </fill>
    </dxf>
    <dxf>
      <fill>
        <patternFill>
          <bgColor theme="6"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6" tint="-0.24994659260841701"/>
        </patternFill>
      </fill>
    </dxf>
    <dxf>
      <fill>
        <patternFill>
          <bgColor theme="9" tint="-0.24994659260841701"/>
        </patternFill>
      </fill>
    </dxf>
    <dxf>
      <fill>
        <patternFill>
          <bgColor theme="9" tint="-0.24994659260841701"/>
        </patternFill>
      </fill>
    </dxf>
    <dxf>
      <fill>
        <patternFill>
          <bgColor theme="6" tint="-0.24994659260841701"/>
        </patternFill>
      </fill>
    </dxf>
    <dxf>
      <font>
        <color theme="0"/>
      </font>
      <fill>
        <patternFill>
          <bgColor rgb="FFE2000A"/>
        </patternFill>
      </fill>
    </dxf>
    <dxf>
      <font>
        <color theme="0"/>
      </font>
      <fill>
        <patternFill>
          <bgColor rgb="FFE2000A"/>
        </patternFill>
      </fill>
    </dxf>
    <dxf>
      <font>
        <color theme="0"/>
      </font>
      <fill>
        <patternFill>
          <bgColor rgb="FFE2000A"/>
        </patternFill>
      </fill>
    </dxf>
    <dxf>
      <font>
        <color theme="0"/>
      </font>
      <fill>
        <patternFill>
          <bgColor rgb="FFE2000A"/>
        </patternFill>
      </fill>
    </dxf>
    <dxf>
      <font>
        <color theme="0"/>
      </font>
      <fill>
        <patternFill>
          <bgColor rgb="FFE2000A"/>
        </patternFill>
      </fill>
    </dxf>
    <dxf>
      <font>
        <color theme="0"/>
      </font>
      <fill>
        <patternFill>
          <bgColor rgb="FFE2000A"/>
        </patternFill>
      </fill>
    </dxf>
    <dxf>
      <font>
        <color theme="0"/>
      </font>
      <fill>
        <patternFill>
          <bgColor rgb="FFE2000A"/>
        </patternFill>
      </fill>
    </dxf>
    <dxf>
      <font>
        <color theme="0"/>
      </font>
      <fill>
        <patternFill>
          <bgColor rgb="FFE2000A"/>
        </patternFill>
      </fill>
    </dxf>
    <dxf>
      <font>
        <color theme="0"/>
      </font>
      <fill>
        <patternFill>
          <bgColor rgb="FFE2000A"/>
        </patternFill>
      </fill>
    </dxf>
    <dxf>
      <font>
        <color theme="0"/>
      </font>
      <fill>
        <patternFill>
          <bgColor rgb="FFE2000A"/>
        </patternFill>
      </fill>
    </dxf>
    <dxf>
      <fill>
        <patternFill>
          <bgColor theme="9" tint="-0.24994659260841701"/>
        </patternFill>
      </fill>
    </dxf>
    <dxf>
      <font>
        <color theme="0"/>
      </font>
      <fill>
        <patternFill>
          <bgColor rgb="FFE2000A"/>
        </patternFill>
      </fill>
    </dxf>
    <dxf>
      <font>
        <color theme="0"/>
      </font>
      <fill>
        <patternFill>
          <bgColor rgb="FFE2000A"/>
        </patternFill>
      </fill>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ont>
        <color theme="0"/>
      </font>
      <fill>
        <patternFill>
          <bgColor rgb="FFE2000A"/>
        </patternFill>
      </fill>
    </dxf>
    <dxf>
      <font>
        <color theme="0"/>
      </font>
      <fill>
        <patternFill>
          <bgColor rgb="FFE2000A"/>
        </patternFill>
      </fill>
    </dxf>
    <dxf>
      <font>
        <color theme="0"/>
      </font>
      <fill>
        <patternFill>
          <bgColor rgb="FFE2000A"/>
        </patternFill>
      </fill>
    </dxf>
    <dxf>
      <font>
        <color theme="0"/>
      </font>
      <fill>
        <patternFill>
          <bgColor rgb="FFE2000A"/>
        </patternFill>
      </fill>
    </dxf>
    <dxf>
      <font>
        <color theme="0"/>
      </font>
      <fill>
        <patternFill>
          <bgColor rgb="FFE26B0A"/>
        </patternFill>
      </fill>
    </dxf>
    <dxf>
      <font>
        <color theme="0"/>
      </font>
      <fill>
        <patternFill>
          <bgColor rgb="FFE26B0A"/>
        </patternFill>
      </fill>
    </dxf>
    <dxf>
      <font>
        <color theme="0"/>
      </font>
      <fill>
        <patternFill>
          <bgColor rgb="FFE26B0A"/>
        </patternFill>
      </fill>
    </dxf>
    <dxf>
      <font>
        <color theme="0"/>
      </font>
      <fill>
        <patternFill>
          <bgColor rgb="FFE2000A"/>
        </patternFill>
      </fill>
    </dxf>
    <dxf>
      <font>
        <color theme="0"/>
      </font>
      <fill>
        <patternFill>
          <bgColor rgb="FFE2000A"/>
        </patternFill>
      </fill>
    </dxf>
    <dxf>
      <font>
        <color theme="0"/>
      </font>
      <fill>
        <patternFill>
          <bgColor rgb="FFE2000A"/>
        </patternFill>
      </fill>
    </dxf>
    <dxf>
      <font>
        <color rgb="FFFFFFCC"/>
      </font>
      <fill>
        <patternFill>
          <bgColor rgb="FFFFFFCC"/>
        </patternFill>
      </fill>
      <border>
        <left style="thin">
          <color auto="1"/>
        </left>
        <right style="thin">
          <color auto="1"/>
        </right>
        <top/>
        <bottom/>
      </border>
    </dxf>
    <dxf>
      <font>
        <b/>
        <i val="0"/>
        <strike val="0"/>
        <color theme="0"/>
      </font>
      <fill>
        <patternFill>
          <bgColor theme="9" tint="-0.24994659260841701"/>
        </patternFill>
      </fill>
    </dxf>
    <dxf>
      <font>
        <b/>
        <i val="0"/>
        <strike val="0"/>
        <color theme="0"/>
      </font>
      <fill>
        <patternFill>
          <bgColor theme="9" tint="-0.24994659260841701"/>
        </patternFill>
      </fill>
    </dxf>
    <dxf>
      <font>
        <b/>
        <i val="0"/>
        <strike val="0"/>
        <color theme="0"/>
      </font>
      <fill>
        <patternFill>
          <bgColor theme="9" tint="-0.24994659260841701"/>
        </patternFill>
      </fill>
    </dxf>
    <dxf>
      <font>
        <b/>
        <i val="0"/>
        <strike val="0"/>
        <color theme="0"/>
      </font>
      <fill>
        <patternFill>
          <bgColor theme="9" tint="-0.24994659260841701"/>
        </patternFill>
      </fill>
    </dxf>
    <dxf>
      <font>
        <b/>
        <i val="0"/>
        <strike val="0"/>
        <color theme="0"/>
      </font>
      <fill>
        <patternFill>
          <bgColor theme="9" tint="-0.24994659260841701"/>
        </patternFill>
      </fill>
    </dxf>
    <dxf>
      <font>
        <b/>
        <i val="0"/>
        <strike val="0"/>
        <color theme="0"/>
      </font>
      <fill>
        <patternFill>
          <bgColor rgb="FFE26B0A"/>
        </patternFill>
      </fill>
    </dxf>
    <dxf>
      <font>
        <b/>
        <i val="0"/>
        <strike val="0"/>
        <color theme="0"/>
      </font>
      <fill>
        <patternFill>
          <bgColor theme="9" tint="-0.24994659260841701"/>
        </patternFill>
      </fill>
    </dxf>
    <dxf>
      <font>
        <b/>
        <i val="0"/>
        <strike val="0"/>
        <color theme="0"/>
      </font>
      <fill>
        <patternFill>
          <bgColor theme="9" tint="-0.24994659260841701"/>
        </patternFill>
      </fill>
    </dxf>
    <dxf>
      <font>
        <b/>
        <i val="0"/>
        <strike val="0"/>
        <color theme="0"/>
      </font>
      <fill>
        <patternFill>
          <bgColor rgb="FFE2000A"/>
        </patternFill>
      </fill>
    </dxf>
  </dxfs>
  <tableStyles count="0" defaultTableStyle="TableStyleMedium2" defaultPivotStyle="PivotStyleLight16"/>
  <colors>
    <mruColors>
      <color rgb="FFFFFFCC"/>
      <color rgb="FFE2000A"/>
      <color rgb="FFCCFFCC"/>
      <color rgb="FF0000CC"/>
      <color rgb="FFE26B0A"/>
      <color rgb="FFFFFFFF"/>
      <color rgb="FF0000FF"/>
      <color rgb="FF006600"/>
      <color rgb="FFFFFF00"/>
      <color rgb="FFC4D7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2767872</xdr:colOff>
      <xdr:row>0</xdr:row>
      <xdr:rowOff>0</xdr:rowOff>
    </xdr:from>
    <xdr:to>
      <xdr:col>3</xdr:col>
      <xdr:colOff>165100</xdr:colOff>
      <xdr:row>7</xdr:row>
      <xdr:rowOff>10504</xdr:rowOff>
    </xdr:to>
    <xdr:pic>
      <xdr:nvPicPr>
        <xdr:cNvPr id="6" name="Picture 5">
          <a:extLst>
            <a:ext uri="{FF2B5EF4-FFF2-40B4-BE49-F238E27FC236}">
              <a16:creationId xmlns:a16="http://schemas.microsoft.com/office/drawing/2014/main" id="{B52B48FD-80A6-7FC0-C238-06862675B314}"/>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508"/>
        <a:stretch/>
      </xdr:blipFill>
      <xdr:spPr bwMode="auto">
        <a:xfrm>
          <a:off x="8254272" y="0"/>
          <a:ext cx="2679793" cy="13986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Laura Wishart" id="{37BDD78E-00FA-4615-8A0F-B40D8ED989D3}" userId="S::Laura.Wishart@communities.gov.uk::48b59263-1587-4a6c-b1af-059c63cf01a8"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L237" dT="2025-04-02T16:06:59.35" personId="{37BDD78E-00FA-4615-8A0F-B40D8ED989D3}" id="{F63624CA-6A61-4139-AD4A-4032C19A7CB7}" done="1">
    <text>I have assumed the new LAs will not be included in the sample - but worth reviewing for COR 26/27</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s://www.gov.uk/government/publications/capital-outturn-return" TargetMode="External"/><Relationship Id="rId2" Type="http://schemas.openxmlformats.org/officeDocument/2006/relationships/hyperlink" Target="https://www.gov.uk/government/publications/capital-payments-and-receipts-return" TargetMode="External"/><Relationship Id="rId1" Type="http://schemas.openxmlformats.org/officeDocument/2006/relationships/hyperlink" Target="http://www.legislation.gov.uk/ukpga/2003/26/conten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CapitalData@communities.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4.bin"/><Relationship Id="rId4" Type="http://schemas.microsoft.com/office/2017/10/relationships/threadedComment" Target="../threadedComments/threadedComment1.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gov.uk/government/publications/standard-industrial-classification-of-economic-activities-si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tint="-0.499984740745262"/>
    <pageSetUpPr fitToPage="1"/>
  </sheetPr>
  <dimension ref="A1:D62"/>
  <sheetViews>
    <sheetView showGridLines="0" zoomScaleNormal="100" zoomScaleSheetLayoutView="100" workbookViewId="0">
      <selection activeCell="C15" sqref="C15"/>
    </sheetView>
  </sheetViews>
  <sheetFormatPr defaultColWidth="8.88671875" defaultRowHeight="15" customHeight="1"/>
  <cols>
    <col min="1" max="1" width="3.33203125" customWidth="1"/>
    <col min="2" max="2" width="60.6640625" customWidth="1"/>
    <col min="3" max="3" width="61.6640625" bestFit="1" customWidth="1"/>
    <col min="4" max="4" width="3.33203125" customWidth="1"/>
    <col min="5" max="9" width="8.88671875" customWidth="1"/>
  </cols>
  <sheetData>
    <row r="1" spans="1:4" ht="20.100000000000001">
      <c r="A1" s="40"/>
      <c r="B1" s="41" t="s">
        <v>0</v>
      </c>
      <c r="C1" s="42" t="s">
        <v>1</v>
      </c>
      <c r="D1" s="40"/>
    </row>
    <row r="2" spans="1:4" ht="15.6">
      <c r="A2" s="40"/>
      <c r="B2" s="43"/>
      <c r="C2" s="43"/>
      <c r="D2" s="40"/>
    </row>
    <row r="3" spans="1:4" ht="15" customHeight="1">
      <c r="A3" s="40"/>
      <c r="B3" s="670" t="s">
        <v>2</v>
      </c>
      <c r="C3" s="358"/>
      <c r="D3" s="40"/>
    </row>
    <row r="4" spans="1:4" ht="15" customHeight="1">
      <c r="A4" s="40"/>
      <c r="B4" s="405" t="s">
        <v>3</v>
      </c>
      <c r="C4" s="628"/>
      <c r="D4" s="40"/>
    </row>
    <row r="5" spans="1:4" ht="15.6">
      <c r="A5" s="40"/>
      <c r="B5" s="43"/>
      <c r="C5" s="357"/>
      <c r="D5" s="40"/>
    </row>
    <row r="6" spans="1:4" ht="15" customHeight="1">
      <c r="A6" s="40"/>
      <c r="B6" s="43"/>
      <c r="C6" s="357"/>
      <c r="D6" s="40"/>
    </row>
    <row r="7" spans="1:4" ht="15.6">
      <c r="A7" s="40"/>
      <c r="B7" s="43"/>
      <c r="C7" s="43"/>
      <c r="D7" s="40"/>
    </row>
    <row r="8" spans="1:4" ht="30.95" customHeight="1">
      <c r="A8" s="40"/>
      <c r="B8" s="675" t="s">
        <v>4</v>
      </c>
      <c r="C8" s="675"/>
      <c r="D8" s="40"/>
    </row>
    <row r="9" spans="1:4" ht="15.6">
      <c r="A9" s="40"/>
      <c r="B9" s="327"/>
      <c r="C9" s="327"/>
      <c r="D9" s="40"/>
    </row>
    <row r="10" spans="1:4" ht="30.6" customHeight="1">
      <c r="A10" s="40"/>
      <c r="B10" s="678" t="s">
        <v>5</v>
      </c>
      <c r="C10" s="678"/>
      <c r="D10" s="40"/>
    </row>
    <row r="11" spans="1:4" ht="15.6">
      <c r="A11" s="40"/>
      <c r="B11" s="327"/>
      <c r="C11" s="327"/>
      <c r="D11" s="40"/>
    </row>
    <row r="12" spans="1:4" ht="113.25" customHeight="1">
      <c r="A12" s="40"/>
      <c r="B12" s="676" t="s">
        <v>6</v>
      </c>
      <c r="C12" s="677"/>
      <c r="D12" s="40"/>
    </row>
    <row r="13" spans="1:4" ht="15.6">
      <c r="A13" s="40"/>
      <c r="B13" s="44"/>
      <c r="C13" s="44"/>
      <c r="D13" s="40"/>
    </row>
    <row r="14" spans="1:4" ht="15.95" thickBot="1">
      <c r="A14" s="19"/>
      <c r="B14" s="19"/>
      <c r="C14" s="19"/>
      <c r="D14" s="19"/>
    </row>
    <row r="15" spans="1:4" ht="15" customHeight="1" thickBot="1">
      <c r="A15" s="19"/>
      <c r="B15" s="19" t="s">
        <v>7</v>
      </c>
      <c r="C15" s="45" t="s">
        <v>8</v>
      </c>
      <c r="D15" s="19"/>
    </row>
    <row r="16" spans="1:4" ht="15" customHeight="1" thickBot="1">
      <c r="A16" s="19"/>
      <c r="B16" s="19" t="s">
        <v>9</v>
      </c>
      <c r="C16" s="46" t="str">
        <f>VLOOKUP($C$15,LA_List,2,0)</f>
        <v>&lt;Blank&gt;</v>
      </c>
      <c r="D16" s="19"/>
    </row>
    <row r="17" spans="1:4" ht="15" customHeight="1" thickBot="1">
      <c r="A17" s="19"/>
      <c r="B17" s="19" t="s">
        <v>10</v>
      </c>
      <c r="C17" s="270" t="str">
        <f>VLOOKUP($C$15,LA_List,3,0)</f>
        <v>&lt;Blank&gt;</v>
      </c>
      <c r="D17" s="19"/>
    </row>
    <row r="18" spans="1:4" ht="15" customHeight="1" thickBot="1">
      <c r="A18" s="19"/>
      <c r="B18" s="19" t="s">
        <v>11</v>
      </c>
      <c r="C18" s="46" t="str">
        <f>VLOOKUP($C$15,LA_List,4,0)</f>
        <v>&lt;Blank&gt;</v>
      </c>
      <c r="D18" s="19"/>
    </row>
    <row r="19" spans="1:4" ht="15.6">
      <c r="A19" s="19"/>
      <c r="B19" s="19"/>
      <c r="C19" s="47"/>
      <c r="D19" s="19"/>
    </row>
    <row r="20" spans="1:4" ht="15" customHeight="1" thickBot="1">
      <c r="A20" s="19"/>
      <c r="B20" s="19" t="s">
        <v>12</v>
      </c>
      <c r="C20" s="48"/>
      <c r="D20" s="19"/>
    </row>
    <row r="21" spans="1:4" ht="15" customHeight="1" thickBot="1">
      <c r="A21" s="19"/>
      <c r="B21" s="19" t="s">
        <v>13</v>
      </c>
      <c r="C21" s="314"/>
      <c r="D21" s="1" t="s">
        <v>14</v>
      </c>
    </row>
    <row r="22" spans="1:4" ht="15" customHeight="1" thickBot="1">
      <c r="A22" s="19"/>
      <c r="B22" s="19" t="s">
        <v>15</v>
      </c>
      <c r="C22" s="314"/>
      <c r="D22" s="1" t="s">
        <v>14</v>
      </c>
    </row>
    <row r="23" spans="1:4" ht="15" customHeight="1" thickBot="1">
      <c r="A23" s="19"/>
      <c r="B23" s="19" t="s">
        <v>16</v>
      </c>
      <c r="C23" s="314"/>
      <c r="D23" s="1" t="s">
        <v>14</v>
      </c>
    </row>
    <row r="24" spans="1:4" ht="15.6">
      <c r="A24" s="19"/>
      <c r="B24" s="19"/>
      <c r="C24" s="19"/>
      <c r="D24" s="19"/>
    </row>
    <row r="25" spans="1:4" ht="15" customHeight="1" thickBot="1">
      <c r="A25" s="19"/>
      <c r="B25" s="19" t="s">
        <v>17</v>
      </c>
      <c r="C25" s="48"/>
      <c r="D25" s="19"/>
    </row>
    <row r="26" spans="1:4" ht="15" customHeight="1" thickBot="1">
      <c r="A26" s="19"/>
      <c r="B26" s="19" t="s">
        <v>18</v>
      </c>
      <c r="C26" s="314"/>
      <c r="D26" s="1" t="s">
        <v>14</v>
      </c>
    </row>
    <row r="27" spans="1:4" ht="15" customHeight="1" thickBot="1">
      <c r="A27" s="19"/>
      <c r="B27" s="19" t="s">
        <v>19</v>
      </c>
      <c r="C27" s="314"/>
      <c r="D27" s="1" t="s">
        <v>14</v>
      </c>
    </row>
    <row r="28" spans="1:4" ht="15" customHeight="1" thickBot="1">
      <c r="A28" s="19"/>
      <c r="B28" s="19" t="s">
        <v>16</v>
      </c>
      <c r="C28" s="314"/>
      <c r="D28" s="1" t="s">
        <v>14</v>
      </c>
    </row>
    <row r="29" spans="1:4" ht="15" customHeight="1" thickBot="1">
      <c r="A29" s="19"/>
      <c r="B29" s="19"/>
      <c r="C29" s="48"/>
      <c r="D29" s="19"/>
    </row>
    <row r="30" spans="1:4" ht="15" customHeight="1" thickBot="1">
      <c r="A30" s="19"/>
      <c r="B30" s="313" t="s">
        <v>20</v>
      </c>
      <c r="C30" s="45" t="s">
        <v>8</v>
      </c>
      <c r="D30" s="1" t="s">
        <v>14</v>
      </c>
    </row>
    <row r="31" spans="1:4" ht="15" customHeight="1" thickBot="1">
      <c r="A31" s="19"/>
      <c r="B31" s="313" t="s">
        <v>21</v>
      </c>
      <c r="C31" s="48"/>
      <c r="D31" s="19"/>
    </row>
    <row r="32" spans="1:4" ht="15" customHeight="1" thickBot="1">
      <c r="A32" s="19"/>
      <c r="B32" s="313" t="s">
        <v>13</v>
      </c>
      <c r="C32" s="314"/>
      <c r="D32" s="19"/>
    </row>
    <row r="33" spans="1:4" ht="15" customHeight="1" thickBot="1">
      <c r="A33" s="19"/>
      <c r="B33" s="313" t="s">
        <v>22</v>
      </c>
      <c r="C33" s="314"/>
      <c r="D33" s="19"/>
    </row>
    <row r="34" spans="1:4" ht="15" customHeight="1" thickBot="1">
      <c r="A34" s="19"/>
      <c r="B34" s="313" t="s">
        <v>23</v>
      </c>
      <c r="C34" s="314"/>
      <c r="D34" s="19"/>
    </row>
    <row r="35" spans="1:4" ht="15.6">
      <c r="A35" s="19"/>
      <c r="B35" s="19"/>
      <c r="C35" s="19"/>
      <c r="D35" s="19"/>
    </row>
    <row r="36" spans="1:4" ht="15" customHeight="1" thickBot="1">
      <c r="A36" s="19"/>
      <c r="B36" s="19" t="s">
        <v>24</v>
      </c>
      <c r="C36" s="19"/>
      <c r="D36" s="19"/>
    </row>
    <row r="37" spans="1:4" ht="15" customHeight="1" thickBot="1">
      <c r="A37" s="313"/>
      <c r="B37" s="313" t="s">
        <v>25</v>
      </c>
      <c r="C37" s="314" t="s">
        <v>8</v>
      </c>
      <c r="D37" s="313"/>
    </row>
    <row r="38" spans="1:4" ht="15" customHeight="1" thickBot="1">
      <c r="A38" s="19"/>
      <c r="B38" s="19" t="s">
        <v>18</v>
      </c>
      <c r="C38" s="314"/>
      <c r="D38" s="19"/>
    </row>
    <row r="39" spans="1:4" ht="15" customHeight="1" thickBot="1">
      <c r="A39" s="19"/>
      <c r="B39" s="19" t="s">
        <v>19</v>
      </c>
      <c r="C39" s="314"/>
      <c r="D39" s="19"/>
    </row>
    <row r="40" spans="1:4" ht="15" customHeight="1" thickBot="1">
      <c r="A40" s="19"/>
      <c r="B40" s="19" t="s">
        <v>16</v>
      </c>
      <c r="C40" s="314"/>
      <c r="D40" s="19"/>
    </row>
    <row r="41" spans="1:4" ht="15.95" thickBot="1">
      <c r="A41" s="19"/>
      <c r="B41" s="19"/>
      <c r="C41" s="19"/>
      <c r="D41" s="19"/>
    </row>
    <row r="42" spans="1:4" ht="15" customHeight="1" thickBot="1">
      <c r="A42" s="313"/>
      <c r="B42" s="313" t="s">
        <v>25</v>
      </c>
      <c r="C42" s="314" t="s">
        <v>8</v>
      </c>
      <c r="D42" s="313"/>
    </row>
    <row r="43" spans="1:4" ht="15" customHeight="1" thickBot="1">
      <c r="A43" s="19"/>
      <c r="B43" s="19" t="s">
        <v>18</v>
      </c>
      <c r="C43" s="314"/>
      <c r="D43" s="19"/>
    </row>
    <row r="44" spans="1:4" ht="15" customHeight="1" thickBot="1">
      <c r="A44" s="19"/>
      <c r="B44" s="19" t="s">
        <v>19</v>
      </c>
      <c r="C44" s="314"/>
      <c r="D44" s="19"/>
    </row>
    <row r="45" spans="1:4" ht="15" customHeight="1" thickBot="1">
      <c r="A45" s="19"/>
      <c r="B45" s="19" t="s">
        <v>16</v>
      </c>
      <c r="C45" s="314"/>
      <c r="D45" s="19"/>
    </row>
    <row r="46" spans="1:4" ht="15.95" thickBot="1">
      <c r="A46" s="19"/>
      <c r="B46" s="19"/>
      <c r="C46" s="255"/>
      <c r="D46" s="19"/>
    </row>
    <row r="47" spans="1:4" ht="15" customHeight="1" thickBot="1">
      <c r="A47" s="313"/>
      <c r="B47" s="313" t="s">
        <v>25</v>
      </c>
      <c r="C47" s="314" t="s">
        <v>8</v>
      </c>
      <c r="D47" s="313"/>
    </row>
    <row r="48" spans="1:4" ht="15" customHeight="1" thickBot="1">
      <c r="A48" s="19"/>
      <c r="B48" s="19" t="s">
        <v>18</v>
      </c>
      <c r="C48" s="314"/>
      <c r="D48" s="19"/>
    </row>
    <row r="49" spans="1:4" ht="15" customHeight="1" thickBot="1">
      <c r="A49" s="19"/>
      <c r="B49" s="19" t="s">
        <v>19</v>
      </c>
      <c r="C49" s="314"/>
      <c r="D49" s="19"/>
    </row>
    <row r="50" spans="1:4" ht="15" customHeight="1" thickBot="1">
      <c r="A50" s="19"/>
      <c r="B50" s="19" t="s">
        <v>16</v>
      </c>
      <c r="C50" s="314"/>
      <c r="D50" s="19"/>
    </row>
    <row r="51" spans="1:4" ht="15.6">
      <c r="A51" s="19"/>
      <c r="B51" s="19"/>
      <c r="C51" s="19"/>
      <c r="D51" s="19"/>
    </row>
    <row r="52" spans="1:4" ht="15.6">
      <c r="A52" s="19"/>
      <c r="B52" s="462" t="s">
        <v>26</v>
      </c>
      <c r="C52" s="313"/>
      <c r="D52" s="313"/>
    </row>
    <row r="53" spans="1:4" ht="47.1" customHeight="1">
      <c r="A53" s="19"/>
      <c r="B53" s="679" t="s">
        <v>27</v>
      </c>
      <c r="C53" s="679"/>
      <c r="D53" s="313"/>
    </row>
    <row r="54" spans="1:4" ht="33.950000000000003" customHeight="1">
      <c r="A54" s="19"/>
      <c r="B54" s="679" t="s">
        <v>28</v>
      </c>
      <c r="C54" s="679"/>
      <c r="D54" s="313"/>
    </row>
    <row r="55" spans="1:4" ht="45.95" customHeight="1" thickBot="1">
      <c r="A55" s="19"/>
      <c r="B55" s="674" t="s">
        <v>29</v>
      </c>
      <c r="C55" s="674"/>
      <c r="D55" s="313"/>
    </row>
    <row r="56" spans="1:4" ht="15.95" thickBot="1">
      <c r="A56" s="19"/>
      <c r="B56" s="463" t="s">
        <v>30</v>
      </c>
      <c r="C56" s="314"/>
      <c r="D56" s="461" t="s">
        <v>14</v>
      </c>
    </row>
    <row r="57" spans="1:4" ht="15.95" thickBot="1">
      <c r="A57" s="19"/>
      <c r="B57" s="313" t="s">
        <v>23</v>
      </c>
      <c r="C57" s="314"/>
      <c r="D57" s="461" t="s">
        <v>14</v>
      </c>
    </row>
    <row r="58" spans="1:4" ht="15.95" thickBot="1">
      <c r="A58" s="19"/>
      <c r="B58" s="313" t="s">
        <v>31</v>
      </c>
      <c r="C58" s="314" t="s">
        <v>8</v>
      </c>
      <c r="D58" s="461" t="s">
        <v>14</v>
      </c>
    </row>
    <row r="59" spans="1:4" ht="15.95" thickBot="1">
      <c r="A59" s="19"/>
      <c r="B59" s="464" t="s">
        <v>32</v>
      </c>
      <c r="C59" s="314"/>
      <c r="D59" s="461" t="s">
        <v>14</v>
      </c>
    </row>
    <row r="60" spans="1:4" ht="15.95" thickBot="1">
      <c r="A60" s="19"/>
      <c r="B60" s="313" t="s">
        <v>33</v>
      </c>
      <c r="C60" s="490" t="s">
        <v>34</v>
      </c>
      <c r="D60" s="461" t="s">
        <v>14</v>
      </c>
    </row>
    <row r="61" spans="1:4" ht="15.6">
      <c r="A61" s="19"/>
      <c r="B61" s="19"/>
      <c r="C61" s="19"/>
      <c r="D61" s="30" t="s">
        <v>35</v>
      </c>
    </row>
    <row r="62" spans="1:4" ht="15" customHeight="1">
      <c r="B62" s="491"/>
    </row>
  </sheetData>
  <sheetProtection sheet="1" objects="1" scenarios="1"/>
  <mergeCells count="6">
    <mergeCell ref="B55:C55"/>
    <mergeCell ref="B8:C8"/>
    <mergeCell ref="B12:C12"/>
    <mergeCell ref="B10:C10"/>
    <mergeCell ref="B53:C53"/>
    <mergeCell ref="B54:C54"/>
  </mergeCells>
  <dataValidations count="2">
    <dataValidation type="list" allowBlank="1" showInputMessage="1" showErrorMessage="1" sqref="C37 C42 C47" xr:uid="{408046ED-0B88-41DE-AC2C-44B6D80C45DA}">
      <formula1>data_sheet_list</formula1>
    </dataValidation>
    <dataValidation type="list" allowBlank="1" showInputMessage="1" showErrorMessage="1" sqref="C58" xr:uid="{914FF26E-6FC1-4B01-B04C-236BEAC789E7}">
      <formula1>"&lt;Blank&gt;,CFO, S151 Officer, CFO &amp; S151 Officer, Deputy CFO, Deputy S151 Officer, Other (please complete box below)"</formula1>
    </dataValidation>
  </dataValidations>
  <hyperlinks>
    <hyperlink ref="B8:C8" r:id="rId1" display="&quot;Local authority&quot;, as defined in section 23 of the Local Government Act 2003, are required to submit this return to the Secretary of State under section 14 of the Local Government Act 2003." xr:uid="{5E6C8FC7-01DD-422F-8906-7C6A40346642}"/>
    <hyperlink ref="B10" r:id="rId2" display="Before filling in this form, please see Capital estimates return for the guidance notes and on our privacy policy about how we will use your details for Excel based forms." xr:uid="{BE6F50E1-CDD2-48C2-8003-0A1524F685CD}"/>
    <hyperlink ref="B10:C10" r:id="rId3" display="Before filling in this form, please see Capital outturn return for the guidance notes and on our privacy policy about how we will use your details for Excel based forms." xr:uid="{1F43A2CD-4562-4616-B4D2-E3877E07915B}"/>
    <hyperlink ref="B3" r:id="rId4" display="PLEASE RETURN THE COMPLETED FORM BY FRIDAY 26 JULY 2024 TO: CapitalData@communities.gov.uk" xr:uid="{6DBEF62C-A336-48D2-873E-2FA81F1C9E1C}"/>
  </hyperlinks>
  <pageMargins left="0.75" right="0.75" top="1" bottom="1" header="0.5" footer="0.5"/>
  <pageSetup paperSize="9" scale="56" orientation="portrait" r:id="rId5"/>
  <headerFooter alignWithMargins="0">
    <oddHeader>&amp;C&amp;"Calibri"&amp;10&amp;K000000 OFFICIAL - HMG USE ONLY&amp;1#_x000D_</oddHeader>
    <oddFooter>&amp;C_x000D_&amp;1#&amp;"Calibri"&amp;10&amp;K000000 OFFICIAL - HMG USE ONLY</oddFooter>
  </headerFooter>
  <drawing r:id="rId6"/>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LA_List!$A$2:$A$414</xm:f>
          </x14:formula1>
          <xm:sqref>C15</xm:sqref>
        </x14:dataValidation>
        <x14:dataValidation type="list" allowBlank="1" showInputMessage="1" showErrorMessage="1" xr:uid="{F84BE0B7-091F-480A-8B93-A3646E25935C}">
          <x14:formula1>
            <xm:f>LA_List!Q2:Q4</xm:f>
          </x14:formula1>
          <xm:sqref>C30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78876-0349-4A80-AEF3-475E7B99E4C1}">
  <sheetPr codeName="Sheet17">
    <tabColor theme="8" tint="0.39997558519241921"/>
  </sheetPr>
  <dimension ref="A1:BAG295"/>
  <sheetViews>
    <sheetView topLeftCell="B2" zoomScale="70" zoomScaleNormal="100" workbookViewId="0">
      <selection activeCell="C4" sqref="C4"/>
    </sheetView>
  </sheetViews>
  <sheetFormatPr defaultRowHeight="15.6"/>
  <cols>
    <col min="1" max="1" width="22.5546875" hidden="1" customWidth="1"/>
    <col min="3" max="3" width="34.77734375" customWidth="1"/>
    <col min="4" max="4" width="20" customWidth="1"/>
    <col min="5" max="7" width="20.6640625" customWidth="1"/>
    <col min="8" max="8" width="24.6640625" customWidth="1"/>
    <col min="9" max="11" width="20" customWidth="1"/>
    <col min="12" max="12" width="20.6640625" customWidth="1"/>
  </cols>
  <sheetData>
    <row r="1" spans="1:1385" ht="20.25" hidden="1" customHeight="1">
      <c r="D1" s="100" t="s">
        <v>546</v>
      </c>
      <c r="E1" s="100" t="s">
        <v>547</v>
      </c>
      <c r="F1" s="100" t="s">
        <v>548</v>
      </c>
      <c r="G1" s="100" t="s">
        <v>549</v>
      </c>
      <c r="H1" s="100"/>
      <c r="I1" s="100" t="s">
        <v>550</v>
      </c>
      <c r="L1" s="100"/>
    </row>
    <row r="2" spans="1:1385" s="470" customFormat="1" ht="24.95">
      <c r="A2" s="467"/>
      <c r="B2" s="110" t="s">
        <v>60</v>
      </c>
      <c r="C2" s="468"/>
      <c r="D2" s="461"/>
      <c r="E2" s="694" t="s">
        <v>98</v>
      </c>
      <c r="F2" s="694"/>
      <c r="G2" s="562"/>
      <c r="H2" s="562"/>
      <c r="I2" s="468"/>
      <c r="J2" s="468"/>
      <c r="K2" s="562"/>
      <c r="L2" s="562"/>
      <c r="M2" s="562"/>
      <c r="N2" s="562"/>
      <c r="O2" s="562"/>
      <c r="P2" s="562"/>
      <c r="Q2" s="562"/>
      <c r="R2" s="562"/>
      <c r="S2" s="562"/>
      <c r="T2" s="562"/>
      <c r="U2" s="562"/>
      <c r="V2" s="562"/>
      <c r="W2" s="562"/>
      <c r="X2" s="562"/>
      <c r="Y2" s="562"/>
      <c r="Z2" s="562"/>
      <c r="AA2" s="562"/>
      <c r="AB2" s="562"/>
      <c r="AC2" s="482"/>
      <c r="AD2" s="482"/>
      <c r="AE2" s="482"/>
      <c r="AF2" s="482"/>
      <c r="AG2" s="482"/>
      <c r="AH2" s="482"/>
      <c r="AI2" s="482"/>
      <c r="AJ2" s="482"/>
      <c r="AK2" s="482"/>
      <c r="AL2" s="482"/>
      <c r="AM2" s="482"/>
      <c r="AN2" s="482"/>
      <c r="AO2" s="482"/>
      <c r="AP2" s="482"/>
      <c r="AQ2" s="482"/>
      <c r="AR2" s="482"/>
      <c r="AS2" s="482"/>
      <c r="AT2" s="482"/>
      <c r="AU2" s="482"/>
      <c r="AV2" s="482"/>
      <c r="AW2" s="482"/>
      <c r="AX2" s="482"/>
      <c r="AY2" s="482"/>
      <c r="AZ2" s="482"/>
      <c r="BA2" s="482"/>
      <c r="BB2" s="482"/>
      <c r="BC2" s="482"/>
      <c r="BD2" s="482"/>
      <c r="BE2" s="482"/>
      <c r="BF2" s="482"/>
      <c r="BG2" s="482"/>
      <c r="BH2" s="482"/>
      <c r="BI2" s="482"/>
      <c r="BJ2" s="482"/>
      <c r="BK2" s="482"/>
      <c r="BL2" s="482"/>
      <c r="BM2" s="482"/>
      <c r="BN2" s="482"/>
      <c r="BO2" s="482"/>
      <c r="BP2" s="482"/>
      <c r="BQ2" s="482"/>
      <c r="BR2" s="482"/>
      <c r="BS2" s="482"/>
      <c r="BT2" s="482"/>
      <c r="BU2" s="482"/>
      <c r="BV2" s="482"/>
      <c r="BW2" s="482"/>
      <c r="BX2" s="482"/>
      <c r="BY2" s="482"/>
      <c r="BZ2" s="482"/>
      <c r="CA2" s="482"/>
      <c r="CB2" s="482"/>
      <c r="CC2" s="482"/>
      <c r="CD2" s="482"/>
      <c r="CE2" s="482"/>
      <c r="CF2" s="482"/>
      <c r="CG2" s="482"/>
      <c r="CH2" s="482"/>
      <c r="CI2" s="482"/>
      <c r="CJ2" s="482"/>
      <c r="CK2" s="482"/>
      <c r="CL2" s="482"/>
      <c r="CM2" s="482"/>
      <c r="CN2" s="482"/>
      <c r="CO2" s="482"/>
      <c r="CP2" s="482"/>
      <c r="CQ2" s="482"/>
      <c r="CR2" s="482"/>
      <c r="CS2" s="482"/>
      <c r="CT2" s="482"/>
      <c r="CU2" s="482"/>
      <c r="CV2" s="482"/>
      <c r="CW2" s="482"/>
      <c r="CX2" s="482"/>
      <c r="CY2" s="482"/>
      <c r="CZ2" s="482"/>
      <c r="DA2" s="482"/>
      <c r="DB2" s="482"/>
      <c r="DC2" s="482"/>
      <c r="DD2" s="482"/>
      <c r="DE2" s="482"/>
      <c r="DF2" s="482"/>
      <c r="DG2" s="482"/>
      <c r="DH2" s="482"/>
      <c r="DI2" s="482"/>
      <c r="DJ2" s="482"/>
      <c r="DK2" s="482"/>
      <c r="DL2" s="482"/>
      <c r="DM2" s="482"/>
      <c r="DN2" s="482"/>
      <c r="DO2" s="482"/>
      <c r="DP2" s="482"/>
      <c r="DQ2" s="482"/>
      <c r="DR2" s="482"/>
      <c r="DS2" s="482"/>
      <c r="DT2" s="482"/>
      <c r="DU2" s="482"/>
      <c r="DV2" s="482"/>
      <c r="DW2" s="482"/>
      <c r="DX2" s="482"/>
      <c r="DY2" s="482"/>
      <c r="DZ2" s="482"/>
      <c r="EA2" s="482"/>
      <c r="EB2" s="482"/>
      <c r="EC2" s="482"/>
      <c r="ED2" s="482"/>
      <c r="EE2" s="482"/>
      <c r="EF2" s="482"/>
      <c r="EG2" s="482"/>
      <c r="EH2" s="482"/>
      <c r="EI2" s="482"/>
      <c r="EJ2" s="482"/>
      <c r="EK2" s="482"/>
      <c r="EL2" s="482"/>
      <c r="EM2" s="482"/>
      <c r="EN2" s="482"/>
      <c r="EO2" s="482"/>
      <c r="EP2" s="482"/>
      <c r="EQ2" s="482"/>
      <c r="ER2" s="482"/>
      <c r="ES2" s="482"/>
      <c r="ET2" s="482"/>
      <c r="EU2" s="482"/>
      <c r="EV2" s="482"/>
      <c r="EW2" s="482"/>
      <c r="EX2" s="482"/>
      <c r="EY2" s="482"/>
      <c r="EZ2" s="482"/>
      <c r="FA2" s="482"/>
      <c r="FB2" s="482"/>
      <c r="FC2" s="482"/>
      <c r="FD2" s="482"/>
      <c r="FE2" s="482"/>
      <c r="FF2" s="482"/>
      <c r="FG2" s="482"/>
      <c r="FH2" s="482"/>
      <c r="FI2" s="482"/>
      <c r="FJ2" s="482"/>
      <c r="FK2" s="482"/>
      <c r="FL2" s="482"/>
      <c r="FM2" s="482"/>
      <c r="FN2" s="482"/>
      <c r="FO2" s="482"/>
      <c r="FP2" s="482"/>
      <c r="FQ2" s="482"/>
      <c r="FR2" s="482"/>
      <c r="FS2" s="482"/>
      <c r="FT2" s="482"/>
      <c r="FU2" s="482"/>
      <c r="FV2" s="482"/>
      <c r="FW2" s="482"/>
      <c r="FX2" s="482"/>
      <c r="FY2" s="482"/>
      <c r="FZ2" s="482"/>
      <c r="GA2" s="482"/>
      <c r="GB2" s="482"/>
      <c r="GC2" s="482"/>
      <c r="GD2" s="482"/>
      <c r="GE2" s="482"/>
      <c r="GF2" s="482"/>
      <c r="GG2" s="482"/>
      <c r="GH2" s="482"/>
      <c r="GI2" s="482"/>
      <c r="GJ2" s="482"/>
      <c r="GK2" s="482"/>
      <c r="GL2" s="482"/>
      <c r="GM2" s="482"/>
      <c r="GN2" s="482"/>
      <c r="GO2" s="482"/>
      <c r="GP2" s="482"/>
      <c r="GQ2" s="482"/>
      <c r="GR2" s="482"/>
      <c r="GS2" s="482"/>
      <c r="GT2" s="482"/>
      <c r="GU2" s="482"/>
      <c r="GV2" s="482"/>
      <c r="GW2" s="482"/>
      <c r="GX2" s="482"/>
      <c r="GY2" s="482"/>
      <c r="GZ2" s="482"/>
      <c r="HA2" s="482"/>
      <c r="HB2" s="482"/>
      <c r="HC2" s="482"/>
      <c r="HD2" s="482"/>
      <c r="HE2" s="482"/>
      <c r="HF2" s="482"/>
      <c r="HG2" s="482"/>
      <c r="HH2" s="482"/>
      <c r="HI2" s="482"/>
      <c r="HJ2" s="482"/>
      <c r="HK2" s="482"/>
      <c r="HL2" s="482"/>
      <c r="HM2" s="482"/>
      <c r="HN2" s="482"/>
      <c r="HO2" s="482"/>
      <c r="HP2" s="482"/>
      <c r="HQ2" s="482"/>
      <c r="HR2" s="482"/>
      <c r="HS2" s="482"/>
      <c r="HT2" s="482"/>
      <c r="HU2" s="482"/>
      <c r="HV2" s="482"/>
      <c r="HW2" s="482"/>
      <c r="HX2" s="482"/>
      <c r="HY2" s="482"/>
      <c r="HZ2" s="482"/>
      <c r="IA2" s="482"/>
      <c r="IB2" s="482"/>
      <c r="IC2" s="482"/>
      <c r="ID2" s="482"/>
      <c r="IE2" s="482"/>
      <c r="IF2" s="482"/>
      <c r="IG2" s="482"/>
      <c r="IH2" s="482"/>
      <c r="II2" s="482"/>
      <c r="IJ2" s="482"/>
      <c r="IK2" s="482"/>
      <c r="IL2" s="482"/>
      <c r="IM2" s="482"/>
      <c r="IN2" s="482"/>
      <c r="IO2" s="482"/>
      <c r="IP2" s="482"/>
      <c r="IQ2" s="482"/>
      <c r="IR2" s="482"/>
      <c r="IS2" s="482"/>
      <c r="IT2" s="482"/>
      <c r="IU2" s="482"/>
      <c r="IV2" s="482"/>
      <c r="IW2" s="482"/>
      <c r="IX2" s="482"/>
      <c r="IY2" s="482"/>
      <c r="IZ2" s="482"/>
      <c r="JA2" s="482"/>
      <c r="JB2" s="482"/>
      <c r="JC2" s="482"/>
      <c r="JD2" s="482"/>
      <c r="JE2" s="482"/>
      <c r="JF2" s="482"/>
      <c r="JG2" s="482"/>
      <c r="JH2" s="482"/>
      <c r="JI2" s="482"/>
      <c r="JJ2" s="482"/>
      <c r="JK2" s="482"/>
      <c r="JL2" s="482"/>
      <c r="JM2" s="482"/>
      <c r="JN2" s="482"/>
      <c r="JO2" s="482"/>
      <c r="JP2" s="482"/>
      <c r="JQ2" s="482"/>
      <c r="JR2" s="482"/>
      <c r="JS2" s="482"/>
      <c r="JT2" s="482"/>
      <c r="JU2" s="482"/>
      <c r="JV2" s="482"/>
      <c r="JW2" s="482"/>
      <c r="JX2" s="482"/>
      <c r="JY2" s="482"/>
      <c r="JZ2" s="482"/>
      <c r="KA2" s="482"/>
      <c r="KB2" s="482"/>
      <c r="KC2" s="482"/>
      <c r="KD2" s="482"/>
      <c r="KE2" s="482"/>
      <c r="KF2" s="482"/>
      <c r="KG2" s="482"/>
      <c r="KH2" s="482"/>
      <c r="KI2" s="482"/>
      <c r="KJ2" s="482"/>
      <c r="KK2" s="482"/>
      <c r="KL2" s="482"/>
      <c r="KM2" s="482"/>
      <c r="KN2" s="482"/>
      <c r="KO2" s="482"/>
      <c r="KP2" s="482"/>
      <c r="KQ2" s="482"/>
      <c r="KR2" s="482"/>
      <c r="KS2" s="482"/>
      <c r="KT2" s="482"/>
      <c r="KU2" s="482"/>
      <c r="KV2" s="482"/>
      <c r="KW2" s="482"/>
      <c r="KX2" s="482"/>
      <c r="KY2" s="482"/>
      <c r="KZ2" s="482"/>
      <c r="LA2" s="482"/>
      <c r="LB2" s="482"/>
      <c r="LC2" s="482"/>
      <c r="LD2" s="482"/>
      <c r="LE2" s="482"/>
      <c r="LF2" s="482"/>
      <c r="LG2" s="482"/>
      <c r="LH2" s="482"/>
      <c r="LI2" s="482"/>
      <c r="LJ2" s="482"/>
      <c r="LK2" s="482"/>
      <c r="LL2" s="482"/>
      <c r="LM2" s="482"/>
      <c r="LN2" s="482"/>
      <c r="LO2" s="482"/>
      <c r="LP2" s="482"/>
      <c r="LQ2" s="482"/>
      <c r="LR2" s="482"/>
      <c r="LS2" s="482"/>
      <c r="LT2" s="482"/>
      <c r="LU2" s="482"/>
      <c r="LV2" s="482"/>
      <c r="LW2" s="482"/>
      <c r="LX2" s="482"/>
      <c r="LY2" s="482"/>
      <c r="LZ2" s="482"/>
      <c r="MA2" s="482"/>
      <c r="MB2" s="482"/>
      <c r="MC2" s="482"/>
      <c r="MD2" s="482"/>
      <c r="ME2" s="482"/>
      <c r="MF2" s="482"/>
      <c r="MG2" s="482"/>
      <c r="MH2" s="482"/>
      <c r="MI2" s="482"/>
      <c r="MJ2" s="482"/>
      <c r="MK2" s="482"/>
      <c r="ML2" s="482"/>
      <c r="MM2" s="482"/>
      <c r="MN2" s="482"/>
      <c r="MO2" s="482"/>
      <c r="MP2" s="482"/>
      <c r="MQ2" s="482"/>
      <c r="MR2" s="482"/>
      <c r="MS2" s="482"/>
      <c r="MT2" s="482"/>
      <c r="MU2" s="482"/>
      <c r="MV2" s="482"/>
      <c r="MW2" s="482"/>
      <c r="MX2" s="482"/>
      <c r="MY2" s="482"/>
      <c r="MZ2" s="482"/>
      <c r="NA2" s="482"/>
      <c r="NB2" s="482"/>
      <c r="NC2" s="482"/>
      <c r="ND2" s="482"/>
      <c r="NE2" s="482"/>
      <c r="NF2" s="482"/>
      <c r="NG2" s="482"/>
      <c r="NH2" s="482"/>
      <c r="NI2" s="482"/>
      <c r="NJ2" s="482"/>
      <c r="NK2" s="482"/>
      <c r="NL2" s="482"/>
      <c r="NM2" s="482"/>
      <c r="NN2" s="482"/>
      <c r="NO2" s="482"/>
      <c r="NP2" s="482"/>
      <c r="NQ2" s="482"/>
      <c r="NR2" s="482"/>
      <c r="NS2" s="482"/>
      <c r="NT2" s="482"/>
      <c r="NU2" s="482"/>
      <c r="NV2" s="482"/>
      <c r="NW2" s="482"/>
      <c r="NX2" s="482"/>
      <c r="NY2" s="482"/>
      <c r="NZ2" s="482"/>
      <c r="OA2" s="482"/>
      <c r="OB2" s="482"/>
      <c r="OC2" s="482"/>
      <c r="OD2" s="482"/>
      <c r="OE2" s="482"/>
      <c r="OF2" s="482"/>
      <c r="OG2" s="482"/>
      <c r="OH2" s="482"/>
      <c r="OI2" s="482"/>
      <c r="OJ2" s="482"/>
      <c r="OK2" s="482"/>
      <c r="OL2" s="482"/>
      <c r="OM2" s="482"/>
      <c r="ON2" s="482"/>
      <c r="OO2" s="482"/>
      <c r="OP2" s="482"/>
      <c r="OQ2" s="482"/>
      <c r="OR2" s="482"/>
      <c r="OS2" s="482"/>
      <c r="OT2" s="482"/>
      <c r="OU2" s="482"/>
      <c r="OV2" s="482"/>
      <c r="OW2" s="482"/>
      <c r="OX2" s="482"/>
      <c r="OY2" s="482"/>
      <c r="OZ2" s="482"/>
      <c r="PA2" s="482"/>
      <c r="PB2" s="482"/>
      <c r="PC2" s="482"/>
      <c r="PD2" s="482"/>
      <c r="PE2" s="482"/>
      <c r="PF2" s="482"/>
      <c r="PG2" s="482"/>
      <c r="PH2" s="482"/>
      <c r="PI2" s="482"/>
      <c r="PJ2" s="482"/>
      <c r="PK2" s="482"/>
      <c r="PL2" s="482"/>
      <c r="PM2" s="482"/>
      <c r="PN2" s="482"/>
      <c r="PO2" s="482"/>
      <c r="PP2" s="482"/>
      <c r="PQ2" s="482"/>
      <c r="PR2" s="482"/>
      <c r="PS2" s="482"/>
      <c r="PT2" s="482"/>
      <c r="PU2" s="482"/>
      <c r="PV2" s="482"/>
      <c r="PW2" s="482"/>
      <c r="PX2" s="482"/>
      <c r="PY2" s="482"/>
      <c r="PZ2" s="482"/>
      <c r="QA2" s="482"/>
      <c r="QB2" s="482"/>
      <c r="QC2" s="482"/>
      <c r="QD2" s="482"/>
      <c r="QE2" s="482"/>
      <c r="QF2" s="482"/>
      <c r="QG2" s="482"/>
      <c r="QH2" s="482"/>
      <c r="QI2" s="482"/>
      <c r="QJ2" s="482"/>
      <c r="QK2" s="482"/>
      <c r="QL2" s="482"/>
      <c r="QM2" s="482"/>
      <c r="QN2" s="482"/>
      <c r="QO2" s="482"/>
      <c r="QP2" s="482"/>
      <c r="QQ2" s="482"/>
      <c r="QR2" s="482"/>
      <c r="QS2" s="482"/>
      <c r="QT2" s="482"/>
      <c r="QU2" s="482"/>
      <c r="QV2" s="482"/>
      <c r="QW2" s="482"/>
      <c r="QX2" s="482"/>
      <c r="QY2" s="482"/>
      <c r="QZ2" s="482"/>
      <c r="RA2" s="482"/>
      <c r="RB2" s="482"/>
      <c r="RC2" s="482"/>
      <c r="RD2" s="482"/>
      <c r="RE2" s="482"/>
      <c r="RF2" s="482"/>
      <c r="RG2" s="482"/>
      <c r="RH2" s="482"/>
      <c r="RI2" s="482"/>
      <c r="RJ2" s="482"/>
      <c r="RK2" s="482"/>
      <c r="RL2" s="482"/>
      <c r="RM2" s="482"/>
      <c r="RN2" s="482"/>
      <c r="RO2" s="482"/>
      <c r="RP2" s="482"/>
      <c r="RQ2" s="482"/>
      <c r="RR2" s="482"/>
      <c r="RS2" s="482"/>
      <c r="RT2" s="482"/>
      <c r="RU2" s="482"/>
      <c r="RV2" s="482"/>
      <c r="RW2" s="482"/>
      <c r="RX2" s="482"/>
      <c r="RY2" s="482"/>
      <c r="RZ2" s="482"/>
      <c r="SA2" s="482"/>
      <c r="SB2" s="482"/>
      <c r="SC2" s="482"/>
      <c r="SD2" s="482"/>
      <c r="SE2" s="482"/>
      <c r="SF2" s="482"/>
      <c r="SG2" s="482"/>
      <c r="SH2" s="482"/>
      <c r="SI2" s="482"/>
      <c r="SJ2" s="482"/>
      <c r="SK2" s="482"/>
      <c r="SL2" s="482"/>
      <c r="SM2" s="482"/>
      <c r="SN2" s="482"/>
      <c r="SO2" s="482"/>
      <c r="SP2" s="482"/>
      <c r="SQ2" s="482"/>
      <c r="SR2" s="482"/>
      <c r="SS2" s="482"/>
      <c r="ST2" s="482"/>
      <c r="SU2" s="482"/>
      <c r="SV2" s="482"/>
      <c r="SW2" s="482"/>
      <c r="SX2" s="482"/>
      <c r="SY2" s="482"/>
      <c r="SZ2" s="482"/>
      <c r="TA2" s="482"/>
      <c r="TB2" s="482"/>
      <c r="TC2" s="482"/>
      <c r="TD2" s="482"/>
      <c r="TE2" s="482"/>
      <c r="TF2" s="482"/>
      <c r="TG2" s="482"/>
      <c r="TH2" s="482"/>
      <c r="TI2" s="482"/>
      <c r="TJ2" s="482"/>
      <c r="TK2" s="482"/>
      <c r="TL2" s="482"/>
      <c r="TM2" s="482"/>
      <c r="TN2" s="482"/>
      <c r="TO2" s="482"/>
      <c r="TP2" s="482"/>
      <c r="TQ2" s="482"/>
      <c r="TR2" s="482"/>
      <c r="TS2" s="482"/>
      <c r="TT2" s="482"/>
      <c r="TU2" s="482"/>
      <c r="TV2" s="482"/>
      <c r="TW2" s="482"/>
      <c r="TX2" s="482"/>
      <c r="TY2" s="482"/>
      <c r="TZ2" s="482"/>
      <c r="UA2" s="482"/>
      <c r="UB2" s="482"/>
      <c r="UC2" s="482"/>
      <c r="UD2" s="482"/>
      <c r="UE2" s="482"/>
      <c r="UF2" s="482"/>
      <c r="UG2" s="482"/>
      <c r="UH2" s="482"/>
      <c r="UI2" s="482"/>
      <c r="UJ2" s="482"/>
      <c r="UK2" s="482"/>
      <c r="UL2" s="482"/>
      <c r="UM2" s="482"/>
      <c r="UN2" s="482"/>
      <c r="UO2" s="482"/>
      <c r="UP2" s="482"/>
      <c r="UQ2" s="482"/>
      <c r="UR2" s="482"/>
      <c r="US2" s="482"/>
      <c r="UT2" s="482"/>
      <c r="UU2" s="482"/>
      <c r="UV2" s="482"/>
      <c r="UW2" s="482"/>
      <c r="UX2" s="482"/>
      <c r="UY2" s="482"/>
      <c r="UZ2" s="482"/>
      <c r="VA2" s="482"/>
      <c r="VB2" s="482"/>
      <c r="VC2" s="482"/>
      <c r="VD2" s="482"/>
      <c r="VE2" s="482"/>
      <c r="VF2" s="482"/>
      <c r="VG2" s="482"/>
      <c r="VH2" s="482"/>
      <c r="VI2" s="482"/>
      <c r="VJ2" s="482"/>
      <c r="VK2" s="482"/>
      <c r="VL2" s="482"/>
      <c r="VM2" s="482"/>
      <c r="VN2" s="482"/>
      <c r="VO2" s="482"/>
      <c r="VP2" s="482"/>
      <c r="VQ2" s="482"/>
      <c r="VR2" s="482"/>
      <c r="VS2" s="482"/>
      <c r="VT2" s="482"/>
      <c r="VU2" s="482"/>
      <c r="VV2" s="482"/>
      <c r="VW2" s="482"/>
      <c r="VX2" s="482"/>
      <c r="VY2" s="482"/>
      <c r="VZ2" s="482"/>
      <c r="WA2" s="482"/>
      <c r="WB2" s="482"/>
      <c r="WC2" s="482"/>
      <c r="WD2" s="482"/>
      <c r="WE2" s="482"/>
      <c r="WF2" s="482"/>
      <c r="WG2" s="482"/>
      <c r="WH2" s="482"/>
      <c r="WI2" s="482"/>
      <c r="WJ2" s="482"/>
      <c r="WK2" s="482"/>
      <c r="WL2" s="482"/>
      <c r="WM2" s="482"/>
      <c r="WN2" s="482"/>
      <c r="WO2" s="482"/>
      <c r="WP2" s="482"/>
      <c r="WQ2" s="482"/>
      <c r="WR2" s="482"/>
      <c r="WS2" s="482"/>
      <c r="WT2" s="482"/>
      <c r="WU2" s="482"/>
      <c r="WV2" s="482"/>
      <c r="WW2" s="482"/>
      <c r="WX2" s="482"/>
      <c r="WY2" s="482"/>
      <c r="WZ2" s="482"/>
      <c r="XA2" s="482"/>
      <c r="XB2" s="482"/>
      <c r="XC2" s="482"/>
      <c r="XD2" s="482"/>
      <c r="XE2" s="482"/>
      <c r="XF2" s="482"/>
      <c r="XG2" s="482"/>
      <c r="XH2" s="482"/>
      <c r="XI2" s="482"/>
      <c r="XJ2" s="482"/>
      <c r="XK2" s="482"/>
      <c r="XL2" s="482"/>
      <c r="XM2" s="482"/>
      <c r="XN2" s="482"/>
      <c r="XO2" s="482"/>
      <c r="XP2" s="482"/>
      <c r="XQ2" s="482"/>
      <c r="XR2" s="482"/>
      <c r="XS2" s="482"/>
      <c r="XT2" s="482"/>
      <c r="XU2" s="482"/>
      <c r="XV2" s="482"/>
      <c r="XW2" s="482"/>
      <c r="XX2" s="482"/>
      <c r="XY2" s="482"/>
      <c r="XZ2" s="482"/>
      <c r="YA2" s="482"/>
      <c r="YB2" s="482"/>
      <c r="YC2" s="482"/>
      <c r="YD2" s="482"/>
      <c r="YE2" s="482"/>
      <c r="YF2" s="482"/>
      <c r="YG2" s="482"/>
      <c r="YH2" s="482"/>
      <c r="YI2" s="482"/>
      <c r="YJ2" s="482"/>
      <c r="YK2" s="482"/>
      <c r="YL2" s="482"/>
      <c r="YM2" s="482"/>
      <c r="YN2" s="482"/>
      <c r="YO2" s="482"/>
      <c r="YP2" s="482"/>
      <c r="YQ2" s="482"/>
      <c r="YR2" s="482"/>
      <c r="YS2" s="482"/>
      <c r="YT2" s="482"/>
      <c r="YU2" s="482"/>
      <c r="YV2" s="482"/>
      <c r="YW2" s="482"/>
      <c r="YX2" s="482"/>
      <c r="YY2" s="482"/>
      <c r="YZ2" s="482"/>
      <c r="ZA2" s="482"/>
      <c r="ZB2" s="482"/>
      <c r="ZC2" s="482"/>
      <c r="ZD2" s="482"/>
      <c r="ZE2" s="482"/>
      <c r="ZF2" s="482"/>
      <c r="ZG2" s="482"/>
      <c r="ZH2" s="482"/>
      <c r="ZI2" s="482"/>
      <c r="ZJ2" s="482"/>
      <c r="ZK2" s="482"/>
      <c r="ZL2" s="482"/>
      <c r="ZM2" s="482"/>
      <c r="ZN2" s="482"/>
      <c r="ZO2" s="482"/>
      <c r="ZP2" s="482"/>
      <c r="ZQ2" s="482"/>
      <c r="ZR2" s="482"/>
      <c r="ZS2" s="482"/>
      <c r="ZT2" s="482"/>
      <c r="ZU2" s="482"/>
      <c r="ZV2" s="482"/>
      <c r="ZW2" s="482"/>
      <c r="ZX2" s="482"/>
      <c r="ZY2" s="482"/>
      <c r="ZZ2" s="482"/>
      <c r="AAA2" s="482"/>
      <c r="AAB2" s="482"/>
      <c r="AAC2" s="482"/>
      <c r="AAD2" s="482"/>
      <c r="AAE2" s="482"/>
      <c r="AAF2" s="482"/>
      <c r="AAG2" s="482"/>
      <c r="AAH2" s="482"/>
      <c r="AAI2" s="482"/>
      <c r="AAJ2" s="482"/>
      <c r="AAK2" s="482"/>
      <c r="AAL2" s="482"/>
      <c r="AAM2" s="482"/>
      <c r="AAN2" s="482"/>
      <c r="AAO2" s="482"/>
      <c r="AAP2" s="482"/>
      <c r="AAQ2" s="482"/>
      <c r="AAR2" s="482"/>
      <c r="AAS2" s="482"/>
      <c r="AAT2" s="482"/>
      <c r="AAU2" s="482"/>
      <c r="AAV2" s="482"/>
      <c r="AAW2" s="482"/>
      <c r="AAX2" s="482"/>
      <c r="AAY2" s="482"/>
      <c r="AAZ2" s="482"/>
      <c r="ABA2" s="482"/>
      <c r="ABB2" s="482"/>
      <c r="ABC2" s="482"/>
      <c r="ABD2" s="482"/>
      <c r="ABE2" s="482"/>
      <c r="ABF2" s="482"/>
      <c r="ABG2" s="482"/>
      <c r="ABH2" s="482"/>
      <c r="ABI2" s="482"/>
      <c r="ABJ2" s="482"/>
      <c r="ABK2" s="482"/>
      <c r="ABL2" s="482"/>
      <c r="ABM2" s="482"/>
      <c r="ABN2" s="482"/>
      <c r="ABO2" s="482"/>
      <c r="ABP2" s="482"/>
      <c r="ABQ2" s="482"/>
      <c r="ABR2" s="482"/>
      <c r="ABS2" s="482"/>
      <c r="ABT2" s="482"/>
      <c r="ABU2" s="482"/>
      <c r="ABV2" s="482"/>
      <c r="ABW2" s="482"/>
      <c r="ABX2" s="482"/>
      <c r="ABY2" s="482"/>
      <c r="ABZ2" s="482"/>
      <c r="ACA2" s="482"/>
      <c r="ACB2" s="482"/>
      <c r="ACC2" s="482"/>
      <c r="ACD2" s="482"/>
      <c r="ACE2" s="482"/>
      <c r="ACF2" s="482"/>
      <c r="ACG2" s="482"/>
      <c r="ACH2" s="482"/>
      <c r="ACI2" s="482"/>
      <c r="ACJ2" s="482"/>
      <c r="ACK2" s="482"/>
      <c r="ACL2" s="482"/>
      <c r="ACM2" s="482"/>
      <c r="ACN2" s="482"/>
      <c r="ACO2" s="482"/>
      <c r="ACP2" s="482"/>
      <c r="ACQ2" s="482"/>
      <c r="ACR2" s="482"/>
      <c r="ACS2" s="482"/>
      <c r="ACT2" s="482"/>
      <c r="ACU2" s="482"/>
      <c r="ACV2" s="482"/>
      <c r="ACW2" s="482"/>
      <c r="ACX2" s="482"/>
      <c r="ACY2" s="482"/>
      <c r="ACZ2" s="482"/>
      <c r="ADA2" s="482"/>
      <c r="ADB2" s="482"/>
      <c r="ADC2" s="482"/>
      <c r="ADD2" s="482"/>
      <c r="ADE2" s="482"/>
      <c r="ADF2" s="482"/>
      <c r="ADG2" s="482"/>
      <c r="ADH2" s="482"/>
      <c r="ADI2" s="482"/>
      <c r="ADJ2" s="482"/>
      <c r="ADK2" s="482"/>
      <c r="ADL2" s="482"/>
      <c r="ADM2" s="482"/>
      <c r="ADN2" s="482"/>
      <c r="ADO2" s="482"/>
      <c r="ADP2" s="482"/>
      <c r="ADQ2" s="482"/>
      <c r="ADR2" s="482"/>
      <c r="ADS2" s="482"/>
      <c r="ADT2" s="482"/>
      <c r="ADU2" s="482"/>
      <c r="ADV2" s="482"/>
      <c r="ADW2" s="482"/>
      <c r="ADX2" s="482"/>
      <c r="ADY2" s="482"/>
      <c r="ADZ2" s="482"/>
      <c r="AEA2" s="482"/>
      <c r="AEB2" s="482"/>
      <c r="AEC2" s="482"/>
      <c r="AED2" s="482"/>
      <c r="AEE2" s="482"/>
      <c r="AEF2" s="482"/>
      <c r="AEG2" s="482"/>
      <c r="AEH2" s="482"/>
      <c r="AEI2" s="482"/>
      <c r="AEJ2" s="482"/>
      <c r="AEK2" s="482"/>
      <c r="AEL2" s="482"/>
      <c r="AEM2" s="482"/>
      <c r="AEN2" s="482"/>
      <c r="AEO2" s="482"/>
      <c r="AEP2" s="482"/>
      <c r="AEQ2" s="482"/>
      <c r="AER2" s="482"/>
      <c r="AES2" s="482"/>
      <c r="AET2" s="482"/>
      <c r="AEU2" s="482"/>
      <c r="AEV2" s="482"/>
      <c r="AEW2" s="482"/>
      <c r="AEX2" s="482"/>
      <c r="AEY2" s="482"/>
      <c r="AEZ2" s="482"/>
      <c r="AFA2" s="482"/>
      <c r="AFB2" s="482"/>
      <c r="AFC2" s="482"/>
      <c r="AFD2" s="482"/>
      <c r="AFE2" s="482"/>
      <c r="AFF2" s="482"/>
      <c r="AFG2" s="482"/>
      <c r="AFH2" s="482"/>
      <c r="AFI2" s="482"/>
      <c r="AFJ2" s="482"/>
      <c r="AFK2" s="482"/>
      <c r="AFL2" s="482"/>
      <c r="AFM2" s="482"/>
      <c r="AFN2" s="482"/>
      <c r="AFO2" s="482"/>
      <c r="AFP2" s="482"/>
      <c r="AFQ2" s="482"/>
      <c r="AFR2" s="482"/>
      <c r="AFS2" s="482"/>
      <c r="AFT2" s="482"/>
      <c r="AFU2" s="482"/>
      <c r="AFV2" s="482"/>
      <c r="AFW2" s="482"/>
      <c r="AFX2" s="482"/>
      <c r="AFY2" s="482"/>
      <c r="AFZ2" s="482"/>
      <c r="AGA2" s="482"/>
      <c r="AGB2" s="482"/>
      <c r="AGC2" s="482"/>
      <c r="AGD2" s="482"/>
      <c r="AGE2" s="482"/>
      <c r="AGF2" s="482"/>
      <c r="AGG2" s="482"/>
      <c r="AGH2" s="482"/>
      <c r="AGI2" s="482"/>
      <c r="AGJ2" s="482"/>
      <c r="AGK2" s="482"/>
      <c r="AGL2" s="482"/>
      <c r="AGM2" s="482"/>
      <c r="AGN2" s="482"/>
      <c r="AGO2" s="482"/>
      <c r="AGP2" s="482"/>
      <c r="AGQ2" s="482"/>
      <c r="AGR2" s="482"/>
      <c r="AGS2" s="482"/>
      <c r="AGT2" s="482"/>
      <c r="AGU2" s="482"/>
      <c r="AGV2" s="482"/>
      <c r="AGW2" s="482"/>
      <c r="AGX2" s="482"/>
      <c r="AGY2" s="482"/>
      <c r="AGZ2" s="482"/>
      <c r="AHA2" s="482"/>
      <c r="AHB2" s="482"/>
      <c r="AHC2" s="482"/>
      <c r="AHD2" s="482"/>
      <c r="AHE2" s="482"/>
      <c r="AHF2" s="482"/>
      <c r="AHG2" s="482"/>
      <c r="AHH2" s="482"/>
      <c r="AHI2" s="482"/>
      <c r="AHJ2" s="482"/>
      <c r="AHK2" s="482"/>
      <c r="AHL2" s="482"/>
      <c r="AHM2" s="482"/>
      <c r="AHN2" s="482"/>
      <c r="AHO2" s="482"/>
      <c r="AHP2" s="482"/>
      <c r="AHQ2" s="482"/>
      <c r="AHR2" s="482"/>
      <c r="AHS2" s="482"/>
      <c r="AHT2" s="482"/>
      <c r="AHU2" s="482"/>
      <c r="AHV2" s="482"/>
      <c r="AHW2" s="482"/>
      <c r="AHX2" s="482"/>
      <c r="AHY2" s="482"/>
      <c r="AHZ2" s="482"/>
      <c r="AIA2" s="482"/>
      <c r="AIB2" s="482"/>
      <c r="AIC2" s="482"/>
      <c r="AID2" s="482"/>
      <c r="AIE2" s="482"/>
      <c r="AIF2" s="482"/>
      <c r="AIG2" s="482"/>
      <c r="AIH2" s="482"/>
      <c r="AII2" s="482"/>
      <c r="AIJ2" s="482"/>
      <c r="AIK2" s="482"/>
      <c r="AIL2" s="482"/>
      <c r="AIM2" s="482"/>
      <c r="AIN2" s="482"/>
      <c r="AIO2" s="482"/>
      <c r="AIP2" s="482"/>
      <c r="AIQ2" s="482"/>
      <c r="AIR2" s="482"/>
      <c r="AIS2" s="482"/>
      <c r="AIT2" s="482"/>
      <c r="AIU2" s="482"/>
      <c r="AIV2" s="482"/>
      <c r="AIW2" s="482"/>
      <c r="AIX2" s="482"/>
      <c r="AIY2" s="482"/>
      <c r="AIZ2" s="482"/>
      <c r="AJA2" s="482"/>
      <c r="AJB2" s="482"/>
      <c r="AJC2" s="482"/>
      <c r="AJD2" s="482"/>
      <c r="AJE2" s="482"/>
      <c r="AJF2" s="482"/>
      <c r="AJG2" s="482"/>
      <c r="AJH2" s="482"/>
      <c r="AJI2" s="482"/>
      <c r="AJJ2" s="482"/>
      <c r="AJK2" s="482"/>
      <c r="AJL2" s="482"/>
      <c r="AJM2" s="482"/>
      <c r="AJN2" s="482"/>
      <c r="AJO2" s="482"/>
      <c r="AJP2" s="482"/>
      <c r="AJQ2" s="482"/>
      <c r="AJR2" s="482"/>
      <c r="AJS2" s="482"/>
      <c r="AJT2" s="482"/>
      <c r="AJU2" s="482"/>
      <c r="AJV2" s="482"/>
      <c r="AJW2" s="482"/>
      <c r="AJX2" s="482"/>
      <c r="AJY2" s="482"/>
      <c r="AJZ2" s="482"/>
      <c r="AKA2" s="482"/>
      <c r="AKB2" s="482"/>
      <c r="AKC2" s="482"/>
      <c r="AKD2" s="482"/>
      <c r="AKE2" s="482"/>
      <c r="AKF2" s="482"/>
      <c r="AKG2" s="482"/>
      <c r="AKH2" s="482"/>
      <c r="AKI2" s="482"/>
      <c r="AKJ2" s="482"/>
      <c r="AKK2" s="482"/>
      <c r="AKL2" s="482"/>
      <c r="AKM2" s="482"/>
      <c r="AKN2" s="482"/>
      <c r="AKO2" s="482"/>
      <c r="AKP2" s="482"/>
      <c r="AKQ2" s="482"/>
      <c r="AKR2" s="482"/>
      <c r="AKS2" s="482"/>
      <c r="AKT2" s="482"/>
      <c r="AKU2" s="482"/>
      <c r="AKV2" s="482"/>
      <c r="AKW2" s="482"/>
      <c r="AKX2" s="482"/>
      <c r="AKY2" s="482"/>
      <c r="AKZ2" s="482"/>
      <c r="ALA2" s="482"/>
      <c r="ALB2" s="482"/>
      <c r="ALC2" s="482"/>
      <c r="ALD2" s="482"/>
      <c r="ALE2" s="482"/>
      <c r="ALF2" s="482"/>
      <c r="ALG2" s="482"/>
      <c r="ALH2" s="482"/>
      <c r="ALI2" s="482"/>
      <c r="ALJ2" s="482"/>
      <c r="ALK2" s="482"/>
      <c r="ALL2" s="482"/>
      <c r="ALM2" s="482"/>
      <c r="ALN2" s="482"/>
      <c r="ALO2" s="482"/>
      <c r="ALP2" s="482"/>
      <c r="ALQ2" s="482"/>
      <c r="ALR2" s="482"/>
      <c r="ALS2" s="482"/>
      <c r="ALT2" s="482"/>
      <c r="ALU2" s="482"/>
      <c r="ALV2" s="482"/>
      <c r="ALW2" s="482"/>
      <c r="ALX2" s="482"/>
      <c r="ALY2" s="482"/>
      <c r="ALZ2" s="482"/>
      <c r="AMA2" s="482"/>
      <c r="AMB2" s="482"/>
      <c r="AMC2" s="482"/>
      <c r="AMD2" s="482"/>
      <c r="AME2" s="482"/>
      <c r="AMF2" s="482"/>
      <c r="AMG2" s="482"/>
      <c r="AMH2" s="482"/>
      <c r="AMI2" s="482"/>
      <c r="AMJ2" s="482"/>
      <c r="AMK2" s="482"/>
      <c r="AML2" s="482"/>
      <c r="AMM2" s="482"/>
      <c r="AMN2" s="482"/>
      <c r="AMO2" s="482"/>
      <c r="AMP2" s="482"/>
      <c r="AMQ2" s="482"/>
      <c r="AMR2" s="482"/>
      <c r="AMS2" s="482"/>
      <c r="AMT2" s="482"/>
      <c r="AMU2" s="482"/>
      <c r="AMV2" s="482"/>
      <c r="AMW2" s="482"/>
      <c r="AMX2" s="482"/>
      <c r="AMY2" s="482"/>
      <c r="AMZ2" s="482"/>
      <c r="ANA2" s="482"/>
      <c r="ANB2" s="482"/>
      <c r="ANC2" s="482"/>
      <c r="AND2" s="482"/>
      <c r="ANE2" s="482"/>
      <c r="ANF2" s="482"/>
      <c r="ANG2" s="482"/>
      <c r="ANH2" s="482"/>
      <c r="ANI2" s="482"/>
      <c r="ANJ2" s="482"/>
      <c r="ANK2" s="482"/>
      <c r="ANL2" s="482"/>
      <c r="ANM2" s="482"/>
      <c r="ANN2" s="482"/>
      <c r="ANO2" s="482"/>
      <c r="ANP2" s="482"/>
      <c r="ANQ2" s="482"/>
      <c r="ANR2" s="482"/>
      <c r="ANS2" s="482"/>
      <c r="ANT2" s="482"/>
      <c r="ANU2" s="482"/>
      <c r="ANV2" s="482"/>
      <c r="ANW2" s="482"/>
      <c r="ANX2" s="482"/>
      <c r="ANY2" s="482"/>
      <c r="ANZ2" s="482"/>
      <c r="AOA2" s="482"/>
      <c r="AOB2" s="482"/>
      <c r="AOC2" s="482"/>
      <c r="AOD2" s="482"/>
      <c r="AOE2" s="482"/>
      <c r="AOF2" s="482"/>
      <c r="AOG2" s="482"/>
      <c r="AOH2" s="482"/>
      <c r="AOI2" s="482"/>
      <c r="AOJ2" s="482"/>
      <c r="AOK2" s="482"/>
      <c r="AOL2" s="482"/>
      <c r="AOM2" s="482"/>
      <c r="AON2" s="482"/>
      <c r="AOO2" s="482"/>
      <c r="AOP2" s="482"/>
      <c r="AOQ2" s="482"/>
      <c r="AOR2" s="482"/>
      <c r="AOS2" s="482"/>
      <c r="AOT2" s="482"/>
      <c r="AOU2" s="482"/>
      <c r="AOV2" s="482"/>
      <c r="AOW2" s="482"/>
      <c r="AOX2" s="482"/>
      <c r="AOY2" s="482"/>
      <c r="AOZ2" s="482"/>
      <c r="APA2" s="482"/>
      <c r="APB2" s="482"/>
      <c r="APC2" s="482"/>
      <c r="APD2" s="482"/>
      <c r="APE2" s="482"/>
      <c r="APF2" s="482"/>
      <c r="APG2" s="482"/>
      <c r="APH2" s="482"/>
      <c r="API2" s="482"/>
      <c r="APJ2" s="482"/>
      <c r="APK2" s="482"/>
      <c r="APL2" s="482"/>
      <c r="APM2" s="482"/>
      <c r="APN2" s="482"/>
      <c r="APO2" s="482"/>
      <c r="APP2" s="482"/>
      <c r="APQ2" s="482"/>
      <c r="APR2" s="482"/>
      <c r="APS2" s="482"/>
      <c r="APT2" s="482"/>
      <c r="APU2" s="482"/>
      <c r="APV2" s="482"/>
      <c r="APW2" s="482"/>
      <c r="APX2" s="482"/>
      <c r="APY2" s="482"/>
      <c r="APZ2" s="482"/>
      <c r="AQA2" s="482"/>
      <c r="AQB2" s="482"/>
      <c r="AQC2" s="482"/>
      <c r="AQD2" s="482"/>
      <c r="AQE2" s="482"/>
      <c r="AQF2" s="482"/>
      <c r="AQG2" s="482"/>
      <c r="AQH2" s="482"/>
      <c r="AQI2" s="482"/>
      <c r="AQJ2" s="482"/>
      <c r="AQK2" s="482"/>
      <c r="AQL2" s="482"/>
      <c r="AQM2" s="482"/>
      <c r="AQN2" s="482"/>
      <c r="AQO2" s="482"/>
      <c r="AQP2" s="482"/>
      <c r="AQQ2" s="482"/>
      <c r="AQR2" s="482"/>
      <c r="AQS2" s="482"/>
      <c r="AQT2" s="482"/>
      <c r="AQU2" s="482"/>
      <c r="AQV2" s="482"/>
      <c r="AQW2" s="482"/>
      <c r="AQX2" s="482"/>
      <c r="AQY2" s="482"/>
      <c r="AQZ2" s="482"/>
      <c r="ARA2" s="482"/>
      <c r="ARB2" s="482"/>
      <c r="ARC2" s="482"/>
      <c r="ARD2" s="482"/>
      <c r="ARE2" s="482"/>
      <c r="ARF2" s="482"/>
      <c r="ARG2" s="482"/>
      <c r="ARH2" s="482"/>
      <c r="ARI2" s="482"/>
      <c r="ARJ2" s="482"/>
      <c r="ARK2" s="482"/>
      <c r="ARL2" s="482"/>
      <c r="ARM2" s="482"/>
      <c r="ARN2" s="482"/>
      <c r="ARO2" s="482"/>
      <c r="ARP2" s="482"/>
      <c r="ARQ2" s="482"/>
      <c r="ARR2" s="482"/>
      <c r="ARS2" s="482"/>
      <c r="ART2" s="482"/>
      <c r="ARU2" s="482"/>
      <c r="ARV2" s="482"/>
      <c r="ARW2" s="482"/>
      <c r="ARX2" s="482"/>
      <c r="ARY2" s="482"/>
      <c r="ARZ2" s="482"/>
      <c r="ASA2" s="482"/>
      <c r="ASB2" s="482"/>
      <c r="ASC2" s="482"/>
      <c r="ASD2" s="482"/>
      <c r="ASE2" s="482"/>
      <c r="ASF2" s="482"/>
      <c r="ASG2" s="482"/>
      <c r="ASH2" s="482"/>
      <c r="ASI2" s="482"/>
      <c r="ASJ2" s="482"/>
      <c r="ASK2" s="482"/>
      <c r="ASL2" s="482"/>
      <c r="ASM2" s="482"/>
      <c r="ASN2" s="482"/>
      <c r="ASO2" s="482"/>
      <c r="ASP2" s="482"/>
      <c r="ASQ2" s="482"/>
      <c r="ASR2" s="482"/>
      <c r="ASS2" s="482"/>
      <c r="AST2" s="482"/>
      <c r="ASU2" s="482"/>
      <c r="ASV2" s="482"/>
      <c r="ASW2" s="482"/>
      <c r="ASX2" s="482"/>
      <c r="ASY2" s="482"/>
      <c r="ASZ2" s="482"/>
      <c r="ATA2" s="482"/>
      <c r="ATB2" s="482"/>
      <c r="ATC2" s="482"/>
      <c r="ATD2" s="482"/>
      <c r="ATE2" s="482"/>
      <c r="ATF2" s="482"/>
      <c r="ATG2" s="482"/>
      <c r="ATH2" s="482"/>
      <c r="ATI2" s="482"/>
      <c r="ATJ2" s="482"/>
      <c r="ATK2" s="482"/>
      <c r="ATL2" s="482"/>
      <c r="ATM2" s="482"/>
      <c r="ATN2" s="482"/>
      <c r="ATO2" s="482"/>
      <c r="ATP2" s="482"/>
      <c r="ATQ2" s="482"/>
      <c r="ATR2" s="482"/>
      <c r="ATS2" s="482"/>
      <c r="ATT2" s="482"/>
      <c r="ATU2" s="482"/>
      <c r="ATV2" s="482"/>
      <c r="ATW2" s="482"/>
      <c r="ATX2" s="482"/>
      <c r="ATY2" s="482"/>
      <c r="ATZ2" s="482"/>
      <c r="AUA2" s="482"/>
      <c r="AUB2" s="482"/>
      <c r="AUC2" s="482"/>
      <c r="AUD2" s="482"/>
      <c r="AUE2" s="482"/>
      <c r="AUF2" s="482"/>
      <c r="AUG2" s="482"/>
      <c r="AUH2" s="482"/>
      <c r="AUI2" s="482"/>
      <c r="AUJ2" s="482"/>
      <c r="AUK2" s="482"/>
      <c r="AUL2" s="482"/>
      <c r="AUM2" s="482"/>
      <c r="AUN2" s="482"/>
      <c r="AUO2" s="482"/>
      <c r="AUP2" s="482"/>
      <c r="AUQ2" s="482"/>
      <c r="AUR2" s="482"/>
      <c r="AUS2" s="482"/>
      <c r="AUT2" s="482"/>
      <c r="AUU2" s="482"/>
      <c r="AUV2" s="482"/>
      <c r="AUW2" s="482"/>
      <c r="AUX2" s="482"/>
      <c r="AUY2" s="482"/>
      <c r="AUZ2" s="482"/>
      <c r="AVA2" s="482"/>
      <c r="AVB2" s="482"/>
      <c r="AVC2" s="482"/>
      <c r="AVD2" s="482"/>
      <c r="AVE2" s="482"/>
      <c r="AVF2" s="482"/>
      <c r="AVG2" s="482"/>
      <c r="AVH2" s="482"/>
      <c r="AVI2" s="482"/>
      <c r="AVJ2" s="482"/>
      <c r="AVK2" s="482"/>
      <c r="AVL2" s="482"/>
      <c r="AVM2" s="482"/>
      <c r="AVN2" s="482"/>
      <c r="AVO2" s="482"/>
      <c r="AVP2" s="482"/>
      <c r="AVQ2" s="482"/>
      <c r="AVR2" s="482"/>
      <c r="AVS2" s="482"/>
      <c r="AVT2" s="482"/>
      <c r="AVU2" s="482"/>
      <c r="AVV2" s="482"/>
      <c r="AVW2" s="482"/>
      <c r="AVX2" s="482"/>
      <c r="AVY2" s="482"/>
      <c r="AVZ2" s="482"/>
      <c r="AWA2" s="482"/>
      <c r="AWB2" s="482"/>
      <c r="AWC2" s="482"/>
      <c r="AWD2" s="482"/>
      <c r="AWE2" s="482"/>
      <c r="AWF2" s="482"/>
      <c r="AWG2" s="482"/>
      <c r="AWH2" s="482"/>
      <c r="AWI2" s="482"/>
      <c r="AWJ2" s="482"/>
      <c r="AWK2" s="482"/>
      <c r="AWL2" s="482"/>
      <c r="AWM2" s="482"/>
      <c r="AWN2" s="482"/>
      <c r="AWO2" s="482"/>
      <c r="AWP2" s="482"/>
      <c r="AWQ2" s="482"/>
      <c r="AWR2" s="482"/>
      <c r="AWS2" s="482"/>
      <c r="AWT2" s="482"/>
      <c r="AWU2" s="482"/>
      <c r="AWV2" s="482"/>
      <c r="AWW2" s="482"/>
      <c r="AWX2" s="482"/>
      <c r="AWY2" s="482"/>
      <c r="AWZ2" s="482"/>
      <c r="AXA2" s="482"/>
      <c r="AXB2" s="482"/>
      <c r="AXC2" s="482"/>
      <c r="AXD2" s="482"/>
      <c r="AXE2" s="482"/>
      <c r="AXF2" s="482"/>
      <c r="AXG2" s="482"/>
      <c r="AXH2" s="482"/>
      <c r="AXI2" s="482"/>
      <c r="AXJ2" s="482"/>
      <c r="AXK2" s="482"/>
      <c r="AXL2" s="482"/>
      <c r="AXM2" s="482"/>
      <c r="AXN2" s="482"/>
      <c r="AXO2" s="482"/>
      <c r="AXP2" s="482"/>
      <c r="AXQ2" s="482"/>
      <c r="AXR2" s="482"/>
      <c r="AXS2" s="482"/>
      <c r="AXT2" s="482"/>
      <c r="AXU2" s="482"/>
      <c r="AXV2" s="482"/>
      <c r="AXW2" s="482"/>
      <c r="AXX2" s="482"/>
      <c r="AXY2" s="482"/>
      <c r="AXZ2" s="482"/>
      <c r="AYA2" s="482"/>
      <c r="AYB2" s="482"/>
      <c r="AYC2" s="482"/>
      <c r="AYD2" s="482"/>
      <c r="AYE2" s="482"/>
      <c r="AYF2" s="482"/>
      <c r="AYG2" s="482"/>
      <c r="AYH2" s="482"/>
      <c r="AYI2" s="482"/>
      <c r="AYJ2" s="482"/>
      <c r="AYK2" s="482"/>
      <c r="AYL2" s="482"/>
      <c r="AYM2" s="482"/>
      <c r="AYN2" s="482"/>
      <c r="AYO2" s="482"/>
      <c r="AYP2" s="482"/>
      <c r="AYQ2" s="482"/>
      <c r="AYR2" s="482"/>
      <c r="AYS2" s="482"/>
      <c r="AYT2" s="482"/>
      <c r="AYU2" s="482"/>
      <c r="AYV2" s="482"/>
      <c r="AYW2" s="482"/>
      <c r="AYX2" s="482"/>
      <c r="AYY2" s="482"/>
      <c r="AYZ2" s="482"/>
      <c r="AZA2" s="482"/>
      <c r="AZB2" s="482"/>
      <c r="AZC2" s="482"/>
      <c r="AZD2" s="482"/>
      <c r="AZE2" s="482"/>
      <c r="AZF2" s="482"/>
      <c r="AZG2" s="482"/>
      <c r="AZH2" s="482"/>
      <c r="AZI2" s="482"/>
      <c r="AZJ2" s="482"/>
      <c r="AZK2" s="482"/>
      <c r="AZL2" s="482"/>
      <c r="AZM2" s="482"/>
      <c r="AZN2" s="482"/>
      <c r="AZO2" s="482"/>
      <c r="AZP2" s="482"/>
      <c r="AZQ2" s="482"/>
      <c r="AZR2" s="482"/>
      <c r="AZS2" s="482"/>
      <c r="AZT2" s="482"/>
      <c r="AZU2" s="482"/>
      <c r="AZV2" s="482"/>
      <c r="AZW2" s="482"/>
      <c r="AZX2" s="482"/>
      <c r="AZY2" s="482"/>
      <c r="AZZ2" s="482"/>
      <c r="BAA2" s="482"/>
      <c r="BAB2" s="482"/>
      <c r="BAC2" s="482"/>
      <c r="BAD2" s="482"/>
      <c r="BAE2" s="482"/>
      <c r="BAF2" s="482"/>
      <c r="BAG2" s="482"/>
    </row>
    <row r="3" spans="1:1385" ht="26.45" customHeight="1">
      <c r="B3" s="501" t="s">
        <v>61</v>
      </c>
      <c r="C3" s="519"/>
      <c r="D3" s="519"/>
      <c r="E3" s="519"/>
      <c r="F3" s="519"/>
      <c r="G3" s="519"/>
      <c r="H3" s="519"/>
      <c r="I3" s="519"/>
      <c r="J3" s="519"/>
      <c r="K3" s="519"/>
      <c r="L3" s="519"/>
      <c r="M3" s="520"/>
      <c r="N3" s="519"/>
      <c r="O3" s="519"/>
      <c r="P3" s="519"/>
      <c r="Q3" s="519"/>
      <c r="R3" s="519"/>
      <c r="S3" s="519"/>
      <c r="T3" s="519"/>
      <c r="U3" s="519"/>
      <c r="V3" s="519"/>
      <c r="W3" s="519"/>
      <c r="X3" s="519"/>
      <c r="Y3" s="519"/>
      <c r="Z3" s="519"/>
      <c r="AA3" s="519"/>
      <c r="AB3" s="564"/>
    </row>
    <row r="4" spans="1:1385" ht="46.5">
      <c r="B4" s="501"/>
      <c r="C4" s="631" t="str">
        <f>IF(AND(SUM(D10:G13)=0,SUM(D15:G18) = 0, SUM(D21:G23)=0,SUM(D26:G31)=0, SUM(D38:D40) = 0,SUM(F32:G32)=0, SUM(F38:G40) = 0,  D4=""), "No data has been provided in the table, please confirm this is correct using this dropdown:", "")</f>
        <v>No data has been provided in the table, please confirm this is correct using this dropdown:</v>
      </c>
      <c r="D4" s="632"/>
      <c r="E4" s="631"/>
      <c r="F4" s="631"/>
      <c r="G4" s="631"/>
      <c r="H4" s="519"/>
      <c r="I4" s="519"/>
      <c r="J4" s="519"/>
      <c r="K4" s="519"/>
      <c r="L4" s="519"/>
      <c r="M4" s="520"/>
      <c r="N4" s="519"/>
      <c r="O4" s="519"/>
      <c r="P4" s="519"/>
      <c r="Q4" s="519"/>
      <c r="R4" s="519"/>
      <c r="S4" s="519"/>
      <c r="T4" s="519"/>
      <c r="U4" s="519"/>
      <c r="V4" s="519"/>
      <c r="W4" s="519"/>
      <c r="X4" s="519"/>
      <c r="Y4" s="519"/>
      <c r="Z4" s="519"/>
      <c r="AA4" s="519"/>
      <c r="AB4" s="564"/>
    </row>
    <row r="5" spans="1:1385">
      <c r="B5" s="519"/>
      <c r="C5" s="519"/>
      <c r="D5" s="519"/>
      <c r="E5" s="519"/>
      <c r="F5" s="519"/>
      <c r="G5" s="519"/>
      <c r="H5" s="552"/>
      <c r="I5" s="519"/>
      <c r="J5" s="519"/>
      <c r="K5" s="519"/>
      <c r="L5" s="519"/>
      <c r="M5" s="519"/>
      <c r="N5" s="519"/>
      <c r="O5" s="519"/>
      <c r="P5" s="519"/>
      <c r="Q5" s="519"/>
      <c r="R5" s="519"/>
      <c r="S5" s="519"/>
      <c r="T5" s="519"/>
      <c r="U5" s="519"/>
      <c r="V5" s="519"/>
      <c r="W5" s="519"/>
      <c r="X5" s="519"/>
      <c r="Y5" s="519"/>
      <c r="Z5" s="519"/>
      <c r="AA5" s="519"/>
      <c r="AB5" s="519"/>
    </row>
    <row r="6" spans="1:1385" ht="15.6" customHeight="1">
      <c r="B6" s="519"/>
      <c r="C6" s="522" t="s">
        <v>157</v>
      </c>
      <c r="D6" s="505" t="s">
        <v>158</v>
      </c>
      <c r="E6" s="505" t="s">
        <v>159</v>
      </c>
      <c r="F6" s="505" t="s">
        <v>160</v>
      </c>
      <c r="G6" s="505" t="s">
        <v>161</v>
      </c>
      <c r="H6" s="695" t="s">
        <v>551</v>
      </c>
      <c r="I6" s="671" t="s">
        <v>552</v>
      </c>
      <c r="J6" s="671" t="s">
        <v>553</v>
      </c>
      <c r="K6" s="671" t="s">
        <v>554</v>
      </c>
      <c r="L6" s="519"/>
      <c r="M6" s="519"/>
      <c r="N6" s="519"/>
      <c r="O6" s="519"/>
      <c r="P6" s="519"/>
      <c r="Q6" s="519"/>
      <c r="R6" s="519"/>
      <c r="S6" s="519"/>
      <c r="T6" s="519"/>
      <c r="U6" s="519"/>
      <c r="V6" s="519"/>
      <c r="W6" s="519"/>
      <c r="X6" s="519"/>
      <c r="Y6" s="519"/>
      <c r="Z6" s="519"/>
      <c r="AA6" s="519"/>
    </row>
    <row r="7" spans="1:1385">
      <c r="B7" s="519"/>
      <c r="C7" s="522" t="s">
        <v>188</v>
      </c>
      <c r="D7" s="505" t="s">
        <v>555</v>
      </c>
      <c r="E7" s="505" t="s">
        <v>555</v>
      </c>
      <c r="F7" s="505" t="s">
        <v>555</v>
      </c>
      <c r="G7" s="505" t="s">
        <v>556</v>
      </c>
      <c r="H7" s="695"/>
      <c r="I7" s="671"/>
      <c r="J7" s="671"/>
      <c r="K7" s="671"/>
      <c r="L7" s="519"/>
      <c r="M7" s="519"/>
      <c r="N7" s="519"/>
      <c r="O7" s="519"/>
      <c r="P7" s="519"/>
      <c r="Q7" s="519"/>
      <c r="R7" s="519"/>
      <c r="S7" s="519"/>
      <c r="T7" s="519"/>
      <c r="U7" s="519"/>
      <c r="V7" s="519"/>
      <c r="W7" s="519"/>
      <c r="X7" s="519"/>
      <c r="Y7" s="519"/>
      <c r="Z7" s="519"/>
      <c r="AA7" s="519"/>
    </row>
    <row r="8" spans="1:1385">
      <c r="B8" s="508" t="s">
        <v>191</v>
      </c>
      <c r="C8" s="508" t="s">
        <v>557</v>
      </c>
      <c r="D8" s="522" t="s">
        <v>558</v>
      </c>
      <c r="E8" s="522" t="s">
        <v>559</v>
      </c>
      <c r="F8" s="522" t="s">
        <v>560</v>
      </c>
      <c r="G8" s="522" t="s">
        <v>561</v>
      </c>
      <c r="H8" s="696"/>
      <c r="I8" s="672"/>
      <c r="J8" s="672"/>
      <c r="K8" s="671"/>
      <c r="L8" s="523"/>
      <c r="M8" s="519"/>
      <c r="N8" s="519"/>
      <c r="O8" s="519"/>
      <c r="P8" s="519"/>
      <c r="Q8" s="519"/>
      <c r="R8" s="519"/>
      <c r="S8" s="519"/>
      <c r="T8" s="519"/>
      <c r="U8" s="519"/>
      <c r="V8" s="519"/>
      <c r="W8" s="519"/>
      <c r="X8" s="519"/>
      <c r="Y8" s="519"/>
      <c r="Z8" s="519"/>
      <c r="AA8" s="519"/>
    </row>
    <row r="9" spans="1:1385" s="439" customFormat="1" ht="30.95" customHeight="1">
      <c r="A9" s="439" t="s">
        <v>562</v>
      </c>
      <c r="B9" s="543" t="s">
        <v>227</v>
      </c>
      <c r="C9" s="613" t="s">
        <v>193</v>
      </c>
      <c r="D9" s="544">
        <f>'E&amp;R1'!F62</f>
        <v>0</v>
      </c>
      <c r="E9" s="593">
        <f>'E&amp;R1'!AG62</f>
        <v>0</v>
      </c>
      <c r="F9" s="648"/>
      <c r="G9" s="648"/>
      <c r="H9" s="554" t="str">
        <f>IF(SUM(D10:D13)&gt;D9, "sum of R02:R05 should not exceed R01", "")</f>
        <v/>
      </c>
      <c r="I9" s="554" t="str">
        <f>IF(SUM(E10:E13)&gt;E9, "sum of R02:R05 should not exceed R01", "")</f>
        <v/>
      </c>
      <c r="J9" s="554" t="str">
        <f>IF(SUM(F10:F13)&gt;F9, "sum of R02:R05 should not exceed R01", "")</f>
        <v/>
      </c>
      <c r="K9" s="557" t="str">
        <f>IF(SUM(G10:G13)&gt;G9, "sum of R02:R05 should not exceed R01", "")</f>
        <v/>
      </c>
      <c r="L9" s="546"/>
      <c r="M9" s="545"/>
      <c r="N9" s="545"/>
      <c r="O9" s="545"/>
      <c r="P9" s="545"/>
      <c r="Q9" s="545"/>
      <c r="R9" s="545"/>
      <c r="S9" s="545"/>
      <c r="T9" s="545"/>
      <c r="U9" s="545"/>
      <c r="V9" s="545"/>
      <c r="W9" s="545"/>
      <c r="X9" s="545"/>
      <c r="Y9" s="545"/>
      <c r="Z9" s="545"/>
      <c r="AA9" s="545"/>
    </row>
    <row r="10" spans="1:1385">
      <c r="A10" t="s">
        <v>563</v>
      </c>
      <c r="B10" s="512" t="s">
        <v>230</v>
      </c>
      <c r="C10" s="505" t="s">
        <v>564</v>
      </c>
      <c r="D10" s="647"/>
      <c r="E10" s="649"/>
      <c r="F10" s="649"/>
      <c r="G10" s="649"/>
      <c r="H10" s="547"/>
      <c r="I10" s="547"/>
      <c r="J10" s="547"/>
      <c r="K10" s="547"/>
      <c r="L10" s="519"/>
      <c r="M10" s="519"/>
      <c r="N10" s="519"/>
      <c r="O10" s="519"/>
      <c r="P10" s="519"/>
      <c r="Q10" s="519"/>
      <c r="R10" s="519"/>
      <c r="S10" s="519"/>
      <c r="T10" s="519"/>
      <c r="U10" s="519"/>
      <c r="V10" s="519"/>
      <c r="W10" s="519"/>
      <c r="X10" s="519"/>
      <c r="Y10" s="519"/>
      <c r="Z10" s="519"/>
      <c r="AA10" s="519"/>
    </row>
    <row r="11" spans="1:1385" ht="30.95">
      <c r="A11" t="s">
        <v>565</v>
      </c>
      <c r="B11" s="512" t="s">
        <v>233</v>
      </c>
      <c r="C11" s="505" t="s">
        <v>566</v>
      </c>
      <c r="D11" s="647"/>
      <c r="E11" s="649"/>
      <c r="F11" s="649"/>
      <c r="G11" s="649"/>
      <c r="H11" s="552"/>
      <c r="I11" s="552"/>
      <c r="J11" s="552"/>
      <c r="K11" s="552"/>
      <c r="L11" s="519"/>
      <c r="M11" s="519"/>
      <c r="N11" s="519"/>
      <c r="O11" s="519"/>
      <c r="P11" s="519"/>
      <c r="Q11" s="519"/>
      <c r="R11" s="519"/>
      <c r="S11" s="519"/>
      <c r="T11" s="519"/>
      <c r="U11" s="519"/>
      <c r="V11" s="519"/>
      <c r="W11" s="519"/>
      <c r="X11" s="519"/>
      <c r="Y11" s="519"/>
      <c r="Z11" s="519"/>
      <c r="AA11" s="519"/>
    </row>
    <row r="12" spans="1:1385">
      <c r="A12" t="s">
        <v>567</v>
      </c>
      <c r="B12" s="512" t="s">
        <v>236</v>
      </c>
      <c r="C12" s="505" t="s">
        <v>568</v>
      </c>
      <c r="D12" s="647"/>
      <c r="E12" s="649"/>
      <c r="F12" s="649"/>
      <c r="G12" s="649"/>
      <c r="H12" s="552"/>
      <c r="I12" s="552"/>
      <c r="J12" s="552"/>
      <c r="K12" s="552"/>
      <c r="L12" s="519"/>
      <c r="M12" s="519"/>
      <c r="N12" s="519"/>
      <c r="O12" s="519"/>
      <c r="P12" s="519"/>
      <c r="Q12" s="519"/>
      <c r="R12" s="519"/>
      <c r="S12" s="519"/>
      <c r="T12" s="519"/>
      <c r="U12" s="519"/>
      <c r="V12" s="519"/>
      <c r="W12" s="519"/>
      <c r="X12" s="519"/>
      <c r="Y12" s="519"/>
      <c r="Z12" s="519"/>
      <c r="AA12" s="519"/>
    </row>
    <row r="13" spans="1:1385">
      <c r="A13" t="s">
        <v>569</v>
      </c>
      <c r="B13" s="512" t="s">
        <v>239</v>
      </c>
      <c r="C13" s="505" t="s">
        <v>570</v>
      </c>
      <c r="D13" s="647"/>
      <c r="E13" s="649"/>
      <c r="F13" s="649"/>
      <c r="G13" s="649"/>
      <c r="H13" s="552"/>
      <c r="I13" s="552"/>
      <c r="J13" s="552"/>
      <c r="K13" s="552"/>
      <c r="L13" s="519"/>
      <c r="M13" s="519"/>
      <c r="N13" s="519"/>
      <c r="O13" s="519"/>
      <c r="P13" s="519"/>
      <c r="Q13" s="519"/>
      <c r="R13" s="519"/>
      <c r="S13" s="519"/>
      <c r="T13" s="519"/>
      <c r="U13" s="519"/>
      <c r="V13" s="519"/>
      <c r="W13" s="519"/>
      <c r="X13" s="519"/>
      <c r="Y13" s="519"/>
      <c r="Z13" s="519"/>
      <c r="AA13" s="519"/>
    </row>
    <row r="14" spans="1:1385" ht="30.95" customHeight="1">
      <c r="A14" t="s">
        <v>571</v>
      </c>
      <c r="B14" s="512" t="s">
        <v>242</v>
      </c>
      <c r="C14" s="512" t="s">
        <v>194</v>
      </c>
      <c r="D14" s="544">
        <f>'E&amp;R1'!G62</f>
        <v>0</v>
      </c>
      <c r="E14" s="650"/>
      <c r="F14" s="648"/>
      <c r="G14" s="648"/>
      <c r="H14" s="555" t="str">
        <f>IF(SUM(D15:D18)&gt;D14, " sum of R07:R10 should not exceed R06", "")</f>
        <v/>
      </c>
      <c r="I14" s="551"/>
      <c r="J14" s="555" t="str">
        <f>IF(SUM(F15:F18)&gt;F14, " sum of R07:R10 should not exceed R06", "")</f>
        <v/>
      </c>
      <c r="K14" s="555" t="str">
        <f>IF(SUM(G15:G18)&gt;G14, " sum of R07:R10 should not exceed R06", "")</f>
        <v/>
      </c>
      <c r="L14" s="520"/>
      <c r="M14" s="519"/>
      <c r="N14" s="519"/>
      <c r="O14" s="519"/>
      <c r="P14" s="519"/>
      <c r="Q14" s="519"/>
      <c r="R14" s="519"/>
      <c r="S14" s="519"/>
      <c r="T14" s="519"/>
      <c r="U14" s="519"/>
      <c r="V14" s="519"/>
      <c r="W14" s="519"/>
      <c r="X14" s="519"/>
      <c r="Y14" s="519"/>
      <c r="Z14" s="519"/>
      <c r="AA14" s="519"/>
    </row>
    <row r="15" spans="1:1385">
      <c r="A15" t="s">
        <v>572</v>
      </c>
      <c r="B15" s="512" t="s">
        <v>245</v>
      </c>
      <c r="C15" s="505" t="s">
        <v>564</v>
      </c>
      <c r="D15" s="647"/>
      <c r="E15" s="650"/>
      <c r="F15" s="649"/>
      <c r="G15" s="649"/>
      <c r="H15" s="552"/>
      <c r="I15" s="552"/>
      <c r="J15" s="552"/>
      <c r="K15" s="552"/>
      <c r="L15" s="519"/>
      <c r="M15" s="519"/>
      <c r="N15" s="519"/>
      <c r="O15" s="519"/>
      <c r="P15" s="519"/>
      <c r="Q15" s="519"/>
      <c r="R15" s="519"/>
      <c r="S15" s="519"/>
      <c r="T15" s="519"/>
      <c r="U15" s="519"/>
      <c r="V15" s="519"/>
      <c r="W15" s="519"/>
      <c r="X15" s="519"/>
      <c r="Y15" s="519"/>
      <c r="Z15" s="519"/>
      <c r="AA15" s="519"/>
    </row>
    <row r="16" spans="1:1385" ht="30.95">
      <c r="A16" t="s">
        <v>573</v>
      </c>
      <c r="B16" s="512" t="s">
        <v>248</v>
      </c>
      <c r="C16" s="505" t="s">
        <v>566</v>
      </c>
      <c r="D16" s="647"/>
      <c r="E16" s="650"/>
      <c r="F16" s="649"/>
      <c r="G16" s="649"/>
      <c r="H16" s="552"/>
      <c r="I16" s="552"/>
      <c r="J16" s="552"/>
      <c r="K16" s="552"/>
      <c r="L16" s="519"/>
      <c r="M16" s="519"/>
      <c r="N16" s="519"/>
      <c r="O16" s="519"/>
      <c r="P16" s="519"/>
      <c r="Q16" s="519"/>
      <c r="R16" s="519"/>
      <c r="S16" s="519"/>
      <c r="T16" s="519"/>
      <c r="U16" s="519"/>
      <c r="V16" s="519"/>
      <c r="W16" s="519"/>
      <c r="X16" s="519"/>
      <c r="Y16" s="519"/>
      <c r="Z16" s="519"/>
      <c r="AA16" s="519"/>
    </row>
    <row r="17" spans="1:27">
      <c r="A17" t="s">
        <v>574</v>
      </c>
      <c r="B17" s="512" t="s">
        <v>251</v>
      </c>
      <c r="C17" s="505" t="s">
        <v>575</v>
      </c>
      <c r="D17" s="647"/>
      <c r="E17" s="650"/>
      <c r="F17" s="649"/>
      <c r="G17" s="649"/>
      <c r="H17" s="552"/>
      <c r="I17" s="552"/>
      <c r="J17" s="552"/>
      <c r="K17" s="552"/>
      <c r="L17" s="519"/>
      <c r="M17" s="519"/>
      <c r="N17" s="519"/>
      <c r="O17" s="519"/>
      <c r="P17" s="519"/>
      <c r="Q17" s="519"/>
      <c r="R17" s="519"/>
      <c r="S17" s="519"/>
      <c r="T17" s="519"/>
      <c r="U17" s="519"/>
      <c r="V17" s="519"/>
      <c r="W17" s="519"/>
      <c r="X17" s="519"/>
      <c r="Y17" s="519"/>
      <c r="Z17" s="519"/>
      <c r="AA17" s="519"/>
    </row>
    <row r="18" spans="1:27">
      <c r="A18" t="s">
        <v>576</v>
      </c>
      <c r="B18" s="512" t="s">
        <v>254</v>
      </c>
      <c r="C18" s="505" t="s">
        <v>570</v>
      </c>
      <c r="D18" s="647"/>
      <c r="E18" s="651"/>
      <c r="F18" s="649"/>
      <c r="G18" s="649"/>
      <c r="H18" s="552"/>
      <c r="I18" s="552"/>
      <c r="J18" s="552"/>
      <c r="K18" s="552"/>
      <c r="L18" s="519"/>
      <c r="M18" s="519"/>
      <c r="N18" s="519"/>
      <c r="O18" s="519"/>
      <c r="P18" s="519"/>
      <c r="Q18" s="519"/>
      <c r="R18" s="519"/>
      <c r="S18" s="519"/>
      <c r="T18" s="519"/>
      <c r="U18" s="519"/>
      <c r="V18" s="519"/>
      <c r="W18" s="519"/>
      <c r="X18" s="519"/>
      <c r="Y18" s="519"/>
      <c r="Z18" s="519"/>
      <c r="AA18" s="519"/>
    </row>
    <row r="19" spans="1:27" s="439" customFormat="1" ht="30.95" customHeight="1">
      <c r="A19" s="439" t="s">
        <v>577</v>
      </c>
      <c r="B19" s="543" t="s">
        <v>257</v>
      </c>
      <c r="C19" s="543" t="s">
        <v>195</v>
      </c>
      <c r="D19" s="544">
        <f>'E&amp;R1'!H62</f>
        <v>0</v>
      </c>
      <c r="E19" s="544">
        <f>'E&amp;R1'!AH62</f>
        <v>0</v>
      </c>
      <c r="F19" s="648"/>
      <c r="G19" s="648"/>
      <c r="H19" s="552"/>
      <c r="I19" s="552"/>
      <c r="J19" s="552"/>
      <c r="K19" s="552"/>
      <c r="L19" s="545"/>
      <c r="M19" s="545"/>
      <c r="N19" s="545"/>
      <c r="O19" s="545"/>
      <c r="P19" s="545"/>
      <c r="Q19" s="545"/>
      <c r="R19" s="545"/>
      <c r="S19" s="545"/>
      <c r="T19" s="545"/>
      <c r="U19" s="545"/>
      <c r="V19" s="545"/>
      <c r="W19" s="545"/>
      <c r="X19" s="545"/>
      <c r="Y19" s="545"/>
      <c r="Z19" s="545"/>
      <c r="AA19" s="545"/>
    </row>
    <row r="20" spans="1:27" s="439" customFormat="1" ht="30.95" customHeight="1">
      <c r="A20" s="439" t="s">
        <v>578</v>
      </c>
      <c r="B20" s="543" t="s">
        <v>260</v>
      </c>
      <c r="C20" s="543" t="s">
        <v>196</v>
      </c>
      <c r="D20" s="544">
        <f>'E&amp;R1'!I62</f>
        <v>0</v>
      </c>
      <c r="E20" s="544">
        <f>'E&amp;R1'!AI62</f>
        <v>0</v>
      </c>
      <c r="F20" s="648"/>
      <c r="G20" s="648"/>
      <c r="H20" s="555" t="str">
        <f>IF(SUM(D21:D23)&gt;D20, "sum of R13:R15 should not exceed R12", "")</f>
        <v/>
      </c>
      <c r="I20" s="555" t="str">
        <f>IF(SUM(E21:E23)&gt;E20, "sum of R13:R15 should not exceed R12", "")</f>
        <v/>
      </c>
      <c r="J20" s="555" t="str">
        <f>IF(SUM(F21:F23)&gt;F20, "sum of R13:R15 should not exceed R12", "")</f>
        <v/>
      </c>
      <c r="K20" s="555" t="str">
        <f>IF(SUM(G21:G23)&gt;G20, "sum of R13:R15 should not exceed R12", "")</f>
        <v/>
      </c>
      <c r="L20" s="545"/>
      <c r="M20" s="545"/>
      <c r="N20" s="545"/>
      <c r="O20" s="545"/>
      <c r="P20" s="545"/>
      <c r="Q20" s="545"/>
      <c r="R20" s="545"/>
      <c r="S20" s="545"/>
      <c r="T20" s="545"/>
      <c r="U20" s="545"/>
      <c r="V20" s="545"/>
      <c r="W20" s="545"/>
      <c r="X20" s="545"/>
      <c r="Y20" s="545"/>
      <c r="Z20" s="545"/>
      <c r="AA20" s="545"/>
    </row>
    <row r="21" spans="1:27">
      <c r="A21" t="s">
        <v>579</v>
      </c>
      <c r="B21" s="512" t="s">
        <v>263</v>
      </c>
      <c r="C21" s="505" t="s">
        <v>580</v>
      </c>
      <c r="D21" s="647"/>
      <c r="E21" s="649"/>
      <c r="F21" s="649"/>
      <c r="G21" s="649"/>
      <c r="H21" s="552"/>
      <c r="I21" s="552"/>
      <c r="J21" s="552"/>
      <c r="K21" s="552"/>
      <c r="L21" s="519"/>
      <c r="M21" s="519"/>
      <c r="N21" s="519"/>
      <c r="O21" s="519"/>
      <c r="P21" s="519"/>
      <c r="Q21" s="519"/>
      <c r="R21" s="519"/>
      <c r="S21" s="519"/>
      <c r="T21" s="519"/>
      <c r="U21" s="519"/>
      <c r="V21" s="519"/>
      <c r="W21" s="519"/>
      <c r="X21" s="519"/>
      <c r="Y21" s="519"/>
      <c r="Z21" s="519"/>
      <c r="AA21" s="519"/>
    </row>
    <row r="22" spans="1:27">
      <c r="A22" t="s">
        <v>581</v>
      </c>
      <c r="B22" s="512" t="s">
        <v>266</v>
      </c>
      <c r="C22" s="505" t="s">
        <v>582</v>
      </c>
      <c r="D22" s="647"/>
      <c r="E22" s="649"/>
      <c r="F22" s="649"/>
      <c r="G22" s="649"/>
      <c r="H22" s="552"/>
      <c r="I22" s="552"/>
      <c r="J22" s="552"/>
      <c r="K22" s="552"/>
      <c r="L22" s="519"/>
      <c r="M22" s="519"/>
      <c r="N22" s="519"/>
      <c r="O22" s="519"/>
      <c r="P22" s="519"/>
      <c r="Q22" s="519"/>
      <c r="R22" s="519"/>
      <c r="S22" s="519"/>
      <c r="T22" s="519"/>
      <c r="U22" s="519"/>
      <c r="V22" s="519"/>
      <c r="W22" s="519"/>
      <c r="X22" s="519"/>
      <c r="Y22" s="519"/>
      <c r="Z22" s="519"/>
      <c r="AA22" s="519"/>
    </row>
    <row r="23" spans="1:27">
      <c r="A23" t="s">
        <v>583</v>
      </c>
      <c r="B23" s="512" t="s">
        <v>269</v>
      </c>
      <c r="C23" s="505" t="s">
        <v>584</v>
      </c>
      <c r="D23" s="647"/>
      <c r="E23" s="649"/>
      <c r="F23" s="649"/>
      <c r="G23" s="649"/>
      <c r="H23" s="553"/>
      <c r="I23" s="553"/>
      <c r="J23" s="553"/>
      <c r="K23" s="553"/>
      <c r="L23" s="519"/>
      <c r="M23" s="519"/>
      <c r="N23" s="519"/>
      <c r="O23" s="519"/>
      <c r="P23" s="519"/>
      <c r="Q23" s="519"/>
      <c r="R23" s="519"/>
      <c r="S23" s="519"/>
      <c r="T23" s="519"/>
      <c r="U23" s="519"/>
      <c r="V23" s="519"/>
      <c r="W23" s="519"/>
      <c r="X23" s="519"/>
      <c r="Y23" s="519"/>
      <c r="Z23" s="519"/>
      <c r="AA23" s="519"/>
    </row>
    <row r="24" spans="1:27" ht="30.95" customHeight="1">
      <c r="A24" t="s">
        <v>585</v>
      </c>
      <c r="B24" s="514" t="s">
        <v>272</v>
      </c>
      <c r="C24" s="514" t="s">
        <v>197</v>
      </c>
      <c r="D24" s="652">
        <f>SUM(D19:D20)</f>
        <v>0</v>
      </c>
      <c r="E24" s="652">
        <f>SUM(E19:E20)</f>
        <v>0</v>
      </c>
      <c r="F24" s="652">
        <f>SUM(F19:F20)</f>
        <v>0</v>
      </c>
      <c r="G24" s="652">
        <f>SUM(G19:G20)</f>
        <v>0</v>
      </c>
      <c r="H24" s="548"/>
      <c r="I24" s="548"/>
      <c r="J24" s="548"/>
      <c r="K24" s="548"/>
      <c r="L24" s="519"/>
      <c r="M24" s="519"/>
      <c r="N24" s="519"/>
      <c r="O24" s="519"/>
      <c r="P24" s="519"/>
      <c r="Q24" s="519"/>
      <c r="R24" s="519"/>
      <c r="S24" s="519"/>
      <c r="T24" s="519"/>
      <c r="U24" s="519"/>
      <c r="V24" s="519"/>
      <c r="W24" s="519"/>
      <c r="X24" s="519"/>
      <c r="Y24" s="519"/>
      <c r="Z24" s="519"/>
      <c r="AA24" s="519"/>
    </row>
    <row r="25" spans="1:27" s="439" customFormat="1" ht="30.95" customHeight="1">
      <c r="A25" s="439" t="s">
        <v>586</v>
      </c>
      <c r="B25" s="543" t="s">
        <v>275</v>
      </c>
      <c r="C25" s="543" t="s">
        <v>198</v>
      </c>
      <c r="D25" s="544">
        <f>'E&amp;R1'!K62</f>
        <v>0</v>
      </c>
      <c r="E25" s="544">
        <f>'E&amp;R1'!AJ62</f>
        <v>0</v>
      </c>
      <c r="F25" s="653"/>
      <c r="G25" s="653"/>
      <c r="H25" s="556" t="str">
        <f>IF(SUM(D26:D30)&gt;D25, "sum of R18:R22 should not exceed R17", "")</f>
        <v/>
      </c>
      <c r="I25" s="556" t="str">
        <f>IF(SUM(E26:E30)&gt;E25, "sum of R18:R22 should not exceed R17", "")</f>
        <v/>
      </c>
      <c r="J25" s="556" t="str">
        <f>IF(SUM(F26:F30)&gt;F25, "sum of R18:R22 should not exceed R17", "")</f>
        <v/>
      </c>
      <c r="K25" s="557" t="str">
        <f>IF(SUM(G26:G30)&gt;G25, "sum of R18:R22 should not exceed R17", "")</f>
        <v/>
      </c>
      <c r="L25" s="545"/>
      <c r="M25" s="545"/>
      <c r="N25" s="545"/>
      <c r="O25" s="545"/>
      <c r="P25" s="545"/>
      <c r="Q25" s="545"/>
      <c r="R25" s="545"/>
      <c r="S25" s="545"/>
      <c r="T25" s="545"/>
      <c r="U25" s="545"/>
      <c r="V25" s="545"/>
      <c r="W25" s="545"/>
      <c r="X25" s="545"/>
      <c r="Y25" s="545"/>
      <c r="Z25" s="545"/>
      <c r="AA25" s="545"/>
    </row>
    <row r="26" spans="1:27" ht="30.95">
      <c r="A26" t="s">
        <v>587</v>
      </c>
      <c r="B26" s="512" t="s">
        <v>278</v>
      </c>
      <c r="C26" s="524" t="s">
        <v>588</v>
      </c>
      <c r="D26" s="647"/>
      <c r="E26" s="647"/>
      <c r="F26" s="647"/>
      <c r="G26" s="647"/>
      <c r="H26" s="552"/>
      <c r="I26" s="552"/>
      <c r="J26" s="552"/>
      <c r="K26" s="552"/>
      <c r="L26" s="519"/>
      <c r="M26" s="519"/>
      <c r="N26" s="519"/>
      <c r="O26" s="519"/>
      <c r="P26" s="519"/>
      <c r="Q26" s="519"/>
      <c r="R26" s="519"/>
      <c r="S26" s="519"/>
      <c r="T26" s="519"/>
      <c r="U26" s="519"/>
      <c r="V26" s="519"/>
      <c r="W26" s="519"/>
      <c r="X26" s="519"/>
      <c r="Y26" s="519"/>
      <c r="Z26" s="519"/>
      <c r="AA26" s="519"/>
    </row>
    <row r="27" spans="1:27" ht="30.95">
      <c r="A27" t="s">
        <v>589</v>
      </c>
      <c r="B27" s="512" t="s">
        <v>281</v>
      </c>
      <c r="C27" s="524" t="s">
        <v>590</v>
      </c>
      <c r="D27" s="647"/>
      <c r="E27" s="647"/>
      <c r="F27" s="647"/>
      <c r="G27" s="647"/>
      <c r="H27" s="552"/>
      <c r="I27" s="552"/>
      <c r="J27" s="552"/>
      <c r="K27" s="552"/>
      <c r="L27" s="519"/>
      <c r="M27" s="519"/>
      <c r="N27" s="519"/>
      <c r="O27" s="519"/>
      <c r="P27" s="519"/>
      <c r="Q27" s="519"/>
      <c r="R27" s="519"/>
      <c r="S27" s="519"/>
      <c r="T27" s="519"/>
      <c r="U27" s="519"/>
      <c r="V27" s="519"/>
      <c r="W27" s="519"/>
      <c r="X27" s="519"/>
      <c r="Y27" s="519"/>
      <c r="Z27" s="519"/>
      <c r="AA27" s="519"/>
    </row>
    <row r="28" spans="1:27" ht="30.95">
      <c r="A28" t="s">
        <v>591</v>
      </c>
      <c r="B28" s="512" t="s">
        <v>284</v>
      </c>
      <c r="C28" s="524" t="s">
        <v>592</v>
      </c>
      <c r="D28" s="647"/>
      <c r="E28" s="647"/>
      <c r="F28" s="647"/>
      <c r="G28" s="647"/>
      <c r="H28" s="552"/>
      <c r="I28" s="552"/>
      <c r="J28" s="552"/>
      <c r="K28" s="552"/>
      <c r="L28" s="525"/>
      <c r="M28" s="519"/>
      <c r="N28" s="519"/>
      <c r="O28" s="519"/>
      <c r="P28" s="519"/>
      <c r="Q28" s="519"/>
      <c r="R28" s="519"/>
      <c r="S28" s="519"/>
      <c r="T28" s="519"/>
      <c r="U28" s="519"/>
      <c r="V28" s="519"/>
      <c r="W28" s="519"/>
      <c r="X28" s="519"/>
      <c r="Y28" s="519"/>
      <c r="Z28" s="519"/>
      <c r="AA28" s="519"/>
    </row>
    <row r="29" spans="1:27" ht="30.95" customHeight="1">
      <c r="A29" t="s">
        <v>593</v>
      </c>
      <c r="B29" s="512" t="s">
        <v>287</v>
      </c>
      <c r="C29" s="524" t="s">
        <v>594</v>
      </c>
      <c r="D29" s="647"/>
      <c r="E29" s="647"/>
      <c r="F29" s="647"/>
      <c r="G29" s="647"/>
      <c r="H29" s="655" t="str">
        <f>IF(SUM(D29:G29)&gt;0, "Please specify artistic original:", "")</f>
        <v/>
      </c>
      <c r="I29" s="697"/>
      <c r="J29" s="697"/>
      <c r="K29" s="697"/>
      <c r="L29" s="525"/>
      <c r="M29" s="519"/>
      <c r="N29" s="519"/>
      <c r="O29" s="519"/>
      <c r="P29" s="519"/>
      <c r="Q29" s="519"/>
      <c r="R29" s="519"/>
      <c r="S29" s="519"/>
      <c r="T29" s="519"/>
      <c r="U29" s="519"/>
      <c r="V29" s="519"/>
      <c r="W29" s="519"/>
      <c r="X29" s="519"/>
      <c r="Y29" s="519"/>
      <c r="Z29" s="519"/>
      <c r="AA29" s="519"/>
    </row>
    <row r="30" spans="1:27" ht="30.95" customHeight="1">
      <c r="A30" t="s">
        <v>595</v>
      </c>
      <c r="B30" s="512" t="s">
        <v>290</v>
      </c>
      <c r="C30" s="524" t="s">
        <v>596</v>
      </c>
      <c r="D30" s="647"/>
      <c r="E30" s="647"/>
      <c r="F30" s="647"/>
      <c r="G30" s="647"/>
      <c r="H30" s="655" t="str">
        <f>IF(SUM(D30:G30)&gt;0, "Please specify heritage asset:", "")</f>
        <v/>
      </c>
      <c r="I30" s="697"/>
      <c r="J30" s="697"/>
      <c r="K30" s="697"/>
      <c r="L30" s="519"/>
      <c r="M30" s="519"/>
      <c r="N30" s="519"/>
      <c r="O30" s="519"/>
      <c r="P30" s="519"/>
      <c r="Q30" s="519"/>
      <c r="R30" s="519"/>
      <c r="S30" s="519"/>
      <c r="T30" s="519"/>
      <c r="U30" s="519"/>
      <c r="V30" s="519"/>
      <c r="W30" s="519"/>
      <c r="X30" s="519"/>
      <c r="Y30" s="519"/>
      <c r="Z30" s="519"/>
      <c r="AA30" s="519"/>
    </row>
    <row r="31" spans="1:27" ht="30.95" customHeight="1">
      <c r="A31" t="s">
        <v>597</v>
      </c>
      <c r="B31" s="543" t="s">
        <v>293</v>
      </c>
      <c r="C31" s="550" t="s">
        <v>598</v>
      </c>
      <c r="D31" s="654"/>
      <c r="E31" s="654"/>
      <c r="F31" s="654"/>
      <c r="G31" s="654"/>
      <c r="H31" s="552"/>
      <c r="I31" s="552"/>
      <c r="J31" s="552"/>
      <c r="K31" s="552"/>
      <c r="L31" s="519"/>
      <c r="M31" s="519"/>
      <c r="N31" s="519"/>
      <c r="O31" s="519"/>
      <c r="P31" s="519"/>
      <c r="Q31" s="519"/>
      <c r="R31" s="519"/>
      <c r="S31" s="519"/>
      <c r="T31" s="519"/>
      <c r="U31" s="519"/>
      <c r="V31" s="519"/>
      <c r="W31" s="519"/>
      <c r="X31" s="519"/>
      <c r="Y31" s="519"/>
      <c r="Z31" s="519"/>
      <c r="AA31" s="519"/>
    </row>
    <row r="32" spans="1:27" s="439" customFormat="1" ht="30.95" customHeight="1">
      <c r="A32" s="439" t="s">
        <v>599</v>
      </c>
      <c r="B32" s="590" t="s">
        <v>296</v>
      </c>
      <c r="C32" s="590" t="s">
        <v>544</v>
      </c>
      <c r="D32" s="595">
        <f>SUM(D9, D14, D24,D25, D31)</f>
        <v>0</v>
      </c>
      <c r="E32" s="595">
        <f t="shared" ref="E32:F32" si="0">SUM(E9, E14, E24,E25, E31)</f>
        <v>0</v>
      </c>
      <c r="F32" s="595">
        <f t="shared" si="0"/>
        <v>0</v>
      </c>
      <c r="G32" s="595">
        <f>SUM(G9, G14, G24,G25, G31)</f>
        <v>0</v>
      </c>
      <c r="H32" s="547"/>
      <c r="I32" s="656" t="str">
        <f>IF(ISBLANK(D4), "", D4)</f>
        <v/>
      </c>
      <c r="J32" s="547"/>
      <c r="K32" s="547"/>
      <c r="L32" s="545"/>
      <c r="M32" s="545"/>
      <c r="N32" s="545"/>
      <c r="O32" s="545"/>
      <c r="P32" s="545"/>
      <c r="Q32" s="545"/>
      <c r="R32" s="545"/>
      <c r="S32" s="545"/>
      <c r="T32" s="545"/>
      <c r="U32" s="545"/>
      <c r="V32" s="545"/>
      <c r="W32" s="545"/>
      <c r="X32" s="545"/>
      <c r="Y32" s="545"/>
      <c r="Z32" s="545"/>
      <c r="AA32" s="545"/>
    </row>
    <row r="33" spans="1:28">
      <c r="B33" s="519"/>
      <c r="C33" s="519"/>
      <c r="D33" s="519"/>
      <c r="E33" s="591"/>
      <c r="F33" s="519"/>
      <c r="G33" s="519"/>
      <c r="H33" s="519"/>
      <c r="I33" s="519"/>
      <c r="J33" s="519"/>
      <c r="K33" s="519"/>
      <c r="L33" s="519"/>
      <c r="M33" s="519"/>
      <c r="N33" s="519"/>
      <c r="O33" s="519"/>
      <c r="P33" s="519"/>
      <c r="Q33" s="519"/>
      <c r="R33" s="519"/>
      <c r="S33" s="519"/>
      <c r="T33" s="519"/>
      <c r="U33" s="519"/>
      <c r="V33" s="519"/>
      <c r="W33" s="519"/>
      <c r="X33" s="519"/>
      <c r="Y33" s="519"/>
      <c r="Z33" s="519"/>
      <c r="AA33" s="519"/>
      <c r="AB33" s="519"/>
    </row>
    <row r="34" spans="1:28" s="597" customFormat="1" ht="18">
      <c r="B34" s="596" t="s">
        <v>62</v>
      </c>
      <c r="C34" s="598"/>
      <c r="D34" s="598"/>
      <c r="E34" s="598"/>
      <c r="F34" s="598"/>
      <c r="G34" s="598"/>
      <c r="H34" s="598"/>
      <c r="I34" s="598"/>
      <c r="J34" s="598"/>
      <c r="K34" s="598"/>
      <c r="L34" s="598"/>
      <c r="M34" s="599"/>
      <c r="N34" s="598"/>
      <c r="O34" s="598"/>
      <c r="P34" s="598"/>
      <c r="Q34" s="598"/>
      <c r="R34" s="598"/>
      <c r="S34" s="598"/>
      <c r="T34" s="598"/>
      <c r="U34" s="598"/>
      <c r="V34" s="598"/>
      <c r="W34" s="598"/>
      <c r="X34" s="598"/>
      <c r="Y34" s="598"/>
      <c r="Z34" s="598"/>
      <c r="AA34" s="598"/>
      <c r="AB34" s="600"/>
    </row>
    <row r="35" spans="1:28" ht="15.6" customHeight="1">
      <c r="B35" s="519"/>
      <c r="C35" s="522" t="s">
        <v>157</v>
      </c>
      <c r="D35" s="505" t="s">
        <v>158</v>
      </c>
      <c r="E35" s="505" t="s">
        <v>159</v>
      </c>
      <c r="F35" s="505" t="s">
        <v>160</v>
      </c>
      <c r="G35" s="505" t="s">
        <v>161</v>
      </c>
      <c r="H35" s="601"/>
      <c r="I35" s="693"/>
      <c r="J35" s="693"/>
      <c r="K35" s="693"/>
      <c r="L35" s="519"/>
      <c r="M35" s="519"/>
      <c r="N35" s="519"/>
      <c r="O35" s="519"/>
      <c r="P35" s="519"/>
      <c r="Q35" s="519"/>
      <c r="R35" s="519"/>
      <c r="S35" s="519"/>
      <c r="T35" s="519"/>
      <c r="U35" s="519"/>
      <c r="V35" s="519"/>
      <c r="W35" s="519"/>
      <c r="X35" s="519"/>
      <c r="Y35" s="519"/>
      <c r="Z35" s="519"/>
      <c r="AA35" s="519"/>
    </row>
    <row r="36" spans="1:28">
      <c r="B36" s="519"/>
      <c r="C36" s="522" t="s">
        <v>188</v>
      </c>
      <c r="D36" s="505" t="s">
        <v>555</v>
      </c>
      <c r="E36" s="505" t="s">
        <v>555</v>
      </c>
      <c r="F36" s="505" t="s">
        <v>555</v>
      </c>
      <c r="G36" s="505" t="s">
        <v>556</v>
      </c>
      <c r="H36" s="601"/>
      <c r="I36" s="693"/>
      <c r="J36" s="693"/>
      <c r="K36" s="693"/>
      <c r="L36" s="519"/>
      <c r="M36" s="519"/>
      <c r="N36" s="519"/>
      <c r="O36" s="519"/>
      <c r="P36" s="519"/>
      <c r="Q36" s="519"/>
      <c r="R36" s="519"/>
      <c r="S36" s="519"/>
      <c r="T36" s="519"/>
      <c r="U36" s="519"/>
      <c r="V36" s="519"/>
      <c r="W36" s="519"/>
      <c r="X36" s="519"/>
      <c r="Y36" s="519"/>
      <c r="Z36" s="519"/>
      <c r="AA36" s="519"/>
    </row>
    <row r="37" spans="1:28">
      <c r="B37" s="508" t="s">
        <v>191</v>
      </c>
      <c r="C37" s="508" t="s">
        <v>557</v>
      </c>
      <c r="D37" s="522" t="s">
        <v>558</v>
      </c>
      <c r="E37" s="522" t="s">
        <v>559</v>
      </c>
      <c r="F37" s="522" t="s">
        <v>560</v>
      </c>
      <c r="G37" s="522" t="s">
        <v>561</v>
      </c>
      <c r="H37" s="601"/>
      <c r="I37" s="693"/>
      <c r="J37" s="693"/>
      <c r="K37" s="693"/>
      <c r="L37" s="523"/>
      <c r="M37" s="519"/>
      <c r="N37" s="519"/>
      <c r="O37" s="519"/>
      <c r="P37" s="519"/>
      <c r="Q37" s="519"/>
      <c r="R37" s="519"/>
      <c r="S37" s="519"/>
      <c r="T37" s="519"/>
      <c r="U37" s="519"/>
      <c r="V37" s="519"/>
      <c r="W37" s="519"/>
      <c r="X37" s="519"/>
      <c r="Y37" s="519"/>
      <c r="Z37" s="519"/>
      <c r="AA37" s="519"/>
    </row>
    <row r="38" spans="1:28" s="439" customFormat="1" ht="30.95" customHeight="1">
      <c r="A38" s="439" t="s">
        <v>600</v>
      </c>
      <c r="B38" s="543" t="s">
        <v>299</v>
      </c>
      <c r="C38" s="550" t="s">
        <v>601</v>
      </c>
      <c r="D38" s="544">
        <f>'E&amp;R1'!F69</f>
        <v>0</v>
      </c>
      <c r="E38" s="549">
        <f>'E&amp;R1'!F75</f>
        <v>0</v>
      </c>
      <c r="F38" s="602"/>
      <c r="G38" s="602"/>
      <c r="H38" s="547"/>
      <c r="I38" s="547"/>
      <c r="J38" s="547"/>
      <c r="K38" s="547"/>
      <c r="L38" s="545"/>
      <c r="M38" s="545"/>
      <c r="N38" s="545"/>
      <c r="O38" s="545"/>
      <c r="P38" s="545"/>
      <c r="Q38" s="545"/>
      <c r="R38" s="545"/>
      <c r="S38" s="545"/>
      <c r="T38" s="545"/>
      <c r="U38" s="545"/>
      <c r="V38" s="545"/>
      <c r="W38" s="545"/>
      <c r="X38" s="545"/>
      <c r="Y38" s="545"/>
      <c r="Z38" s="545"/>
      <c r="AA38" s="545"/>
    </row>
    <row r="39" spans="1:28" s="439" customFormat="1" ht="30.95" customHeight="1">
      <c r="A39" s="439" t="s">
        <v>392</v>
      </c>
      <c r="B39" s="543" t="s">
        <v>302</v>
      </c>
      <c r="C39" s="550" t="s">
        <v>602</v>
      </c>
      <c r="D39" s="544">
        <f>'E&amp;R1'!G69</f>
        <v>0</v>
      </c>
      <c r="E39" s="549">
        <f>'E&amp;R1'!G75</f>
        <v>0</v>
      </c>
      <c r="F39" s="602"/>
      <c r="G39" s="602"/>
      <c r="H39" s="547"/>
      <c r="I39" s="547"/>
      <c r="J39" s="547"/>
      <c r="K39" s="547"/>
      <c r="L39" s="545"/>
      <c r="M39" s="545"/>
      <c r="N39" s="545"/>
      <c r="O39" s="545"/>
      <c r="P39" s="545"/>
      <c r="Q39" s="545"/>
      <c r="R39" s="545"/>
      <c r="S39" s="545"/>
      <c r="T39" s="545"/>
      <c r="U39" s="545"/>
      <c r="V39" s="545"/>
      <c r="W39" s="545"/>
      <c r="X39" s="545"/>
      <c r="Y39" s="545"/>
      <c r="Z39" s="545"/>
      <c r="AA39" s="545"/>
    </row>
    <row r="40" spans="1:28" s="439" customFormat="1" ht="30.95" customHeight="1">
      <c r="A40" s="439" t="s">
        <v>393</v>
      </c>
      <c r="B40" s="543" t="s">
        <v>305</v>
      </c>
      <c r="C40" s="550" t="s">
        <v>603</v>
      </c>
      <c r="D40" s="544">
        <f>'E&amp;R1'!H69</f>
        <v>0</v>
      </c>
      <c r="E40" s="549">
        <f>'E&amp;R1'!H75</f>
        <v>0</v>
      </c>
      <c r="F40" s="602"/>
      <c r="G40" s="602"/>
      <c r="H40" s="547"/>
      <c r="I40" s="547"/>
      <c r="J40" s="547"/>
      <c r="K40" s="547"/>
      <c r="L40" s="545"/>
      <c r="M40" s="545"/>
      <c r="N40" s="545"/>
      <c r="O40" s="545"/>
      <c r="P40" s="545"/>
      <c r="Q40" s="545"/>
      <c r="R40" s="545"/>
      <c r="S40" s="545"/>
      <c r="T40" s="545"/>
      <c r="U40" s="545"/>
      <c r="V40" s="545"/>
      <c r="W40" s="545"/>
      <c r="X40" s="545"/>
      <c r="Y40" s="545"/>
      <c r="Z40" s="545"/>
      <c r="AA40" s="545"/>
    </row>
    <row r="41" spans="1:28">
      <c r="B41" s="673"/>
      <c r="C41" s="673"/>
      <c r="D41" s="673"/>
      <c r="E41" s="518"/>
      <c r="F41" s="518"/>
      <c r="G41" s="518"/>
      <c r="H41" s="518"/>
      <c r="I41" s="526"/>
      <c r="J41" s="526"/>
      <c r="K41" s="526"/>
      <c r="L41" s="518"/>
      <c r="M41" s="526"/>
      <c r="N41" s="526"/>
      <c r="O41" s="526"/>
      <c r="P41" s="526"/>
      <c r="Q41" s="526"/>
      <c r="R41" s="526"/>
      <c r="S41" s="526"/>
      <c r="T41" s="526"/>
      <c r="U41" s="526"/>
      <c r="V41" s="526"/>
      <c r="W41" s="526"/>
      <c r="X41" s="526"/>
      <c r="Y41" s="526"/>
      <c r="Z41" s="526"/>
      <c r="AA41" s="526"/>
      <c r="AB41" s="526"/>
    </row>
    <row r="42" spans="1:28">
      <c r="B42" s="673"/>
      <c r="C42" s="673"/>
      <c r="D42" s="673"/>
      <c r="E42" s="518"/>
      <c r="F42" s="518"/>
      <c r="G42" s="518"/>
      <c r="H42" s="518"/>
      <c r="I42" s="526"/>
      <c r="J42" s="526"/>
      <c r="K42" s="526"/>
      <c r="L42" s="518"/>
      <c r="M42" s="526"/>
      <c r="N42" s="526"/>
      <c r="O42" s="526"/>
      <c r="P42" s="526"/>
      <c r="Q42" s="526"/>
      <c r="R42" s="526"/>
      <c r="S42" s="526"/>
      <c r="T42" s="526"/>
      <c r="U42" s="526"/>
      <c r="V42" s="526"/>
      <c r="W42" s="526"/>
      <c r="X42" s="526"/>
      <c r="Y42" s="526"/>
      <c r="Z42" s="526"/>
      <c r="AA42" s="526"/>
      <c r="AB42" s="526"/>
    </row>
    <row r="43" spans="1:28">
      <c r="B43" s="673"/>
      <c r="C43" s="673"/>
      <c r="D43" s="673"/>
      <c r="E43" s="518"/>
      <c r="F43" s="518"/>
      <c r="G43" s="518"/>
      <c r="H43" s="518"/>
      <c r="I43" s="519"/>
      <c r="J43" s="519"/>
      <c r="K43" s="519"/>
      <c r="L43" s="518"/>
      <c r="M43" s="519"/>
      <c r="N43" s="519"/>
      <c r="O43" s="519"/>
      <c r="P43" s="519"/>
      <c r="Q43" s="519"/>
      <c r="R43" s="519"/>
      <c r="S43" s="519"/>
      <c r="T43" s="519"/>
      <c r="U43" s="519"/>
      <c r="V43" s="519"/>
      <c r="W43" s="519"/>
      <c r="X43" s="519"/>
      <c r="Y43" s="519"/>
      <c r="Z43" s="519"/>
      <c r="AA43" s="519"/>
      <c r="AB43" s="519"/>
    </row>
    <row r="44" spans="1:28">
      <c r="B44" s="519"/>
      <c r="C44" s="519"/>
      <c r="D44" s="519"/>
      <c r="E44" s="519"/>
      <c r="F44" s="519"/>
      <c r="G44" s="519"/>
      <c r="H44" s="519"/>
      <c r="I44" s="519"/>
      <c r="J44" s="519"/>
      <c r="K44" s="519"/>
      <c r="L44" s="519"/>
      <c r="M44" s="519"/>
      <c r="N44" s="519"/>
      <c r="O44" s="519"/>
      <c r="P44" s="519"/>
      <c r="Q44" s="519"/>
      <c r="R44" s="519"/>
      <c r="S44" s="519"/>
      <c r="T44" s="519"/>
      <c r="U44" s="519"/>
      <c r="V44" s="519"/>
      <c r="W44" s="519"/>
      <c r="X44" s="519"/>
      <c r="Y44" s="519"/>
      <c r="Z44" s="519"/>
      <c r="AA44" s="519"/>
      <c r="AB44" s="519"/>
    </row>
    <row r="45" spans="1:28">
      <c r="B45" s="519"/>
      <c r="C45" s="519"/>
      <c r="D45" s="519"/>
      <c r="E45" s="519"/>
      <c r="F45" s="519"/>
      <c r="G45" s="519"/>
      <c r="H45" s="519"/>
      <c r="I45" s="519"/>
      <c r="J45" s="519"/>
      <c r="K45" s="519"/>
      <c r="L45" s="519"/>
      <c r="M45" s="519"/>
      <c r="N45" s="519"/>
      <c r="O45" s="519"/>
      <c r="P45" s="519"/>
      <c r="Q45" s="519"/>
      <c r="R45" s="519"/>
      <c r="S45" s="519"/>
      <c r="T45" s="519"/>
      <c r="U45" s="519"/>
      <c r="V45" s="519"/>
      <c r="W45" s="519"/>
      <c r="X45" s="519"/>
      <c r="Y45" s="519"/>
      <c r="Z45" s="519"/>
      <c r="AA45" s="519"/>
      <c r="AB45" s="519"/>
    </row>
    <row r="46" spans="1:28">
      <c r="B46" s="519"/>
      <c r="C46" s="519"/>
      <c r="D46" s="519"/>
      <c r="E46" s="519"/>
      <c r="F46" s="519"/>
      <c r="G46" s="519"/>
      <c r="H46" s="519"/>
      <c r="I46" s="519"/>
      <c r="J46" s="519"/>
      <c r="K46" s="519"/>
      <c r="L46" s="519"/>
      <c r="M46" s="519"/>
      <c r="N46" s="519"/>
      <c r="O46" s="519"/>
      <c r="P46" s="519"/>
      <c r="Q46" s="519"/>
      <c r="R46" s="519"/>
      <c r="S46" s="519"/>
      <c r="T46" s="519"/>
      <c r="U46" s="519"/>
      <c r="V46" s="519"/>
      <c r="W46" s="519"/>
      <c r="X46" s="519"/>
      <c r="Y46" s="519"/>
      <c r="Z46" s="519"/>
      <c r="AA46" s="519"/>
      <c r="AB46" s="519"/>
    </row>
    <row r="47" spans="1:28">
      <c r="B47" s="519"/>
      <c r="C47" s="519"/>
      <c r="D47" s="519"/>
      <c r="E47" s="519"/>
      <c r="F47" s="519"/>
      <c r="G47" s="519"/>
      <c r="H47" s="519"/>
      <c r="I47" s="519"/>
      <c r="J47" s="519"/>
      <c r="K47" s="519"/>
      <c r="L47" s="519"/>
      <c r="M47" s="519"/>
      <c r="N47" s="519"/>
      <c r="O47" s="519"/>
      <c r="P47" s="519"/>
      <c r="Q47" s="519"/>
      <c r="R47" s="519"/>
      <c r="S47" s="519"/>
      <c r="T47" s="519"/>
      <c r="U47" s="519"/>
      <c r="V47" s="519"/>
      <c r="W47" s="519"/>
      <c r="X47" s="519"/>
      <c r="Y47" s="519"/>
      <c r="Z47" s="519"/>
      <c r="AA47" s="519"/>
      <c r="AB47" s="519"/>
    </row>
    <row r="48" spans="1:28">
      <c r="B48" s="519"/>
      <c r="C48" s="519"/>
      <c r="D48" s="519"/>
      <c r="E48" s="519"/>
      <c r="F48" s="519"/>
      <c r="G48" s="519"/>
      <c r="H48" s="519"/>
      <c r="I48" s="519"/>
      <c r="J48" s="519"/>
      <c r="K48" s="519"/>
      <c r="L48" s="519"/>
      <c r="M48" s="519"/>
      <c r="N48" s="519"/>
      <c r="O48" s="519"/>
      <c r="P48" s="519"/>
      <c r="Q48" s="519"/>
      <c r="R48" s="519"/>
      <c r="S48" s="519"/>
      <c r="T48" s="519"/>
      <c r="U48" s="519"/>
      <c r="V48" s="519"/>
      <c r="W48" s="519"/>
      <c r="X48" s="519"/>
      <c r="Y48" s="519"/>
      <c r="Z48" s="519"/>
      <c r="AA48" s="519"/>
      <c r="AB48" s="519"/>
    </row>
    <row r="49" spans="2:28">
      <c r="B49" s="519"/>
      <c r="C49" s="519"/>
      <c r="D49" s="519"/>
      <c r="E49" s="519"/>
      <c r="F49" s="519"/>
      <c r="G49" s="519"/>
      <c r="H49" s="519"/>
      <c r="I49" s="519"/>
      <c r="J49" s="519"/>
      <c r="K49" s="519"/>
      <c r="L49" s="519"/>
      <c r="M49" s="519"/>
      <c r="N49" s="519"/>
      <c r="O49" s="519"/>
      <c r="P49" s="519"/>
      <c r="Q49" s="519"/>
      <c r="R49" s="519"/>
      <c r="S49" s="519"/>
      <c r="T49" s="519"/>
      <c r="U49" s="519"/>
      <c r="V49" s="519"/>
      <c r="W49" s="519"/>
      <c r="X49" s="519"/>
      <c r="Y49" s="519"/>
      <c r="Z49" s="519"/>
      <c r="AA49" s="519"/>
      <c r="AB49" s="519"/>
    </row>
    <row r="50" spans="2:28">
      <c r="B50" s="519"/>
      <c r="C50" s="519"/>
      <c r="D50" s="519"/>
      <c r="E50" s="519"/>
      <c r="F50" s="519"/>
      <c r="G50" s="519"/>
      <c r="H50" s="519"/>
      <c r="I50" s="519"/>
      <c r="J50" s="519"/>
      <c r="K50" s="519"/>
      <c r="L50" s="519"/>
      <c r="M50" s="519"/>
      <c r="N50" s="519"/>
      <c r="O50" s="519"/>
      <c r="P50" s="519"/>
      <c r="Q50" s="519"/>
      <c r="R50" s="519"/>
      <c r="S50" s="519"/>
      <c r="T50" s="519"/>
      <c r="U50" s="519"/>
      <c r="V50" s="519"/>
      <c r="W50" s="519"/>
      <c r="X50" s="519"/>
      <c r="Y50" s="519"/>
      <c r="Z50" s="519"/>
      <c r="AA50" s="519"/>
      <c r="AB50" s="519"/>
    </row>
    <row r="51" spans="2:28">
      <c r="B51" s="519"/>
      <c r="C51" s="519"/>
      <c r="D51" s="519"/>
      <c r="E51" s="519"/>
      <c r="F51" s="519"/>
      <c r="G51" s="519"/>
      <c r="H51" s="519"/>
      <c r="I51" s="519"/>
      <c r="J51" s="519"/>
      <c r="K51" s="519"/>
      <c r="L51" s="519"/>
      <c r="M51" s="519"/>
      <c r="N51" s="519"/>
      <c r="O51" s="519"/>
      <c r="P51" s="519"/>
      <c r="Q51" s="519"/>
      <c r="R51" s="519"/>
      <c r="S51" s="519"/>
      <c r="T51" s="519"/>
      <c r="U51" s="519"/>
      <c r="V51" s="519"/>
      <c r="W51" s="519"/>
      <c r="X51" s="519"/>
      <c r="Y51" s="519"/>
      <c r="Z51" s="519"/>
      <c r="AA51" s="519"/>
      <c r="AB51" s="519"/>
    </row>
    <row r="52" spans="2:28">
      <c r="B52" s="519"/>
      <c r="C52" s="519"/>
      <c r="D52" s="519"/>
      <c r="E52" s="519"/>
      <c r="F52" s="519"/>
      <c r="G52" s="519"/>
      <c r="H52" s="519"/>
      <c r="I52" s="519"/>
      <c r="J52" s="519"/>
      <c r="K52" s="519"/>
      <c r="L52" s="519"/>
      <c r="M52" s="519"/>
      <c r="N52" s="519"/>
      <c r="O52" s="519"/>
      <c r="P52" s="519"/>
      <c r="Q52" s="519"/>
      <c r="R52" s="519"/>
      <c r="S52" s="519"/>
      <c r="T52" s="519"/>
      <c r="U52" s="519"/>
      <c r="V52" s="519"/>
      <c r="W52" s="519"/>
      <c r="X52" s="519"/>
      <c r="Y52" s="519"/>
      <c r="Z52" s="519"/>
      <c r="AA52" s="519"/>
      <c r="AB52" s="519"/>
    </row>
    <row r="53" spans="2:28">
      <c r="B53" s="519"/>
      <c r="C53" s="519"/>
      <c r="D53" s="519"/>
      <c r="E53" s="519"/>
      <c r="F53" s="519"/>
      <c r="G53" s="519"/>
      <c r="H53" s="519"/>
      <c r="I53" s="519"/>
      <c r="J53" s="519"/>
      <c r="K53" s="519"/>
      <c r="L53" s="519"/>
      <c r="M53" s="519"/>
      <c r="N53" s="519"/>
      <c r="O53" s="519"/>
      <c r="P53" s="519"/>
      <c r="Q53" s="519"/>
      <c r="R53" s="519"/>
      <c r="S53" s="519"/>
      <c r="T53" s="519"/>
      <c r="U53" s="519"/>
      <c r="V53" s="519"/>
      <c r="W53" s="519"/>
      <c r="X53" s="519"/>
      <c r="Y53" s="519"/>
      <c r="Z53" s="519"/>
      <c r="AA53" s="519"/>
      <c r="AB53" s="519"/>
    </row>
    <row r="54" spans="2:28">
      <c r="B54" s="519"/>
      <c r="C54" s="519"/>
      <c r="D54" s="519"/>
      <c r="E54" s="519"/>
      <c r="F54" s="519"/>
      <c r="G54" s="519"/>
      <c r="H54" s="519"/>
      <c r="I54" s="519"/>
      <c r="J54" s="519"/>
      <c r="K54" s="519"/>
      <c r="L54" s="519"/>
      <c r="M54" s="519"/>
      <c r="N54" s="519"/>
      <c r="O54" s="519"/>
      <c r="P54" s="519"/>
      <c r="Q54" s="519"/>
      <c r="R54" s="519"/>
      <c r="S54" s="519"/>
      <c r="T54" s="519"/>
      <c r="U54" s="519"/>
      <c r="V54" s="519"/>
      <c r="W54" s="519"/>
      <c r="X54" s="519"/>
      <c r="Y54" s="519"/>
      <c r="Z54" s="519"/>
      <c r="AA54" s="519"/>
      <c r="AB54" s="519"/>
    </row>
    <row r="55" spans="2:28">
      <c r="B55" s="519"/>
      <c r="C55" s="519"/>
      <c r="D55" s="519"/>
      <c r="E55" s="519"/>
      <c r="F55" s="519"/>
      <c r="G55" s="519"/>
      <c r="H55" s="519"/>
      <c r="I55" s="519"/>
      <c r="J55" s="519"/>
      <c r="K55" s="519"/>
      <c r="L55" s="519"/>
      <c r="M55" s="519"/>
      <c r="N55" s="519"/>
      <c r="O55" s="519"/>
      <c r="P55" s="519"/>
      <c r="Q55" s="519"/>
      <c r="R55" s="519"/>
      <c r="S55" s="519"/>
      <c r="T55" s="519"/>
      <c r="U55" s="519"/>
      <c r="V55" s="519"/>
      <c r="W55" s="519"/>
      <c r="X55" s="519"/>
      <c r="Y55" s="519"/>
      <c r="Z55" s="519"/>
      <c r="AA55" s="519"/>
      <c r="AB55" s="519"/>
    </row>
    <row r="56" spans="2:28">
      <c r="B56" s="519"/>
      <c r="C56" s="519"/>
      <c r="D56" s="519"/>
      <c r="E56" s="519"/>
      <c r="F56" s="519"/>
      <c r="G56" s="519"/>
      <c r="H56" s="519"/>
      <c r="I56" s="519"/>
      <c r="J56" s="519"/>
      <c r="K56" s="519"/>
      <c r="L56" s="519"/>
      <c r="M56" s="519"/>
      <c r="N56" s="519"/>
      <c r="O56" s="519"/>
      <c r="P56" s="519"/>
      <c r="Q56" s="519"/>
      <c r="R56" s="519"/>
      <c r="S56" s="519"/>
      <c r="T56" s="519"/>
      <c r="U56" s="519"/>
      <c r="V56" s="519"/>
      <c r="W56" s="519"/>
      <c r="X56" s="519"/>
      <c r="Y56" s="519"/>
      <c r="Z56" s="519"/>
      <c r="AA56" s="519"/>
      <c r="AB56" s="519"/>
    </row>
    <row r="57" spans="2:28" hidden="1">
      <c r="B57" s="519"/>
      <c r="C57" s="519"/>
      <c r="D57" s="519"/>
      <c r="E57" s="519"/>
      <c r="F57" s="519"/>
      <c r="G57" s="519"/>
      <c r="H57" s="519"/>
      <c r="I57" s="519"/>
      <c r="J57" s="519"/>
      <c r="K57" s="519"/>
      <c r="L57" s="519"/>
      <c r="M57" s="519"/>
      <c r="N57" s="519"/>
      <c r="O57" s="519"/>
      <c r="P57" s="519"/>
      <c r="Q57" s="519"/>
      <c r="R57" s="519"/>
      <c r="S57" s="519"/>
      <c r="T57" s="519"/>
      <c r="U57" s="519"/>
      <c r="V57" s="519"/>
      <c r="W57" s="519"/>
      <c r="X57" s="519"/>
      <c r="Y57" s="519"/>
      <c r="Z57" s="519"/>
      <c r="AA57" s="519"/>
      <c r="AB57" s="519"/>
    </row>
    <row r="58" spans="2:28" ht="30.95" hidden="1">
      <c r="B58" s="519"/>
      <c r="C58" s="622" t="s">
        <v>604</v>
      </c>
      <c r="D58" s="519"/>
      <c r="E58" s="519"/>
      <c r="F58" s="519"/>
      <c r="G58" s="519"/>
      <c r="H58" s="519"/>
      <c r="I58" s="519"/>
      <c r="J58" s="519"/>
      <c r="K58" s="519"/>
      <c r="L58" s="519"/>
      <c r="M58" s="519"/>
      <c r="N58" s="519"/>
      <c r="O58" s="519"/>
      <c r="P58" s="519"/>
      <c r="Q58" s="519"/>
      <c r="R58" s="519"/>
      <c r="S58" s="519"/>
      <c r="T58" s="519"/>
      <c r="U58" s="519"/>
      <c r="V58" s="519"/>
      <c r="W58" s="519"/>
      <c r="X58" s="519"/>
      <c r="Y58" s="519"/>
      <c r="Z58" s="519"/>
      <c r="AA58" s="519"/>
      <c r="AB58" s="519"/>
    </row>
    <row r="59" spans="2:28">
      <c r="B59" s="519"/>
      <c r="C59" s="519"/>
      <c r="D59" s="519"/>
      <c r="E59" s="519"/>
      <c r="F59" s="519"/>
      <c r="G59" s="519"/>
      <c r="H59" s="519"/>
      <c r="I59" s="519"/>
      <c r="J59" s="519"/>
      <c r="K59" s="519"/>
      <c r="L59" s="519"/>
      <c r="M59" s="519"/>
      <c r="N59" s="519"/>
      <c r="O59" s="519"/>
      <c r="P59" s="519"/>
      <c r="Q59" s="519"/>
      <c r="R59" s="519"/>
      <c r="S59" s="519"/>
      <c r="T59" s="519"/>
      <c r="U59" s="519"/>
      <c r="V59" s="519"/>
      <c r="W59" s="519"/>
      <c r="X59" s="519"/>
      <c r="Y59" s="519"/>
      <c r="Z59" s="519"/>
      <c r="AA59" s="519"/>
      <c r="AB59" s="519"/>
    </row>
    <row r="60" spans="2:28">
      <c r="B60" s="519"/>
      <c r="C60" s="519"/>
      <c r="D60" s="519"/>
      <c r="E60" s="519"/>
      <c r="F60" s="519"/>
      <c r="G60" s="519"/>
      <c r="H60" s="519"/>
      <c r="I60" s="519"/>
      <c r="J60" s="519"/>
      <c r="K60" s="519"/>
      <c r="L60" s="519"/>
      <c r="M60" s="519"/>
      <c r="N60" s="519"/>
      <c r="O60" s="519"/>
      <c r="P60" s="519"/>
      <c r="Q60" s="519"/>
      <c r="R60" s="519"/>
      <c r="S60" s="519"/>
      <c r="T60" s="519"/>
      <c r="U60" s="519"/>
      <c r="V60" s="519"/>
      <c r="W60" s="519"/>
      <c r="X60" s="519"/>
      <c r="Y60" s="519"/>
      <c r="Z60" s="519"/>
      <c r="AA60" s="519"/>
      <c r="AB60" s="519"/>
    </row>
    <row r="61" spans="2:28">
      <c r="B61" s="519"/>
      <c r="C61" s="519"/>
      <c r="D61" s="519"/>
      <c r="E61" s="519"/>
      <c r="F61" s="519"/>
      <c r="G61" s="519"/>
      <c r="H61" s="519"/>
      <c r="I61" s="519"/>
      <c r="J61" s="519"/>
      <c r="K61" s="519"/>
      <c r="L61" s="519"/>
      <c r="M61" s="519"/>
      <c r="N61" s="519"/>
      <c r="O61" s="519"/>
      <c r="P61" s="519"/>
      <c r="Q61" s="519"/>
      <c r="R61" s="519"/>
      <c r="S61" s="519"/>
      <c r="T61" s="519"/>
      <c r="U61" s="519"/>
      <c r="V61" s="519"/>
      <c r="W61" s="519"/>
      <c r="X61" s="519"/>
      <c r="Y61" s="519"/>
      <c r="Z61" s="519"/>
      <c r="AA61" s="519"/>
      <c r="AB61" s="519"/>
    </row>
    <row r="62" spans="2:28">
      <c r="B62" s="519"/>
      <c r="C62" s="519"/>
      <c r="D62" s="519"/>
      <c r="E62" s="519"/>
      <c r="F62" s="519"/>
      <c r="G62" s="519"/>
      <c r="H62" s="519"/>
      <c r="I62" s="519"/>
      <c r="J62" s="519"/>
      <c r="K62" s="519"/>
      <c r="L62" s="519"/>
      <c r="M62" s="519"/>
      <c r="N62" s="519"/>
      <c r="O62" s="519"/>
      <c r="P62" s="519"/>
      <c r="Q62" s="519"/>
      <c r="R62" s="519"/>
      <c r="S62" s="519"/>
      <c r="T62" s="519"/>
      <c r="U62" s="519"/>
      <c r="V62" s="519"/>
      <c r="W62" s="519"/>
      <c r="X62" s="519"/>
      <c r="Y62" s="519"/>
      <c r="Z62" s="519"/>
      <c r="AA62" s="519"/>
      <c r="AB62" s="519"/>
    </row>
    <row r="63" spans="2:28">
      <c r="B63" s="519"/>
      <c r="C63" s="519"/>
      <c r="D63" s="519"/>
      <c r="E63" s="519"/>
      <c r="F63" s="519"/>
      <c r="G63" s="519"/>
      <c r="H63" s="519"/>
      <c r="I63" s="519"/>
      <c r="J63" s="519"/>
      <c r="K63" s="519"/>
      <c r="L63" s="519"/>
      <c r="M63" s="519"/>
      <c r="N63" s="519"/>
      <c r="O63" s="519"/>
      <c r="P63" s="519"/>
      <c r="Q63" s="519"/>
      <c r="R63" s="519"/>
      <c r="S63" s="519"/>
      <c r="T63" s="519"/>
      <c r="U63" s="519"/>
      <c r="V63" s="519"/>
      <c r="W63" s="519"/>
      <c r="X63" s="519"/>
      <c r="Y63" s="519"/>
      <c r="Z63" s="519"/>
      <c r="AA63" s="519"/>
      <c r="AB63" s="519"/>
    </row>
    <row r="64" spans="2:28">
      <c r="B64" s="519"/>
      <c r="C64" s="519"/>
      <c r="D64" s="519"/>
      <c r="E64" s="519"/>
      <c r="F64" s="519"/>
      <c r="G64" s="519"/>
      <c r="H64" s="519"/>
      <c r="I64" s="519"/>
      <c r="J64" s="519"/>
      <c r="K64" s="519"/>
      <c r="L64" s="519"/>
      <c r="M64" s="519"/>
      <c r="N64" s="519"/>
      <c r="O64" s="519"/>
      <c r="P64" s="519"/>
      <c r="Q64" s="519"/>
      <c r="R64" s="519"/>
      <c r="S64" s="519"/>
      <c r="T64" s="519"/>
      <c r="U64" s="519"/>
      <c r="V64" s="519"/>
      <c r="W64" s="519"/>
      <c r="X64" s="519"/>
      <c r="Y64" s="519"/>
      <c r="Z64" s="519"/>
      <c r="AA64" s="519"/>
      <c r="AB64" s="519"/>
    </row>
    <row r="65" spans="2:28">
      <c r="B65" s="519"/>
      <c r="C65" s="519"/>
      <c r="D65" s="519"/>
      <c r="E65" s="519"/>
      <c r="F65" s="519"/>
      <c r="G65" s="519"/>
      <c r="H65" s="519"/>
      <c r="I65" s="519"/>
      <c r="J65" s="519"/>
      <c r="K65" s="519"/>
      <c r="L65" s="519"/>
      <c r="M65" s="519"/>
      <c r="N65" s="519"/>
      <c r="O65" s="519"/>
      <c r="P65" s="519"/>
      <c r="Q65" s="519"/>
      <c r="R65" s="519"/>
      <c r="S65" s="519"/>
      <c r="T65" s="519"/>
      <c r="U65" s="519"/>
      <c r="V65" s="519"/>
      <c r="W65" s="519"/>
      <c r="X65" s="519"/>
      <c r="Y65" s="519"/>
      <c r="Z65" s="519"/>
      <c r="AA65" s="519"/>
      <c r="AB65" s="519"/>
    </row>
    <row r="66" spans="2:28">
      <c r="B66" s="519"/>
      <c r="C66" s="519"/>
      <c r="D66" s="519"/>
      <c r="E66" s="519"/>
      <c r="F66" s="519"/>
      <c r="G66" s="519"/>
      <c r="H66" s="519"/>
      <c r="I66" s="519"/>
      <c r="J66" s="519"/>
      <c r="K66" s="519"/>
      <c r="L66" s="519"/>
      <c r="M66" s="519"/>
      <c r="N66" s="519"/>
      <c r="O66" s="519"/>
      <c r="P66" s="519"/>
      <c r="Q66" s="519"/>
      <c r="R66" s="519"/>
      <c r="S66" s="519"/>
      <c r="T66" s="519"/>
      <c r="U66" s="519"/>
      <c r="V66" s="519"/>
      <c r="W66" s="519"/>
      <c r="X66" s="519"/>
      <c r="Y66" s="519"/>
      <c r="Z66" s="519"/>
      <c r="AA66" s="519"/>
      <c r="AB66" s="519"/>
    </row>
    <row r="67" spans="2:28">
      <c r="B67" s="519"/>
      <c r="C67" s="519"/>
      <c r="D67" s="519"/>
      <c r="E67" s="519"/>
      <c r="F67" s="519"/>
      <c r="G67" s="519"/>
      <c r="H67" s="519"/>
      <c r="I67" s="519"/>
      <c r="J67" s="519"/>
      <c r="K67" s="519"/>
      <c r="L67" s="519"/>
      <c r="M67" s="519"/>
      <c r="N67" s="519"/>
      <c r="O67" s="519"/>
      <c r="P67" s="519"/>
      <c r="Q67" s="519"/>
      <c r="R67" s="519"/>
      <c r="S67" s="519"/>
      <c r="T67" s="519"/>
      <c r="U67" s="519"/>
      <c r="V67" s="519"/>
      <c r="W67" s="519"/>
      <c r="X67" s="519"/>
      <c r="Y67" s="519"/>
      <c r="Z67" s="519"/>
      <c r="AA67" s="519"/>
      <c r="AB67" s="519"/>
    </row>
    <row r="68" spans="2:28">
      <c r="B68" s="519"/>
      <c r="C68" s="519"/>
      <c r="D68" s="519"/>
      <c r="E68" s="519"/>
      <c r="F68" s="519"/>
      <c r="G68" s="519"/>
      <c r="H68" s="519"/>
      <c r="I68" s="519"/>
      <c r="J68" s="519"/>
      <c r="K68" s="519"/>
      <c r="L68" s="519"/>
      <c r="M68" s="519"/>
      <c r="N68" s="519"/>
      <c r="O68" s="519"/>
      <c r="P68" s="519"/>
      <c r="Q68" s="519"/>
      <c r="R68" s="519"/>
      <c r="S68" s="519"/>
      <c r="T68" s="519"/>
      <c r="U68" s="519"/>
      <c r="V68" s="519"/>
      <c r="W68" s="519"/>
      <c r="X68" s="519"/>
      <c r="Y68" s="519"/>
      <c r="Z68" s="519"/>
      <c r="AA68" s="519"/>
      <c r="AB68" s="519"/>
    </row>
    <row r="69" spans="2:28">
      <c r="B69" s="519"/>
      <c r="C69" s="519"/>
      <c r="D69" s="519"/>
      <c r="E69" s="519"/>
      <c r="F69" s="519"/>
      <c r="G69" s="519"/>
      <c r="H69" s="519"/>
      <c r="I69" s="519"/>
      <c r="J69" s="519"/>
      <c r="K69" s="519"/>
      <c r="L69" s="519"/>
      <c r="M69" s="519"/>
      <c r="N69" s="519"/>
      <c r="O69" s="519"/>
      <c r="P69" s="519"/>
      <c r="Q69" s="519"/>
      <c r="R69" s="519"/>
      <c r="S69" s="519"/>
      <c r="T69" s="519"/>
      <c r="U69" s="519"/>
      <c r="V69" s="519"/>
      <c r="W69" s="519"/>
      <c r="X69" s="519"/>
      <c r="Y69" s="519"/>
      <c r="Z69" s="519"/>
      <c r="AA69" s="519"/>
      <c r="AB69" s="519"/>
    </row>
    <row r="70" spans="2:28">
      <c r="B70" s="519"/>
      <c r="C70" s="519"/>
      <c r="D70" s="519"/>
      <c r="E70" s="519"/>
      <c r="F70" s="519"/>
      <c r="G70" s="519"/>
      <c r="H70" s="519"/>
      <c r="I70" s="519"/>
      <c r="J70" s="519"/>
      <c r="K70" s="519"/>
      <c r="L70" s="519"/>
      <c r="M70" s="519"/>
      <c r="N70" s="519"/>
      <c r="O70" s="519"/>
      <c r="P70" s="519"/>
      <c r="Q70" s="519"/>
      <c r="R70" s="519"/>
      <c r="S70" s="519"/>
      <c r="T70" s="519"/>
      <c r="U70" s="519"/>
      <c r="V70" s="519"/>
      <c r="W70" s="519"/>
      <c r="X70" s="519"/>
      <c r="Y70" s="519"/>
      <c r="Z70" s="519"/>
      <c r="AA70" s="519"/>
      <c r="AB70" s="519"/>
    </row>
    <row r="71" spans="2:28">
      <c r="B71" s="519"/>
      <c r="C71" s="519"/>
      <c r="D71" s="519"/>
      <c r="E71" s="519"/>
      <c r="F71" s="519"/>
      <c r="G71" s="519"/>
      <c r="H71" s="519"/>
      <c r="I71" s="519"/>
      <c r="J71" s="519"/>
      <c r="K71" s="519"/>
      <c r="L71" s="519"/>
      <c r="M71" s="519"/>
      <c r="N71" s="519"/>
      <c r="O71" s="519"/>
      <c r="P71" s="519"/>
      <c r="Q71" s="519"/>
      <c r="R71" s="519"/>
      <c r="S71" s="519"/>
      <c r="T71" s="519"/>
      <c r="U71" s="519"/>
      <c r="V71" s="519"/>
      <c r="W71" s="519"/>
      <c r="X71" s="519"/>
      <c r="Y71" s="519"/>
      <c r="Z71" s="519"/>
      <c r="AA71" s="519"/>
      <c r="AB71" s="519"/>
    </row>
    <row r="72" spans="2:28">
      <c r="B72" s="519"/>
      <c r="C72" s="519"/>
      <c r="D72" s="519"/>
      <c r="E72" s="519"/>
      <c r="F72" s="519"/>
      <c r="G72" s="519"/>
      <c r="H72" s="519"/>
      <c r="I72" s="519"/>
      <c r="J72" s="519"/>
      <c r="K72" s="519"/>
      <c r="L72" s="519"/>
      <c r="M72" s="519"/>
      <c r="N72" s="519"/>
      <c r="O72" s="519"/>
      <c r="P72" s="519"/>
      <c r="Q72" s="519"/>
      <c r="R72" s="519"/>
      <c r="S72" s="519"/>
      <c r="T72" s="519"/>
      <c r="U72" s="519"/>
      <c r="V72" s="519"/>
      <c r="W72" s="519"/>
      <c r="X72" s="519"/>
      <c r="Y72" s="519"/>
      <c r="Z72" s="519"/>
      <c r="AA72" s="519"/>
      <c r="AB72" s="519"/>
    </row>
    <row r="73" spans="2:28">
      <c r="B73" s="519"/>
      <c r="C73" s="519"/>
      <c r="D73" s="519"/>
      <c r="E73" s="519"/>
      <c r="F73" s="519"/>
      <c r="G73" s="519"/>
      <c r="H73" s="519"/>
      <c r="I73" s="519"/>
      <c r="J73" s="519"/>
      <c r="K73" s="519"/>
      <c r="L73" s="519"/>
      <c r="M73" s="519"/>
      <c r="N73" s="519"/>
      <c r="O73" s="519"/>
      <c r="P73" s="519"/>
      <c r="Q73" s="519"/>
      <c r="R73" s="519"/>
      <c r="S73" s="519"/>
      <c r="T73" s="519"/>
      <c r="U73" s="519"/>
      <c r="V73" s="519"/>
      <c r="W73" s="519"/>
      <c r="X73" s="519"/>
      <c r="Y73" s="519"/>
      <c r="Z73" s="519"/>
      <c r="AA73" s="519"/>
      <c r="AB73" s="519"/>
    </row>
    <row r="74" spans="2:28">
      <c r="B74" s="521"/>
      <c r="C74" s="521"/>
      <c r="D74" s="521"/>
      <c r="E74" s="521"/>
      <c r="F74" s="521"/>
      <c r="G74" s="521"/>
      <c r="H74" s="521"/>
      <c r="I74" s="521"/>
      <c r="J74" s="521"/>
      <c r="K74" s="521"/>
      <c r="L74" s="521"/>
      <c r="M74" s="521"/>
      <c r="N74" s="521"/>
      <c r="O74" s="521"/>
      <c r="P74" s="521"/>
      <c r="Q74" s="521"/>
      <c r="R74" s="521"/>
      <c r="S74" s="521"/>
      <c r="T74" s="521"/>
      <c r="U74" s="521"/>
      <c r="V74" s="521"/>
      <c r="W74" s="527"/>
      <c r="X74" s="527"/>
      <c r="Y74" s="527"/>
      <c r="Z74" s="527"/>
      <c r="AA74" s="527"/>
      <c r="AB74" s="527"/>
    </row>
    <row r="75" spans="2:28">
      <c r="B75" s="521"/>
      <c r="C75" s="521"/>
      <c r="D75" s="521"/>
      <c r="E75" s="521"/>
      <c r="F75" s="521"/>
      <c r="G75" s="521"/>
      <c r="H75" s="521"/>
      <c r="I75" s="521"/>
      <c r="J75" s="521"/>
      <c r="K75" s="521"/>
      <c r="L75" s="521"/>
      <c r="M75" s="521"/>
      <c r="N75" s="521"/>
      <c r="O75" s="521"/>
      <c r="P75" s="521"/>
      <c r="Q75" s="521"/>
      <c r="R75" s="521"/>
      <c r="S75" s="521"/>
      <c r="T75" s="521"/>
      <c r="U75" s="521"/>
      <c r="V75" s="521"/>
      <c r="W75" s="527"/>
      <c r="X75" s="527"/>
      <c r="Y75" s="527"/>
      <c r="Z75" s="527"/>
      <c r="AA75" s="527"/>
      <c r="AB75" s="527"/>
    </row>
    <row r="76" spans="2:28">
      <c r="B76" s="521"/>
      <c r="C76" s="521"/>
      <c r="D76" s="521"/>
      <c r="E76" s="521"/>
      <c r="F76" s="521"/>
      <c r="G76" s="521"/>
      <c r="H76" s="521"/>
      <c r="I76" s="521"/>
      <c r="J76" s="521"/>
      <c r="K76" s="521"/>
      <c r="L76" s="521"/>
      <c r="M76" s="521"/>
      <c r="N76" s="521"/>
      <c r="O76" s="521"/>
      <c r="P76" s="521"/>
      <c r="Q76" s="521"/>
      <c r="R76" s="521"/>
      <c r="S76" s="521"/>
      <c r="T76" s="521"/>
      <c r="U76" s="521"/>
      <c r="V76" s="521"/>
      <c r="W76" s="527"/>
      <c r="X76" s="527"/>
      <c r="Y76" s="527"/>
      <c r="Z76" s="527"/>
      <c r="AA76" s="527"/>
      <c r="AB76" s="527"/>
    </row>
    <row r="77" spans="2:28">
      <c r="D77" s="521"/>
      <c r="E77" s="521"/>
      <c r="F77" s="521"/>
      <c r="G77" s="521"/>
      <c r="H77" s="521"/>
      <c r="I77" s="521"/>
      <c r="J77" s="521"/>
      <c r="K77" s="521"/>
      <c r="L77" s="521"/>
    </row>
    <row r="78" spans="2:28">
      <c r="D78" s="521"/>
      <c r="E78" s="521"/>
      <c r="F78" s="521"/>
      <c r="G78" s="521"/>
      <c r="H78" s="521"/>
      <c r="I78" s="521"/>
      <c r="J78" s="521"/>
      <c r="K78" s="521"/>
      <c r="L78" s="521"/>
    </row>
    <row r="79" spans="2:28">
      <c r="D79" s="521"/>
      <c r="E79" s="521"/>
      <c r="F79" s="521"/>
      <c r="G79" s="521"/>
      <c r="H79" s="521"/>
      <c r="I79" s="521"/>
      <c r="J79" s="521"/>
      <c r="K79" s="521"/>
      <c r="L79" s="521"/>
    </row>
    <row r="80" spans="2:28">
      <c r="D80" s="521"/>
      <c r="E80" s="521"/>
      <c r="F80" s="521"/>
      <c r="G80" s="521"/>
      <c r="H80" s="521"/>
      <c r="I80" s="521"/>
      <c r="J80" s="521"/>
      <c r="K80" s="521"/>
      <c r="L80" s="521"/>
    </row>
    <row r="81" spans="4:12">
      <c r="D81" s="521"/>
      <c r="E81" s="521"/>
      <c r="F81" s="521"/>
      <c r="G81" s="521"/>
      <c r="H81" s="521"/>
      <c r="I81" s="521"/>
      <c r="J81" s="521"/>
      <c r="K81" s="521"/>
      <c r="L81" s="521"/>
    </row>
    <row r="82" spans="4:12">
      <c r="D82" s="521"/>
      <c r="E82" s="521"/>
      <c r="F82" s="521"/>
      <c r="G82" s="521"/>
      <c r="H82" s="521"/>
      <c r="I82" s="521"/>
      <c r="J82" s="521"/>
      <c r="K82" s="521"/>
      <c r="L82" s="521"/>
    </row>
    <row r="83" spans="4:12">
      <c r="D83" s="521"/>
      <c r="E83" s="521"/>
      <c r="F83" s="521"/>
      <c r="G83" s="521"/>
      <c r="H83" s="521"/>
      <c r="I83" s="521"/>
      <c r="J83" s="521"/>
      <c r="K83" s="521"/>
      <c r="L83" s="521"/>
    </row>
    <row r="84" spans="4:12">
      <c r="D84" s="521"/>
      <c r="E84" s="521"/>
      <c r="F84" s="521"/>
      <c r="G84" s="521"/>
      <c r="H84" s="521"/>
      <c r="I84" s="521"/>
      <c r="J84" s="521"/>
      <c r="K84" s="521"/>
      <c r="L84" s="521"/>
    </row>
    <row r="85" spans="4:12">
      <c r="D85" s="521"/>
      <c r="E85" s="521"/>
      <c r="F85" s="521"/>
      <c r="G85" s="521"/>
      <c r="H85" s="521"/>
      <c r="I85" s="521"/>
      <c r="J85" s="521"/>
      <c r="K85" s="521"/>
      <c r="L85" s="521"/>
    </row>
    <row r="86" spans="4:12">
      <c r="D86" s="521"/>
      <c r="E86" s="521"/>
      <c r="F86" s="521"/>
      <c r="G86" s="521"/>
      <c r="H86" s="521"/>
      <c r="I86" s="521"/>
      <c r="J86" s="521"/>
      <c r="K86" s="521"/>
      <c r="L86" s="521"/>
    </row>
    <row r="87" spans="4:12">
      <c r="D87" s="521"/>
      <c r="E87" s="521"/>
      <c r="F87" s="521"/>
      <c r="G87" s="521"/>
      <c r="H87" s="521"/>
      <c r="I87" s="521"/>
      <c r="J87" s="521"/>
      <c r="K87" s="521"/>
      <c r="L87" s="521"/>
    </row>
    <row r="88" spans="4:12">
      <c r="D88" s="521"/>
      <c r="E88" s="521"/>
      <c r="F88" s="521"/>
      <c r="G88" s="521"/>
      <c r="H88" s="521"/>
      <c r="I88" s="521"/>
      <c r="J88" s="521"/>
      <c r="K88" s="521"/>
      <c r="L88" s="521"/>
    </row>
    <row r="89" spans="4:12">
      <c r="D89" s="521"/>
      <c r="E89" s="521"/>
      <c r="F89" s="521"/>
      <c r="G89" s="521"/>
      <c r="H89" s="521"/>
      <c r="I89" s="521"/>
      <c r="J89" s="521"/>
      <c r="K89" s="521"/>
      <c r="L89" s="521"/>
    </row>
    <row r="90" spans="4:12">
      <c r="D90" s="521"/>
      <c r="E90" s="521"/>
      <c r="F90" s="521"/>
      <c r="G90" s="521"/>
      <c r="H90" s="521"/>
      <c r="I90" s="521"/>
      <c r="J90" s="521"/>
      <c r="K90" s="521"/>
      <c r="L90" s="521"/>
    </row>
    <row r="91" spans="4:12">
      <c r="D91" s="521"/>
      <c r="E91" s="521"/>
      <c r="F91" s="521"/>
      <c r="G91" s="521"/>
      <c r="H91" s="521"/>
      <c r="I91" s="521"/>
      <c r="J91" s="521"/>
      <c r="K91" s="521"/>
      <c r="L91" s="521"/>
    </row>
    <row r="92" spans="4:12">
      <c r="D92" s="521"/>
      <c r="E92" s="521"/>
      <c r="F92" s="521"/>
      <c r="G92" s="521"/>
      <c r="H92" s="521"/>
      <c r="I92" s="521"/>
      <c r="J92" s="521"/>
      <c r="K92" s="521"/>
      <c r="L92" s="521"/>
    </row>
    <row r="93" spans="4:12">
      <c r="D93" s="521"/>
      <c r="E93" s="521"/>
      <c r="F93" s="521"/>
      <c r="G93" s="521"/>
      <c r="H93" s="521"/>
      <c r="I93" s="521"/>
      <c r="J93" s="521"/>
      <c r="K93" s="521"/>
      <c r="L93" s="521"/>
    </row>
    <row r="94" spans="4:12">
      <c r="D94" s="521"/>
      <c r="E94" s="521"/>
      <c r="F94" s="521"/>
      <c r="G94" s="521"/>
      <c r="H94" s="521"/>
      <c r="I94" s="521"/>
      <c r="J94" s="521"/>
      <c r="K94" s="521"/>
      <c r="L94" s="521"/>
    </row>
    <row r="95" spans="4:12">
      <c r="D95" s="521"/>
      <c r="E95" s="521"/>
      <c r="F95" s="521"/>
      <c r="G95" s="521"/>
      <c r="H95" s="521"/>
      <c r="I95" s="521"/>
      <c r="J95" s="521"/>
      <c r="K95" s="521"/>
      <c r="L95" s="521"/>
    </row>
    <row r="96" spans="4:12">
      <c r="D96" s="521"/>
      <c r="E96" s="521"/>
      <c r="F96" s="521"/>
      <c r="G96" s="521"/>
      <c r="H96" s="521"/>
      <c r="I96" s="521"/>
      <c r="J96" s="521"/>
      <c r="K96" s="521"/>
      <c r="L96" s="521"/>
    </row>
    <row r="97" spans="4:12">
      <c r="D97" s="521"/>
      <c r="E97" s="521"/>
      <c r="F97" s="521"/>
      <c r="G97" s="521"/>
      <c r="H97" s="521"/>
      <c r="I97" s="521"/>
      <c r="J97" s="521"/>
      <c r="K97" s="521"/>
      <c r="L97" s="521"/>
    </row>
    <row r="98" spans="4:12">
      <c r="D98" s="521"/>
      <c r="E98" s="521"/>
      <c r="F98" s="521"/>
      <c r="G98" s="521"/>
      <c r="H98" s="521"/>
      <c r="I98" s="521"/>
      <c r="J98" s="521"/>
      <c r="K98" s="521"/>
      <c r="L98" s="521"/>
    </row>
    <row r="99" spans="4:12">
      <c r="D99" s="521"/>
      <c r="E99" s="521"/>
      <c r="F99" s="521"/>
      <c r="G99" s="521"/>
      <c r="H99" s="521"/>
      <c r="I99" s="521"/>
      <c r="J99" s="521"/>
      <c r="K99" s="521"/>
      <c r="L99" s="521"/>
    </row>
    <row r="100" spans="4:12">
      <c r="D100" s="521"/>
      <c r="E100" s="521"/>
      <c r="F100" s="521"/>
      <c r="G100" s="521"/>
      <c r="H100" s="521"/>
      <c r="I100" s="521"/>
      <c r="J100" s="521"/>
      <c r="K100" s="521"/>
      <c r="L100" s="521"/>
    </row>
    <row r="101" spans="4:12">
      <c r="D101" s="521"/>
      <c r="E101" s="521"/>
      <c r="F101" s="521"/>
      <c r="G101" s="521"/>
      <c r="H101" s="521"/>
      <c r="I101" s="521"/>
      <c r="J101" s="521"/>
      <c r="K101" s="521"/>
      <c r="L101" s="521"/>
    </row>
    <row r="102" spans="4:12">
      <c r="D102" s="521"/>
      <c r="E102" s="521"/>
      <c r="F102" s="521"/>
      <c r="G102" s="521"/>
      <c r="H102" s="521"/>
      <c r="I102" s="521"/>
      <c r="J102" s="521"/>
      <c r="K102" s="521"/>
      <c r="L102" s="521"/>
    </row>
    <row r="103" spans="4:12">
      <c r="D103" s="521"/>
      <c r="E103" s="521"/>
      <c r="F103" s="521"/>
      <c r="G103" s="521"/>
      <c r="H103" s="521"/>
      <c r="I103" s="521"/>
      <c r="J103" s="521"/>
      <c r="K103" s="521"/>
      <c r="L103" s="521"/>
    </row>
    <row r="104" spans="4:12">
      <c r="D104" s="521"/>
      <c r="E104" s="521"/>
      <c r="F104" s="521"/>
      <c r="G104" s="521"/>
      <c r="H104" s="521"/>
      <c r="L104" s="521"/>
    </row>
    <row r="105" spans="4:12">
      <c r="D105" s="521"/>
      <c r="E105" s="521"/>
      <c r="F105" s="521"/>
      <c r="G105" s="521"/>
      <c r="H105" s="521"/>
      <c r="L105" s="521"/>
    </row>
    <row r="106" spans="4:12">
      <c r="D106" s="521"/>
      <c r="E106" s="521"/>
      <c r="F106" s="521"/>
      <c r="G106" s="521"/>
      <c r="H106" s="521"/>
      <c r="L106" s="521"/>
    </row>
    <row r="107" spans="4:12">
      <c r="D107" s="521"/>
      <c r="E107" s="521"/>
      <c r="F107" s="521"/>
      <c r="G107" s="521"/>
      <c r="H107" s="521"/>
      <c r="L107" s="521"/>
    </row>
    <row r="108" spans="4:12">
      <c r="D108" s="521"/>
      <c r="E108" s="521"/>
      <c r="F108" s="521"/>
      <c r="G108" s="521"/>
      <c r="H108" s="521"/>
      <c r="L108" s="521"/>
    </row>
    <row r="109" spans="4:12">
      <c r="D109" s="521"/>
      <c r="E109" s="521"/>
      <c r="F109" s="521"/>
      <c r="G109" s="521"/>
      <c r="H109" s="521"/>
      <c r="L109" s="521"/>
    </row>
    <row r="110" spans="4:12">
      <c r="D110" s="521"/>
      <c r="E110" s="521"/>
      <c r="F110" s="521"/>
      <c r="G110" s="521"/>
      <c r="H110" s="521"/>
      <c r="L110" s="521"/>
    </row>
    <row r="111" spans="4:12">
      <c r="D111" s="521"/>
      <c r="E111" s="521"/>
      <c r="F111" s="521"/>
      <c r="G111" s="521"/>
      <c r="H111" s="521"/>
      <c r="L111" s="521"/>
    </row>
    <row r="112" spans="4:12">
      <c r="D112" s="521"/>
      <c r="E112" s="521"/>
      <c r="F112" s="521"/>
      <c r="G112" s="521"/>
      <c r="H112" s="521"/>
      <c r="L112" s="521"/>
    </row>
    <row r="113" spans="4:12">
      <c r="D113" s="521"/>
      <c r="E113" s="521"/>
      <c r="F113" s="521"/>
      <c r="G113" s="521"/>
      <c r="H113" s="521"/>
      <c r="L113" s="521"/>
    </row>
    <row r="114" spans="4:12">
      <c r="D114" s="521"/>
      <c r="E114" s="521"/>
      <c r="F114" s="521"/>
      <c r="G114" s="521"/>
      <c r="H114" s="521"/>
      <c r="L114" s="521"/>
    </row>
    <row r="115" spans="4:12">
      <c r="D115" s="521"/>
      <c r="E115" s="521"/>
      <c r="F115" s="521"/>
      <c r="G115" s="521"/>
      <c r="H115" s="521"/>
      <c r="L115" s="521"/>
    </row>
    <row r="116" spans="4:12">
      <c r="D116" s="521"/>
      <c r="E116" s="521"/>
      <c r="F116" s="521"/>
      <c r="G116" s="521"/>
      <c r="H116" s="521"/>
      <c r="L116" s="521"/>
    </row>
    <row r="117" spans="4:12">
      <c r="D117" s="521"/>
      <c r="E117" s="521"/>
      <c r="F117" s="521"/>
      <c r="G117" s="521"/>
      <c r="H117" s="521"/>
      <c r="L117" s="521"/>
    </row>
    <row r="118" spans="4:12">
      <c r="D118" s="521"/>
      <c r="E118" s="521"/>
      <c r="F118" s="521"/>
      <c r="G118" s="521"/>
      <c r="H118" s="521"/>
      <c r="L118" s="521"/>
    </row>
    <row r="119" spans="4:12">
      <c r="D119" s="521"/>
      <c r="E119" s="521"/>
      <c r="F119" s="521"/>
      <c r="G119" s="521"/>
      <c r="H119" s="521"/>
      <c r="L119" s="521"/>
    </row>
    <row r="120" spans="4:12">
      <c r="D120" s="521"/>
      <c r="E120" s="521"/>
      <c r="F120" s="521"/>
      <c r="G120" s="521"/>
      <c r="H120" s="521"/>
      <c r="L120" s="521"/>
    </row>
    <row r="121" spans="4:12">
      <c r="D121" s="521"/>
      <c r="E121" s="521"/>
      <c r="F121" s="521"/>
      <c r="G121" s="521"/>
      <c r="H121" s="521"/>
      <c r="L121" s="521"/>
    </row>
    <row r="122" spans="4:12">
      <c r="D122" s="521"/>
      <c r="E122" s="521"/>
      <c r="F122" s="521"/>
      <c r="G122" s="521"/>
      <c r="H122" s="521"/>
      <c r="L122" s="521"/>
    </row>
    <row r="123" spans="4:12">
      <c r="D123" s="521"/>
      <c r="E123" s="521"/>
      <c r="F123" s="521"/>
      <c r="G123" s="521"/>
      <c r="H123" s="521"/>
      <c r="L123" s="521"/>
    </row>
    <row r="124" spans="4:12">
      <c r="D124" s="521"/>
      <c r="E124" s="521"/>
      <c r="F124" s="521"/>
      <c r="G124" s="521"/>
      <c r="H124" s="521"/>
      <c r="L124" s="521"/>
    </row>
    <row r="125" spans="4:12">
      <c r="D125" s="521"/>
      <c r="E125" s="521"/>
      <c r="F125" s="521"/>
      <c r="G125" s="521"/>
      <c r="H125" s="521"/>
      <c r="L125" s="521"/>
    </row>
    <row r="126" spans="4:12">
      <c r="D126" s="521"/>
      <c r="E126" s="521"/>
      <c r="F126" s="521"/>
      <c r="G126" s="521"/>
      <c r="H126" s="521"/>
      <c r="L126" s="521"/>
    </row>
    <row r="127" spans="4:12">
      <c r="D127" s="521"/>
      <c r="E127" s="521"/>
      <c r="F127" s="521"/>
      <c r="G127" s="521"/>
      <c r="H127" s="521"/>
      <c r="L127" s="521"/>
    </row>
    <row r="128" spans="4:12">
      <c r="D128" s="521"/>
      <c r="E128" s="521"/>
      <c r="F128" s="521"/>
      <c r="G128" s="521"/>
      <c r="H128" s="521"/>
      <c r="L128" s="521"/>
    </row>
    <row r="129" spans="4:12">
      <c r="D129" s="521"/>
      <c r="E129" s="521"/>
      <c r="F129" s="521"/>
      <c r="G129" s="521"/>
      <c r="H129" s="521"/>
      <c r="L129" s="521"/>
    </row>
    <row r="130" spans="4:12">
      <c r="D130" s="521"/>
      <c r="E130" s="521"/>
      <c r="F130" s="521"/>
      <c r="G130" s="521"/>
      <c r="H130" s="521"/>
      <c r="L130" s="521"/>
    </row>
    <row r="131" spans="4:12">
      <c r="D131" s="521"/>
      <c r="E131" s="521"/>
      <c r="F131" s="521"/>
      <c r="G131" s="521"/>
      <c r="H131" s="521"/>
      <c r="L131" s="521"/>
    </row>
    <row r="132" spans="4:12">
      <c r="D132" s="521"/>
      <c r="E132" s="521"/>
      <c r="F132" s="521"/>
      <c r="G132" s="521"/>
      <c r="H132" s="521"/>
      <c r="L132" s="521"/>
    </row>
    <row r="133" spans="4:12">
      <c r="D133" s="521"/>
      <c r="E133" s="521"/>
      <c r="F133" s="521"/>
      <c r="G133" s="521"/>
      <c r="H133" s="521"/>
      <c r="L133" s="521"/>
    </row>
    <row r="134" spans="4:12">
      <c r="D134" s="521"/>
      <c r="E134" s="521"/>
      <c r="F134" s="521"/>
      <c r="G134" s="521"/>
      <c r="H134" s="521"/>
      <c r="L134" s="521"/>
    </row>
    <row r="135" spans="4:12">
      <c r="D135" s="521"/>
      <c r="E135" s="521"/>
      <c r="F135" s="521"/>
      <c r="G135" s="521"/>
      <c r="H135" s="521"/>
      <c r="L135" s="521"/>
    </row>
    <row r="136" spans="4:12">
      <c r="D136" s="521"/>
      <c r="E136" s="521"/>
      <c r="F136" s="521"/>
      <c r="G136" s="521"/>
      <c r="H136" s="521"/>
      <c r="L136" s="521"/>
    </row>
    <row r="137" spans="4:12">
      <c r="D137" s="521"/>
      <c r="E137" s="521"/>
      <c r="F137" s="521"/>
      <c r="G137" s="521"/>
      <c r="H137" s="521"/>
      <c r="L137" s="521"/>
    </row>
    <row r="138" spans="4:12">
      <c r="D138" s="521"/>
      <c r="E138" s="521"/>
      <c r="F138" s="521"/>
      <c r="G138" s="521"/>
      <c r="H138" s="521"/>
      <c r="L138" s="521"/>
    </row>
    <row r="139" spans="4:12">
      <c r="D139" s="521"/>
      <c r="E139" s="521"/>
      <c r="F139" s="521"/>
      <c r="G139" s="521"/>
      <c r="H139" s="521"/>
      <c r="L139" s="521"/>
    </row>
    <row r="140" spans="4:12">
      <c r="D140" s="521"/>
      <c r="E140" s="521"/>
      <c r="F140" s="521"/>
      <c r="G140" s="521"/>
      <c r="H140" s="521"/>
      <c r="L140" s="521"/>
    </row>
    <row r="141" spans="4:12">
      <c r="D141" s="521"/>
      <c r="E141" s="521"/>
      <c r="F141" s="521"/>
      <c r="G141" s="521"/>
      <c r="H141" s="521"/>
      <c r="L141" s="521"/>
    </row>
    <row r="142" spans="4:12">
      <c r="D142" s="521"/>
      <c r="E142" s="521"/>
      <c r="F142" s="521"/>
      <c r="G142" s="521"/>
      <c r="H142" s="521"/>
      <c r="L142" s="521"/>
    </row>
    <row r="143" spans="4:12">
      <c r="D143" s="521"/>
      <c r="E143" s="521"/>
      <c r="F143" s="521"/>
      <c r="G143" s="521"/>
      <c r="H143" s="521"/>
      <c r="L143" s="521"/>
    </row>
    <row r="144" spans="4:12">
      <c r="D144" s="521"/>
      <c r="E144" s="521"/>
      <c r="F144" s="521"/>
      <c r="G144" s="521"/>
      <c r="H144" s="521"/>
      <c r="L144" s="521"/>
    </row>
    <row r="145" spans="4:12">
      <c r="D145" s="521"/>
      <c r="E145" s="521"/>
      <c r="F145" s="521"/>
      <c r="G145" s="521"/>
      <c r="H145" s="521"/>
      <c r="L145" s="521"/>
    </row>
    <row r="146" spans="4:12">
      <c r="D146" s="521"/>
      <c r="E146" s="521"/>
      <c r="F146" s="521"/>
      <c r="G146" s="521"/>
      <c r="H146" s="521"/>
      <c r="L146" s="521"/>
    </row>
    <row r="147" spans="4:12">
      <c r="D147" s="521"/>
      <c r="E147" s="521"/>
      <c r="F147" s="521"/>
      <c r="G147" s="521"/>
      <c r="H147" s="521"/>
      <c r="L147" s="521"/>
    </row>
    <row r="148" spans="4:12">
      <c r="D148" s="521"/>
      <c r="E148" s="521"/>
      <c r="F148" s="521"/>
      <c r="G148" s="521"/>
      <c r="H148" s="521"/>
      <c r="L148" s="521"/>
    </row>
    <row r="149" spans="4:12">
      <c r="D149" s="521"/>
      <c r="E149" s="521"/>
      <c r="F149" s="521"/>
      <c r="G149" s="521"/>
      <c r="H149" s="521"/>
      <c r="L149" s="521"/>
    </row>
    <row r="150" spans="4:12">
      <c r="D150" s="521"/>
      <c r="E150" s="521"/>
      <c r="F150" s="521"/>
      <c r="G150" s="521"/>
      <c r="H150" s="521"/>
      <c r="L150" s="521"/>
    </row>
    <row r="151" spans="4:12">
      <c r="D151" s="521"/>
      <c r="E151" s="521"/>
      <c r="F151" s="521"/>
      <c r="G151" s="521"/>
      <c r="H151" s="521"/>
      <c r="L151" s="521"/>
    </row>
    <row r="152" spans="4:12">
      <c r="D152" s="521"/>
      <c r="E152" s="521"/>
      <c r="F152" s="521"/>
      <c r="G152" s="521"/>
      <c r="H152" s="521"/>
      <c r="L152" s="521"/>
    </row>
    <row r="153" spans="4:12">
      <c r="D153" s="521"/>
      <c r="E153" s="521"/>
      <c r="F153" s="521"/>
      <c r="G153" s="521"/>
      <c r="H153" s="521"/>
      <c r="L153" s="521"/>
    </row>
    <row r="154" spans="4:12">
      <c r="D154" s="521"/>
      <c r="E154" s="521"/>
      <c r="F154" s="521"/>
      <c r="G154" s="521"/>
      <c r="H154" s="521"/>
      <c r="L154" s="521"/>
    </row>
    <row r="155" spans="4:12">
      <c r="D155" s="521"/>
      <c r="E155" s="521"/>
      <c r="F155" s="521"/>
      <c r="G155" s="521"/>
      <c r="H155" s="521"/>
      <c r="L155" s="521"/>
    </row>
    <row r="156" spans="4:12">
      <c r="D156" s="521"/>
      <c r="E156" s="521"/>
      <c r="F156" s="521"/>
      <c r="G156" s="521"/>
      <c r="H156" s="521"/>
      <c r="L156" s="521"/>
    </row>
    <row r="157" spans="4:12">
      <c r="D157" s="521"/>
      <c r="E157" s="521"/>
      <c r="F157" s="521"/>
      <c r="G157" s="521"/>
      <c r="H157" s="521"/>
      <c r="L157" s="521"/>
    </row>
    <row r="158" spans="4:12">
      <c r="D158" s="521"/>
      <c r="E158" s="521"/>
      <c r="F158" s="521"/>
      <c r="G158" s="521"/>
      <c r="H158" s="521"/>
      <c r="L158" s="521"/>
    </row>
    <row r="159" spans="4:12">
      <c r="D159" s="521"/>
      <c r="E159" s="521"/>
      <c r="F159" s="521"/>
      <c r="G159" s="521"/>
      <c r="H159" s="521"/>
      <c r="L159" s="521"/>
    </row>
    <row r="160" spans="4:12">
      <c r="D160" s="521"/>
      <c r="E160" s="521"/>
      <c r="F160" s="521"/>
      <c r="G160" s="521"/>
      <c r="H160" s="521"/>
      <c r="L160" s="521"/>
    </row>
    <row r="161" spans="4:12">
      <c r="D161" s="521"/>
      <c r="E161" s="521"/>
      <c r="F161" s="521"/>
      <c r="G161" s="521"/>
      <c r="H161" s="521"/>
      <c r="L161" s="521"/>
    </row>
    <row r="162" spans="4:12">
      <c r="D162" s="521"/>
      <c r="E162" s="521"/>
      <c r="F162" s="521"/>
      <c r="G162" s="521"/>
      <c r="H162" s="521"/>
      <c r="L162" s="521"/>
    </row>
    <row r="163" spans="4:12">
      <c r="D163" s="521"/>
      <c r="E163" s="521"/>
      <c r="F163" s="521"/>
      <c r="G163" s="521"/>
      <c r="H163" s="521"/>
      <c r="L163" s="521"/>
    </row>
    <row r="164" spans="4:12">
      <c r="D164" s="521"/>
      <c r="E164" s="521"/>
      <c r="F164" s="521"/>
      <c r="G164" s="521"/>
      <c r="H164" s="521"/>
      <c r="L164" s="521"/>
    </row>
    <row r="165" spans="4:12">
      <c r="D165" s="521"/>
      <c r="E165" s="521"/>
      <c r="F165" s="521"/>
      <c r="G165" s="521"/>
      <c r="H165" s="521"/>
      <c r="L165" s="521"/>
    </row>
    <row r="166" spans="4:12">
      <c r="D166" s="521"/>
      <c r="E166" s="521"/>
      <c r="F166" s="521"/>
      <c r="G166" s="521"/>
      <c r="H166" s="521"/>
      <c r="L166" s="521"/>
    </row>
    <row r="167" spans="4:12">
      <c r="D167" s="521"/>
      <c r="E167" s="521"/>
      <c r="F167" s="521"/>
      <c r="G167" s="521"/>
      <c r="H167" s="521"/>
      <c r="L167" s="521"/>
    </row>
    <row r="168" spans="4:12">
      <c r="D168" s="521"/>
      <c r="E168" s="521"/>
      <c r="F168" s="521"/>
      <c r="G168" s="521"/>
      <c r="H168" s="521"/>
      <c r="L168" s="521"/>
    </row>
    <row r="169" spans="4:12">
      <c r="D169" s="521"/>
      <c r="E169" s="521"/>
      <c r="F169" s="521"/>
      <c r="G169" s="521"/>
      <c r="H169" s="521"/>
      <c r="L169" s="521"/>
    </row>
    <row r="170" spans="4:12">
      <c r="D170" s="521"/>
      <c r="E170" s="521"/>
      <c r="F170" s="521"/>
      <c r="G170" s="521"/>
      <c r="H170" s="521"/>
      <c r="L170" s="521"/>
    </row>
    <row r="171" spans="4:12">
      <c r="D171" s="521"/>
      <c r="E171" s="521"/>
      <c r="F171" s="521"/>
      <c r="G171" s="521"/>
      <c r="H171" s="521"/>
      <c r="L171" s="521"/>
    </row>
    <row r="172" spans="4:12">
      <c r="D172" s="521"/>
      <c r="E172" s="521"/>
      <c r="F172" s="521"/>
      <c r="G172" s="521"/>
      <c r="H172" s="521"/>
      <c r="L172" s="521"/>
    </row>
    <row r="173" spans="4:12">
      <c r="D173" s="521"/>
      <c r="E173" s="521"/>
      <c r="F173" s="521"/>
      <c r="G173" s="521"/>
      <c r="H173" s="521"/>
      <c r="L173" s="521"/>
    </row>
    <row r="174" spans="4:12">
      <c r="D174" s="521"/>
      <c r="E174" s="521"/>
      <c r="F174" s="521"/>
      <c r="G174" s="521"/>
      <c r="H174" s="521"/>
      <c r="L174" s="521"/>
    </row>
    <row r="175" spans="4:12">
      <c r="D175" s="521"/>
      <c r="E175" s="521"/>
      <c r="F175" s="521"/>
      <c r="G175" s="521"/>
      <c r="H175" s="521"/>
      <c r="L175" s="521"/>
    </row>
    <row r="176" spans="4:12">
      <c r="D176" s="521"/>
      <c r="E176" s="521"/>
      <c r="F176" s="521"/>
      <c r="G176" s="521"/>
      <c r="H176" s="521"/>
      <c r="L176" s="521"/>
    </row>
    <row r="177" spans="4:12">
      <c r="D177" s="521"/>
      <c r="E177" s="521"/>
      <c r="F177" s="521"/>
      <c r="G177" s="521"/>
      <c r="H177" s="521"/>
      <c r="L177" s="521"/>
    </row>
    <row r="178" spans="4:12">
      <c r="D178" s="521"/>
      <c r="E178" s="521"/>
      <c r="F178" s="521"/>
      <c r="G178" s="521"/>
      <c r="H178" s="521"/>
      <c r="L178" s="521"/>
    </row>
    <row r="179" spans="4:12">
      <c r="D179" s="521"/>
      <c r="E179" s="521"/>
      <c r="F179" s="521"/>
      <c r="G179" s="521"/>
      <c r="H179" s="521"/>
      <c r="L179" s="521"/>
    </row>
    <row r="180" spans="4:12">
      <c r="D180" s="521"/>
      <c r="E180" s="521"/>
      <c r="F180" s="521"/>
      <c r="G180" s="521"/>
      <c r="H180" s="521"/>
      <c r="L180" s="521"/>
    </row>
    <row r="181" spans="4:12">
      <c r="D181" s="521"/>
      <c r="E181" s="521"/>
      <c r="F181" s="521"/>
      <c r="G181" s="521"/>
      <c r="H181" s="521"/>
      <c r="L181" s="521"/>
    </row>
    <row r="182" spans="4:12">
      <c r="D182" s="521"/>
      <c r="E182" s="521"/>
      <c r="F182" s="521"/>
      <c r="G182" s="521"/>
      <c r="H182" s="521"/>
      <c r="L182" s="521"/>
    </row>
    <row r="183" spans="4:12">
      <c r="D183" s="521"/>
      <c r="E183" s="521"/>
      <c r="F183" s="521"/>
      <c r="G183" s="521"/>
      <c r="H183" s="521"/>
      <c r="L183" s="521"/>
    </row>
    <row r="184" spans="4:12">
      <c r="D184" s="521"/>
      <c r="E184" s="521"/>
      <c r="F184" s="521"/>
      <c r="G184" s="521"/>
      <c r="H184" s="521"/>
      <c r="L184" s="521"/>
    </row>
    <row r="185" spans="4:12">
      <c r="D185" s="521"/>
      <c r="E185" s="521"/>
      <c r="F185" s="521"/>
      <c r="G185" s="521"/>
      <c r="H185" s="521"/>
      <c r="L185" s="521"/>
    </row>
    <row r="186" spans="4:12">
      <c r="D186" s="521"/>
      <c r="E186" s="521"/>
      <c r="F186" s="521"/>
      <c r="G186" s="521"/>
      <c r="H186" s="521"/>
      <c r="L186" s="521"/>
    </row>
    <row r="187" spans="4:12">
      <c r="D187" s="521"/>
      <c r="E187" s="521"/>
      <c r="F187" s="521"/>
      <c r="G187" s="521"/>
      <c r="H187" s="521"/>
      <c r="L187" s="521"/>
    </row>
    <row r="188" spans="4:12">
      <c r="D188" s="521"/>
      <c r="E188" s="521"/>
      <c r="F188" s="521"/>
      <c r="G188" s="521"/>
      <c r="H188" s="521"/>
      <c r="L188" s="521"/>
    </row>
    <row r="189" spans="4:12">
      <c r="D189" s="521"/>
      <c r="E189" s="521"/>
      <c r="F189" s="521"/>
      <c r="G189" s="521"/>
      <c r="H189" s="521"/>
      <c r="L189" s="521"/>
    </row>
    <row r="190" spans="4:12">
      <c r="D190" s="521"/>
      <c r="E190" s="521"/>
      <c r="F190" s="521"/>
      <c r="G190" s="521"/>
      <c r="H190" s="521"/>
      <c r="L190" s="521"/>
    </row>
    <row r="191" spans="4:12">
      <c r="D191" s="521"/>
      <c r="E191" s="521"/>
      <c r="F191" s="521"/>
      <c r="G191" s="521"/>
      <c r="H191" s="521"/>
      <c r="L191" s="521"/>
    </row>
    <row r="192" spans="4:12">
      <c r="D192" s="521"/>
      <c r="E192" s="521"/>
      <c r="F192" s="521"/>
      <c r="G192" s="521"/>
      <c r="H192" s="521"/>
      <c r="L192" s="521"/>
    </row>
    <row r="193" spans="4:12">
      <c r="D193" s="521"/>
      <c r="E193" s="521"/>
      <c r="F193" s="521"/>
      <c r="G193" s="521"/>
      <c r="H193" s="521"/>
      <c r="L193" s="521"/>
    </row>
    <row r="194" spans="4:12">
      <c r="D194" s="521"/>
      <c r="E194" s="521"/>
      <c r="F194" s="521"/>
      <c r="G194" s="521"/>
      <c r="H194" s="521"/>
      <c r="L194" s="521"/>
    </row>
    <row r="195" spans="4:12">
      <c r="D195" s="521"/>
      <c r="E195" s="521"/>
      <c r="F195" s="521"/>
      <c r="G195" s="521"/>
      <c r="H195" s="521"/>
      <c r="L195" s="521"/>
    </row>
    <row r="196" spans="4:12">
      <c r="D196" s="521"/>
      <c r="E196" s="521"/>
      <c r="F196" s="521"/>
      <c r="G196" s="521"/>
      <c r="H196" s="521"/>
      <c r="L196" s="521"/>
    </row>
    <row r="197" spans="4:12">
      <c r="D197" s="521"/>
      <c r="E197" s="521"/>
      <c r="F197" s="521"/>
      <c r="G197" s="521"/>
      <c r="H197" s="521"/>
      <c r="L197" s="521"/>
    </row>
    <row r="198" spans="4:12">
      <c r="D198" s="521"/>
      <c r="E198" s="521"/>
      <c r="F198" s="521"/>
      <c r="G198" s="521"/>
      <c r="H198" s="521"/>
      <c r="L198" s="521"/>
    </row>
    <row r="199" spans="4:12">
      <c r="D199" s="521"/>
      <c r="E199" s="521"/>
      <c r="F199" s="521"/>
      <c r="G199" s="521"/>
      <c r="H199" s="521"/>
      <c r="L199" s="521"/>
    </row>
    <row r="200" spans="4:12">
      <c r="D200" s="521"/>
      <c r="E200" s="521"/>
      <c r="F200" s="521"/>
      <c r="G200" s="521"/>
      <c r="H200" s="521"/>
      <c r="L200" s="521"/>
    </row>
    <row r="201" spans="4:12">
      <c r="D201" s="521"/>
      <c r="E201" s="521"/>
      <c r="F201" s="521"/>
      <c r="G201" s="521"/>
      <c r="H201" s="521"/>
      <c r="L201" s="521"/>
    </row>
    <row r="202" spans="4:12">
      <c r="D202" s="521"/>
      <c r="E202" s="521"/>
      <c r="F202" s="521"/>
      <c r="G202" s="521"/>
      <c r="H202" s="521"/>
      <c r="L202" s="521"/>
    </row>
    <row r="203" spans="4:12">
      <c r="D203" s="521"/>
      <c r="E203" s="521"/>
      <c r="F203" s="521"/>
      <c r="G203" s="521"/>
      <c r="H203" s="521"/>
      <c r="L203" s="521"/>
    </row>
    <row r="204" spans="4:12">
      <c r="D204" s="521"/>
      <c r="E204" s="521"/>
      <c r="F204" s="521"/>
      <c r="G204" s="521"/>
      <c r="H204" s="521"/>
      <c r="L204" s="521"/>
    </row>
    <row r="205" spans="4:12">
      <c r="D205" s="521"/>
      <c r="E205" s="521"/>
      <c r="F205" s="521"/>
      <c r="G205" s="521"/>
      <c r="H205" s="521"/>
      <c r="L205" s="521"/>
    </row>
    <row r="206" spans="4:12">
      <c r="D206" s="521"/>
      <c r="E206" s="521"/>
      <c r="F206" s="521"/>
      <c r="G206" s="521"/>
      <c r="H206" s="521"/>
      <c r="L206" s="521"/>
    </row>
    <row r="207" spans="4:12">
      <c r="D207" s="521"/>
      <c r="E207" s="521"/>
      <c r="F207" s="521"/>
      <c r="G207" s="521"/>
      <c r="H207" s="521"/>
      <c r="L207" s="521"/>
    </row>
    <row r="208" spans="4:12">
      <c r="D208" s="521"/>
      <c r="E208" s="521"/>
      <c r="F208" s="521"/>
      <c r="G208" s="521"/>
      <c r="H208" s="521"/>
      <c r="L208" s="521"/>
    </row>
    <row r="209" spans="4:12">
      <c r="D209" s="521"/>
      <c r="E209" s="521"/>
      <c r="F209" s="521"/>
      <c r="G209" s="521"/>
      <c r="H209" s="521"/>
      <c r="L209" s="521"/>
    </row>
    <row r="210" spans="4:12">
      <c r="D210" s="521"/>
      <c r="E210" s="521"/>
      <c r="F210" s="521"/>
      <c r="G210" s="521"/>
      <c r="H210" s="521"/>
      <c r="L210" s="521"/>
    </row>
    <row r="211" spans="4:12">
      <c r="D211" s="521"/>
      <c r="E211" s="521"/>
      <c r="F211" s="521"/>
      <c r="G211" s="521"/>
      <c r="H211" s="521"/>
      <c r="L211" s="521"/>
    </row>
    <row r="212" spans="4:12">
      <c r="D212" s="521"/>
      <c r="E212" s="521"/>
      <c r="F212" s="521"/>
      <c r="G212" s="521"/>
      <c r="H212" s="521"/>
      <c r="L212" s="521"/>
    </row>
    <row r="213" spans="4:12">
      <c r="D213" s="521"/>
      <c r="E213" s="521"/>
      <c r="F213" s="521"/>
      <c r="G213" s="521"/>
      <c r="H213" s="521"/>
      <c r="L213" s="521"/>
    </row>
    <row r="214" spans="4:12">
      <c r="D214" s="521"/>
      <c r="E214" s="521"/>
      <c r="F214" s="521"/>
      <c r="G214" s="521"/>
      <c r="H214" s="521"/>
      <c r="L214" s="521"/>
    </row>
    <row r="215" spans="4:12">
      <c r="D215" s="521"/>
      <c r="E215" s="521"/>
      <c r="F215" s="521"/>
      <c r="G215" s="521"/>
      <c r="H215" s="521"/>
      <c r="L215" s="521"/>
    </row>
    <row r="216" spans="4:12">
      <c r="D216" s="521"/>
      <c r="E216" s="521"/>
      <c r="F216" s="521"/>
      <c r="G216" s="521"/>
      <c r="H216" s="521"/>
      <c r="L216" s="521"/>
    </row>
    <row r="217" spans="4:12">
      <c r="D217" s="521"/>
      <c r="E217" s="521"/>
      <c r="F217" s="521"/>
      <c r="G217" s="521"/>
      <c r="H217" s="521"/>
      <c r="L217" s="521"/>
    </row>
    <row r="218" spans="4:12">
      <c r="D218" s="521"/>
      <c r="E218" s="521"/>
      <c r="F218" s="521"/>
      <c r="G218" s="521"/>
      <c r="H218" s="521"/>
      <c r="L218" s="521"/>
    </row>
    <row r="219" spans="4:12">
      <c r="D219" s="521"/>
      <c r="E219" s="521"/>
      <c r="F219" s="521"/>
      <c r="G219" s="521"/>
      <c r="H219" s="521"/>
      <c r="L219" s="521"/>
    </row>
    <row r="220" spans="4:12">
      <c r="D220" s="521"/>
      <c r="E220" s="521"/>
      <c r="F220" s="521"/>
      <c r="G220" s="521"/>
      <c r="H220" s="521"/>
      <c r="L220" s="521"/>
    </row>
    <row r="221" spans="4:12">
      <c r="D221" s="521"/>
      <c r="E221" s="521"/>
      <c r="F221" s="521"/>
      <c r="G221" s="521"/>
      <c r="H221" s="521"/>
      <c r="L221" s="521"/>
    </row>
    <row r="222" spans="4:12">
      <c r="D222" s="521"/>
      <c r="E222" s="521"/>
      <c r="F222" s="521"/>
      <c r="G222" s="521"/>
      <c r="H222" s="521"/>
      <c r="L222" s="521"/>
    </row>
    <row r="223" spans="4:12">
      <c r="D223" s="521"/>
      <c r="E223" s="521"/>
      <c r="F223" s="521"/>
      <c r="G223" s="521"/>
      <c r="H223" s="521"/>
      <c r="L223" s="521"/>
    </row>
    <row r="224" spans="4:12">
      <c r="D224" s="521"/>
      <c r="E224" s="521"/>
      <c r="F224" s="521"/>
      <c r="G224" s="521"/>
      <c r="H224" s="521"/>
      <c r="L224" s="521"/>
    </row>
    <row r="225" spans="4:12">
      <c r="D225" s="521"/>
      <c r="E225" s="521"/>
      <c r="F225" s="521"/>
      <c r="G225" s="521"/>
      <c r="H225" s="521"/>
      <c r="L225" s="521"/>
    </row>
    <row r="226" spans="4:12">
      <c r="D226" s="521"/>
      <c r="E226" s="521"/>
      <c r="F226" s="521"/>
      <c r="G226" s="521"/>
      <c r="H226" s="521"/>
      <c r="L226" s="521"/>
    </row>
    <row r="227" spans="4:12">
      <c r="D227" s="521"/>
      <c r="E227" s="521"/>
      <c r="F227" s="521"/>
      <c r="G227" s="521"/>
      <c r="H227" s="521"/>
      <c r="L227" s="521"/>
    </row>
    <row r="228" spans="4:12">
      <c r="D228" s="521"/>
      <c r="E228" s="521"/>
      <c r="F228" s="521"/>
      <c r="G228" s="521"/>
      <c r="H228" s="521"/>
      <c r="L228" s="521"/>
    </row>
    <row r="229" spans="4:12">
      <c r="D229" s="521"/>
      <c r="E229" s="521"/>
      <c r="F229" s="521"/>
      <c r="G229" s="521"/>
      <c r="H229" s="521"/>
      <c r="L229" s="521"/>
    </row>
    <row r="230" spans="4:12">
      <c r="D230" s="521"/>
      <c r="E230" s="521"/>
      <c r="F230" s="521"/>
      <c r="G230" s="521"/>
      <c r="H230" s="521"/>
      <c r="L230" s="521"/>
    </row>
    <row r="231" spans="4:12">
      <c r="D231" s="521"/>
      <c r="E231" s="521"/>
      <c r="F231" s="521"/>
      <c r="G231" s="521"/>
      <c r="H231" s="521"/>
      <c r="L231" s="521"/>
    </row>
    <row r="232" spans="4:12">
      <c r="D232" s="521"/>
      <c r="E232" s="521"/>
      <c r="F232" s="521"/>
      <c r="G232" s="521"/>
      <c r="H232" s="521"/>
      <c r="L232" s="521"/>
    </row>
    <row r="233" spans="4:12">
      <c r="D233" s="521"/>
      <c r="E233" s="521"/>
      <c r="F233" s="521"/>
      <c r="G233" s="521"/>
      <c r="H233" s="521"/>
      <c r="L233" s="521"/>
    </row>
    <row r="234" spans="4:12">
      <c r="D234" s="521"/>
      <c r="E234" s="521"/>
      <c r="F234" s="521"/>
      <c r="G234" s="521"/>
      <c r="H234" s="521"/>
      <c r="L234" s="521"/>
    </row>
    <row r="235" spans="4:12">
      <c r="D235" s="521"/>
      <c r="E235" s="521"/>
      <c r="F235" s="521"/>
      <c r="G235" s="521"/>
      <c r="H235" s="521"/>
      <c r="L235" s="521"/>
    </row>
    <row r="236" spans="4:12">
      <c r="D236" s="521"/>
      <c r="E236" s="521"/>
      <c r="F236" s="521"/>
      <c r="G236" s="521"/>
      <c r="H236" s="521"/>
      <c r="L236" s="521"/>
    </row>
    <row r="237" spans="4:12">
      <c r="D237" s="521"/>
      <c r="E237" s="521"/>
      <c r="F237" s="521"/>
      <c r="G237" s="521"/>
      <c r="H237" s="521"/>
      <c r="L237" s="521"/>
    </row>
    <row r="238" spans="4:12">
      <c r="D238" s="521"/>
      <c r="E238" s="521"/>
      <c r="F238" s="521"/>
      <c r="G238" s="521"/>
      <c r="H238" s="521"/>
      <c r="L238" s="521"/>
    </row>
    <row r="239" spans="4:12">
      <c r="D239" s="521"/>
      <c r="E239" s="521"/>
      <c r="F239" s="521"/>
      <c r="G239" s="521"/>
      <c r="H239" s="521"/>
      <c r="L239" s="521"/>
    </row>
    <row r="240" spans="4:12">
      <c r="D240" s="521"/>
      <c r="E240" s="521"/>
      <c r="F240" s="521"/>
      <c r="G240" s="521"/>
      <c r="H240" s="521"/>
      <c r="L240" s="521"/>
    </row>
    <row r="241" spans="4:12">
      <c r="D241" s="521"/>
      <c r="E241" s="521"/>
      <c r="F241" s="521"/>
      <c r="G241" s="521"/>
      <c r="H241" s="521"/>
      <c r="L241" s="521"/>
    </row>
    <row r="242" spans="4:12">
      <c r="D242" s="521"/>
      <c r="E242" s="521"/>
      <c r="F242" s="521"/>
      <c r="G242" s="521"/>
      <c r="H242" s="521"/>
      <c r="L242" s="521"/>
    </row>
    <row r="243" spans="4:12">
      <c r="D243" s="521"/>
      <c r="E243" s="521"/>
      <c r="F243" s="521"/>
      <c r="G243" s="521"/>
      <c r="H243" s="521"/>
      <c r="L243" s="521"/>
    </row>
    <row r="244" spans="4:12">
      <c r="D244" s="521"/>
      <c r="E244" s="521"/>
      <c r="F244" s="521"/>
      <c r="G244" s="521"/>
      <c r="H244" s="521"/>
      <c r="L244" s="521"/>
    </row>
    <row r="245" spans="4:12">
      <c r="D245" s="521"/>
      <c r="E245" s="521"/>
      <c r="F245" s="521"/>
      <c r="G245" s="521"/>
      <c r="H245" s="521"/>
      <c r="L245" s="521"/>
    </row>
    <row r="246" spans="4:12">
      <c r="D246" s="521"/>
      <c r="E246" s="521"/>
      <c r="F246" s="521"/>
      <c r="G246" s="521"/>
      <c r="H246" s="521"/>
      <c r="L246" s="521"/>
    </row>
    <row r="247" spans="4:12">
      <c r="D247" s="521"/>
      <c r="E247" s="521"/>
      <c r="F247" s="521"/>
      <c r="G247" s="521"/>
      <c r="H247" s="521"/>
      <c r="L247" s="521"/>
    </row>
    <row r="248" spans="4:12">
      <c r="D248" s="521"/>
      <c r="E248" s="521"/>
      <c r="F248" s="521"/>
      <c r="G248" s="521"/>
      <c r="H248" s="521"/>
      <c r="L248" s="521"/>
    </row>
    <row r="249" spans="4:12">
      <c r="D249" s="521"/>
      <c r="E249" s="521"/>
      <c r="F249" s="521"/>
      <c r="G249" s="521"/>
      <c r="H249" s="521"/>
      <c r="L249" s="521"/>
    </row>
    <row r="250" spans="4:12">
      <c r="D250" s="521"/>
      <c r="E250" s="521"/>
      <c r="F250" s="521"/>
      <c r="G250" s="521"/>
      <c r="H250" s="521"/>
      <c r="L250" s="521"/>
    </row>
    <row r="251" spans="4:12">
      <c r="D251" s="521"/>
      <c r="E251" s="521"/>
      <c r="F251" s="521"/>
      <c r="G251" s="521"/>
      <c r="H251" s="521"/>
      <c r="L251" s="521"/>
    </row>
    <row r="252" spans="4:12">
      <c r="D252" s="521"/>
      <c r="E252" s="521"/>
      <c r="F252" s="521"/>
      <c r="G252" s="521"/>
      <c r="H252" s="521"/>
      <c r="L252" s="521"/>
    </row>
    <row r="253" spans="4:12">
      <c r="D253" s="521"/>
      <c r="E253" s="521"/>
      <c r="F253" s="521"/>
      <c r="G253" s="521"/>
      <c r="H253" s="521"/>
      <c r="L253" s="521"/>
    </row>
    <row r="254" spans="4:12">
      <c r="D254" s="521"/>
      <c r="E254" s="521"/>
      <c r="F254" s="521"/>
      <c r="G254" s="521"/>
      <c r="H254" s="521"/>
      <c r="L254" s="521"/>
    </row>
    <row r="255" spans="4:12">
      <c r="D255" s="521"/>
      <c r="E255" s="521"/>
      <c r="F255" s="521"/>
      <c r="G255" s="521"/>
      <c r="H255" s="521"/>
      <c r="L255" s="521"/>
    </row>
    <row r="256" spans="4:12">
      <c r="D256" s="521"/>
      <c r="E256" s="521"/>
      <c r="F256" s="521"/>
      <c r="G256" s="521"/>
      <c r="H256" s="521"/>
      <c r="L256" s="521"/>
    </row>
    <row r="257" spans="4:12">
      <c r="D257" s="521"/>
      <c r="E257" s="521"/>
      <c r="F257" s="521"/>
      <c r="G257" s="521"/>
      <c r="H257" s="521"/>
      <c r="L257" s="521"/>
    </row>
    <row r="258" spans="4:12">
      <c r="D258" s="521"/>
      <c r="E258" s="521"/>
      <c r="F258" s="521"/>
      <c r="G258" s="521"/>
      <c r="H258" s="521"/>
      <c r="L258" s="521"/>
    </row>
    <row r="259" spans="4:12">
      <c r="D259" s="521"/>
      <c r="E259" s="521"/>
      <c r="F259" s="521"/>
      <c r="G259" s="521"/>
      <c r="H259" s="521"/>
      <c r="L259" s="521"/>
    </row>
    <row r="260" spans="4:12">
      <c r="D260" s="521"/>
      <c r="E260" s="521"/>
      <c r="F260" s="521"/>
      <c r="G260" s="521"/>
      <c r="H260" s="521"/>
      <c r="L260" s="521"/>
    </row>
    <row r="261" spans="4:12">
      <c r="D261" s="521"/>
      <c r="E261" s="521"/>
      <c r="F261" s="521"/>
      <c r="G261" s="521"/>
      <c r="H261" s="521"/>
      <c r="L261" s="521"/>
    </row>
    <row r="262" spans="4:12">
      <c r="D262" s="521"/>
      <c r="E262" s="521"/>
      <c r="F262" s="521"/>
      <c r="G262" s="521"/>
      <c r="H262" s="521"/>
      <c r="L262" s="521"/>
    </row>
    <row r="263" spans="4:12">
      <c r="D263" s="521"/>
      <c r="E263" s="521"/>
      <c r="F263" s="521"/>
      <c r="G263" s="521"/>
      <c r="H263" s="521"/>
      <c r="L263" s="521"/>
    </row>
    <row r="264" spans="4:12">
      <c r="D264" s="521"/>
      <c r="E264" s="521"/>
      <c r="F264" s="521"/>
      <c r="G264" s="521"/>
      <c r="H264" s="521"/>
      <c r="L264" s="521"/>
    </row>
    <row r="265" spans="4:12">
      <c r="D265" s="521"/>
      <c r="E265" s="521"/>
      <c r="F265" s="521"/>
      <c r="G265" s="521"/>
      <c r="H265" s="521"/>
      <c r="L265" s="521"/>
    </row>
    <row r="266" spans="4:12">
      <c r="D266" s="521"/>
      <c r="E266" s="521"/>
      <c r="F266" s="521"/>
      <c r="G266" s="521"/>
      <c r="H266" s="521"/>
      <c r="L266" s="521"/>
    </row>
    <row r="267" spans="4:12">
      <c r="D267" s="521"/>
      <c r="E267" s="521"/>
      <c r="F267" s="521"/>
      <c r="G267" s="521"/>
      <c r="H267" s="521"/>
      <c r="L267" s="521"/>
    </row>
    <row r="268" spans="4:12">
      <c r="D268" s="521"/>
      <c r="E268" s="521"/>
      <c r="F268" s="521"/>
      <c r="G268" s="521"/>
      <c r="H268" s="521"/>
      <c r="L268" s="521"/>
    </row>
    <row r="269" spans="4:12">
      <c r="D269" s="521"/>
      <c r="E269" s="521"/>
      <c r="F269" s="521"/>
      <c r="G269" s="521"/>
      <c r="H269" s="521"/>
      <c r="L269" s="521"/>
    </row>
    <row r="270" spans="4:12">
      <c r="D270" s="521"/>
      <c r="E270" s="521"/>
      <c r="F270" s="521"/>
      <c r="G270" s="521"/>
      <c r="H270" s="521"/>
      <c r="L270" s="521"/>
    </row>
    <row r="271" spans="4:12">
      <c r="D271" s="521"/>
      <c r="E271" s="521"/>
      <c r="F271" s="521"/>
      <c r="G271" s="521"/>
      <c r="H271" s="521"/>
      <c r="L271" s="521"/>
    </row>
    <row r="272" spans="4:12">
      <c r="D272" s="521"/>
      <c r="E272" s="521"/>
      <c r="F272" s="521"/>
      <c r="G272" s="521"/>
      <c r="H272" s="521"/>
      <c r="L272" s="521"/>
    </row>
    <row r="273" spans="4:12">
      <c r="D273" s="521"/>
      <c r="E273" s="521"/>
      <c r="F273" s="521"/>
      <c r="G273" s="521"/>
      <c r="H273" s="521"/>
      <c r="L273" s="521"/>
    </row>
    <row r="274" spans="4:12">
      <c r="D274" s="521"/>
      <c r="E274" s="521"/>
      <c r="F274" s="521"/>
      <c r="G274" s="521"/>
      <c r="H274" s="521"/>
      <c r="L274" s="521"/>
    </row>
    <row r="275" spans="4:12">
      <c r="D275" s="521"/>
      <c r="E275" s="521"/>
      <c r="F275" s="521"/>
      <c r="G275" s="521"/>
      <c r="H275" s="521"/>
      <c r="L275" s="521"/>
    </row>
    <row r="276" spans="4:12">
      <c r="D276" s="521"/>
      <c r="E276" s="521"/>
      <c r="F276" s="521"/>
      <c r="G276" s="521"/>
      <c r="H276" s="521"/>
      <c r="L276" s="521"/>
    </row>
    <row r="277" spans="4:12">
      <c r="D277" s="521"/>
      <c r="E277" s="521"/>
      <c r="F277" s="521"/>
      <c r="G277" s="521"/>
      <c r="H277" s="521"/>
      <c r="L277" s="521"/>
    </row>
    <row r="278" spans="4:12">
      <c r="D278" s="521"/>
      <c r="E278" s="521"/>
      <c r="F278" s="521"/>
      <c r="G278" s="521"/>
      <c r="H278" s="521"/>
      <c r="L278" s="521"/>
    </row>
    <row r="279" spans="4:12">
      <c r="D279" s="521"/>
      <c r="E279" s="521"/>
      <c r="F279" s="521"/>
      <c r="G279" s="521"/>
      <c r="H279" s="521"/>
      <c r="L279" s="521"/>
    </row>
    <row r="280" spans="4:12">
      <c r="D280" s="521"/>
      <c r="E280" s="521"/>
      <c r="F280" s="521"/>
      <c r="G280" s="521"/>
      <c r="H280" s="521"/>
      <c r="L280" s="521"/>
    </row>
    <row r="281" spans="4:12">
      <c r="D281" s="521"/>
      <c r="E281" s="521"/>
      <c r="F281" s="521"/>
      <c r="G281" s="521"/>
      <c r="H281" s="521"/>
      <c r="L281" s="521"/>
    </row>
    <row r="282" spans="4:12">
      <c r="D282" s="521"/>
      <c r="E282" s="521"/>
      <c r="F282" s="521"/>
      <c r="G282" s="521"/>
      <c r="H282" s="521"/>
      <c r="L282" s="521"/>
    </row>
    <row r="283" spans="4:12">
      <c r="D283" s="521"/>
      <c r="E283" s="521"/>
      <c r="F283" s="521"/>
      <c r="G283" s="521"/>
      <c r="H283" s="521"/>
      <c r="L283" s="521"/>
    </row>
    <row r="284" spans="4:12">
      <c r="D284" s="521"/>
      <c r="E284" s="521"/>
      <c r="F284" s="521"/>
      <c r="G284" s="521"/>
      <c r="H284" s="521"/>
      <c r="L284" s="521"/>
    </row>
    <row r="285" spans="4:12">
      <c r="D285" s="521"/>
      <c r="E285" s="521"/>
      <c r="F285" s="521"/>
      <c r="G285" s="521"/>
      <c r="H285" s="521"/>
      <c r="L285" s="521"/>
    </row>
    <row r="286" spans="4:12">
      <c r="D286" s="521"/>
      <c r="E286" s="521"/>
      <c r="F286" s="521"/>
      <c r="G286" s="521"/>
      <c r="H286" s="521"/>
      <c r="L286" s="521"/>
    </row>
    <row r="287" spans="4:12">
      <c r="D287" s="521"/>
      <c r="E287" s="521"/>
      <c r="F287" s="521"/>
      <c r="G287" s="521"/>
      <c r="H287" s="521"/>
      <c r="L287" s="521"/>
    </row>
    <row r="288" spans="4:12">
      <c r="D288" s="521"/>
      <c r="E288" s="521"/>
      <c r="F288" s="521"/>
      <c r="G288" s="521"/>
      <c r="H288" s="521"/>
      <c r="L288" s="521"/>
    </row>
    <row r="289" spans="4:12">
      <c r="D289" s="521"/>
      <c r="E289" s="521"/>
      <c r="F289" s="521"/>
      <c r="G289" s="521"/>
      <c r="H289" s="521"/>
      <c r="L289" s="521"/>
    </row>
    <row r="290" spans="4:12">
      <c r="D290" s="521"/>
      <c r="E290" s="521"/>
      <c r="F290" s="521"/>
      <c r="G290" s="521"/>
      <c r="H290" s="521"/>
      <c r="L290" s="521"/>
    </row>
    <row r="291" spans="4:12">
      <c r="D291" s="521"/>
      <c r="E291" s="521"/>
      <c r="F291" s="521"/>
      <c r="G291" s="521"/>
      <c r="H291" s="521"/>
      <c r="L291" s="521"/>
    </row>
    <row r="292" spans="4:12">
      <c r="D292" s="521"/>
      <c r="E292" s="521"/>
      <c r="F292" s="521"/>
      <c r="G292" s="521"/>
      <c r="H292" s="521"/>
      <c r="L292" s="521"/>
    </row>
    <row r="293" spans="4:12">
      <c r="D293" s="521"/>
      <c r="E293" s="521"/>
      <c r="F293" s="521"/>
      <c r="G293" s="521"/>
      <c r="H293" s="521"/>
      <c r="L293" s="521"/>
    </row>
    <row r="294" spans="4:12">
      <c r="D294" s="521"/>
      <c r="E294" s="521"/>
      <c r="F294" s="521"/>
      <c r="G294" s="521"/>
      <c r="H294" s="521"/>
      <c r="L294" s="521"/>
    </row>
    <row r="295" spans="4:12">
      <c r="D295" s="521"/>
      <c r="E295" s="521"/>
      <c r="F295" s="521"/>
      <c r="G295" s="521"/>
      <c r="H295" s="521"/>
      <c r="L295" s="521"/>
    </row>
  </sheetData>
  <sheetProtection sheet="1" objects="1" scenarios="1"/>
  <protectedRanges>
    <protectedRange sqref="D4" name="Dropdown"/>
  </protectedRanges>
  <mergeCells count="13">
    <mergeCell ref="K6:K8"/>
    <mergeCell ref="K35:K37"/>
    <mergeCell ref="E2:F2"/>
    <mergeCell ref="I6:I8"/>
    <mergeCell ref="J6:J8"/>
    <mergeCell ref="H6:H8"/>
    <mergeCell ref="I29:K29"/>
    <mergeCell ref="I30:K30"/>
    <mergeCell ref="B43:D43"/>
    <mergeCell ref="B41:D41"/>
    <mergeCell ref="B42:D42"/>
    <mergeCell ref="I35:I37"/>
    <mergeCell ref="J35:J37"/>
  </mergeCells>
  <conditionalFormatting sqref="D4">
    <cfRule type="expression" dxfId="818" priority="4">
      <formula>$C$4="No data has been provided in the table, please confirm this is correct using this dropdown:"</formula>
    </cfRule>
  </conditionalFormatting>
  <conditionalFormatting sqref="H9:K28 H29:H30 H31:K32 H38:K40">
    <cfRule type="containsText" dxfId="817" priority="11" operator="containsText" text="sum">
      <formula>NOT(ISERROR(SEARCH("sum",H9)))</formula>
    </cfRule>
    <cfRule type="containsText" dxfId="816" priority="12" operator="containsText" text="should not">
      <formula>NOT(ISERROR(SEARCH("should not",H9)))</formula>
    </cfRule>
  </conditionalFormatting>
  <conditionalFormatting sqref="I29:K29">
    <cfRule type="expression" dxfId="815" priority="3">
      <formula>$H$29="Please specify artistic original:"</formula>
    </cfRule>
  </conditionalFormatting>
  <conditionalFormatting sqref="I30:K30">
    <cfRule type="expression" dxfId="814" priority="2">
      <formula>$H$30="Please specify heritage asset:"</formula>
    </cfRule>
  </conditionalFormatting>
  <dataValidations count="1">
    <dataValidation type="list" showInputMessage="1" showErrorMessage="1" sqref="D4" xr:uid="{657DB2A1-04CA-4461-A4C3-AC99A3ADF7B5}">
      <formula1>$C$57:$C$58</formula1>
    </dataValidation>
  </dataValidations>
  <hyperlinks>
    <hyperlink ref="E2" location="Key!A1" display="Key to cell shading" xr:uid="{78D97973-C2C5-429A-AB04-12417DE74E54}"/>
  </hyperlinks>
  <pageMargins left="0.7" right="0.7" top="0.75" bottom="0.75" header="0.3" footer="0.3"/>
  <pageSetup paperSize="9" orientation="portrait" r:id="rId1"/>
  <headerFooter>
    <oddHeader>&amp;C&amp;"Calibri"&amp;10&amp;K000000 OFFICIAL - HMG USE ONLY&amp;1#_x000D_</oddHeader>
    <oddFooter>&amp;C_x000D_&amp;1#&amp;"Calibri"&amp;10&amp;K000000 OFFICIAL - HMG USE ONLY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2503D-8614-45B9-BCE5-CFB6D6BB70CE}">
  <sheetPr codeName="Sheet24">
    <tabColor theme="8" tint="0.39997558519241921"/>
  </sheetPr>
  <dimension ref="A1:BAK89"/>
  <sheetViews>
    <sheetView tabSelected="1" topLeftCell="B2" zoomScale="70" zoomScaleNormal="70" workbookViewId="0">
      <selection activeCell="D12" sqref="D12"/>
    </sheetView>
  </sheetViews>
  <sheetFormatPr defaultRowHeight="15.6"/>
  <cols>
    <col min="1" max="1" width="13" hidden="1" customWidth="1"/>
    <col min="3" max="3" width="28.5546875" bestFit="1" customWidth="1"/>
    <col min="4" max="6" width="35" customWidth="1"/>
    <col min="7" max="7" width="23.6640625" bestFit="1" customWidth="1"/>
    <col min="8" max="8" width="35" customWidth="1"/>
    <col min="9" max="11" width="16" customWidth="1"/>
    <col min="31" max="31" width="0" hidden="1" customWidth="1"/>
  </cols>
  <sheetData>
    <row r="1" spans="1:1389" ht="54.75" hidden="1" customHeight="1">
      <c r="D1" s="100" t="s">
        <v>605</v>
      </c>
      <c r="E1" s="100" t="s">
        <v>606</v>
      </c>
      <c r="F1" s="100" t="s">
        <v>607</v>
      </c>
      <c r="G1" s="100" t="s">
        <v>608</v>
      </c>
      <c r="H1" s="100" t="s">
        <v>609</v>
      </c>
      <c r="I1" s="100" t="s">
        <v>610</v>
      </c>
    </row>
    <row r="2" spans="1:1389" s="470" customFormat="1" ht="24.95">
      <c r="A2" s="467"/>
      <c r="B2" s="110" t="s">
        <v>64</v>
      </c>
      <c r="C2" s="468"/>
      <c r="D2" s="461"/>
      <c r="E2" s="356" t="s">
        <v>98</v>
      </c>
      <c r="F2" s="468"/>
      <c r="G2" s="468"/>
      <c r="H2" s="468"/>
      <c r="I2" s="315"/>
      <c r="J2" s="315"/>
      <c r="K2" s="315"/>
      <c r="L2" s="562"/>
      <c r="M2" s="562"/>
      <c r="N2" s="562"/>
      <c r="O2" s="562"/>
      <c r="P2" s="562"/>
      <c r="Q2" s="562"/>
      <c r="R2" s="562"/>
      <c r="S2" s="562"/>
      <c r="T2" s="562"/>
      <c r="U2" s="562"/>
      <c r="V2" s="562"/>
      <c r="W2" s="482"/>
      <c r="X2" s="482"/>
      <c r="Y2" s="482"/>
      <c r="Z2" s="482"/>
      <c r="AA2" s="482"/>
      <c r="AB2" s="482"/>
      <c r="AC2" s="612" t="s">
        <v>493</v>
      </c>
      <c r="AD2" s="482"/>
      <c r="AE2" s="482"/>
      <c r="AF2" s="482"/>
      <c r="AG2" s="482"/>
      <c r="AH2" s="482"/>
      <c r="AI2" s="482"/>
      <c r="AJ2" s="482"/>
      <c r="AK2" s="482"/>
      <c r="AL2" s="482"/>
      <c r="AM2" s="482"/>
      <c r="AN2" s="482"/>
      <c r="AO2" s="482"/>
      <c r="AP2" s="482"/>
      <c r="AQ2" s="482"/>
      <c r="AR2" s="482"/>
      <c r="AS2" s="482"/>
      <c r="AT2" s="482"/>
      <c r="AU2" s="482"/>
      <c r="AV2" s="482"/>
      <c r="AW2" s="482"/>
      <c r="AX2" s="482"/>
      <c r="AY2" s="482"/>
      <c r="AZ2" s="482"/>
      <c r="BA2" s="482"/>
      <c r="BB2" s="482"/>
      <c r="BC2" s="482"/>
      <c r="BD2" s="482"/>
      <c r="BE2" s="482"/>
      <c r="BF2" s="482"/>
      <c r="BG2" s="482"/>
      <c r="BH2" s="482"/>
      <c r="BI2" s="482"/>
      <c r="BJ2" s="482"/>
      <c r="BK2" s="482"/>
      <c r="BL2" s="482"/>
      <c r="BM2" s="482"/>
      <c r="BN2" s="482"/>
      <c r="BO2" s="482"/>
      <c r="BP2" s="482"/>
      <c r="BQ2" s="482"/>
      <c r="BR2" s="482"/>
      <c r="BS2" s="482"/>
      <c r="BT2" s="482"/>
      <c r="BU2" s="482"/>
      <c r="BV2" s="482"/>
      <c r="BW2" s="482"/>
      <c r="BX2" s="482"/>
      <c r="BY2" s="482"/>
      <c r="BZ2" s="482"/>
      <c r="CA2" s="482"/>
      <c r="CB2" s="482"/>
      <c r="CC2" s="482"/>
      <c r="CD2" s="482"/>
      <c r="CE2" s="482"/>
      <c r="CF2" s="482"/>
      <c r="CG2" s="482"/>
      <c r="CH2" s="482"/>
      <c r="CI2" s="482"/>
      <c r="CJ2" s="482"/>
      <c r="CK2" s="482"/>
      <c r="CL2" s="482"/>
      <c r="CM2" s="482"/>
      <c r="CN2" s="482"/>
      <c r="CO2" s="482"/>
      <c r="CP2" s="482"/>
      <c r="CQ2" s="482"/>
      <c r="CR2" s="482"/>
      <c r="CS2" s="482"/>
      <c r="CT2" s="482"/>
      <c r="CU2" s="482"/>
      <c r="CV2" s="482"/>
      <c r="CW2" s="482"/>
      <c r="CX2" s="482"/>
      <c r="CY2" s="482"/>
      <c r="CZ2" s="482"/>
      <c r="DA2" s="482"/>
      <c r="DB2" s="482"/>
      <c r="DC2" s="482"/>
      <c r="DD2" s="482"/>
      <c r="DE2" s="482"/>
      <c r="DF2" s="482"/>
      <c r="DG2" s="482"/>
      <c r="DH2" s="482"/>
      <c r="DI2" s="482"/>
      <c r="DJ2" s="482"/>
      <c r="DK2" s="482"/>
      <c r="DL2" s="482"/>
      <c r="DM2" s="482"/>
      <c r="DN2" s="482"/>
      <c r="DO2" s="482"/>
      <c r="DP2" s="482"/>
      <c r="DQ2" s="482"/>
      <c r="DR2" s="482"/>
      <c r="DS2" s="482"/>
      <c r="DT2" s="482"/>
      <c r="DU2" s="482"/>
      <c r="DV2" s="482"/>
      <c r="DW2" s="482"/>
      <c r="DX2" s="482"/>
      <c r="DY2" s="482"/>
      <c r="DZ2" s="482"/>
      <c r="EA2" s="482"/>
      <c r="EB2" s="482"/>
      <c r="EC2" s="482"/>
      <c r="ED2" s="482"/>
      <c r="EE2" s="482"/>
      <c r="EF2" s="482"/>
      <c r="EG2" s="482"/>
      <c r="EH2" s="482"/>
      <c r="EI2" s="482"/>
      <c r="EJ2" s="482"/>
      <c r="EK2" s="482"/>
      <c r="EL2" s="482"/>
      <c r="EM2" s="482"/>
      <c r="EN2" s="482"/>
      <c r="EO2" s="482"/>
      <c r="EP2" s="482"/>
      <c r="EQ2" s="482"/>
      <c r="ER2" s="482"/>
      <c r="ES2" s="482"/>
      <c r="ET2" s="482"/>
      <c r="EU2" s="482"/>
      <c r="EV2" s="482"/>
      <c r="EW2" s="482"/>
      <c r="EX2" s="482"/>
      <c r="EY2" s="482"/>
      <c r="EZ2" s="482"/>
      <c r="FA2" s="482"/>
      <c r="FB2" s="482"/>
      <c r="FC2" s="482"/>
      <c r="FD2" s="482"/>
      <c r="FE2" s="482"/>
      <c r="FF2" s="482"/>
      <c r="FG2" s="482"/>
      <c r="FH2" s="482"/>
      <c r="FI2" s="482"/>
      <c r="FJ2" s="482"/>
      <c r="FK2" s="482"/>
      <c r="FL2" s="482"/>
      <c r="FM2" s="482"/>
      <c r="FN2" s="482"/>
      <c r="FO2" s="482"/>
      <c r="FP2" s="482"/>
      <c r="FQ2" s="482"/>
      <c r="FR2" s="482"/>
      <c r="FS2" s="482"/>
      <c r="FT2" s="482"/>
      <c r="FU2" s="482"/>
      <c r="FV2" s="482"/>
      <c r="FW2" s="482"/>
      <c r="FX2" s="482"/>
      <c r="FY2" s="482"/>
      <c r="FZ2" s="482"/>
      <c r="GA2" s="482"/>
      <c r="GB2" s="482"/>
      <c r="GC2" s="482"/>
      <c r="GD2" s="482"/>
      <c r="GE2" s="482"/>
      <c r="GF2" s="482"/>
      <c r="GG2" s="482"/>
      <c r="GH2" s="482"/>
      <c r="GI2" s="482"/>
      <c r="GJ2" s="482"/>
      <c r="GK2" s="482"/>
      <c r="GL2" s="482"/>
      <c r="GM2" s="482"/>
      <c r="GN2" s="482"/>
      <c r="GO2" s="482"/>
      <c r="GP2" s="482"/>
      <c r="GQ2" s="482"/>
      <c r="GR2" s="482"/>
      <c r="GS2" s="482"/>
      <c r="GT2" s="482"/>
      <c r="GU2" s="482"/>
      <c r="GV2" s="482"/>
      <c r="GW2" s="482"/>
      <c r="GX2" s="482"/>
      <c r="GY2" s="482"/>
      <c r="GZ2" s="482"/>
      <c r="HA2" s="482"/>
      <c r="HB2" s="482"/>
      <c r="HC2" s="482"/>
      <c r="HD2" s="482"/>
      <c r="HE2" s="482"/>
      <c r="HF2" s="482"/>
      <c r="HG2" s="482"/>
      <c r="HH2" s="482"/>
      <c r="HI2" s="482"/>
      <c r="HJ2" s="482"/>
      <c r="HK2" s="482"/>
      <c r="HL2" s="482"/>
      <c r="HM2" s="482"/>
      <c r="HN2" s="482"/>
      <c r="HO2" s="482"/>
      <c r="HP2" s="482"/>
      <c r="HQ2" s="482"/>
      <c r="HR2" s="482"/>
      <c r="HS2" s="482"/>
      <c r="HT2" s="482"/>
      <c r="HU2" s="482"/>
      <c r="HV2" s="482"/>
      <c r="HW2" s="482"/>
      <c r="HX2" s="482"/>
      <c r="HY2" s="482"/>
      <c r="HZ2" s="482"/>
      <c r="IA2" s="482"/>
      <c r="IB2" s="482"/>
      <c r="IC2" s="482"/>
      <c r="ID2" s="482"/>
      <c r="IE2" s="482"/>
      <c r="IF2" s="482"/>
      <c r="IG2" s="482"/>
      <c r="IH2" s="482"/>
      <c r="II2" s="482"/>
      <c r="IJ2" s="482"/>
      <c r="IK2" s="482"/>
      <c r="IL2" s="482"/>
      <c r="IM2" s="482"/>
      <c r="IN2" s="482"/>
      <c r="IO2" s="482"/>
      <c r="IP2" s="482"/>
      <c r="IQ2" s="482"/>
      <c r="IR2" s="482"/>
      <c r="IS2" s="482"/>
      <c r="IT2" s="482"/>
      <c r="IU2" s="482"/>
      <c r="IV2" s="482"/>
      <c r="IW2" s="482"/>
      <c r="IX2" s="482"/>
      <c r="IY2" s="482"/>
      <c r="IZ2" s="482"/>
      <c r="JA2" s="482"/>
      <c r="JB2" s="482"/>
      <c r="JC2" s="482"/>
      <c r="JD2" s="482"/>
      <c r="JE2" s="482"/>
      <c r="JF2" s="482"/>
      <c r="JG2" s="482"/>
      <c r="JH2" s="482"/>
      <c r="JI2" s="482"/>
      <c r="JJ2" s="482"/>
      <c r="JK2" s="482"/>
      <c r="JL2" s="482"/>
      <c r="JM2" s="482"/>
      <c r="JN2" s="482"/>
      <c r="JO2" s="482"/>
      <c r="JP2" s="482"/>
      <c r="JQ2" s="482"/>
      <c r="JR2" s="482"/>
      <c r="JS2" s="482"/>
      <c r="JT2" s="482"/>
      <c r="JU2" s="482"/>
      <c r="JV2" s="482"/>
      <c r="JW2" s="482"/>
      <c r="JX2" s="482"/>
      <c r="JY2" s="482"/>
      <c r="JZ2" s="482"/>
      <c r="KA2" s="482"/>
      <c r="KB2" s="482"/>
      <c r="KC2" s="482"/>
      <c r="KD2" s="482"/>
      <c r="KE2" s="482"/>
      <c r="KF2" s="482"/>
      <c r="KG2" s="482"/>
      <c r="KH2" s="482"/>
      <c r="KI2" s="482"/>
      <c r="KJ2" s="482"/>
      <c r="KK2" s="482"/>
      <c r="KL2" s="482"/>
      <c r="KM2" s="482"/>
      <c r="KN2" s="482"/>
      <c r="KO2" s="482"/>
      <c r="KP2" s="482"/>
      <c r="KQ2" s="482"/>
      <c r="KR2" s="482"/>
      <c r="KS2" s="482"/>
      <c r="KT2" s="482"/>
      <c r="KU2" s="482"/>
      <c r="KV2" s="482"/>
      <c r="KW2" s="482"/>
      <c r="KX2" s="482"/>
      <c r="KY2" s="482"/>
      <c r="KZ2" s="482"/>
      <c r="LA2" s="482"/>
      <c r="LB2" s="482"/>
      <c r="LC2" s="482"/>
      <c r="LD2" s="482"/>
      <c r="LE2" s="482"/>
      <c r="LF2" s="482"/>
      <c r="LG2" s="482"/>
      <c r="LH2" s="482"/>
      <c r="LI2" s="482"/>
      <c r="LJ2" s="482"/>
      <c r="LK2" s="482"/>
      <c r="LL2" s="482"/>
      <c r="LM2" s="482"/>
      <c r="LN2" s="482"/>
      <c r="LO2" s="482"/>
      <c r="LP2" s="482"/>
      <c r="LQ2" s="482"/>
      <c r="LR2" s="482"/>
      <c r="LS2" s="482"/>
      <c r="LT2" s="482"/>
      <c r="LU2" s="482"/>
      <c r="LV2" s="482"/>
      <c r="LW2" s="482"/>
      <c r="LX2" s="482"/>
      <c r="LY2" s="482"/>
      <c r="LZ2" s="482"/>
      <c r="MA2" s="482"/>
      <c r="MB2" s="482"/>
      <c r="MC2" s="482"/>
      <c r="MD2" s="482"/>
      <c r="ME2" s="482"/>
      <c r="MF2" s="482"/>
      <c r="MG2" s="482"/>
      <c r="MH2" s="482"/>
      <c r="MI2" s="482"/>
      <c r="MJ2" s="482"/>
      <c r="MK2" s="482"/>
      <c r="ML2" s="482"/>
      <c r="MM2" s="482"/>
      <c r="MN2" s="482"/>
      <c r="MO2" s="482"/>
      <c r="MP2" s="482"/>
      <c r="MQ2" s="482"/>
      <c r="MR2" s="482"/>
      <c r="MS2" s="482"/>
      <c r="MT2" s="482"/>
      <c r="MU2" s="482"/>
      <c r="MV2" s="482"/>
      <c r="MW2" s="482"/>
      <c r="MX2" s="482"/>
      <c r="MY2" s="482"/>
      <c r="MZ2" s="482"/>
      <c r="NA2" s="482"/>
      <c r="NB2" s="482"/>
      <c r="NC2" s="482"/>
      <c r="ND2" s="482"/>
      <c r="NE2" s="482"/>
      <c r="NF2" s="482"/>
      <c r="NG2" s="482"/>
      <c r="NH2" s="482"/>
      <c r="NI2" s="482"/>
      <c r="NJ2" s="482"/>
      <c r="NK2" s="482"/>
      <c r="NL2" s="482"/>
      <c r="NM2" s="482"/>
      <c r="NN2" s="482"/>
      <c r="NO2" s="482"/>
      <c r="NP2" s="482"/>
      <c r="NQ2" s="482"/>
      <c r="NR2" s="482"/>
      <c r="NS2" s="482"/>
      <c r="NT2" s="482"/>
      <c r="NU2" s="482"/>
      <c r="NV2" s="482"/>
      <c r="NW2" s="482"/>
      <c r="NX2" s="482"/>
      <c r="NY2" s="482"/>
      <c r="NZ2" s="482"/>
      <c r="OA2" s="482"/>
      <c r="OB2" s="482"/>
      <c r="OC2" s="482"/>
      <c r="OD2" s="482"/>
      <c r="OE2" s="482"/>
      <c r="OF2" s="482"/>
      <c r="OG2" s="482"/>
      <c r="OH2" s="482"/>
      <c r="OI2" s="482"/>
      <c r="OJ2" s="482"/>
      <c r="OK2" s="482"/>
      <c r="OL2" s="482"/>
      <c r="OM2" s="482"/>
      <c r="ON2" s="482"/>
      <c r="OO2" s="482"/>
      <c r="OP2" s="482"/>
      <c r="OQ2" s="482"/>
      <c r="OR2" s="482"/>
      <c r="OS2" s="482"/>
      <c r="OT2" s="482"/>
      <c r="OU2" s="482"/>
      <c r="OV2" s="482"/>
      <c r="OW2" s="482"/>
      <c r="OX2" s="482"/>
      <c r="OY2" s="482"/>
      <c r="OZ2" s="482"/>
      <c r="PA2" s="482"/>
      <c r="PB2" s="482"/>
      <c r="PC2" s="482"/>
      <c r="PD2" s="482"/>
      <c r="PE2" s="482"/>
      <c r="PF2" s="482"/>
      <c r="PG2" s="482"/>
      <c r="PH2" s="482"/>
      <c r="PI2" s="482"/>
      <c r="PJ2" s="482"/>
      <c r="PK2" s="482"/>
      <c r="PL2" s="482"/>
      <c r="PM2" s="482"/>
      <c r="PN2" s="482"/>
      <c r="PO2" s="482"/>
      <c r="PP2" s="482"/>
      <c r="PQ2" s="482"/>
      <c r="PR2" s="482"/>
      <c r="PS2" s="482"/>
      <c r="PT2" s="482"/>
      <c r="PU2" s="482"/>
      <c r="PV2" s="482"/>
      <c r="PW2" s="482"/>
      <c r="PX2" s="482"/>
      <c r="PY2" s="482"/>
      <c r="PZ2" s="482"/>
      <c r="QA2" s="482"/>
      <c r="QB2" s="482"/>
      <c r="QC2" s="482"/>
      <c r="QD2" s="482"/>
      <c r="QE2" s="482"/>
      <c r="QF2" s="482"/>
      <c r="QG2" s="482"/>
      <c r="QH2" s="482"/>
      <c r="QI2" s="482"/>
      <c r="QJ2" s="482"/>
      <c r="QK2" s="482"/>
      <c r="QL2" s="482"/>
      <c r="QM2" s="482"/>
      <c r="QN2" s="482"/>
      <c r="QO2" s="482"/>
      <c r="QP2" s="482"/>
      <c r="QQ2" s="482"/>
      <c r="QR2" s="482"/>
      <c r="QS2" s="482"/>
      <c r="QT2" s="482"/>
      <c r="QU2" s="482"/>
      <c r="QV2" s="482"/>
      <c r="QW2" s="482"/>
      <c r="QX2" s="482"/>
      <c r="QY2" s="482"/>
      <c r="QZ2" s="482"/>
      <c r="RA2" s="482"/>
      <c r="RB2" s="482"/>
      <c r="RC2" s="482"/>
      <c r="RD2" s="482"/>
      <c r="RE2" s="482"/>
      <c r="RF2" s="482"/>
      <c r="RG2" s="482"/>
      <c r="RH2" s="482"/>
      <c r="RI2" s="482"/>
      <c r="RJ2" s="482"/>
      <c r="RK2" s="482"/>
      <c r="RL2" s="482"/>
      <c r="RM2" s="482"/>
      <c r="RN2" s="482"/>
      <c r="RO2" s="482"/>
      <c r="RP2" s="482"/>
      <c r="RQ2" s="482"/>
      <c r="RR2" s="482"/>
      <c r="RS2" s="482"/>
      <c r="RT2" s="482"/>
      <c r="RU2" s="482"/>
      <c r="RV2" s="482"/>
      <c r="RW2" s="482"/>
      <c r="RX2" s="482"/>
      <c r="RY2" s="482"/>
      <c r="RZ2" s="482"/>
      <c r="SA2" s="482"/>
      <c r="SB2" s="482"/>
      <c r="SC2" s="482"/>
      <c r="SD2" s="482"/>
      <c r="SE2" s="482"/>
      <c r="SF2" s="482"/>
      <c r="SG2" s="482"/>
      <c r="SH2" s="482"/>
      <c r="SI2" s="482"/>
      <c r="SJ2" s="482"/>
      <c r="SK2" s="482"/>
      <c r="SL2" s="482"/>
      <c r="SM2" s="482"/>
      <c r="SN2" s="482"/>
      <c r="SO2" s="482"/>
      <c r="SP2" s="482"/>
      <c r="SQ2" s="482"/>
      <c r="SR2" s="482"/>
      <c r="SS2" s="482"/>
      <c r="ST2" s="482"/>
      <c r="SU2" s="482"/>
      <c r="SV2" s="482"/>
      <c r="SW2" s="482"/>
      <c r="SX2" s="482"/>
      <c r="SY2" s="482"/>
      <c r="SZ2" s="482"/>
      <c r="TA2" s="482"/>
      <c r="TB2" s="482"/>
      <c r="TC2" s="482"/>
      <c r="TD2" s="482"/>
      <c r="TE2" s="482"/>
      <c r="TF2" s="482"/>
      <c r="TG2" s="482"/>
      <c r="TH2" s="482"/>
      <c r="TI2" s="482"/>
      <c r="TJ2" s="482"/>
      <c r="TK2" s="482"/>
      <c r="TL2" s="482"/>
      <c r="TM2" s="482"/>
      <c r="TN2" s="482"/>
      <c r="TO2" s="482"/>
      <c r="TP2" s="482"/>
      <c r="TQ2" s="482"/>
      <c r="TR2" s="482"/>
      <c r="TS2" s="482"/>
      <c r="TT2" s="482"/>
      <c r="TU2" s="482"/>
      <c r="TV2" s="482"/>
      <c r="TW2" s="482"/>
      <c r="TX2" s="482"/>
      <c r="TY2" s="482"/>
      <c r="TZ2" s="482"/>
      <c r="UA2" s="482"/>
      <c r="UB2" s="482"/>
      <c r="UC2" s="482"/>
      <c r="UD2" s="482"/>
      <c r="UE2" s="482"/>
      <c r="UF2" s="482"/>
      <c r="UG2" s="482"/>
      <c r="UH2" s="482"/>
      <c r="UI2" s="482"/>
      <c r="UJ2" s="482"/>
      <c r="UK2" s="482"/>
      <c r="UL2" s="482"/>
      <c r="UM2" s="482"/>
      <c r="UN2" s="482"/>
      <c r="UO2" s="482"/>
      <c r="UP2" s="482"/>
      <c r="UQ2" s="482"/>
      <c r="UR2" s="482"/>
      <c r="US2" s="482"/>
      <c r="UT2" s="482"/>
      <c r="UU2" s="482"/>
      <c r="UV2" s="482"/>
      <c r="UW2" s="482"/>
      <c r="UX2" s="482"/>
      <c r="UY2" s="482"/>
      <c r="UZ2" s="482"/>
      <c r="VA2" s="482"/>
      <c r="VB2" s="482"/>
      <c r="VC2" s="482"/>
      <c r="VD2" s="482"/>
      <c r="VE2" s="482"/>
      <c r="VF2" s="482"/>
      <c r="VG2" s="482"/>
      <c r="VH2" s="482"/>
      <c r="VI2" s="482"/>
      <c r="VJ2" s="482"/>
      <c r="VK2" s="482"/>
      <c r="VL2" s="482"/>
      <c r="VM2" s="482"/>
      <c r="VN2" s="482"/>
      <c r="VO2" s="482"/>
      <c r="VP2" s="482"/>
      <c r="VQ2" s="482"/>
      <c r="VR2" s="482"/>
      <c r="VS2" s="482"/>
      <c r="VT2" s="482"/>
      <c r="VU2" s="482"/>
      <c r="VV2" s="482"/>
      <c r="VW2" s="482"/>
      <c r="VX2" s="482"/>
      <c r="VY2" s="482"/>
      <c r="VZ2" s="482"/>
      <c r="WA2" s="482"/>
      <c r="WB2" s="482"/>
      <c r="WC2" s="482"/>
      <c r="WD2" s="482"/>
      <c r="WE2" s="482"/>
      <c r="WF2" s="482"/>
      <c r="WG2" s="482"/>
      <c r="WH2" s="482"/>
      <c r="WI2" s="482"/>
      <c r="WJ2" s="482"/>
      <c r="WK2" s="482"/>
      <c r="WL2" s="482"/>
      <c r="WM2" s="482"/>
      <c r="WN2" s="482"/>
      <c r="WO2" s="482"/>
      <c r="WP2" s="482"/>
      <c r="WQ2" s="482"/>
      <c r="WR2" s="482"/>
      <c r="WS2" s="482"/>
      <c r="WT2" s="482"/>
      <c r="WU2" s="482"/>
      <c r="WV2" s="482"/>
      <c r="WW2" s="482"/>
      <c r="WX2" s="482"/>
      <c r="WY2" s="482"/>
      <c r="WZ2" s="482"/>
      <c r="XA2" s="482"/>
      <c r="XB2" s="482"/>
      <c r="XC2" s="482"/>
      <c r="XD2" s="482"/>
      <c r="XE2" s="482"/>
      <c r="XF2" s="482"/>
      <c r="XG2" s="482"/>
      <c r="XH2" s="482"/>
      <c r="XI2" s="482"/>
      <c r="XJ2" s="482"/>
      <c r="XK2" s="482"/>
      <c r="XL2" s="482"/>
      <c r="XM2" s="482"/>
      <c r="XN2" s="482"/>
      <c r="XO2" s="482"/>
      <c r="XP2" s="482"/>
      <c r="XQ2" s="482"/>
      <c r="XR2" s="482"/>
      <c r="XS2" s="482"/>
      <c r="XT2" s="482"/>
      <c r="XU2" s="482"/>
      <c r="XV2" s="482"/>
      <c r="XW2" s="482"/>
      <c r="XX2" s="482"/>
      <c r="XY2" s="482"/>
      <c r="XZ2" s="482"/>
      <c r="YA2" s="482"/>
      <c r="YB2" s="482"/>
      <c r="YC2" s="482"/>
      <c r="YD2" s="482"/>
      <c r="YE2" s="482"/>
      <c r="YF2" s="482"/>
      <c r="YG2" s="482"/>
      <c r="YH2" s="482"/>
      <c r="YI2" s="482"/>
      <c r="YJ2" s="482"/>
      <c r="YK2" s="482"/>
      <c r="YL2" s="482"/>
      <c r="YM2" s="482"/>
      <c r="YN2" s="482"/>
      <c r="YO2" s="482"/>
      <c r="YP2" s="482"/>
      <c r="YQ2" s="482"/>
      <c r="YR2" s="482"/>
      <c r="YS2" s="482"/>
      <c r="YT2" s="482"/>
      <c r="YU2" s="482"/>
      <c r="YV2" s="482"/>
      <c r="YW2" s="482"/>
      <c r="YX2" s="482"/>
      <c r="YY2" s="482"/>
      <c r="YZ2" s="482"/>
      <c r="ZA2" s="482"/>
      <c r="ZB2" s="482"/>
      <c r="ZC2" s="482"/>
      <c r="ZD2" s="482"/>
      <c r="ZE2" s="482"/>
      <c r="ZF2" s="482"/>
      <c r="ZG2" s="482"/>
      <c r="ZH2" s="482"/>
      <c r="ZI2" s="482"/>
      <c r="ZJ2" s="482"/>
      <c r="ZK2" s="482"/>
      <c r="ZL2" s="482"/>
      <c r="ZM2" s="482"/>
      <c r="ZN2" s="482"/>
      <c r="ZO2" s="482"/>
      <c r="ZP2" s="482"/>
      <c r="ZQ2" s="482"/>
      <c r="ZR2" s="482"/>
      <c r="ZS2" s="482"/>
      <c r="ZT2" s="482"/>
      <c r="ZU2" s="482"/>
      <c r="ZV2" s="482"/>
      <c r="ZW2" s="482"/>
      <c r="ZX2" s="482"/>
      <c r="ZY2" s="482"/>
      <c r="ZZ2" s="482"/>
      <c r="AAA2" s="482"/>
      <c r="AAB2" s="482"/>
      <c r="AAC2" s="482"/>
      <c r="AAD2" s="482"/>
      <c r="AAE2" s="482"/>
      <c r="AAF2" s="482"/>
      <c r="AAG2" s="482"/>
      <c r="AAH2" s="482"/>
      <c r="AAI2" s="482"/>
      <c r="AAJ2" s="482"/>
      <c r="AAK2" s="482"/>
      <c r="AAL2" s="482"/>
      <c r="AAM2" s="482"/>
      <c r="AAN2" s="482"/>
      <c r="AAO2" s="482"/>
      <c r="AAP2" s="482"/>
      <c r="AAQ2" s="482"/>
      <c r="AAR2" s="482"/>
      <c r="AAS2" s="482"/>
      <c r="AAT2" s="482"/>
      <c r="AAU2" s="482"/>
      <c r="AAV2" s="482"/>
      <c r="AAW2" s="482"/>
      <c r="AAX2" s="482"/>
      <c r="AAY2" s="482"/>
      <c r="AAZ2" s="482"/>
      <c r="ABA2" s="482"/>
      <c r="ABB2" s="482"/>
      <c r="ABC2" s="482"/>
      <c r="ABD2" s="482"/>
      <c r="ABE2" s="482"/>
      <c r="ABF2" s="482"/>
      <c r="ABG2" s="482"/>
      <c r="ABH2" s="482"/>
      <c r="ABI2" s="482"/>
      <c r="ABJ2" s="482"/>
      <c r="ABK2" s="482"/>
      <c r="ABL2" s="482"/>
      <c r="ABM2" s="482"/>
      <c r="ABN2" s="482"/>
      <c r="ABO2" s="482"/>
      <c r="ABP2" s="482"/>
      <c r="ABQ2" s="482"/>
      <c r="ABR2" s="482"/>
      <c r="ABS2" s="482"/>
      <c r="ABT2" s="482"/>
      <c r="ABU2" s="482"/>
      <c r="ABV2" s="482"/>
      <c r="ABW2" s="482"/>
      <c r="ABX2" s="482"/>
      <c r="ABY2" s="482"/>
      <c r="ABZ2" s="482"/>
      <c r="ACA2" s="482"/>
      <c r="ACB2" s="482"/>
      <c r="ACC2" s="482"/>
      <c r="ACD2" s="482"/>
      <c r="ACE2" s="482"/>
      <c r="ACF2" s="482"/>
      <c r="ACG2" s="482"/>
      <c r="ACH2" s="482"/>
      <c r="ACI2" s="482"/>
      <c r="ACJ2" s="482"/>
      <c r="ACK2" s="482"/>
      <c r="ACL2" s="482"/>
      <c r="ACM2" s="482"/>
      <c r="ACN2" s="482"/>
      <c r="ACO2" s="482"/>
      <c r="ACP2" s="482"/>
      <c r="ACQ2" s="482"/>
      <c r="ACR2" s="482"/>
      <c r="ACS2" s="482"/>
      <c r="ACT2" s="482"/>
      <c r="ACU2" s="482"/>
      <c r="ACV2" s="482"/>
      <c r="ACW2" s="482"/>
      <c r="ACX2" s="482"/>
      <c r="ACY2" s="482"/>
      <c r="ACZ2" s="482"/>
      <c r="ADA2" s="482"/>
      <c r="ADB2" s="482"/>
      <c r="ADC2" s="482"/>
      <c r="ADD2" s="482"/>
      <c r="ADE2" s="482"/>
      <c r="ADF2" s="482"/>
      <c r="ADG2" s="482"/>
      <c r="ADH2" s="482"/>
      <c r="ADI2" s="482"/>
      <c r="ADJ2" s="482"/>
      <c r="ADK2" s="482"/>
      <c r="ADL2" s="482"/>
      <c r="ADM2" s="482"/>
      <c r="ADN2" s="482"/>
      <c r="ADO2" s="482"/>
      <c r="ADP2" s="482"/>
      <c r="ADQ2" s="482"/>
      <c r="ADR2" s="482"/>
      <c r="ADS2" s="482"/>
      <c r="ADT2" s="482"/>
      <c r="ADU2" s="482"/>
      <c r="ADV2" s="482"/>
      <c r="ADW2" s="482"/>
      <c r="ADX2" s="482"/>
      <c r="ADY2" s="482"/>
      <c r="ADZ2" s="482"/>
      <c r="AEA2" s="482"/>
      <c r="AEB2" s="482"/>
      <c r="AEC2" s="482"/>
      <c r="AED2" s="482"/>
      <c r="AEE2" s="482"/>
      <c r="AEF2" s="482"/>
      <c r="AEG2" s="482"/>
      <c r="AEH2" s="482"/>
      <c r="AEI2" s="482"/>
      <c r="AEJ2" s="482"/>
      <c r="AEK2" s="482"/>
      <c r="AEL2" s="482"/>
      <c r="AEM2" s="482"/>
      <c r="AEN2" s="482"/>
      <c r="AEO2" s="482"/>
      <c r="AEP2" s="482"/>
      <c r="AEQ2" s="482"/>
      <c r="AER2" s="482"/>
      <c r="AES2" s="482"/>
      <c r="AET2" s="482"/>
      <c r="AEU2" s="482"/>
      <c r="AEV2" s="482"/>
      <c r="AEW2" s="482"/>
      <c r="AEX2" s="482"/>
      <c r="AEY2" s="482"/>
      <c r="AEZ2" s="482"/>
      <c r="AFA2" s="482"/>
      <c r="AFB2" s="482"/>
      <c r="AFC2" s="482"/>
      <c r="AFD2" s="482"/>
      <c r="AFE2" s="482"/>
      <c r="AFF2" s="482"/>
      <c r="AFG2" s="482"/>
      <c r="AFH2" s="482"/>
      <c r="AFI2" s="482"/>
      <c r="AFJ2" s="482"/>
      <c r="AFK2" s="482"/>
      <c r="AFL2" s="482"/>
      <c r="AFM2" s="482"/>
      <c r="AFN2" s="482"/>
      <c r="AFO2" s="482"/>
      <c r="AFP2" s="482"/>
      <c r="AFQ2" s="482"/>
      <c r="AFR2" s="482"/>
      <c r="AFS2" s="482"/>
      <c r="AFT2" s="482"/>
      <c r="AFU2" s="482"/>
      <c r="AFV2" s="482"/>
      <c r="AFW2" s="482"/>
      <c r="AFX2" s="482"/>
      <c r="AFY2" s="482"/>
      <c r="AFZ2" s="482"/>
      <c r="AGA2" s="482"/>
      <c r="AGB2" s="482"/>
      <c r="AGC2" s="482"/>
      <c r="AGD2" s="482"/>
      <c r="AGE2" s="482"/>
      <c r="AGF2" s="482"/>
      <c r="AGG2" s="482"/>
      <c r="AGH2" s="482"/>
      <c r="AGI2" s="482"/>
      <c r="AGJ2" s="482"/>
      <c r="AGK2" s="482"/>
      <c r="AGL2" s="482"/>
      <c r="AGM2" s="482"/>
      <c r="AGN2" s="482"/>
      <c r="AGO2" s="482"/>
      <c r="AGP2" s="482"/>
      <c r="AGQ2" s="482"/>
      <c r="AGR2" s="482"/>
      <c r="AGS2" s="482"/>
      <c r="AGT2" s="482"/>
      <c r="AGU2" s="482"/>
      <c r="AGV2" s="482"/>
      <c r="AGW2" s="482"/>
      <c r="AGX2" s="482"/>
      <c r="AGY2" s="482"/>
      <c r="AGZ2" s="482"/>
      <c r="AHA2" s="482"/>
      <c r="AHB2" s="482"/>
      <c r="AHC2" s="482"/>
      <c r="AHD2" s="482"/>
      <c r="AHE2" s="482"/>
      <c r="AHF2" s="482"/>
      <c r="AHG2" s="482"/>
      <c r="AHH2" s="482"/>
      <c r="AHI2" s="482"/>
      <c r="AHJ2" s="482"/>
      <c r="AHK2" s="482"/>
      <c r="AHL2" s="482"/>
      <c r="AHM2" s="482"/>
      <c r="AHN2" s="482"/>
      <c r="AHO2" s="482"/>
      <c r="AHP2" s="482"/>
      <c r="AHQ2" s="482"/>
      <c r="AHR2" s="482"/>
      <c r="AHS2" s="482"/>
      <c r="AHT2" s="482"/>
      <c r="AHU2" s="482"/>
      <c r="AHV2" s="482"/>
      <c r="AHW2" s="482"/>
      <c r="AHX2" s="482"/>
      <c r="AHY2" s="482"/>
      <c r="AHZ2" s="482"/>
      <c r="AIA2" s="482"/>
      <c r="AIB2" s="482"/>
      <c r="AIC2" s="482"/>
      <c r="AID2" s="482"/>
      <c r="AIE2" s="482"/>
      <c r="AIF2" s="482"/>
      <c r="AIG2" s="482"/>
      <c r="AIH2" s="482"/>
      <c r="AII2" s="482"/>
      <c r="AIJ2" s="482"/>
      <c r="AIK2" s="482"/>
      <c r="AIL2" s="482"/>
      <c r="AIM2" s="482"/>
      <c r="AIN2" s="482"/>
      <c r="AIO2" s="482"/>
      <c r="AIP2" s="482"/>
      <c r="AIQ2" s="482"/>
      <c r="AIR2" s="482"/>
      <c r="AIS2" s="482"/>
      <c r="AIT2" s="482"/>
      <c r="AIU2" s="482"/>
      <c r="AIV2" s="482"/>
      <c r="AIW2" s="482"/>
      <c r="AIX2" s="482"/>
      <c r="AIY2" s="482"/>
      <c r="AIZ2" s="482"/>
      <c r="AJA2" s="482"/>
      <c r="AJB2" s="482"/>
      <c r="AJC2" s="482"/>
      <c r="AJD2" s="482"/>
      <c r="AJE2" s="482"/>
      <c r="AJF2" s="482"/>
      <c r="AJG2" s="482"/>
      <c r="AJH2" s="482"/>
      <c r="AJI2" s="482"/>
      <c r="AJJ2" s="482"/>
      <c r="AJK2" s="482"/>
      <c r="AJL2" s="482"/>
      <c r="AJM2" s="482"/>
      <c r="AJN2" s="482"/>
      <c r="AJO2" s="482"/>
      <c r="AJP2" s="482"/>
      <c r="AJQ2" s="482"/>
      <c r="AJR2" s="482"/>
      <c r="AJS2" s="482"/>
      <c r="AJT2" s="482"/>
      <c r="AJU2" s="482"/>
      <c r="AJV2" s="482"/>
      <c r="AJW2" s="482"/>
      <c r="AJX2" s="482"/>
      <c r="AJY2" s="482"/>
      <c r="AJZ2" s="482"/>
      <c r="AKA2" s="482"/>
      <c r="AKB2" s="482"/>
      <c r="AKC2" s="482"/>
      <c r="AKD2" s="482"/>
      <c r="AKE2" s="482"/>
      <c r="AKF2" s="482"/>
      <c r="AKG2" s="482"/>
      <c r="AKH2" s="482"/>
      <c r="AKI2" s="482"/>
      <c r="AKJ2" s="482"/>
      <c r="AKK2" s="482"/>
      <c r="AKL2" s="482"/>
      <c r="AKM2" s="482"/>
      <c r="AKN2" s="482"/>
      <c r="AKO2" s="482"/>
      <c r="AKP2" s="482"/>
      <c r="AKQ2" s="482"/>
      <c r="AKR2" s="482"/>
      <c r="AKS2" s="482"/>
      <c r="AKT2" s="482"/>
      <c r="AKU2" s="482"/>
      <c r="AKV2" s="482"/>
      <c r="AKW2" s="482"/>
      <c r="AKX2" s="482"/>
      <c r="AKY2" s="482"/>
      <c r="AKZ2" s="482"/>
      <c r="ALA2" s="482"/>
      <c r="ALB2" s="482"/>
      <c r="ALC2" s="482"/>
      <c r="ALD2" s="482"/>
      <c r="ALE2" s="482"/>
      <c r="ALF2" s="482"/>
      <c r="ALG2" s="482"/>
      <c r="ALH2" s="482"/>
      <c r="ALI2" s="482"/>
      <c r="ALJ2" s="482"/>
      <c r="ALK2" s="482"/>
      <c r="ALL2" s="482"/>
      <c r="ALM2" s="482"/>
      <c r="ALN2" s="482"/>
      <c r="ALO2" s="482"/>
      <c r="ALP2" s="482"/>
      <c r="ALQ2" s="482"/>
      <c r="ALR2" s="482"/>
      <c r="ALS2" s="482"/>
      <c r="ALT2" s="482"/>
      <c r="ALU2" s="482"/>
      <c r="ALV2" s="482"/>
      <c r="ALW2" s="482"/>
      <c r="ALX2" s="482"/>
      <c r="ALY2" s="482"/>
      <c r="ALZ2" s="482"/>
      <c r="AMA2" s="482"/>
      <c r="AMB2" s="482"/>
      <c r="AMC2" s="482"/>
      <c r="AMD2" s="482"/>
      <c r="AME2" s="482"/>
      <c r="AMF2" s="482"/>
      <c r="AMG2" s="482"/>
      <c r="AMH2" s="482"/>
      <c r="AMI2" s="482"/>
      <c r="AMJ2" s="482"/>
      <c r="AMK2" s="482"/>
      <c r="AML2" s="482"/>
      <c r="AMM2" s="482"/>
      <c r="AMN2" s="482"/>
      <c r="AMO2" s="482"/>
      <c r="AMP2" s="482"/>
      <c r="AMQ2" s="482"/>
      <c r="AMR2" s="482"/>
      <c r="AMS2" s="482"/>
      <c r="AMT2" s="482"/>
      <c r="AMU2" s="482"/>
      <c r="AMV2" s="482"/>
      <c r="AMW2" s="482"/>
      <c r="AMX2" s="482"/>
      <c r="AMY2" s="482"/>
      <c r="AMZ2" s="482"/>
      <c r="ANA2" s="482"/>
      <c r="ANB2" s="482"/>
      <c r="ANC2" s="482"/>
      <c r="AND2" s="482"/>
      <c r="ANE2" s="482"/>
      <c r="ANF2" s="482"/>
      <c r="ANG2" s="482"/>
      <c r="ANH2" s="482"/>
      <c r="ANI2" s="482"/>
      <c r="ANJ2" s="482"/>
      <c r="ANK2" s="482"/>
      <c r="ANL2" s="482"/>
      <c r="ANM2" s="482"/>
      <c r="ANN2" s="482"/>
      <c r="ANO2" s="482"/>
      <c r="ANP2" s="482"/>
      <c r="ANQ2" s="482"/>
      <c r="ANR2" s="482"/>
      <c r="ANS2" s="482"/>
      <c r="ANT2" s="482"/>
      <c r="ANU2" s="482"/>
      <c r="ANV2" s="482"/>
      <c r="ANW2" s="482"/>
      <c r="ANX2" s="482"/>
      <c r="ANY2" s="482"/>
      <c r="ANZ2" s="482"/>
      <c r="AOA2" s="482"/>
      <c r="AOB2" s="482"/>
      <c r="AOC2" s="482"/>
      <c r="AOD2" s="482"/>
      <c r="AOE2" s="482"/>
      <c r="AOF2" s="482"/>
      <c r="AOG2" s="482"/>
      <c r="AOH2" s="482"/>
      <c r="AOI2" s="482"/>
      <c r="AOJ2" s="482"/>
      <c r="AOK2" s="482"/>
      <c r="AOL2" s="482"/>
      <c r="AOM2" s="482"/>
      <c r="AON2" s="482"/>
      <c r="AOO2" s="482"/>
      <c r="AOP2" s="482"/>
      <c r="AOQ2" s="482"/>
      <c r="AOR2" s="482"/>
      <c r="AOS2" s="482"/>
      <c r="AOT2" s="482"/>
      <c r="AOU2" s="482"/>
      <c r="AOV2" s="482"/>
      <c r="AOW2" s="482"/>
      <c r="AOX2" s="482"/>
      <c r="AOY2" s="482"/>
      <c r="AOZ2" s="482"/>
      <c r="APA2" s="482"/>
      <c r="APB2" s="482"/>
      <c r="APC2" s="482"/>
      <c r="APD2" s="482"/>
      <c r="APE2" s="482"/>
      <c r="APF2" s="482"/>
      <c r="APG2" s="482"/>
      <c r="APH2" s="482"/>
      <c r="API2" s="482"/>
      <c r="APJ2" s="482"/>
      <c r="APK2" s="482"/>
      <c r="APL2" s="482"/>
      <c r="APM2" s="482"/>
      <c r="APN2" s="482"/>
      <c r="APO2" s="482"/>
      <c r="APP2" s="482"/>
      <c r="APQ2" s="482"/>
      <c r="APR2" s="482"/>
      <c r="APS2" s="482"/>
      <c r="APT2" s="482"/>
      <c r="APU2" s="482"/>
      <c r="APV2" s="482"/>
      <c r="APW2" s="482"/>
      <c r="APX2" s="482"/>
      <c r="APY2" s="482"/>
      <c r="APZ2" s="482"/>
      <c r="AQA2" s="482"/>
      <c r="AQB2" s="482"/>
      <c r="AQC2" s="482"/>
      <c r="AQD2" s="482"/>
      <c r="AQE2" s="482"/>
      <c r="AQF2" s="482"/>
      <c r="AQG2" s="482"/>
      <c r="AQH2" s="482"/>
      <c r="AQI2" s="482"/>
      <c r="AQJ2" s="482"/>
      <c r="AQK2" s="482"/>
      <c r="AQL2" s="482"/>
      <c r="AQM2" s="482"/>
      <c r="AQN2" s="482"/>
      <c r="AQO2" s="482"/>
      <c r="AQP2" s="482"/>
      <c r="AQQ2" s="482"/>
      <c r="AQR2" s="482"/>
      <c r="AQS2" s="482"/>
      <c r="AQT2" s="482"/>
      <c r="AQU2" s="482"/>
      <c r="AQV2" s="482"/>
      <c r="AQW2" s="482"/>
      <c r="AQX2" s="482"/>
      <c r="AQY2" s="482"/>
      <c r="AQZ2" s="482"/>
      <c r="ARA2" s="482"/>
      <c r="ARB2" s="482"/>
      <c r="ARC2" s="482"/>
      <c r="ARD2" s="482"/>
      <c r="ARE2" s="482"/>
      <c r="ARF2" s="482"/>
      <c r="ARG2" s="482"/>
      <c r="ARH2" s="482"/>
      <c r="ARI2" s="482"/>
      <c r="ARJ2" s="482"/>
      <c r="ARK2" s="482"/>
      <c r="ARL2" s="482"/>
      <c r="ARM2" s="482"/>
      <c r="ARN2" s="482"/>
      <c r="ARO2" s="482"/>
      <c r="ARP2" s="482"/>
      <c r="ARQ2" s="482"/>
      <c r="ARR2" s="482"/>
      <c r="ARS2" s="482"/>
      <c r="ART2" s="482"/>
      <c r="ARU2" s="482"/>
      <c r="ARV2" s="482"/>
      <c r="ARW2" s="482"/>
      <c r="ARX2" s="482"/>
      <c r="ARY2" s="482"/>
      <c r="ARZ2" s="482"/>
      <c r="ASA2" s="482"/>
      <c r="ASB2" s="482"/>
      <c r="ASC2" s="482"/>
      <c r="ASD2" s="482"/>
      <c r="ASE2" s="482"/>
      <c r="ASF2" s="482"/>
      <c r="ASG2" s="482"/>
      <c r="ASH2" s="482"/>
      <c r="ASI2" s="482"/>
      <c r="ASJ2" s="482"/>
      <c r="ASK2" s="482"/>
      <c r="ASL2" s="482"/>
      <c r="ASM2" s="482"/>
      <c r="ASN2" s="482"/>
      <c r="ASO2" s="482"/>
      <c r="ASP2" s="482"/>
      <c r="ASQ2" s="482"/>
      <c r="ASR2" s="482"/>
      <c r="ASS2" s="482"/>
      <c r="AST2" s="482"/>
      <c r="ASU2" s="482"/>
      <c r="ASV2" s="482"/>
      <c r="ASW2" s="482"/>
      <c r="ASX2" s="482"/>
      <c r="ASY2" s="482"/>
      <c r="ASZ2" s="482"/>
      <c r="ATA2" s="482"/>
      <c r="ATB2" s="482"/>
      <c r="ATC2" s="482"/>
      <c r="ATD2" s="482"/>
      <c r="ATE2" s="482"/>
      <c r="ATF2" s="482"/>
      <c r="ATG2" s="482"/>
      <c r="ATH2" s="482"/>
      <c r="ATI2" s="482"/>
      <c r="ATJ2" s="482"/>
      <c r="ATK2" s="482"/>
      <c r="ATL2" s="482"/>
      <c r="ATM2" s="482"/>
      <c r="ATN2" s="482"/>
      <c r="ATO2" s="482"/>
      <c r="ATP2" s="482"/>
      <c r="ATQ2" s="482"/>
      <c r="ATR2" s="482"/>
      <c r="ATS2" s="482"/>
      <c r="ATT2" s="482"/>
      <c r="ATU2" s="482"/>
      <c r="ATV2" s="482"/>
      <c r="ATW2" s="482"/>
      <c r="ATX2" s="482"/>
      <c r="ATY2" s="482"/>
      <c r="ATZ2" s="482"/>
      <c r="AUA2" s="482"/>
      <c r="AUB2" s="482"/>
      <c r="AUC2" s="482"/>
      <c r="AUD2" s="482"/>
      <c r="AUE2" s="482"/>
      <c r="AUF2" s="482"/>
      <c r="AUG2" s="482"/>
      <c r="AUH2" s="482"/>
      <c r="AUI2" s="482"/>
      <c r="AUJ2" s="482"/>
      <c r="AUK2" s="482"/>
      <c r="AUL2" s="482"/>
      <c r="AUM2" s="482"/>
      <c r="AUN2" s="482"/>
      <c r="AUO2" s="482"/>
      <c r="AUP2" s="482"/>
      <c r="AUQ2" s="482"/>
      <c r="AUR2" s="482"/>
      <c r="AUS2" s="482"/>
      <c r="AUT2" s="482"/>
      <c r="AUU2" s="482"/>
      <c r="AUV2" s="482"/>
      <c r="AUW2" s="482"/>
      <c r="AUX2" s="482"/>
      <c r="AUY2" s="482"/>
      <c r="AUZ2" s="482"/>
      <c r="AVA2" s="482"/>
      <c r="AVB2" s="482"/>
      <c r="AVC2" s="482"/>
      <c r="AVD2" s="482"/>
      <c r="AVE2" s="482"/>
      <c r="AVF2" s="482"/>
      <c r="AVG2" s="482"/>
      <c r="AVH2" s="482"/>
      <c r="AVI2" s="482"/>
      <c r="AVJ2" s="482"/>
      <c r="AVK2" s="482"/>
      <c r="AVL2" s="482"/>
      <c r="AVM2" s="482"/>
      <c r="AVN2" s="482"/>
      <c r="AVO2" s="482"/>
      <c r="AVP2" s="482"/>
      <c r="AVQ2" s="482"/>
      <c r="AVR2" s="482"/>
      <c r="AVS2" s="482"/>
      <c r="AVT2" s="482"/>
      <c r="AVU2" s="482"/>
      <c r="AVV2" s="482"/>
      <c r="AVW2" s="482"/>
      <c r="AVX2" s="482"/>
      <c r="AVY2" s="482"/>
      <c r="AVZ2" s="482"/>
      <c r="AWA2" s="482"/>
      <c r="AWB2" s="482"/>
      <c r="AWC2" s="482"/>
      <c r="AWD2" s="482"/>
      <c r="AWE2" s="482"/>
      <c r="AWF2" s="482"/>
      <c r="AWG2" s="482"/>
      <c r="AWH2" s="482"/>
      <c r="AWI2" s="482"/>
      <c r="AWJ2" s="482"/>
      <c r="AWK2" s="482"/>
      <c r="AWL2" s="482"/>
      <c r="AWM2" s="482"/>
      <c r="AWN2" s="482"/>
      <c r="AWO2" s="482"/>
      <c r="AWP2" s="482"/>
      <c r="AWQ2" s="482"/>
      <c r="AWR2" s="482"/>
      <c r="AWS2" s="482"/>
      <c r="AWT2" s="482"/>
      <c r="AWU2" s="482"/>
      <c r="AWV2" s="482"/>
      <c r="AWW2" s="482"/>
      <c r="AWX2" s="482"/>
      <c r="AWY2" s="482"/>
      <c r="AWZ2" s="482"/>
      <c r="AXA2" s="482"/>
      <c r="AXB2" s="482"/>
      <c r="AXC2" s="482"/>
      <c r="AXD2" s="482"/>
      <c r="AXE2" s="482"/>
      <c r="AXF2" s="482"/>
      <c r="AXG2" s="482"/>
      <c r="AXH2" s="482"/>
      <c r="AXI2" s="482"/>
      <c r="AXJ2" s="482"/>
      <c r="AXK2" s="482"/>
      <c r="AXL2" s="482"/>
      <c r="AXM2" s="482"/>
      <c r="AXN2" s="482"/>
      <c r="AXO2" s="482"/>
      <c r="AXP2" s="482"/>
      <c r="AXQ2" s="482"/>
      <c r="AXR2" s="482"/>
      <c r="AXS2" s="482"/>
      <c r="AXT2" s="482"/>
      <c r="AXU2" s="482"/>
      <c r="AXV2" s="482"/>
      <c r="AXW2" s="482"/>
      <c r="AXX2" s="482"/>
      <c r="AXY2" s="482"/>
      <c r="AXZ2" s="482"/>
      <c r="AYA2" s="482"/>
      <c r="AYB2" s="482"/>
      <c r="AYC2" s="482"/>
      <c r="AYD2" s="482"/>
      <c r="AYE2" s="482"/>
      <c r="AYF2" s="482"/>
      <c r="AYG2" s="482"/>
      <c r="AYH2" s="482"/>
      <c r="AYI2" s="482"/>
      <c r="AYJ2" s="482"/>
      <c r="AYK2" s="482"/>
      <c r="AYL2" s="482"/>
      <c r="AYM2" s="482"/>
      <c r="AYN2" s="482"/>
      <c r="AYO2" s="482"/>
      <c r="AYP2" s="482"/>
      <c r="AYQ2" s="482"/>
      <c r="AYR2" s="482"/>
      <c r="AYS2" s="482"/>
      <c r="AYT2" s="482"/>
      <c r="AYU2" s="482"/>
      <c r="AYV2" s="482"/>
      <c r="AYW2" s="482"/>
      <c r="AYX2" s="482"/>
      <c r="AYY2" s="482"/>
      <c r="AYZ2" s="482"/>
      <c r="AZA2" s="482"/>
      <c r="AZB2" s="482"/>
      <c r="AZC2" s="482"/>
      <c r="AZD2" s="482"/>
      <c r="AZE2" s="482"/>
      <c r="AZF2" s="482"/>
      <c r="AZG2" s="482"/>
      <c r="AZH2" s="482"/>
      <c r="AZI2" s="482"/>
      <c r="AZJ2" s="482"/>
      <c r="AZK2" s="482"/>
      <c r="AZL2" s="482"/>
      <c r="AZM2" s="482"/>
      <c r="AZN2" s="482"/>
      <c r="AZO2" s="482"/>
      <c r="AZP2" s="482"/>
      <c r="AZQ2" s="482"/>
      <c r="AZR2" s="482"/>
      <c r="AZS2" s="482"/>
      <c r="AZT2" s="482"/>
      <c r="AZU2" s="482"/>
      <c r="AZV2" s="482"/>
      <c r="AZW2" s="482"/>
      <c r="AZX2" s="482"/>
      <c r="AZY2" s="482"/>
      <c r="AZZ2" s="482"/>
      <c r="BAA2" s="482"/>
      <c r="BAB2" s="482"/>
      <c r="BAC2" s="482"/>
      <c r="BAD2" s="482"/>
      <c r="BAE2" s="482"/>
      <c r="BAF2" s="482"/>
      <c r="BAG2" s="482"/>
      <c r="BAH2" s="482"/>
      <c r="BAI2" s="482"/>
    </row>
    <row r="3" spans="1:1389" ht="20.100000000000001">
      <c r="B3" s="501" t="s">
        <v>611</v>
      </c>
      <c r="C3" s="517"/>
      <c r="D3" s="500"/>
      <c r="E3" s="500"/>
      <c r="F3" s="500"/>
      <c r="G3" s="500"/>
      <c r="H3" s="517"/>
      <c r="I3" s="517"/>
      <c r="J3" s="517"/>
      <c r="K3" s="517"/>
      <c r="L3" s="517"/>
      <c r="M3" s="517"/>
      <c r="N3" s="517"/>
      <c r="O3" s="517"/>
      <c r="P3" s="517"/>
      <c r="Q3" s="517"/>
      <c r="R3" s="517"/>
      <c r="S3" s="517"/>
      <c r="T3" s="517"/>
      <c r="U3" s="517"/>
      <c r="V3" s="517"/>
    </row>
    <row r="4" spans="1:1389" s="470" customFormat="1" ht="57" customHeight="1">
      <c r="A4" s="467"/>
      <c r="B4" s="484"/>
      <c r="C4" s="633" t="str">
        <f>IF(AND(H42=0, D4=""), "No data has been provided in the table, please confirm this is correct using this dropdown:", "")</f>
        <v>No data has been provided in the table, please confirm this is correct using this dropdown:</v>
      </c>
      <c r="D4" s="632"/>
      <c r="E4" s="621"/>
      <c r="F4" s="623"/>
      <c r="G4" s="623"/>
      <c r="H4" s="623"/>
      <c r="I4" s="623"/>
      <c r="J4" s="621"/>
      <c r="K4" s="562"/>
      <c r="L4" s="562"/>
      <c r="M4" s="562"/>
      <c r="N4" s="562"/>
      <c r="O4" s="562"/>
      <c r="P4" s="562"/>
      <c r="Q4" s="562"/>
      <c r="R4" s="562"/>
      <c r="S4" s="562"/>
      <c r="T4" s="562"/>
      <c r="U4" s="562"/>
      <c r="V4" s="562"/>
      <c r="W4" s="482"/>
      <c r="X4" s="482"/>
      <c r="Y4" s="482"/>
      <c r="Z4" s="482"/>
      <c r="AA4" s="482"/>
      <c r="AB4" s="482"/>
      <c r="AC4" s="482"/>
      <c r="AD4" s="482"/>
      <c r="AE4" s="482" t="s">
        <v>495</v>
      </c>
      <c r="AF4" s="482"/>
      <c r="AG4" s="482"/>
      <c r="AH4" s="482"/>
      <c r="AI4" s="482"/>
      <c r="AJ4" s="482"/>
      <c r="AK4" s="482"/>
      <c r="AL4" s="482"/>
      <c r="AM4" s="482"/>
      <c r="AN4" s="482"/>
      <c r="AO4" s="482"/>
      <c r="AP4" s="482"/>
      <c r="AQ4" s="482"/>
      <c r="AR4" s="482"/>
      <c r="AS4" s="482"/>
      <c r="AT4" s="482"/>
      <c r="AU4" s="482"/>
      <c r="AV4" s="482"/>
      <c r="AW4" s="482"/>
      <c r="AX4" s="482"/>
      <c r="AY4" s="482"/>
      <c r="AZ4" s="482"/>
      <c r="BA4" s="482"/>
      <c r="BB4" s="482"/>
      <c r="BC4" s="482"/>
      <c r="BD4" s="482"/>
      <c r="BE4" s="482"/>
      <c r="BF4" s="482"/>
      <c r="BG4" s="482"/>
      <c r="BH4" s="482"/>
      <c r="BI4" s="482"/>
      <c r="BJ4" s="482"/>
      <c r="BK4" s="482"/>
      <c r="BL4" s="482"/>
      <c r="BM4" s="482"/>
      <c r="BN4" s="482"/>
      <c r="BO4" s="482"/>
      <c r="BP4" s="482"/>
      <c r="BQ4" s="482"/>
      <c r="BR4" s="482"/>
      <c r="BS4" s="482"/>
      <c r="BT4" s="482"/>
      <c r="BU4" s="482"/>
      <c r="BV4" s="482"/>
      <c r="BW4" s="482"/>
      <c r="BX4" s="482"/>
      <c r="BY4" s="482"/>
      <c r="BZ4" s="482"/>
      <c r="CA4" s="482"/>
      <c r="CB4" s="482"/>
      <c r="CC4" s="482"/>
      <c r="CD4" s="482"/>
      <c r="CE4" s="482"/>
      <c r="CF4" s="482"/>
      <c r="CG4" s="482"/>
      <c r="CH4" s="482"/>
      <c r="CI4" s="482"/>
      <c r="CJ4" s="482"/>
      <c r="CK4" s="482"/>
      <c r="CL4" s="482"/>
      <c r="CM4" s="482"/>
      <c r="CN4" s="482"/>
      <c r="CO4" s="482"/>
      <c r="CP4" s="482"/>
      <c r="CQ4" s="482"/>
      <c r="CR4" s="482"/>
      <c r="CS4" s="482"/>
      <c r="CT4" s="482"/>
      <c r="CU4" s="482"/>
      <c r="CV4" s="482"/>
      <c r="CW4" s="482"/>
      <c r="CX4" s="482"/>
      <c r="CY4" s="482"/>
      <c r="CZ4" s="482"/>
      <c r="DA4" s="482"/>
      <c r="DB4" s="482"/>
      <c r="DC4" s="482"/>
      <c r="DD4" s="482"/>
      <c r="DE4" s="482"/>
      <c r="DF4" s="482"/>
      <c r="DG4" s="482"/>
      <c r="DH4" s="482"/>
      <c r="DI4" s="482"/>
      <c r="DJ4" s="482"/>
      <c r="DK4" s="482"/>
      <c r="DL4" s="482"/>
      <c r="DM4" s="482"/>
      <c r="DN4" s="482"/>
      <c r="DO4" s="482"/>
      <c r="DP4" s="482"/>
      <c r="DQ4" s="482"/>
      <c r="DR4" s="482"/>
      <c r="DS4" s="482"/>
      <c r="DT4" s="482"/>
      <c r="DU4" s="482"/>
      <c r="DV4" s="482"/>
      <c r="DW4" s="482"/>
      <c r="DX4" s="482"/>
      <c r="DY4" s="482"/>
      <c r="DZ4" s="482"/>
      <c r="EA4" s="482"/>
      <c r="EB4" s="482"/>
      <c r="EC4" s="482"/>
      <c r="ED4" s="482"/>
      <c r="EE4" s="482"/>
      <c r="EF4" s="482"/>
      <c r="EG4" s="482"/>
      <c r="EH4" s="482"/>
      <c r="EI4" s="482"/>
      <c r="EJ4" s="482"/>
      <c r="EK4" s="482"/>
      <c r="EL4" s="482"/>
      <c r="EM4" s="482"/>
      <c r="EN4" s="482"/>
      <c r="EO4" s="482"/>
      <c r="EP4" s="482"/>
      <c r="EQ4" s="482"/>
      <c r="ER4" s="482"/>
      <c r="ES4" s="482"/>
      <c r="ET4" s="482"/>
      <c r="EU4" s="482"/>
      <c r="EV4" s="482"/>
      <c r="EW4" s="482"/>
      <c r="EX4" s="482"/>
      <c r="EY4" s="482"/>
      <c r="EZ4" s="482"/>
      <c r="FA4" s="482"/>
      <c r="FB4" s="482"/>
      <c r="FC4" s="482"/>
      <c r="FD4" s="482"/>
      <c r="FE4" s="482"/>
      <c r="FF4" s="482"/>
      <c r="FG4" s="482"/>
      <c r="FH4" s="482"/>
      <c r="FI4" s="482"/>
      <c r="FJ4" s="482"/>
      <c r="FK4" s="482"/>
      <c r="FL4" s="482"/>
      <c r="FM4" s="482"/>
      <c r="FN4" s="482"/>
      <c r="FO4" s="482"/>
      <c r="FP4" s="482"/>
      <c r="FQ4" s="482"/>
      <c r="FR4" s="482"/>
      <c r="FS4" s="482"/>
      <c r="FT4" s="482"/>
      <c r="FU4" s="482"/>
      <c r="FV4" s="482"/>
      <c r="FW4" s="482"/>
      <c r="FX4" s="482"/>
      <c r="FY4" s="482"/>
      <c r="FZ4" s="482"/>
      <c r="GA4" s="482"/>
      <c r="GB4" s="482"/>
      <c r="GC4" s="482"/>
      <c r="GD4" s="482"/>
      <c r="GE4" s="482"/>
      <c r="GF4" s="482"/>
      <c r="GG4" s="482"/>
      <c r="GH4" s="482"/>
      <c r="GI4" s="482"/>
      <c r="GJ4" s="482"/>
      <c r="GK4" s="482"/>
      <c r="GL4" s="482"/>
      <c r="GM4" s="482"/>
      <c r="GN4" s="482"/>
      <c r="GO4" s="482"/>
      <c r="GP4" s="482"/>
      <c r="GQ4" s="482"/>
      <c r="GR4" s="482"/>
      <c r="GS4" s="482"/>
      <c r="GT4" s="482"/>
      <c r="GU4" s="482"/>
      <c r="GV4" s="482"/>
      <c r="GW4" s="482"/>
      <c r="GX4" s="482"/>
      <c r="GY4" s="482"/>
      <c r="GZ4" s="482"/>
      <c r="HA4" s="482"/>
      <c r="HB4" s="482"/>
      <c r="HC4" s="482"/>
      <c r="HD4" s="482"/>
      <c r="HE4" s="482"/>
      <c r="HF4" s="482"/>
      <c r="HG4" s="482"/>
      <c r="HH4" s="482"/>
      <c r="HI4" s="482"/>
      <c r="HJ4" s="482"/>
      <c r="HK4" s="482"/>
      <c r="HL4" s="482"/>
      <c r="HM4" s="482"/>
      <c r="HN4" s="482"/>
      <c r="HO4" s="482"/>
      <c r="HP4" s="482"/>
      <c r="HQ4" s="482"/>
      <c r="HR4" s="482"/>
      <c r="HS4" s="482"/>
      <c r="HT4" s="482"/>
      <c r="HU4" s="482"/>
      <c r="HV4" s="482"/>
      <c r="HW4" s="482"/>
      <c r="HX4" s="482"/>
      <c r="HY4" s="482"/>
      <c r="HZ4" s="482"/>
      <c r="IA4" s="482"/>
      <c r="IB4" s="482"/>
      <c r="IC4" s="482"/>
      <c r="ID4" s="482"/>
      <c r="IE4" s="482"/>
      <c r="IF4" s="482"/>
      <c r="IG4" s="482"/>
      <c r="IH4" s="482"/>
      <c r="II4" s="482"/>
      <c r="IJ4" s="482"/>
      <c r="IK4" s="482"/>
      <c r="IL4" s="482"/>
      <c r="IM4" s="482"/>
      <c r="IN4" s="482"/>
      <c r="IO4" s="482"/>
      <c r="IP4" s="482"/>
      <c r="IQ4" s="482"/>
      <c r="IR4" s="482"/>
      <c r="IS4" s="482"/>
      <c r="IT4" s="482"/>
      <c r="IU4" s="482"/>
      <c r="IV4" s="482"/>
      <c r="IW4" s="482"/>
      <c r="IX4" s="482"/>
      <c r="IY4" s="482"/>
      <c r="IZ4" s="482"/>
      <c r="JA4" s="482"/>
      <c r="JB4" s="482"/>
      <c r="JC4" s="482"/>
      <c r="JD4" s="482"/>
      <c r="JE4" s="482"/>
      <c r="JF4" s="482"/>
      <c r="JG4" s="482"/>
      <c r="JH4" s="482"/>
      <c r="JI4" s="482"/>
      <c r="JJ4" s="482"/>
      <c r="JK4" s="482"/>
      <c r="JL4" s="482"/>
      <c r="JM4" s="482"/>
      <c r="JN4" s="482"/>
      <c r="JO4" s="482"/>
      <c r="JP4" s="482"/>
      <c r="JQ4" s="482"/>
      <c r="JR4" s="482"/>
      <c r="JS4" s="482"/>
      <c r="JT4" s="482"/>
      <c r="JU4" s="482"/>
      <c r="JV4" s="482"/>
      <c r="JW4" s="482"/>
      <c r="JX4" s="482"/>
      <c r="JY4" s="482"/>
      <c r="JZ4" s="482"/>
      <c r="KA4" s="482"/>
      <c r="KB4" s="482"/>
      <c r="KC4" s="482"/>
      <c r="KD4" s="482"/>
      <c r="KE4" s="482"/>
      <c r="KF4" s="482"/>
      <c r="KG4" s="482"/>
      <c r="KH4" s="482"/>
      <c r="KI4" s="482"/>
      <c r="KJ4" s="482"/>
      <c r="KK4" s="482"/>
      <c r="KL4" s="482"/>
      <c r="KM4" s="482"/>
      <c r="KN4" s="482"/>
      <c r="KO4" s="482"/>
      <c r="KP4" s="482"/>
      <c r="KQ4" s="482"/>
      <c r="KR4" s="482"/>
      <c r="KS4" s="482"/>
      <c r="KT4" s="482"/>
      <c r="KU4" s="482"/>
      <c r="KV4" s="482"/>
      <c r="KW4" s="482"/>
      <c r="KX4" s="482"/>
      <c r="KY4" s="482"/>
      <c r="KZ4" s="482"/>
      <c r="LA4" s="482"/>
      <c r="LB4" s="482"/>
      <c r="LC4" s="482"/>
      <c r="LD4" s="482"/>
      <c r="LE4" s="482"/>
      <c r="LF4" s="482"/>
      <c r="LG4" s="482"/>
      <c r="LH4" s="482"/>
      <c r="LI4" s="482"/>
      <c r="LJ4" s="482"/>
      <c r="LK4" s="482"/>
      <c r="LL4" s="482"/>
      <c r="LM4" s="482"/>
      <c r="LN4" s="482"/>
      <c r="LO4" s="482"/>
      <c r="LP4" s="482"/>
      <c r="LQ4" s="482"/>
      <c r="LR4" s="482"/>
      <c r="LS4" s="482"/>
      <c r="LT4" s="482"/>
      <c r="LU4" s="482"/>
      <c r="LV4" s="482"/>
      <c r="LW4" s="482"/>
      <c r="LX4" s="482"/>
      <c r="LY4" s="482"/>
      <c r="LZ4" s="482"/>
      <c r="MA4" s="482"/>
      <c r="MB4" s="482"/>
      <c r="MC4" s="482"/>
      <c r="MD4" s="482"/>
      <c r="ME4" s="482"/>
      <c r="MF4" s="482"/>
      <c r="MG4" s="482"/>
      <c r="MH4" s="482"/>
      <c r="MI4" s="482"/>
      <c r="MJ4" s="482"/>
      <c r="MK4" s="482"/>
      <c r="ML4" s="482"/>
      <c r="MM4" s="482"/>
      <c r="MN4" s="482"/>
      <c r="MO4" s="482"/>
      <c r="MP4" s="482"/>
      <c r="MQ4" s="482"/>
      <c r="MR4" s="482"/>
      <c r="MS4" s="482"/>
      <c r="MT4" s="482"/>
      <c r="MU4" s="482"/>
      <c r="MV4" s="482"/>
      <c r="MW4" s="482"/>
      <c r="MX4" s="482"/>
      <c r="MY4" s="482"/>
      <c r="MZ4" s="482"/>
      <c r="NA4" s="482"/>
      <c r="NB4" s="482"/>
      <c r="NC4" s="482"/>
      <c r="ND4" s="482"/>
      <c r="NE4" s="482"/>
      <c r="NF4" s="482"/>
      <c r="NG4" s="482"/>
      <c r="NH4" s="482"/>
      <c r="NI4" s="482"/>
      <c r="NJ4" s="482"/>
      <c r="NK4" s="482"/>
      <c r="NL4" s="482"/>
      <c r="NM4" s="482"/>
      <c r="NN4" s="482"/>
      <c r="NO4" s="482"/>
      <c r="NP4" s="482"/>
      <c r="NQ4" s="482"/>
      <c r="NR4" s="482"/>
      <c r="NS4" s="482"/>
      <c r="NT4" s="482"/>
      <c r="NU4" s="482"/>
      <c r="NV4" s="482"/>
      <c r="NW4" s="482"/>
      <c r="NX4" s="482"/>
      <c r="NY4" s="482"/>
      <c r="NZ4" s="482"/>
      <c r="OA4" s="482"/>
      <c r="OB4" s="482"/>
      <c r="OC4" s="482"/>
      <c r="OD4" s="482"/>
      <c r="OE4" s="482"/>
      <c r="OF4" s="482"/>
      <c r="OG4" s="482"/>
      <c r="OH4" s="482"/>
      <c r="OI4" s="482"/>
      <c r="OJ4" s="482"/>
      <c r="OK4" s="482"/>
      <c r="OL4" s="482"/>
      <c r="OM4" s="482"/>
      <c r="ON4" s="482"/>
      <c r="OO4" s="482"/>
      <c r="OP4" s="482"/>
      <c r="OQ4" s="482"/>
      <c r="OR4" s="482"/>
      <c r="OS4" s="482"/>
      <c r="OT4" s="482"/>
      <c r="OU4" s="482"/>
      <c r="OV4" s="482"/>
      <c r="OW4" s="482"/>
      <c r="OX4" s="482"/>
      <c r="OY4" s="482"/>
      <c r="OZ4" s="482"/>
      <c r="PA4" s="482"/>
      <c r="PB4" s="482"/>
      <c r="PC4" s="482"/>
      <c r="PD4" s="482"/>
      <c r="PE4" s="482"/>
      <c r="PF4" s="482"/>
      <c r="PG4" s="482"/>
      <c r="PH4" s="482"/>
      <c r="PI4" s="482"/>
      <c r="PJ4" s="482"/>
      <c r="PK4" s="482"/>
      <c r="PL4" s="482"/>
      <c r="PM4" s="482"/>
      <c r="PN4" s="482"/>
      <c r="PO4" s="482"/>
      <c r="PP4" s="482"/>
      <c r="PQ4" s="482"/>
      <c r="PR4" s="482"/>
      <c r="PS4" s="482"/>
      <c r="PT4" s="482"/>
      <c r="PU4" s="482"/>
      <c r="PV4" s="482"/>
      <c r="PW4" s="482"/>
      <c r="PX4" s="482"/>
      <c r="PY4" s="482"/>
      <c r="PZ4" s="482"/>
      <c r="QA4" s="482"/>
      <c r="QB4" s="482"/>
      <c r="QC4" s="482"/>
      <c r="QD4" s="482"/>
      <c r="QE4" s="482"/>
      <c r="QF4" s="482"/>
      <c r="QG4" s="482"/>
      <c r="QH4" s="482"/>
      <c r="QI4" s="482"/>
      <c r="QJ4" s="482"/>
      <c r="QK4" s="482"/>
      <c r="QL4" s="482"/>
      <c r="QM4" s="482"/>
      <c r="QN4" s="482"/>
      <c r="QO4" s="482"/>
      <c r="QP4" s="482"/>
      <c r="QQ4" s="482"/>
      <c r="QR4" s="482"/>
      <c r="QS4" s="482"/>
      <c r="QT4" s="482"/>
      <c r="QU4" s="482"/>
      <c r="QV4" s="482"/>
      <c r="QW4" s="482"/>
      <c r="QX4" s="482"/>
      <c r="QY4" s="482"/>
      <c r="QZ4" s="482"/>
      <c r="RA4" s="482"/>
      <c r="RB4" s="482"/>
      <c r="RC4" s="482"/>
      <c r="RD4" s="482"/>
      <c r="RE4" s="482"/>
      <c r="RF4" s="482"/>
      <c r="RG4" s="482"/>
      <c r="RH4" s="482"/>
      <c r="RI4" s="482"/>
      <c r="RJ4" s="482"/>
      <c r="RK4" s="482"/>
      <c r="RL4" s="482"/>
      <c r="RM4" s="482"/>
      <c r="RN4" s="482"/>
      <c r="RO4" s="482"/>
      <c r="RP4" s="482"/>
      <c r="RQ4" s="482"/>
      <c r="RR4" s="482"/>
      <c r="RS4" s="482"/>
      <c r="RT4" s="482"/>
      <c r="RU4" s="482"/>
      <c r="RV4" s="482"/>
      <c r="RW4" s="482"/>
      <c r="RX4" s="482"/>
      <c r="RY4" s="482"/>
      <c r="RZ4" s="482"/>
      <c r="SA4" s="482"/>
      <c r="SB4" s="482"/>
      <c r="SC4" s="482"/>
      <c r="SD4" s="482"/>
      <c r="SE4" s="482"/>
      <c r="SF4" s="482"/>
      <c r="SG4" s="482"/>
      <c r="SH4" s="482"/>
      <c r="SI4" s="482"/>
      <c r="SJ4" s="482"/>
      <c r="SK4" s="482"/>
      <c r="SL4" s="482"/>
      <c r="SM4" s="482"/>
      <c r="SN4" s="482"/>
      <c r="SO4" s="482"/>
      <c r="SP4" s="482"/>
      <c r="SQ4" s="482"/>
      <c r="SR4" s="482"/>
      <c r="SS4" s="482"/>
      <c r="ST4" s="482"/>
      <c r="SU4" s="482"/>
      <c r="SV4" s="482"/>
      <c r="SW4" s="482"/>
      <c r="SX4" s="482"/>
      <c r="SY4" s="482"/>
      <c r="SZ4" s="482"/>
      <c r="TA4" s="482"/>
      <c r="TB4" s="482"/>
      <c r="TC4" s="482"/>
      <c r="TD4" s="482"/>
      <c r="TE4" s="482"/>
      <c r="TF4" s="482"/>
      <c r="TG4" s="482"/>
      <c r="TH4" s="482"/>
      <c r="TI4" s="482"/>
      <c r="TJ4" s="482"/>
      <c r="TK4" s="482"/>
      <c r="TL4" s="482"/>
      <c r="TM4" s="482"/>
      <c r="TN4" s="482"/>
      <c r="TO4" s="482"/>
      <c r="TP4" s="482"/>
      <c r="TQ4" s="482"/>
      <c r="TR4" s="482"/>
      <c r="TS4" s="482"/>
      <c r="TT4" s="482"/>
      <c r="TU4" s="482"/>
      <c r="TV4" s="482"/>
      <c r="TW4" s="482"/>
      <c r="TX4" s="482"/>
      <c r="TY4" s="482"/>
      <c r="TZ4" s="482"/>
      <c r="UA4" s="482"/>
      <c r="UB4" s="482"/>
      <c r="UC4" s="482"/>
      <c r="UD4" s="482"/>
      <c r="UE4" s="482"/>
      <c r="UF4" s="482"/>
      <c r="UG4" s="482"/>
      <c r="UH4" s="482"/>
      <c r="UI4" s="482"/>
      <c r="UJ4" s="482"/>
      <c r="UK4" s="482"/>
      <c r="UL4" s="482"/>
      <c r="UM4" s="482"/>
      <c r="UN4" s="482"/>
      <c r="UO4" s="482"/>
      <c r="UP4" s="482"/>
      <c r="UQ4" s="482"/>
      <c r="UR4" s="482"/>
      <c r="US4" s="482"/>
      <c r="UT4" s="482"/>
      <c r="UU4" s="482"/>
      <c r="UV4" s="482"/>
      <c r="UW4" s="482"/>
      <c r="UX4" s="482"/>
      <c r="UY4" s="482"/>
      <c r="UZ4" s="482"/>
      <c r="VA4" s="482"/>
      <c r="VB4" s="482"/>
      <c r="VC4" s="482"/>
      <c r="VD4" s="482"/>
      <c r="VE4" s="482"/>
      <c r="VF4" s="482"/>
      <c r="VG4" s="482"/>
      <c r="VH4" s="482"/>
      <c r="VI4" s="482"/>
      <c r="VJ4" s="482"/>
      <c r="VK4" s="482"/>
      <c r="VL4" s="482"/>
      <c r="VM4" s="482"/>
      <c r="VN4" s="482"/>
      <c r="VO4" s="482"/>
      <c r="VP4" s="482"/>
      <c r="VQ4" s="482"/>
      <c r="VR4" s="482"/>
      <c r="VS4" s="482"/>
      <c r="VT4" s="482"/>
      <c r="VU4" s="482"/>
      <c r="VV4" s="482"/>
      <c r="VW4" s="482"/>
      <c r="VX4" s="482"/>
      <c r="VY4" s="482"/>
      <c r="VZ4" s="482"/>
      <c r="WA4" s="482"/>
      <c r="WB4" s="482"/>
      <c r="WC4" s="482"/>
      <c r="WD4" s="482"/>
      <c r="WE4" s="482"/>
      <c r="WF4" s="482"/>
      <c r="WG4" s="482"/>
      <c r="WH4" s="482"/>
      <c r="WI4" s="482"/>
      <c r="WJ4" s="482"/>
      <c r="WK4" s="482"/>
      <c r="WL4" s="482"/>
      <c r="WM4" s="482"/>
      <c r="WN4" s="482"/>
      <c r="WO4" s="482"/>
      <c r="WP4" s="482"/>
      <c r="WQ4" s="482"/>
      <c r="WR4" s="482"/>
      <c r="WS4" s="482"/>
      <c r="WT4" s="482"/>
      <c r="WU4" s="482"/>
      <c r="WV4" s="482"/>
      <c r="WW4" s="482"/>
      <c r="WX4" s="482"/>
      <c r="WY4" s="482"/>
      <c r="WZ4" s="482"/>
      <c r="XA4" s="482"/>
      <c r="XB4" s="482"/>
      <c r="XC4" s="482"/>
      <c r="XD4" s="482"/>
      <c r="XE4" s="482"/>
      <c r="XF4" s="482"/>
      <c r="XG4" s="482"/>
      <c r="XH4" s="482"/>
      <c r="XI4" s="482"/>
      <c r="XJ4" s="482"/>
      <c r="XK4" s="482"/>
      <c r="XL4" s="482"/>
      <c r="XM4" s="482"/>
      <c r="XN4" s="482"/>
      <c r="XO4" s="482"/>
      <c r="XP4" s="482"/>
      <c r="XQ4" s="482"/>
      <c r="XR4" s="482"/>
      <c r="XS4" s="482"/>
      <c r="XT4" s="482"/>
      <c r="XU4" s="482"/>
      <c r="XV4" s="482"/>
      <c r="XW4" s="482"/>
      <c r="XX4" s="482"/>
      <c r="XY4" s="482"/>
      <c r="XZ4" s="482"/>
      <c r="YA4" s="482"/>
      <c r="YB4" s="482"/>
      <c r="YC4" s="482"/>
      <c r="YD4" s="482"/>
      <c r="YE4" s="482"/>
      <c r="YF4" s="482"/>
      <c r="YG4" s="482"/>
      <c r="YH4" s="482"/>
      <c r="YI4" s="482"/>
      <c r="YJ4" s="482"/>
      <c r="YK4" s="482"/>
      <c r="YL4" s="482"/>
      <c r="YM4" s="482"/>
      <c r="YN4" s="482"/>
      <c r="YO4" s="482"/>
      <c r="YP4" s="482"/>
      <c r="YQ4" s="482"/>
      <c r="YR4" s="482"/>
      <c r="YS4" s="482"/>
      <c r="YT4" s="482"/>
      <c r="YU4" s="482"/>
      <c r="YV4" s="482"/>
      <c r="YW4" s="482"/>
      <c r="YX4" s="482"/>
      <c r="YY4" s="482"/>
      <c r="YZ4" s="482"/>
      <c r="ZA4" s="482"/>
      <c r="ZB4" s="482"/>
      <c r="ZC4" s="482"/>
      <c r="ZD4" s="482"/>
      <c r="ZE4" s="482"/>
      <c r="ZF4" s="482"/>
      <c r="ZG4" s="482"/>
      <c r="ZH4" s="482"/>
      <c r="ZI4" s="482"/>
      <c r="ZJ4" s="482"/>
      <c r="ZK4" s="482"/>
      <c r="ZL4" s="482"/>
      <c r="ZM4" s="482"/>
      <c r="ZN4" s="482"/>
      <c r="ZO4" s="482"/>
      <c r="ZP4" s="482"/>
      <c r="ZQ4" s="482"/>
      <c r="ZR4" s="482"/>
      <c r="ZS4" s="482"/>
      <c r="ZT4" s="482"/>
      <c r="ZU4" s="482"/>
      <c r="ZV4" s="482"/>
      <c r="ZW4" s="482"/>
      <c r="ZX4" s="482"/>
      <c r="ZY4" s="482"/>
      <c r="ZZ4" s="482"/>
      <c r="AAA4" s="482"/>
      <c r="AAB4" s="482"/>
      <c r="AAC4" s="482"/>
      <c r="AAD4" s="482"/>
      <c r="AAE4" s="482"/>
      <c r="AAF4" s="482"/>
      <c r="AAG4" s="482"/>
      <c r="AAH4" s="482"/>
      <c r="AAI4" s="482"/>
      <c r="AAJ4" s="482"/>
      <c r="AAK4" s="482"/>
      <c r="AAL4" s="482"/>
      <c r="AAM4" s="482"/>
      <c r="AAN4" s="482"/>
      <c r="AAO4" s="482"/>
      <c r="AAP4" s="482"/>
      <c r="AAQ4" s="482"/>
      <c r="AAR4" s="482"/>
      <c r="AAS4" s="482"/>
      <c r="AAT4" s="482"/>
      <c r="AAU4" s="482"/>
      <c r="AAV4" s="482"/>
      <c r="AAW4" s="482"/>
      <c r="AAX4" s="482"/>
      <c r="AAY4" s="482"/>
      <c r="AAZ4" s="482"/>
      <c r="ABA4" s="482"/>
      <c r="ABB4" s="482"/>
      <c r="ABC4" s="482"/>
      <c r="ABD4" s="482"/>
      <c r="ABE4" s="482"/>
      <c r="ABF4" s="482"/>
      <c r="ABG4" s="482"/>
      <c r="ABH4" s="482"/>
      <c r="ABI4" s="482"/>
      <c r="ABJ4" s="482"/>
      <c r="ABK4" s="482"/>
      <c r="ABL4" s="482"/>
      <c r="ABM4" s="482"/>
      <c r="ABN4" s="482"/>
      <c r="ABO4" s="482"/>
      <c r="ABP4" s="482"/>
      <c r="ABQ4" s="482"/>
      <c r="ABR4" s="482"/>
      <c r="ABS4" s="482"/>
      <c r="ABT4" s="482"/>
      <c r="ABU4" s="482"/>
      <c r="ABV4" s="482"/>
      <c r="ABW4" s="482"/>
      <c r="ABX4" s="482"/>
      <c r="ABY4" s="482"/>
      <c r="ABZ4" s="482"/>
      <c r="ACA4" s="482"/>
      <c r="ACB4" s="482"/>
      <c r="ACC4" s="482"/>
      <c r="ACD4" s="482"/>
      <c r="ACE4" s="482"/>
      <c r="ACF4" s="482"/>
      <c r="ACG4" s="482"/>
      <c r="ACH4" s="482"/>
      <c r="ACI4" s="482"/>
      <c r="ACJ4" s="482"/>
      <c r="ACK4" s="482"/>
      <c r="ACL4" s="482"/>
      <c r="ACM4" s="482"/>
      <c r="ACN4" s="482"/>
      <c r="ACO4" s="482"/>
      <c r="ACP4" s="482"/>
      <c r="ACQ4" s="482"/>
      <c r="ACR4" s="482"/>
      <c r="ACS4" s="482"/>
      <c r="ACT4" s="482"/>
      <c r="ACU4" s="482"/>
      <c r="ACV4" s="482"/>
      <c r="ACW4" s="482"/>
      <c r="ACX4" s="482"/>
      <c r="ACY4" s="482"/>
      <c r="ACZ4" s="482"/>
      <c r="ADA4" s="482"/>
      <c r="ADB4" s="482"/>
      <c r="ADC4" s="482"/>
      <c r="ADD4" s="482"/>
      <c r="ADE4" s="482"/>
      <c r="ADF4" s="482"/>
      <c r="ADG4" s="482"/>
      <c r="ADH4" s="482"/>
      <c r="ADI4" s="482"/>
      <c r="ADJ4" s="482"/>
      <c r="ADK4" s="482"/>
      <c r="ADL4" s="482"/>
      <c r="ADM4" s="482"/>
      <c r="ADN4" s="482"/>
      <c r="ADO4" s="482"/>
      <c r="ADP4" s="482"/>
      <c r="ADQ4" s="482"/>
      <c r="ADR4" s="482"/>
      <c r="ADS4" s="482"/>
      <c r="ADT4" s="482"/>
      <c r="ADU4" s="482"/>
      <c r="ADV4" s="482"/>
      <c r="ADW4" s="482"/>
      <c r="ADX4" s="482"/>
      <c r="ADY4" s="482"/>
      <c r="ADZ4" s="482"/>
      <c r="AEA4" s="482"/>
      <c r="AEB4" s="482"/>
      <c r="AEC4" s="482"/>
      <c r="AED4" s="482"/>
      <c r="AEE4" s="482"/>
      <c r="AEF4" s="482"/>
      <c r="AEG4" s="482"/>
      <c r="AEH4" s="482"/>
      <c r="AEI4" s="482"/>
      <c r="AEJ4" s="482"/>
      <c r="AEK4" s="482"/>
      <c r="AEL4" s="482"/>
      <c r="AEM4" s="482"/>
      <c r="AEN4" s="482"/>
      <c r="AEO4" s="482"/>
      <c r="AEP4" s="482"/>
      <c r="AEQ4" s="482"/>
      <c r="AER4" s="482"/>
      <c r="AES4" s="482"/>
      <c r="AET4" s="482"/>
      <c r="AEU4" s="482"/>
      <c r="AEV4" s="482"/>
      <c r="AEW4" s="482"/>
      <c r="AEX4" s="482"/>
      <c r="AEY4" s="482"/>
      <c r="AEZ4" s="482"/>
      <c r="AFA4" s="482"/>
      <c r="AFB4" s="482"/>
      <c r="AFC4" s="482"/>
      <c r="AFD4" s="482"/>
      <c r="AFE4" s="482"/>
      <c r="AFF4" s="482"/>
      <c r="AFG4" s="482"/>
      <c r="AFH4" s="482"/>
      <c r="AFI4" s="482"/>
      <c r="AFJ4" s="482"/>
      <c r="AFK4" s="482"/>
      <c r="AFL4" s="482"/>
      <c r="AFM4" s="482"/>
      <c r="AFN4" s="482"/>
      <c r="AFO4" s="482"/>
      <c r="AFP4" s="482"/>
      <c r="AFQ4" s="482"/>
      <c r="AFR4" s="482"/>
      <c r="AFS4" s="482"/>
      <c r="AFT4" s="482"/>
      <c r="AFU4" s="482"/>
      <c r="AFV4" s="482"/>
      <c r="AFW4" s="482"/>
      <c r="AFX4" s="482"/>
      <c r="AFY4" s="482"/>
      <c r="AFZ4" s="482"/>
      <c r="AGA4" s="482"/>
      <c r="AGB4" s="482"/>
      <c r="AGC4" s="482"/>
      <c r="AGD4" s="482"/>
      <c r="AGE4" s="482"/>
      <c r="AGF4" s="482"/>
      <c r="AGG4" s="482"/>
      <c r="AGH4" s="482"/>
      <c r="AGI4" s="482"/>
      <c r="AGJ4" s="482"/>
      <c r="AGK4" s="482"/>
      <c r="AGL4" s="482"/>
      <c r="AGM4" s="482"/>
      <c r="AGN4" s="482"/>
      <c r="AGO4" s="482"/>
      <c r="AGP4" s="482"/>
      <c r="AGQ4" s="482"/>
      <c r="AGR4" s="482"/>
      <c r="AGS4" s="482"/>
      <c r="AGT4" s="482"/>
      <c r="AGU4" s="482"/>
      <c r="AGV4" s="482"/>
      <c r="AGW4" s="482"/>
      <c r="AGX4" s="482"/>
      <c r="AGY4" s="482"/>
      <c r="AGZ4" s="482"/>
      <c r="AHA4" s="482"/>
      <c r="AHB4" s="482"/>
      <c r="AHC4" s="482"/>
      <c r="AHD4" s="482"/>
      <c r="AHE4" s="482"/>
      <c r="AHF4" s="482"/>
      <c r="AHG4" s="482"/>
      <c r="AHH4" s="482"/>
      <c r="AHI4" s="482"/>
      <c r="AHJ4" s="482"/>
      <c r="AHK4" s="482"/>
      <c r="AHL4" s="482"/>
      <c r="AHM4" s="482"/>
      <c r="AHN4" s="482"/>
      <c r="AHO4" s="482"/>
      <c r="AHP4" s="482"/>
      <c r="AHQ4" s="482"/>
      <c r="AHR4" s="482"/>
      <c r="AHS4" s="482"/>
      <c r="AHT4" s="482"/>
      <c r="AHU4" s="482"/>
      <c r="AHV4" s="482"/>
      <c r="AHW4" s="482"/>
      <c r="AHX4" s="482"/>
      <c r="AHY4" s="482"/>
      <c r="AHZ4" s="482"/>
      <c r="AIA4" s="482"/>
      <c r="AIB4" s="482"/>
      <c r="AIC4" s="482"/>
      <c r="AID4" s="482"/>
      <c r="AIE4" s="482"/>
      <c r="AIF4" s="482"/>
      <c r="AIG4" s="482"/>
      <c r="AIH4" s="482"/>
      <c r="AII4" s="482"/>
      <c r="AIJ4" s="482"/>
      <c r="AIK4" s="482"/>
      <c r="AIL4" s="482"/>
      <c r="AIM4" s="482"/>
      <c r="AIN4" s="482"/>
      <c r="AIO4" s="482"/>
      <c r="AIP4" s="482"/>
      <c r="AIQ4" s="482"/>
      <c r="AIR4" s="482"/>
      <c r="AIS4" s="482"/>
      <c r="AIT4" s="482"/>
      <c r="AIU4" s="482"/>
      <c r="AIV4" s="482"/>
      <c r="AIW4" s="482"/>
      <c r="AIX4" s="482"/>
      <c r="AIY4" s="482"/>
      <c r="AIZ4" s="482"/>
      <c r="AJA4" s="482"/>
      <c r="AJB4" s="482"/>
      <c r="AJC4" s="482"/>
      <c r="AJD4" s="482"/>
      <c r="AJE4" s="482"/>
      <c r="AJF4" s="482"/>
      <c r="AJG4" s="482"/>
      <c r="AJH4" s="482"/>
      <c r="AJI4" s="482"/>
      <c r="AJJ4" s="482"/>
      <c r="AJK4" s="482"/>
      <c r="AJL4" s="482"/>
      <c r="AJM4" s="482"/>
      <c r="AJN4" s="482"/>
      <c r="AJO4" s="482"/>
      <c r="AJP4" s="482"/>
      <c r="AJQ4" s="482"/>
      <c r="AJR4" s="482"/>
      <c r="AJS4" s="482"/>
      <c r="AJT4" s="482"/>
      <c r="AJU4" s="482"/>
      <c r="AJV4" s="482"/>
      <c r="AJW4" s="482"/>
      <c r="AJX4" s="482"/>
      <c r="AJY4" s="482"/>
      <c r="AJZ4" s="482"/>
      <c r="AKA4" s="482"/>
      <c r="AKB4" s="482"/>
      <c r="AKC4" s="482"/>
      <c r="AKD4" s="482"/>
      <c r="AKE4" s="482"/>
      <c r="AKF4" s="482"/>
      <c r="AKG4" s="482"/>
      <c r="AKH4" s="482"/>
      <c r="AKI4" s="482"/>
      <c r="AKJ4" s="482"/>
      <c r="AKK4" s="482"/>
      <c r="AKL4" s="482"/>
      <c r="AKM4" s="482"/>
      <c r="AKN4" s="482"/>
      <c r="AKO4" s="482"/>
      <c r="AKP4" s="482"/>
      <c r="AKQ4" s="482"/>
      <c r="AKR4" s="482"/>
      <c r="AKS4" s="482"/>
      <c r="AKT4" s="482"/>
      <c r="AKU4" s="482"/>
      <c r="AKV4" s="482"/>
      <c r="AKW4" s="482"/>
      <c r="AKX4" s="482"/>
      <c r="AKY4" s="482"/>
      <c r="AKZ4" s="482"/>
      <c r="ALA4" s="482"/>
      <c r="ALB4" s="482"/>
      <c r="ALC4" s="482"/>
      <c r="ALD4" s="482"/>
      <c r="ALE4" s="482"/>
      <c r="ALF4" s="482"/>
      <c r="ALG4" s="482"/>
      <c r="ALH4" s="482"/>
      <c r="ALI4" s="482"/>
      <c r="ALJ4" s="482"/>
      <c r="ALK4" s="482"/>
      <c r="ALL4" s="482"/>
      <c r="ALM4" s="482"/>
      <c r="ALN4" s="482"/>
      <c r="ALO4" s="482"/>
      <c r="ALP4" s="482"/>
      <c r="ALQ4" s="482"/>
      <c r="ALR4" s="482"/>
      <c r="ALS4" s="482"/>
      <c r="ALT4" s="482"/>
      <c r="ALU4" s="482"/>
      <c r="ALV4" s="482"/>
      <c r="ALW4" s="482"/>
      <c r="ALX4" s="482"/>
      <c r="ALY4" s="482"/>
      <c r="ALZ4" s="482"/>
      <c r="AMA4" s="482"/>
      <c r="AMB4" s="482"/>
      <c r="AMC4" s="482"/>
      <c r="AMD4" s="482"/>
      <c r="AME4" s="482"/>
      <c r="AMF4" s="482"/>
      <c r="AMG4" s="482"/>
      <c r="AMH4" s="482"/>
      <c r="AMI4" s="482"/>
      <c r="AMJ4" s="482"/>
      <c r="AMK4" s="482"/>
      <c r="AML4" s="482"/>
      <c r="AMM4" s="482"/>
      <c r="AMN4" s="482"/>
      <c r="AMO4" s="482"/>
      <c r="AMP4" s="482"/>
      <c r="AMQ4" s="482"/>
      <c r="AMR4" s="482"/>
      <c r="AMS4" s="482"/>
      <c r="AMT4" s="482"/>
      <c r="AMU4" s="482"/>
      <c r="AMV4" s="482"/>
      <c r="AMW4" s="482"/>
      <c r="AMX4" s="482"/>
      <c r="AMY4" s="482"/>
      <c r="AMZ4" s="482"/>
      <c r="ANA4" s="482"/>
      <c r="ANB4" s="482"/>
      <c r="ANC4" s="482"/>
      <c r="AND4" s="482"/>
      <c r="ANE4" s="482"/>
      <c r="ANF4" s="482"/>
      <c r="ANG4" s="482"/>
      <c r="ANH4" s="482"/>
      <c r="ANI4" s="482"/>
      <c r="ANJ4" s="482"/>
      <c r="ANK4" s="482"/>
      <c r="ANL4" s="482"/>
      <c r="ANM4" s="482"/>
      <c r="ANN4" s="482"/>
      <c r="ANO4" s="482"/>
      <c r="ANP4" s="482"/>
      <c r="ANQ4" s="482"/>
      <c r="ANR4" s="482"/>
      <c r="ANS4" s="482"/>
      <c r="ANT4" s="482"/>
      <c r="ANU4" s="482"/>
      <c r="ANV4" s="482"/>
      <c r="ANW4" s="482"/>
      <c r="ANX4" s="482"/>
      <c r="ANY4" s="482"/>
      <c r="ANZ4" s="482"/>
      <c r="AOA4" s="482"/>
      <c r="AOB4" s="482"/>
      <c r="AOC4" s="482"/>
      <c r="AOD4" s="482"/>
      <c r="AOE4" s="482"/>
      <c r="AOF4" s="482"/>
      <c r="AOG4" s="482"/>
      <c r="AOH4" s="482"/>
      <c r="AOI4" s="482"/>
      <c r="AOJ4" s="482"/>
      <c r="AOK4" s="482"/>
      <c r="AOL4" s="482"/>
      <c r="AOM4" s="482"/>
      <c r="AON4" s="482"/>
      <c r="AOO4" s="482"/>
      <c r="AOP4" s="482"/>
      <c r="AOQ4" s="482"/>
      <c r="AOR4" s="482"/>
      <c r="AOS4" s="482"/>
      <c r="AOT4" s="482"/>
      <c r="AOU4" s="482"/>
      <c r="AOV4" s="482"/>
      <c r="AOW4" s="482"/>
      <c r="AOX4" s="482"/>
      <c r="AOY4" s="482"/>
      <c r="AOZ4" s="482"/>
      <c r="APA4" s="482"/>
      <c r="APB4" s="482"/>
      <c r="APC4" s="482"/>
      <c r="APD4" s="482"/>
      <c r="APE4" s="482"/>
      <c r="APF4" s="482"/>
      <c r="APG4" s="482"/>
      <c r="APH4" s="482"/>
      <c r="API4" s="482"/>
      <c r="APJ4" s="482"/>
      <c r="APK4" s="482"/>
      <c r="APL4" s="482"/>
      <c r="APM4" s="482"/>
      <c r="APN4" s="482"/>
      <c r="APO4" s="482"/>
      <c r="APP4" s="482"/>
      <c r="APQ4" s="482"/>
      <c r="APR4" s="482"/>
      <c r="APS4" s="482"/>
      <c r="APT4" s="482"/>
      <c r="APU4" s="482"/>
      <c r="APV4" s="482"/>
      <c r="APW4" s="482"/>
      <c r="APX4" s="482"/>
      <c r="APY4" s="482"/>
      <c r="APZ4" s="482"/>
      <c r="AQA4" s="482"/>
      <c r="AQB4" s="482"/>
      <c r="AQC4" s="482"/>
      <c r="AQD4" s="482"/>
      <c r="AQE4" s="482"/>
      <c r="AQF4" s="482"/>
      <c r="AQG4" s="482"/>
      <c r="AQH4" s="482"/>
      <c r="AQI4" s="482"/>
      <c r="AQJ4" s="482"/>
      <c r="AQK4" s="482"/>
      <c r="AQL4" s="482"/>
      <c r="AQM4" s="482"/>
      <c r="AQN4" s="482"/>
      <c r="AQO4" s="482"/>
      <c r="AQP4" s="482"/>
      <c r="AQQ4" s="482"/>
      <c r="AQR4" s="482"/>
      <c r="AQS4" s="482"/>
      <c r="AQT4" s="482"/>
      <c r="AQU4" s="482"/>
      <c r="AQV4" s="482"/>
      <c r="AQW4" s="482"/>
      <c r="AQX4" s="482"/>
      <c r="AQY4" s="482"/>
      <c r="AQZ4" s="482"/>
      <c r="ARA4" s="482"/>
      <c r="ARB4" s="482"/>
      <c r="ARC4" s="482"/>
      <c r="ARD4" s="482"/>
      <c r="ARE4" s="482"/>
      <c r="ARF4" s="482"/>
      <c r="ARG4" s="482"/>
      <c r="ARH4" s="482"/>
      <c r="ARI4" s="482"/>
      <c r="ARJ4" s="482"/>
      <c r="ARK4" s="482"/>
      <c r="ARL4" s="482"/>
      <c r="ARM4" s="482"/>
      <c r="ARN4" s="482"/>
      <c r="ARO4" s="482"/>
      <c r="ARP4" s="482"/>
      <c r="ARQ4" s="482"/>
      <c r="ARR4" s="482"/>
      <c r="ARS4" s="482"/>
      <c r="ART4" s="482"/>
      <c r="ARU4" s="482"/>
      <c r="ARV4" s="482"/>
      <c r="ARW4" s="482"/>
      <c r="ARX4" s="482"/>
      <c r="ARY4" s="482"/>
      <c r="ARZ4" s="482"/>
      <c r="ASA4" s="482"/>
      <c r="ASB4" s="482"/>
      <c r="ASC4" s="482"/>
      <c r="ASD4" s="482"/>
      <c r="ASE4" s="482"/>
      <c r="ASF4" s="482"/>
      <c r="ASG4" s="482"/>
      <c r="ASH4" s="482"/>
      <c r="ASI4" s="482"/>
      <c r="ASJ4" s="482"/>
      <c r="ASK4" s="482"/>
      <c r="ASL4" s="482"/>
      <c r="ASM4" s="482"/>
      <c r="ASN4" s="482"/>
      <c r="ASO4" s="482"/>
      <c r="ASP4" s="482"/>
      <c r="ASQ4" s="482"/>
      <c r="ASR4" s="482"/>
      <c r="ASS4" s="482"/>
      <c r="AST4" s="482"/>
      <c r="ASU4" s="482"/>
      <c r="ASV4" s="482"/>
      <c r="ASW4" s="482"/>
      <c r="ASX4" s="482"/>
      <c r="ASY4" s="482"/>
      <c r="ASZ4" s="482"/>
      <c r="ATA4" s="482"/>
      <c r="ATB4" s="482"/>
      <c r="ATC4" s="482"/>
      <c r="ATD4" s="482"/>
      <c r="ATE4" s="482"/>
      <c r="ATF4" s="482"/>
      <c r="ATG4" s="482"/>
      <c r="ATH4" s="482"/>
      <c r="ATI4" s="482"/>
      <c r="ATJ4" s="482"/>
      <c r="ATK4" s="482"/>
      <c r="ATL4" s="482"/>
      <c r="ATM4" s="482"/>
      <c r="ATN4" s="482"/>
      <c r="ATO4" s="482"/>
      <c r="ATP4" s="482"/>
      <c r="ATQ4" s="482"/>
      <c r="ATR4" s="482"/>
      <c r="ATS4" s="482"/>
      <c r="ATT4" s="482"/>
      <c r="ATU4" s="482"/>
      <c r="ATV4" s="482"/>
      <c r="ATW4" s="482"/>
      <c r="ATX4" s="482"/>
      <c r="ATY4" s="482"/>
      <c r="ATZ4" s="482"/>
      <c r="AUA4" s="482"/>
      <c r="AUB4" s="482"/>
      <c r="AUC4" s="482"/>
      <c r="AUD4" s="482"/>
      <c r="AUE4" s="482"/>
      <c r="AUF4" s="482"/>
      <c r="AUG4" s="482"/>
      <c r="AUH4" s="482"/>
      <c r="AUI4" s="482"/>
      <c r="AUJ4" s="482"/>
      <c r="AUK4" s="482"/>
      <c r="AUL4" s="482"/>
      <c r="AUM4" s="482"/>
      <c r="AUN4" s="482"/>
      <c r="AUO4" s="482"/>
      <c r="AUP4" s="482"/>
      <c r="AUQ4" s="482"/>
      <c r="AUR4" s="482"/>
      <c r="AUS4" s="482"/>
      <c r="AUT4" s="482"/>
      <c r="AUU4" s="482"/>
      <c r="AUV4" s="482"/>
      <c r="AUW4" s="482"/>
      <c r="AUX4" s="482"/>
      <c r="AUY4" s="482"/>
      <c r="AUZ4" s="482"/>
      <c r="AVA4" s="482"/>
      <c r="AVB4" s="482"/>
      <c r="AVC4" s="482"/>
      <c r="AVD4" s="482"/>
      <c r="AVE4" s="482"/>
      <c r="AVF4" s="482"/>
      <c r="AVG4" s="482"/>
      <c r="AVH4" s="482"/>
      <c r="AVI4" s="482"/>
      <c r="AVJ4" s="482"/>
      <c r="AVK4" s="482"/>
      <c r="AVL4" s="482"/>
      <c r="AVM4" s="482"/>
      <c r="AVN4" s="482"/>
      <c r="AVO4" s="482"/>
      <c r="AVP4" s="482"/>
      <c r="AVQ4" s="482"/>
      <c r="AVR4" s="482"/>
      <c r="AVS4" s="482"/>
      <c r="AVT4" s="482"/>
      <c r="AVU4" s="482"/>
      <c r="AVV4" s="482"/>
      <c r="AVW4" s="482"/>
      <c r="AVX4" s="482"/>
      <c r="AVY4" s="482"/>
      <c r="AVZ4" s="482"/>
      <c r="AWA4" s="482"/>
      <c r="AWB4" s="482"/>
      <c r="AWC4" s="482"/>
      <c r="AWD4" s="482"/>
      <c r="AWE4" s="482"/>
      <c r="AWF4" s="482"/>
      <c r="AWG4" s="482"/>
      <c r="AWH4" s="482"/>
      <c r="AWI4" s="482"/>
      <c r="AWJ4" s="482"/>
      <c r="AWK4" s="482"/>
      <c r="AWL4" s="482"/>
      <c r="AWM4" s="482"/>
      <c r="AWN4" s="482"/>
      <c r="AWO4" s="482"/>
      <c r="AWP4" s="482"/>
      <c r="AWQ4" s="482"/>
      <c r="AWR4" s="482"/>
      <c r="AWS4" s="482"/>
      <c r="AWT4" s="482"/>
      <c r="AWU4" s="482"/>
      <c r="AWV4" s="482"/>
      <c r="AWW4" s="482"/>
      <c r="AWX4" s="482"/>
      <c r="AWY4" s="482"/>
      <c r="AWZ4" s="482"/>
      <c r="AXA4" s="482"/>
      <c r="AXB4" s="482"/>
      <c r="AXC4" s="482"/>
      <c r="AXD4" s="482"/>
      <c r="AXE4" s="482"/>
      <c r="AXF4" s="482"/>
      <c r="AXG4" s="482"/>
      <c r="AXH4" s="482"/>
      <c r="AXI4" s="482"/>
      <c r="AXJ4" s="482"/>
      <c r="AXK4" s="482"/>
      <c r="AXL4" s="482"/>
      <c r="AXM4" s="482"/>
      <c r="AXN4" s="482"/>
      <c r="AXO4" s="482"/>
      <c r="AXP4" s="482"/>
      <c r="AXQ4" s="482"/>
      <c r="AXR4" s="482"/>
      <c r="AXS4" s="482"/>
      <c r="AXT4" s="482"/>
      <c r="AXU4" s="482"/>
      <c r="AXV4" s="482"/>
      <c r="AXW4" s="482"/>
      <c r="AXX4" s="482"/>
      <c r="AXY4" s="482"/>
      <c r="AXZ4" s="482"/>
      <c r="AYA4" s="482"/>
      <c r="AYB4" s="482"/>
      <c r="AYC4" s="482"/>
      <c r="AYD4" s="482"/>
      <c r="AYE4" s="482"/>
      <c r="AYF4" s="482"/>
      <c r="AYG4" s="482"/>
      <c r="AYH4" s="482"/>
      <c r="AYI4" s="482"/>
      <c r="AYJ4" s="482"/>
      <c r="AYK4" s="482"/>
      <c r="AYL4" s="482"/>
      <c r="AYM4" s="482"/>
      <c r="AYN4" s="482"/>
      <c r="AYO4" s="482"/>
      <c r="AYP4" s="482"/>
      <c r="AYQ4" s="482"/>
      <c r="AYR4" s="482"/>
      <c r="AYS4" s="482"/>
      <c r="AYT4" s="482"/>
      <c r="AYU4" s="482"/>
      <c r="AYV4" s="482"/>
      <c r="AYW4" s="482"/>
      <c r="AYX4" s="482"/>
      <c r="AYY4" s="482"/>
      <c r="AYZ4" s="482"/>
      <c r="AZA4" s="482"/>
      <c r="AZB4" s="482"/>
      <c r="AZC4" s="482"/>
      <c r="AZD4" s="482"/>
      <c r="AZE4" s="482"/>
      <c r="AZF4" s="482"/>
      <c r="AZG4" s="482"/>
      <c r="AZH4" s="482"/>
      <c r="AZI4" s="482"/>
      <c r="AZJ4" s="482"/>
      <c r="AZK4" s="482"/>
      <c r="AZL4" s="482"/>
      <c r="AZM4" s="482"/>
      <c r="AZN4" s="482"/>
      <c r="AZO4" s="482"/>
      <c r="AZP4" s="482"/>
      <c r="AZQ4" s="482"/>
      <c r="AZR4" s="482"/>
      <c r="AZS4" s="482"/>
      <c r="AZT4" s="482"/>
      <c r="AZU4" s="482"/>
      <c r="AZV4" s="482"/>
      <c r="AZW4" s="482"/>
      <c r="AZX4" s="482"/>
      <c r="AZY4" s="482"/>
      <c r="AZZ4" s="482"/>
      <c r="BAA4" s="482"/>
      <c r="BAB4" s="482"/>
      <c r="BAC4" s="482"/>
      <c r="BAD4" s="482"/>
      <c r="BAE4" s="482"/>
      <c r="BAF4" s="482"/>
      <c r="BAG4" s="482"/>
      <c r="BAH4" s="482"/>
      <c r="BAI4" s="482"/>
      <c r="BAJ4" s="482"/>
      <c r="BAK4" s="482"/>
    </row>
    <row r="5" spans="1:1389" ht="20.100000000000001">
      <c r="B5" s="502"/>
      <c r="C5" s="502"/>
      <c r="D5" s="500"/>
      <c r="E5" s="501"/>
      <c r="F5" s="501"/>
      <c r="G5" s="501"/>
      <c r="H5" s="501"/>
      <c r="I5" s="501"/>
      <c r="J5" s="501"/>
      <c r="K5" s="501"/>
      <c r="L5" s="501"/>
      <c r="M5" s="501"/>
      <c r="N5" s="501"/>
      <c r="O5" s="501"/>
      <c r="P5" s="501"/>
      <c r="Q5" s="501"/>
      <c r="R5" s="501"/>
      <c r="S5" s="501"/>
      <c r="T5" s="501"/>
      <c r="U5" s="501"/>
      <c r="V5" s="501"/>
    </row>
    <row r="6" spans="1:1389" ht="20.100000000000001">
      <c r="B6" s="503" t="s">
        <v>65</v>
      </c>
      <c r="C6" s="504"/>
      <c r="D6" s="500"/>
      <c r="E6" s="501"/>
      <c r="F6" s="501"/>
      <c r="G6" s="501"/>
      <c r="H6" s="501"/>
      <c r="I6" s="501"/>
      <c r="J6" s="501"/>
      <c r="K6" s="501"/>
      <c r="L6" s="501"/>
      <c r="M6" s="501"/>
      <c r="N6" s="501"/>
      <c r="O6" s="501"/>
      <c r="P6" s="501"/>
      <c r="Q6" s="501"/>
      <c r="R6" s="501"/>
      <c r="S6" s="501"/>
      <c r="T6" s="501"/>
      <c r="U6" s="501"/>
      <c r="V6" s="501"/>
    </row>
    <row r="7" spans="1:1389" ht="20.100000000000001">
      <c r="B7" s="503"/>
      <c r="C7" s="504"/>
      <c r="D7" s="500"/>
      <c r="E7" s="501"/>
      <c r="F7" s="501"/>
      <c r="G7" s="501"/>
      <c r="H7" s="501"/>
      <c r="I7" s="501"/>
      <c r="J7" s="501"/>
      <c r="K7" s="501"/>
      <c r="L7" s="501"/>
      <c r="M7" s="501"/>
      <c r="N7" s="501"/>
      <c r="O7" s="501"/>
      <c r="P7" s="501"/>
      <c r="Q7" s="501"/>
      <c r="R7" s="501"/>
      <c r="S7" s="501"/>
      <c r="T7" s="501"/>
      <c r="U7" s="501"/>
      <c r="V7" s="501"/>
    </row>
    <row r="8" spans="1:1389" ht="20.100000000000001">
      <c r="A8" s="100"/>
      <c r="B8" s="501"/>
      <c r="C8" s="505" t="s">
        <v>157</v>
      </c>
      <c r="D8" s="506" t="s">
        <v>158</v>
      </c>
      <c r="E8" s="506" t="s">
        <v>159</v>
      </c>
      <c r="F8" s="506" t="s">
        <v>160</v>
      </c>
      <c r="G8" s="506" t="s">
        <v>161</v>
      </c>
      <c r="H8" s="506" t="s">
        <v>162</v>
      </c>
      <c r="I8" s="671" t="s">
        <v>612</v>
      </c>
      <c r="J8" s="671" t="s">
        <v>613</v>
      </c>
      <c r="K8" s="671" t="s">
        <v>614</v>
      </c>
      <c r="L8" s="501"/>
      <c r="M8" s="501"/>
      <c r="N8" s="501"/>
      <c r="O8" s="501"/>
      <c r="P8" s="501"/>
      <c r="Q8" s="501"/>
      <c r="R8" s="501"/>
      <c r="S8" s="501"/>
      <c r="T8" s="501"/>
      <c r="U8" s="501"/>
      <c r="V8" s="501"/>
    </row>
    <row r="9" spans="1:1389" ht="20.100000000000001">
      <c r="B9" s="501"/>
      <c r="C9" s="506" t="s">
        <v>188</v>
      </c>
      <c r="D9" s="507" t="s">
        <v>555</v>
      </c>
      <c r="E9" s="507" t="s">
        <v>555</v>
      </c>
      <c r="F9" s="507" t="s">
        <v>555</v>
      </c>
      <c r="G9" s="507" t="s">
        <v>555</v>
      </c>
      <c r="H9" s="507" t="s">
        <v>555</v>
      </c>
      <c r="I9" s="671"/>
      <c r="J9" s="671"/>
      <c r="K9" s="671"/>
      <c r="L9" s="501"/>
      <c r="M9" s="501"/>
      <c r="N9" s="501"/>
      <c r="O9" s="501"/>
      <c r="P9" s="501"/>
      <c r="Q9" s="501"/>
      <c r="R9" s="501"/>
      <c r="S9" s="501"/>
      <c r="T9" s="501"/>
      <c r="U9" s="501"/>
      <c r="V9" s="501"/>
    </row>
    <row r="10" spans="1:1389" ht="46.5">
      <c r="B10" s="508" t="s">
        <v>191</v>
      </c>
      <c r="C10" s="509" t="s">
        <v>557</v>
      </c>
      <c r="D10" s="510" t="s">
        <v>615</v>
      </c>
      <c r="E10" s="510" t="s">
        <v>616</v>
      </c>
      <c r="F10" s="510" t="s">
        <v>617</v>
      </c>
      <c r="G10" s="510" t="s">
        <v>618</v>
      </c>
      <c r="H10" s="510" t="s">
        <v>619</v>
      </c>
      <c r="I10" s="672"/>
      <c r="J10" s="672"/>
      <c r="K10" s="672"/>
      <c r="L10" s="501"/>
      <c r="M10" s="501"/>
      <c r="N10" s="501"/>
      <c r="O10" s="501"/>
      <c r="P10" s="501"/>
      <c r="Q10" s="501"/>
      <c r="R10" s="501"/>
      <c r="S10" s="501"/>
      <c r="T10" s="501"/>
      <c r="U10" s="501"/>
      <c r="V10" s="501"/>
    </row>
    <row r="11" spans="1:1389" s="439" customFormat="1" ht="30.95" customHeight="1">
      <c r="A11" s="100" t="s">
        <v>620</v>
      </c>
      <c r="B11" s="558" t="s">
        <v>227</v>
      </c>
      <c r="C11" s="543" t="s">
        <v>621</v>
      </c>
      <c r="D11" s="603"/>
      <c r="E11" s="603"/>
      <c r="F11" s="603"/>
      <c r="G11" s="603"/>
      <c r="H11" s="559">
        <f>SUM(D11:F11) - G11</f>
        <v>0</v>
      </c>
      <c r="I11" s="560"/>
      <c r="J11" s="560"/>
      <c r="K11" s="560"/>
      <c r="L11" s="560"/>
      <c r="M11" s="560"/>
      <c r="N11" s="560"/>
      <c r="O11" s="560"/>
      <c r="P11" s="560"/>
      <c r="Q11" s="560"/>
      <c r="R11" s="560"/>
      <c r="S11" s="560"/>
      <c r="T11" s="560"/>
      <c r="U11" s="560"/>
      <c r="V11" s="560"/>
    </row>
    <row r="12" spans="1:1389" s="439" customFormat="1" ht="30.95" customHeight="1">
      <c r="A12" s="100" t="s">
        <v>562</v>
      </c>
      <c r="B12" s="558" t="s">
        <v>230</v>
      </c>
      <c r="C12" s="561" t="s">
        <v>622</v>
      </c>
      <c r="D12" s="658"/>
      <c r="E12" s="658"/>
      <c r="F12" s="658"/>
      <c r="G12" s="658"/>
      <c r="H12" s="559">
        <f t="shared" ref="H12:H41" si="0">SUM(D12:F12) - G12</f>
        <v>0</v>
      </c>
      <c r="I12" s="554" t="str">
        <f>IF(SUM(D13:D16)&gt;D12, "sum of R03:R06 should not exceed R02", "")</f>
        <v/>
      </c>
      <c r="J12" s="554" t="str">
        <f>IF(SUM(E13:E16)&gt;E12, "sum of R03:R06 should not exceed R02", "")</f>
        <v/>
      </c>
      <c r="K12" s="554" t="str">
        <f>IF(SUM(F13:F16)&gt;F12, "sum of R03:R06 should not exceed R02", "")</f>
        <v/>
      </c>
      <c r="L12" s="560"/>
      <c r="M12" s="560"/>
      <c r="N12" s="560"/>
      <c r="O12" s="560"/>
      <c r="P12" s="560"/>
      <c r="Q12" s="560"/>
      <c r="R12" s="560"/>
      <c r="S12" s="560"/>
      <c r="T12" s="560"/>
      <c r="U12" s="560"/>
      <c r="V12" s="560"/>
    </row>
    <row r="13" spans="1:1389" ht="20.100000000000001">
      <c r="A13" s="100" t="s">
        <v>563</v>
      </c>
      <c r="B13" s="511" t="s">
        <v>233</v>
      </c>
      <c r="C13" s="505" t="s">
        <v>564</v>
      </c>
      <c r="D13" s="659"/>
      <c r="E13" s="659"/>
      <c r="F13" s="659"/>
      <c r="G13" s="659"/>
      <c r="H13" s="559">
        <f t="shared" si="0"/>
        <v>0</v>
      </c>
      <c r="I13" s="501"/>
      <c r="J13" s="501"/>
      <c r="K13" s="501"/>
      <c r="L13" s="501"/>
      <c r="M13" s="501"/>
      <c r="N13" s="501"/>
      <c r="O13" s="501"/>
      <c r="P13" s="501"/>
      <c r="Q13" s="501"/>
      <c r="R13" s="501"/>
      <c r="S13" s="501"/>
      <c r="T13" s="501"/>
      <c r="U13" s="501"/>
      <c r="V13" s="501"/>
    </row>
    <row r="14" spans="1:1389" ht="30.95">
      <c r="A14" s="100" t="s">
        <v>565</v>
      </c>
      <c r="B14" s="511" t="s">
        <v>236</v>
      </c>
      <c r="C14" s="505" t="s">
        <v>566</v>
      </c>
      <c r="D14" s="659"/>
      <c r="E14" s="659"/>
      <c r="F14" s="659"/>
      <c r="G14" s="659"/>
      <c r="H14" s="559">
        <f t="shared" si="0"/>
        <v>0</v>
      </c>
      <c r="I14" s="592" t="s">
        <v>623</v>
      </c>
      <c r="J14" s="592" t="s">
        <v>623</v>
      </c>
      <c r="K14" s="592" t="s">
        <v>623</v>
      </c>
      <c r="L14" s="501"/>
      <c r="M14" s="501"/>
      <c r="N14" s="501"/>
      <c r="O14" s="501"/>
      <c r="P14" s="501"/>
      <c r="Q14" s="501"/>
      <c r="R14" s="501"/>
      <c r="S14" s="501"/>
      <c r="T14" s="501"/>
      <c r="U14" s="501"/>
      <c r="V14" s="501"/>
    </row>
    <row r="15" spans="1:1389" ht="20.100000000000001">
      <c r="A15" s="100" t="s">
        <v>567</v>
      </c>
      <c r="B15" s="511" t="s">
        <v>239</v>
      </c>
      <c r="C15" s="505" t="s">
        <v>568</v>
      </c>
      <c r="D15" s="659"/>
      <c r="E15" s="659"/>
      <c r="F15" s="659"/>
      <c r="G15" s="659"/>
      <c r="H15" s="559">
        <f t="shared" si="0"/>
        <v>0</v>
      </c>
      <c r="I15" s="501"/>
      <c r="J15" s="501"/>
      <c r="K15" s="501"/>
      <c r="L15" s="501"/>
      <c r="M15" s="501"/>
      <c r="N15" s="501"/>
      <c r="O15" s="501"/>
      <c r="P15" s="501"/>
      <c r="Q15" s="501"/>
      <c r="R15" s="501"/>
      <c r="S15" s="501"/>
      <c r="T15" s="501"/>
      <c r="U15" s="501"/>
      <c r="V15" s="501"/>
    </row>
    <row r="16" spans="1:1389" ht="20.100000000000001">
      <c r="A16" s="100" t="s">
        <v>569</v>
      </c>
      <c r="B16" s="511" t="s">
        <v>242</v>
      </c>
      <c r="C16" s="505" t="s">
        <v>570</v>
      </c>
      <c r="D16" s="659"/>
      <c r="E16" s="659"/>
      <c r="F16" s="659"/>
      <c r="G16" s="659"/>
      <c r="H16" s="559">
        <f t="shared" si="0"/>
        <v>0</v>
      </c>
      <c r="I16" s="501"/>
      <c r="J16" s="501"/>
      <c r="K16" s="501"/>
      <c r="L16" s="501"/>
      <c r="M16" s="501"/>
      <c r="N16" s="501"/>
      <c r="O16" s="501"/>
      <c r="P16" s="501"/>
      <c r="Q16" s="501"/>
      <c r="R16" s="501"/>
      <c r="S16" s="501"/>
      <c r="T16" s="501"/>
      <c r="U16" s="501"/>
      <c r="V16" s="501"/>
    </row>
    <row r="17" spans="1:22" s="439" customFormat="1" ht="30.95" customHeight="1">
      <c r="A17" s="100" t="s">
        <v>577</v>
      </c>
      <c r="B17" s="558" t="s">
        <v>245</v>
      </c>
      <c r="C17" s="561" t="s">
        <v>195</v>
      </c>
      <c r="D17" s="658"/>
      <c r="E17" s="658"/>
      <c r="F17" s="658"/>
      <c r="G17" s="658"/>
      <c r="H17" s="559">
        <f t="shared" si="0"/>
        <v>0</v>
      </c>
      <c r="I17" s="560"/>
      <c r="J17" s="560"/>
      <c r="K17" s="560"/>
      <c r="L17" s="560"/>
      <c r="M17" s="560"/>
      <c r="N17" s="560"/>
      <c r="O17" s="560"/>
      <c r="P17" s="560"/>
      <c r="Q17" s="560"/>
      <c r="R17" s="560"/>
      <c r="S17" s="560"/>
      <c r="T17" s="560"/>
      <c r="U17" s="560"/>
      <c r="V17" s="560"/>
    </row>
    <row r="18" spans="1:22" s="439" customFormat="1" ht="30.95" customHeight="1">
      <c r="A18" s="100" t="s">
        <v>578</v>
      </c>
      <c r="B18" s="558" t="s">
        <v>248</v>
      </c>
      <c r="C18" s="561" t="s">
        <v>196</v>
      </c>
      <c r="D18" s="658"/>
      <c r="E18" s="658"/>
      <c r="F18" s="658"/>
      <c r="G18" s="658"/>
      <c r="H18" s="559">
        <f t="shared" si="0"/>
        <v>0</v>
      </c>
      <c r="I18" s="554" t="str">
        <f>IF(SUM(D19:D21)&gt;D18, "sum of R09:R11 should not exceed R08", "")</f>
        <v/>
      </c>
      <c r="J18" s="554" t="str">
        <f>IF(SUM(E19:E21)&gt;E18, "sum of R09:R11 should not exceed R08", "")</f>
        <v/>
      </c>
      <c r="K18" s="554" t="str">
        <f>IF(SUM(F19:F21)&gt;F18, "sum of R09:R11 should not exceed R08", "")</f>
        <v/>
      </c>
      <c r="L18" s="560"/>
      <c r="M18" s="560"/>
      <c r="N18" s="560"/>
      <c r="O18" s="560"/>
      <c r="P18" s="560"/>
      <c r="Q18" s="560"/>
      <c r="R18" s="560"/>
      <c r="S18" s="560"/>
      <c r="T18" s="560"/>
      <c r="U18" s="560"/>
      <c r="V18" s="560"/>
    </row>
    <row r="19" spans="1:22" ht="20.100000000000001">
      <c r="A19" s="100" t="s">
        <v>579</v>
      </c>
      <c r="B19" s="511" t="s">
        <v>251</v>
      </c>
      <c r="C19" s="505" t="s">
        <v>580</v>
      </c>
      <c r="D19" s="659"/>
      <c r="E19" s="659"/>
      <c r="F19" s="659"/>
      <c r="G19" s="659"/>
      <c r="H19" s="559">
        <f t="shared" si="0"/>
        <v>0</v>
      </c>
      <c r="I19" s="501"/>
      <c r="J19" s="501"/>
      <c r="K19" s="501"/>
      <c r="L19" s="501"/>
      <c r="M19" s="501"/>
      <c r="N19" s="501"/>
      <c r="O19" s="501"/>
      <c r="P19" s="501"/>
      <c r="Q19" s="501"/>
      <c r="R19" s="501"/>
      <c r="S19" s="501"/>
      <c r="T19" s="501"/>
      <c r="U19" s="501"/>
      <c r="V19" s="501"/>
    </row>
    <row r="20" spans="1:22" ht="30.95">
      <c r="A20" s="100" t="s">
        <v>581</v>
      </c>
      <c r="B20" s="511" t="s">
        <v>254</v>
      </c>
      <c r="C20" s="505" t="s">
        <v>582</v>
      </c>
      <c r="D20" s="659"/>
      <c r="E20" s="659"/>
      <c r="F20" s="659"/>
      <c r="G20" s="659"/>
      <c r="H20" s="559">
        <f t="shared" si="0"/>
        <v>0</v>
      </c>
      <c r="I20" s="592" t="s">
        <v>623</v>
      </c>
      <c r="J20" s="592" t="s">
        <v>623</v>
      </c>
      <c r="K20" s="592" t="s">
        <v>623</v>
      </c>
      <c r="L20" s="501"/>
      <c r="M20" s="501"/>
      <c r="N20" s="501"/>
      <c r="O20" s="501"/>
      <c r="P20" s="501"/>
      <c r="Q20" s="501"/>
      <c r="R20" s="501"/>
      <c r="S20" s="501"/>
      <c r="T20" s="501"/>
      <c r="U20" s="501"/>
      <c r="V20" s="501"/>
    </row>
    <row r="21" spans="1:22" ht="20.100000000000001">
      <c r="A21" s="100" t="s">
        <v>583</v>
      </c>
      <c r="B21" s="511" t="s">
        <v>257</v>
      </c>
      <c r="C21" s="505" t="s">
        <v>584</v>
      </c>
      <c r="D21" s="659"/>
      <c r="E21" s="659"/>
      <c r="F21" s="659"/>
      <c r="G21" s="659"/>
      <c r="H21" s="559">
        <f t="shared" si="0"/>
        <v>0</v>
      </c>
      <c r="I21" s="501"/>
      <c r="J21" s="501"/>
      <c r="K21" s="501"/>
      <c r="L21" s="501"/>
      <c r="M21" s="501"/>
      <c r="N21" s="501"/>
      <c r="O21" s="501"/>
      <c r="P21" s="501"/>
      <c r="Q21" s="501"/>
      <c r="R21" s="501"/>
      <c r="S21" s="501"/>
      <c r="T21" s="501"/>
      <c r="U21" s="501"/>
      <c r="V21" s="501"/>
    </row>
    <row r="22" spans="1:22" s="439" customFormat="1" ht="30.95" customHeight="1">
      <c r="A22" s="100" t="s">
        <v>586</v>
      </c>
      <c r="B22" s="558" t="s">
        <v>260</v>
      </c>
      <c r="C22" s="561" t="s">
        <v>198</v>
      </c>
      <c r="D22" s="603"/>
      <c r="E22" s="603"/>
      <c r="F22" s="603"/>
      <c r="G22" s="603"/>
      <c r="H22" s="559">
        <f t="shared" si="0"/>
        <v>0</v>
      </c>
      <c r="I22" s="554" t="str">
        <f>IF(SUM(D23:D26)&gt;D22, "sum of R13:R16 should not exceed R12", "")</f>
        <v/>
      </c>
      <c r="J22" s="554" t="str">
        <f>IF(SUM(E23:E26)&gt;E22, "sum of R13:R16 should not exceed R12", "")</f>
        <v/>
      </c>
      <c r="K22" s="554" t="str">
        <f>IF(SUM(F23:F26)&gt;F22, "sum of R13:R16 should not exceed R12", "")</f>
        <v/>
      </c>
      <c r="L22" s="560"/>
      <c r="M22" s="560"/>
      <c r="N22" s="560"/>
      <c r="O22" s="560"/>
      <c r="P22" s="560"/>
      <c r="Q22" s="560"/>
      <c r="R22" s="560"/>
      <c r="S22" s="560"/>
      <c r="T22" s="560"/>
      <c r="U22" s="560"/>
      <c r="V22" s="560"/>
    </row>
    <row r="23" spans="1:22" ht="46.5">
      <c r="A23" s="100" t="s">
        <v>587</v>
      </c>
      <c r="B23" s="558" t="s">
        <v>263</v>
      </c>
      <c r="C23" s="505" t="s">
        <v>588</v>
      </c>
      <c r="D23" s="659"/>
      <c r="E23" s="659"/>
      <c r="F23" s="659"/>
      <c r="G23" s="659"/>
      <c r="H23" s="559">
        <f t="shared" si="0"/>
        <v>0</v>
      </c>
      <c r="I23" s="592"/>
      <c r="J23" s="592"/>
      <c r="K23" s="592"/>
      <c r="L23" s="501"/>
      <c r="M23" s="501"/>
      <c r="N23" s="501"/>
      <c r="O23" s="501"/>
      <c r="P23" s="501"/>
      <c r="Q23" s="501"/>
      <c r="R23" s="501"/>
      <c r="S23" s="501"/>
      <c r="T23" s="501"/>
      <c r="U23" s="501"/>
      <c r="V23" s="501"/>
    </row>
    <row r="24" spans="1:22" ht="30.95">
      <c r="A24" s="100" t="s">
        <v>589</v>
      </c>
      <c r="B24" s="558" t="s">
        <v>266</v>
      </c>
      <c r="C24" s="505" t="s">
        <v>590</v>
      </c>
      <c r="D24" s="659"/>
      <c r="E24" s="659"/>
      <c r="F24" s="659"/>
      <c r="G24" s="659"/>
      <c r="H24" s="559">
        <f t="shared" si="0"/>
        <v>0</v>
      </c>
      <c r="I24" s="592" t="s">
        <v>623</v>
      </c>
      <c r="J24" s="592" t="s">
        <v>623</v>
      </c>
      <c r="K24" s="592" t="s">
        <v>623</v>
      </c>
      <c r="L24" s="501"/>
      <c r="M24" s="501"/>
      <c r="N24" s="501"/>
      <c r="O24" s="501"/>
      <c r="P24" s="501"/>
      <c r="Q24" s="501"/>
      <c r="R24" s="501"/>
      <c r="S24" s="501"/>
      <c r="T24" s="501"/>
      <c r="U24" s="501"/>
      <c r="V24" s="501"/>
    </row>
    <row r="25" spans="1:22" ht="30.95">
      <c r="A25" s="100" t="s">
        <v>591</v>
      </c>
      <c r="B25" s="558" t="s">
        <v>269</v>
      </c>
      <c r="C25" s="505" t="s">
        <v>592</v>
      </c>
      <c r="D25" s="659"/>
      <c r="E25" s="659"/>
      <c r="F25" s="659"/>
      <c r="G25" s="659"/>
      <c r="H25" s="559">
        <f t="shared" si="0"/>
        <v>0</v>
      </c>
      <c r="I25" s="501"/>
      <c r="J25" s="501"/>
      <c r="K25" s="501"/>
      <c r="L25" s="501"/>
      <c r="M25" s="501"/>
      <c r="N25" s="501"/>
      <c r="O25" s="501"/>
      <c r="P25" s="501"/>
      <c r="Q25" s="501"/>
      <c r="R25" s="501"/>
      <c r="S25" s="501"/>
      <c r="T25" s="501"/>
      <c r="U25" s="501"/>
      <c r="V25" s="501"/>
    </row>
    <row r="26" spans="1:22" ht="20.100000000000001">
      <c r="A26" s="100" t="s">
        <v>593</v>
      </c>
      <c r="B26" s="558" t="s">
        <v>272</v>
      </c>
      <c r="C26" s="505" t="s">
        <v>594</v>
      </c>
      <c r="D26" s="659"/>
      <c r="E26" s="659"/>
      <c r="F26" s="659"/>
      <c r="G26" s="659"/>
      <c r="H26" s="559">
        <f t="shared" si="0"/>
        <v>0</v>
      </c>
      <c r="I26" s="501"/>
      <c r="J26" s="501"/>
      <c r="K26" s="501"/>
      <c r="L26" s="501"/>
      <c r="M26" s="501"/>
      <c r="N26" s="501"/>
      <c r="O26" s="501"/>
      <c r="P26" s="501"/>
      <c r="Q26" s="501"/>
      <c r="R26" s="501"/>
      <c r="S26" s="501"/>
      <c r="T26" s="501"/>
      <c r="U26" s="501"/>
      <c r="V26" s="501"/>
    </row>
    <row r="27" spans="1:22" ht="30.95" customHeight="1">
      <c r="A27" s="100" t="s">
        <v>597</v>
      </c>
      <c r="B27" s="558" t="s">
        <v>275</v>
      </c>
      <c r="C27" s="543" t="s">
        <v>598</v>
      </c>
      <c r="D27" s="660"/>
      <c r="E27" s="660"/>
      <c r="F27" s="660"/>
      <c r="G27" s="660"/>
      <c r="H27" s="559">
        <f>SUM(D27:F27) - G27</f>
        <v>0</v>
      </c>
      <c r="I27" s="501"/>
      <c r="J27" s="501"/>
      <c r="K27" s="501"/>
      <c r="L27" s="501"/>
      <c r="M27" s="501"/>
      <c r="N27" s="501"/>
      <c r="O27" s="501"/>
      <c r="P27" s="501"/>
      <c r="Q27" s="501"/>
      <c r="R27" s="501"/>
      <c r="S27" s="501"/>
      <c r="T27" s="501"/>
      <c r="U27" s="501"/>
      <c r="V27" s="501"/>
    </row>
    <row r="28" spans="1:22" s="439" customFormat="1" ht="30.95" customHeight="1">
      <c r="A28" s="100" t="s">
        <v>624</v>
      </c>
      <c r="B28" s="558" t="s">
        <v>278</v>
      </c>
      <c r="C28" s="561" t="s">
        <v>625</v>
      </c>
      <c r="D28" s="603"/>
      <c r="E28" s="603"/>
      <c r="F28" s="603"/>
      <c r="G28" s="603"/>
      <c r="H28" s="559">
        <f t="shared" si="0"/>
        <v>0</v>
      </c>
      <c r="I28" s="560"/>
      <c r="J28" s="560"/>
      <c r="K28" s="560"/>
      <c r="L28" s="560"/>
      <c r="M28" s="560"/>
      <c r="N28" s="560"/>
      <c r="O28" s="560"/>
      <c r="P28" s="560"/>
      <c r="Q28" s="560"/>
      <c r="R28" s="560"/>
      <c r="S28" s="560"/>
      <c r="T28" s="560"/>
      <c r="U28" s="560"/>
      <c r="V28" s="560"/>
    </row>
    <row r="29" spans="1:22" s="439" customFormat="1" ht="30.95" customHeight="1">
      <c r="A29" s="100" t="s">
        <v>626</v>
      </c>
      <c r="B29" s="558" t="s">
        <v>281</v>
      </c>
      <c r="C29" s="561" t="s">
        <v>627</v>
      </c>
      <c r="D29" s="603"/>
      <c r="E29" s="603"/>
      <c r="F29" s="603"/>
      <c r="G29" s="603"/>
      <c r="H29" s="559">
        <f t="shared" si="0"/>
        <v>0</v>
      </c>
      <c r="I29" s="560"/>
      <c r="J29" s="560"/>
      <c r="K29" s="560"/>
      <c r="L29" s="560"/>
      <c r="M29" s="560"/>
      <c r="N29" s="560"/>
      <c r="O29" s="560"/>
      <c r="P29" s="560"/>
      <c r="Q29" s="560"/>
      <c r="R29" s="560"/>
      <c r="S29" s="560"/>
      <c r="T29" s="560"/>
      <c r="U29" s="560"/>
      <c r="V29" s="560"/>
    </row>
    <row r="30" spans="1:22" s="439" customFormat="1" ht="30.95" customHeight="1">
      <c r="A30" s="100" t="s">
        <v>628</v>
      </c>
      <c r="B30" s="558" t="s">
        <v>284</v>
      </c>
      <c r="C30" s="561" t="s">
        <v>629</v>
      </c>
      <c r="D30" s="603"/>
      <c r="E30" s="603"/>
      <c r="F30" s="603"/>
      <c r="G30" s="603"/>
      <c r="H30" s="559">
        <f t="shared" si="0"/>
        <v>0</v>
      </c>
      <c r="I30" s="554" t="str">
        <f>IF(OR(ROUND(SUM(D31:D32),0)&gt;ROUND(D30, 0), ROUND(SUM(D31:D32),0)&lt;ROUND(D30, 0)), "Sum of R21:R22 should equal R20", "")</f>
        <v/>
      </c>
      <c r="J30" s="554" t="str">
        <f>IF(OR(ROUND(SUM(E31:E32),0)&gt;ROUND(E30, 0), ROUND(SUM(E31:E32),0)&lt;ROUND(E30, 0)), "Sum of R21:R22 should equal R20", "")</f>
        <v/>
      </c>
      <c r="K30" s="554" t="str">
        <f>IF(OR(ROUND(SUM(F31:F32),0)&gt;ROUND(F30, 0), ROUND(SUM(F31:F32),0)&lt;ROUND(F30, 0)), "Sum of R21:R22 should equal R20", "")</f>
        <v/>
      </c>
      <c r="L30" s="560"/>
      <c r="M30" s="560"/>
      <c r="N30" s="560"/>
      <c r="O30" s="560"/>
      <c r="P30" s="560"/>
      <c r="Q30" s="560"/>
      <c r="R30" s="560"/>
      <c r="S30" s="560"/>
      <c r="T30" s="560"/>
      <c r="U30" s="560"/>
      <c r="V30" s="560"/>
    </row>
    <row r="31" spans="1:22" ht="30.95">
      <c r="A31" s="100" t="s">
        <v>595</v>
      </c>
      <c r="B31" s="558" t="s">
        <v>287</v>
      </c>
      <c r="C31" s="505" t="s">
        <v>596</v>
      </c>
      <c r="D31" s="659"/>
      <c r="E31" s="659"/>
      <c r="F31" s="659"/>
      <c r="G31" s="659"/>
      <c r="H31" s="559">
        <f t="shared" si="0"/>
        <v>0</v>
      </c>
      <c r="I31" s="501"/>
      <c r="J31" s="501"/>
      <c r="K31" s="501"/>
      <c r="L31" s="501"/>
      <c r="M31" s="501"/>
      <c r="N31" s="501"/>
      <c r="O31" s="501"/>
      <c r="P31" s="501"/>
      <c r="Q31" s="501"/>
      <c r="R31" s="501"/>
      <c r="S31" s="501"/>
      <c r="T31" s="501"/>
      <c r="U31" s="501"/>
      <c r="V31" s="501"/>
    </row>
    <row r="32" spans="1:22" ht="30.95">
      <c r="A32" s="100" t="s">
        <v>393</v>
      </c>
      <c r="B32" s="511" t="s">
        <v>290</v>
      </c>
      <c r="C32" s="513" t="s">
        <v>630</v>
      </c>
      <c r="D32" s="659"/>
      <c r="E32" s="659"/>
      <c r="F32" s="659"/>
      <c r="G32" s="659"/>
      <c r="H32" s="559">
        <f t="shared" si="0"/>
        <v>0</v>
      </c>
      <c r="I32" s="501"/>
      <c r="J32" s="501"/>
      <c r="K32" s="501"/>
      <c r="L32" s="501"/>
      <c r="M32" s="501"/>
      <c r="N32" s="501"/>
      <c r="O32" s="501"/>
      <c r="P32" s="501"/>
      <c r="Q32" s="501"/>
      <c r="R32" s="501"/>
      <c r="S32" s="501"/>
      <c r="T32" s="501"/>
      <c r="U32" s="501"/>
      <c r="V32" s="501"/>
    </row>
    <row r="33" spans="1:22" s="439" customFormat="1" ht="30.95" customHeight="1">
      <c r="A33" s="100" t="s">
        <v>600</v>
      </c>
      <c r="B33" s="511" t="s">
        <v>293</v>
      </c>
      <c r="C33" s="561" t="s">
        <v>601</v>
      </c>
      <c r="D33" s="603"/>
      <c r="E33" s="603"/>
      <c r="F33" s="603"/>
      <c r="G33" s="603"/>
      <c r="H33" s="559">
        <f t="shared" si="0"/>
        <v>0</v>
      </c>
      <c r="I33" s="560"/>
      <c r="J33" s="560"/>
      <c r="K33" s="560"/>
      <c r="L33" s="560"/>
      <c r="M33" s="560"/>
      <c r="N33" s="560"/>
      <c r="O33" s="560"/>
      <c r="P33" s="560"/>
      <c r="Q33" s="560"/>
      <c r="R33" s="560"/>
      <c r="S33" s="560"/>
      <c r="T33" s="560"/>
      <c r="U33" s="560"/>
      <c r="V33" s="560"/>
    </row>
    <row r="34" spans="1:22" s="439" customFormat="1" ht="30.95" customHeight="1">
      <c r="A34" s="100" t="s">
        <v>392</v>
      </c>
      <c r="B34" s="558" t="s">
        <v>296</v>
      </c>
      <c r="C34" s="561" t="s">
        <v>602</v>
      </c>
      <c r="D34" s="603"/>
      <c r="E34" s="603"/>
      <c r="F34" s="603"/>
      <c r="G34" s="603"/>
      <c r="H34" s="559">
        <f t="shared" si="0"/>
        <v>0</v>
      </c>
      <c r="I34" s="560"/>
      <c r="J34" s="560"/>
      <c r="K34" s="560"/>
      <c r="L34" s="560"/>
      <c r="M34" s="560"/>
      <c r="N34" s="560"/>
      <c r="O34" s="560"/>
      <c r="P34" s="560"/>
      <c r="Q34" s="560"/>
      <c r="R34" s="560"/>
      <c r="S34" s="560"/>
      <c r="T34" s="560"/>
      <c r="U34" s="560"/>
      <c r="V34" s="560"/>
    </row>
    <row r="35" spans="1:22" s="439" customFormat="1" ht="30.95" customHeight="1">
      <c r="A35" s="100" t="s">
        <v>631</v>
      </c>
      <c r="B35" s="558" t="s">
        <v>299</v>
      </c>
      <c r="C35" s="561" t="s">
        <v>632</v>
      </c>
      <c r="D35" s="603"/>
      <c r="E35" s="603"/>
      <c r="F35" s="603"/>
      <c r="G35" s="603"/>
      <c r="H35" s="559">
        <f t="shared" si="0"/>
        <v>0</v>
      </c>
      <c r="I35" s="560" t="s">
        <v>623</v>
      </c>
      <c r="J35" s="560" t="s">
        <v>623</v>
      </c>
      <c r="K35" s="560" t="s">
        <v>623</v>
      </c>
      <c r="L35" s="560"/>
      <c r="M35" s="560"/>
      <c r="N35" s="560"/>
      <c r="O35" s="560"/>
      <c r="P35" s="560"/>
      <c r="Q35" s="560"/>
      <c r="R35" s="560"/>
      <c r="S35" s="560"/>
      <c r="T35" s="560"/>
      <c r="U35" s="560"/>
      <c r="V35" s="560"/>
    </row>
    <row r="36" spans="1:22" s="439" customFormat="1" ht="30.95" customHeight="1">
      <c r="A36" s="100" t="s">
        <v>633</v>
      </c>
      <c r="B36" s="514" t="s">
        <v>302</v>
      </c>
      <c r="C36" s="514" t="s">
        <v>634</v>
      </c>
      <c r="D36" s="559">
        <f>SUM(D11,D12,D17, D18,D22, D27:D30, D33:D35)</f>
        <v>0</v>
      </c>
      <c r="E36" s="559">
        <f t="shared" ref="E36:F36" si="1">SUM(E11,E12,E17, E18,E22, E27:E30, E33:E35)</f>
        <v>0</v>
      </c>
      <c r="F36" s="559">
        <f t="shared" si="1"/>
        <v>0</v>
      </c>
      <c r="G36" s="559">
        <f>SUM(G11,G12,G17, G18,G22, G27:G30, G33:G35)</f>
        <v>0</v>
      </c>
      <c r="H36" s="559">
        <f>SUM(D36:F36) - G36</f>
        <v>0</v>
      </c>
      <c r="I36" s="560"/>
      <c r="J36" s="560"/>
      <c r="K36" s="560"/>
      <c r="L36" s="560"/>
      <c r="M36" s="560"/>
      <c r="N36" s="560"/>
      <c r="O36" s="560"/>
      <c r="P36" s="560"/>
      <c r="Q36" s="560"/>
      <c r="R36" s="560"/>
      <c r="S36" s="560"/>
      <c r="T36" s="560"/>
      <c r="U36" s="560"/>
      <c r="V36" s="560"/>
    </row>
    <row r="37" spans="1:22" s="439" customFormat="1" ht="30.95" customHeight="1">
      <c r="A37" s="100" t="s">
        <v>635</v>
      </c>
      <c r="B37" s="558" t="s">
        <v>305</v>
      </c>
      <c r="C37" s="543" t="s">
        <v>636</v>
      </c>
      <c r="D37" s="603"/>
      <c r="E37" s="603"/>
      <c r="F37" s="603"/>
      <c r="G37" s="603"/>
      <c r="H37" s="559">
        <f t="shared" si="0"/>
        <v>0</v>
      </c>
      <c r="I37" s="560"/>
      <c r="J37" s="560"/>
      <c r="K37" s="560"/>
      <c r="L37" s="560"/>
      <c r="M37" s="560"/>
      <c r="N37" s="560"/>
      <c r="O37" s="560"/>
      <c r="P37" s="560"/>
      <c r="Q37" s="560"/>
      <c r="R37" s="560"/>
      <c r="S37" s="560"/>
      <c r="T37" s="560"/>
      <c r="U37" s="560"/>
      <c r="V37" s="560"/>
    </row>
    <row r="38" spans="1:22" s="439" customFormat="1" ht="30.95" customHeight="1">
      <c r="A38" s="100" t="s">
        <v>637</v>
      </c>
      <c r="B38" s="558" t="s">
        <v>308</v>
      </c>
      <c r="C38" s="543" t="s">
        <v>638</v>
      </c>
      <c r="D38" s="603"/>
      <c r="E38" s="603"/>
      <c r="F38" s="603"/>
      <c r="G38" s="603"/>
      <c r="H38" s="559">
        <f t="shared" si="0"/>
        <v>0</v>
      </c>
      <c r="I38" s="560"/>
      <c r="J38" s="560"/>
      <c r="K38" s="560"/>
      <c r="L38" s="560"/>
      <c r="M38" s="560"/>
      <c r="N38" s="560"/>
      <c r="O38" s="560"/>
      <c r="P38" s="560"/>
      <c r="Q38" s="560"/>
      <c r="R38" s="560"/>
      <c r="S38" s="560"/>
      <c r="T38" s="560"/>
      <c r="U38" s="560"/>
      <c r="V38" s="560"/>
    </row>
    <row r="39" spans="1:22" s="439" customFormat="1" ht="30.95" customHeight="1">
      <c r="A39" s="100" t="s">
        <v>639</v>
      </c>
      <c r="B39" s="558" t="s">
        <v>311</v>
      </c>
      <c r="C39" s="543" t="s">
        <v>640</v>
      </c>
      <c r="D39" s="603"/>
      <c r="E39" s="603"/>
      <c r="F39" s="603"/>
      <c r="G39" s="603"/>
      <c r="H39" s="559">
        <f t="shared" si="0"/>
        <v>0</v>
      </c>
      <c r="I39" s="560"/>
      <c r="J39" s="560"/>
      <c r="K39" s="560"/>
      <c r="L39" s="560"/>
      <c r="M39" s="560"/>
      <c r="N39" s="560"/>
      <c r="O39" s="560"/>
      <c r="P39" s="560"/>
      <c r="Q39" s="560"/>
      <c r="R39" s="560"/>
      <c r="S39" s="560"/>
      <c r="T39" s="560"/>
      <c r="U39" s="560"/>
      <c r="V39" s="560"/>
    </row>
    <row r="40" spans="1:22" s="439" customFormat="1" ht="30.95" customHeight="1">
      <c r="A40" s="100" t="s">
        <v>641</v>
      </c>
      <c r="B40" s="558" t="s">
        <v>314</v>
      </c>
      <c r="C40" s="543" t="s">
        <v>642</v>
      </c>
      <c r="D40" s="603"/>
      <c r="E40" s="603"/>
      <c r="F40" s="603"/>
      <c r="G40" s="603"/>
      <c r="H40" s="559">
        <f t="shared" si="0"/>
        <v>0</v>
      </c>
      <c r="I40" s="560"/>
      <c r="J40" s="560"/>
      <c r="K40" s="560"/>
      <c r="L40" s="560"/>
      <c r="M40" s="560"/>
      <c r="N40" s="560"/>
      <c r="O40" s="560"/>
      <c r="P40" s="560"/>
      <c r="Q40" s="560"/>
      <c r="R40" s="560"/>
      <c r="S40" s="560"/>
      <c r="T40" s="560"/>
      <c r="U40" s="560"/>
      <c r="V40" s="560"/>
    </row>
    <row r="41" spans="1:22" s="439" customFormat="1" ht="30.95" customHeight="1">
      <c r="A41" s="100" t="s">
        <v>643</v>
      </c>
      <c r="B41" s="607" t="s">
        <v>317</v>
      </c>
      <c r="C41" s="607" t="s">
        <v>644</v>
      </c>
      <c r="D41" s="608">
        <f>SUM(D37:D40)</f>
        <v>0</v>
      </c>
      <c r="E41" s="608">
        <f>SUM(E37:E40)</f>
        <v>0</v>
      </c>
      <c r="F41" s="608">
        <f>SUM(F37:F40)</f>
        <v>0</v>
      </c>
      <c r="G41" s="608">
        <f>SUM(G37:G40)</f>
        <v>0</v>
      </c>
      <c r="H41" s="559">
        <f t="shared" si="0"/>
        <v>0</v>
      </c>
      <c r="I41" s="560"/>
      <c r="J41" s="560"/>
      <c r="K41" s="560"/>
      <c r="L41" s="560"/>
      <c r="M41" s="560"/>
      <c r="N41" s="560"/>
      <c r="O41" s="560"/>
      <c r="P41" s="560"/>
      <c r="Q41" s="560"/>
      <c r="R41" s="560"/>
      <c r="S41" s="560"/>
      <c r="T41" s="560"/>
      <c r="U41" s="560"/>
      <c r="V41" s="560"/>
    </row>
    <row r="42" spans="1:22" s="439" customFormat="1" ht="30.95" customHeight="1">
      <c r="A42" s="100" t="s">
        <v>645</v>
      </c>
      <c r="B42" s="590" t="s">
        <v>320</v>
      </c>
      <c r="C42" s="590" t="s">
        <v>646</v>
      </c>
      <c r="D42" s="594">
        <f>SUM(D41,D36)</f>
        <v>0</v>
      </c>
      <c r="E42" s="594">
        <f>SUM(E41,E36)</f>
        <v>0</v>
      </c>
      <c r="F42" s="594">
        <f>SUM(F41,F36)</f>
        <v>0</v>
      </c>
      <c r="G42" s="594">
        <f>SUM(G41,G36)</f>
        <v>0</v>
      </c>
      <c r="H42" s="559">
        <f>SUM(D42:F42) - G42</f>
        <v>0</v>
      </c>
      <c r="I42" s="657" t="str">
        <f>IF(ISBLANK(D4), "", D4)</f>
        <v/>
      </c>
      <c r="J42" s="560"/>
      <c r="K42" s="560"/>
      <c r="L42" s="560"/>
      <c r="M42" s="560"/>
      <c r="N42" s="560"/>
      <c r="O42" s="560"/>
      <c r="P42" s="560"/>
      <c r="Q42" s="560"/>
      <c r="R42" s="560"/>
      <c r="S42" s="560"/>
      <c r="T42" s="560"/>
      <c r="U42" s="560"/>
      <c r="V42" s="560"/>
    </row>
    <row r="43" spans="1:22" s="439" customFormat="1" ht="59.1" customHeight="1">
      <c r="A43" s="100"/>
      <c r="B43" s="604"/>
      <c r="C43" s="601"/>
      <c r="D43" s="605"/>
      <c r="E43" s="606"/>
      <c r="F43" s="606"/>
      <c r="G43" s="606"/>
      <c r="H43" s="605"/>
      <c r="I43" s="560"/>
      <c r="J43" s="560"/>
      <c r="K43" s="560"/>
      <c r="L43" s="560"/>
      <c r="M43" s="560"/>
      <c r="N43" s="560"/>
      <c r="O43" s="560"/>
      <c r="P43" s="560"/>
      <c r="Q43" s="560"/>
      <c r="R43" s="560"/>
      <c r="S43" s="560"/>
      <c r="T43" s="560"/>
      <c r="U43" s="560"/>
      <c r="V43" s="560"/>
    </row>
    <row r="44" spans="1:22" ht="20.100000000000001">
      <c r="A44" s="100"/>
      <c r="B44" s="502"/>
      <c r="C44" s="515"/>
      <c r="D44" s="515"/>
      <c r="E44" s="501"/>
      <c r="F44" s="501"/>
      <c r="G44" s="501"/>
      <c r="H44" s="501"/>
      <c r="I44" s="501"/>
      <c r="J44" s="501"/>
      <c r="K44" s="501"/>
      <c r="L44" s="501"/>
      <c r="M44" s="501"/>
      <c r="N44" s="501"/>
      <c r="O44" s="501"/>
      <c r="P44" s="501"/>
      <c r="Q44" s="501"/>
      <c r="R44" s="501"/>
      <c r="S44" s="501"/>
      <c r="T44" s="501"/>
      <c r="U44" s="501"/>
      <c r="V44" s="501"/>
    </row>
    <row r="45" spans="1:22" ht="20.100000000000001">
      <c r="A45" s="100"/>
      <c r="B45" s="502"/>
      <c r="C45" s="515"/>
      <c r="D45" s="515"/>
      <c r="E45" s="515"/>
      <c r="F45" s="501"/>
      <c r="G45" s="501"/>
      <c r="H45" s="501"/>
      <c r="I45" s="501"/>
      <c r="J45" s="501"/>
      <c r="K45" s="501"/>
      <c r="L45" s="501"/>
      <c r="M45" s="501"/>
      <c r="N45" s="501"/>
      <c r="O45" s="501"/>
      <c r="P45" s="501"/>
      <c r="Q45" s="501"/>
      <c r="R45" s="501"/>
      <c r="S45" s="501"/>
      <c r="T45" s="501"/>
      <c r="U45" s="501"/>
      <c r="V45" s="501"/>
    </row>
    <row r="46" spans="1:22" ht="20.100000000000001">
      <c r="A46" s="100"/>
      <c r="B46" s="503" t="s">
        <v>66</v>
      </c>
      <c r="C46" s="515"/>
      <c r="D46" s="515"/>
      <c r="E46" s="501"/>
      <c r="F46" s="501"/>
      <c r="G46" s="501"/>
      <c r="H46" s="501"/>
      <c r="I46" s="501"/>
      <c r="J46" s="501"/>
      <c r="K46" s="501"/>
      <c r="L46" s="501"/>
      <c r="M46" s="501"/>
      <c r="N46" s="501"/>
      <c r="O46" s="501"/>
      <c r="P46" s="501"/>
      <c r="Q46" s="501"/>
      <c r="R46" s="501"/>
      <c r="S46" s="501"/>
      <c r="T46" s="501"/>
      <c r="U46" s="501"/>
      <c r="V46" s="501"/>
    </row>
    <row r="47" spans="1:22" ht="20.100000000000001">
      <c r="A47" s="100"/>
      <c r="B47" s="502"/>
      <c r="C47" s="515"/>
      <c r="D47" s="515"/>
      <c r="E47" s="501"/>
      <c r="F47" s="501"/>
      <c r="G47" s="501"/>
      <c r="H47" s="501"/>
      <c r="I47" s="501"/>
      <c r="J47" s="501"/>
      <c r="K47" s="501"/>
      <c r="L47" s="501"/>
      <c r="M47" s="501"/>
      <c r="N47" s="501"/>
      <c r="O47" s="501"/>
      <c r="P47" s="501"/>
      <c r="Q47" s="501"/>
      <c r="R47" s="501"/>
      <c r="S47" s="501"/>
      <c r="T47" s="501"/>
      <c r="U47" s="501"/>
      <c r="V47" s="501"/>
    </row>
    <row r="48" spans="1:22" ht="20.100000000000001">
      <c r="A48" s="100"/>
      <c r="B48" s="501"/>
      <c r="C48" s="505" t="s">
        <v>157</v>
      </c>
      <c r="D48" s="506" t="s">
        <v>158</v>
      </c>
      <c r="E48" s="506" t="s">
        <v>159</v>
      </c>
      <c r="F48" s="506" t="s">
        <v>160</v>
      </c>
      <c r="G48" s="506" t="s">
        <v>161</v>
      </c>
      <c r="H48" s="506" t="s">
        <v>162</v>
      </c>
      <c r="I48" s="501"/>
      <c r="J48" s="501"/>
      <c r="K48" s="501"/>
      <c r="L48" s="501"/>
      <c r="M48" s="501"/>
      <c r="N48" s="501"/>
      <c r="O48" s="501"/>
      <c r="P48" s="501"/>
      <c r="Q48" s="501"/>
      <c r="R48" s="501"/>
      <c r="S48" s="501"/>
      <c r="T48" s="501"/>
      <c r="U48" s="501"/>
      <c r="V48" s="501"/>
    </row>
    <row r="49" spans="1:22" ht="20.100000000000001">
      <c r="A49" s="100"/>
      <c r="B49" s="501"/>
      <c r="C49" s="506" t="s">
        <v>188</v>
      </c>
      <c r="D49" s="507" t="s">
        <v>555</v>
      </c>
      <c r="E49" s="507" t="s">
        <v>555</v>
      </c>
      <c r="F49" s="507" t="s">
        <v>555</v>
      </c>
      <c r="G49" s="507" t="s">
        <v>555</v>
      </c>
      <c r="H49" s="507" t="s">
        <v>555</v>
      </c>
      <c r="I49" s="501"/>
      <c r="J49" s="501"/>
      <c r="K49" s="501"/>
      <c r="L49" s="501"/>
      <c r="M49" s="501"/>
      <c r="N49" s="501"/>
      <c r="O49" s="501"/>
      <c r="P49" s="501"/>
      <c r="Q49" s="501"/>
      <c r="R49" s="501"/>
      <c r="S49" s="501"/>
      <c r="T49" s="501"/>
      <c r="U49" s="501"/>
      <c r="V49" s="501"/>
    </row>
    <row r="50" spans="1:22" ht="67.5" customHeight="1">
      <c r="A50" s="100"/>
      <c r="B50" s="508" t="s">
        <v>191</v>
      </c>
      <c r="C50" s="616" t="s">
        <v>557</v>
      </c>
      <c r="D50" s="510" t="s">
        <v>615</v>
      </c>
      <c r="E50" s="510" t="s">
        <v>616</v>
      </c>
      <c r="F50" s="510" t="s">
        <v>617</v>
      </c>
      <c r="G50" s="510" t="s">
        <v>618</v>
      </c>
      <c r="H50" s="510" t="s">
        <v>619</v>
      </c>
      <c r="I50" s="501"/>
      <c r="J50" s="501"/>
      <c r="K50" s="501"/>
      <c r="L50" s="501"/>
      <c r="M50" s="501"/>
      <c r="N50" s="501"/>
      <c r="O50" s="501"/>
      <c r="P50" s="501"/>
      <c r="Q50" s="501"/>
      <c r="R50" s="501"/>
      <c r="S50" s="501"/>
      <c r="T50" s="501"/>
      <c r="U50" s="501"/>
      <c r="V50" s="501"/>
    </row>
    <row r="51" spans="1:22" s="439" customFormat="1" ht="30.95" customHeight="1">
      <c r="A51" s="100" t="s">
        <v>647</v>
      </c>
      <c r="B51" s="645" t="s">
        <v>323</v>
      </c>
      <c r="C51" s="644" t="s">
        <v>648</v>
      </c>
      <c r="D51" s="635">
        <f>SUM(D12, D17:D18, D33:D34)</f>
        <v>0</v>
      </c>
      <c r="E51" s="635">
        <f t="shared" ref="E51:G51" si="2">SUM(E12, E17:E18, E33:E34)</f>
        <v>0</v>
      </c>
      <c r="F51" s="635">
        <f t="shared" si="2"/>
        <v>0</v>
      </c>
      <c r="G51" s="635">
        <f t="shared" si="2"/>
        <v>0</v>
      </c>
      <c r="H51" s="635">
        <f>SUM(H12, H17:H18, H33:H34)</f>
        <v>0</v>
      </c>
      <c r="I51" s="615"/>
      <c r="J51" s="615"/>
      <c r="K51" s="615"/>
      <c r="L51" s="560"/>
      <c r="M51" s="560"/>
      <c r="N51" s="560"/>
      <c r="O51" s="560"/>
      <c r="P51" s="560"/>
      <c r="Q51" s="560"/>
      <c r="R51" s="560"/>
      <c r="S51" s="560"/>
      <c r="T51" s="560"/>
      <c r="U51" s="560"/>
      <c r="V51" s="560"/>
    </row>
    <row r="52" spans="1:22" ht="20.100000000000001">
      <c r="A52" s="100" t="s">
        <v>649</v>
      </c>
      <c r="B52" s="543" t="s">
        <v>326</v>
      </c>
      <c r="C52" s="617" t="s">
        <v>650</v>
      </c>
      <c r="D52" s="661"/>
      <c r="E52" s="661"/>
      <c r="F52" s="661"/>
      <c r="G52" s="661"/>
      <c r="H52" s="559">
        <f>SUM(D52:F52) - G52</f>
        <v>0</v>
      </c>
      <c r="I52" s="501"/>
      <c r="J52" s="501"/>
      <c r="K52" s="501"/>
      <c r="L52" s="501"/>
      <c r="M52" s="501"/>
      <c r="N52" s="501"/>
      <c r="O52" s="501"/>
      <c r="P52" s="501"/>
      <c r="Q52" s="501"/>
      <c r="R52" s="501"/>
      <c r="S52" s="501"/>
      <c r="T52" s="501"/>
      <c r="U52" s="501"/>
      <c r="V52" s="501"/>
    </row>
    <row r="53" spans="1:22" ht="20.100000000000001">
      <c r="A53" s="100" t="s">
        <v>651</v>
      </c>
      <c r="B53" s="512" t="s">
        <v>329</v>
      </c>
      <c r="C53" s="617" t="s">
        <v>652</v>
      </c>
      <c r="D53" s="659"/>
      <c r="E53" s="659"/>
      <c r="F53" s="659"/>
      <c r="G53" s="659"/>
      <c r="H53" s="559">
        <f t="shared" ref="H53:H55" si="3">SUM(D53:F53) - G53</f>
        <v>0</v>
      </c>
      <c r="I53" s="501"/>
      <c r="J53" s="501"/>
      <c r="K53" s="501"/>
      <c r="L53" s="501"/>
      <c r="M53" s="501"/>
      <c r="N53" s="501"/>
      <c r="O53" s="501"/>
      <c r="P53" s="501"/>
      <c r="Q53" s="501"/>
      <c r="R53" s="501"/>
      <c r="S53" s="501"/>
      <c r="T53" s="501"/>
      <c r="U53" s="501"/>
      <c r="V53" s="501"/>
    </row>
    <row r="54" spans="1:22" ht="30.95">
      <c r="A54" s="100" t="s">
        <v>653</v>
      </c>
      <c r="B54" s="512" t="s">
        <v>332</v>
      </c>
      <c r="C54" s="617" t="s">
        <v>654</v>
      </c>
      <c r="D54" s="659"/>
      <c r="E54" s="659"/>
      <c r="F54" s="659"/>
      <c r="G54" s="659"/>
      <c r="H54" s="559">
        <f t="shared" si="3"/>
        <v>0</v>
      </c>
      <c r="I54" s="501"/>
      <c r="J54" s="501"/>
      <c r="K54" s="501"/>
      <c r="L54" s="501"/>
      <c r="M54" s="501"/>
      <c r="N54" s="501"/>
      <c r="O54" s="501"/>
      <c r="P54" s="501"/>
      <c r="Q54" s="501"/>
      <c r="R54" s="501"/>
      <c r="S54" s="501"/>
      <c r="T54" s="501"/>
      <c r="U54" s="501"/>
      <c r="V54" s="501"/>
    </row>
    <row r="55" spans="1:22" ht="20.100000000000001">
      <c r="A55" s="100" t="s">
        <v>655</v>
      </c>
      <c r="B55" s="512" t="s">
        <v>335</v>
      </c>
      <c r="C55" s="617" t="s">
        <v>656</v>
      </c>
      <c r="D55" s="659"/>
      <c r="E55" s="659"/>
      <c r="F55" s="659"/>
      <c r="G55" s="659"/>
      <c r="H55" s="559">
        <f t="shared" si="3"/>
        <v>0</v>
      </c>
      <c r="I55" s="501"/>
      <c r="J55" s="501"/>
      <c r="K55" s="501"/>
      <c r="L55" s="501"/>
      <c r="M55" s="501"/>
      <c r="N55" s="501"/>
      <c r="O55" s="501"/>
      <c r="P55" s="501"/>
      <c r="Q55" s="501"/>
      <c r="R55" s="501"/>
      <c r="S55" s="501"/>
      <c r="T55" s="501"/>
      <c r="U55" s="501"/>
      <c r="V55" s="501"/>
    </row>
    <row r="56" spans="1:22" ht="20.100000000000001">
      <c r="B56" s="502"/>
      <c r="C56" s="515"/>
      <c r="D56" s="515"/>
      <c r="E56" s="501"/>
      <c r="F56" s="501"/>
      <c r="G56" s="501"/>
      <c r="H56" s="501"/>
      <c r="I56" s="501"/>
      <c r="J56" s="501"/>
      <c r="K56" s="501"/>
      <c r="L56" s="501"/>
      <c r="M56" s="501"/>
      <c r="N56" s="501"/>
      <c r="O56" s="501"/>
      <c r="P56" s="501"/>
      <c r="Q56" s="501"/>
      <c r="R56" s="501"/>
      <c r="S56" s="501"/>
      <c r="T56" s="501"/>
      <c r="U56" s="501"/>
      <c r="V56" s="501"/>
    </row>
    <row r="57" spans="1:22" ht="20.100000000000001">
      <c r="B57" s="502"/>
      <c r="C57" s="515"/>
      <c r="D57" s="515"/>
      <c r="E57" s="501"/>
      <c r="F57" s="501"/>
      <c r="G57" s="501"/>
      <c r="H57" s="501"/>
      <c r="I57" s="501"/>
      <c r="J57" s="501"/>
      <c r="K57" s="501"/>
      <c r="L57" s="501"/>
      <c r="M57" s="501"/>
      <c r="N57" s="501"/>
      <c r="O57" s="501"/>
      <c r="P57" s="501"/>
      <c r="Q57" s="501"/>
      <c r="R57" s="501"/>
      <c r="S57" s="501"/>
      <c r="T57" s="501"/>
      <c r="U57" s="501"/>
      <c r="V57" s="501"/>
    </row>
    <row r="58" spans="1:22" ht="20.100000000000001">
      <c r="B58" s="516"/>
      <c r="C58" s="502"/>
      <c r="D58" s="502"/>
      <c r="E58" s="517"/>
      <c r="F58" s="501"/>
      <c r="G58" s="501"/>
      <c r="H58" s="501"/>
      <c r="I58" s="501"/>
      <c r="J58" s="501"/>
      <c r="K58" s="501"/>
      <c r="L58" s="501"/>
      <c r="M58" s="501"/>
      <c r="N58" s="501"/>
      <c r="O58" s="501"/>
      <c r="P58" s="501"/>
      <c r="Q58" s="501"/>
      <c r="R58" s="501"/>
      <c r="S58" s="501"/>
      <c r="T58" s="501"/>
      <c r="U58" s="501"/>
      <c r="V58" s="501"/>
    </row>
    <row r="59" spans="1:22" ht="20.100000000000001">
      <c r="B59" s="673"/>
      <c r="C59" s="673"/>
      <c r="D59" s="673"/>
      <c r="E59" s="517"/>
      <c r="F59" s="501"/>
      <c r="G59" s="501"/>
      <c r="H59" s="501"/>
      <c r="I59" s="501"/>
      <c r="J59" s="501"/>
      <c r="K59" s="501"/>
      <c r="L59" s="501"/>
      <c r="M59" s="501"/>
      <c r="N59" s="501"/>
      <c r="O59" s="501"/>
      <c r="P59" s="501"/>
      <c r="Q59" s="501"/>
      <c r="R59" s="501"/>
      <c r="S59" s="501"/>
      <c r="T59" s="501"/>
      <c r="U59" s="501"/>
      <c r="V59" s="501"/>
    </row>
    <row r="60" spans="1:22" ht="24.95" hidden="1">
      <c r="B60" s="468"/>
      <c r="C60" s="468"/>
      <c r="D60" s="468"/>
      <c r="E60" s="517"/>
      <c r="F60" s="501"/>
      <c r="G60" s="501"/>
      <c r="H60" s="501"/>
      <c r="I60" s="501"/>
      <c r="J60" s="501"/>
      <c r="K60" s="501"/>
      <c r="L60" s="501"/>
      <c r="M60" s="501"/>
      <c r="N60" s="501"/>
      <c r="O60" s="501"/>
      <c r="P60" s="501"/>
      <c r="Q60" s="501"/>
      <c r="R60" s="501"/>
      <c r="S60" s="501"/>
      <c r="T60" s="501"/>
      <c r="U60" s="501"/>
      <c r="V60" s="501"/>
    </row>
    <row r="61" spans="1:22" ht="20.100000000000001" hidden="1">
      <c r="B61" s="619"/>
      <c r="C61" s="619" t="s">
        <v>657</v>
      </c>
      <c r="D61" s="619"/>
      <c r="E61" s="517"/>
      <c r="F61" s="501"/>
      <c r="G61" s="501"/>
      <c r="H61" s="501"/>
      <c r="I61" s="501"/>
      <c r="J61" s="501"/>
      <c r="K61" s="501"/>
      <c r="L61" s="501"/>
      <c r="M61" s="501"/>
      <c r="N61" s="501"/>
      <c r="O61" s="501"/>
      <c r="P61" s="501"/>
      <c r="Q61" s="501"/>
      <c r="R61" s="501"/>
      <c r="S61" s="501"/>
      <c r="T61" s="501"/>
      <c r="U61" s="501"/>
      <c r="V61" s="501"/>
    </row>
    <row r="62" spans="1:22" ht="20.100000000000001">
      <c r="B62" s="673"/>
      <c r="C62" s="673"/>
      <c r="D62" s="673"/>
      <c r="E62" s="517"/>
      <c r="F62" s="501"/>
      <c r="G62" s="501"/>
      <c r="H62" s="501"/>
      <c r="I62" s="501"/>
      <c r="J62" s="501"/>
      <c r="K62" s="501"/>
      <c r="L62" s="501"/>
      <c r="M62" s="501"/>
      <c r="N62" s="501"/>
      <c r="O62" s="501"/>
      <c r="P62" s="501"/>
      <c r="Q62" s="501"/>
      <c r="R62" s="501"/>
      <c r="S62" s="501"/>
      <c r="T62" s="501"/>
      <c r="U62" s="501"/>
      <c r="V62" s="501"/>
    </row>
    <row r="63" spans="1:22" ht="20.100000000000001">
      <c r="B63" s="673"/>
      <c r="C63" s="673"/>
      <c r="D63" s="673"/>
      <c r="E63" s="517"/>
      <c r="F63" s="501"/>
      <c r="G63" s="501"/>
      <c r="H63" s="501"/>
      <c r="I63" s="501"/>
      <c r="J63" s="501"/>
      <c r="K63" s="501"/>
      <c r="L63" s="501"/>
      <c r="M63" s="501"/>
      <c r="N63" s="501"/>
      <c r="O63" s="501"/>
      <c r="P63" s="501"/>
      <c r="Q63" s="501"/>
      <c r="R63" s="501"/>
      <c r="S63" s="501"/>
      <c r="T63" s="501"/>
      <c r="U63" s="501"/>
      <c r="V63" s="501"/>
    </row>
    <row r="64" spans="1:22" ht="20.100000000000001">
      <c r="B64" s="518"/>
      <c r="C64" s="518"/>
      <c r="D64" s="518"/>
      <c r="E64" s="517"/>
      <c r="F64" s="501"/>
      <c r="G64" s="501"/>
      <c r="H64" s="501"/>
      <c r="I64" s="501"/>
      <c r="J64" s="501"/>
      <c r="K64" s="501"/>
      <c r="L64" s="501"/>
      <c r="M64" s="501"/>
      <c r="N64" s="501"/>
      <c r="O64" s="501"/>
      <c r="P64" s="501"/>
      <c r="Q64" s="501"/>
      <c r="R64" s="501"/>
      <c r="S64" s="501"/>
      <c r="T64" s="501"/>
      <c r="U64" s="501"/>
      <c r="V64" s="501"/>
    </row>
    <row r="65" spans="2:22" ht="20.100000000000001">
      <c r="B65" s="516"/>
      <c r="C65" s="516"/>
      <c r="D65" s="518"/>
      <c r="E65" s="517"/>
      <c r="F65" s="501"/>
      <c r="G65" s="501"/>
      <c r="H65" s="501"/>
      <c r="I65" s="501"/>
      <c r="J65" s="501"/>
      <c r="K65" s="501"/>
      <c r="L65" s="501"/>
      <c r="M65" s="501"/>
      <c r="N65" s="501"/>
      <c r="O65" s="501"/>
      <c r="P65" s="501"/>
      <c r="Q65" s="501"/>
      <c r="R65" s="501"/>
      <c r="S65" s="501"/>
      <c r="T65" s="501"/>
      <c r="U65" s="501"/>
      <c r="V65" s="501"/>
    </row>
    <row r="66" spans="2:22" ht="20.100000000000001">
      <c r="B66" s="673"/>
      <c r="C66" s="673"/>
      <c r="D66" s="673"/>
      <c r="E66" s="501"/>
      <c r="F66" s="501"/>
      <c r="G66" s="501"/>
      <c r="H66" s="501"/>
      <c r="I66" s="501"/>
      <c r="J66" s="501"/>
      <c r="K66" s="501"/>
      <c r="L66" s="501"/>
      <c r="M66" s="501"/>
      <c r="N66" s="501"/>
      <c r="O66" s="501"/>
      <c r="P66" s="501"/>
      <c r="Q66" s="501"/>
      <c r="R66" s="501"/>
      <c r="S66" s="501"/>
      <c r="T66" s="501"/>
      <c r="U66" s="501"/>
      <c r="V66" s="501"/>
    </row>
    <row r="67" spans="2:22" ht="20.100000000000001">
      <c r="B67" s="673"/>
      <c r="C67" s="673"/>
      <c r="D67" s="673"/>
      <c r="E67" s="501"/>
      <c r="F67" s="501"/>
      <c r="G67" s="501"/>
      <c r="H67" s="501"/>
      <c r="I67" s="501"/>
      <c r="J67" s="501"/>
      <c r="K67" s="501"/>
      <c r="L67" s="501"/>
      <c r="M67" s="501"/>
      <c r="N67" s="501"/>
      <c r="O67" s="501"/>
      <c r="P67" s="501"/>
      <c r="Q67" s="501"/>
      <c r="R67" s="501"/>
      <c r="S67" s="501"/>
      <c r="T67" s="501"/>
      <c r="U67" s="501"/>
      <c r="V67" s="501"/>
    </row>
    <row r="68" spans="2:22" ht="20.100000000000001">
      <c r="B68" s="673"/>
      <c r="C68" s="673"/>
      <c r="D68" s="673"/>
      <c r="E68" s="501"/>
      <c r="F68" s="501"/>
      <c r="G68" s="501"/>
      <c r="H68" s="501"/>
      <c r="I68" s="501"/>
      <c r="J68" s="501"/>
      <c r="K68" s="501"/>
      <c r="L68" s="501"/>
      <c r="M68" s="501"/>
      <c r="N68" s="501"/>
      <c r="O68" s="501"/>
      <c r="P68" s="501"/>
      <c r="Q68" s="501"/>
      <c r="R68" s="501"/>
      <c r="S68" s="501"/>
      <c r="T68" s="501"/>
      <c r="U68" s="501"/>
      <c r="V68" s="501"/>
    </row>
    <row r="69" spans="2:22" ht="20.100000000000001">
      <c r="B69" s="673"/>
      <c r="C69" s="673"/>
      <c r="D69" s="673"/>
      <c r="E69" s="501"/>
      <c r="F69" s="501"/>
      <c r="G69" s="501"/>
      <c r="H69" s="501"/>
      <c r="I69" s="501"/>
      <c r="J69" s="501"/>
      <c r="K69" s="501"/>
      <c r="L69" s="501"/>
      <c r="M69" s="501"/>
      <c r="N69" s="501"/>
      <c r="O69" s="501"/>
      <c r="P69" s="501"/>
      <c r="Q69" s="501"/>
      <c r="R69" s="501"/>
      <c r="S69" s="501"/>
      <c r="T69" s="501"/>
      <c r="U69" s="501"/>
      <c r="V69" s="501"/>
    </row>
    <row r="70" spans="2:22" ht="20.100000000000001">
      <c r="B70" s="673"/>
      <c r="C70" s="673"/>
      <c r="D70" s="673"/>
      <c r="E70" s="501"/>
      <c r="F70" s="501"/>
      <c r="G70" s="501"/>
      <c r="H70" s="501"/>
      <c r="I70" s="501"/>
      <c r="J70" s="501"/>
      <c r="K70" s="501"/>
      <c r="L70" s="501"/>
      <c r="M70" s="501"/>
      <c r="N70" s="501"/>
      <c r="O70" s="501"/>
      <c r="P70" s="501"/>
      <c r="Q70" s="501"/>
      <c r="R70" s="501"/>
      <c r="S70" s="501"/>
      <c r="T70" s="501"/>
      <c r="U70" s="501"/>
      <c r="V70" s="501"/>
    </row>
    <row r="71" spans="2:22" ht="20.100000000000001">
      <c r="B71" s="673"/>
      <c r="C71" s="673"/>
      <c r="D71" s="673"/>
      <c r="E71" s="501"/>
      <c r="F71" s="501"/>
      <c r="G71" s="501"/>
      <c r="H71" s="501"/>
      <c r="I71" s="501"/>
      <c r="J71" s="501"/>
      <c r="K71" s="501"/>
      <c r="L71" s="501"/>
      <c r="M71" s="501"/>
      <c r="N71" s="501"/>
      <c r="O71" s="501"/>
      <c r="P71" s="501"/>
      <c r="Q71" s="501"/>
      <c r="R71" s="501"/>
      <c r="S71" s="501"/>
      <c r="T71" s="501"/>
      <c r="U71" s="501"/>
      <c r="V71" s="501"/>
    </row>
    <row r="72" spans="2:22" ht="20.100000000000001">
      <c r="B72" s="673"/>
      <c r="C72" s="673"/>
      <c r="D72" s="673"/>
      <c r="E72" s="517"/>
      <c r="F72" s="501"/>
      <c r="G72" s="501"/>
      <c r="H72" s="501"/>
      <c r="I72" s="501"/>
      <c r="J72" s="501"/>
      <c r="K72" s="501"/>
      <c r="L72" s="501"/>
      <c r="M72" s="501"/>
      <c r="N72" s="501"/>
      <c r="O72" s="501"/>
      <c r="P72" s="501"/>
      <c r="Q72" s="501"/>
      <c r="R72" s="501"/>
      <c r="S72" s="501"/>
      <c r="T72" s="501"/>
      <c r="U72" s="501"/>
      <c r="V72" s="501"/>
    </row>
    <row r="73" spans="2:22" ht="20.100000000000001">
      <c r="B73" s="501"/>
      <c r="C73" s="501"/>
      <c r="D73" s="501"/>
      <c r="E73" s="501"/>
      <c r="F73" s="501"/>
      <c r="G73" s="501"/>
      <c r="H73" s="501"/>
      <c r="I73" s="501"/>
      <c r="J73" s="501"/>
      <c r="K73" s="501"/>
      <c r="L73" s="501"/>
      <c r="M73" s="501"/>
      <c r="N73" s="501"/>
      <c r="O73" s="501"/>
      <c r="P73" s="501"/>
      <c r="Q73" s="501"/>
      <c r="R73" s="501"/>
      <c r="S73" s="501"/>
      <c r="T73" s="501"/>
      <c r="U73" s="501"/>
      <c r="V73" s="501"/>
    </row>
    <row r="74" spans="2:22" ht="20.100000000000001">
      <c r="B74" s="501"/>
      <c r="C74" s="501"/>
      <c r="D74" s="501"/>
      <c r="E74" s="501"/>
      <c r="F74" s="501"/>
      <c r="G74" s="501"/>
      <c r="H74" s="501"/>
      <c r="I74" s="501"/>
      <c r="J74" s="501"/>
      <c r="K74" s="501"/>
      <c r="L74" s="501"/>
      <c r="M74" s="501"/>
      <c r="N74" s="501"/>
      <c r="O74" s="501"/>
      <c r="P74" s="501"/>
      <c r="Q74" s="501"/>
      <c r="R74" s="501"/>
      <c r="S74" s="501"/>
      <c r="T74" s="501"/>
      <c r="U74" s="501"/>
      <c r="V74" s="501"/>
    </row>
    <row r="75" spans="2:22" ht="20.100000000000001">
      <c r="B75" s="501"/>
      <c r="C75" s="501"/>
      <c r="D75" s="501"/>
      <c r="E75" s="501"/>
      <c r="F75" s="501"/>
      <c r="G75" s="501"/>
      <c r="H75" s="501"/>
      <c r="I75" s="501"/>
      <c r="J75" s="501"/>
      <c r="K75" s="501"/>
      <c r="L75" s="501"/>
      <c r="M75" s="501"/>
      <c r="N75" s="501"/>
      <c r="O75" s="501"/>
      <c r="P75" s="501"/>
      <c r="Q75" s="501"/>
      <c r="R75" s="501"/>
      <c r="S75" s="501"/>
      <c r="T75" s="501"/>
      <c r="U75" s="501"/>
      <c r="V75" s="501"/>
    </row>
    <row r="76" spans="2:22" ht="20.100000000000001">
      <c r="B76" s="501"/>
      <c r="C76" s="501"/>
      <c r="D76" s="501"/>
      <c r="E76" s="501"/>
      <c r="F76" s="501"/>
      <c r="G76" s="501"/>
      <c r="H76" s="501"/>
      <c r="I76" s="501"/>
      <c r="J76" s="501"/>
      <c r="K76" s="501"/>
      <c r="L76" s="501"/>
      <c r="M76" s="501"/>
      <c r="N76" s="501"/>
      <c r="O76" s="501"/>
      <c r="P76" s="501"/>
      <c r="Q76" s="501"/>
      <c r="R76" s="501"/>
      <c r="S76" s="501"/>
      <c r="T76" s="501"/>
      <c r="U76" s="501"/>
      <c r="V76" s="501"/>
    </row>
    <row r="77" spans="2:22" ht="20.100000000000001">
      <c r="B77" s="501"/>
      <c r="C77" s="501"/>
      <c r="D77" s="501"/>
      <c r="E77" s="501"/>
      <c r="F77" s="501"/>
      <c r="G77" s="501"/>
      <c r="H77" s="501"/>
      <c r="I77" s="501"/>
      <c r="J77" s="501"/>
      <c r="K77" s="501"/>
      <c r="L77" s="501"/>
      <c r="M77" s="501"/>
      <c r="N77" s="501"/>
      <c r="O77" s="501"/>
      <c r="P77" s="501"/>
      <c r="Q77" s="501"/>
      <c r="R77" s="501"/>
      <c r="S77" s="501"/>
      <c r="T77" s="501"/>
      <c r="U77" s="501"/>
      <c r="V77" s="501"/>
    </row>
    <row r="78" spans="2:22" ht="20.100000000000001">
      <c r="B78" s="501"/>
      <c r="C78" s="501"/>
      <c r="D78" s="501"/>
      <c r="E78" s="501"/>
      <c r="F78" s="501"/>
      <c r="G78" s="501"/>
      <c r="H78" s="501"/>
      <c r="I78" s="501"/>
      <c r="J78" s="501"/>
      <c r="K78" s="501"/>
      <c r="L78" s="501"/>
      <c r="M78" s="501"/>
      <c r="N78" s="501"/>
      <c r="O78" s="501"/>
      <c r="P78" s="501"/>
      <c r="Q78" s="501"/>
      <c r="R78" s="501"/>
      <c r="S78" s="501"/>
      <c r="T78" s="501"/>
      <c r="U78" s="501"/>
      <c r="V78" s="501"/>
    </row>
    <row r="79" spans="2:22" ht="20.100000000000001">
      <c r="B79" s="501"/>
      <c r="C79" s="501"/>
      <c r="D79" s="501"/>
      <c r="E79" s="501"/>
      <c r="F79" s="501"/>
      <c r="G79" s="501"/>
      <c r="H79" s="501"/>
      <c r="I79" s="501"/>
      <c r="J79" s="501"/>
      <c r="K79" s="501"/>
      <c r="L79" s="501"/>
      <c r="M79" s="501"/>
      <c r="N79" s="501"/>
      <c r="O79" s="501"/>
      <c r="P79" s="501"/>
      <c r="Q79" s="501"/>
      <c r="R79" s="501"/>
      <c r="S79" s="501"/>
      <c r="T79" s="501"/>
      <c r="U79" s="501"/>
      <c r="V79" s="501"/>
    </row>
    <row r="80" spans="2:22" ht="20.100000000000001">
      <c r="B80" s="501"/>
      <c r="C80" s="501"/>
      <c r="D80" s="501"/>
      <c r="E80" s="501"/>
      <c r="F80" s="501"/>
      <c r="G80" s="501"/>
      <c r="H80" s="501"/>
      <c r="I80" s="501"/>
      <c r="J80" s="501"/>
      <c r="K80" s="501"/>
      <c r="L80" s="501"/>
      <c r="M80" s="501"/>
      <c r="N80" s="501"/>
      <c r="O80" s="501"/>
      <c r="P80" s="501"/>
      <c r="Q80" s="501"/>
      <c r="R80" s="501"/>
      <c r="S80" s="501"/>
      <c r="T80" s="501"/>
      <c r="U80" s="501"/>
      <c r="V80" s="501"/>
    </row>
    <row r="81" spans="2:22" ht="20.100000000000001">
      <c r="B81" s="501"/>
      <c r="C81" s="501"/>
      <c r="D81" s="501"/>
      <c r="E81" s="501"/>
      <c r="F81" s="501"/>
      <c r="G81" s="501"/>
      <c r="H81" s="501"/>
      <c r="I81" s="501"/>
      <c r="J81" s="501"/>
      <c r="K81" s="501"/>
      <c r="L81" s="501"/>
      <c r="M81" s="501"/>
      <c r="N81" s="501"/>
      <c r="O81" s="501"/>
      <c r="P81" s="501"/>
      <c r="Q81" s="501"/>
      <c r="R81" s="501"/>
      <c r="S81" s="501"/>
      <c r="T81" s="501"/>
      <c r="U81" s="501"/>
      <c r="V81" s="501"/>
    </row>
    <row r="82" spans="2:22" ht="20.100000000000001">
      <c r="B82" s="501"/>
      <c r="C82" s="501"/>
      <c r="D82" s="501"/>
      <c r="E82" s="501"/>
      <c r="F82" s="501"/>
      <c r="G82" s="501"/>
      <c r="H82" s="501"/>
      <c r="I82" s="501"/>
      <c r="J82" s="501"/>
      <c r="K82" s="501"/>
      <c r="L82" s="501"/>
      <c r="M82" s="501"/>
      <c r="N82" s="501"/>
      <c r="O82" s="501"/>
      <c r="P82" s="501"/>
      <c r="Q82" s="501"/>
      <c r="R82" s="501"/>
      <c r="S82" s="501"/>
      <c r="T82" s="501"/>
      <c r="U82" s="501"/>
      <c r="V82" s="501"/>
    </row>
    <row r="83" spans="2:22" ht="20.100000000000001">
      <c r="B83" s="501"/>
      <c r="C83" s="501"/>
      <c r="D83" s="501"/>
      <c r="E83" s="501"/>
      <c r="F83" s="501"/>
      <c r="G83" s="501"/>
      <c r="H83" s="501"/>
      <c r="I83" s="501"/>
      <c r="J83" s="501"/>
      <c r="K83" s="501"/>
      <c r="L83" s="501"/>
      <c r="M83" s="501"/>
      <c r="N83" s="501"/>
      <c r="O83" s="501"/>
      <c r="P83" s="501"/>
      <c r="Q83" s="501"/>
      <c r="R83" s="501"/>
      <c r="S83" s="501"/>
      <c r="T83" s="501"/>
      <c r="U83" s="501"/>
      <c r="V83" s="501"/>
    </row>
    <row r="84" spans="2:22" ht="20.100000000000001">
      <c r="B84" s="501"/>
      <c r="C84" s="501"/>
      <c r="D84" s="501"/>
      <c r="E84" s="501"/>
      <c r="F84" s="501"/>
      <c r="G84" s="501"/>
      <c r="H84" s="501"/>
      <c r="I84" s="501"/>
      <c r="J84" s="501"/>
      <c r="K84" s="501"/>
      <c r="L84" s="501"/>
      <c r="M84" s="501"/>
      <c r="N84" s="501"/>
      <c r="O84" s="501"/>
      <c r="P84" s="501"/>
      <c r="Q84" s="501"/>
      <c r="R84" s="501"/>
      <c r="S84" s="501"/>
      <c r="T84" s="501"/>
      <c r="U84" s="501"/>
      <c r="V84" s="501"/>
    </row>
    <row r="85" spans="2:22" ht="20.100000000000001">
      <c r="B85" s="501"/>
      <c r="C85" s="501"/>
      <c r="D85" s="501"/>
      <c r="E85" s="501"/>
      <c r="F85" s="501"/>
      <c r="G85" s="501"/>
      <c r="H85" s="501"/>
      <c r="I85" s="501"/>
      <c r="J85" s="501"/>
      <c r="K85" s="501"/>
      <c r="L85" s="501"/>
      <c r="M85" s="501"/>
      <c r="N85" s="501"/>
      <c r="O85" s="501"/>
      <c r="P85" s="501"/>
      <c r="Q85" s="501"/>
      <c r="R85" s="501"/>
      <c r="S85" s="501"/>
      <c r="T85" s="501"/>
      <c r="U85" s="501"/>
      <c r="V85" s="501"/>
    </row>
    <row r="86" spans="2:22" ht="20.100000000000001">
      <c r="B86" s="501"/>
      <c r="C86" s="501"/>
      <c r="D86" s="501"/>
      <c r="E86" s="501"/>
      <c r="F86" s="501"/>
      <c r="G86" s="501"/>
      <c r="H86" s="501"/>
      <c r="I86" s="501"/>
      <c r="J86" s="501"/>
      <c r="K86" s="501"/>
      <c r="L86" s="501"/>
      <c r="M86" s="501"/>
      <c r="N86" s="501"/>
      <c r="O86" s="501"/>
      <c r="P86" s="501"/>
      <c r="Q86" s="501"/>
      <c r="R86" s="501"/>
      <c r="S86" s="501"/>
      <c r="T86" s="501"/>
      <c r="U86" s="501"/>
      <c r="V86" s="501"/>
    </row>
    <row r="87" spans="2:22" ht="20.100000000000001">
      <c r="B87" s="501"/>
      <c r="C87" s="501"/>
      <c r="D87" s="501"/>
      <c r="E87" s="501"/>
      <c r="F87" s="501"/>
      <c r="G87" s="501"/>
      <c r="H87" s="501"/>
      <c r="I87" s="501"/>
      <c r="J87" s="501"/>
      <c r="K87" s="501"/>
      <c r="L87" s="501"/>
      <c r="M87" s="501"/>
      <c r="N87" s="501"/>
      <c r="O87" s="501"/>
      <c r="P87" s="501"/>
      <c r="Q87" s="501"/>
      <c r="R87" s="501"/>
      <c r="S87" s="501"/>
      <c r="T87" s="501"/>
      <c r="U87" s="501"/>
      <c r="V87" s="501"/>
    </row>
    <row r="88" spans="2:22" ht="20.100000000000001">
      <c r="B88" s="501"/>
      <c r="C88" s="501"/>
      <c r="D88" s="501"/>
      <c r="E88" s="501"/>
      <c r="F88" s="501"/>
      <c r="G88" s="501"/>
      <c r="H88" s="501"/>
      <c r="I88" s="501"/>
      <c r="J88" s="501"/>
      <c r="K88" s="501"/>
      <c r="L88" s="501"/>
      <c r="M88" s="501"/>
      <c r="N88" s="501"/>
      <c r="O88" s="501"/>
      <c r="P88" s="501"/>
      <c r="Q88" s="501"/>
      <c r="R88" s="501"/>
      <c r="S88" s="501"/>
      <c r="T88" s="501"/>
      <c r="U88" s="501"/>
      <c r="V88" s="501"/>
    </row>
    <row r="89" spans="2:22" ht="20.100000000000001">
      <c r="B89" s="501"/>
      <c r="C89" s="501"/>
      <c r="D89" s="501"/>
      <c r="E89" s="501"/>
      <c r="F89" s="501"/>
      <c r="G89" s="501"/>
      <c r="H89" s="501"/>
      <c r="I89" s="501"/>
      <c r="J89" s="501"/>
      <c r="K89" s="501"/>
      <c r="L89" s="501"/>
      <c r="M89" s="501"/>
      <c r="N89" s="501"/>
      <c r="O89" s="501"/>
      <c r="P89" s="501"/>
      <c r="Q89" s="501"/>
      <c r="R89" s="501"/>
      <c r="S89" s="501"/>
      <c r="T89" s="501"/>
      <c r="U89" s="501"/>
      <c r="V89" s="501"/>
    </row>
  </sheetData>
  <sheetProtection sheet="1" objects="1" scenarios="1"/>
  <protectedRanges>
    <protectedRange sqref="D4" name="Dropdown"/>
  </protectedRanges>
  <mergeCells count="13">
    <mergeCell ref="I8:I10"/>
    <mergeCell ref="J8:J10"/>
    <mergeCell ref="K8:K10"/>
    <mergeCell ref="B72:D72"/>
    <mergeCell ref="B59:D59"/>
    <mergeCell ref="B62:D62"/>
    <mergeCell ref="B63:D63"/>
    <mergeCell ref="B66:D66"/>
    <mergeCell ref="B67:D67"/>
    <mergeCell ref="B68:D68"/>
    <mergeCell ref="B69:D69"/>
    <mergeCell ref="B70:D70"/>
    <mergeCell ref="B71:D71"/>
  </mergeCells>
  <conditionalFormatting sqref="D4">
    <cfRule type="expression" dxfId="813" priority="1">
      <formula>$C$4="No data has been provided in the table, please confirm this is correct using this dropdown:"</formula>
    </cfRule>
  </conditionalFormatting>
  <conditionalFormatting sqref="E43:G43">
    <cfRule type="containsText" dxfId="812" priority="13" operator="containsText" text="Error">
      <formula>NOT(ISERROR(SEARCH("Error",E43)))</formula>
    </cfRule>
  </conditionalFormatting>
  <conditionalFormatting sqref="F4">
    <cfRule type="expression" dxfId="811" priority="2">
      <formula>$D$4="No data has been provided in the table, please confirm this is correct using this dropdown:"</formula>
    </cfRule>
  </conditionalFormatting>
  <conditionalFormatting sqref="I12:K12">
    <cfRule type="containsText" dxfId="810" priority="11" operator="containsText" text="sum">
      <formula>NOT(ISERROR(SEARCH("sum",I12)))</formula>
    </cfRule>
    <cfRule type="containsText" dxfId="809" priority="12" operator="containsText" text="should not">
      <formula>NOT(ISERROR(SEARCH("should not",I12)))</formula>
    </cfRule>
  </conditionalFormatting>
  <conditionalFormatting sqref="I18:K18">
    <cfRule type="containsText" dxfId="808" priority="9" operator="containsText" text="sum">
      <formula>NOT(ISERROR(SEARCH("sum",I18)))</formula>
    </cfRule>
    <cfRule type="containsText" dxfId="807" priority="10" operator="containsText" text="should not">
      <formula>NOT(ISERROR(SEARCH("should not",I18)))</formula>
    </cfRule>
  </conditionalFormatting>
  <conditionalFormatting sqref="I22:K22">
    <cfRule type="containsText" dxfId="806" priority="7" operator="containsText" text="sum">
      <formula>NOT(ISERROR(SEARCH("sum",I22)))</formula>
    </cfRule>
    <cfRule type="containsText" dxfId="805" priority="8" operator="containsText" text="should not">
      <formula>NOT(ISERROR(SEARCH("should not",I22)))</formula>
    </cfRule>
  </conditionalFormatting>
  <conditionalFormatting sqref="I30:K30">
    <cfRule type="containsText" dxfId="804" priority="5" operator="containsText" text="sum">
      <formula>NOT(ISERROR(SEARCH("sum",I30)))</formula>
    </cfRule>
    <cfRule type="containsText" dxfId="803" priority="6" operator="containsText" text="should not">
      <formula>NOT(ISERROR(SEARCH("should not",I30)))</formula>
    </cfRule>
  </conditionalFormatting>
  <conditionalFormatting sqref="I51:K51">
    <cfRule type="containsText" dxfId="802" priority="3" operator="containsText" text="sum">
      <formula>NOT(ISERROR(SEARCH("sum",I51)))</formula>
    </cfRule>
    <cfRule type="containsText" dxfId="801" priority="4" operator="containsText" text="should not">
      <formula>NOT(ISERROR(SEARCH("should not",I51)))</formula>
    </cfRule>
  </conditionalFormatting>
  <dataValidations count="1">
    <dataValidation type="list" showInputMessage="1" showErrorMessage="1" sqref="D4" xr:uid="{63FD3981-902C-4B72-8BAE-A1F9EBA25EE0}">
      <formula1>$C$60:$C$61</formula1>
    </dataValidation>
  </dataValidations>
  <hyperlinks>
    <hyperlink ref="E2" location="Key!A1" display="Key to cell shading" xr:uid="{F693EB58-7186-430A-A0B9-AB99481B182B}"/>
  </hyperlinks>
  <pageMargins left="0.7" right="0.7" top="0.75" bottom="0.75" header="0.3" footer="0.3"/>
  <pageSetup paperSize="9" orientation="portrait" r:id="rId1"/>
  <headerFooter>
    <oddHeader>&amp;C&amp;"Calibri"&amp;10&amp;K000000 OFFICIAL - HMG USE ONLY&amp;1#_x000D_</oddHeader>
    <oddFooter>&amp;C_x000D_&amp;1#&amp;"Calibri"&amp;10&amp;K000000 OFFICIAL - HMG USE ONLY</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5">
    <tabColor theme="8" tint="-0.499984740745262"/>
  </sheetPr>
  <dimension ref="A1:W1465"/>
  <sheetViews>
    <sheetView showGridLines="0" topLeftCell="B1" zoomScaleNormal="100" zoomScaleSheetLayoutView="100" workbookViewId="0">
      <pane ySplit="3" topLeftCell="A4" activePane="bottomLeft" state="frozen"/>
      <selection pane="bottomLeft" activeCell="B2" sqref="B2"/>
      <selection activeCell="EB38" sqref="EB38"/>
    </sheetView>
  </sheetViews>
  <sheetFormatPr defaultColWidth="8.88671875" defaultRowHeight="15.6"/>
  <cols>
    <col min="1" max="1" width="32.88671875" hidden="1" customWidth="1"/>
    <col min="2" max="2" width="8.88671875" style="318" customWidth="1"/>
    <col min="3" max="6" width="15.6640625" customWidth="1"/>
    <col min="7" max="7" width="8.88671875" customWidth="1"/>
    <col min="8" max="14" width="10.6640625" hidden="1" customWidth="1"/>
    <col min="15" max="15" width="7" hidden="1" customWidth="1"/>
    <col min="16" max="17" width="2.88671875" hidden="1" customWidth="1"/>
    <col min="18" max="18" width="8.88671875" customWidth="1"/>
  </cols>
  <sheetData>
    <row r="1" spans="1:17" s="148" customFormat="1" ht="47.1" hidden="1" thickBot="1">
      <c r="A1" s="394" t="s">
        <v>658</v>
      </c>
      <c r="B1" s="367"/>
      <c r="C1" s="363" t="s">
        <v>659</v>
      </c>
      <c r="D1" s="363" t="s">
        <v>660</v>
      </c>
      <c r="E1" s="363" t="s">
        <v>661</v>
      </c>
      <c r="F1" s="363"/>
      <c r="G1" s="368" t="s">
        <v>662</v>
      </c>
      <c r="H1" s="363" t="s">
        <v>663</v>
      </c>
      <c r="I1" s="363" t="s">
        <v>664</v>
      </c>
      <c r="J1" s="363" t="s">
        <v>665</v>
      </c>
      <c r="K1" s="363" t="s">
        <v>223</v>
      </c>
      <c r="L1" s="363" t="s">
        <v>224</v>
      </c>
      <c r="M1" s="363" t="s">
        <v>666</v>
      </c>
      <c r="N1" s="379" t="s">
        <v>667</v>
      </c>
      <c r="O1" s="379" t="s">
        <v>668</v>
      </c>
      <c r="P1" s="363" t="s">
        <v>669</v>
      </c>
      <c r="Q1" s="363" t="s">
        <v>670</v>
      </c>
    </row>
    <row r="2" spans="1:17" s="148" customFormat="1" ht="90" customHeight="1">
      <c r="A2" s="394"/>
      <c r="B2" s="356" t="s">
        <v>98</v>
      </c>
      <c r="C2" s="698" t="s">
        <v>671</v>
      </c>
      <c r="D2" s="699"/>
      <c r="E2" s="699"/>
      <c r="F2" s="700"/>
      <c r="G2" s="207"/>
      <c r="N2" s="161"/>
      <c r="O2" s="395">
        <f>COLUMN()</f>
        <v>15</v>
      </c>
    </row>
    <row r="3" spans="1:17" s="148" customFormat="1" ht="31.5" thickBot="1">
      <c r="A3" s="394"/>
      <c r="B3" s="317" t="s">
        <v>623</v>
      </c>
      <c r="C3" s="232" t="s">
        <v>672</v>
      </c>
      <c r="D3" s="233">
        <f ca="1">SUM(COUNTIF(K:K,"TRUE")-F3)</f>
        <v>0</v>
      </c>
      <c r="E3" s="234" t="s">
        <v>673</v>
      </c>
      <c r="F3" s="235">
        <f ca="1">COUNTIF(L:L,"TRUE")</f>
        <v>0</v>
      </c>
      <c r="G3" s="207"/>
      <c r="N3" s="161"/>
      <c r="O3" s="161"/>
    </row>
    <row r="4" spans="1:17" s="148" customFormat="1" ht="15.95" thickBot="1">
      <c r="A4" s="394"/>
      <c r="B4" s="317" t="s">
        <v>623</v>
      </c>
      <c r="C4" s="172"/>
      <c r="D4" s="172"/>
      <c r="E4" s="172"/>
      <c r="F4" s="172"/>
      <c r="G4" s="207"/>
      <c r="N4" s="161"/>
      <c r="O4" s="161"/>
    </row>
    <row r="5" spans="1:17">
      <c r="A5" s="396"/>
      <c r="B5" s="317" t="s">
        <v>623</v>
      </c>
      <c r="C5" s="303" t="s">
        <v>674</v>
      </c>
      <c r="D5" s="247"/>
      <c r="E5" s="247"/>
      <c r="F5" s="248"/>
      <c r="G5" s="95"/>
      <c r="H5" s="158"/>
      <c r="I5" s="158"/>
      <c r="J5" s="158"/>
      <c r="K5" s="158"/>
      <c r="L5" s="158"/>
      <c r="M5" s="158"/>
      <c r="N5" s="163"/>
      <c r="O5" s="163"/>
    </row>
    <row r="6" spans="1:17" ht="45" customHeight="1">
      <c r="A6" s="396"/>
      <c r="B6" s="317" t="s">
        <v>623</v>
      </c>
      <c r="C6" s="229" t="s">
        <v>675</v>
      </c>
      <c r="D6" s="57" t="s">
        <v>676</v>
      </c>
      <c r="E6" s="57" t="s">
        <v>677</v>
      </c>
      <c r="F6" s="230" t="s">
        <v>678</v>
      </c>
      <c r="G6" s="95"/>
      <c r="H6" s="165"/>
      <c r="I6" s="165"/>
      <c r="J6" s="158"/>
      <c r="K6" s="165"/>
      <c r="L6" s="158"/>
      <c r="M6" s="158"/>
      <c r="N6" s="163"/>
      <c r="O6" s="163"/>
    </row>
    <row r="7" spans="1:17">
      <c r="A7" s="397" t="s">
        <v>679</v>
      </c>
      <c r="B7" s="317" t="s">
        <v>623</v>
      </c>
      <c r="C7" s="249" t="e">
        <f ca="1">INDEX(INDIRECT("data_"&amp;C$1&amp;"_array"),MATCH(Cover!$C$17,INDIRECT("data_"&amp;C$1&amp;"_rows"),0),MATCH(SUBSTITUTE($A7,"strt","end"),INDIRECT("data_"&amp;C$1&amp;"_cols"),0))</f>
        <v>#N/A</v>
      </c>
      <c r="D7" s="249" t="e">
        <f ca="1">INDEX(INDIRECT("data_"&amp;D$1&amp;"_array"),MATCH(Cover!$C$17,INDIRECT("data_"&amp;D$1&amp;"_rows"),0),MATCH(SUBSTITUTE($A7,"strt","end"),INDIRECT("data_"&amp;D$1&amp;"_cols"),0))</f>
        <v>#N/A</v>
      </c>
      <c r="E7" s="249" t="e">
        <f ca="1">INDEX(INDIRECT("data_"&amp;E$1&amp;"_array"),MATCH(Cover!$C$17,INDIRECT("data_"&amp;E$1&amp;"_rows"),0),MATCH(SUBSTITUTE($A7,"strt","end"),INDIRECT("data_"&amp;E$1&amp;"_cols"),0))</f>
        <v>#N/A</v>
      </c>
      <c r="F7" s="250">
        <f ca="1">INDEX(INDIRECT(LEFT($A7,SEARCH("-",$A7,1)-1)&amp;"_data"),MATCH(MID($A7, SEARCH("-",$A7) + 1, SEARCH("-",$A7,SEARCH("-",$A7)+1) - SEARCH("-",$A7) - 1),INDIRECT(LEFT($A7,SEARCH("-",$A7,1)-1)&amp;"_rows"),0),MATCH(RIGHT($A7,LEN($A7) - SEARCH("-", $A7, SEARCH("-", $A7) + 1)),INDIRECT(LEFT($A7,SEARCH("-",$A7,1)-1)&amp;"_Header"),0))</f>
        <v>0</v>
      </c>
      <c r="G7" s="95"/>
      <c r="H7" s="166"/>
      <c r="I7" s="166"/>
      <c r="J7" s="167"/>
      <c r="K7" s="166"/>
      <c r="L7" s="167"/>
      <c r="M7" s="167"/>
      <c r="N7" s="168"/>
      <c r="O7" s="168"/>
    </row>
    <row r="8" spans="1:17" ht="63" customHeight="1">
      <c r="A8" s="396"/>
      <c r="B8" s="317" t="s">
        <v>623</v>
      </c>
      <c r="C8" s="710" t="s">
        <v>680</v>
      </c>
      <c r="D8" s="708"/>
      <c r="E8" s="708"/>
      <c r="F8" s="711"/>
      <c r="G8" s="95"/>
      <c r="H8" s="169"/>
      <c r="I8" s="169"/>
      <c r="J8" s="169"/>
      <c r="K8" s="169"/>
      <c r="L8" s="169"/>
      <c r="M8" s="169"/>
      <c r="N8" s="170"/>
      <c r="O8" s="170"/>
    </row>
    <row r="9" spans="1:17" ht="60" customHeight="1">
      <c r="A9" s="396" t="s">
        <v>681</v>
      </c>
      <c r="B9" s="317" t="s">
        <v>682</v>
      </c>
      <c r="C9" s="712"/>
      <c r="D9" s="705"/>
      <c r="E9" s="705"/>
      <c r="F9" s="713"/>
      <c r="G9" s="332" t="e">
        <f ca="1">IF(AND($I9=TRUE,$J9=TRUE),"Return to form","")</f>
        <v>#N/A</v>
      </c>
      <c r="H9" s="169" t="e">
        <f ca="1">D7&lt;&gt;0</f>
        <v>#N/A</v>
      </c>
      <c r="I9" s="169" t="e">
        <f ca="1">F7&gt;=D7</f>
        <v>#N/A</v>
      </c>
      <c r="J9" s="169" t="b">
        <f>ISTEXT(C9)</f>
        <v>0</v>
      </c>
      <c r="K9" s="169" t="e">
        <f ca="1">IF(AND(H9=TRUE,I9=TRUE),TRUE,FALSE)</f>
        <v>#N/A</v>
      </c>
      <c r="L9" s="169" t="e">
        <f ca="1">IF(AND(H9=TRUE,I9=TRUE,J9=TRUE),TRUE,FALSE)</f>
        <v>#N/A</v>
      </c>
      <c r="M9" s="169"/>
      <c r="N9" s="170"/>
      <c r="O9" s="170" t="s">
        <v>683</v>
      </c>
      <c r="P9">
        <f ca="1">MATCH(MID($A7, SEARCH("-",$A9) + 1, SEARCH("-",$A9,SEARCH("-",$A9)+1) - SEARCH("-",$A9) - 1),INDIRECT(LEFT($A9,SEARCH("-",$A9,1)-1)&amp;"_rows"),0)</f>
        <v>8</v>
      </c>
      <c r="Q9">
        <f ca="1">MATCH(RIGHT($A7,LEN($A7) - SEARCH("-", $A7, SEARCH("-", $A7) + 1)),INDIRECT(LEFT($A7,SEARCH("-",$A7,1)-1)&amp;"_Header"),0)</f>
        <v>12</v>
      </c>
    </row>
    <row r="10" spans="1:17" ht="30" customHeight="1">
      <c r="A10" s="396" t="s">
        <v>623</v>
      </c>
      <c r="B10" s="317" t="s">
        <v>623</v>
      </c>
      <c r="C10" s="710" t="s">
        <v>684</v>
      </c>
      <c r="D10" s="708"/>
      <c r="E10" s="708"/>
      <c r="F10" s="711"/>
      <c r="G10" s="211"/>
      <c r="H10" s="169"/>
      <c r="I10" s="169"/>
      <c r="J10" s="169"/>
      <c r="K10" s="169"/>
      <c r="L10" s="169"/>
      <c r="M10" s="169"/>
      <c r="N10" s="170"/>
      <c r="O10" s="170"/>
    </row>
    <row r="11" spans="1:17" ht="60" customHeight="1">
      <c r="A11" s="396" t="s">
        <v>685</v>
      </c>
      <c r="B11" s="317" t="s">
        <v>686</v>
      </c>
      <c r="C11" s="712"/>
      <c r="D11" s="705"/>
      <c r="E11" s="705"/>
      <c r="F11" s="713"/>
      <c r="G11" s="332" t="e">
        <f ca="1">IF(AND($I11=TRUE,$J11=TRUE),"Return to form","")</f>
        <v>#N/A</v>
      </c>
      <c r="H11" s="169" t="e">
        <f ca="1">AND($F7&lt;=SUM($C7-$M11),$I9=FALSE)</f>
        <v>#N/A</v>
      </c>
      <c r="I11" s="169" t="e">
        <f ca="1">F7&lt;=SUM(C7*N11)</f>
        <v>#N/A</v>
      </c>
      <c r="J11" s="169" t="b">
        <f>ISTEXT(C11)</f>
        <v>0</v>
      </c>
      <c r="K11" s="169" t="e">
        <f ca="1">IF(AND(H11=TRUE,I11=TRUE),TRUE,FALSE)</f>
        <v>#N/A</v>
      </c>
      <c r="L11" s="169" t="e">
        <f ca="1">IF(AND(H11=TRUE,I11=TRUE,J11=TRUE),TRUE,FALSE)</f>
        <v>#N/A</v>
      </c>
      <c r="M11" s="169">
        <v>5000</v>
      </c>
      <c r="N11" s="170">
        <v>0.33333333333333298</v>
      </c>
      <c r="O11" s="170" t="s">
        <v>683</v>
      </c>
      <c r="P11">
        <f t="shared" ref="P11:P13" ca="1" si="0">MATCH(MID($A9, SEARCH("-",$A11) + 1, SEARCH("-",$A11,SEARCH("-",$A11)+1) - SEARCH("-",$A11) - 1),INDIRECT(LEFT($A11,SEARCH("-",$A11,1)-1)&amp;"_rows"),0)</f>
        <v>8</v>
      </c>
      <c r="Q11">
        <f ca="1">MATCH(RIGHT($A7,LEN($A7) - SEARCH("-", $A7, SEARCH("-", $A7) + 1)),INDIRECT(LEFT($A7,SEARCH("-",$A7,1)-1)&amp;"_Header"),0)</f>
        <v>12</v>
      </c>
    </row>
    <row r="12" spans="1:17" ht="30" customHeight="1">
      <c r="A12" s="396" t="s">
        <v>623</v>
      </c>
      <c r="B12" s="317" t="s">
        <v>623</v>
      </c>
      <c r="C12" s="710" t="s">
        <v>687</v>
      </c>
      <c r="D12" s="708"/>
      <c r="E12" s="708"/>
      <c r="F12" s="711"/>
      <c r="G12" s="211"/>
      <c r="H12" s="169"/>
      <c r="I12" s="169"/>
      <c r="J12" s="169"/>
      <c r="K12" s="169"/>
      <c r="L12" s="169"/>
      <c r="M12" s="169"/>
      <c r="N12" s="170"/>
      <c r="O12" s="170"/>
    </row>
    <row r="13" spans="1:17" ht="60" customHeight="1" thickBot="1">
      <c r="A13" s="396" t="s">
        <v>688</v>
      </c>
      <c r="B13" s="317" t="s">
        <v>689</v>
      </c>
      <c r="C13" s="714"/>
      <c r="D13" s="715"/>
      <c r="E13" s="715"/>
      <c r="F13" s="716"/>
      <c r="G13" s="332" t="e">
        <f ca="1">IF(AND($I13=TRUE,$J13=TRUE),"Return to form","")</f>
        <v>#N/A</v>
      </c>
      <c r="H13" s="169" t="e">
        <f ca="1">OR(AND(E7&lt;&gt;0,ABS(F7-E7)&gt;=$M13),AND(E7=0,F7&gt;=$M13))</f>
        <v>#N/A</v>
      </c>
      <c r="I13" s="169" t="e">
        <f ca="1">OR(F7&lt;=(E7*(1-N13)),F7&gt;=(E7*(1+N13)))</f>
        <v>#N/A</v>
      </c>
      <c r="J13" s="169" t="b">
        <f>ISTEXT(C13)</f>
        <v>0</v>
      </c>
      <c r="K13" s="169" t="e">
        <f ca="1">IF(AND(H13=TRUE,I13=TRUE),TRUE,FALSE)</f>
        <v>#N/A</v>
      </c>
      <c r="L13" s="169" t="e">
        <f ca="1">IF(AND(H13=TRUE,I13=TRUE,J13=TRUE),TRUE,FALSE)</f>
        <v>#N/A</v>
      </c>
      <c r="M13" s="169">
        <v>5000</v>
      </c>
      <c r="N13" s="170">
        <v>0.2</v>
      </c>
      <c r="O13" s="170" t="s">
        <v>683</v>
      </c>
      <c r="P13">
        <f t="shared" ca="1" si="0"/>
        <v>8</v>
      </c>
      <c r="Q13">
        <f ca="1">MATCH(RIGHT($A7,LEN($A7) - SEARCH("-", $A7, SEARCH("-", $A7) + 1)),INDIRECT(LEFT($A7,SEARCH("-",$A7,1)-1)&amp;"_Header"),0)</f>
        <v>12</v>
      </c>
    </row>
    <row r="14" spans="1:17">
      <c r="A14" s="396" t="s">
        <v>623</v>
      </c>
      <c r="B14" s="317" t="s">
        <v>623</v>
      </c>
      <c r="C14" s="123"/>
      <c r="D14" s="123"/>
      <c r="E14" s="123"/>
      <c r="F14" s="123"/>
      <c r="G14" s="212"/>
      <c r="H14" s="158"/>
      <c r="I14" s="158"/>
      <c r="J14" s="158"/>
      <c r="K14" s="158"/>
      <c r="L14" s="158"/>
      <c r="M14" s="158"/>
      <c r="N14" s="163"/>
      <c r="O14" s="163"/>
    </row>
    <row r="15" spans="1:17">
      <c r="A15" s="396" t="s">
        <v>623</v>
      </c>
      <c r="B15" s="317" t="s">
        <v>623</v>
      </c>
      <c r="C15" s="92" t="s">
        <v>690</v>
      </c>
      <c r="D15" s="55"/>
      <c r="E15" s="55"/>
      <c r="F15" s="56"/>
      <c r="G15" s="211"/>
      <c r="H15" s="158"/>
      <c r="I15" s="158"/>
      <c r="J15" s="158"/>
      <c r="K15" s="158"/>
      <c r="L15" s="158"/>
      <c r="M15" s="158"/>
      <c r="N15" s="163"/>
      <c r="O15" s="163"/>
    </row>
    <row r="16" spans="1:17" ht="45" customHeight="1">
      <c r="A16" s="396" t="s">
        <v>623</v>
      </c>
      <c r="B16" s="317" t="s">
        <v>623</v>
      </c>
      <c r="C16" s="57" t="s">
        <v>675</v>
      </c>
      <c r="D16" s="57" t="s">
        <v>676</v>
      </c>
      <c r="E16" s="57" t="s">
        <v>677</v>
      </c>
      <c r="F16" s="57" t="s">
        <v>678</v>
      </c>
      <c r="G16" s="211"/>
      <c r="H16" s="165"/>
      <c r="I16" s="165"/>
      <c r="J16" s="158"/>
      <c r="K16" s="165"/>
      <c r="L16" s="158"/>
      <c r="M16" s="158"/>
      <c r="N16" s="163"/>
      <c r="O16" s="163"/>
    </row>
    <row r="17" spans="1:17">
      <c r="A17" s="397" t="s">
        <v>691</v>
      </c>
      <c r="B17" s="317" t="s">
        <v>623</v>
      </c>
      <c r="C17" s="249" t="e">
        <f ca="1">INDEX(INDIRECT("data_"&amp;C$1&amp;"_array"),MATCH(Cover!$C$17,INDIRECT("data_"&amp;C$1&amp;"_rows"),0),MATCH(SUBSTITUTE($A17,"strt","end"),INDIRECT("data_"&amp;C$1&amp;"_cols"),0))</f>
        <v>#N/A</v>
      </c>
      <c r="D17" s="249" t="e">
        <f ca="1">INDEX(INDIRECT("data_"&amp;D$1&amp;"_array"),MATCH(Cover!$C$17,INDIRECT("data_"&amp;D$1&amp;"_rows"),0),MATCH(SUBSTITUTE($A17,"strt","end"),INDIRECT("data_"&amp;D$1&amp;"_cols"),0))</f>
        <v>#N/A</v>
      </c>
      <c r="E17" s="249" t="e">
        <f ca="1">INDEX(INDIRECT("data_"&amp;E$1&amp;"_array"),MATCH(Cover!$C$17,INDIRECT("data_"&amp;E$1&amp;"_rows"),0),MATCH(SUBSTITUTE($A17,"strt","end"),INDIRECT("data_"&amp;E$1&amp;"_cols"),0))</f>
        <v>#N/A</v>
      </c>
      <c r="F17" s="250">
        <f ca="1">INDEX(INDIRECT(LEFT($A17,SEARCH("-",$A17,1)-1)&amp;"_data"),MATCH(MID($A17, SEARCH("-",$A17) + 1, SEARCH("-",$A17,SEARCH("-",$A17)+1) - SEARCH("-",$A17) - 1),INDIRECT(LEFT($A17,SEARCH("-",$A17,1)-1)&amp;"_rows"),0),MATCH(RIGHT($A17,LEN($A17) - SEARCH("-", $A17, SEARCH("-", $A17) + 1)),INDIRECT(LEFT($A17,SEARCH("-",$A17,1)-1)&amp;"_Header"),0))</f>
        <v>0</v>
      </c>
      <c r="G17" s="211"/>
      <c r="H17" s="166"/>
      <c r="I17" s="166"/>
      <c r="J17" s="167"/>
      <c r="K17" s="166"/>
      <c r="L17" s="167"/>
      <c r="M17" s="167"/>
      <c r="N17" s="168"/>
      <c r="O17" s="168"/>
    </row>
    <row r="18" spans="1:17" ht="60" customHeight="1">
      <c r="A18" s="396" t="s">
        <v>623</v>
      </c>
      <c r="B18" s="317" t="s">
        <v>623</v>
      </c>
      <c r="C18" s="707" t="s">
        <v>692</v>
      </c>
      <c r="D18" s="708"/>
      <c r="E18" s="708"/>
      <c r="F18" s="709"/>
      <c r="G18" s="95"/>
      <c r="H18" s="169"/>
      <c r="I18" s="169"/>
      <c r="J18" s="169"/>
      <c r="K18" s="169"/>
      <c r="L18" s="169"/>
      <c r="M18" s="169"/>
      <c r="N18" s="170"/>
      <c r="O18" s="170"/>
    </row>
    <row r="19" spans="1:17" ht="60" customHeight="1">
      <c r="A19" s="396" t="s">
        <v>693</v>
      </c>
      <c r="B19" s="317" t="s">
        <v>694</v>
      </c>
      <c r="C19" s="704"/>
      <c r="D19" s="705"/>
      <c r="E19" s="705"/>
      <c r="F19" s="706"/>
      <c r="G19" s="332" t="e">
        <f ca="1">IF(AND($I19=TRUE,$J19=TRUE),"Return to form","")</f>
        <v>#N/A</v>
      </c>
      <c r="H19" s="169" t="e">
        <f ca="1">D17&lt;&gt;0</f>
        <v>#N/A</v>
      </c>
      <c r="I19" s="169" t="e">
        <f ca="1">F17&gt;=D17</f>
        <v>#N/A</v>
      </c>
      <c r="J19" s="169" t="b">
        <f>ISTEXT(C19)</f>
        <v>0</v>
      </c>
      <c r="K19" s="169" t="e">
        <f ca="1">IF(AND(H19=TRUE,I19=TRUE),TRUE,FALSE)</f>
        <v>#N/A</v>
      </c>
      <c r="L19" s="169" t="e">
        <f ca="1">IF(AND(H19=TRUE,I19=TRUE,J19=TRUE),TRUE,FALSE)</f>
        <v>#N/A</v>
      </c>
      <c r="M19" s="169"/>
      <c r="N19" s="170"/>
      <c r="O19" s="170" t="s">
        <v>683</v>
      </c>
      <c r="P19">
        <f ca="1">MATCH(MID($A17, SEARCH("-",$A19) + 1, SEARCH("-",$A19,SEARCH("-",$A19)+1) - SEARCH("-",$A19) - 1),INDIRECT(LEFT($A19,SEARCH("-",$A19,1)-1)&amp;"_rows"),0)</f>
        <v>8</v>
      </c>
      <c r="Q19">
        <f ca="1">MATCH(RIGHT($A17,LEN($A17) - SEARCH("-", $A17, SEARCH("-", $A17) + 1)),INDIRECT(LEFT($A17,SEARCH("-",$A17,1)-1)&amp;"_Header"),0)</f>
        <v>23</v>
      </c>
    </row>
    <row r="20" spans="1:17" ht="30" customHeight="1">
      <c r="A20" s="396" t="s">
        <v>623</v>
      </c>
      <c r="B20" s="317" t="s">
        <v>623</v>
      </c>
      <c r="C20" s="707" t="s">
        <v>684</v>
      </c>
      <c r="D20" s="708"/>
      <c r="E20" s="708"/>
      <c r="F20" s="709"/>
      <c r="G20" s="211"/>
      <c r="H20" s="169"/>
      <c r="I20" s="169"/>
      <c r="J20" s="169"/>
      <c r="K20" s="169"/>
      <c r="L20" s="169"/>
      <c r="M20" s="169"/>
      <c r="N20" s="170"/>
      <c r="O20" s="170"/>
    </row>
    <row r="21" spans="1:17" ht="60" customHeight="1">
      <c r="A21" s="396" t="s">
        <v>695</v>
      </c>
      <c r="B21" s="317" t="s">
        <v>696</v>
      </c>
      <c r="C21" s="704"/>
      <c r="D21" s="705"/>
      <c r="E21" s="705"/>
      <c r="F21" s="706"/>
      <c r="G21" s="332" t="e">
        <f ca="1">IF(AND($I21=TRUE,$J21=TRUE),"Return to form","")</f>
        <v>#N/A</v>
      </c>
      <c r="H21" s="169" t="e">
        <f ca="1">AND($F17&lt;=SUM($C17-$M21),$I19=FALSE)</f>
        <v>#N/A</v>
      </c>
      <c r="I21" s="169" t="e">
        <f ca="1">F17&lt;=SUM(C17*N21)</f>
        <v>#N/A</v>
      </c>
      <c r="J21" s="169" t="b">
        <f>ISTEXT(C21)</f>
        <v>0</v>
      </c>
      <c r="K21" s="169" t="e">
        <f ca="1">IF(AND(H21=TRUE,I21=TRUE),TRUE,FALSE)</f>
        <v>#N/A</v>
      </c>
      <c r="L21" s="169" t="e">
        <f ca="1">IF(AND(H21=TRUE,I21=TRUE,J21=TRUE),TRUE,FALSE)</f>
        <v>#N/A</v>
      </c>
      <c r="M21" s="169">
        <v>5000</v>
      </c>
      <c r="N21" s="170">
        <v>0.33333333333333298</v>
      </c>
      <c r="O21" s="170" t="s">
        <v>683</v>
      </c>
      <c r="P21">
        <f t="shared" ref="P21:P23" ca="1" si="1">MATCH(MID($A19, SEARCH("-",$A21) + 1, SEARCH("-",$A21,SEARCH("-",$A21)+1) - SEARCH("-",$A21) - 1),INDIRECT(LEFT($A21,SEARCH("-",$A21,1)-1)&amp;"_rows"),0)</f>
        <v>8</v>
      </c>
      <c r="Q21">
        <f ca="1">MATCH(RIGHT($A17,LEN($A17) - SEARCH("-", $A17, SEARCH("-", $A17) + 1)),INDIRECT(LEFT($A17,SEARCH("-",$A17,1)-1)&amp;"_Header"),0)</f>
        <v>23</v>
      </c>
    </row>
    <row r="22" spans="1:17" ht="30" customHeight="1">
      <c r="A22" s="396" t="s">
        <v>623</v>
      </c>
      <c r="B22" s="317" t="s">
        <v>623</v>
      </c>
      <c r="C22" s="707" t="s">
        <v>687</v>
      </c>
      <c r="D22" s="708"/>
      <c r="E22" s="708"/>
      <c r="F22" s="709"/>
      <c r="G22" s="211"/>
      <c r="H22" s="169"/>
      <c r="I22" s="169"/>
      <c r="J22" s="169"/>
      <c r="K22" s="169"/>
      <c r="L22" s="169"/>
      <c r="M22" s="169"/>
      <c r="N22" s="170"/>
      <c r="O22" s="170"/>
    </row>
    <row r="23" spans="1:17" ht="60" customHeight="1">
      <c r="A23" s="396" t="s">
        <v>697</v>
      </c>
      <c r="B23" s="317" t="s">
        <v>698</v>
      </c>
      <c r="C23" s="704"/>
      <c r="D23" s="705"/>
      <c r="E23" s="705"/>
      <c r="F23" s="706"/>
      <c r="G23" s="332" t="e">
        <f ca="1">IF(AND($I23=TRUE,$J23=TRUE),"Return to form","")</f>
        <v>#N/A</v>
      </c>
      <c r="H23" s="169" t="e">
        <f ca="1">OR(AND(E17&lt;&gt;0,ABS(F17-E17)&gt;=$M23),AND(E17=0,F17&gt;=$M23))</f>
        <v>#N/A</v>
      </c>
      <c r="I23" s="169" t="e">
        <f ca="1">OR(F17&lt;=(E17*(1-N23)),F17&gt;=(E17*(1+N23)))</f>
        <v>#N/A</v>
      </c>
      <c r="J23" s="169" t="b">
        <f>ISTEXT(C23)</f>
        <v>0</v>
      </c>
      <c r="K23" s="169" t="e">
        <f ca="1">IF(AND(H23=TRUE,I23=TRUE),TRUE,FALSE)</f>
        <v>#N/A</v>
      </c>
      <c r="L23" s="169" t="e">
        <f ca="1">IF(AND(H23=TRUE,I23=TRUE,J23=TRUE),TRUE,FALSE)</f>
        <v>#N/A</v>
      </c>
      <c r="M23" s="169">
        <v>5000</v>
      </c>
      <c r="N23" s="170">
        <v>0.2</v>
      </c>
      <c r="O23" s="170" t="s">
        <v>683</v>
      </c>
      <c r="P23">
        <f t="shared" ca="1" si="1"/>
        <v>8</v>
      </c>
      <c r="Q23">
        <f ca="1">MATCH(RIGHT($A17,LEN($A17) - SEARCH("-", $A17, SEARCH("-", $A17) + 1)),INDIRECT(LEFT($A17,SEARCH("-",$A17,1)-1)&amp;"_Header"),0)</f>
        <v>23</v>
      </c>
    </row>
    <row r="24" spans="1:17">
      <c r="A24" s="396" t="s">
        <v>623</v>
      </c>
      <c r="B24" s="317" t="s">
        <v>623</v>
      </c>
      <c r="C24" s="123"/>
      <c r="D24" s="123"/>
      <c r="E24" s="123"/>
      <c r="F24" s="123"/>
      <c r="G24" s="212"/>
      <c r="H24" s="158"/>
      <c r="I24" s="158"/>
      <c r="J24" s="158"/>
      <c r="K24" s="158"/>
      <c r="L24" s="158"/>
      <c r="M24" s="158"/>
      <c r="N24" s="163"/>
      <c r="O24" s="163"/>
    </row>
    <row r="25" spans="1:17">
      <c r="A25" s="396" t="s">
        <v>623</v>
      </c>
      <c r="B25" s="317" t="s">
        <v>623</v>
      </c>
      <c r="C25" s="92" t="s">
        <v>699</v>
      </c>
      <c r="D25" s="55"/>
      <c r="E25" s="55"/>
      <c r="F25" s="56"/>
      <c r="G25" s="211"/>
      <c r="H25" s="158"/>
      <c r="I25" s="158"/>
      <c r="J25" s="158"/>
      <c r="K25" s="158"/>
      <c r="L25" s="158"/>
      <c r="M25" s="158"/>
      <c r="N25" s="163"/>
      <c r="O25" s="163"/>
    </row>
    <row r="26" spans="1:17" ht="45" customHeight="1">
      <c r="A26" s="396" t="s">
        <v>623</v>
      </c>
      <c r="B26" s="317" t="s">
        <v>623</v>
      </c>
      <c r="C26" s="57" t="s">
        <v>675</v>
      </c>
      <c r="D26" s="57" t="s">
        <v>676</v>
      </c>
      <c r="E26" s="57" t="s">
        <v>677</v>
      </c>
      <c r="F26" s="57" t="s">
        <v>678</v>
      </c>
      <c r="G26" s="211"/>
      <c r="H26" s="165"/>
      <c r="I26" s="165"/>
      <c r="J26" s="158"/>
      <c r="K26" s="165"/>
      <c r="L26" s="158"/>
      <c r="M26" s="158"/>
      <c r="N26" s="163"/>
      <c r="O26" s="163"/>
    </row>
    <row r="27" spans="1:17">
      <c r="A27" s="397" t="s">
        <v>700</v>
      </c>
      <c r="B27" s="317" t="s">
        <v>623</v>
      </c>
      <c r="C27" s="249" t="e">
        <f ca="1">INDEX(INDIRECT("data_"&amp;C$1&amp;"_array"),MATCH(Cover!$C$17,INDIRECT("data_"&amp;C$1&amp;"_rows"),0),MATCH(SUBSTITUTE($A27,"strt","end"),INDIRECT("data_"&amp;C$1&amp;"_cols"),0))</f>
        <v>#N/A</v>
      </c>
      <c r="D27" s="249" t="e">
        <f ca="1">INDEX(INDIRECT("data_"&amp;D$1&amp;"_array"),MATCH(Cover!$C$17,INDIRECT("data_"&amp;D$1&amp;"_rows"),0),MATCH(SUBSTITUTE($A27,"strt","end"),INDIRECT("data_"&amp;D$1&amp;"_cols"),0))</f>
        <v>#N/A</v>
      </c>
      <c r="E27" s="249" t="e">
        <f ca="1">INDEX(INDIRECT("data_"&amp;E$1&amp;"_array"),MATCH(Cover!$C$17,INDIRECT("data_"&amp;E$1&amp;"_rows"),0),MATCH(SUBSTITUTE($A27,"strt","end"),INDIRECT("data_"&amp;E$1&amp;"_cols"),0))</f>
        <v>#N/A</v>
      </c>
      <c r="F27" s="250">
        <f ca="1">INDEX(INDIRECT(LEFT($A27,SEARCH("-",$A27,1)-1)&amp;"_data"),MATCH(MID($A27, SEARCH("-",$A27) + 1, SEARCH("-",$A27,SEARCH("-",$A27)+1) - SEARCH("-",$A27) - 1),INDIRECT(LEFT($A27,SEARCH("-",$A27,1)-1)&amp;"_rows"),0),MATCH(RIGHT($A27,LEN($A27) - SEARCH("-", $A27, SEARCH("-", $A27) + 1)),INDIRECT(LEFT($A27,SEARCH("-",$A27,1)-1)&amp;"_Header"),0))</f>
        <v>0</v>
      </c>
      <c r="G27" s="211"/>
      <c r="H27" s="166"/>
      <c r="I27" s="166"/>
      <c r="J27" s="167"/>
      <c r="K27" s="166"/>
      <c r="L27" s="167"/>
      <c r="M27" s="167"/>
      <c r="N27" s="168"/>
      <c r="O27" s="168"/>
    </row>
    <row r="28" spans="1:17" ht="60" customHeight="1">
      <c r="A28" s="396" t="s">
        <v>623</v>
      </c>
      <c r="B28" s="317" t="s">
        <v>623</v>
      </c>
      <c r="C28" s="707" t="s">
        <v>692</v>
      </c>
      <c r="D28" s="708"/>
      <c r="E28" s="708"/>
      <c r="F28" s="709"/>
      <c r="G28" s="95"/>
      <c r="H28" s="169"/>
      <c r="I28" s="169"/>
      <c r="J28" s="169"/>
      <c r="K28" s="169"/>
      <c r="L28" s="169"/>
      <c r="M28" s="169"/>
      <c r="N28" s="170"/>
      <c r="O28" s="170"/>
    </row>
    <row r="29" spans="1:17" ht="60" customHeight="1">
      <c r="A29" s="396" t="s">
        <v>701</v>
      </c>
      <c r="B29" s="317" t="s">
        <v>702</v>
      </c>
      <c r="C29" s="704"/>
      <c r="D29" s="705"/>
      <c r="E29" s="705"/>
      <c r="F29" s="706"/>
      <c r="G29" s="332" t="e">
        <f ca="1">IF(AND($I29=TRUE,$J29=TRUE),"Return to form","")</f>
        <v>#N/A</v>
      </c>
      <c r="H29" s="169" t="e">
        <f ca="1">D27&lt;&gt;0</f>
        <v>#N/A</v>
      </c>
      <c r="I29" s="169" t="e">
        <f ca="1">F27&gt;=D27</f>
        <v>#N/A</v>
      </c>
      <c r="J29" s="169" t="b">
        <f>ISTEXT(C29)</f>
        <v>0</v>
      </c>
      <c r="K29" s="169" t="e">
        <f ca="1">IF(AND(H29=TRUE,I29=TRUE),TRUE,FALSE)</f>
        <v>#N/A</v>
      </c>
      <c r="L29" s="169" t="e">
        <f ca="1">IF(AND(H29=TRUE,I29=TRUE,J29=TRUE),TRUE,FALSE)</f>
        <v>#N/A</v>
      </c>
      <c r="M29" s="169"/>
      <c r="N29" s="170"/>
      <c r="O29" s="170" t="s">
        <v>683</v>
      </c>
      <c r="P29">
        <f ca="1">MATCH(MID($A27, SEARCH("-",$A29) + 1, SEARCH("-",$A29,SEARCH("-",$A29)+1) - SEARCH("-",$A29) - 1),INDIRECT(LEFT($A29,SEARCH("-",$A29,1)-1)&amp;"_rows"),0)</f>
        <v>8</v>
      </c>
      <c r="Q29">
        <f ca="1">MATCH(RIGHT($A27,LEN($A27) - SEARCH("-", $A27, SEARCH("-", $A27) + 1)),INDIRECT(LEFT($A27,SEARCH("-",$A27,1)-1)&amp;"_Header"),0)</f>
        <v>39</v>
      </c>
    </row>
    <row r="30" spans="1:17" ht="30" customHeight="1">
      <c r="A30" s="396" t="s">
        <v>623</v>
      </c>
      <c r="B30" s="317" t="s">
        <v>623</v>
      </c>
      <c r="C30" s="707" t="s">
        <v>684</v>
      </c>
      <c r="D30" s="708"/>
      <c r="E30" s="708"/>
      <c r="F30" s="709"/>
      <c r="G30" s="211"/>
      <c r="H30" s="169"/>
      <c r="I30" s="169"/>
      <c r="J30" s="169"/>
      <c r="K30" s="169"/>
      <c r="L30" s="169"/>
      <c r="M30" s="169"/>
      <c r="N30" s="170"/>
      <c r="O30" s="170"/>
    </row>
    <row r="31" spans="1:17" ht="60" customHeight="1">
      <c r="A31" s="396" t="s">
        <v>703</v>
      </c>
      <c r="B31" s="317" t="s">
        <v>704</v>
      </c>
      <c r="C31" s="704"/>
      <c r="D31" s="705"/>
      <c r="E31" s="705"/>
      <c r="F31" s="706"/>
      <c r="G31" s="332" t="e">
        <f ca="1">IF(AND($I31=TRUE,$J31=TRUE),"Return to form","")</f>
        <v>#N/A</v>
      </c>
      <c r="H31" s="169" t="e">
        <f ca="1">AND($F27&lt;=SUM($C27-$M31),$I29=FALSE)</f>
        <v>#N/A</v>
      </c>
      <c r="I31" s="169" t="e">
        <f ca="1">F27&lt;=SUM(C27*N31)</f>
        <v>#N/A</v>
      </c>
      <c r="J31" s="169" t="b">
        <f>ISTEXT(C31)</f>
        <v>0</v>
      </c>
      <c r="K31" s="169" t="e">
        <f ca="1">IF(AND(H31=TRUE,I31=TRUE),TRUE,FALSE)</f>
        <v>#N/A</v>
      </c>
      <c r="L31" s="169" t="e">
        <f ca="1">IF(AND(H31=TRUE,I31=TRUE,J31=TRUE),TRUE,FALSE)</f>
        <v>#N/A</v>
      </c>
      <c r="M31" s="169">
        <v>5000</v>
      </c>
      <c r="N31" s="170">
        <v>0.33333333333333298</v>
      </c>
      <c r="O31" s="170" t="s">
        <v>683</v>
      </c>
      <c r="P31">
        <f t="shared" ref="P31:P33" ca="1" si="2">MATCH(MID($A29, SEARCH("-",$A31) + 1, SEARCH("-",$A31,SEARCH("-",$A31)+1) - SEARCH("-",$A31) - 1),INDIRECT(LEFT($A31,SEARCH("-",$A31,1)-1)&amp;"_rows"),0)</f>
        <v>8</v>
      </c>
      <c r="Q31">
        <f ca="1">MATCH(RIGHT($A27,LEN($A27) - SEARCH("-", $A27, SEARCH("-", $A27) + 1)),INDIRECT(LEFT($A27,SEARCH("-",$A27,1)-1)&amp;"_Header"),0)</f>
        <v>39</v>
      </c>
    </row>
    <row r="32" spans="1:17" ht="30" customHeight="1">
      <c r="A32" s="396" t="s">
        <v>623</v>
      </c>
      <c r="B32" s="317" t="s">
        <v>623</v>
      </c>
      <c r="C32" s="707" t="s">
        <v>687</v>
      </c>
      <c r="D32" s="708"/>
      <c r="E32" s="708"/>
      <c r="F32" s="709"/>
      <c r="G32" s="211"/>
      <c r="H32" s="169"/>
      <c r="I32" s="169"/>
      <c r="J32" s="169"/>
      <c r="K32" s="169"/>
      <c r="L32" s="169"/>
      <c r="M32" s="169"/>
      <c r="N32" s="170"/>
      <c r="O32" s="170"/>
    </row>
    <row r="33" spans="1:17" ht="60" customHeight="1">
      <c r="A33" s="396" t="s">
        <v>705</v>
      </c>
      <c r="B33" s="317" t="s">
        <v>706</v>
      </c>
      <c r="C33" s="704"/>
      <c r="D33" s="705"/>
      <c r="E33" s="705"/>
      <c r="F33" s="706"/>
      <c r="G33" s="332" t="e">
        <f ca="1">IF(AND($I33=TRUE,$J33=TRUE),"Return to form","")</f>
        <v>#N/A</v>
      </c>
      <c r="H33" s="169" t="e">
        <f ca="1">OR(AND(E27&lt;&gt;0,ABS(F27-E27)&gt;=$M33),AND(E27=0,F27&gt;=$M33))</f>
        <v>#N/A</v>
      </c>
      <c r="I33" s="169" t="e">
        <f ca="1">OR(F27&lt;=(E27*(1-N33)),F27&gt;=(E27*(1+N33)))</f>
        <v>#N/A</v>
      </c>
      <c r="J33" s="169" t="b">
        <f>ISTEXT(C33)</f>
        <v>0</v>
      </c>
      <c r="K33" s="169" t="e">
        <f ca="1">IF(AND(H33=TRUE,I33=TRUE),TRUE,FALSE)</f>
        <v>#N/A</v>
      </c>
      <c r="L33" s="169" t="e">
        <f ca="1">IF(AND(H33=TRUE,I33=TRUE,J33=TRUE),TRUE,FALSE)</f>
        <v>#N/A</v>
      </c>
      <c r="M33" s="169">
        <v>5000</v>
      </c>
      <c r="N33" s="170">
        <v>0.2</v>
      </c>
      <c r="O33" s="170" t="s">
        <v>683</v>
      </c>
      <c r="P33">
        <f t="shared" ca="1" si="2"/>
        <v>8</v>
      </c>
      <c r="Q33">
        <f ca="1">MATCH(RIGHT($A27,LEN($A27) - SEARCH("-", $A27, SEARCH("-", $A27) + 1)),INDIRECT(LEFT($A27,SEARCH("-",$A27,1)-1)&amp;"_Header"),0)</f>
        <v>39</v>
      </c>
    </row>
    <row r="34" spans="1:17">
      <c r="A34" s="396" t="s">
        <v>623</v>
      </c>
      <c r="B34" s="317" t="s">
        <v>623</v>
      </c>
      <c r="C34" s="123"/>
      <c r="D34" s="123"/>
      <c r="E34" s="123"/>
      <c r="F34" s="123"/>
      <c r="G34" s="212"/>
      <c r="H34" s="158"/>
      <c r="I34" s="158"/>
      <c r="J34" s="158"/>
      <c r="K34" s="158"/>
      <c r="L34" s="158"/>
      <c r="M34" s="158"/>
      <c r="N34" s="163"/>
      <c r="O34" s="163"/>
    </row>
    <row r="35" spans="1:17">
      <c r="A35" s="396" t="s">
        <v>623</v>
      </c>
      <c r="B35" s="317" t="s">
        <v>623</v>
      </c>
      <c r="C35" s="92" t="s">
        <v>707</v>
      </c>
      <c r="D35" s="55"/>
      <c r="E35" s="55"/>
      <c r="F35" s="56"/>
      <c r="G35" s="211"/>
      <c r="H35" s="158"/>
      <c r="I35" s="158"/>
      <c r="J35" s="158"/>
      <c r="K35" s="158"/>
      <c r="L35" s="158"/>
      <c r="M35" s="158"/>
      <c r="N35" s="163"/>
      <c r="O35" s="163"/>
    </row>
    <row r="36" spans="1:17" ht="45" customHeight="1">
      <c r="A36" s="396" t="s">
        <v>623</v>
      </c>
      <c r="B36" s="317" t="s">
        <v>623</v>
      </c>
      <c r="C36" s="57" t="s">
        <v>675</v>
      </c>
      <c r="D36" s="57" t="s">
        <v>676</v>
      </c>
      <c r="E36" s="57" t="s">
        <v>677</v>
      </c>
      <c r="F36" s="57" t="s">
        <v>678</v>
      </c>
      <c r="G36" s="211"/>
      <c r="H36" s="165"/>
      <c r="I36" s="165"/>
      <c r="J36" s="158"/>
      <c r="K36" s="165"/>
      <c r="L36" s="158"/>
      <c r="M36" s="158"/>
      <c r="N36" s="163"/>
      <c r="O36" s="163"/>
    </row>
    <row r="37" spans="1:17">
      <c r="A37" s="397" t="s">
        <v>708</v>
      </c>
      <c r="B37" s="317" t="s">
        <v>623</v>
      </c>
      <c r="C37" s="249" t="e">
        <f ca="1">INDEX(INDIRECT("data_"&amp;C$1&amp;"_array"),MATCH(Cover!$C$17,INDIRECT("data_"&amp;C$1&amp;"_rows"),0),MATCH(SUBSTITUTE($A37,"strt","end"),INDIRECT("data_"&amp;C$1&amp;"_cols"),0))</f>
        <v>#N/A</v>
      </c>
      <c r="D37" s="249" t="e">
        <f ca="1">INDEX(INDIRECT("data_"&amp;D$1&amp;"_array"),MATCH(Cover!$C$17,INDIRECT("data_"&amp;D$1&amp;"_rows"),0),MATCH(SUBSTITUTE($A37,"strt","end"),INDIRECT("data_"&amp;D$1&amp;"_cols"),0))</f>
        <v>#N/A</v>
      </c>
      <c r="E37" s="249" t="e">
        <f ca="1">INDEX(INDIRECT("data_"&amp;E$1&amp;"_array"),MATCH(Cover!$C$17,INDIRECT("data_"&amp;E$1&amp;"_rows"),0),MATCH(SUBSTITUTE($A37,"strt","end"),INDIRECT("data_"&amp;E$1&amp;"_cols"),0))</f>
        <v>#N/A</v>
      </c>
      <c r="F37" s="250">
        <f ca="1">INDEX(INDIRECT(LEFT($A37,SEARCH("-",$A37,1)-1)&amp;"_data"),MATCH(MID($A37, SEARCH("-",$A37) + 1, SEARCH("-",$A37,SEARCH("-",$A37)+1) - SEARCH("-",$A37) - 1),INDIRECT(LEFT($A37,SEARCH("-",$A37,1)-1)&amp;"_rows"),0),MATCH(RIGHT($A37,LEN($A37) - SEARCH("-", $A37, SEARCH("-", $A37) + 1)),INDIRECT(LEFT($A37,SEARCH("-",$A37,1)-1)&amp;"_Header"),0))</f>
        <v>0</v>
      </c>
      <c r="G37" s="211"/>
      <c r="H37" s="166"/>
      <c r="I37" s="166"/>
      <c r="J37" s="167"/>
      <c r="K37" s="166"/>
      <c r="L37" s="167"/>
      <c r="M37" s="167"/>
      <c r="N37" s="168"/>
      <c r="O37" s="168"/>
    </row>
    <row r="38" spans="1:17" ht="60" customHeight="1">
      <c r="A38" s="396" t="s">
        <v>623</v>
      </c>
      <c r="B38" s="317" t="s">
        <v>623</v>
      </c>
      <c r="C38" s="707" t="s">
        <v>692</v>
      </c>
      <c r="D38" s="708"/>
      <c r="E38" s="708"/>
      <c r="F38" s="709"/>
      <c r="G38" s="95"/>
      <c r="H38" s="169"/>
      <c r="I38" s="169"/>
      <c r="J38" s="169"/>
      <c r="K38" s="169"/>
      <c r="L38" s="169"/>
      <c r="M38" s="169"/>
      <c r="N38" s="170"/>
      <c r="O38" s="170"/>
    </row>
    <row r="39" spans="1:17" ht="60" customHeight="1">
      <c r="A39" s="396" t="s">
        <v>709</v>
      </c>
      <c r="B39" s="317" t="s">
        <v>710</v>
      </c>
      <c r="C39" s="704"/>
      <c r="D39" s="705"/>
      <c r="E39" s="705"/>
      <c r="F39" s="706"/>
      <c r="G39" s="332" t="e">
        <f ca="1">IF(AND($I39=TRUE,$J39=TRUE),"Return to form","")</f>
        <v>#N/A</v>
      </c>
      <c r="H39" s="169" t="e">
        <f ca="1">D37&lt;&gt;0</f>
        <v>#N/A</v>
      </c>
      <c r="I39" s="169" t="e">
        <f ca="1">F37&gt;=D37</f>
        <v>#N/A</v>
      </c>
      <c r="J39" s="169" t="b">
        <f>ISTEXT(C39)</f>
        <v>0</v>
      </c>
      <c r="K39" s="169" t="e">
        <f ca="1">IF(AND(H39=TRUE,I39=TRUE),TRUE,FALSE)</f>
        <v>#N/A</v>
      </c>
      <c r="L39" s="169" t="e">
        <f ca="1">IF(AND(H39=TRUE,I39=TRUE,J39=TRUE),TRUE,FALSE)</f>
        <v>#N/A</v>
      </c>
      <c r="M39" s="169"/>
      <c r="N39" s="170"/>
      <c r="O39" s="170" t="s">
        <v>683</v>
      </c>
      <c r="P39">
        <f ca="1">MATCH(MID($A37, SEARCH("-",$A39) + 1, SEARCH("-",$A39,SEARCH("-",$A39)+1) - SEARCH("-",$A39) - 1),INDIRECT(LEFT($A39,SEARCH("-",$A39,1)-1)&amp;"_rows"),0)</f>
        <v>9</v>
      </c>
      <c r="Q39">
        <f ca="1">MATCH(RIGHT($A37,LEN($A37) - SEARCH("-", $A37, SEARCH("-", $A37) + 1)),INDIRECT(LEFT($A37,SEARCH("-",$A37,1)-1)&amp;"_Header"),0)</f>
        <v>12</v>
      </c>
    </row>
    <row r="40" spans="1:17" ht="30" customHeight="1">
      <c r="A40" s="396" t="s">
        <v>623</v>
      </c>
      <c r="B40" s="317" t="s">
        <v>623</v>
      </c>
      <c r="C40" s="707" t="s">
        <v>684</v>
      </c>
      <c r="D40" s="708"/>
      <c r="E40" s="708"/>
      <c r="F40" s="709"/>
      <c r="G40" s="211"/>
      <c r="H40" s="169"/>
      <c r="I40" s="169"/>
      <c r="J40" s="169"/>
      <c r="K40" s="169"/>
      <c r="L40" s="169"/>
      <c r="M40" s="169"/>
      <c r="N40" s="170"/>
      <c r="O40" s="170"/>
    </row>
    <row r="41" spans="1:17" ht="60" customHeight="1">
      <c r="A41" s="396" t="s">
        <v>711</v>
      </c>
      <c r="B41" s="317" t="s">
        <v>712</v>
      </c>
      <c r="C41" s="704"/>
      <c r="D41" s="705"/>
      <c r="E41" s="705"/>
      <c r="F41" s="706"/>
      <c r="G41" s="332" t="e">
        <f ca="1">IF(AND($I41=TRUE,$J41=TRUE),"Return to form","")</f>
        <v>#N/A</v>
      </c>
      <c r="H41" s="169" t="e">
        <f ca="1">AND($F37&lt;=SUM($C37-$M41),$I39=FALSE)</f>
        <v>#N/A</v>
      </c>
      <c r="I41" s="169" t="e">
        <f ca="1">F37&lt;=SUM(C37*N41)</f>
        <v>#N/A</v>
      </c>
      <c r="J41" s="169" t="b">
        <f>ISTEXT(C41)</f>
        <v>0</v>
      </c>
      <c r="K41" s="169" t="e">
        <f ca="1">IF(AND(H41=TRUE,I41=TRUE),TRUE,FALSE)</f>
        <v>#N/A</v>
      </c>
      <c r="L41" s="169" t="e">
        <f ca="1">IF(AND(H41=TRUE,I41=TRUE,J41=TRUE),TRUE,FALSE)</f>
        <v>#N/A</v>
      </c>
      <c r="M41" s="169">
        <v>5000</v>
      </c>
      <c r="N41" s="170">
        <v>0.33333333333333298</v>
      </c>
      <c r="O41" s="170" t="s">
        <v>683</v>
      </c>
      <c r="P41">
        <f t="shared" ref="P41:P43" ca="1" si="3">MATCH(MID($A39, SEARCH("-",$A41) + 1, SEARCH("-",$A41,SEARCH("-",$A41)+1) - SEARCH("-",$A41) - 1),INDIRECT(LEFT($A41,SEARCH("-",$A41,1)-1)&amp;"_rows"),0)</f>
        <v>9</v>
      </c>
      <c r="Q41">
        <f ca="1">MATCH(RIGHT($A37,LEN($A37) - SEARCH("-", $A37, SEARCH("-", $A37) + 1)),INDIRECT(LEFT($A37,SEARCH("-",$A37,1)-1)&amp;"_Header"),0)</f>
        <v>12</v>
      </c>
    </row>
    <row r="42" spans="1:17" ht="30" customHeight="1">
      <c r="A42" s="396" t="s">
        <v>623</v>
      </c>
      <c r="B42" s="317" t="s">
        <v>623</v>
      </c>
      <c r="C42" s="707" t="s">
        <v>687</v>
      </c>
      <c r="D42" s="708"/>
      <c r="E42" s="708"/>
      <c r="F42" s="709"/>
      <c r="G42" s="211"/>
      <c r="H42" s="169"/>
      <c r="I42" s="169"/>
      <c r="J42" s="169"/>
      <c r="K42" s="169"/>
      <c r="L42" s="169"/>
      <c r="M42" s="169"/>
      <c r="N42" s="170"/>
      <c r="O42" s="170"/>
    </row>
    <row r="43" spans="1:17" ht="60" customHeight="1">
      <c r="A43" s="396" t="s">
        <v>713</v>
      </c>
      <c r="B43" s="317" t="s">
        <v>714</v>
      </c>
      <c r="C43" s="704"/>
      <c r="D43" s="705"/>
      <c r="E43" s="705"/>
      <c r="F43" s="706"/>
      <c r="G43" s="332" t="e">
        <f ca="1">IF(AND($I43=TRUE,$J43=TRUE),"Return to form","")</f>
        <v>#N/A</v>
      </c>
      <c r="H43" s="169" t="e">
        <f ca="1">OR(AND(E37&lt;&gt;0,ABS(F37-E37)&gt;=$M43),AND(E37=0,F37&gt;=$M43))</f>
        <v>#N/A</v>
      </c>
      <c r="I43" s="169" t="e">
        <f ca="1">OR(F37&lt;=(E37*(1-N43)),F37&gt;=(E37*(1+N43)))</f>
        <v>#N/A</v>
      </c>
      <c r="J43" s="169" t="b">
        <f>ISTEXT(C43)</f>
        <v>0</v>
      </c>
      <c r="K43" s="169" t="e">
        <f ca="1">IF(AND(H43=TRUE,I43=TRUE),TRUE,FALSE)</f>
        <v>#N/A</v>
      </c>
      <c r="L43" s="169" t="e">
        <f ca="1">IF(AND(H43=TRUE,I43=TRUE,J43=TRUE),TRUE,FALSE)</f>
        <v>#N/A</v>
      </c>
      <c r="M43" s="169">
        <v>5000</v>
      </c>
      <c r="N43" s="170">
        <v>0.2</v>
      </c>
      <c r="O43" s="170" t="s">
        <v>683</v>
      </c>
      <c r="P43">
        <f t="shared" ca="1" si="3"/>
        <v>9</v>
      </c>
      <c r="Q43">
        <f ca="1">MATCH(RIGHT($A37,LEN($A37) - SEARCH("-", $A37, SEARCH("-", $A37) + 1)),INDIRECT(LEFT($A37,SEARCH("-",$A37,1)-1)&amp;"_Header"),0)</f>
        <v>12</v>
      </c>
    </row>
    <row r="44" spans="1:17">
      <c r="A44" s="396" t="s">
        <v>623</v>
      </c>
      <c r="B44" s="317" t="s">
        <v>623</v>
      </c>
      <c r="C44" s="123"/>
      <c r="D44" s="123"/>
      <c r="E44" s="123"/>
      <c r="F44" s="123"/>
      <c r="G44" s="212"/>
      <c r="H44" s="158"/>
      <c r="I44" s="158"/>
      <c r="J44" s="158"/>
      <c r="K44" s="158"/>
      <c r="L44" s="158"/>
      <c r="M44" s="158"/>
      <c r="N44" s="163"/>
      <c r="O44" s="163"/>
    </row>
    <row r="45" spans="1:17">
      <c r="A45" s="396" t="s">
        <v>623</v>
      </c>
      <c r="B45" s="317" t="s">
        <v>623</v>
      </c>
      <c r="C45" s="92" t="s">
        <v>715</v>
      </c>
      <c r="D45" s="55"/>
      <c r="E45" s="55"/>
      <c r="F45" s="56"/>
      <c r="G45" s="211"/>
      <c r="H45" s="158"/>
      <c r="I45" s="158"/>
      <c r="J45" s="158"/>
      <c r="K45" s="158"/>
      <c r="L45" s="158"/>
      <c r="M45" s="158"/>
      <c r="N45" s="163"/>
      <c r="O45" s="163"/>
    </row>
    <row r="46" spans="1:17" ht="45" customHeight="1">
      <c r="A46" s="396" t="s">
        <v>623</v>
      </c>
      <c r="B46" s="317" t="s">
        <v>623</v>
      </c>
      <c r="C46" s="57" t="s">
        <v>675</v>
      </c>
      <c r="D46" s="57" t="s">
        <v>676</v>
      </c>
      <c r="E46" s="57" t="s">
        <v>677</v>
      </c>
      <c r="F46" s="57" t="s">
        <v>678</v>
      </c>
      <c r="G46" s="211"/>
      <c r="H46" s="165"/>
      <c r="I46" s="165"/>
      <c r="J46" s="158"/>
      <c r="K46" s="165"/>
      <c r="L46" s="158"/>
      <c r="M46" s="158"/>
      <c r="N46" s="163"/>
      <c r="O46" s="163"/>
    </row>
    <row r="47" spans="1:17">
      <c r="A47" s="397" t="s">
        <v>716</v>
      </c>
      <c r="B47" s="317" t="s">
        <v>623</v>
      </c>
      <c r="C47" s="249" t="e">
        <f ca="1">INDEX(INDIRECT("data_"&amp;C$1&amp;"_array"),MATCH(Cover!$C$17,INDIRECT("data_"&amp;C$1&amp;"_rows"),0),MATCH(SUBSTITUTE($A47,"strt","end"),INDIRECT("data_"&amp;C$1&amp;"_cols"),0))</f>
        <v>#N/A</v>
      </c>
      <c r="D47" s="249" t="e">
        <f ca="1">INDEX(INDIRECT("data_"&amp;D$1&amp;"_array"),MATCH(Cover!$C$17,INDIRECT("data_"&amp;D$1&amp;"_rows"),0),MATCH(SUBSTITUTE($A47,"strt","end"),INDIRECT("data_"&amp;D$1&amp;"_cols"),0))</f>
        <v>#N/A</v>
      </c>
      <c r="E47" s="249" t="e">
        <f ca="1">INDEX(INDIRECT("data_"&amp;E$1&amp;"_array"),MATCH(Cover!$C$17,INDIRECT("data_"&amp;E$1&amp;"_rows"),0),MATCH(SUBSTITUTE($A47,"strt","end"),INDIRECT("data_"&amp;E$1&amp;"_cols"),0))</f>
        <v>#N/A</v>
      </c>
      <c r="F47" s="250">
        <f ca="1">INDEX(INDIRECT(LEFT($A47,SEARCH("-",$A47,1)-1)&amp;"_data"),MATCH(MID($A47, SEARCH("-",$A47) + 1, SEARCH("-",$A47,SEARCH("-",$A47)+1) - SEARCH("-",$A47) - 1),INDIRECT(LEFT($A47,SEARCH("-",$A47,1)-1)&amp;"_rows"),0),MATCH(RIGHT($A47,LEN($A47) - SEARCH("-", $A47, SEARCH("-", $A47) + 1)),INDIRECT(LEFT($A47,SEARCH("-",$A47,1)-1)&amp;"_Header"),0))</f>
        <v>0</v>
      </c>
      <c r="G47" s="211"/>
      <c r="H47" s="166"/>
      <c r="I47" s="166"/>
      <c r="J47" s="167"/>
      <c r="K47" s="166"/>
      <c r="L47" s="167"/>
      <c r="M47" s="167"/>
      <c r="N47" s="168"/>
      <c r="O47" s="168"/>
    </row>
    <row r="48" spans="1:17" ht="60" customHeight="1">
      <c r="A48" s="396" t="s">
        <v>623</v>
      </c>
      <c r="B48" s="317" t="s">
        <v>623</v>
      </c>
      <c r="C48" s="707" t="s">
        <v>692</v>
      </c>
      <c r="D48" s="708"/>
      <c r="E48" s="708"/>
      <c r="F48" s="709"/>
      <c r="G48" s="95"/>
      <c r="H48" s="169"/>
      <c r="I48" s="169"/>
      <c r="J48" s="169"/>
      <c r="K48" s="169"/>
      <c r="L48" s="169"/>
      <c r="M48" s="169"/>
      <c r="N48" s="170"/>
      <c r="O48" s="170"/>
    </row>
    <row r="49" spans="1:17" ht="60" customHeight="1">
      <c r="A49" s="396" t="s">
        <v>717</v>
      </c>
      <c r="B49" s="317" t="s">
        <v>718</v>
      </c>
      <c r="C49" s="704"/>
      <c r="D49" s="705"/>
      <c r="E49" s="705"/>
      <c r="F49" s="706"/>
      <c r="G49" s="332" t="e">
        <f ca="1">IF(AND($I49=TRUE,$J49=TRUE),"Return to form","")</f>
        <v>#N/A</v>
      </c>
      <c r="H49" s="169" t="e">
        <f ca="1">D47&lt;&gt;0</f>
        <v>#N/A</v>
      </c>
      <c r="I49" s="169" t="e">
        <f ca="1">F47&gt;=D47</f>
        <v>#N/A</v>
      </c>
      <c r="J49" s="169" t="b">
        <f>ISTEXT(C49)</f>
        <v>0</v>
      </c>
      <c r="K49" s="169" t="e">
        <f ca="1">IF(AND(H49=TRUE,I49=TRUE),TRUE,FALSE)</f>
        <v>#N/A</v>
      </c>
      <c r="L49" s="169" t="e">
        <f ca="1">IF(AND(H49=TRUE,I49=TRUE,J49=TRUE),TRUE,FALSE)</f>
        <v>#N/A</v>
      </c>
      <c r="M49" s="169"/>
      <c r="N49" s="170"/>
      <c r="O49" s="170" t="s">
        <v>683</v>
      </c>
      <c r="P49">
        <f ca="1">MATCH(MID($A47, SEARCH("-",$A49) + 1, SEARCH("-",$A49,SEARCH("-",$A49)+1) - SEARCH("-",$A49) - 1),INDIRECT(LEFT($A49,SEARCH("-",$A49,1)-1)&amp;"_rows"),0)</f>
        <v>9</v>
      </c>
      <c r="Q49">
        <f ca="1">MATCH(RIGHT($A47,LEN($A47) - SEARCH("-", $A47, SEARCH("-", $A47) + 1)),INDIRECT(LEFT($A47,SEARCH("-",$A47,1)-1)&amp;"_Header"),0)</f>
        <v>23</v>
      </c>
    </row>
    <row r="50" spans="1:17" ht="30" customHeight="1">
      <c r="A50" s="396" t="s">
        <v>623</v>
      </c>
      <c r="B50" s="317" t="s">
        <v>623</v>
      </c>
      <c r="C50" s="707" t="s">
        <v>684</v>
      </c>
      <c r="D50" s="708"/>
      <c r="E50" s="708"/>
      <c r="F50" s="709"/>
      <c r="G50" s="211"/>
      <c r="H50" s="169"/>
      <c r="I50" s="169"/>
      <c r="J50" s="169"/>
      <c r="K50" s="169"/>
      <c r="L50" s="169"/>
      <c r="M50" s="169"/>
      <c r="N50" s="170"/>
      <c r="O50" s="170"/>
    </row>
    <row r="51" spans="1:17" ht="60" customHeight="1">
      <c r="A51" s="396" t="s">
        <v>719</v>
      </c>
      <c r="B51" s="317" t="s">
        <v>720</v>
      </c>
      <c r="C51" s="704"/>
      <c r="D51" s="705"/>
      <c r="E51" s="705"/>
      <c r="F51" s="706"/>
      <c r="G51" s="332" t="e">
        <f ca="1">IF(AND($I51=TRUE,$J51=TRUE),"Return to form","")</f>
        <v>#N/A</v>
      </c>
      <c r="H51" s="169" t="e">
        <f ca="1">AND($F47&lt;=SUM($C47-$M51),$I49=FALSE)</f>
        <v>#N/A</v>
      </c>
      <c r="I51" s="169" t="e">
        <f ca="1">F47&lt;=SUM(C47*N51)</f>
        <v>#N/A</v>
      </c>
      <c r="J51" s="169" t="b">
        <f>ISTEXT(C51)</f>
        <v>0</v>
      </c>
      <c r="K51" s="169" t="e">
        <f ca="1">IF(AND(H51=TRUE,I51=TRUE),TRUE,FALSE)</f>
        <v>#N/A</v>
      </c>
      <c r="L51" s="169" t="e">
        <f ca="1">IF(AND(H51=TRUE,I51=TRUE,J51=TRUE),TRUE,FALSE)</f>
        <v>#N/A</v>
      </c>
      <c r="M51" s="169">
        <v>5000</v>
      </c>
      <c r="N51" s="170">
        <v>0.33333333333333298</v>
      </c>
      <c r="O51" s="170" t="s">
        <v>683</v>
      </c>
      <c r="P51">
        <f t="shared" ref="P51:P53" ca="1" si="4">MATCH(MID($A49, SEARCH("-",$A51) + 1, SEARCH("-",$A51,SEARCH("-",$A51)+1) - SEARCH("-",$A51) - 1),INDIRECT(LEFT($A51,SEARCH("-",$A51,1)-1)&amp;"_rows"),0)</f>
        <v>9</v>
      </c>
      <c r="Q51">
        <f ca="1">MATCH(RIGHT($A47,LEN($A47) - SEARCH("-", $A47, SEARCH("-", $A47) + 1)),INDIRECT(LEFT($A47,SEARCH("-",$A47,1)-1)&amp;"_Header"),0)</f>
        <v>23</v>
      </c>
    </row>
    <row r="52" spans="1:17" ht="30" customHeight="1">
      <c r="A52" s="396" t="s">
        <v>623</v>
      </c>
      <c r="B52" s="317" t="s">
        <v>623</v>
      </c>
      <c r="C52" s="707" t="s">
        <v>687</v>
      </c>
      <c r="D52" s="708"/>
      <c r="E52" s="708"/>
      <c r="F52" s="709"/>
      <c r="G52" s="211"/>
      <c r="H52" s="169"/>
      <c r="I52" s="169"/>
      <c r="J52" s="169"/>
      <c r="K52" s="169"/>
      <c r="L52" s="169"/>
      <c r="M52" s="169"/>
      <c r="N52" s="170"/>
      <c r="O52" s="170"/>
    </row>
    <row r="53" spans="1:17" ht="60" customHeight="1">
      <c r="A53" s="396" t="s">
        <v>721</v>
      </c>
      <c r="B53" s="317" t="s">
        <v>722</v>
      </c>
      <c r="C53" s="704"/>
      <c r="D53" s="705"/>
      <c r="E53" s="705"/>
      <c r="F53" s="706"/>
      <c r="G53" s="332" t="e">
        <f ca="1">IF(AND($I53=TRUE,$J53=TRUE),"Return to form","")</f>
        <v>#N/A</v>
      </c>
      <c r="H53" s="169" t="e">
        <f ca="1">OR(AND(E47&lt;&gt;0,ABS(F47-E47)&gt;=$M53),AND(E47=0,F47&gt;=$M53))</f>
        <v>#N/A</v>
      </c>
      <c r="I53" s="169" t="e">
        <f ca="1">OR(F47&lt;=(E47*(1-N53)),F47&gt;=(E47*(1+N53)))</f>
        <v>#N/A</v>
      </c>
      <c r="J53" s="169" t="b">
        <f>ISTEXT(C53)</f>
        <v>0</v>
      </c>
      <c r="K53" s="169" t="e">
        <f ca="1">IF(AND(H53=TRUE,I53=TRUE),TRUE,FALSE)</f>
        <v>#N/A</v>
      </c>
      <c r="L53" s="169" t="e">
        <f ca="1">IF(AND(H53=TRUE,I53=TRUE,J53=TRUE),TRUE,FALSE)</f>
        <v>#N/A</v>
      </c>
      <c r="M53" s="169">
        <v>5000</v>
      </c>
      <c r="N53" s="170">
        <v>0.2</v>
      </c>
      <c r="O53" s="170" t="s">
        <v>683</v>
      </c>
      <c r="P53">
        <f t="shared" ca="1" si="4"/>
        <v>9</v>
      </c>
      <c r="Q53">
        <f ca="1">MATCH(RIGHT($A47,LEN($A47) - SEARCH("-", $A47, SEARCH("-", $A47) + 1)),INDIRECT(LEFT($A47,SEARCH("-",$A47,1)-1)&amp;"_Header"),0)</f>
        <v>23</v>
      </c>
    </row>
    <row r="54" spans="1:17">
      <c r="A54" s="396" t="s">
        <v>623</v>
      </c>
      <c r="B54" s="317" t="s">
        <v>623</v>
      </c>
      <c r="C54" s="123"/>
      <c r="D54" s="123"/>
      <c r="E54" s="123"/>
      <c r="F54" s="123"/>
      <c r="G54" s="212"/>
      <c r="H54" s="158"/>
      <c r="I54" s="158"/>
      <c r="J54" s="158"/>
      <c r="K54" s="158"/>
      <c r="L54" s="158"/>
      <c r="M54" s="158"/>
      <c r="N54" s="163"/>
      <c r="O54" s="163"/>
    </row>
    <row r="55" spans="1:17">
      <c r="A55" s="396" t="s">
        <v>623</v>
      </c>
      <c r="B55" s="317" t="s">
        <v>623</v>
      </c>
      <c r="C55" s="92" t="s">
        <v>723</v>
      </c>
      <c r="D55" s="55"/>
      <c r="E55" s="55"/>
      <c r="F55" s="56"/>
      <c r="G55" s="211"/>
      <c r="H55" s="158"/>
      <c r="I55" s="158"/>
      <c r="J55" s="158"/>
      <c r="K55" s="158"/>
      <c r="L55" s="158"/>
      <c r="M55" s="158"/>
      <c r="N55" s="163"/>
      <c r="O55" s="163"/>
    </row>
    <row r="56" spans="1:17" ht="30.95">
      <c r="A56" s="396" t="s">
        <v>623</v>
      </c>
      <c r="B56" s="317" t="s">
        <v>623</v>
      </c>
      <c r="C56" s="57" t="s">
        <v>675</v>
      </c>
      <c r="D56" s="57" t="s">
        <v>676</v>
      </c>
      <c r="E56" s="57" t="s">
        <v>677</v>
      </c>
      <c r="F56" s="57" t="s">
        <v>678</v>
      </c>
      <c r="G56" s="211"/>
      <c r="H56" s="165"/>
      <c r="I56" s="165"/>
      <c r="J56" s="158"/>
      <c r="K56" s="165"/>
      <c r="L56" s="158"/>
      <c r="M56" s="158"/>
      <c r="N56" s="163"/>
      <c r="O56" s="163"/>
    </row>
    <row r="57" spans="1:17">
      <c r="A57" s="397" t="s">
        <v>724</v>
      </c>
      <c r="B57" s="317" t="s">
        <v>623</v>
      </c>
      <c r="C57" s="249" t="e">
        <f ca="1">INDEX(INDIRECT("data_"&amp;C$1&amp;"_array"),MATCH(Cover!$C$17,INDIRECT("data_"&amp;C$1&amp;"_rows"),0),MATCH(SUBSTITUTE($A57,"strt","end"),INDIRECT("data_"&amp;C$1&amp;"_cols"),0))</f>
        <v>#N/A</v>
      </c>
      <c r="D57" s="249" t="e">
        <f ca="1">INDEX(INDIRECT("data_"&amp;D$1&amp;"_array"),MATCH(Cover!$C$17,INDIRECT("data_"&amp;D$1&amp;"_rows"),0),MATCH(SUBSTITUTE($A57,"strt","end"),INDIRECT("data_"&amp;D$1&amp;"_cols"),0))</f>
        <v>#N/A</v>
      </c>
      <c r="E57" s="249" t="e">
        <f ca="1">INDEX(INDIRECT("data_"&amp;E$1&amp;"_array"),MATCH(Cover!$C$17,INDIRECT("data_"&amp;E$1&amp;"_rows"),0),MATCH(SUBSTITUTE($A57,"strt","end"),INDIRECT("data_"&amp;E$1&amp;"_cols"),0))</f>
        <v>#N/A</v>
      </c>
      <c r="F57" s="250">
        <f ca="1">INDEX(INDIRECT(LEFT($A57,SEARCH("-",$A57,1)-1)&amp;"_data"),MATCH(MID($A57, SEARCH("-",$A57) + 1, SEARCH("-",$A57,SEARCH("-",$A57)+1) - SEARCH("-",$A57) - 1),INDIRECT(LEFT($A57,SEARCH("-",$A57,1)-1)&amp;"_rows"),0),MATCH(RIGHT($A57,LEN($A57) - SEARCH("-", $A57, SEARCH("-", $A57) + 1)),INDIRECT(LEFT($A57,SEARCH("-",$A57,1)-1)&amp;"_Header"),0))</f>
        <v>0</v>
      </c>
      <c r="G57" s="211"/>
      <c r="H57" s="166"/>
      <c r="I57" s="166"/>
      <c r="J57" s="167"/>
      <c r="K57" s="166"/>
      <c r="L57" s="167"/>
      <c r="M57" s="167"/>
      <c r="N57" s="168"/>
      <c r="O57" s="168"/>
    </row>
    <row r="58" spans="1:17" ht="60" customHeight="1">
      <c r="A58" s="396" t="s">
        <v>623</v>
      </c>
      <c r="B58" s="317" t="s">
        <v>623</v>
      </c>
      <c r="C58" s="707" t="s">
        <v>692</v>
      </c>
      <c r="D58" s="708"/>
      <c r="E58" s="708"/>
      <c r="F58" s="709"/>
      <c r="G58" s="95"/>
      <c r="H58" s="169"/>
      <c r="I58" s="169"/>
      <c r="J58" s="169"/>
      <c r="K58" s="169"/>
      <c r="L58" s="169"/>
      <c r="M58" s="169"/>
      <c r="N58" s="170"/>
      <c r="O58" s="170"/>
    </row>
    <row r="59" spans="1:17" ht="60" customHeight="1">
      <c r="A59" s="396" t="s">
        <v>725</v>
      </c>
      <c r="B59" s="317" t="s">
        <v>726</v>
      </c>
      <c r="C59" s="704"/>
      <c r="D59" s="705"/>
      <c r="E59" s="705"/>
      <c r="F59" s="706"/>
      <c r="G59" s="332" t="e">
        <f ca="1">IF(AND($I59=TRUE,$J59=TRUE),"Return to form","")</f>
        <v>#N/A</v>
      </c>
      <c r="H59" s="169" t="e">
        <f ca="1">D57&lt;&gt;0</f>
        <v>#N/A</v>
      </c>
      <c r="I59" s="169" t="e">
        <f ca="1">F57&gt;=D57</f>
        <v>#N/A</v>
      </c>
      <c r="J59" s="169" t="b">
        <f>ISTEXT(C59)</f>
        <v>0</v>
      </c>
      <c r="K59" s="169" t="e">
        <f ca="1">IF(AND(H59=TRUE,I59=TRUE),TRUE,FALSE)</f>
        <v>#N/A</v>
      </c>
      <c r="L59" s="169" t="e">
        <f ca="1">IF(AND(H59=TRUE,I59=TRUE,J59=TRUE),TRUE,FALSE)</f>
        <v>#N/A</v>
      </c>
      <c r="M59" s="169"/>
      <c r="N59" s="170"/>
      <c r="O59" s="170" t="s">
        <v>683</v>
      </c>
      <c r="P59">
        <f ca="1">MATCH(MID($A57, SEARCH("-",$A59) + 1, SEARCH("-",$A59,SEARCH("-",$A59)+1) - SEARCH("-",$A59) - 1),INDIRECT(LEFT($A59,SEARCH("-",$A59,1)-1)&amp;"_rows"),0)</f>
        <v>9</v>
      </c>
      <c r="Q59">
        <f ca="1">MATCH(RIGHT($A57,LEN($A57) - SEARCH("-", $A57, SEARCH("-", $A57) + 1)),INDIRECT(LEFT($A57,SEARCH("-",$A57,1)-1)&amp;"_Header"),0)</f>
        <v>39</v>
      </c>
    </row>
    <row r="60" spans="1:17" ht="30" customHeight="1">
      <c r="A60" s="396" t="s">
        <v>623</v>
      </c>
      <c r="B60" s="317" t="s">
        <v>623</v>
      </c>
      <c r="C60" s="707" t="s">
        <v>684</v>
      </c>
      <c r="D60" s="708"/>
      <c r="E60" s="708"/>
      <c r="F60" s="709"/>
      <c r="G60" s="211"/>
      <c r="H60" s="169"/>
      <c r="I60" s="169"/>
      <c r="J60" s="169"/>
      <c r="K60" s="169"/>
      <c r="L60" s="169"/>
      <c r="M60" s="169"/>
      <c r="N60" s="170"/>
      <c r="O60" s="170"/>
    </row>
    <row r="61" spans="1:17" ht="60" customHeight="1">
      <c r="A61" s="396" t="s">
        <v>727</v>
      </c>
      <c r="B61" s="317" t="s">
        <v>728</v>
      </c>
      <c r="C61" s="704"/>
      <c r="D61" s="705"/>
      <c r="E61" s="705"/>
      <c r="F61" s="706"/>
      <c r="G61" s="332" t="e">
        <f ca="1">IF(AND($I61=TRUE,$J61=TRUE),"Return to form","")</f>
        <v>#N/A</v>
      </c>
      <c r="H61" s="169" t="e">
        <f ca="1">AND($F57&lt;=SUM($C57-$M61),$I59=FALSE)</f>
        <v>#N/A</v>
      </c>
      <c r="I61" s="169" t="e">
        <f ca="1">F57&lt;=SUM(C57*N61)</f>
        <v>#N/A</v>
      </c>
      <c r="J61" s="169" t="b">
        <f>ISTEXT(C61)</f>
        <v>0</v>
      </c>
      <c r="K61" s="169" t="e">
        <f ca="1">IF(AND(H61=TRUE,I61=TRUE),TRUE,FALSE)</f>
        <v>#N/A</v>
      </c>
      <c r="L61" s="169" t="e">
        <f ca="1">IF(AND(H61=TRUE,I61=TRUE,J61=TRUE),TRUE,FALSE)</f>
        <v>#N/A</v>
      </c>
      <c r="M61" s="169">
        <v>5000</v>
      </c>
      <c r="N61" s="170">
        <v>0.33333333333333298</v>
      </c>
      <c r="O61" s="170" t="s">
        <v>683</v>
      </c>
      <c r="P61">
        <f t="shared" ref="P61:P63" ca="1" si="5">MATCH(MID($A59, SEARCH("-",$A61) + 1, SEARCH("-",$A61,SEARCH("-",$A61)+1) - SEARCH("-",$A61) - 1),INDIRECT(LEFT($A61,SEARCH("-",$A61,1)-1)&amp;"_rows"),0)</f>
        <v>9</v>
      </c>
      <c r="Q61">
        <f ca="1">MATCH(RIGHT($A57,LEN($A57) - SEARCH("-", $A57, SEARCH("-", $A57) + 1)),INDIRECT(LEFT($A57,SEARCH("-",$A57,1)-1)&amp;"_Header"),0)</f>
        <v>39</v>
      </c>
    </row>
    <row r="62" spans="1:17" ht="30" customHeight="1">
      <c r="A62" s="396" t="s">
        <v>623</v>
      </c>
      <c r="B62" s="317" t="s">
        <v>623</v>
      </c>
      <c r="C62" s="707" t="s">
        <v>687</v>
      </c>
      <c r="D62" s="708"/>
      <c r="E62" s="708"/>
      <c r="F62" s="709"/>
      <c r="G62" s="211"/>
      <c r="H62" s="169"/>
      <c r="I62" s="169"/>
      <c r="J62" s="169"/>
      <c r="K62" s="169"/>
      <c r="L62" s="169"/>
      <c r="M62" s="169"/>
      <c r="N62" s="170"/>
      <c r="O62" s="170"/>
    </row>
    <row r="63" spans="1:17" ht="60" customHeight="1">
      <c r="A63" s="396" t="s">
        <v>729</v>
      </c>
      <c r="B63" s="317" t="s">
        <v>730</v>
      </c>
      <c r="C63" s="704"/>
      <c r="D63" s="705"/>
      <c r="E63" s="705"/>
      <c r="F63" s="706"/>
      <c r="G63" s="332" t="e">
        <f ca="1">IF(AND($I63=TRUE,$J63=TRUE),"Return to form","")</f>
        <v>#N/A</v>
      </c>
      <c r="H63" s="169" t="e">
        <f ca="1">OR(AND(E57&lt;&gt;0,ABS(F57-E57)&gt;=$M63),AND(E57=0,F57&gt;=$M63))</f>
        <v>#N/A</v>
      </c>
      <c r="I63" s="169" t="e">
        <f ca="1">OR(F57&lt;=(E57*(1-N63)),F57&gt;=(E57*(1+N63)))</f>
        <v>#N/A</v>
      </c>
      <c r="J63" s="169" t="b">
        <f>ISTEXT(C63)</f>
        <v>0</v>
      </c>
      <c r="K63" s="169" t="e">
        <f ca="1">IF(AND(H63=TRUE,I63=TRUE),TRUE,FALSE)</f>
        <v>#N/A</v>
      </c>
      <c r="L63" s="169" t="e">
        <f ca="1">IF(AND(H63=TRUE,I63=TRUE,J63=TRUE),TRUE,FALSE)</f>
        <v>#N/A</v>
      </c>
      <c r="M63" s="169">
        <v>5000</v>
      </c>
      <c r="N63" s="170">
        <v>0.2</v>
      </c>
      <c r="O63" s="170" t="s">
        <v>683</v>
      </c>
      <c r="P63">
        <f t="shared" ca="1" si="5"/>
        <v>9</v>
      </c>
      <c r="Q63">
        <f ca="1">MATCH(RIGHT($A57,LEN($A57) - SEARCH("-", $A57, SEARCH("-", $A57) + 1)),INDIRECT(LEFT($A57,SEARCH("-",$A57,1)-1)&amp;"_Header"),0)</f>
        <v>39</v>
      </c>
    </row>
    <row r="64" spans="1:17">
      <c r="A64" s="396" t="s">
        <v>623</v>
      </c>
      <c r="B64" s="317" t="s">
        <v>623</v>
      </c>
      <c r="C64" s="123"/>
      <c r="D64" s="123"/>
      <c r="E64" s="123"/>
      <c r="F64" s="123"/>
      <c r="G64" s="212"/>
      <c r="H64" s="158"/>
      <c r="I64" s="158"/>
      <c r="J64" s="158"/>
      <c r="K64" s="158"/>
      <c r="L64" s="158"/>
      <c r="M64" s="158"/>
      <c r="N64" s="163"/>
      <c r="O64" s="163"/>
    </row>
    <row r="65" spans="1:17">
      <c r="A65" s="396" t="s">
        <v>623</v>
      </c>
      <c r="B65" s="317" t="s">
        <v>623</v>
      </c>
      <c r="C65" s="92" t="s">
        <v>731</v>
      </c>
      <c r="D65" s="55"/>
      <c r="E65" s="55"/>
      <c r="F65" s="56"/>
      <c r="G65" s="211"/>
      <c r="H65" s="158"/>
      <c r="I65" s="158"/>
      <c r="J65" s="158"/>
      <c r="K65" s="158"/>
      <c r="L65" s="158"/>
      <c r="M65" s="158"/>
      <c r="N65" s="163"/>
      <c r="O65" s="163"/>
    </row>
    <row r="66" spans="1:17" ht="45" customHeight="1">
      <c r="A66" s="396" t="s">
        <v>623</v>
      </c>
      <c r="B66" s="317" t="s">
        <v>623</v>
      </c>
      <c r="C66" s="57" t="s">
        <v>675</v>
      </c>
      <c r="D66" s="57" t="s">
        <v>676</v>
      </c>
      <c r="E66" s="57" t="s">
        <v>677</v>
      </c>
      <c r="F66" s="57" t="s">
        <v>678</v>
      </c>
      <c r="G66" s="211"/>
      <c r="H66" s="165"/>
      <c r="I66" s="165"/>
      <c r="J66" s="158"/>
      <c r="K66" s="165"/>
      <c r="L66" s="158"/>
      <c r="M66" s="158"/>
      <c r="N66" s="163"/>
      <c r="O66" s="163"/>
    </row>
    <row r="67" spans="1:17">
      <c r="A67" s="397" t="s">
        <v>732</v>
      </c>
      <c r="B67" s="317" t="s">
        <v>623</v>
      </c>
      <c r="C67" s="249" t="e">
        <f ca="1">INDEX(INDIRECT("data_"&amp;C$1&amp;"_array"),MATCH(Cover!$C$17,INDIRECT("data_"&amp;C$1&amp;"_rows"),0),MATCH(SUBSTITUTE($A67,"strt","end"),INDIRECT("data_"&amp;C$1&amp;"_cols"),0))</f>
        <v>#N/A</v>
      </c>
      <c r="D67" s="249" t="e">
        <f ca="1">INDEX(INDIRECT("data_"&amp;D$1&amp;"_array"),MATCH(Cover!$C$17,INDIRECT("data_"&amp;D$1&amp;"_rows"),0),MATCH(SUBSTITUTE($A67,"strt","end"),INDIRECT("data_"&amp;D$1&amp;"_cols"),0))</f>
        <v>#N/A</v>
      </c>
      <c r="E67" s="249" t="e">
        <f ca="1">INDEX(INDIRECT("data_"&amp;E$1&amp;"_array"),MATCH(Cover!$C$17,INDIRECT("data_"&amp;E$1&amp;"_rows"),0),MATCH(SUBSTITUTE($A67,"strt","end"),INDIRECT("data_"&amp;E$1&amp;"_cols"),0))</f>
        <v>#N/A</v>
      </c>
      <c r="F67" s="250">
        <f ca="1">INDEX(INDIRECT(LEFT($A67,SEARCH("-",$A67,1)-1)&amp;"_data"),MATCH(MID($A67, SEARCH("-",$A67) + 1, SEARCH("-",$A67,SEARCH("-",$A67)+1) - SEARCH("-",$A67) - 1),INDIRECT(LEFT($A67,SEARCH("-",$A67,1)-1)&amp;"_rows"),0),MATCH(RIGHT($A67,LEN($A67) - SEARCH("-", $A67, SEARCH("-", $A67) + 1)),INDIRECT(LEFT($A67,SEARCH("-",$A67,1)-1)&amp;"_Header"),0))</f>
        <v>0</v>
      </c>
      <c r="G67" s="211"/>
      <c r="H67" s="166"/>
      <c r="I67" s="166"/>
      <c r="J67" s="167"/>
      <c r="K67" s="166"/>
      <c r="L67" s="167"/>
      <c r="M67" s="167"/>
      <c r="N67" s="168"/>
      <c r="O67" s="168"/>
    </row>
    <row r="68" spans="1:17" ht="60" customHeight="1">
      <c r="A68" s="396" t="s">
        <v>623</v>
      </c>
      <c r="B68" s="317" t="s">
        <v>623</v>
      </c>
      <c r="C68" s="707" t="s">
        <v>692</v>
      </c>
      <c r="D68" s="708"/>
      <c r="E68" s="708"/>
      <c r="F68" s="709"/>
      <c r="G68" s="95"/>
      <c r="H68" s="169"/>
      <c r="I68" s="169"/>
      <c r="J68" s="169"/>
      <c r="K68" s="169"/>
      <c r="L68" s="169"/>
      <c r="M68" s="169"/>
      <c r="N68" s="170"/>
      <c r="O68" s="170"/>
    </row>
    <row r="69" spans="1:17" ht="60" customHeight="1">
      <c r="A69" s="396" t="s">
        <v>733</v>
      </c>
      <c r="B69" s="317" t="s">
        <v>734</v>
      </c>
      <c r="C69" s="704"/>
      <c r="D69" s="705"/>
      <c r="E69" s="705"/>
      <c r="F69" s="706"/>
      <c r="G69" s="332" t="e">
        <f ca="1">IF(AND($I69=TRUE,$J69=TRUE),"Return to form","")</f>
        <v>#N/A</v>
      </c>
      <c r="H69" s="169" t="e">
        <f ca="1">D67&lt;&gt;0</f>
        <v>#N/A</v>
      </c>
      <c r="I69" s="169" t="e">
        <f ca="1">F67&gt;=D67</f>
        <v>#N/A</v>
      </c>
      <c r="J69" s="169" t="b">
        <f>ISTEXT(C69)</f>
        <v>0</v>
      </c>
      <c r="K69" s="169" t="e">
        <f ca="1">IF(AND(H69=TRUE,I69=TRUE),TRUE,FALSE)</f>
        <v>#N/A</v>
      </c>
      <c r="L69" s="169" t="e">
        <f ca="1">IF(AND(H69=TRUE,I69=TRUE,J69=TRUE),TRUE,FALSE)</f>
        <v>#N/A</v>
      </c>
      <c r="M69" s="169"/>
      <c r="N69" s="170"/>
      <c r="O69" s="170" t="s">
        <v>683</v>
      </c>
      <c r="P69">
        <f ca="1">MATCH(MID($A67, SEARCH("-",$A69) + 1, SEARCH("-",$A69,SEARCH("-",$A69)+1) - SEARCH("-",$A69) - 1),INDIRECT(LEFT($A69,SEARCH("-",$A69,1)-1)&amp;"_rows"),0)</f>
        <v>10</v>
      </c>
      <c r="Q69">
        <f ca="1">MATCH(RIGHT($A67,LEN($A67) - SEARCH("-", $A67, SEARCH("-", $A67) + 1)),INDIRECT(LEFT($A67,SEARCH("-",$A67,1)-1)&amp;"_Header"),0)</f>
        <v>12</v>
      </c>
    </row>
    <row r="70" spans="1:17" ht="30" customHeight="1">
      <c r="A70" s="396" t="s">
        <v>623</v>
      </c>
      <c r="B70" s="317" t="s">
        <v>623</v>
      </c>
      <c r="C70" s="707" t="s">
        <v>684</v>
      </c>
      <c r="D70" s="708"/>
      <c r="E70" s="708"/>
      <c r="F70" s="709"/>
      <c r="G70" s="211"/>
      <c r="H70" s="169"/>
      <c r="I70" s="169"/>
      <c r="J70" s="169"/>
      <c r="K70" s="169"/>
      <c r="L70" s="169"/>
      <c r="M70" s="169"/>
      <c r="N70" s="170"/>
      <c r="O70" s="170"/>
    </row>
    <row r="71" spans="1:17" ht="60" customHeight="1">
      <c r="A71" s="396" t="s">
        <v>735</v>
      </c>
      <c r="B71" s="317" t="s">
        <v>736</v>
      </c>
      <c r="C71" s="704"/>
      <c r="D71" s="705"/>
      <c r="E71" s="705"/>
      <c r="F71" s="706"/>
      <c r="G71" s="332" t="e">
        <f ca="1">IF(AND($I71=TRUE,$J71=TRUE),"Return to form","")</f>
        <v>#N/A</v>
      </c>
      <c r="H71" s="169" t="e">
        <f ca="1">AND($F67&lt;=SUM($C67-$M71),$I69=FALSE)</f>
        <v>#N/A</v>
      </c>
      <c r="I71" s="169" t="e">
        <f ca="1">F67&lt;=SUM(C67*N71)</f>
        <v>#N/A</v>
      </c>
      <c r="J71" s="169" t="b">
        <f>ISTEXT(C71)</f>
        <v>0</v>
      </c>
      <c r="K71" s="169" t="e">
        <f ca="1">IF(AND(H71=TRUE,I71=TRUE),TRUE,FALSE)</f>
        <v>#N/A</v>
      </c>
      <c r="L71" s="169" t="e">
        <f ca="1">IF(AND(H71=TRUE,I71=TRUE,J71=TRUE),TRUE,FALSE)</f>
        <v>#N/A</v>
      </c>
      <c r="M71" s="169">
        <v>5000</v>
      </c>
      <c r="N71" s="170">
        <v>0.33333333333333298</v>
      </c>
      <c r="O71" s="170" t="s">
        <v>683</v>
      </c>
      <c r="P71">
        <f t="shared" ref="P71:P73" ca="1" si="6">MATCH(MID($A69, SEARCH("-",$A71) + 1, SEARCH("-",$A71,SEARCH("-",$A71)+1) - SEARCH("-",$A71) - 1),INDIRECT(LEFT($A71,SEARCH("-",$A71,1)-1)&amp;"_rows"),0)</f>
        <v>10</v>
      </c>
      <c r="Q71">
        <f ca="1">MATCH(RIGHT($A67,LEN($A67) - SEARCH("-", $A67, SEARCH("-", $A67) + 1)),INDIRECT(LEFT($A67,SEARCH("-",$A67,1)-1)&amp;"_Header"),0)</f>
        <v>12</v>
      </c>
    </row>
    <row r="72" spans="1:17" ht="30" customHeight="1">
      <c r="A72" s="396" t="s">
        <v>623</v>
      </c>
      <c r="B72" s="317" t="s">
        <v>623</v>
      </c>
      <c r="C72" s="707" t="s">
        <v>687</v>
      </c>
      <c r="D72" s="708"/>
      <c r="E72" s="708"/>
      <c r="F72" s="709"/>
      <c r="G72" s="211"/>
      <c r="H72" s="169"/>
      <c r="I72" s="169"/>
      <c r="J72" s="169"/>
      <c r="K72" s="169"/>
      <c r="L72" s="169"/>
      <c r="M72" s="169"/>
      <c r="N72" s="170"/>
      <c r="O72" s="170"/>
    </row>
    <row r="73" spans="1:17" ht="60" customHeight="1">
      <c r="A73" s="396" t="s">
        <v>737</v>
      </c>
      <c r="B73" s="317" t="s">
        <v>738</v>
      </c>
      <c r="C73" s="704"/>
      <c r="D73" s="705"/>
      <c r="E73" s="705"/>
      <c r="F73" s="706"/>
      <c r="G73" s="332" t="e">
        <f ca="1">IF(AND($I73=TRUE,$J73=TRUE),"Return to form","")</f>
        <v>#N/A</v>
      </c>
      <c r="H73" s="169" t="e">
        <f ca="1">OR(AND(E67&lt;&gt;0,ABS(F67-E67)&gt;=$M73),AND(E67=0,F67&gt;=$M73))</f>
        <v>#N/A</v>
      </c>
      <c r="I73" s="169" t="e">
        <f ca="1">OR(F67&lt;=(E67*(1-N73)),F67&gt;=(E67*(1+N73)))</f>
        <v>#N/A</v>
      </c>
      <c r="J73" s="169" t="b">
        <f>ISTEXT(C73)</f>
        <v>0</v>
      </c>
      <c r="K73" s="169" t="e">
        <f ca="1">IF(AND(H73=TRUE,I73=TRUE),TRUE,FALSE)</f>
        <v>#N/A</v>
      </c>
      <c r="L73" s="169" t="e">
        <f ca="1">IF(AND(H73=TRUE,I73=TRUE,J73=TRUE),TRUE,FALSE)</f>
        <v>#N/A</v>
      </c>
      <c r="M73" s="169">
        <v>5000</v>
      </c>
      <c r="N73" s="170">
        <v>0.2</v>
      </c>
      <c r="O73" s="170" t="s">
        <v>683</v>
      </c>
      <c r="P73">
        <f t="shared" ca="1" si="6"/>
        <v>10</v>
      </c>
      <c r="Q73">
        <f ca="1">MATCH(RIGHT($A67,LEN($A67) - SEARCH("-", $A67, SEARCH("-", $A67) + 1)),INDIRECT(LEFT($A67,SEARCH("-",$A67,1)-1)&amp;"_Header"),0)</f>
        <v>12</v>
      </c>
    </row>
    <row r="74" spans="1:17">
      <c r="A74" s="396" t="s">
        <v>623</v>
      </c>
      <c r="B74" s="317" t="s">
        <v>623</v>
      </c>
      <c r="C74" s="123"/>
      <c r="D74" s="123"/>
      <c r="E74" s="123"/>
      <c r="F74" s="123"/>
      <c r="G74" s="212"/>
      <c r="H74" s="158"/>
      <c r="I74" s="158"/>
      <c r="J74" s="158"/>
      <c r="K74" s="158"/>
      <c r="L74" s="158"/>
      <c r="M74" s="158"/>
      <c r="N74" s="163"/>
      <c r="O74" s="163"/>
    </row>
    <row r="75" spans="1:17">
      <c r="A75" s="396" t="s">
        <v>623</v>
      </c>
      <c r="B75" s="317" t="s">
        <v>623</v>
      </c>
      <c r="C75" s="92" t="s">
        <v>739</v>
      </c>
      <c r="D75" s="55"/>
      <c r="E75" s="55"/>
      <c r="F75" s="56"/>
      <c r="G75" s="211"/>
      <c r="H75" s="158"/>
      <c r="I75" s="158"/>
      <c r="J75" s="158"/>
      <c r="K75" s="158"/>
      <c r="L75" s="158"/>
      <c r="M75" s="158"/>
      <c r="N75" s="163"/>
      <c r="O75" s="163"/>
    </row>
    <row r="76" spans="1:17" ht="45" customHeight="1">
      <c r="A76" s="396" t="s">
        <v>623</v>
      </c>
      <c r="B76" s="317" t="s">
        <v>623</v>
      </c>
      <c r="C76" s="57" t="s">
        <v>675</v>
      </c>
      <c r="D76" s="57" t="s">
        <v>676</v>
      </c>
      <c r="E76" s="57" t="s">
        <v>677</v>
      </c>
      <c r="F76" s="57" t="s">
        <v>678</v>
      </c>
      <c r="G76" s="211"/>
      <c r="H76" s="165"/>
      <c r="I76" s="165"/>
      <c r="J76" s="158"/>
      <c r="K76" s="165"/>
      <c r="L76" s="158"/>
      <c r="M76" s="158"/>
      <c r="N76" s="163"/>
      <c r="O76" s="163"/>
    </row>
    <row r="77" spans="1:17">
      <c r="A77" s="397" t="s">
        <v>740</v>
      </c>
      <c r="B77" s="317" t="s">
        <v>623</v>
      </c>
      <c r="C77" s="249" t="e">
        <f ca="1">INDEX(INDIRECT("data_"&amp;C$1&amp;"_array"),MATCH(Cover!$C$17,INDIRECT("data_"&amp;C$1&amp;"_rows"),0),MATCH(SUBSTITUTE($A77,"strt","end"),INDIRECT("data_"&amp;C$1&amp;"_cols"),0))</f>
        <v>#N/A</v>
      </c>
      <c r="D77" s="249" t="e">
        <f ca="1">INDEX(INDIRECT("data_"&amp;D$1&amp;"_array"),MATCH(Cover!$C$17,INDIRECT("data_"&amp;D$1&amp;"_rows"),0),MATCH(SUBSTITUTE($A77,"strt","end"),INDIRECT("data_"&amp;D$1&amp;"_cols"),0))</f>
        <v>#N/A</v>
      </c>
      <c r="E77" s="249" t="e">
        <f ca="1">INDEX(INDIRECT("data_"&amp;E$1&amp;"_array"),MATCH(Cover!$C$17,INDIRECT("data_"&amp;E$1&amp;"_rows"),0),MATCH(SUBSTITUTE($A77,"strt","end"),INDIRECT("data_"&amp;E$1&amp;"_cols"),0))</f>
        <v>#N/A</v>
      </c>
      <c r="F77" s="250">
        <f ca="1">INDEX(INDIRECT(LEFT($A77,SEARCH("-",$A77,1)-1)&amp;"_data"),MATCH(MID($A77, SEARCH("-",$A77) + 1, SEARCH("-",$A77,SEARCH("-",$A77)+1) - SEARCH("-",$A77) - 1),INDIRECT(LEFT($A77,SEARCH("-",$A77,1)-1)&amp;"_rows"),0),MATCH(RIGHT($A77,LEN($A77) - SEARCH("-", $A77, SEARCH("-", $A77) + 1)),INDIRECT(LEFT($A77,SEARCH("-",$A77,1)-1)&amp;"_Header"),0))</f>
        <v>0</v>
      </c>
      <c r="G77" s="211"/>
      <c r="H77" s="166"/>
      <c r="I77" s="166"/>
      <c r="J77" s="167"/>
      <c r="K77" s="166"/>
      <c r="L77" s="167"/>
      <c r="M77" s="167"/>
      <c r="N77" s="168"/>
      <c r="O77" s="168"/>
    </row>
    <row r="78" spans="1:17" ht="60" customHeight="1">
      <c r="A78" s="396" t="s">
        <v>623</v>
      </c>
      <c r="B78" s="317" t="s">
        <v>623</v>
      </c>
      <c r="C78" s="707" t="s">
        <v>692</v>
      </c>
      <c r="D78" s="708"/>
      <c r="E78" s="708"/>
      <c r="F78" s="709"/>
      <c r="G78" s="95"/>
      <c r="H78" s="169"/>
      <c r="I78" s="169"/>
      <c r="J78" s="169"/>
      <c r="K78" s="169"/>
      <c r="L78" s="169"/>
      <c r="M78" s="169"/>
      <c r="N78" s="170"/>
      <c r="O78" s="170"/>
    </row>
    <row r="79" spans="1:17" ht="60" customHeight="1">
      <c r="A79" s="396" t="s">
        <v>741</v>
      </c>
      <c r="B79" s="317" t="s">
        <v>742</v>
      </c>
      <c r="C79" s="704"/>
      <c r="D79" s="705"/>
      <c r="E79" s="705"/>
      <c r="F79" s="706"/>
      <c r="G79" s="332" t="e">
        <f ca="1">IF(AND($I79=TRUE,$J79=TRUE),"Return to form","")</f>
        <v>#N/A</v>
      </c>
      <c r="H79" s="169" t="e">
        <f ca="1">D77&lt;&gt;0</f>
        <v>#N/A</v>
      </c>
      <c r="I79" s="169" t="e">
        <f ca="1">F77&gt;=D77</f>
        <v>#N/A</v>
      </c>
      <c r="J79" s="169" t="b">
        <f>ISTEXT(C79)</f>
        <v>0</v>
      </c>
      <c r="K79" s="169" t="e">
        <f ca="1">IF(AND(H79=TRUE,I79=TRUE),TRUE,FALSE)</f>
        <v>#N/A</v>
      </c>
      <c r="L79" s="169" t="e">
        <f ca="1">IF(AND(H79=TRUE,I79=TRUE,J79=TRUE),TRUE,FALSE)</f>
        <v>#N/A</v>
      </c>
      <c r="M79" s="169"/>
      <c r="N79" s="170"/>
      <c r="O79" s="170" t="s">
        <v>683</v>
      </c>
      <c r="P79">
        <f ca="1">MATCH(MID($A77, SEARCH("-",$A79) + 1, SEARCH("-",$A79,SEARCH("-",$A79)+1) - SEARCH("-",$A79) - 1),INDIRECT(LEFT($A79,SEARCH("-",$A79,1)-1)&amp;"_rows"),0)</f>
        <v>10</v>
      </c>
      <c r="Q79">
        <f ca="1">MATCH(RIGHT($A77,LEN($A77) - SEARCH("-", $A77, SEARCH("-", $A77) + 1)),INDIRECT(LEFT($A77,SEARCH("-",$A77,1)-1)&amp;"_Header"),0)</f>
        <v>23</v>
      </c>
    </row>
    <row r="80" spans="1:17" ht="30" customHeight="1">
      <c r="A80" s="396" t="s">
        <v>623</v>
      </c>
      <c r="B80" s="317" t="s">
        <v>623</v>
      </c>
      <c r="C80" s="707" t="s">
        <v>684</v>
      </c>
      <c r="D80" s="708"/>
      <c r="E80" s="708"/>
      <c r="F80" s="709"/>
      <c r="G80" s="211"/>
      <c r="H80" s="169"/>
      <c r="I80" s="169"/>
      <c r="J80" s="169"/>
      <c r="K80" s="169"/>
      <c r="L80" s="169"/>
      <c r="M80" s="169"/>
      <c r="N80" s="170"/>
      <c r="O80" s="170"/>
    </row>
    <row r="81" spans="1:17" ht="60" customHeight="1">
      <c r="A81" s="396" t="s">
        <v>743</v>
      </c>
      <c r="B81" s="317" t="s">
        <v>744</v>
      </c>
      <c r="C81" s="704"/>
      <c r="D81" s="705"/>
      <c r="E81" s="705"/>
      <c r="F81" s="706"/>
      <c r="G81" s="332" t="e">
        <f ca="1">IF(AND($I81=TRUE,$J81=TRUE),"Return to form","")</f>
        <v>#N/A</v>
      </c>
      <c r="H81" s="169" t="e">
        <f ca="1">AND($F77&lt;=SUM($C77-$M81),$I79=FALSE)</f>
        <v>#N/A</v>
      </c>
      <c r="I81" s="169" t="e">
        <f ca="1">F77&lt;=SUM(C77*N81)</f>
        <v>#N/A</v>
      </c>
      <c r="J81" s="169" t="b">
        <f>ISTEXT(C81)</f>
        <v>0</v>
      </c>
      <c r="K81" s="169" t="e">
        <f ca="1">IF(AND(H81=TRUE,I81=TRUE),TRUE,FALSE)</f>
        <v>#N/A</v>
      </c>
      <c r="L81" s="169" t="e">
        <f ca="1">IF(AND(H81=TRUE,I81=TRUE,J81=TRUE),TRUE,FALSE)</f>
        <v>#N/A</v>
      </c>
      <c r="M81" s="169">
        <v>5000</v>
      </c>
      <c r="N81" s="170">
        <v>0.33333333333333298</v>
      </c>
      <c r="O81" s="170" t="s">
        <v>683</v>
      </c>
      <c r="P81">
        <f t="shared" ref="P81:P83" ca="1" si="7">MATCH(MID($A79, SEARCH("-",$A81) + 1, SEARCH("-",$A81,SEARCH("-",$A81)+1) - SEARCH("-",$A81) - 1),INDIRECT(LEFT($A81,SEARCH("-",$A81,1)-1)&amp;"_rows"),0)</f>
        <v>10</v>
      </c>
      <c r="Q81">
        <f ca="1">MATCH(RIGHT($A77,LEN($A77) - SEARCH("-", $A77, SEARCH("-", $A77) + 1)),INDIRECT(LEFT($A77,SEARCH("-",$A77,1)-1)&amp;"_Header"),0)</f>
        <v>23</v>
      </c>
    </row>
    <row r="82" spans="1:17" ht="30" customHeight="1">
      <c r="A82" s="396" t="s">
        <v>623</v>
      </c>
      <c r="B82" s="317" t="s">
        <v>623</v>
      </c>
      <c r="C82" s="707" t="s">
        <v>687</v>
      </c>
      <c r="D82" s="708"/>
      <c r="E82" s="708"/>
      <c r="F82" s="709"/>
      <c r="G82" s="211"/>
      <c r="H82" s="169"/>
      <c r="I82" s="169"/>
      <c r="J82" s="169"/>
      <c r="K82" s="169"/>
      <c r="L82" s="169"/>
      <c r="M82" s="169"/>
      <c r="N82" s="170"/>
      <c r="O82" s="170"/>
    </row>
    <row r="83" spans="1:17" ht="60" customHeight="1">
      <c r="A83" s="396" t="s">
        <v>745</v>
      </c>
      <c r="B83" s="317" t="s">
        <v>746</v>
      </c>
      <c r="C83" s="704"/>
      <c r="D83" s="705"/>
      <c r="E83" s="705"/>
      <c r="F83" s="706"/>
      <c r="G83" s="332" t="e">
        <f ca="1">IF(AND($I83=TRUE,$J83=TRUE),"Return to form","")</f>
        <v>#N/A</v>
      </c>
      <c r="H83" s="169" t="e">
        <f ca="1">OR(AND(E77&lt;&gt;0,ABS(F77-E77)&gt;=$M83),AND(E77=0,F77&gt;=$M83))</f>
        <v>#N/A</v>
      </c>
      <c r="I83" s="169" t="e">
        <f ca="1">OR(F77&lt;=(E77*(1-N83)),F77&gt;=(E77*(1+N83)))</f>
        <v>#N/A</v>
      </c>
      <c r="J83" s="169" t="b">
        <f>ISTEXT(C83)</f>
        <v>0</v>
      </c>
      <c r="K83" s="169" t="e">
        <f ca="1">IF(AND(H83=TRUE,I83=TRUE),TRUE,FALSE)</f>
        <v>#N/A</v>
      </c>
      <c r="L83" s="169" t="e">
        <f ca="1">IF(AND(H83=TRUE,I83=TRUE,J83=TRUE),TRUE,FALSE)</f>
        <v>#N/A</v>
      </c>
      <c r="M83" s="169">
        <v>5000</v>
      </c>
      <c r="N83" s="170">
        <v>0.2</v>
      </c>
      <c r="O83" s="170" t="s">
        <v>683</v>
      </c>
      <c r="P83">
        <f t="shared" ca="1" si="7"/>
        <v>10</v>
      </c>
      <c r="Q83">
        <f ca="1">MATCH(RIGHT($A77,LEN($A77) - SEARCH("-", $A77, SEARCH("-", $A77) + 1)),INDIRECT(LEFT($A77,SEARCH("-",$A77,1)-1)&amp;"_Header"),0)</f>
        <v>23</v>
      </c>
    </row>
    <row r="84" spans="1:17">
      <c r="A84" s="396" t="s">
        <v>623</v>
      </c>
      <c r="B84" s="317" t="s">
        <v>623</v>
      </c>
      <c r="C84" s="123"/>
      <c r="D84" s="123"/>
      <c r="E84" s="123"/>
      <c r="F84" s="123"/>
      <c r="G84" s="212"/>
      <c r="H84" s="158"/>
      <c r="I84" s="158"/>
      <c r="J84" s="158"/>
      <c r="K84" s="158"/>
      <c r="L84" s="158"/>
      <c r="M84" s="158"/>
      <c r="N84" s="163"/>
      <c r="O84" s="163"/>
    </row>
    <row r="85" spans="1:17">
      <c r="A85" s="396" t="s">
        <v>623</v>
      </c>
      <c r="B85" s="317" t="s">
        <v>623</v>
      </c>
      <c r="C85" s="92" t="s">
        <v>747</v>
      </c>
      <c r="D85" s="55"/>
      <c r="E85" s="55"/>
      <c r="F85" s="56"/>
      <c r="G85" s="211"/>
      <c r="H85" s="158"/>
      <c r="I85" s="158"/>
      <c r="J85" s="158"/>
      <c r="K85" s="158"/>
      <c r="L85" s="158"/>
      <c r="M85" s="158"/>
      <c r="N85" s="163"/>
      <c r="O85" s="163"/>
    </row>
    <row r="86" spans="1:17" ht="45" customHeight="1">
      <c r="A86" s="396" t="s">
        <v>623</v>
      </c>
      <c r="B86" s="317" t="s">
        <v>623</v>
      </c>
      <c r="C86" s="57" t="s">
        <v>675</v>
      </c>
      <c r="D86" s="57" t="s">
        <v>676</v>
      </c>
      <c r="E86" s="57" t="s">
        <v>677</v>
      </c>
      <c r="F86" s="57" t="s">
        <v>678</v>
      </c>
      <c r="G86" s="211"/>
      <c r="H86" s="165"/>
      <c r="I86" s="165"/>
      <c r="J86" s="158"/>
      <c r="K86" s="165"/>
      <c r="L86" s="158"/>
      <c r="M86" s="158"/>
      <c r="N86" s="163"/>
      <c r="O86" s="163"/>
    </row>
    <row r="87" spans="1:17">
      <c r="A87" s="397" t="s">
        <v>748</v>
      </c>
      <c r="B87" s="317" t="s">
        <v>623</v>
      </c>
      <c r="C87" s="249" t="e">
        <f ca="1">INDEX(INDIRECT("data_"&amp;C$1&amp;"_array"),MATCH(Cover!$C$17,INDIRECT("data_"&amp;C$1&amp;"_rows"),0),MATCH(SUBSTITUTE($A87,"strt","end"),INDIRECT("data_"&amp;C$1&amp;"_cols"),0))</f>
        <v>#N/A</v>
      </c>
      <c r="D87" s="249" t="e">
        <f ca="1">INDEX(INDIRECT("data_"&amp;D$1&amp;"_array"),MATCH(Cover!$C$17,INDIRECT("data_"&amp;D$1&amp;"_rows"),0),MATCH(SUBSTITUTE($A87,"strt","end"),INDIRECT("data_"&amp;D$1&amp;"_cols"),0))</f>
        <v>#N/A</v>
      </c>
      <c r="E87" s="249" t="e">
        <f ca="1">INDEX(INDIRECT("data_"&amp;E$1&amp;"_array"),MATCH(Cover!$C$17,INDIRECT("data_"&amp;E$1&amp;"_rows"),0),MATCH(SUBSTITUTE($A87,"strt","end"),INDIRECT("data_"&amp;E$1&amp;"_cols"),0))</f>
        <v>#N/A</v>
      </c>
      <c r="F87" s="250">
        <f ca="1">INDEX(INDIRECT(LEFT($A87,SEARCH("-",$A87,1)-1)&amp;"_data"),MATCH(MID($A87, SEARCH("-",$A87) + 1, SEARCH("-",$A87,SEARCH("-",$A87)+1) - SEARCH("-",$A87) - 1),INDIRECT(LEFT($A87,SEARCH("-",$A87,1)-1)&amp;"_rows"),0),MATCH(RIGHT($A87,LEN($A87) - SEARCH("-", $A87, SEARCH("-", $A87) + 1)),INDIRECT(LEFT($A87,SEARCH("-",$A87,1)-1)&amp;"_Header"),0))</f>
        <v>0</v>
      </c>
      <c r="G87" s="211"/>
      <c r="H87" s="166"/>
      <c r="I87" s="166"/>
      <c r="J87" s="167"/>
      <c r="K87" s="166"/>
      <c r="L87" s="167"/>
      <c r="M87" s="167"/>
      <c r="N87" s="168"/>
      <c r="O87" s="168"/>
    </row>
    <row r="88" spans="1:17" ht="60" customHeight="1">
      <c r="A88" s="396" t="s">
        <v>623</v>
      </c>
      <c r="B88" s="317" t="s">
        <v>623</v>
      </c>
      <c r="C88" s="707" t="s">
        <v>692</v>
      </c>
      <c r="D88" s="708"/>
      <c r="E88" s="708"/>
      <c r="F88" s="709"/>
      <c r="G88" s="95"/>
      <c r="H88" s="169"/>
      <c r="I88" s="169"/>
      <c r="J88" s="169"/>
      <c r="K88" s="169"/>
      <c r="L88" s="169"/>
      <c r="M88" s="169"/>
      <c r="N88" s="170"/>
      <c r="O88" s="170"/>
    </row>
    <row r="89" spans="1:17" ht="60" customHeight="1">
      <c r="A89" s="396" t="s">
        <v>749</v>
      </c>
      <c r="B89" s="317" t="s">
        <v>750</v>
      </c>
      <c r="C89" s="704"/>
      <c r="D89" s="705"/>
      <c r="E89" s="705"/>
      <c r="F89" s="706"/>
      <c r="G89" s="332" t="e">
        <f ca="1">IF(AND($I89=TRUE,$J89=TRUE),"Return to form","")</f>
        <v>#N/A</v>
      </c>
      <c r="H89" s="169" t="e">
        <f ca="1">D87&lt;&gt;0</f>
        <v>#N/A</v>
      </c>
      <c r="I89" s="169" t="e">
        <f ca="1">F87&gt;=D87</f>
        <v>#N/A</v>
      </c>
      <c r="J89" s="169" t="b">
        <f>ISTEXT(C89)</f>
        <v>0</v>
      </c>
      <c r="K89" s="169" t="e">
        <f ca="1">IF(AND(H89=TRUE,I89=TRUE),TRUE,FALSE)</f>
        <v>#N/A</v>
      </c>
      <c r="L89" s="169" t="e">
        <f ca="1">IF(AND(H89=TRUE,I89=TRUE,J89=TRUE),TRUE,FALSE)</f>
        <v>#N/A</v>
      </c>
      <c r="M89" s="169"/>
      <c r="N89" s="170"/>
      <c r="O89" s="170" t="s">
        <v>683</v>
      </c>
      <c r="P89">
        <f ca="1">MATCH(MID($A87, SEARCH("-",$A89) + 1, SEARCH("-",$A89,SEARCH("-",$A89)+1) - SEARCH("-",$A89) - 1),INDIRECT(LEFT($A89,SEARCH("-",$A89,1)-1)&amp;"_rows"),0)</f>
        <v>10</v>
      </c>
      <c r="Q89">
        <f ca="1">MATCH(RIGHT($A87,LEN($A87) - SEARCH("-", $A87, SEARCH("-", $A87) + 1)),INDIRECT(LEFT($A87,SEARCH("-",$A87,1)-1)&amp;"_Header"),0)</f>
        <v>39</v>
      </c>
    </row>
    <row r="90" spans="1:17" ht="30" customHeight="1">
      <c r="A90" s="396" t="s">
        <v>623</v>
      </c>
      <c r="B90" s="317" t="s">
        <v>623</v>
      </c>
      <c r="C90" s="707" t="s">
        <v>684</v>
      </c>
      <c r="D90" s="708"/>
      <c r="E90" s="708"/>
      <c r="F90" s="709"/>
      <c r="G90" s="211"/>
      <c r="H90" s="169"/>
      <c r="I90" s="169"/>
      <c r="J90" s="169"/>
      <c r="K90" s="169"/>
      <c r="L90" s="169"/>
      <c r="M90" s="169"/>
      <c r="N90" s="170"/>
      <c r="O90" s="170"/>
    </row>
    <row r="91" spans="1:17" ht="60" customHeight="1">
      <c r="A91" s="396" t="s">
        <v>751</v>
      </c>
      <c r="B91" s="317" t="s">
        <v>752</v>
      </c>
      <c r="C91" s="704"/>
      <c r="D91" s="705"/>
      <c r="E91" s="705"/>
      <c r="F91" s="706"/>
      <c r="G91" s="332" t="e">
        <f ca="1">IF(AND($I91=TRUE,$J91=TRUE),"Return to form","")</f>
        <v>#N/A</v>
      </c>
      <c r="H91" s="169" t="e">
        <f ca="1">AND($F87&lt;=SUM($C87-$M91),$I89=FALSE)</f>
        <v>#N/A</v>
      </c>
      <c r="I91" s="169" t="e">
        <f ca="1">F87&lt;=SUM(C87*N91)</f>
        <v>#N/A</v>
      </c>
      <c r="J91" s="169" t="b">
        <f>ISTEXT(C91)</f>
        <v>0</v>
      </c>
      <c r="K91" s="169" t="e">
        <f ca="1">IF(AND(H91=TRUE,I91=TRUE),TRUE,FALSE)</f>
        <v>#N/A</v>
      </c>
      <c r="L91" s="169" t="e">
        <f ca="1">IF(AND(H91=TRUE,I91=TRUE,J91=TRUE),TRUE,FALSE)</f>
        <v>#N/A</v>
      </c>
      <c r="M91" s="169">
        <v>5000</v>
      </c>
      <c r="N91" s="170">
        <v>0.33333333333333298</v>
      </c>
      <c r="O91" s="170" t="s">
        <v>683</v>
      </c>
      <c r="P91">
        <f t="shared" ref="P91:P93" ca="1" si="8">MATCH(MID($A89, SEARCH("-",$A91) + 1, SEARCH("-",$A91,SEARCH("-",$A91)+1) - SEARCH("-",$A91) - 1),INDIRECT(LEFT($A91,SEARCH("-",$A91,1)-1)&amp;"_rows"),0)</f>
        <v>10</v>
      </c>
      <c r="Q91">
        <f ca="1">MATCH(RIGHT($A87,LEN($A87) - SEARCH("-", $A87, SEARCH("-", $A87) + 1)),INDIRECT(LEFT($A87,SEARCH("-",$A87,1)-1)&amp;"_Header"),0)</f>
        <v>39</v>
      </c>
    </row>
    <row r="92" spans="1:17" ht="30" customHeight="1">
      <c r="A92" s="396" t="s">
        <v>623</v>
      </c>
      <c r="B92" s="317" t="s">
        <v>623</v>
      </c>
      <c r="C92" s="707" t="s">
        <v>687</v>
      </c>
      <c r="D92" s="708"/>
      <c r="E92" s="708"/>
      <c r="F92" s="709"/>
      <c r="G92" s="211"/>
      <c r="H92" s="169"/>
      <c r="I92" s="169"/>
      <c r="J92" s="169"/>
      <c r="K92" s="169"/>
      <c r="L92" s="169"/>
      <c r="M92" s="169"/>
      <c r="N92" s="170"/>
      <c r="O92" s="170"/>
    </row>
    <row r="93" spans="1:17" ht="60" customHeight="1">
      <c r="A93" s="396" t="s">
        <v>753</v>
      </c>
      <c r="B93" s="317" t="s">
        <v>754</v>
      </c>
      <c r="C93" s="704"/>
      <c r="D93" s="705"/>
      <c r="E93" s="705"/>
      <c r="F93" s="706"/>
      <c r="G93" s="332" t="e">
        <f ca="1">IF(AND($I93=TRUE,$J93=TRUE),"Return to form","")</f>
        <v>#N/A</v>
      </c>
      <c r="H93" s="169" t="e">
        <f ca="1">OR(AND(E87&lt;&gt;0,ABS(F87-E87)&gt;=$M93),AND(E87=0,F87&gt;=$M93))</f>
        <v>#N/A</v>
      </c>
      <c r="I93" s="169" t="e">
        <f ca="1">OR(F87&lt;=(E87*(1-N93)),F87&gt;=(E87*(1+N93)))</f>
        <v>#N/A</v>
      </c>
      <c r="J93" s="169" t="b">
        <f>ISTEXT(C93)</f>
        <v>0</v>
      </c>
      <c r="K93" s="169" t="e">
        <f ca="1">IF(AND(H93=TRUE,I93=TRUE),TRUE,FALSE)</f>
        <v>#N/A</v>
      </c>
      <c r="L93" s="169" t="e">
        <f ca="1">IF(AND(H93=TRUE,I93=TRUE,J93=TRUE),TRUE,FALSE)</f>
        <v>#N/A</v>
      </c>
      <c r="M93" s="169">
        <v>5000</v>
      </c>
      <c r="N93" s="170">
        <v>0.2</v>
      </c>
      <c r="O93" s="170" t="s">
        <v>683</v>
      </c>
      <c r="P93">
        <f t="shared" ca="1" si="8"/>
        <v>10</v>
      </c>
      <c r="Q93">
        <f ca="1">MATCH(RIGHT($A87,LEN($A87) - SEARCH("-", $A87, SEARCH("-", $A87) + 1)),INDIRECT(LEFT($A87,SEARCH("-",$A87,1)-1)&amp;"_Header"),0)</f>
        <v>39</v>
      </c>
    </row>
    <row r="94" spans="1:17">
      <c r="A94" s="396" t="s">
        <v>623</v>
      </c>
      <c r="B94" s="317" t="s">
        <v>623</v>
      </c>
      <c r="C94" s="123"/>
      <c r="D94" s="123"/>
      <c r="E94" s="123"/>
      <c r="F94" s="123"/>
      <c r="G94" s="212"/>
      <c r="H94" s="158"/>
      <c r="I94" s="158"/>
      <c r="J94" s="158"/>
      <c r="K94" s="158"/>
      <c r="L94" s="158"/>
      <c r="M94" s="158"/>
      <c r="N94" s="163"/>
      <c r="O94" s="163"/>
    </row>
    <row r="95" spans="1:17">
      <c r="A95" s="396" t="s">
        <v>623</v>
      </c>
      <c r="B95" s="317" t="s">
        <v>623</v>
      </c>
      <c r="C95" s="92" t="s">
        <v>755</v>
      </c>
      <c r="D95" s="55"/>
      <c r="E95" s="55"/>
      <c r="F95" s="56"/>
      <c r="G95" s="211"/>
      <c r="H95" s="158"/>
      <c r="I95" s="158"/>
      <c r="J95" s="158"/>
      <c r="K95" s="158"/>
      <c r="L95" s="158"/>
      <c r="M95" s="158"/>
      <c r="N95" s="163"/>
      <c r="O95" s="163"/>
    </row>
    <row r="96" spans="1:17" ht="45" customHeight="1">
      <c r="A96" s="396" t="s">
        <v>623</v>
      </c>
      <c r="B96" s="317" t="s">
        <v>623</v>
      </c>
      <c r="C96" s="57" t="s">
        <v>675</v>
      </c>
      <c r="D96" s="57" t="s">
        <v>676</v>
      </c>
      <c r="E96" s="57" t="s">
        <v>677</v>
      </c>
      <c r="F96" s="57" t="s">
        <v>678</v>
      </c>
      <c r="G96" s="211"/>
      <c r="H96" s="165"/>
      <c r="I96" s="165"/>
      <c r="J96" s="158"/>
      <c r="K96" s="165"/>
      <c r="L96" s="158"/>
      <c r="M96" s="158"/>
      <c r="N96" s="163"/>
      <c r="O96" s="163"/>
    </row>
    <row r="97" spans="1:17">
      <c r="A97" s="397" t="s">
        <v>756</v>
      </c>
      <c r="B97" s="317" t="s">
        <v>623</v>
      </c>
      <c r="C97" s="249" t="e">
        <f ca="1">INDEX(INDIRECT("data_"&amp;C$1&amp;"_array"),MATCH(Cover!$C$17,INDIRECT("data_"&amp;C$1&amp;"_rows"),0),MATCH(SUBSTITUTE($A97,"strt","end"),INDIRECT("data_"&amp;C$1&amp;"_cols"),0))</f>
        <v>#N/A</v>
      </c>
      <c r="D97" s="249" t="e">
        <f ca="1">INDEX(INDIRECT("data_"&amp;D$1&amp;"_array"),MATCH(Cover!$C$17,INDIRECT("data_"&amp;D$1&amp;"_rows"),0),MATCH(SUBSTITUTE($A97,"strt","end"),INDIRECT("data_"&amp;D$1&amp;"_cols"),0))</f>
        <v>#N/A</v>
      </c>
      <c r="E97" s="249" t="e">
        <f ca="1">INDEX(INDIRECT("data_"&amp;E$1&amp;"_array"),MATCH(Cover!$C$17,INDIRECT("data_"&amp;E$1&amp;"_rows"),0),MATCH(SUBSTITUTE($A97,"strt","end"),INDIRECT("data_"&amp;E$1&amp;"_cols"),0))</f>
        <v>#N/A</v>
      </c>
      <c r="F97" s="250">
        <f ca="1">INDEX(INDIRECT(LEFT($A97,SEARCH("-",$A97,1)-1)&amp;"_data"),MATCH(MID($A97, SEARCH("-",$A97) + 1, SEARCH("-",$A97,SEARCH("-",$A97)+1) - SEARCH("-",$A97) - 1),INDIRECT(LEFT($A97,SEARCH("-",$A97,1)-1)&amp;"_rows"),0),MATCH(RIGHT($A97,LEN($A97) - SEARCH("-", $A97, SEARCH("-", $A97) + 1)),INDIRECT(LEFT($A97,SEARCH("-",$A97,1)-1)&amp;"_Header"),0))</f>
        <v>0</v>
      </c>
      <c r="G97" s="211"/>
      <c r="H97" s="166"/>
      <c r="I97" s="166"/>
      <c r="J97" s="167"/>
      <c r="K97" s="166"/>
      <c r="L97" s="167"/>
      <c r="M97" s="167"/>
      <c r="N97" s="168"/>
      <c r="O97" s="168"/>
    </row>
    <row r="98" spans="1:17" ht="60" customHeight="1">
      <c r="A98" s="396" t="s">
        <v>623</v>
      </c>
      <c r="B98" s="317" t="s">
        <v>623</v>
      </c>
      <c r="C98" s="707" t="s">
        <v>692</v>
      </c>
      <c r="D98" s="708"/>
      <c r="E98" s="708"/>
      <c r="F98" s="709"/>
      <c r="G98" s="95"/>
      <c r="H98" s="169"/>
      <c r="I98" s="169"/>
      <c r="J98" s="169"/>
      <c r="K98" s="169"/>
      <c r="L98" s="169"/>
      <c r="M98" s="169"/>
      <c r="N98" s="170"/>
      <c r="O98" s="170"/>
    </row>
    <row r="99" spans="1:17" ht="60" customHeight="1">
      <c r="A99" s="396" t="s">
        <v>757</v>
      </c>
      <c r="B99" s="317" t="s">
        <v>758</v>
      </c>
      <c r="C99" s="704"/>
      <c r="D99" s="705"/>
      <c r="E99" s="705"/>
      <c r="F99" s="706"/>
      <c r="G99" s="332" t="e">
        <f ca="1">IF(AND($I99=TRUE,$J99=TRUE),"Return to form","")</f>
        <v>#N/A</v>
      </c>
      <c r="H99" s="169" t="e">
        <f ca="1">D97&lt;&gt;0</f>
        <v>#N/A</v>
      </c>
      <c r="I99" s="169" t="e">
        <f ca="1">F97&gt;=D97</f>
        <v>#N/A</v>
      </c>
      <c r="J99" s="169" t="b">
        <f>ISTEXT(C99)</f>
        <v>0</v>
      </c>
      <c r="K99" s="169" t="e">
        <f ca="1">IF(AND(H99=TRUE,I99=TRUE),TRUE,FALSE)</f>
        <v>#N/A</v>
      </c>
      <c r="L99" s="169" t="e">
        <f ca="1">IF(AND(H99=TRUE,I99=TRUE,J99=TRUE),TRUE,FALSE)</f>
        <v>#N/A</v>
      </c>
      <c r="M99" s="169"/>
      <c r="N99" s="170"/>
      <c r="O99" s="170" t="s">
        <v>683</v>
      </c>
      <c r="P99">
        <f ca="1">MATCH(MID($A97, SEARCH("-",$A99) + 1, SEARCH("-",$A99,SEARCH("-",$A99)+1) - SEARCH("-",$A99) - 1),INDIRECT(LEFT($A99,SEARCH("-",$A99,1)-1)&amp;"_rows"),0)</f>
        <v>11</v>
      </c>
      <c r="Q99">
        <f ca="1">MATCH(RIGHT($A97,LEN($A97) - SEARCH("-", $A97, SEARCH("-", $A97) + 1)),INDIRECT(LEFT($A97,SEARCH("-",$A97,1)-1)&amp;"_Header"),0)</f>
        <v>12</v>
      </c>
    </row>
    <row r="100" spans="1:17" ht="30" customHeight="1">
      <c r="A100" s="396" t="s">
        <v>623</v>
      </c>
      <c r="B100" s="317" t="s">
        <v>623</v>
      </c>
      <c r="C100" s="707" t="s">
        <v>684</v>
      </c>
      <c r="D100" s="708"/>
      <c r="E100" s="708"/>
      <c r="F100" s="709"/>
      <c r="G100" s="211"/>
      <c r="H100" s="169"/>
      <c r="I100" s="169"/>
      <c r="J100" s="169"/>
      <c r="K100" s="169"/>
      <c r="L100" s="169"/>
      <c r="M100" s="169"/>
      <c r="N100" s="170"/>
      <c r="O100" s="170"/>
    </row>
    <row r="101" spans="1:17" ht="60" customHeight="1">
      <c r="A101" s="396" t="s">
        <v>759</v>
      </c>
      <c r="B101" s="317" t="s">
        <v>760</v>
      </c>
      <c r="C101" s="704"/>
      <c r="D101" s="705"/>
      <c r="E101" s="705"/>
      <c r="F101" s="706"/>
      <c r="G101" s="332" t="e">
        <f ca="1">IF(AND($I101=TRUE,$J101=TRUE),"Return to form","")</f>
        <v>#N/A</v>
      </c>
      <c r="H101" s="169" t="e">
        <f ca="1">AND($F97&lt;=SUM($C97-$M101),$I99=FALSE)</f>
        <v>#N/A</v>
      </c>
      <c r="I101" s="169" t="e">
        <f ca="1">F97&lt;=SUM(C97*N101)</f>
        <v>#N/A</v>
      </c>
      <c r="J101" s="169" t="b">
        <f>ISTEXT(C101)</f>
        <v>0</v>
      </c>
      <c r="K101" s="169" t="e">
        <f ca="1">IF(AND(H101=TRUE,I101=TRUE),TRUE,FALSE)</f>
        <v>#N/A</v>
      </c>
      <c r="L101" s="169" t="e">
        <f ca="1">IF(AND(H101=TRUE,I101=TRUE,J101=TRUE),TRUE,FALSE)</f>
        <v>#N/A</v>
      </c>
      <c r="M101" s="169">
        <v>5000</v>
      </c>
      <c r="N101" s="170">
        <v>0.33333333333333298</v>
      </c>
      <c r="O101" s="170" t="s">
        <v>683</v>
      </c>
      <c r="P101">
        <f t="shared" ref="P101:P103" ca="1" si="9">MATCH(MID($A99, SEARCH("-",$A101) + 1, SEARCH("-",$A101,SEARCH("-",$A101)+1) - SEARCH("-",$A101) - 1),INDIRECT(LEFT($A101,SEARCH("-",$A101,1)-1)&amp;"_rows"),0)</f>
        <v>11</v>
      </c>
      <c r="Q101">
        <f ca="1">MATCH(RIGHT($A97,LEN($A97) - SEARCH("-", $A97, SEARCH("-", $A97) + 1)),INDIRECT(LEFT($A97,SEARCH("-",$A97,1)-1)&amp;"_Header"),0)</f>
        <v>12</v>
      </c>
    </row>
    <row r="102" spans="1:17" ht="30" customHeight="1">
      <c r="A102" s="396" t="s">
        <v>623</v>
      </c>
      <c r="B102" s="317" t="s">
        <v>623</v>
      </c>
      <c r="C102" s="707" t="s">
        <v>687</v>
      </c>
      <c r="D102" s="708"/>
      <c r="E102" s="708"/>
      <c r="F102" s="709"/>
      <c r="G102" s="211"/>
      <c r="H102" s="169"/>
      <c r="I102" s="169"/>
      <c r="J102" s="169"/>
      <c r="K102" s="169"/>
      <c r="L102" s="169"/>
      <c r="M102" s="169"/>
      <c r="N102" s="170"/>
      <c r="O102" s="170"/>
    </row>
    <row r="103" spans="1:17" ht="60" customHeight="1">
      <c r="A103" s="396" t="s">
        <v>761</v>
      </c>
      <c r="B103" s="317" t="s">
        <v>762</v>
      </c>
      <c r="C103" s="704"/>
      <c r="D103" s="705"/>
      <c r="E103" s="705"/>
      <c r="F103" s="706"/>
      <c r="G103" s="332" t="e">
        <f ca="1">IF(AND($I103=TRUE,$J103=TRUE),"Return to form","")</f>
        <v>#N/A</v>
      </c>
      <c r="H103" s="169" t="e">
        <f ca="1">OR(AND(E97&lt;&gt;0,ABS(F97-E97)&gt;=$M103),AND(E97=0,F97&gt;=$M103))</f>
        <v>#N/A</v>
      </c>
      <c r="I103" s="169" t="e">
        <f ca="1">OR(F97&lt;=(E97*(1-N103)),F97&gt;=(E97*(1+N103)))</f>
        <v>#N/A</v>
      </c>
      <c r="J103" s="169" t="b">
        <f>ISTEXT(C103)</f>
        <v>0</v>
      </c>
      <c r="K103" s="169" t="e">
        <f ca="1">IF(AND(H103=TRUE,I103=TRUE),TRUE,FALSE)</f>
        <v>#N/A</v>
      </c>
      <c r="L103" s="169" t="e">
        <f ca="1">IF(AND(H103=TRUE,I103=TRUE,J103=TRUE),TRUE,FALSE)</f>
        <v>#N/A</v>
      </c>
      <c r="M103" s="169">
        <v>5000</v>
      </c>
      <c r="N103" s="170">
        <v>0.2</v>
      </c>
      <c r="O103" s="170" t="s">
        <v>683</v>
      </c>
      <c r="P103">
        <f t="shared" ca="1" si="9"/>
        <v>11</v>
      </c>
      <c r="Q103">
        <f ca="1">MATCH(RIGHT($A97,LEN($A97) - SEARCH("-", $A97, SEARCH("-", $A97) + 1)),INDIRECT(LEFT($A97,SEARCH("-",$A97,1)-1)&amp;"_Header"),0)</f>
        <v>12</v>
      </c>
    </row>
    <row r="104" spans="1:17">
      <c r="A104" s="396" t="s">
        <v>623</v>
      </c>
      <c r="B104" s="317" t="s">
        <v>623</v>
      </c>
      <c r="C104" s="123"/>
      <c r="D104" s="123"/>
      <c r="E104" s="123"/>
      <c r="F104" s="123"/>
      <c r="G104" s="212"/>
      <c r="H104" s="158"/>
      <c r="I104" s="158"/>
      <c r="J104" s="158"/>
      <c r="K104" s="158"/>
      <c r="L104" s="158"/>
      <c r="M104" s="158"/>
      <c r="N104" s="163"/>
      <c r="O104" s="163"/>
    </row>
    <row r="105" spans="1:17">
      <c r="A105" s="396" t="s">
        <v>623</v>
      </c>
      <c r="B105" s="317" t="s">
        <v>623</v>
      </c>
      <c r="C105" s="92" t="s">
        <v>763</v>
      </c>
      <c r="D105" s="55"/>
      <c r="E105" s="55"/>
      <c r="F105" s="56"/>
      <c r="G105" s="211"/>
      <c r="H105" s="158"/>
      <c r="I105" s="158"/>
      <c r="J105" s="158"/>
      <c r="K105" s="158"/>
      <c r="L105" s="158"/>
      <c r="M105" s="158"/>
      <c r="N105" s="163"/>
      <c r="O105" s="163"/>
    </row>
    <row r="106" spans="1:17" ht="45" customHeight="1">
      <c r="A106" s="396" t="s">
        <v>623</v>
      </c>
      <c r="B106" s="317" t="s">
        <v>623</v>
      </c>
      <c r="C106" s="57" t="s">
        <v>675</v>
      </c>
      <c r="D106" s="57" t="s">
        <v>676</v>
      </c>
      <c r="E106" s="57" t="s">
        <v>677</v>
      </c>
      <c r="F106" s="57" t="s">
        <v>678</v>
      </c>
      <c r="G106" s="211"/>
      <c r="H106" s="165"/>
      <c r="I106" s="165"/>
      <c r="J106" s="158"/>
      <c r="K106" s="165"/>
      <c r="L106" s="158"/>
      <c r="M106" s="158"/>
      <c r="N106" s="163"/>
      <c r="O106" s="163"/>
    </row>
    <row r="107" spans="1:17">
      <c r="A107" s="397" t="s">
        <v>764</v>
      </c>
      <c r="B107" s="317" t="s">
        <v>623</v>
      </c>
      <c r="C107" s="249" t="e">
        <f ca="1">INDEX(INDIRECT("data_"&amp;C$1&amp;"_array"),MATCH(Cover!$C$17,INDIRECT("data_"&amp;C$1&amp;"_rows"),0),MATCH(SUBSTITUTE($A107,"strt","end"),INDIRECT("data_"&amp;C$1&amp;"_cols"),0))</f>
        <v>#N/A</v>
      </c>
      <c r="D107" s="249" t="e">
        <f ca="1">INDEX(INDIRECT("data_"&amp;D$1&amp;"_array"),MATCH(Cover!$C$17,INDIRECT("data_"&amp;D$1&amp;"_rows"),0),MATCH(SUBSTITUTE($A107,"strt","end"),INDIRECT("data_"&amp;D$1&amp;"_cols"),0))</f>
        <v>#N/A</v>
      </c>
      <c r="E107" s="249" t="e">
        <f ca="1">INDEX(INDIRECT("data_"&amp;E$1&amp;"_array"),MATCH(Cover!$C$17,INDIRECT("data_"&amp;E$1&amp;"_rows"),0),MATCH(SUBSTITUTE($A107,"strt","end"),INDIRECT("data_"&amp;E$1&amp;"_cols"),0))</f>
        <v>#N/A</v>
      </c>
      <c r="F107" s="250">
        <f ca="1">INDEX(INDIRECT(LEFT($A107,SEARCH("-",$A107,1)-1)&amp;"_data"),MATCH(MID($A107, SEARCH("-",$A107) + 1, SEARCH("-",$A107,SEARCH("-",$A107)+1) - SEARCH("-",$A107) - 1),INDIRECT(LEFT($A107,SEARCH("-",$A107,1)-1)&amp;"_rows"),0),MATCH(RIGHT($A107,LEN($A107) - SEARCH("-", $A107, SEARCH("-", $A107) + 1)),INDIRECT(LEFT($A107,SEARCH("-",$A107,1)-1)&amp;"_Header"),0))</f>
        <v>0</v>
      </c>
      <c r="G107" s="211"/>
      <c r="H107" s="166"/>
      <c r="I107" s="166"/>
      <c r="J107" s="167"/>
      <c r="K107" s="166"/>
      <c r="L107" s="167"/>
      <c r="M107" s="167"/>
      <c r="N107" s="168"/>
      <c r="O107" s="168"/>
    </row>
    <row r="108" spans="1:17" ht="60" customHeight="1">
      <c r="A108" s="396" t="s">
        <v>623</v>
      </c>
      <c r="B108" s="317" t="s">
        <v>623</v>
      </c>
      <c r="C108" s="707" t="s">
        <v>692</v>
      </c>
      <c r="D108" s="708"/>
      <c r="E108" s="708"/>
      <c r="F108" s="709"/>
      <c r="G108" s="95"/>
      <c r="H108" s="169"/>
      <c r="I108" s="169"/>
      <c r="J108" s="169"/>
      <c r="K108" s="169"/>
      <c r="L108" s="169"/>
      <c r="M108" s="169"/>
      <c r="N108" s="170"/>
      <c r="O108" s="170"/>
    </row>
    <row r="109" spans="1:17" ht="60" customHeight="1">
      <c r="A109" s="396" t="s">
        <v>765</v>
      </c>
      <c r="B109" s="317" t="s">
        <v>766</v>
      </c>
      <c r="C109" s="704"/>
      <c r="D109" s="705"/>
      <c r="E109" s="705"/>
      <c r="F109" s="706"/>
      <c r="G109" s="332" t="e">
        <f ca="1">IF(AND($I109=TRUE,$J109=TRUE),"Return to form","")</f>
        <v>#N/A</v>
      </c>
      <c r="H109" s="169" t="e">
        <f ca="1">D107&lt;&gt;0</f>
        <v>#N/A</v>
      </c>
      <c r="I109" s="169" t="e">
        <f ca="1">F107&gt;=D107</f>
        <v>#N/A</v>
      </c>
      <c r="J109" s="169" t="b">
        <f>ISTEXT(C109)</f>
        <v>0</v>
      </c>
      <c r="K109" s="169" t="e">
        <f ca="1">IF(AND(H109=TRUE,I109=TRUE),TRUE,FALSE)</f>
        <v>#N/A</v>
      </c>
      <c r="L109" s="169" t="e">
        <f ca="1">IF(AND(H109=TRUE,I109=TRUE,J109=TRUE),TRUE,FALSE)</f>
        <v>#N/A</v>
      </c>
      <c r="M109" s="169"/>
      <c r="N109" s="170"/>
      <c r="O109" s="170" t="s">
        <v>683</v>
      </c>
      <c r="P109">
        <f ca="1">MATCH(MID($A107, SEARCH("-",$A109) + 1, SEARCH("-",$A109,SEARCH("-",$A109)+1) - SEARCH("-",$A109) - 1),INDIRECT(LEFT($A109,SEARCH("-",$A109,1)-1)&amp;"_rows"),0)</f>
        <v>11</v>
      </c>
      <c r="Q109">
        <f ca="1">MATCH(RIGHT($A107,LEN($A107) - SEARCH("-", $A107, SEARCH("-", $A107) + 1)),INDIRECT(LEFT($A107,SEARCH("-",$A107,1)-1)&amp;"_Header"),0)</f>
        <v>23</v>
      </c>
    </row>
    <row r="110" spans="1:17" ht="30" customHeight="1">
      <c r="A110" s="396" t="s">
        <v>623</v>
      </c>
      <c r="B110" s="317" t="s">
        <v>623</v>
      </c>
      <c r="C110" s="707" t="s">
        <v>684</v>
      </c>
      <c r="D110" s="708"/>
      <c r="E110" s="708"/>
      <c r="F110" s="709"/>
      <c r="G110" s="211"/>
      <c r="H110" s="169"/>
      <c r="I110" s="169"/>
      <c r="J110" s="169"/>
      <c r="K110" s="169"/>
      <c r="L110" s="169"/>
      <c r="M110" s="169"/>
      <c r="N110" s="170"/>
      <c r="O110" s="170"/>
    </row>
    <row r="111" spans="1:17" ht="60" customHeight="1">
      <c r="A111" s="396" t="s">
        <v>767</v>
      </c>
      <c r="B111" s="317" t="s">
        <v>768</v>
      </c>
      <c r="C111" s="704"/>
      <c r="D111" s="705"/>
      <c r="E111" s="705"/>
      <c r="F111" s="706"/>
      <c r="G111" s="332" t="e">
        <f ca="1">IF(AND($I111=TRUE,$J111=TRUE),"Return to form","")</f>
        <v>#N/A</v>
      </c>
      <c r="H111" s="169" t="e">
        <f ca="1">AND($F107&lt;=SUM($C107-$M111),$I109=FALSE)</f>
        <v>#N/A</v>
      </c>
      <c r="I111" s="169" t="e">
        <f ca="1">F107&lt;=SUM(C107*N111)</f>
        <v>#N/A</v>
      </c>
      <c r="J111" s="169" t="b">
        <f>ISTEXT(C111)</f>
        <v>0</v>
      </c>
      <c r="K111" s="169" t="e">
        <f ca="1">IF(AND(H111=TRUE,I111=TRUE),TRUE,FALSE)</f>
        <v>#N/A</v>
      </c>
      <c r="L111" s="169" t="e">
        <f ca="1">IF(AND(H111=TRUE,I111=TRUE,J111=TRUE),TRUE,FALSE)</f>
        <v>#N/A</v>
      </c>
      <c r="M111" s="169">
        <v>5000</v>
      </c>
      <c r="N111" s="170">
        <v>0.33333333333333298</v>
      </c>
      <c r="O111" s="170" t="s">
        <v>683</v>
      </c>
      <c r="P111">
        <f t="shared" ref="P111:P113" ca="1" si="10">MATCH(MID($A109, SEARCH("-",$A111) + 1, SEARCH("-",$A111,SEARCH("-",$A111)+1) - SEARCH("-",$A111) - 1),INDIRECT(LEFT($A111,SEARCH("-",$A111,1)-1)&amp;"_rows"),0)</f>
        <v>11</v>
      </c>
      <c r="Q111">
        <f ca="1">MATCH(RIGHT($A107,LEN($A107) - SEARCH("-", $A107, SEARCH("-", $A107) + 1)),INDIRECT(LEFT($A107,SEARCH("-",$A107,1)-1)&amp;"_Header"),0)</f>
        <v>23</v>
      </c>
    </row>
    <row r="112" spans="1:17" ht="30" customHeight="1">
      <c r="A112" s="396" t="s">
        <v>623</v>
      </c>
      <c r="B112" s="317" t="s">
        <v>623</v>
      </c>
      <c r="C112" s="707" t="s">
        <v>687</v>
      </c>
      <c r="D112" s="708"/>
      <c r="E112" s="708"/>
      <c r="F112" s="709"/>
      <c r="G112" s="211"/>
      <c r="H112" s="169"/>
      <c r="I112" s="169"/>
      <c r="J112" s="169"/>
      <c r="K112" s="169"/>
      <c r="L112" s="169"/>
      <c r="M112" s="169"/>
      <c r="N112" s="170"/>
      <c r="O112" s="170"/>
    </row>
    <row r="113" spans="1:17" ht="60" customHeight="1">
      <c r="A113" s="396" t="s">
        <v>769</v>
      </c>
      <c r="B113" s="317" t="s">
        <v>770</v>
      </c>
      <c r="C113" s="704"/>
      <c r="D113" s="705"/>
      <c r="E113" s="705"/>
      <c r="F113" s="706"/>
      <c r="G113" s="332" t="e">
        <f ca="1">IF(AND($I113=TRUE,$J113=TRUE),"Return to form","")</f>
        <v>#N/A</v>
      </c>
      <c r="H113" s="169" t="e">
        <f ca="1">OR(AND(E107&lt;&gt;0,ABS(F107-E107)&gt;=$M113),AND(E107=0,F107&gt;=$M113))</f>
        <v>#N/A</v>
      </c>
      <c r="I113" s="169" t="e">
        <f ca="1">OR(F107&lt;=(E107*(1-N113)),F107&gt;=(E107*(1+N113)))</f>
        <v>#N/A</v>
      </c>
      <c r="J113" s="169" t="b">
        <f>ISTEXT(C113)</f>
        <v>0</v>
      </c>
      <c r="K113" s="169" t="e">
        <f ca="1">IF(AND(H113=TRUE,I113=TRUE),TRUE,FALSE)</f>
        <v>#N/A</v>
      </c>
      <c r="L113" s="169" t="e">
        <f ca="1">IF(AND(H113=TRUE,I113=TRUE,J113=TRUE),TRUE,FALSE)</f>
        <v>#N/A</v>
      </c>
      <c r="M113" s="169">
        <v>5000</v>
      </c>
      <c r="N113" s="170">
        <v>0.2</v>
      </c>
      <c r="O113" s="170" t="s">
        <v>683</v>
      </c>
      <c r="P113">
        <f t="shared" ca="1" si="10"/>
        <v>11</v>
      </c>
      <c r="Q113">
        <f ca="1">MATCH(RIGHT($A107,LEN($A107) - SEARCH("-", $A107, SEARCH("-", $A107) + 1)),INDIRECT(LEFT($A107,SEARCH("-",$A107,1)-1)&amp;"_Header"),0)</f>
        <v>23</v>
      </c>
    </row>
    <row r="114" spans="1:17">
      <c r="A114" s="396" t="s">
        <v>623</v>
      </c>
      <c r="B114" s="317" t="s">
        <v>623</v>
      </c>
      <c r="C114" s="123"/>
      <c r="D114" s="123"/>
      <c r="E114" s="123"/>
      <c r="F114" s="123"/>
      <c r="G114" s="212"/>
      <c r="H114" s="158"/>
      <c r="I114" s="158"/>
      <c r="J114" s="158"/>
      <c r="K114" s="158"/>
      <c r="L114" s="158"/>
      <c r="M114" s="158"/>
      <c r="N114" s="163"/>
      <c r="O114" s="163"/>
    </row>
    <row r="115" spans="1:17">
      <c r="A115" s="396" t="s">
        <v>623</v>
      </c>
      <c r="B115" s="317" t="s">
        <v>623</v>
      </c>
      <c r="C115" s="92" t="s">
        <v>771</v>
      </c>
      <c r="D115" s="55"/>
      <c r="E115" s="55"/>
      <c r="F115" s="56"/>
      <c r="G115" s="211"/>
      <c r="H115" s="158"/>
      <c r="I115" s="158"/>
      <c r="J115" s="158"/>
      <c r="K115" s="158"/>
      <c r="L115" s="158"/>
      <c r="M115" s="158"/>
      <c r="N115" s="163"/>
      <c r="O115" s="163"/>
    </row>
    <row r="116" spans="1:17" ht="45" customHeight="1">
      <c r="A116" s="396" t="s">
        <v>623</v>
      </c>
      <c r="B116" s="317" t="s">
        <v>623</v>
      </c>
      <c r="C116" s="57" t="s">
        <v>675</v>
      </c>
      <c r="D116" s="57" t="s">
        <v>676</v>
      </c>
      <c r="E116" s="57" t="s">
        <v>677</v>
      </c>
      <c r="F116" s="57" t="s">
        <v>678</v>
      </c>
      <c r="G116" s="211"/>
      <c r="H116" s="165"/>
      <c r="I116" s="165"/>
      <c r="J116" s="158"/>
      <c r="K116" s="165"/>
      <c r="L116" s="158"/>
      <c r="M116" s="158"/>
      <c r="N116" s="163"/>
      <c r="O116" s="163"/>
    </row>
    <row r="117" spans="1:17">
      <c r="A117" s="397" t="s">
        <v>772</v>
      </c>
      <c r="B117" s="317" t="s">
        <v>623</v>
      </c>
      <c r="C117" s="249" t="e">
        <f ca="1">INDEX(INDIRECT("data_"&amp;C$1&amp;"_array"),MATCH(Cover!$C$17,INDIRECT("data_"&amp;C$1&amp;"_rows"),0),MATCH(SUBSTITUTE($A117,"strt","end"),INDIRECT("data_"&amp;C$1&amp;"_cols"),0))</f>
        <v>#N/A</v>
      </c>
      <c r="D117" s="249" t="e">
        <f ca="1">INDEX(INDIRECT("data_"&amp;D$1&amp;"_array"),MATCH(Cover!$C$17,INDIRECT("data_"&amp;D$1&amp;"_rows"),0),MATCH(SUBSTITUTE($A117,"strt","end"),INDIRECT("data_"&amp;D$1&amp;"_cols"),0))</f>
        <v>#N/A</v>
      </c>
      <c r="E117" s="249" t="e">
        <f ca="1">INDEX(INDIRECT("data_"&amp;E$1&amp;"_array"),MATCH(Cover!$C$17,INDIRECT("data_"&amp;E$1&amp;"_rows"),0),MATCH(SUBSTITUTE($A117,"strt","end"),INDIRECT("data_"&amp;E$1&amp;"_cols"),0))</f>
        <v>#N/A</v>
      </c>
      <c r="F117" s="250">
        <f ca="1">INDEX(INDIRECT(LEFT($A117,SEARCH("-",$A117,1)-1)&amp;"_data"),MATCH(MID($A117, SEARCH("-",$A117) + 1, SEARCH("-",$A117,SEARCH("-",$A117)+1) - SEARCH("-",$A117) - 1),INDIRECT(LEFT($A117,SEARCH("-",$A117,1)-1)&amp;"_rows"),0),MATCH(RIGHT($A117,LEN($A117) - SEARCH("-", $A117, SEARCH("-", $A117) + 1)),INDIRECT(LEFT($A117,SEARCH("-",$A117,1)-1)&amp;"_Header"),0))</f>
        <v>0</v>
      </c>
      <c r="G117" s="211"/>
      <c r="H117" s="166"/>
      <c r="I117" s="166"/>
      <c r="J117" s="167"/>
      <c r="K117" s="166"/>
      <c r="L117" s="167"/>
      <c r="M117" s="167"/>
      <c r="N117" s="168"/>
      <c r="O117" s="168"/>
    </row>
    <row r="118" spans="1:17" ht="60" customHeight="1">
      <c r="A118" s="396" t="s">
        <v>623</v>
      </c>
      <c r="B118" s="317" t="s">
        <v>623</v>
      </c>
      <c r="C118" s="707" t="s">
        <v>692</v>
      </c>
      <c r="D118" s="708"/>
      <c r="E118" s="708"/>
      <c r="F118" s="709"/>
      <c r="G118" s="95"/>
      <c r="H118" s="169"/>
      <c r="I118" s="169"/>
      <c r="J118" s="169"/>
      <c r="K118" s="169"/>
      <c r="L118" s="169"/>
      <c r="M118" s="169"/>
      <c r="N118" s="170"/>
      <c r="O118" s="170"/>
    </row>
    <row r="119" spans="1:17" ht="60" customHeight="1">
      <c r="A119" s="396" t="s">
        <v>773</v>
      </c>
      <c r="B119" s="317" t="s">
        <v>774</v>
      </c>
      <c r="C119" s="704"/>
      <c r="D119" s="705"/>
      <c r="E119" s="705"/>
      <c r="F119" s="706"/>
      <c r="G119" s="332" t="e">
        <f ca="1">IF(AND($I119=TRUE,$J119=TRUE),"Return to form","")</f>
        <v>#N/A</v>
      </c>
      <c r="H119" s="169" t="e">
        <f ca="1">D117&lt;&gt;0</f>
        <v>#N/A</v>
      </c>
      <c r="I119" s="169" t="e">
        <f ca="1">F117&gt;=D117</f>
        <v>#N/A</v>
      </c>
      <c r="J119" s="169" t="b">
        <f>ISTEXT(C119)</f>
        <v>0</v>
      </c>
      <c r="K119" s="169" t="e">
        <f ca="1">IF(AND(H119=TRUE,I119=TRUE),TRUE,FALSE)</f>
        <v>#N/A</v>
      </c>
      <c r="L119" s="169" t="e">
        <f ca="1">IF(AND(H119=TRUE,I119=TRUE,J119=TRUE),TRUE,FALSE)</f>
        <v>#N/A</v>
      </c>
      <c r="M119" s="169"/>
      <c r="N119" s="170"/>
      <c r="O119" s="170" t="s">
        <v>683</v>
      </c>
      <c r="P119">
        <f ca="1">MATCH(MID($A117, SEARCH("-",$A119) + 1, SEARCH("-",$A119,SEARCH("-",$A119)+1) - SEARCH("-",$A119) - 1),INDIRECT(LEFT($A119,SEARCH("-",$A119,1)-1)&amp;"_rows"),0)</f>
        <v>11</v>
      </c>
      <c r="Q119">
        <f ca="1">MATCH(RIGHT($A117,LEN($A117) - SEARCH("-", $A117, SEARCH("-", $A117) + 1)),INDIRECT(LEFT($A117,SEARCH("-",$A117,1)-1)&amp;"_Header"),0)</f>
        <v>39</v>
      </c>
    </row>
    <row r="120" spans="1:17" ht="30" customHeight="1">
      <c r="A120" s="396" t="s">
        <v>623</v>
      </c>
      <c r="B120" s="317" t="s">
        <v>623</v>
      </c>
      <c r="C120" s="707" t="s">
        <v>684</v>
      </c>
      <c r="D120" s="708"/>
      <c r="E120" s="708"/>
      <c r="F120" s="709"/>
      <c r="G120" s="211"/>
      <c r="H120" s="169"/>
      <c r="I120" s="169"/>
      <c r="J120" s="169"/>
      <c r="K120" s="169"/>
      <c r="L120" s="169"/>
      <c r="M120" s="169"/>
      <c r="N120" s="170"/>
      <c r="O120" s="170"/>
    </row>
    <row r="121" spans="1:17" ht="60" customHeight="1">
      <c r="A121" s="396" t="s">
        <v>775</v>
      </c>
      <c r="B121" s="317" t="s">
        <v>776</v>
      </c>
      <c r="C121" s="704"/>
      <c r="D121" s="705"/>
      <c r="E121" s="705"/>
      <c r="F121" s="706"/>
      <c r="G121" s="332" t="e">
        <f ca="1">IF(AND($I121=TRUE,$J121=TRUE),"Return to form","")</f>
        <v>#N/A</v>
      </c>
      <c r="H121" s="169" t="e">
        <f ca="1">AND($F117&lt;=SUM($C117-$M121),$I119=FALSE)</f>
        <v>#N/A</v>
      </c>
      <c r="I121" s="169" t="e">
        <f ca="1">F117&lt;=SUM(C117*N121)</f>
        <v>#N/A</v>
      </c>
      <c r="J121" s="169" t="b">
        <f>ISTEXT(C121)</f>
        <v>0</v>
      </c>
      <c r="K121" s="169" t="e">
        <f ca="1">IF(AND(H121=TRUE,I121=TRUE),TRUE,FALSE)</f>
        <v>#N/A</v>
      </c>
      <c r="L121" s="169" t="e">
        <f ca="1">IF(AND(H121=TRUE,I121=TRUE,J121=TRUE),TRUE,FALSE)</f>
        <v>#N/A</v>
      </c>
      <c r="M121" s="169">
        <v>5000</v>
      </c>
      <c r="N121" s="170">
        <v>0.33333333333333298</v>
      </c>
      <c r="O121" s="170" t="s">
        <v>683</v>
      </c>
      <c r="P121">
        <f t="shared" ref="P121:P123" ca="1" si="11">MATCH(MID($A119, SEARCH("-",$A121) + 1, SEARCH("-",$A121,SEARCH("-",$A121)+1) - SEARCH("-",$A121) - 1),INDIRECT(LEFT($A121,SEARCH("-",$A121,1)-1)&amp;"_rows"),0)</f>
        <v>11</v>
      </c>
      <c r="Q121">
        <f ca="1">MATCH(RIGHT($A117,LEN($A117) - SEARCH("-", $A117, SEARCH("-", $A117) + 1)),INDIRECT(LEFT($A117,SEARCH("-",$A117,1)-1)&amp;"_Header"),0)</f>
        <v>39</v>
      </c>
    </row>
    <row r="122" spans="1:17" ht="30" customHeight="1">
      <c r="A122" s="396" t="s">
        <v>623</v>
      </c>
      <c r="B122" s="317" t="s">
        <v>623</v>
      </c>
      <c r="C122" s="707" t="s">
        <v>687</v>
      </c>
      <c r="D122" s="708"/>
      <c r="E122" s="708"/>
      <c r="F122" s="709"/>
      <c r="G122" s="211"/>
      <c r="H122" s="169"/>
      <c r="I122" s="169"/>
      <c r="J122" s="169"/>
      <c r="K122" s="169"/>
      <c r="L122" s="169"/>
      <c r="M122" s="169"/>
      <c r="N122" s="170"/>
      <c r="O122" s="170"/>
    </row>
    <row r="123" spans="1:17" ht="60" customHeight="1">
      <c r="A123" s="396" t="s">
        <v>777</v>
      </c>
      <c r="B123" s="317" t="s">
        <v>778</v>
      </c>
      <c r="C123" s="704"/>
      <c r="D123" s="705"/>
      <c r="E123" s="705"/>
      <c r="F123" s="706"/>
      <c r="G123" s="332" t="e">
        <f ca="1">IF(AND($I123=TRUE,$J123=TRUE),"Return to form","")</f>
        <v>#N/A</v>
      </c>
      <c r="H123" s="169" t="e">
        <f ca="1">OR(AND(E117&lt;&gt;0,ABS(F117-E117)&gt;=$M123),AND(E117=0,F117&gt;=$M123))</f>
        <v>#N/A</v>
      </c>
      <c r="I123" s="169" t="e">
        <f ca="1">OR(F117&lt;=(E117*(1-N123)),F117&gt;=(E117*(1+N123)))</f>
        <v>#N/A</v>
      </c>
      <c r="J123" s="169" t="b">
        <f>ISTEXT(C123)</f>
        <v>0</v>
      </c>
      <c r="K123" s="169" t="e">
        <f ca="1">IF(AND(H123=TRUE,I123=TRUE),TRUE,FALSE)</f>
        <v>#N/A</v>
      </c>
      <c r="L123" s="169" t="e">
        <f ca="1">IF(AND(H123=TRUE,I123=TRUE,J123=TRUE),TRUE,FALSE)</f>
        <v>#N/A</v>
      </c>
      <c r="M123" s="169">
        <v>5000</v>
      </c>
      <c r="N123" s="170">
        <v>0.2</v>
      </c>
      <c r="O123" s="170" t="s">
        <v>683</v>
      </c>
      <c r="P123">
        <f t="shared" ca="1" si="11"/>
        <v>11</v>
      </c>
      <c r="Q123">
        <f ca="1">MATCH(RIGHT($A117,LEN($A117) - SEARCH("-", $A117, SEARCH("-", $A117) + 1)),INDIRECT(LEFT($A117,SEARCH("-",$A117,1)-1)&amp;"_Header"),0)</f>
        <v>39</v>
      </c>
    </row>
    <row r="124" spans="1:17">
      <c r="A124" s="396" t="s">
        <v>623</v>
      </c>
      <c r="B124" s="317" t="s">
        <v>623</v>
      </c>
      <c r="C124" s="123"/>
      <c r="D124" s="123"/>
      <c r="E124" s="123"/>
      <c r="F124" s="123"/>
      <c r="G124" s="212"/>
      <c r="H124" s="158"/>
      <c r="I124" s="158"/>
      <c r="J124" s="158"/>
      <c r="K124" s="158"/>
      <c r="L124" s="158"/>
      <c r="M124" s="158"/>
      <c r="N124" s="163"/>
      <c r="O124" s="163"/>
    </row>
    <row r="125" spans="1:17">
      <c r="A125" s="396" t="s">
        <v>623</v>
      </c>
      <c r="B125" s="317" t="s">
        <v>623</v>
      </c>
      <c r="C125" s="92" t="s">
        <v>779</v>
      </c>
      <c r="D125" s="55"/>
      <c r="E125" s="55"/>
      <c r="F125" s="56"/>
      <c r="G125" s="211"/>
      <c r="H125" s="158"/>
      <c r="I125" s="158"/>
      <c r="J125" s="158"/>
      <c r="K125" s="158"/>
      <c r="L125" s="158"/>
      <c r="M125" s="158"/>
      <c r="N125" s="163"/>
      <c r="O125" s="163"/>
    </row>
    <row r="126" spans="1:17" ht="45" customHeight="1">
      <c r="A126" s="396" t="s">
        <v>623</v>
      </c>
      <c r="B126" s="317" t="s">
        <v>623</v>
      </c>
      <c r="C126" s="57" t="s">
        <v>675</v>
      </c>
      <c r="D126" s="57" t="s">
        <v>676</v>
      </c>
      <c r="E126" s="57" t="s">
        <v>677</v>
      </c>
      <c r="F126" s="57" t="s">
        <v>678</v>
      </c>
      <c r="G126" s="211"/>
      <c r="H126" s="165"/>
      <c r="I126" s="165"/>
      <c r="J126" s="158"/>
      <c r="K126" s="165"/>
      <c r="L126" s="158"/>
      <c r="M126" s="158"/>
      <c r="N126" s="163"/>
      <c r="O126" s="163"/>
    </row>
    <row r="127" spans="1:17">
      <c r="A127" s="397" t="s">
        <v>780</v>
      </c>
      <c r="B127" s="317" t="s">
        <v>623</v>
      </c>
      <c r="C127" s="249" t="e">
        <f ca="1">INDEX(INDIRECT("data_"&amp;C$1&amp;"_array"),MATCH(Cover!$C$17,INDIRECT("data_"&amp;C$1&amp;"_rows"),0),MATCH(SUBSTITUTE($A127,"strt","end"),INDIRECT("data_"&amp;C$1&amp;"_cols"),0))</f>
        <v>#N/A</v>
      </c>
      <c r="D127" s="249" t="e">
        <f ca="1">INDEX(INDIRECT("data_"&amp;D$1&amp;"_array"),MATCH(Cover!$C$17,INDIRECT("data_"&amp;D$1&amp;"_rows"),0),MATCH(SUBSTITUTE($A127,"strt","end"),INDIRECT("data_"&amp;D$1&amp;"_cols"),0))</f>
        <v>#N/A</v>
      </c>
      <c r="E127" s="249" t="e">
        <f ca="1">INDEX(INDIRECT("data_"&amp;E$1&amp;"_array"),MATCH(Cover!$C$17,INDIRECT("data_"&amp;E$1&amp;"_rows"),0),MATCH(SUBSTITUTE($A127,"strt","end"),INDIRECT("data_"&amp;E$1&amp;"_cols"),0))</f>
        <v>#N/A</v>
      </c>
      <c r="F127" s="250">
        <f ca="1">INDEX(INDIRECT(LEFT($A127,SEARCH("-",$A127,1)-1)&amp;"_data"),MATCH(MID($A127, SEARCH("-",$A127) + 1, SEARCH("-",$A127,SEARCH("-",$A127)+1) - SEARCH("-",$A127) - 1),INDIRECT(LEFT($A127,SEARCH("-",$A127,1)-1)&amp;"_rows"),0),MATCH(RIGHT($A127,LEN($A127) - SEARCH("-", $A127, SEARCH("-", $A127) + 1)),INDIRECT(LEFT($A127,SEARCH("-",$A127,1)-1)&amp;"_Header"),0))</f>
        <v>0</v>
      </c>
      <c r="G127" s="211"/>
      <c r="H127" s="166"/>
      <c r="I127" s="166"/>
      <c r="J127" s="167"/>
      <c r="K127" s="166"/>
      <c r="L127" s="167"/>
      <c r="M127" s="167"/>
      <c r="N127" s="168"/>
      <c r="O127" s="168"/>
    </row>
    <row r="128" spans="1:17" ht="60" customHeight="1">
      <c r="A128" s="396" t="s">
        <v>623</v>
      </c>
      <c r="B128" s="317" t="s">
        <v>623</v>
      </c>
      <c r="C128" s="707" t="s">
        <v>692</v>
      </c>
      <c r="D128" s="708"/>
      <c r="E128" s="708"/>
      <c r="F128" s="709"/>
      <c r="G128" s="95"/>
      <c r="H128" s="169"/>
      <c r="I128" s="169"/>
      <c r="J128" s="169"/>
      <c r="K128" s="169"/>
      <c r="L128" s="169"/>
      <c r="M128" s="169"/>
      <c r="N128" s="170"/>
      <c r="O128" s="170"/>
    </row>
    <row r="129" spans="1:17" ht="60" customHeight="1">
      <c r="A129" s="396" t="s">
        <v>781</v>
      </c>
      <c r="B129" s="317" t="s">
        <v>782</v>
      </c>
      <c r="C129" s="704"/>
      <c r="D129" s="705"/>
      <c r="E129" s="705"/>
      <c r="F129" s="706"/>
      <c r="G129" s="332" t="e">
        <f ca="1">IF(AND($I129=TRUE,$J129=TRUE),"Return to form","")</f>
        <v>#N/A</v>
      </c>
      <c r="H129" s="169" t="e">
        <f ca="1">D127&lt;&gt;0</f>
        <v>#N/A</v>
      </c>
      <c r="I129" s="169" t="e">
        <f ca="1">F127&gt;=D127</f>
        <v>#N/A</v>
      </c>
      <c r="J129" s="169" t="b">
        <f>ISTEXT(C129)</f>
        <v>0</v>
      </c>
      <c r="K129" s="169" t="e">
        <f ca="1">IF(AND(H129=TRUE,I129=TRUE),TRUE,FALSE)</f>
        <v>#N/A</v>
      </c>
      <c r="L129" s="169" t="e">
        <f ca="1">IF(AND(H129=TRUE,I129=TRUE,J129=TRUE),TRUE,FALSE)</f>
        <v>#N/A</v>
      </c>
      <c r="M129" s="169"/>
      <c r="N129" s="170"/>
      <c r="O129" s="170" t="s">
        <v>683</v>
      </c>
      <c r="P129">
        <f ca="1">MATCH(MID($A127, SEARCH("-",$A129) + 1, SEARCH("-",$A129,SEARCH("-",$A129)+1) - SEARCH("-",$A129) - 1),INDIRECT(LEFT($A129,SEARCH("-",$A129,1)-1)&amp;"_rows"),0)</f>
        <v>13</v>
      </c>
      <c r="Q129">
        <f ca="1">MATCH(RIGHT($A127,LEN($A127) - SEARCH("-", $A127, SEARCH("-", $A127) + 1)),INDIRECT(LEFT($A127,SEARCH("-",$A127,1)-1)&amp;"_Header"),0)</f>
        <v>12</v>
      </c>
    </row>
    <row r="130" spans="1:17" ht="30" customHeight="1">
      <c r="A130" s="396" t="s">
        <v>623</v>
      </c>
      <c r="B130" s="317" t="s">
        <v>623</v>
      </c>
      <c r="C130" s="707" t="s">
        <v>684</v>
      </c>
      <c r="D130" s="708"/>
      <c r="E130" s="708"/>
      <c r="F130" s="709"/>
      <c r="G130" s="211"/>
      <c r="H130" s="169"/>
      <c r="I130" s="169"/>
      <c r="J130" s="169"/>
      <c r="K130" s="169"/>
      <c r="L130" s="169"/>
      <c r="M130" s="169"/>
      <c r="N130" s="170"/>
      <c r="O130" s="170"/>
    </row>
    <row r="131" spans="1:17" ht="60" customHeight="1">
      <c r="A131" s="396" t="s">
        <v>783</v>
      </c>
      <c r="B131" s="317" t="s">
        <v>784</v>
      </c>
      <c r="C131" s="704"/>
      <c r="D131" s="705"/>
      <c r="E131" s="705"/>
      <c r="F131" s="706"/>
      <c r="G131" s="332" t="e">
        <f ca="1">IF(AND($I131=TRUE,$J131=TRUE),"Return to form","")</f>
        <v>#N/A</v>
      </c>
      <c r="H131" s="169" t="e">
        <f ca="1">AND($F127&lt;=SUM($C127-$M131),$I129=FALSE)</f>
        <v>#N/A</v>
      </c>
      <c r="I131" s="169" t="e">
        <f ca="1">F127&lt;=SUM(C127*N131)</f>
        <v>#N/A</v>
      </c>
      <c r="J131" s="169" t="b">
        <f>ISTEXT(C131)</f>
        <v>0</v>
      </c>
      <c r="K131" s="169" t="e">
        <f ca="1">IF(AND(H131=TRUE,I131=TRUE),TRUE,FALSE)</f>
        <v>#N/A</v>
      </c>
      <c r="L131" s="169" t="e">
        <f ca="1">IF(AND(H131=TRUE,I131=TRUE,J131=TRUE),TRUE,FALSE)</f>
        <v>#N/A</v>
      </c>
      <c r="M131" s="169">
        <v>5000</v>
      </c>
      <c r="N131" s="170">
        <v>0.33333333333333298</v>
      </c>
      <c r="O131" s="170" t="s">
        <v>683</v>
      </c>
      <c r="P131">
        <f t="shared" ref="P131:P133" ca="1" si="12">MATCH(MID($A129, SEARCH("-",$A131) + 1, SEARCH("-",$A131,SEARCH("-",$A131)+1) - SEARCH("-",$A131) - 1),INDIRECT(LEFT($A131,SEARCH("-",$A131,1)-1)&amp;"_rows"),0)</f>
        <v>13</v>
      </c>
      <c r="Q131">
        <f ca="1">MATCH(RIGHT($A127,LEN($A127) - SEARCH("-", $A127, SEARCH("-", $A127) + 1)),INDIRECT(LEFT($A127,SEARCH("-",$A127,1)-1)&amp;"_Header"),0)</f>
        <v>12</v>
      </c>
    </row>
    <row r="132" spans="1:17" ht="30" customHeight="1">
      <c r="A132" s="396" t="s">
        <v>623</v>
      </c>
      <c r="B132" s="317" t="s">
        <v>623</v>
      </c>
      <c r="C132" s="707" t="s">
        <v>687</v>
      </c>
      <c r="D132" s="708"/>
      <c r="E132" s="708"/>
      <c r="F132" s="709"/>
      <c r="G132" s="211"/>
      <c r="H132" s="169"/>
      <c r="I132" s="169"/>
      <c r="J132" s="169"/>
      <c r="K132" s="169"/>
      <c r="L132" s="169"/>
      <c r="M132" s="169"/>
      <c r="N132" s="170"/>
      <c r="O132" s="170"/>
    </row>
    <row r="133" spans="1:17" ht="60" customHeight="1">
      <c r="A133" s="396" t="s">
        <v>785</v>
      </c>
      <c r="B133" s="317" t="s">
        <v>786</v>
      </c>
      <c r="C133" s="704"/>
      <c r="D133" s="705"/>
      <c r="E133" s="705"/>
      <c r="F133" s="706"/>
      <c r="G133" s="332" t="e">
        <f ca="1">IF(AND($I133=TRUE,$J133=TRUE),"Return to form","")</f>
        <v>#N/A</v>
      </c>
      <c r="H133" s="169" t="e">
        <f ca="1">OR(AND(E127&lt;&gt;0,ABS(F127-E127)&gt;=$M133),AND(E127=0,F127&gt;=$M133))</f>
        <v>#N/A</v>
      </c>
      <c r="I133" s="169" t="e">
        <f ca="1">OR(F127&lt;=(E127*(1-N133)),F127&gt;=(E127*(1+N133)))</f>
        <v>#N/A</v>
      </c>
      <c r="J133" s="169" t="b">
        <f>ISTEXT(C133)</f>
        <v>0</v>
      </c>
      <c r="K133" s="169" t="e">
        <f ca="1">IF(AND(H133=TRUE,I133=TRUE),TRUE,FALSE)</f>
        <v>#N/A</v>
      </c>
      <c r="L133" s="169" t="e">
        <f ca="1">IF(AND(H133=TRUE,I133=TRUE,J133=TRUE),TRUE,FALSE)</f>
        <v>#N/A</v>
      </c>
      <c r="M133" s="169">
        <v>5000</v>
      </c>
      <c r="N133" s="170">
        <v>0.2</v>
      </c>
      <c r="O133" s="170" t="s">
        <v>683</v>
      </c>
      <c r="P133">
        <f t="shared" ca="1" si="12"/>
        <v>13</v>
      </c>
      <c r="Q133">
        <f ca="1">MATCH(RIGHT($A127,LEN($A127) - SEARCH("-", $A127, SEARCH("-", $A127) + 1)),INDIRECT(LEFT($A127,SEARCH("-",$A127,1)-1)&amp;"_Header"),0)</f>
        <v>12</v>
      </c>
    </row>
    <row r="134" spans="1:17">
      <c r="A134" s="396" t="s">
        <v>623</v>
      </c>
      <c r="B134" s="317" t="s">
        <v>623</v>
      </c>
      <c r="C134" s="123"/>
      <c r="D134" s="123"/>
      <c r="E134" s="123"/>
      <c r="F134" s="123"/>
      <c r="G134" s="212"/>
      <c r="H134" s="158"/>
      <c r="I134" s="158"/>
      <c r="J134" s="158"/>
      <c r="K134" s="158"/>
      <c r="L134" s="158"/>
      <c r="M134" s="158"/>
      <c r="N134" s="163"/>
      <c r="O134" s="163"/>
    </row>
    <row r="135" spans="1:17">
      <c r="A135" s="396" t="s">
        <v>623</v>
      </c>
      <c r="B135" s="317" t="s">
        <v>623</v>
      </c>
      <c r="C135" s="92" t="s">
        <v>787</v>
      </c>
      <c r="D135" s="55"/>
      <c r="E135" s="55"/>
      <c r="F135" s="56"/>
      <c r="G135" s="211"/>
      <c r="H135" s="158"/>
      <c r="I135" s="158"/>
      <c r="J135" s="158"/>
      <c r="K135" s="158"/>
      <c r="L135" s="158"/>
      <c r="M135" s="158"/>
      <c r="N135" s="163"/>
      <c r="O135" s="163"/>
    </row>
    <row r="136" spans="1:17" ht="45" customHeight="1">
      <c r="A136" s="396" t="s">
        <v>623</v>
      </c>
      <c r="B136" s="317" t="s">
        <v>623</v>
      </c>
      <c r="C136" s="57" t="s">
        <v>675</v>
      </c>
      <c r="D136" s="57" t="s">
        <v>676</v>
      </c>
      <c r="E136" s="57" t="s">
        <v>677</v>
      </c>
      <c r="F136" s="57" t="s">
        <v>678</v>
      </c>
      <c r="G136" s="211"/>
      <c r="H136" s="165"/>
      <c r="I136" s="165"/>
      <c r="J136" s="158"/>
      <c r="K136" s="165"/>
      <c r="L136" s="158"/>
      <c r="M136" s="158"/>
      <c r="N136" s="163"/>
      <c r="O136" s="163"/>
    </row>
    <row r="137" spans="1:17">
      <c r="A137" s="397" t="s">
        <v>788</v>
      </c>
      <c r="B137" s="317" t="s">
        <v>623</v>
      </c>
      <c r="C137" s="249" t="e">
        <f ca="1">INDEX(INDIRECT("data_"&amp;C$1&amp;"_array"),MATCH(Cover!$C$17,INDIRECT("data_"&amp;C$1&amp;"_rows"),0),MATCH(SUBSTITUTE($A137,"strt","end"),INDIRECT("data_"&amp;C$1&amp;"_cols"),0))</f>
        <v>#N/A</v>
      </c>
      <c r="D137" s="249" t="e">
        <f ca="1">INDEX(INDIRECT("data_"&amp;D$1&amp;"_array"),MATCH(Cover!$C$17,INDIRECT("data_"&amp;D$1&amp;"_rows"),0),MATCH(SUBSTITUTE($A137,"strt","end"),INDIRECT("data_"&amp;D$1&amp;"_cols"),0))</f>
        <v>#N/A</v>
      </c>
      <c r="E137" s="249" t="e">
        <f ca="1">INDEX(INDIRECT("data_"&amp;E$1&amp;"_array"),MATCH(Cover!$C$17,INDIRECT("data_"&amp;E$1&amp;"_rows"),0),MATCH(SUBSTITUTE($A137,"strt","end"),INDIRECT("data_"&amp;E$1&amp;"_cols"),0))</f>
        <v>#N/A</v>
      </c>
      <c r="F137" s="250">
        <f ca="1">INDEX(INDIRECT(LEFT($A137,SEARCH("-",$A137,1)-1)&amp;"_data"),MATCH(MID($A137, SEARCH("-",$A137) + 1, SEARCH("-",$A137,SEARCH("-",$A137)+1) - SEARCH("-",$A137) - 1),INDIRECT(LEFT($A137,SEARCH("-",$A137,1)-1)&amp;"_rows"),0),MATCH(RIGHT($A137,LEN($A137) - SEARCH("-", $A137, SEARCH("-", $A137) + 1)),INDIRECT(LEFT($A137,SEARCH("-",$A137,1)-1)&amp;"_Header"),0))</f>
        <v>0</v>
      </c>
      <c r="G137" s="211"/>
      <c r="H137" s="166"/>
      <c r="I137" s="166"/>
      <c r="J137" s="167"/>
      <c r="K137" s="166"/>
      <c r="L137" s="167"/>
      <c r="M137" s="167"/>
      <c r="N137" s="168"/>
      <c r="O137" s="168"/>
    </row>
    <row r="138" spans="1:17" ht="60" customHeight="1">
      <c r="A138" s="396" t="s">
        <v>623</v>
      </c>
      <c r="B138" s="317" t="s">
        <v>623</v>
      </c>
      <c r="C138" s="707" t="s">
        <v>692</v>
      </c>
      <c r="D138" s="708"/>
      <c r="E138" s="708"/>
      <c r="F138" s="709"/>
      <c r="G138" s="95"/>
      <c r="H138" s="169"/>
      <c r="I138" s="169"/>
      <c r="J138" s="169"/>
      <c r="K138" s="169"/>
      <c r="L138" s="169"/>
      <c r="M138" s="169"/>
      <c r="N138" s="170"/>
      <c r="O138" s="170"/>
    </row>
    <row r="139" spans="1:17" ht="60" customHeight="1">
      <c r="A139" s="396" t="s">
        <v>789</v>
      </c>
      <c r="B139" s="317" t="s">
        <v>790</v>
      </c>
      <c r="C139" s="704"/>
      <c r="D139" s="705"/>
      <c r="E139" s="705"/>
      <c r="F139" s="706"/>
      <c r="G139" s="332" t="e">
        <f ca="1">IF(AND($I139=TRUE,$J139=TRUE),"Return to form","")</f>
        <v>#N/A</v>
      </c>
      <c r="H139" s="169" t="e">
        <f ca="1">D137&lt;&gt;0</f>
        <v>#N/A</v>
      </c>
      <c r="I139" s="169" t="e">
        <f ca="1">F137&gt;=D137</f>
        <v>#N/A</v>
      </c>
      <c r="J139" s="169" t="b">
        <f>ISTEXT(C139)</f>
        <v>0</v>
      </c>
      <c r="K139" s="169" t="e">
        <f ca="1">IF(AND(H139=TRUE,I139=TRUE),TRUE,FALSE)</f>
        <v>#N/A</v>
      </c>
      <c r="L139" s="169" t="e">
        <f ca="1">IF(AND(H139=TRUE,I139=TRUE,J139=TRUE),TRUE,FALSE)</f>
        <v>#N/A</v>
      </c>
      <c r="M139" s="169"/>
      <c r="N139" s="170"/>
      <c r="O139" s="170" t="s">
        <v>683</v>
      </c>
      <c r="P139">
        <f ca="1">MATCH(MID($A137, SEARCH("-",$A139) + 1, SEARCH("-",$A139,SEARCH("-",$A139)+1) - SEARCH("-",$A139) - 1),INDIRECT(LEFT($A139,SEARCH("-",$A139,1)-1)&amp;"_rows"),0)</f>
        <v>13</v>
      </c>
      <c r="Q139">
        <f ca="1">MATCH(RIGHT($A137,LEN($A137) - SEARCH("-", $A137, SEARCH("-", $A137) + 1)),INDIRECT(LEFT($A137,SEARCH("-",$A137,1)-1)&amp;"_Header"),0)</f>
        <v>23</v>
      </c>
    </row>
    <row r="140" spans="1:17" ht="30" customHeight="1">
      <c r="A140" s="396" t="s">
        <v>623</v>
      </c>
      <c r="B140" s="317" t="s">
        <v>623</v>
      </c>
      <c r="C140" s="707" t="s">
        <v>684</v>
      </c>
      <c r="D140" s="708"/>
      <c r="E140" s="708"/>
      <c r="F140" s="709"/>
      <c r="G140" s="211"/>
      <c r="H140" s="169"/>
      <c r="I140" s="169"/>
      <c r="J140" s="169"/>
      <c r="K140" s="169"/>
      <c r="L140" s="169"/>
      <c r="M140" s="169"/>
      <c r="N140" s="170"/>
      <c r="O140" s="170"/>
    </row>
    <row r="141" spans="1:17" ht="60" customHeight="1">
      <c r="A141" s="396" t="s">
        <v>791</v>
      </c>
      <c r="B141" s="317" t="s">
        <v>792</v>
      </c>
      <c r="C141" s="704"/>
      <c r="D141" s="705"/>
      <c r="E141" s="705"/>
      <c r="F141" s="706"/>
      <c r="G141" s="332" t="e">
        <f ca="1">IF(AND($I141=TRUE,$J141=TRUE),"Return to form","")</f>
        <v>#N/A</v>
      </c>
      <c r="H141" s="169" t="e">
        <f ca="1">AND($F137&lt;=SUM($C137-$M141),$I139=FALSE)</f>
        <v>#N/A</v>
      </c>
      <c r="I141" s="169" t="e">
        <f ca="1">F137&lt;=SUM(C137*N141)</f>
        <v>#N/A</v>
      </c>
      <c r="J141" s="169" t="b">
        <f>ISTEXT(C141)</f>
        <v>0</v>
      </c>
      <c r="K141" s="169" t="e">
        <f ca="1">IF(AND(H141=TRUE,I141=TRUE),TRUE,FALSE)</f>
        <v>#N/A</v>
      </c>
      <c r="L141" s="169" t="e">
        <f ca="1">IF(AND(H141=TRUE,I141=TRUE,J141=TRUE),TRUE,FALSE)</f>
        <v>#N/A</v>
      </c>
      <c r="M141" s="169">
        <v>5000</v>
      </c>
      <c r="N141" s="170">
        <v>0.33333333333333298</v>
      </c>
      <c r="O141" s="170" t="s">
        <v>683</v>
      </c>
      <c r="P141">
        <f t="shared" ref="P141:P143" ca="1" si="13">MATCH(MID($A139, SEARCH("-",$A141) + 1, SEARCH("-",$A141,SEARCH("-",$A141)+1) - SEARCH("-",$A141) - 1),INDIRECT(LEFT($A141,SEARCH("-",$A141,1)-1)&amp;"_rows"),0)</f>
        <v>13</v>
      </c>
      <c r="Q141">
        <f ca="1">MATCH(RIGHT($A137,LEN($A137) - SEARCH("-", $A137, SEARCH("-", $A137) + 1)),INDIRECT(LEFT($A137,SEARCH("-",$A137,1)-1)&amp;"_Header"),0)</f>
        <v>23</v>
      </c>
    </row>
    <row r="142" spans="1:17" ht="30" customHeight="1">
      <c r="A142" s="396" t="s">
        <v>623</v>
      </c>
      <c r="B142" s="317" t="s">
        <v>623</v>
      </c>
      <c r="C142" s="707" t="s">
        <v>687</v>
      </c>
      <c r="D142" s="708"/>
      <c r="E142" s="708"/>
      <c r="F142" s="709"/>
      <c r="G142" s="211"/>
      <c r="H142" s="169"/>
      <c r="I142" s="169"/>
      <c r="J142" s="169"/>
      <c r="K142" s="169"/>
      <c r="L142" s="169"/>
      <c r="M142" s="169"/>
      <c r="N142" s="170"/>
      <c r="O142" s="170"/>
    </row>
    <row r="143" spans="1:17" ht="60" customHeight="1">
      <c r="A143" s="396" t="s">
        <v>793</v>
      </c>
      <c r="B143" s="317" t="s">
        <v>794</v>
      </c>
      <c r="C143" s="704"/>
      <c r="D143" s="705"/>
      <c r="E143" s="705"/>
      <c r="F143" s="706"/>
      <c r="G143" s="332" t="e">
        <f ca="1">IF(AND($I143=TRUE,$J143=TRUE),"Return to form","")</f>
        <v>#N/A</v>
      </c>
      <c r="H143" s="169" t="e">
        <f ca="1">OR(AND(E137&lt;&gt;0,ABS(F137-E137)&gt;=$M143),AND(E137=0,F137&gt;=$M143))</f>
        <v>#N/A</v>
      </c>
      <c r="I143" s="169" t="e">
        <f ca="1">OR(F137&lt;=(E137*(1-N143)),F137&gt;=(E137*(1+N143)))</f>
        <v>#N/A</v>
      </c>
      <c r="J143" s="169" t="b">
        <f>ISTEXT(C143)</f>
        <v>0</v>
      </c>
      <c r="K143" s="169" t="e">
        <f ca="1">IF(AND(H143=TRUE,I143=TRUE),TRUE,FALSE)</f>
        <v>#N/A</v>
      </c>
      <c r="L143" s="169" t="e">
        <f ca="1">IF(AND(H143=TRUE,I143=TRUE,J143=TRUE),TRUE,FALSE)</f>
        <v>#N/A</v>
      </c>
      <c r="M143" s="169">
        <v>5000</v>
      </c>
      <c r="N143" s="170">
        <v>0.2</v>
      </c>
      <c r="O143" s="170" t="s">
        <v>683</v>
      </c>
      <c r="P143">
        <f t="shared" ca="1" si="13"/>
        <v>13</v>
      </c>
      <c r="Q143">
        <f ca="1">MATCH(RIGHT($A137,LEN($A137) - SEARCH("-", $A137, SEARCH("-", $A137) + 1)),INDIRECT(LEFT($A137,SEARCH("-",$A137,1)-1)&amp;"_Header"),0)</f>
        <v>23</v>
      </c>
    </row>
    <row r="144" spans="1:17">
      <c r="A144" s="396" t="s">
        <v>623</v>
      </c>
      <c r="B144" s="317" t="s">
        <v>623</v>
      </c>
      <c r="C144" s="123"/>
      <c r="D144" s="123"/>
      <c r="E144" s="123"/>
      <c r="F144" s="123"/>
      <c r="G144" s="212"/>
      <c r="H144" s="158"/>
      <c r="I144" s="158"/>
      <c r="J144" s="158"/>
      <c r="K144" s="158"/>
      <c r="L144" s="158"/>
      <c r="M144" s="158"/>
      <c r="N144" s="163"/>
      <c r="O144" s="163"/>
    </row>
    <row r="145" spans="1:17">
      <c r="A145" s="396" t="s">
        <v>623</v>
      </c>
      <c r="B145" s="317" t="s">
        <v>623</v>
      </c>
      <c r="C145" s="92" t="s">
        <v>795</v>
      </c>
      <c r="D145" s="55"/>
      <c r="E145" s="55"/>
      <c r="F145" s="56"/>
      <c r="G145" s="211"/>
      <c r="H145" s="158"/>
      <c r="I145" s="158"/>
      <c r="J145" s="158"/>
      <c r="K145" s="158"/>
      <c r="L145" s="158"/>
      <c r="M145" s="158"/>
      <c r="N145" s="163"/>
      <c r="O145" s="163"/>
    </row>
    <row r="146" spans="1:17" ht="45" customHeight="1">
      <c r="A146" s="396" t="s">
        <v>623</v>
      </c>
      <c r="B146" s="317" t="s">
        <v>623</v>
      </c>
      <c r="C146" s="57" t="s">
        <v>675</v>
      </c>
      <c r="D146" s="57" t="s">
        <v>676</v>
      </c>
      <c r="E146" s="57" t="s">
        <v>677</v>
      </c>
      <c r="F146" s="57" t="s">
        <v>678</v>
      </c>
      <c r="G146" s="211"/>
      <c r="H146" s="165"/>
      <c r="I146" s="165"/>
      <c r="J146" s="158"/>
      <c r="K146" s="165"/>
      <c r="L146" s="158"/>
      <c r="M146" s="158"/>
      <c r="N146" s="163"/>
      <c r="O146" s="163"/>
    </row>
    <row r="147" spans="1:17">
      <c r="A147" s="397" t="s">
        <v>796</v>
      </c>
      <c r="B147" s="317" t="s">
        <v>623</v>
      </c>
      <c r="C147" s="249" t="e">
        <f ca="1">INDEX(INDIRECT("data_"&amp;C$1&amp;"_array"),MATCH(Cover!$C$17,INDIRECT("data_"&amp;C$1&amp;"_rows"),0),MATCH(SUBSTITUTE($A147,"strt","end"),INDIRECT("data_"&amp;C$1&amp;"_cols"),0))</f>
        <v>#N/A</v>
      </c>
      <c r="D147" s="249" t="e">
        <f ca="1">INDEX(INDIRECT("data_"&amp;D$1&amp;"_array"),MATCH(Cover!$C$17,INDIRECT("data_"&amp;D$1&amp;"_rows"),0),MATCH(SUBSTITUTE($A147,"strt","end"),INDIRECT("data_"&amp;D$1&amp;"_cols"),0))</f>
        <v>#N/A</v>
      </c>
      <c r="E147" s="249" t="e">
        <f ca="1">INDEX(INDIRECT("data_"&amp;E$1&amp;"_array"),MATCH(Cover!$C$17,INDIRECT("data_"&amp;E$1&amp;"_rows"),0),MATCH(SUBSTITUTE($A147,"strt","end"),INDIRECT("data_"&amp;E$1&amp;"_cols"),0))</f>
        <v>#N/A</v>
      </c>
      <c r="F147" s="250">
        <f ca="1">INDEX(INDIRECT(LEFT($A147,SEARCH("-",$A147,1)-1)&amp;"_data"),MATCH(MID($A147, SEARCH("-",$A147) + 1, SEARCH("-",$A147,SEARCH("-",$A147)+1) - SEARCH("-",$A147) - 1),INDIRECT(LEFT($A147,SEARCH("-",$A147,1)-1)&amp;"_rows"),0),MATCH(RIGHT($A147,LEN($A147) - SEARCH("-", $A147, SEARCH("-", $A147) + 1)),INDIRECT(LEFT($A147,SEARCH("-",$A147,1)-1)&amp;"_Header"),0))</f>
        <v>0</v>
      </c>
      <c r="G147" s="211"/>
      <c r="H147" s="166"/>
      <c r="I147" s="166"/>
      <c r="J147" s="167"/>
      <c r="K147" s="166"/>
      <c r="L147" s="167"/>
      <c r="M147" s="167"/>
      <c r="N147" s="168"/>
      <c r="O147" s="168"/>
    </row>
    <row r="148" spans="1:17" ht="60" customHeight="1">
      <c r="A148" s="396" t="s">
        <v>623</v>
      </c>
      <c r="B148" s="317" t="s">
        <v>623</v>
      </c>
      <c r="C148" s="707" t="s">
        <v>692</v>
      </c>
      <c r="D148" s="708"/>
      <c r="E148" s="708"/>
      <c r="F148" s="709"/>
      <c r="G148" s="95"/>
      <c r="H148" s="169"/>
      <c r="I148" s="169"/>
      <c r="J148" s="169"/>
      <c r="K148" s="169"/>
      <c r="L148" s="169"/>
      <c r="M148" s="169"/>
      <c r="N148" s="170"/>
      <c r="O148" s="170"/>
    </row>
    <row r="149" spans="1:17" ht="60" customHeight="1">
      <c r="A149" s="396" t="s">
        <v>797</v>
      </c>
      <c r="B149" s="317" t="s">
        <v>798</v>
      </c>
      <c r="C149" s="704"/>
      <c r="D149" s="705"/>
      <c r="E149" s="705"/>
      <c r="F149" s="706"/>
      <c r="G149" s="332" t="e">
        <f ca="1">IF(AND($I149=TRUE,$J149=TRUE),"Return to form","")</f>
        <v>#N/A</v>
      </c>
      <c r="H149" s="169" t="e">
        <f ca="1">D147&lt;&gt;0</f>
        <v>#N/A</v>
      </c>
      <c r="I149" s="169" t="e">
        <f ca="1">F147&gt;=D147</f>
        <v>#N/A</v>
      </c>
      <c r="J149" s="169" t="b">
        <f>ISTEXT(C149)</f>
        <v>0</v>
      </c>
      <c r="K149" s="169" t="e">
        <f ca="1">IF(AND(H149=TRUE,I149=TRUE),TRUE,FALSE)</f>
        <v>#N/A</v>
      </c>
      <c r="L149" s="169" t="e">
        <f ca="1">IF(AND(H149=TRUE,I149=TRUE,J149=TRUE),TRUE,FALSE)</f>
        <v>#N/A</v>
      </c>
      <c r="M149" s="169"/>
      <c r="N149" s="170"/>
      <c r="O149" s="170" t="s">
        <v>683</v>
      </c>
      <c r="P149">
        <f ca="1">MATCH(MID($A147, SEARCH("-",$A149) + 1, SEARCH("-",$A149,SEARCH("-",$A149)+1) - SEARCH("-",$A149) - 1),INDIRECT(LEFT($A149,SEARCH("-",$A149,1)-1)&amp;"_rows"),0)</f>
        <v>13</v>
      </c>
      <c r="Q149">
        <f ca="1">MATCH(RIGHT($A147,LEN($A147) - SEARCH("-", $A147, SEARCH("-", $A147) + 1)),INDIRECT(LEFT($A147,SEARCH("-",$A147,1)-1)&amp;"_Header"),0)</f>
        <v>39</v>
      </c>
    </row>
    <row r="150" spans="1:17" ht="30" customHeight="1">
      <c r="A150" s="396" t="s">
        <v>623</v>
      </c>
      <c r="B150" s="317" t="s">
        <v>623</v>
      </c>
      <c r="C150" s="707" t="s">
        <v>684</v>
      </c>
      <c r="D150" s="708"/>
      <c r="E150" s="708"/>
      <c r="F150" s="709"/>
      <c r="G150" s="211"/>
      <c r="H150" s="169"/>
      <c r="I150" s="169"/>
      <c r="J150" s="169"/>
      <c r="K150" s="169"/>
      <c r="L150" s="169"/>
      <c r="M150" s="169"/>
      <c r="N150" s="170"/>
      <c r="O150" s="170"/>
    </row>
    <row r="151" spans="1:17" ht="60" customHeight="1">
      <c r="A151" s="396" t="s">
        <v>799</v>
      </c>
      <c r="B151" s="317" t="s">
        <v>800</v>
      </c>
      <c r="C151" s="704"/>
      <c r="D151" s="705"/>
      <c r="E151" s="705"/>
      <c r="F151" s="706"/>
      <c r="G151" s="332" t="e">
        <f ca="1">IF(AND($I151=TRUE,$J151=TRUE),"Return to form","")</f>
        <v>#N/A</v>
      </c>
      <c r="H151" s="169" t="e">
        <f ca="1">AND($F147&lt;=SUM($C147-$M151),$I149=FALSE)</f>
        <v>#N/A</v>
      </c>
      <c r="I151" s="169" t="e">
        <f ca="1">F147&lt;=SUM(C147*N151)</f>
        <v>#N/A</v>
      </c>
      <c r="J151" s="169" t="b">
        <f>ISTEXT(C151)</f>
        <v>0</v>
      </c>
      <c r="K151" s="169" t="e">
        <f ca="1">IF(AND(H151=TRUE,I151=TRUE),TRUE,FALSE)</f>
        <v>#N/A</v>
      </c>
      <c r="L151" s="169" t="e">
        <f ca="1">IF(AND(H151=TRUE,I151=TRUE,J151=TRUE),TRUE,FALSE)</f>
        <v>#N/A</v>
      </c>
      <c r="M151" s="169">
        <v>5000</v>
      </c>
      <c r="N151" s="170">
        <v>0.33333333333333298</v>
      </c>
      <c r="O151" s="170" t="s">
        <v>683</v>
      </c>
      <c r="P151">
        <f t="shared" ref="P151:P153" ca="1" si="14">MATCH(MID($A149, SEARCH("-",$A151) + 1, SEARCH("-",$A151,SEARCH("-",$A151)+1) - SEARCH("-",$A151) - 1),INDIRECT(LEFT($A151,SEARCH("-",$A151,1)-1)&amp;"_rows"),0)</f>
        <v>13</v>
      </c>
      <c r="Q151">
        <f ca="1">MATCH(RIGHT($A147,LEN($A147) - SEARCH("-", $A147, SEARCH("-", $A147) + 1)),INDIRECT(LEFT($A147,SEARCH("-",$A147,1)-1)&amp;"_Header"),0)</f>
        <v>39</v>
      </c>
    </row>
    <row r="152" spans="1:17" ht="30" customHeight="1">
      <c r="A152" s="396" t="s">
        <v>623</v>
      </c>
      <c r="B152" s="317" t="s">
        <v>623</v>
      </c>
      <c r="C152" s="707" t="s">
        <v>687</v>
      </c>
      <c r="D152" s="708"/>
      <c r="E152" s="708"/>
      <c r="F152" s="709"/>
      <c r="G152" s="211"/>
      <c r="H152" s="169"/>
      <c r="I152" s="169"/>
      <c r="J152" s="169"/>
      <c r="K152" s="169"/>
      <c r="L152" s="169"/>
      <c r="M152" s="169"/>
      <c r="N152" s="170"/>
      <c r="O152" s="170"/>
    </row>
    <row r="153" spans="1:17" ht="60" customHeight="1">
      <c r="A153" s="396" t="s">
        <v>801</v>
      </c>
      <c r="B153" s="317" t="s">
        <v>802</v>
      </c>
      <c r="C153" s="704"/>
      <c r="D153" s="705"/>
      <c r="E153" s="705"/>
      <c r="F153" s="706"/>
      <c r="G153" s="332" t="e">
        <f ca="1">IF(AND($I153=TRUE,$J153=TRUE),"Return to form","")</f>
        <v>#N/A</v>
      </c>
      <c r="H153" s="169" t="e">
        <f ca="1">OR(AND(E147&lt;&gt;0,ABS(F147-E147)&gt;=$M153),AND(E147=0,F147&gt;=$M153))</f>
        <v>#N/A</v>
      </c>
      <c r="I153" s="169" t="e">
        <f ca="1">OR(F147&lt;=(E147*(1-N153)),F147&gt;=(E147*(1+N153)))</f>
        <v>#N/A</v>
      </c>
      <c r="J153" s="169" t="b">
        <f>ISTEXT(C153)</f>
        <v>0</v>
      </c>
      <c r="K153" s="169" t="e">
        <f ca="1">IF(AND(H153=TRUE,I153=TRUE),TRUE,FALSE)</f>
        <v>#N/A</v>
      </c>
      <c r="L153" s="169" t="e">
        <f ca="1">IF(AND(H153=TRUE,I153=TRUE,J153=TRUE),TRUE,FALSE)</f>
        <v>#N/A</v>
      </c>
      <c r="M153" s="169">
        <v>5000</v>
      </c>
      <c r="N153" s="170">
        <v>0.2</v>
      </c>
      <c r="O153" s="170" t="s">
        <v>683</v>
      </c>
      <c r="P153">
        <f t="shared" ca="1" si="14"/>
        <v>13</v>
      </c>
      <c r="Q153">
        <f ca="1">MATCH(RIGHT($A147,LEN($A147) - SEARCH("-", $A147, SEARCH("-", $A147) + 1)),INDIRECT(LEFT($A147,SEARCH("-",$A147,1)-1)&amp;"_Header"),0)</f>
        <v>39</v>
      </c>
    </row>
    <row r="154" spans="1:17">
      <c r="A154" s="396" t="s">
        <v>623</v>
      </c>
      <c r="B154" s="317" t="s">
        <v>623</v>
      </c>
      <c r="C154" s="123"/>
      <c r="D154" s="123"/>
      <c r="E154" s="123"/>
      <c r="F154" s="123"/>
      <c r="G154" s="212"/>
      <c r="H154" s="158"/>
      <c r="I154" s="158"/>
      <c r="J154" s="158"/>
      <c r="K154" s="158"/>
      <c r="L154" s="158"/>
      <c r="M154" s="158"/>
      <c r="N154" s="163"/>
      <c r="O154" s="163"/>
    </row>
    <row r="155" spans="1:17">
      <c r="A155" s="396" t="s">
        <v>623</v>
      </c>
      <c r="B155" s="317" t="s">
        <v>623</v>
      </c>
      <c r="C155" s="92" t="s">
        <v>803</v>
      </c>
      <c r="D155" s="55"/>
      <c r="E155" s="55"/>
      <c r="F155" s="56"/>
      <c r="G155" s="211"/>
      <c r="H155" s="158"/>
      <c r="I155" s="158"/>
      <c r="J155" s="158"/>
      <c r="K155" s="158"/>
      <c r="L155" s="158"/>
      <c r="M155" s="158"/>
      <c r="N155" s="163"/>
      <c r="O155" s="163"/>
    </row>
    <row r="156" spans="1:17" ht="45" customHeight="1">
      <c r="A156" s="396" t="s">
        <v>623</v>
      </c>
      <c r="B156" s="317" t="s">
        <v>623</v>
      </c>
      <c r="C156" s="57" t="s">
        <v>675</v>
      </c>
      <c r="D156" s="57" t="s">
        <v>676</v>
      </c>
      <c r="E156" s="57" t="s">
        <v>677</v>
      </c>
      <c r="F156" s="57" t="s">
        <v>678</v>
      </c>
      <c r="G156" s="211"/>
      <c r="H156" s="165"/>
      <c r="I156" s="165"/>
      <c r="J156" s="158"/>
      <c r="K156" s="165"/>
      <c r="L156" s="158"/>
      <c r="M156" s="158"/>
      <c r="N156" s="163"/>
      <c r="O156" s="163"/>
    </row>
    <row r="157" spans="1:17">
      <c r="A157" s="397" t="s">
        <v>804</v>
      </c>
      <c r="B157" s="317" t="s">
        <v>623</v>
      </c>
      <c r="C157" s="249" t="e">
        <f ca="1">INDEX(INDIRECT("data_"&amp;C$1&amp;"_array"),MATCH(Cover!$C$17,INDIRECT("data_"&amp;C$1&amp;"_rows"),0),MATCH(SUBSTITUTE($A157,"strt","end"),INDIRECT("data_"&amp;C$1&amp;"_cols"),0))</f>
        <v>#N/A</v>
      </c>
      <c r="D157" s="249" t="e">
        <f ca="1">INDEX(INDIRECT("data_"&amp;D$1&amp;"_array"),MATCH(Cover!$C$17,INDIRECT("data_"&amp;D$1&amp;"_rows"),0),MATCH(SUBSTITUTE($A157,"strt","end"),INDIRECT("data_"&amp;D$1&amp;"_cols"),0))</f>
        <v>#N/A</v>
      </c>
      <c r="E157" s="249" t="e">
        <f ca="1">INDEX(INDIRECT("data_"&amp;E$1&amp;"_array"),MATCH(Cover!$C$17,INDIRECT("data_"&amp;E$1&amp;"_rows"),0),MATCH(SUBSTITUTE($A157,"strt","end"),INDIRECT("data_"&amp;E$1&amp;"_cols"),0))</f>
        <v>#N/A</v>
      </c>
      <c r="F157" s="250">
        <f ca="1">INDEX(INDIRECT(LEFT($A157,SEARCH("-",$A157,1)-1)&amp;"_data"),MATCH(MID($A157, SEARCH("-",$A157) + 1, SEARCH("-",$A157,SEARCH("-",$A157)+1) - SEARCH("-",$A157) - 1),INDIRECT(LEFT($A157,SEARCH("-",$A157,1)-1)&amp;"_rows"),0),MATCH(RIGHT($A157,LEN($A157) - SEARCH("-", $A157, SEARCH("-", $A157) + 1)),INDIRECT(LEFT($A157,SEARCH("-",$A157,1)-1)&amp;"_Header"),0))</f>
        <v>0</v>
      </c>
      <c r="G157" s="211"/>
      <c r="H157" s="166"/>
      <c r="I157" s="166"/>
      <c r="J157" s="167"/>
      <c r="K157" s="166"/>
      <c r="L157" s="167"/>
      <c r="M157" s="167"/>
      <c r="N157" s="168"/>
      <c r="O157" s="168"/>
    </row>
    <row r="158" spans="1:17" ht="60" customHeight="1">
      <c r="A158" s="396" t="s">
        <v>623</v>
      </c>
      <c r="B158" s="317" t="s">
        <v>623</v>
      </c>
      <c r="C158" s="707" t="s">
        <v>692</v>
      </c>
      <c r="D158" s="708"/>
      <c r="E158" s="708"/>
      <c r="F158" s="709"/>
      <c r="G158" s="95"/>
      <c r="H158" s="169"/>
      <c r="I158" s="169"/>
      <c r="J158" s="169"/>
      <c r="K158" s="169"/>
      <c r="L158" s="169"/>
      <c r="M158" s="169"/>
      <c r="N158" s="170"/>
      <c r="O158" s="170"/>
    </row>
    <row r="159" spans="1:17" ht="60" customHeight="1">
      <c r="A159" s="396" t="s">
        <v>805</v>
      </c>
      <c r="B159" s="317" t="s">
        <v>806</v>
      </c>
      <c r="C159" s="704"/>
      <c r="D159" s="705"/>
      <c r="E159" s="705"/>
      <c r="F159" s="706"/>
      <c r="G159" s="332" t="e">
        <f ca="1">IF(AND($I159=TRUE,$J159=TRUE),"Return to form","")</f>
        <v>#N/A</v>
      </c>
      <c r="H159" s="169" t="e">
        <f ca="1">D157&lt;&gt;0</f>
        <v>#N/A</v>
      </c>
      <c r="I159" s="169" t="e">
        <f ca="1">F157&gt;=D157</f>
        <v>#N/A</v>
      </c>
      <c r="J159" s="169" t="b">
        <f>ISTEXT(C159)</f>
        <v>0</v>
      </c>
      <c r="K159" s="169" t="e">
        <f ca="1">IF(AND(H159=TRUE,I159=TRUE),TRUE,FALSE)</f>
        <v>#N/A</v>
      </c>
      <c r="L159" s="169" t="e">
        <f ca="1">IF(AND(H159=TRUE,I159=TRUE,J159=TRUE),TRUE,FALSE)</f>
        <v>#N/A</v>
      </c>
      <c r="M159" s="169"/>
      <c r="N159" s="170"/>
      <c r="O159" s="170" t="s">
        <v>683</v>
      </c>
      <c r="P159">
        <f ca="1">MATCH(MID($A157, SEARCH("-",$A159) + 1, SEARCH("-",$A159,SEARCH("-",$A159)+1) - SEARCH("-",$A159) - 1),INDIRECT(LEFT($A159,SEARCH("-",$A159,1)-1)&amp;"_rows"),0)</f>
        <v>14</v>
      </c>
      <c r="Q159">
        <f ca="1">MATCH(RIGHT($A157,LEN($A157) - SEARCH("-", $A157, SEARCH("-", $A157) + 1)),INDIRECT(LEFT($A157,SEARCH("-",$A157,1)-1)&amp;"_Header"),0)</f>
        <v>12</v>
      </c>
    </row>
    <row r="160" spans="1:17" ht="30" customHeight="1">
      <c r="A160" s="396" t="s">
        <v>623</v>
      </c>
      <c r="B160" s="317" t="s">
        <v>623</v>
      </c>
      <c r="C160" s="707" t="s">
        <v>684</v>
      </c>
      <c r="D160" s="708"/>
      <c r="E160" s="708"/>
      <c r="F160" s="709"/>
      <c r="G160" s="211"/>
      <c r="H160" s="169"/>
      <c r="I160" s="169"/>
      <c r="J160" s="169"/>
      <c r="K160" s="169"/>
      <c r="L160" s="169"/>
      <c r="M160" s="169"/>
      <c r="N160" s="170"/>
      <c r="O160" s="170"/>
    </row>
    <row r="161" spans="1:17" ht="60" customHeight="1">
      <c r="A161" s="396" t="s">
        <v>807</v>
      </c>
      <c r="B161" s="317" t="s">
        <v>808</v>
      </c>
      <c r="C161" s="704"/>
      <c r="D161" s="705"/>
      <c r="E161" s="705"/>
      <c r="F161" s="706"/>
      <c r="G161" s="332" t="e">
        <f ca="1">IF(AND($I161=TRUE,$J161=TRUE),"Return to form","")</f>
        <v>#N/A</v>
      </c>
      <c r="H161" s="169" t="e">
        <f ca="1">AND($F157&lt;=SUM($C157-$M161),$I159=FALSE)</f>
        <v>#N/A</v>
      </c>
      <c r="I161" s="169" t="e">
        <f ca="1">F157&lt;=SUM(C157*N161)</f>
        <v>#N/A</v>
      </c>
      <c r="J161" s="169" t="b">
        <f>ISTEXT(C161)</f>
        <v>0</v>
      </c>
      <c r="K161" s="169" t="e">
        <f ca="1">IF(AND(H161=TRUE,I161=TRUE),TRUE,FALSE)</f>
        <v>#N/A</v>
      </c>
      <c r="L161" s="169" t="e">
        <f ca="1">IF(AND(H161=TRUE,I161=TRUE,J161=TRUE),TRUE,FALSE)</f>
        <v>#N/A</v>
      </c>
      <c r="M161" s="169">
        <v>5000</v>
      </c>
      <c r="N161" s="170">
        <v>0.33333333333333298</v>
      </c>
      <c r="O161" s="170" t="s">
        <v>683</v>
      </c>
      <c r="P161">
        <f t="shared" ref="P161:P163" ca="1" si="15">MATCH(MID($A159, SEARCH("-",$A161) + 1, SEARCH("-",$A161,SEARCH("-",$A161)+1) - SEARCH("-",$A161) - 1),INDIRECT(LEFT($A161,SEARCH("-",$A161,1)-1)&amp;"_rows"),0)</f>
        <v>14</v>
      </c>
      <c r="Q161">
        <f ca="1">MATCH(RIGHT($A157,LEN($A157) - SEARCH("-", $A157, SEARCH("-", $A157) + 1)),INDIRECT(LEFT($A157,SEARCH("-",$A157,1)-1)&amp;"_Header"),0)</f>
        <v>12</v>
      </c>
    </row>
    <row r="162" spans="1:17" ht="30" customHeight="1">
      <c r="A162" s="396" t="s">
        <v>623</v>
      </c>
      <c r="B162" s="317" t="s">
        <v>623</v>
      </c>
      <c r="C162" s="707" t="s">
        <v>687</v>
      </c>
      <c r="D162" s="708"/>
      <c r="E162" s="708"/>
      <c r="F162" s="709"/>
      <c r="G162" s="211"/>
      <c r="H162" s="169"/>
      <c r="I162" s="169"/>
      <c r="J162" s="169"/>
      <c r="K162" s="169"/>
      <c r="L162" s="169"/>
      <c r="M162" s="169"/>
      <c r="N162" s="170"/>
      <c r="O162" s="170"/>
    </row>
    <row r="163" spans="1:17" ht="60" customHeight="1">
      <c r="A163" s="396" t="s">
        <v>809</v>
      </c>
      <c r="B163" s="317" t="s">
        <v>810</v>
      </c>
      <c r="C163" s="704"/>
      <c r="D163" s="705"/>
      <c r="E163" s="705"/>
      <c r="F163" s="706"/>
      <c r="G163" s="332" t="e">
        <f ca="1">IF(AND($I163=TRUE,$J163=TRUE),"Return to form","")</f>
        <v>#N/A</v>
      </c>
      <c r="H163" s="169" t="e">
        <f ca="1">OR(AND(E157&lt;&gt;0,ABS(F157-E157)&gt;=$M163),AND(E157=0,F157&gt;=$M163))</f>
        <v>#N/A</v>
      </c>
      <c r="I163" s="169" t="e">
        <f ca="1">OR(F157&lt;=(E157*(1-N163)),F157&gt;=(E157*(1+N163)))</f>
        <v>#N/A</v>
      </c>
      <c r="J163" s="169" t="b">
        <f>ISTEXT(C163)</f>
        <v>0</v>
      </c>
      <c r="K163" s="169" t="e">
        <f ca="1">IF(AND(H163=TRUE,I163=TRUE),TRUE,FALSE)</f>
        <v>#N/A</v>
      </c>
      <c r="L163" s="169" t="e">
        <f ca="1">IF(AND(H163=TRUE,I163=TRUE,J163=TRUE),TRUE,FALSE)</f>
        <v>#N/A</v>
      </c>
      <c r="M163" s="169">
        <v>5000</v>
      </c>
      <c r="N163" s="170">
        <v>0.2</v>
      </c>
      <c r="O163" s="170" t="s">
        <v>683</v>
      </c>
      <c r="P163">
        <f t="shared" ca="1" si="15"/>
        <v>14</v>
      </c>
      <c r="Q163">
        <f ca="1">MATCH(RIGHT($A157,LEN($A157) - SEARCH("-", $A157, SEARCH("-", $A157) + 1)),INDIRECT(LEFT($A157,SEARCH("-",$A157,1)-1)&amp;"_Header"),0)</f>
        <v>12</v>
      </c>
    </row>
    <row r="164" spans="1:17">
      <c r="A164" s="396" t="s">
        <v>623</v>
      </c>
      <c r="B164" s="317" t="s">
        <v>623</v>
      </c>
      <c r="C164" s="123"/>
      <c r="D164" s="123"/>
      <c r="E164" s="123"/>
      <c r="F164" s="123"/>
      <c r="G164" s="212"/>
      <c r="H164" s="158"/>
      <c r="I164" s="158"/>
      <c r="J164" s="158"/>
      <c r="K164" s="158"/>
      <c r="L164" s="158"/>
      <c r="M164" s="158"/>
      <c r="N164" s="163"/>
      <c r="O164" s="163"/>
    </row>
    <row r="165" spans="1:17">
      <c r="A165" s="396" t="s">
        <v>623</v>
      </c>
      <c r="B165" s="317" t="s">
        <v>623</v>
      </c>
      <c r="C165" s="92" t="s">
        <v>811</v>
      </c>
      <c r="D165" s="55"/>
      <c r="E165" s="55"/>
      <c r="F165" s="56"/>
      <c r="G165" s="211"/>
      <c r="H165" s="158"/>
      <c r="I165" s="158"/>
      <c r="J165" s="158"/>
      <c r="K165" s="158"/>
      <c r="L165" s="158"/>
      <c r="M165" s="158"/>
      <c r="N165" s="163"/>
      <c r="O165" s="163"/>
    </row>
    <row r="166" spans="1:17" ht="45" customHeight="1">
      <c r="A166" s="396" t="s">
        <v>623</v>
      </c>
      <c r="B166" s="317" t="s">
        <v>623</v>
      </c>
      <c r="C166" s="57" t="s">
        <v>675</v>
      </c>
      <c r="D166" s="57" t="s">
        <v>676</v>
      </c>
      <c r="E166" s="57" t="s">
        <v>677</v>
      </c>
      <c r="F166" s="57" t="s">
        <v>678</v>
      </c>
      <c r="G166" s="211"/>
      <c r="H166" s="165"/>
      <c r="I166" s="165"/>
      <c r="J166" s="158"/>
      <c r="K166" s="165"/>
      <c r="L166" s="158"/>
      <c r="M166" s="158"/>
      <c r="N166" s="163"/>
      <c r="O166" s="163"/>
    </row>
    <row r="167" spans="1:17">
      <c r="A167" s="397" t="s">
        <v>812</v>
      </c>
      <c r="B167" s="317" t="s">
        <v>623</v>
      </c>
      <c r="C167" s="249" t="e">
        <f ca="1">INDEX(INDIRECT("data_"&amp;C$1&amp;"_array"),MATCH(Cover!$C$17,INDIRECT("data_"&amp;C$1&amp;"_rows"),0),MATCH(SUBSTITUTE($A167,"strt","end"),INDIRECT("data_"&amp;C$1&amp;"_cols"),0))</f>
        <v>#N/A</v>
      </c>
      <c r="D167" s="249" t="e">
        <f ca="1">INDEX(INDIRECT("data_"&amp;D$1&amp;"_array"),MATCH(Cover!$C$17,INDIRECT("data_"&amp;D$1&amp;"_rows"),0),MATCH(SUBSTITUTE($A167,"strt","end"),INDIRECT("data_"&amp;D$1&amp;"_cols"),0))</f>
        <v>#N/A</v>
      </c>
      <c r="E167" s="249" t="e">
        <f ca="1">INDEX(INDIRECT("data_"&amp;E$1&amp;"_array"),MATCH(Cover!$C$17,INDIRECT("data_"&amp;E$1&amp;"_rows"),0),MATCH(SUBSTITUTE($A167,"strt","end"),INDIRECT("data_"&amp;E$1&amp;"_cols"),0))</f>
        <v>#N/A</v>
      </c>
      <c r="F167" s="250">
        <f ca="1">INDEX(INDIRECT(LEFT($A167,SEARCH("-",$A167,1)-1)&amp;"_data"),MATCH(MID($A167, SEARCH("-",$A167) + 1, SEARCH("-",$A167,SEARCH("-",$A167)+1) - SEARCH("-",$A167) - 1),INDIRECT(LEFT($A167,SEARCH("-",$A167,1)-1)&amp;"_rows"),0),MATCH(RIGHT($A167,LEN($A167) - SEARCH("-", $A167, SEARCH("-", $A167) + 1)),INDIRECT(LEFT($A167,SEARCH("-",$A167,1)-1)&amp;"_Header"),0))</f>
        <v>0</v>
      </c>
      <c r="G167" s="211"/>
      <c r="H167" s="166"/>
      <c r="I167" s="166"/>
      <c r="J167" s="167"/>
      <c r="K167" s="166"/>
      <c r="L167" s="167"/>
      <c r="M167" s="167"/>
      <c r="N167" s="168"/>
      <c r="O167" s="168"/>
    </row>
    <row r="168" spans="1:17" ht="60" customHeight="1">
      <c r="A168" s="396" t="s">
        <v>623</v>
      </c>
      <c r="B168" s="317" t="s">
        <v>623</v>
      </c>
      <c r="C168" s="707" t="s">
        <v>692</v>
      </c>
      <c r="D168" s="708"/>
      <c r="E168" s="708"/>
      <c r="F168" s="709"/>
      <c r="G168" s="95"/>
      <c r="H168" s="169"/>
      <c r="I168" s="169"/>
      <c r="J168" s="169"/>
      <c r="K168" s="169"/>
      <c r="L168" s="169"/>
      <c r="M168" s="169"/>
      <c r="N168" s="170"/>
      <c r="O168" s="170"/>
    </row>
    <row r="169" spans="1:17" ht="60" customHeight="1">
      <c r="A169" s="396" t="s">
        <v>813</v>
      </c>
      <c r="B169" s="317" t="s">
        <v>814</v>
      </c>
      <c r="C169" s="704"/>
      <c r="D169" s="705"/>
      <c r="E169" s="705"/>
      <c r="F169" s="706"/>
      <c r="G169" s="332" t="e">
        <f ca="1">IF(AND($I169=TRUE,$J169=TRUE),"Return to form","")</f>
        <v>#N/A</v>
      </c>
      <c r="H169" s="169" t="e">
        <f ca="1">D167&lt;&gt;0</f>
        <v>#N/A</v>
      </c>
      <c r="I169" s="169" t="e">
        <f ca="1">F167&gt;=D167</f>
        <v>#N/A</v>
      </c>
      <c r="J169" s="169" t="b">
        <f>ISTEXT(C169)</f>
        <v>0</v>
      </c>
      <c r="K169" s="169" t="e">
        <f ca="1">IF(AND(H169=TRUE,I169=TRUE),TRUE,FALSE)</f>
        <v>#N/A</v>
      </c>
      <c r="L169" s="169" t="e">
        <f ca="1">IF(AND(H169=TRUE,I169=TRUE,J169=TRUE),TRUE,FALSE)</f>
        <v>#N/A</v>
      </c>
      <c r="M169" s="169"/>
      <c r="N169" s="170"/>
      <c r="O169" s="170" t="s">
        <v>683</v>
      </c>
      <c r="P169">
        <f ca="1">MATCH(MID($A167, SEARCH("-",$A169) + 1, SEARCH("-",$A169,SEARCH("-",$A169)+1) - SEARCH("-",$A169) - 1),INDIRECT(LEFT($A169,SEARCH("-",$A169,1)-1)&amp;"_rows"),0)</f>
        <v>14</v>
      </c>
      <c r="Q169">
        <f ca="1">MATCH(RIGHT($A167,LEN($A167) - SEARCH("-", $A167, SEARCH("-", $A167) + 1)),INDIRECT(LEFT($A167,SEARCH("-",$A167,1)-1)&amp;"_Header"),0)</f>
        <v>23</v>
      </c>
    </row>
    <row r="170" spans="1:17" ht="30" customHeight="1">
      <c r="A170" s="396" t="s">
        <v>623</v>
      </c>
      <c r="B170" s="317" t="s">
        <v>623</v>
      </c>
      <c r="C170" s="707" t="s">
        <v>684</v>
      </c>
      <c r="D170" s="708"/>
      <c r="E170" s="708"/>
      <c r="F170" s="709"/>
      <c r="G170" s="211"/>
      <c r="H170" s="169"/>
      <c r="I170" s="169"/>
      <c r="J170" s="169"/>
      <c r="K170" s="169"/>
      <c r="L170" s="169"/>
      <c r="M170" s="169"/>
      <c r="N170" s="170"/>
      <c r="O170" s="170"/>
    </row>
    <row r="171" spans="1:17" ht="60" customHeight="1">
      <c r="A171" s="396" t="s">
        <v>815</v>
      </c>
      <c r="B171" s="317" t="s">
        <v>816</v>
      </c>
      <c r="C171" s="704"/>
      <c r="D171" s="705"/>
      <c r="E171" s="705"/>
      <c r="F171" s="706"/>
      <c r="G171" s="332" t="e">
        <f ca="1">IF(AND($I171=TRUE,$J171=TRUE),"Return to form","")</f>
        <v>#N/A</v>
      </c>
      <c r="H171" s="169" t="e">
        <f ca="1">AND($F167&lt;=SUM($C167-$M171),$I169=FALSE)</f>
        <v>#N/A</v>
      </c>
      <c r="I171" s="169" t="e">
        <f ca="1">F167&lt;=SUM(C167*N171)</f>
        <v>#N/A</v>
      </c>
      <c r="J171" s="169" t="b">
        <f>ISTEXT(C171)</f>
        <v>0</v>
      </c>
      <c r="K171" s="169" t="e">
        <f ca="1">IF(AND(H171=TRUE,I171=TRUE),TRUE,FALSE)</f>
        <v>#N/A</v>
      </c>
      <c r="L171" s="169" t="e">
        <f ca="1">IF(AND(H171=TRUE,I171=TRUE,J171=TRUE),TRUE,FALSE)</f>
        <v>#N/A</v>
      </c>
      <c r="M171" s="169">
        <v>5000</v>
      </c>
      <c r="N171" s="170">
        <v>0.33333333333333298</v>
      </c>
      <c r="O171" s="170" t="s">
        <v>683</v>
      </c>
      <c r="P171">
        <f t="shared" ref="P171:P173" ca="1" si="16">MATCH(MID($A169, SEARCH("-",$A171) + 1, SEARCH("-",$A171,SEARCH("-",$A171)+1) - SEARCH("-",$A171) - 1),INDIRECT(LEFT($A171,SEARCH("-",$A171,1)-1)&amp;"_rows"),0)</f>
        <v>14</v>
      </c>
      <c r="Q171">
        <f ca="1">MATCH(RIGHT($A167,LEN($A167) - SEARCH("-", $A167, SEARCH("-", $A167) + 1)),INDIRECT(LEFT($A167,SEARCH("-",$A167,1)-1)&amp;"_Header"),0)</f>
        <v>23</v>
      </c>
    </row>
    <row r="172" spans="1:17" ht="30" customHeight="1">
      <c r="A172" s="396" t="s">
        <v>623</v>
      </c>
      <c r="B172" s="317" t="s">
        <v>623</v>
      </c>
      <c r="C172" s="707" t="s">
        <v>687</v>
      </c>
      <c r="D172" s="708"/>
      <c r="E172" s="708"/>
      <c r="F172" s="709"/>
      <c r="G172" s="211"/>
      <c r="H172" s="169"/>
      <c r="I172" s="169"/>
      <c r="J172" s="169"/>
      <c r="K172" s="169"/>
      <c r="L172" s="169"/>
      <c r="M172" s="169"/>
      <c r="N172" s="170"/>
      <c r="O172" s="170"/>
    </row>
    <row r="173" spans="1:17" ht="60" customHeight="1">
      <c r="A173" s="396" t="s">
        <v>817</v>
      </c>
      <c r="B173" s="317" t="s">
        <v>818</v>
      </c>
      <c r="C173" s="704"/>
      <c r="D173" s="705"/>
      <c r="E173" s="705"/>
      <c r="F173" s="706"/>
      <c r="G173" s="332" t="e">
        <f ca="1">IF(AND($I173=TRUE,$J173=TRUE),"Return to form","")</f>
        <v>#N/A</v>
      </c>
      <c r="H173" s="169" t="e">
        <f ca="1">OR(AND(E167&lt;&gt;0,ABS(F167-E167)&gt;=$M173),AND(E167=0,F167&gt;=$M173))</f>
        <v>#N/A</v>
      </c>
      <c r="I173" s="169" t="e">
        <f ca="1">OR(F167&lt;=(E167*(1-N173)),F167&gt;=(E167*(1+N173)))</f>
        <v>#N/A</v>
      </c>
      <c r="J173" s="169" t="b">
        <f>ISTEXT(C173)</f>
        <v>0</v>
      </c>
      <c r="K173" s="169" t="e">
        <f ca="1">IF(AND(H173=TRUE,I173=TRUE),TRUE,FALSE)</f>
        <v>#N/A</v>
      </c>
      <c r="L173" s="169" t="e">
        <f ca="1">IF(AND(H173=TRUE,I173=TRUE,J173=TRUE),TRUE,FALSE)</f>
        <v>#N/A</v>
      </c>
      <c r="M173" s="169">
        <v>5000</v>
      </c>
      <c r="N173" s="170">
        <v>0.2</v>
      </c>
      <c r="O173" s="170" t="s">
        <v>683</v>
      </c>
      <c r="P173">
        <f t="shared" ca="1" si="16"/>
        <v>14</v>
      </c>
      <c r="Q173">
        <f ca="1">MATCH(RIGHT($A167,LEN($A167) - SEARCH("-", $A167, SEARCH("-", $A167) + 1)),INDIRECT(LEFT($A167,SEARCH("-",$A167,1)-1)&amp;"_Header"),0)</f>
        <v>23</v>
      </c>
    </row>
    <row r="174" spans="1:17">
      <c r="A174" s="396" t="s">
        <v>623</v>
      </c>
      <c r="B174" s="317" t="s">
        <v>623</v>
      </c>
      <c r="C174" s="123"/>
      <c r="D174" s="123"/>
      <c r="E174" s="123"/>
      <c r="F174" s="123"/>
      <c r="G174" s="212"/>
      <c r="H174" s="158"/>
      <c r="I174" s="158"/>
      <c r="J174" s="158"/>
      <c r="K174" s="158"/>
      <c r="L174" s="158"/>
      <c r="M174" s="158"/>
      <c r="N174" s="163"/>
      <c r="O174" s="163"/>
    </row>
    <row r="175" spans="1:17">
      <c r="A175" s="396" t="s">
        <v>623</v>
      </c>
      <c r="B175" s="317" t="s">
        <v>623</v>
      </c>
      <c r="C175" s="92" t="s">
        <v>819</v>
      </c>
      <c r="D175" s="55"/>
      <c r="E175" s="55"/>
      <c r="F175" s="56"/>
      <c r="G175" s="211"/>
      <c r="H175" s="158"/>
      <c r="I175" s="158"/>
      <c r="J175" s="158"/>
      <c r="K175" s="158"/>
      <c r="L175" s="158"/>
      <c r="M175" s="158"/>
      <c r="N175" s="163"/>
      <c r="O175" s="163"/>
    </row>
    <row r="176" spans="1:17" ht="45" customHeight="1">
      <c r="A176" s="396" t="s">
        <v>623</v>
      </c>
      <c r="B176" s="317" t="s">
        <v>623</v>
      </c>
      <c r="C176" s="57" t="s">
        <v>675</v>
      </c>
      <c r="D176" s="57" t="s">
        <v>676</v>
      </c>
      <c r="E176" s="57" t="s">
        <v>677</v>
      </c>
      <c r="F176" s="57" t="s">
        <v>678</v>
      </c>
      <c r="G176" s="211"/>
      <c r="H176" s="165"/>
      <c r="I176" s="165"/>
      <c r="J176" s="158"/>
      <c r="K176" s="165"/>
      <c r="L176" s="158"/>
      <c r="M176" s="158"/>
      <c r="N176" s="163"/>
      <c r="O176" s="163"/>
    </row>
    <row r="177" spans="1:17">
      <c r="A177" s="397" t="s">
        <v>820</v>
      </c>
      <c r="B177" s="317" t="s">
        <v>623</v>
      </c>
      <c r="C177" s="249" t="e">
        <f ca="1">INDEX(INDIRECT("data_"&amp;C$1&amp;"_array"),MATCH(Cover!$C$17,INDIRECT("data_"&amp;C$1&amp;"_rows"),0),MATCH(SUBSTITUTE($A177,"strt","end"),INDIRECT("data_"&amp;C$1&amp;"_cols"),0))</f>
        <v>#N/A</v>
      </c>
      <c r="D177" s="249" t="e">
        <f ca="1">INDEX(INDIRECT("data_"&amp;D$1&amp;"_array"),MATCH(Cover!$C$17,INDIRECT("data_"&amp;D$1&amp;"_rows"),0),MATCH(SUBSTITUTE($A177,"strt","end"),INDIRECT("data_"&amp;D$1&amp;"_cols"),0))</f>
        <v>#N/A</v>
      </c>
      <c r="E177" s="249" t="e">
        <f ca="1">INDEX(INDIRECT("data_"&amp;E$1&amp;"_array"),MATCH(Cover!$C$17,INDIRECT("data_"&amp;E$1&amp;"_rows"),0),MATCH(SUBSTITUTE($A177,"strt","end"),INDIRECT("data_"&amp;E$1&amp;"_cols"),0))</f>
        <v>#N/A</v>
      </c>
      <c r="F177" s="250">
        <f ca="1">INDEX(INDIRECT(LEFT($A177,SEARCH("-",$A177,1)-1)&amp;"_data"),MATCH(MID($A177, SEARCH("-",$A177) + 1, SEARCH("-",$A177,SEARCH("-",$A177)+1) - SEARCH("-",$A177) - 1),INDIRECT(LEFT($A177,SEARCH("-",$A177,1)-1)&amp;"_rows"),0),MATCH(RIGHT($A177,LEN($A177) - SEARCH("-", $A177, SEARCH("-", $A177) + 1)),INDIRECT(LEFT($A177,SEARCH("-",$A177,1)-1)&amp;"_Header"),0))</f>
        <v>0</v>
      </c>
      <c r="G177" s="211"/>
      <c r="H177" s="166"/>
      <c r="I177" s="166"/>
      <c r="J177" s="167"/>
      <c r="K177" s="166"/>
      <c r="L177" s="167"/>
      <c r="M177" s="167"/>
      <c r="N177" s="168"/>
      <c r="O177" s="168"/>
    </row>
    <row r="178" spans="1:17" ht="60" customHeight="1">
      <c r="A178" s="396" t="s">
        <v>623</v>
      </c>
      <c r="B178" s="317" t="s">
        <v>623</v>
      </c>
      <c r="C178" s="707" t="s">
        <v>692</v>
      </c>
      <c r="D178" s="708"/>
      <c r="E178" s="708"/>
      <c r="F178" s="709"/>
      <c r="G178" s="95"/>
      <c r="H178" s="169"/>
      <c r="I178" s="169"/>
      <c r="J178" s="169"/>
      <c r="K178" s="169"/>
      <c r="L178" s="169"/>
      <c r="M178" s="169"/>
      <c r="N178" s="170"/>
      <c r="O178" s="170"/>
    </row>
    <row r="179" spans="1:17" ht="60" customHeight="1">
      <c r="A179" s="396" t="s">
        <v>821</v>
      </c>
      <c r="B179" s="317" t="s">
        <v>822</v>
      </c>
      <c r="C179" s="704"/>
      <c r="D179" s="705"/>
      <c r="E179" s="705"/>
      <c r="F179" s="706"/>
      <c r="G179" s="332" t="e">
        <f ca="1">IF(AND($I179=TRUE,$J179=TRUE),"Return to form","")</f>
        <v>#N/A</v>
      </c>
      <c r="H179" s="169" t="e">
        <f ca="1">D177&lt;&gt;0</f>
        <v>#N/A</v>
      </c>
      <c r="I179" s="169" t="e">
        <f ca="1">F177&gt;=D177</f>
        <v>#N/A</v>
      </c>
      <c r="J179" s="169" t="b">
        <f>ISTEXT(C179)</f>
        <v>0</v>
      </c>
      <c r="K179" s="169" t="e">
        <f ca="1">IF(AND(H179=TRUE,I179=TRUE),TRUE,FALSE)</f>
        <v>#N/A</v>
      </c>
      <c r="L179" s="169" t="e">
        <f ca="1">IF(AND(H179=TRUE,I179=TRUE,J179=TRUE),TRUE,FALSE)</f>
        <v>#N/A</v>
      </c>
      <c r="M179" s="169"/>
      <c r="N179" s="170"/>
      <c r="O179" s="170" t="s">
        <v>683</v>
      </c>
      <c r="P179">
        <f ca="1">MATCH(MID($A177, SEARCH("-",$A179) + 1, SEARCH("-",$A179,SEARCH("-",$A179)+1) - SEARCH("-",$A179) - 1),INDIRECT(LEFT($A179,SEARCH("-",$A179,1)-1)&amp;"_rows"),0)</f>
        <v>14</v>
      </c>
      <c r="Q179">
        <f ca="1">MATCH(RIGHT($A177,LEN($A177) - SEARCH("-", $A177, SEARCH("-", $A177) + 1)),INDIRECT(LEFT($A177,SEARCH("-",$A177,1)-1)&amp;"_Header"),0)</f>
        <v>39</v>
      </c>
    </row>
    <row r="180" spans="1:17" ht="30" customHeight="1">
      <c r="A180" s="396" t="s">
        <v>623</v>
      </c>
      <c r="B180" s="317" t="s">
        <v>623</v>
      </c>
      <c r="C180" s="707" t="s">
        <v>684</v>
      </c>
      <c r="D180" s="708"/>
      <c r="E180" s="708"/>
      <c r="F180" s="709"/>
      <c r="G180" s="211"/>
      <c r="H180" s="169"/>
      <c r="I180" s="169"/>
      <c r="J180" s="169"/>
      <c r="K180" s="169"/>
      <c r="L180" s="169"/>
      <c r="M180" s="169"/>
      <c r="N180" s="170"/>
      <c r="O180" s="170"/>
    </row>
    <row r="181" spans="1:17" ht="60" customHeight="1">
      <c r="A181" s="396" t="s">
        <v>823</v>
      </c>
      <c r="B181" s="317" t="s">
        <v>824</v>
      </c>
      <c r="C181" s="704"/>
      <c r="D181" s="705"/>
      <c r="E181" s="705"/>
      <c r="F181" s="706"/>
      <c r="G181" s="332" t="e">
        <f ca="1">IF(AND($I181=TRUE,$J181=TRUE),"Return to form","")</f>
        <v>#N/A</v>
      </c>
      <c r="H181" s="169" t="e">
        <f ca="1">AND($F177&lt;=SUM($C177-$M181),$I179=FALSE)</f>
        <v>#N/A</v>
      </c>
      <c r="I181" s="169" t="e">
        <f ca="1">F177&lt;=SUM(C177*N181)</f>
        <v>#N/A</v>
      </c>
      <c r="J181" s="169" t="b">
        <f>ISTEXT(C181)</f>
        <v>0</v>
      </c>
      <c r="K181" s="169" t="e">
        <f ca="1">IF(AND(H181=TRUE,I181=TRUE),TRUE,FALSE)</f>
        <v>#N/A</v>
      </c>
      <c r="L181" s="169" t="e">
        <f ca="1">IF(AND(H181=TRUE,I181=TRUE,J181=TRUE),TRUE,FALSE)</f>
        <v>#N/A</v>
      </c>
      <c r="M181" s="169">
        <v>5000</v>
      </c>
      <c r="N181" s="170">
        <v>0.33333333333333298</v>
      </c>
      <c r="O181" s="170" t="s">
        <v>683</v>
      </c>
      <c r="P181">
        <f t="shared" ref="P181:P183" ca="1" si="17">MATCH(MID($A179, SEARCH("-",$A181) + 1, SEARCH("-",$A181,SEARCH("-",$A181)+1) - SEARCH("-",$A181) - 1),INDIRECT(LEFT($A181,SEARCH("-",$A181,1)-1)&amp;"_rows"),0)</f>
        <v>14</v>
      </c>
      <c r="Q181">
        <f ca="1">MATCH(RIGHT($A177,LEN($A177) - SEARCH("-", $A177, SEARCH("-", $A177) + 1)),INDIRECT(LEFT($A177,SEARCH("-",$A177,1)-1)&amp;"_Header"),0)</f>
        <v>39</v>
      </c>
    </row>
    <row r="182" spans="1:17" ht="30" customHeight="1">
      <c r="A182" s="396" t="s">
        <v>623</v>
      </c>
      <c r="B182" s="317" t="s">
        <v>623</v>
      </c>
      <c r="C182" s="707" t="s">
        <v>687</v>
      </c>
      <c r="D182" s="708"/>
      <c r="E182" s="708"/>
      <c r="F182" s="709"/>
      <c r="G182" s="211"/>
      <c r="H182" s="169"/>
      <c r="I182" s="169"/>
      <c r="J182" s="169"/>
      <c r="K182" s="169"/>
      <c r="L182" s="169"/>
      <c r="M182" s="169"/>
      <c r="N182" s="170"/>
      <c r="O182" s="170"/>
    </row>
    <row r="183" spans="1:17" ht="60" customHeight="1">
      <c r="A183" s="396" t="s">
        <v>825</v>
      </c>
      <c r="B183" s="317" t="s">
        <v>826</v>
      </c>
      <c r="C183" s="704"/>
      <c r="D183" s="705"/>
      <c r="E183" s="705"/>
      <c r="F183" s="706"/>
      <c r="G183" s="332" t="e">
        <f ca="1">IF(AND($I183=TRUE,$J183=TRUE),"Return to form","")</f>
        <v>#N/A</v>
      </c>
      <c r="H183" s="169" t="e">
        <f ca="1">OR(AND(E177&lt;&gt;0,ABS(F177-E177)&gt;=$M183),AND(E177=0,F177&gt;=$M183))</f>
        <v>#N/A</v>
      </c>
      <c r="I183" s="169" t="e">
        <f ca="1">OR(F177&lt;=(E177*(1-N183)),F177&gt;=(E177*(1+N183)))</f>
        <v>#N/A</v>
      </c>
      <c r="J183" s="169" t="b">
        <f>ISTEXT(C183)</f>
        <v>0</v>
      </c>
      <c r="K183" s="169" t="e">
        <f ca="1">IF(AND(H183=TRUE,I183=TRUE),TRUE,FALSE)</f>
        <v>#N/A</v>
      </c>
      <c r="L183" s="169" t="e">
        <f ca="1">IF(AND(H183=TRUE,I183=TRUE,J183=TRUE),TRUE,FALSE)</f>
        <v>#N/A</v>
      </c>
      <c r="M183" s="169">
        <v>5000</v>
      </c>
      <c r="N183" s="170">
        <v>0.2</v>
      </c>
      <c r="O183" s="170" t="s">
        <v>683</v>
      </c>
      <c r="P183">
        <f t="shared" ca="1" si="17"/>
        <v>14</v>
      </c>
      <c r="Q183">
        <f ca="1">MATCH(RIGHT($A177,LEN($A177) - SEARCH("-", $A177, SEARCH("-", $A177) + 1)),INDIRECT(LEFT($A177,SEARCH("-",$A177,1)-1)&amp;"_Header"),0)</f>
        <v>39</v>
      </c>
    </row>
    <row r="184" spans="1:17">
      <c r="A184" s="396" t="s">
        <v>623</v>
      </c>
      <c r="B184" s="317" t="s">
        <v>623</v>
      </c>
      <c r="C184" s="123"/>
      <c r="D184" s="123"/>
      <c r="E184" s="123"/>
      <c r="F184" s="123"/>
      <c r="G184" s="212"/>
      <c r="H184" s="158"/>
      <c r="I184" s="158"/>
      <c r="J184" s="158"/>
      <c r="K184" s="158"/>
      <c r="L184" s="158"/>
      <c r="M184" s="158"/>
      <c r="N184" s="163"/>
      <c r="O184" s="163"/>
    </row>
    <row r="185" spans="1:17">
      <c r="A185" s="396" t="s">
        <v>623</v>
      </c>
      <c r="B185" s="317" t="s">
        <v>623</v>
      </c>
      <c r="C185" s="92" t="s">
        <v>827</v>
      </c>
      <c r="D185" s="55"/>
      <c r="E185" s="55"/>
      <c r="F185" s="56"/>
      <c r="G185" s="211"/>
      <c r="H185" s="158"/>
      <c r="I185" s="158"/>
      <c r="J185" s="158"/>
      <c r="K185" s="158"/>
      <c r="L185" s="158"/>
      <c r="M185" s="158"/>
      <c r="N185" s="163"/>
      <c r="O185" s="163"/>
    </row>
    <row r="186" spans="1:17" ht="45" customHeight="1">
      <c r="A186" s="396" t="s">
        <v>623</v>
      </c>
      <c r="B186" s="317" t="s">
        <v>623</v>
      </c>
      <c r="C186" s="57" t="s">
        <v>675</v>
      </c>
      <c r="D186" s="57" t="s">
        <v>676</v>
      </c>
      <c r="E186" s="57" t="s">
        <v>677</v>
      </c>
      <c r="F186" s="57" t="s">
        <v>678</v>
      </c>
      <c r="G186" s="211"/>
      <c r="H186" s="165"/>
      <c r="I186" s="165"/>
      <c r="J186" s="158"/>
      <c r="K186" s="165"/>
      <c r="L186" s="158"/>
      <c r="M186" s="158"/>
      <c r="N186" s="163"/>
      <c r="O186" s="163"/>
    </row>
    <row r="187" spans="1:17">
      <c r="A187" s="397" t="s">
        <v>828</v>
      </c>
      <c r="B187" s="317" t="s">
        <v>623</v>
      </c>
      <c r="C187" s="249" t="e">
        <f ca="1">INDEX(INDIRECT("data_"&amp;C$1&amp;"_array"),MATCH(Cover!$C$17,INDIRECT("data_"&amp;C$1&amp;"_rows"),0),MATCH(SUBSTITUTE($A187,"strt","end"),INDIRECT("data_"&amp;C$1&amp;"_cols"),0))</f>
        <v>#N/A</v>
      </c>
      <c r="D187" s="249" t="e">
        <f ca="1">INDEX(INDIRECT("data_"&amp;D$1&amp;"_array"),MATCH(Cover!$C$17,INDIRECT("data_"&amp;D$1&amp;"_rows"),0),MATCH(SUBSTITUTE($A187,"strt","end"),INDIRECT("data_"&amp;D$1&amp;"_cols"),0))</f>
        <v>#N/A</v>
      </c>
      <c r="E187" s="249" t="e">
        <f ca="1">INDEX(INDIRECT("data_"&amp;E$1&amp;"_array"),MATCH(Cover!$C$17,INDIRECT("data_"&amp;E$1&amp;"_rows"),0),MATCH(SUBSTITUTE($A187,"strt","end"),INDIRECT("data_"&amp;E$1&amp;"_cols"),0))</f>
        <v>#N/A</v>
      </c>
      <c r="F187" s="250">
        <f ca="1">INDEX(INDIRECT(LEFT($A187,SEARCH("-",$A187,1)-1)&amp;"_data"),MATCH(MID($A187, SEARCH("-",$A187) + 1, SEARCH("-",$A187,SEARCH("-",$A187)+1) - SEARCH("-",$A187) - 1),INDIRECT(LEFT($A187,SEARCH("-",$A187,1)-1)&amp;"_rows"),0),MATCH(RIGHT($A187,LEN($A187) - SEARCH("-", $A187, SEARCH("-", $A187) + 1)),INDIRECT(LEFT($A187,SEARCH("-",$A187,1)-1)&amp;"_Header"),0))</f>
        <v>0</v>
      </c>
      <c r="G187" s="211"/>
      <c r="H187" s="166"/>
      <c r="I187" s="166"/>
      <c r="J187" s="167"/>
      <c r="K187" s="166"/>
      <c r="L187" s="167"/>
      <c r="M187" s="167"/>
      <c r="N187" s="168"/>
      <c r="O187" s="168"/>
    </row>
    <row r="188" spans="1:17" ht="60" customHeight="1">
      <c r="A188" s="396" t="s">
        <v>623</v>
      </c>
      <c r="B188" s="317" t="s">
        <v>623</v>
      </c>
      <c r="C188" s="707" t="s">
        <v>692</v>
      </c>
      <c r="D188" s="708"/>
      <c r="E188" s="708"/>
      <c r="F188" s="709"/>
      <c r="G188" s="95"/>
      <c r="H188" s="169"/>
      <c r="I188" s="169"/>
      <c r="J188" s="169"/>
      <c r="K188" s="169"/>
      <c r="L188" s="169"/>
      <c r="M188" s="169"/>
      <c r="N188" s="170"/>
      <c r="O188" s="170"/>
    </row>
    <row r="189" spans="1:17" ht="60" customHeight="1">
      <c r="A189" s="396" t="s">
        <v>829</v>
      </c>
      <c r="B189" s="317" t="s">
        <v>830</v>
      </c>
      <c r="C189" s="704"/>
      <c r="D189" s="705"/>
      <c r="E189" s="705"/>
      <c r="F189" s="706"/>
      <c r="G189" s="332" t="e">
        <f ca="1">IF(AND($I189=TRUE,$J189=TRUE),"Return to form","")</f>
        <v>#N/A</v>
      </c>
      <c r="H189" s="169" t="e">
        <f ca="1">D187&lt;&gt;0</f>
        <v>#N/A</v>
      </c>
      <c r="I189" s="169" t="e">
        <f ca="1">F187&gt;=D187</f>
        <v>#N/A</v>
      </c>
      <c r="J189" s="169" t="b">
        <f>ISTEXT(C189)</f>
        <v>0</v>
      </c>
      <c r="K189" s="169" t="e">
        <f ca="1">IF(AND(H189=TRUE,I189=TRUE),TRUE,FALSE)</f>
        <v>#N/A</v>
      </c>
      <c r="L189" s="169" t="e">
        <f ca="1">IF(AND(H189=TRUE,I189=TRUE,J189=TRUE),TRUE,FALSE)</f>
        <v>#N/A</v>
      </c>
      <c r="M189" s="169"/>
      <c r="N189" s="170"/>
      <c r="O189" s="170" t="s">
        <v>683</v>
      </c>
      <c r="P189">
        <f ca="1">MATCH(MID($A187, SEARCH("-",$A189) + 1, SEARCH("-",$A189,SEARCH("-",$A189)+1) - SEARCH("-",$A189) - 1),INDIRECT(LEFT($A189,SEARCH("-",$A189,1)-1)&amp;"_rows"),0)</f>
        <v>15</v>
      </c>
      <c r="Q189">
        <f ca="1">MATCH(RIGHT($A187,LEN($A187) - SEARCH("-", $A187, SEARCH("-", $A187) + 1)),INDIRECT(LEFT($A187,SEARCH("-",$A187,1)-1)&amp;"_Header"),0)</f>
        <v>12</v>
      </c>
    </row>
    <row r="190" spans="1:17" ht="30" customHeight="1">
      <c r="A190" s="396" t="s">
        <v>623</v>
      </c>
      <c r="B190" s="317" t="s">
        <v>623</v>
      </c>
      <c r="C190" s="707" t="s">
        <v>684</v>
      </c>
      <c r="D190" s="708"/>
      <c r="E190" s="708"/>
      <c r="F190" s="709"/>
      <c r="G190" s="211"/>
      <c r="H190" s="169"/>
      <c r="I190" s="169"/>
      <c r="J190" s="169"/>
      <c r="K190" s="169"/>
      <c r="L190" s="169"/>
      <c r="M190" s="169"/>
      <c r="N190" s="170"/>
      <c r="O190" s="170"/>
    </row>
    <row r="191" spans="1:17" ht="60" customHeight="1">
      <c r="A191" s="396" t="s">
        <v>831</v>
      </c>
      <c r="B191" s="317" t="s">
        <v>832</v>
      </c>
      <c r="C191" s="704"/>
      <c r="D191" s="705"/>
      <c r="E191" s="705"/>
      <c r="F191" s="706"/>
      <c r="G191" s="332" t="e">
        <f ca="1">IF(AND($I191=TRUE,$J191=TRUE),"Return to form","")</f>
        <v>#N/A</v>
      </c>
      <c r="H191" s="169" t="e">
        <f ca="1">AND($F187&lt;=SUM($C187-$M191),$I189=FALSE)</f>
        <v>#N/A</v>
      </c>
      <c r="I191" s="169" t="e">
        <f ca="1">F187&lt;=SUM(C187*N191)</f>
        <v>#N/A</v>
      </c>
      <c r="J191" s="169" t="b">
        <f>ISTEXT(C191)</f>
        <v>0</v>
      </c>
      <c r="K191" s="169" t="e">
        <f ca="1">IF(AND(H191=TRUE,I191=TRUE),TRUE,FALSE)</f>
        <v>#N/A</v>
      </c>
      <c r="L191" s="169" t="e">
        <f ca="1">IF(AND(H191=TRUE,I191=TRUE,J191=TRUE),TRUE,FALSE)</f>
        <v>#N/A</v>
      </c>
      <c r="M191" s="169">
        <v>5000</v>
      </c>
      <c r="N191" s="170">
        <v>0.33333333333333298</v>
      </c>
      <c r="O191" s="170" t="s">
        <v>683</v>
      </c>
      <c r="P191">
        <f t="shared" ref="P191:P193" ca="1" si="18">MATCH(MID($A189, SEARCH("-",$A191) + 1, SEARCH("-",$A191,SEARCH("-",$A191)+1) - SEARCH("-",$A191) - 1),INDIRECT(LEFT($A191,SEARCH("-",$A191,1)-1)&amp;"_rows"),0)</f>
        <v>15</v>
      </c>
      <c r="Q191">
        <f ca="1">MATCH(RIGHT($A187,LEN($A187) - SEARCH("-", $A187, SEARCH("-", $A187) + 1)),INDIRECT(LEFT($A187,SEARCH("-",$A187,1)-1)&amp;"_Header"),0)</f>
        <v>12</v>
      </c>
    </row>
    <row r="192" spans="1:17" ht="30" customHeight="1">
      <c r="A192" s="396" t="s">
        <v>623</v>
      </c>
      <c r="B192" s="317" t="s">
        <v>623</v>
      </c>
      <c r="C192" s="707" t="s">
        <v>687</v>
      </c>
      <c r="D192" s="708"/>
      <c r="E192" s="708"/>
      <c r="F192" s="709"/>
      <c r="G192" s="211"/>
      <c r="H192" s="169"/>
      <c r="I192" s="169"/>
      <c r="J192" s="169"/>
      <c r="K192" s="169"/>
      <c r="L192" s="169"/>
      <c r="M192" s="169"/>
      <c r="N192" s="170"/>
      <c r="O192" s="170"/>
    </row>
    <row r="193" spans="1:17" ht="60" customHeight="1">
      <c r="A193" s="396" t="s">
        <v>833</v>
      </c>
      <c r="B193" s="317" t="s">
        <v>834</v>
      </c>
      <c r="C193" s="704"/>
      <c r="D193" s="705"/>
      <c r="E193" s="705"/>
      <c r="F193" s="706"/>
      <c r="G193" s="332" t="e">
        <f ca="1">IF(AND($I193=TRUE,$J193=TRUE),"Return to form","")</f>
        <v>#N/A</v>
      </c>
      <c r="H193" s="169" t="e">
        <f ca="1">OR(AND(E187&lt;&gt;0,ABS(F187-E187)&gt;=$M193),AND(E187=0,F187&gt;=$M193))</f>
        <v>#N/A</v>
      </c>
      <c r="I193" s="169" t="e">
        <f ca="1">OR(F187&lt;=(E187*(1-N193)),F187&gt;=(E187*(1+N193)))</f>
        <v>#N/A</v>
      </c>
      <c r="J193" s="169" t="b">
        <f>ISTEXT(C193)</f>
        <v>0</v>
      </c>
      <c r="K193" s="169" t="e">
        <f ca="1">IF(AND(H193=TRUE,I193=TRUE),TRUE,FALSE)</f>
        <v>#N/A</v>
      </c>
      <c r="L193" s="169" t="e">
        <f ca="1">IF(AND(H193=TRUE,I193=TRUE,J193=TRUE),TRUE,FALSE)</f>
        <v>#N/A</v>
      </c>
      <c r="M193" s="169">
        <v>5000</v>
      </c>
      <c r="N193" s="170">
        <v>0.2</v>
      </c>
      <c r="O193" s="170" t="s">
        <v>683</v>
      </c>
      <c r="P193">
        <f t="shared" ca="1" si="18"/>
        <v>15</v>
      </c>
      <c r="Q193">
        <f ca="1">MATCH(RIGHT($A187,LEN($A187) - SEARCH("-", $A187, SEARCH("-", $A187) + 1)),INDIRECT(LEFT($A187,SEARCH("-",$A187,1)-1)&amp;"_Header"),0)</f>
        <v>12</v>
      </c>
    </row>
    <row r="194" spans="1:17">
      <c r="A194" s="396" t="s">
        <v>623</v>
      </c>
      <c r="B194" s="317" t="s">
        <v>623</v>
      </c>
      <c r="C194" s="123"/>
      <c r="D194" s="123"/>
      <c r="E194" s="123"/>
      <c r="F194" s="123"/>
      <c r="G194" s="212"/>
      <c r="H194" s="158"/>
      <c r="I194" s="158"/>
      <c r="J194" s="158"/>
      <c r="K194" s="158"/>
      <c r="L194" s="158"/>
      <c r="M194" s="158"/>
      <c r="N194" s="163"/>
      <c r="O194" s="163"/>
    </row>
    <row r="195" spans="1:17">
      <c r="A195" s="396" t="s">
        <v>623</v>
      </c>
      <c r="B195" s="317" t="s">
        <v>623</v>
      </c>
      <c r="C195" s="92" t="s">
        <v>835</v>
      </c>
      <c r="D195" s="55"/>
      <c r="E195" s="55"/>
      <c r="F195" s="56"/>
      <c r="G195" s="211"/>
      <c r="H195" s="158"/>
      <c r="I195" s="158"/>
      <c r="J195" s="158"/>
      <c r="K195" s="158"/>
      <c r="L195" s="158"/>
      <c r="M195" s="158"/>
      <c r="N195" s="163"/>
      <c r="O195" s="163"/>
    </row>
    <row r="196" spans="1:17" ht="45" customHeight="1">
      <c r="A196" s="396" t="s">
        <v>623</v>
      </c>
      <c r="B196" s="317" t="s">
        <v>623</v>
      </c>
      <c r="C196" s="57" t="s">
        <v>675</v>
      </c>
      <c r="D196" s="57" t="s">
        <v>676</v>
      </c>
      <c r="E196" s="57" t="s">
        <v>677</v>
      </c>
      <c r="F196" s="57" t="s">
        <v>678</v>
      </c>
      <c r="G196" s="211"/>
      <c r="H196" s="165"/>
      <c r="I196" s="165"/>
      <c r="J196" s="158"/>
      <c r="K196" s="165"/>
      <c r="L196" s="158"/>
      <c r="M196" s="158"/>
      <c r="N196" s="163"/>
      <c r="O196" s="163"/>
    </row>
    <row r="197" spans="1:17">
      <c r="A197" s="397" t="s">
        <v>836</v>
      </c>
      <c r="B197" s="317" t="s">
        <v>623</v>
      </c>
      <c r="C197" s="249" t="e">
        <f ca="1">INDEX(INDIRECT("data_"&amp;C$1&amp;"_array"),MATCH(Cover!$C$17,INDIRECT("data_"&amp;C$1&amp;"_rows"),0),MATCH(SUBSTITUTE($A197,"strt","end"),INDIRECT("data_"&amp;C$1&amp;"_cols"),0))</f>
        <v>#N/A</v>
      </c>
      <c r="D197" s="249" t="e">
        <f ca="1">INDEX(INDIRECT("data_"&amp;D$1&amp;"_array"),MATCH(Cover!$C$17,INDIRECT("data_"&amp;D$1&amp;"_rows"),0),MATCH(SUBSTITUTE($A197,"strt","end"),INDIRECT("data_"&amp;D$1&amp;"_cols"),0))</f>
        <v>#N/A</v>
      </c>
      <c r="E197" s="249" t="e">
        <f ca="1">INDEX(INDIRECT("data_"&amp;E$1&amp;"_array"),MATCH(Cover!$C$17,INDIRECT("data_"&amp;E$1&amp;"_rows"),0),MATCH(SUBSTITUTE($A197,"strt","end"),INDIRECT("data_"&amp;E$1&amp;"_cols"),0))</f>
        <v>#N/A</v>
      </c>
      <c r="F197" s="250">
        <f ca="1">INDEX(INDIRECT(LEFT($A197,SEARCH("-",$A197,1)-1)&amp;"_data"),MATCH(MID($A197, SEARCH("-",$A197) + 1, SEARCH("-",$A197,SEARCH("-",$A197)+1) - SEARCH("-",$A197) - 1),INDIRECT(LEFT($A197,SEARCH("-",$A197,1)-1)&amp;"_rows"),0),MATCH(RIGHT($A197,LEN($A197) - SEARCH("-", $A197, SEARCH("-", $A197) + 1)),INDIRECT(LEFT($A197,SEARCH("-",$A197,1)-1)&amp;"_Header"),0))</f>
        <v>0</v>
      </c>
      <c r="G197" s="211"/>
      <c r="H197" s="166"/>
      <c r="I197" s="166"/>
      <c r="J197" s="167"/>
      <c r="K197" s="166"/>
      <c r="L197" s="167"/>
      <c r="M197" s="167"/>
      <c r="N197" s="168"/>
      <c r="O197" s="168"/>
    </row>
    <row r="198" spans="1:17" ht="60" customHeight="1">
      <c r="A198" s="396" t="s">
        <v>623</v>
      </c>
      <c r="B198" s="317" t="s">
        <v>623</v>
      </c>
      <c r="C198" s="707" t="s">
        <v>692</v>
      </c>
      <c r="D198" s="708"/>
      <c r="E198" s="708"/>
      <c r="F198" s="709"/>
      <c r="G198" s="95"/>
      <c r="H198" s="169"/>
      <c r="I198" s="169"/>
      <c r="J198" s="169"/>
      <c r="K198" s="169"/>
      <c r="L198" s="169"/>
      <c r="M198" s="169"/>
      <c r="N198" s="170"/>
      <c r="O198" s="170"/>
    </row>
    <row r="199" spans="1:17" ht="60" customHeight="1">
      <c r="A199" s="396" t="s">
        <v>837</v>
      </c>
      <c r="B199" s="317" t="s">
        <v>838</v>
      </c>
      <c r="C199" s="704"/>
      <c r="D199" s="705"/>
      <c r="E199" s="705"/>
      <c r="F199" s="706"/>
      <c r="G199" s="332" t="e">
        <f ca="1">IF(AND($I199=TRUE,$J199=TRUE),"Return to form","")</f>
        <v>#N/A</v>
      </c>
      <c r="H199" s="169" t="e">
        <f ca="1">D197&lt;&gt;0</f>
        <v>#N/A</v>
      </c>
      <c r="I199" s="169" t="e">
        <f ca="1">F197&gt;=D197</f>
        <v>#N/A</v>
      </c>
      <c r="J199" s="169" t="b">
        <f>ISTEXT(C199)</f>
        <v>0</v>
      </c>
      <c r="K199" s="169" t="e">
        <f ca="1">IF(AND(H199=TRUE,I199=TRUE),TRUE,FALSE)</f>
        <v>#N/A</v>
      </c>
      <c r="L199" s="169" t="e">
        <f ca="1">IF(AND(H199=TRUE,I199=TRUE,J199=TRUE),TRUE,FALSE)</f>
        <v>#N/A</v>
      </c>
      <c r="M199" s="169"/>
      <c r="N199" s="170"/>
      <c r="O199" s="170" t="s">
        <v>683</v>
      </c>
      <c r="P199">
        <f ca="1">MATCH(MID($A197, SEARCH("-",$A199) + 1, SEARCH("-",$A199,SEARCH("-",$A199)+1) - SEARCH("-",$A199) - 1),INDIRECT(LEFT($A199,SEARCH("-",$A199,1)-1)&amp;"_rows"),0)</f>
        <v>15</v>
      </c>
      <c r="Q199">
        <f ca="1">MATCH(RIGHT($A197,LEN($A197) - SEARCH("-", $A197, SEARCH("-", $A197) + 1)),INDIRECT(LEFT($A197,SEARCH("-",$A197,1)-1)&amp;"_Header"),0)</f>
        <v>23</v>
      </c>
    </row>
    <row r="200" spans="1:17" ht="30" customHeight="1">
      <c r="A200" s="396" t="s">
        <v>623</v>
      </c>
      <c r="B200" s="317" t="s">
        <v>623</v>
      </c>
      <c r="C200" s="707" t="s">
        <v>684</v>
      </c>
      <c r="D200" s="708"/>
      <c r="E200" s="708"/>
      <c r="F200" s="709"/>
      <c r="G200" s="211"/>
      <c r="H200" s="169"/>
      <c r="I200" s="169"/>
      <c r="J200" s="169"/>
      <c r="K200" s="169"/>
      <c r="L200" s="169"/>
      <c r="M200" s="169"/>
      <c r="N200" s="170"/>
      <c r="O200" s="170"/>
    </row>
    <row r="201" spans="1:17" ht="60" customHeight="1">
      <c r="A201" s="396" t="s">
        <v>839</v>
      </c>
      <c r="B201" s="317" t="s">
        <v>840</v>
      </c>
      <c r="C201" s="704"/>
      <c r="D201" s="705"/>
      <c r="E201" s="705"/>
      <c r="F201" s="706"/>
      <c r="G201" s="332" t="e">
        <f ca="1">IF(AND($I201=TRUE,$J201=TRUE),"Return to form","")</f>
        <v>#N/A</v>
      </c>
      <c r="H201" s="169" t="e">
        <f ca="1">AND($F197&lt;=SUM($C197-$M201),$I199=FALSE)</f>
        <v>#N/A</v>
      </c>
      <c r="I201" s="169" t="e">
        <f ca="1">F197&lt;=SUM(C197*N201)</f>
        <v>#N/A</v>
      </c>
      <c r="J201" s="169" t="b">
        <f>ISTEXT(C201)</f>
        <v>0</v>
      </c>
      <c r="K201" s="169" t="e">
        <f ca="1">IF(AND(H201=TRUE,I201=TRUE),TRUE,FALSE)</f>
        <v>#N/A</v>
      </c>
      <c r="L201" s="169" t="e">
        <f ca="1">IF(AND(H201=TRUE,I201=TRUE,J201=TRUE),TRUE,FALSE)</f>
        <v>#N/A</v>
      </c>
      <c r="M201" s="169">
        <v>5000</v>
      </c>
      <c r="N201" s="170">
        <v>0.33333333333333298</v>
      </c>
      <c r="O201" s="170" t="s">
        <v>683</v>
      </c>
      <c r="P201">
        <f t="shared" ref="P201:P203" ca="1" si="19">MATCH(MID($A199, SEARCH("-",$A201) + 1, SEARCH("-",$A201,SEARCH("-",$A201)+1) - SEARCH("-",$A201) - 1),INDIRECT(LEFT($A201,SEARCH("-",$A201,1)-1)&amp;"_rows"),0)</f>
        <v>15</v>
      </c>
      <c r="Q201">
        <f ca="1">MATCH(RIGHT($A197,LEN($A197) - SEARCH("-", $A197, SEARCH("-", $A197) + 1)),INDIRECT(LEFT($A197,SEARCH("-",$A197,1)-1)&amp;"_Header"),0)</f>
        <v>23</v>
      </c>
    </row>
    <row r="202" spans="1:17" ht="30" customHeight="1">
      <c r="A202" s="396" t="s">
        <v>623</v>
      </c>
      <c r="B202" s="317" t="s">
        <v>623</v>
      </c>
      <c r="C202" s="707" t="s">
        <v>687</v>
      </c>
      <c r="D202" s="708"/>
      <c r="E202" s="708"/>
      <c r="F202" s="709"/>
      <c r="G202" s="211"/>
      <c r="H202" s="169"/>
      <c r="I202" s="169"/>
      <c r="J202" s="169"/>
      <c r="K202" s="169"/>
      <c r="L202" s="169"/>
      <c r="M202" s="169"/>
      <c r="N202" s="170"/>
      <c r="O202" s="170"/>
    </row>
    <row r="203" spans="1:17" ht="60" customHeight="1">
      <c r="A203" s="396" t="s">
        <v>841</v>
      </c>
      <c r="B203" s="317" t="s">
        <v>842</v>
      </c>
      <c r="C203" s="704"/>
      <c r="D203" s="705"/>
      <c r="E203" s="705"/>
      <c r="F203" s="706"/>
      <c r="G203" s="332" t="e">
        <f ca="1">IF(AND($I203=TRUE,$J203=TRUE),"Return to form","")</f>
        <v>#N/A</v>
      </c>
      <c r="H203" s="169" t="e">
        <f ca="1">OR(AND(E197&lt;&gt;0,ABS(F197-E197)&gt;=$M203),AND(E197=0,F197&gt;=$M203))</f>
        <v>#N/A</v>
      </c>
      <c r="I203" s="169" t="e">
        <f ca="1">OR(F197&lt;=(E197*(1-N203)),F197&gt;=(E197*(1+N203)))</f>
        <v>#N/A</v>
      </c>
      <c r="J203" s="169" t="b">
        <f>ISTEXT(C203)</f>
        <v>0</v>
      </c>
      <c r="K203" s="169" t="e">
        <f ca="1">IF(AND(H203=TRUE,I203=TRUE),TRUE,FALSE)</f>
        <v>#N/A</v>
      </c>
      <c r="L203" s="169" t="e">
        <f ca="1">IF(AND(H203=TRUE,I203=TRUE,J203=TRUE),TRUE,FALSE)</f>
        <v>#N/A</v>
      </c>
      <c r="M203" s="169">
        <v>5000</v>
      </c>
      <c r="N203" s="170">
        <v>0.2</v>
      </c>
      <c r="O203" s="170" t="s">
        <v>683</v>
      </c>
      <c r="P203">
        <f t="shared" ca="1" si="19"/>
        <v>15</v>
      </c>
      <c r="Q203">
        <f ca="1">MATCH(RIGHT($A197,LEN($A197) - SEARCH("-", $A197, SEARCH("-", $A197) + 1)),INDIRECT(LEFT($A197,SEARCH("-",$A197,1)-1)&amp;"_Header"),0)</f>
        <v>23</v>
      </c>
    </row>
    <row r="204" spans="1:17">
      <c r="A204" s="396" t="s">
        <v>623</v>
      </c>
      <c r="B204" s="317" t="s">
        <v>623</v>
      </c>
      <c r="C204" s="123"/>
      <c r="D204" s="123"/>
      <c r="E204" s="123"/>
      <c r="F204" s="123"/>
      <c r="G204" s="212"/>
      <c r="H204" s="158"/>
      <c r="I204" s="158"/>
      <c r="J204" s="158"/>
      <c r="K204" s="158"/>
      <c r="L204" s="158"/>
      <c r="M204" s="158"/>
      <c r="N204" s="163"/>
      <c r="O204" s="163"/>
    </row>
    <row r="205" spans="1:17">
      <c r="A205" s="396" t="s">
        <v>623</v>
      </c>
      <c r="B205" s="317" t="s">
        <v>623</v>
      </c>
      <c r="C205" s="92" t="s">
        <v>843</v>
      </c>
      <c r="D205" s="55"/>
      <c r="E205" s="55"/>
      <c r="F205" s="56"/>
      <c r="G205" s="211"/>
      <c r="H205" s="158"/>
      <c r="I205" s="158"/>
      <c r="J205" s="158"/>
      <c r="K205" s="158"/>
      <c r="L205" s="158"/>
      <c r="M205" s="158"/>
      <c r="N205" s="163"/>
      <c r="O205" s="163"/>
    </row>
    <row r="206" spans="1:17" ht="45" customHeight="1">
      <c r="A206" s="396" t="s">
        <v>623</v>
      </c>
      <c r="B206" s="317" t="s">
        <v>623</v>
      </c>
      <c r="C206" s="57" t="s">
        <v>675</v>
      </c>
      <c r="D206" s="57" t="s">
        <v>676</v>
      </c>
      <c r="E206" s="57" t="s">
        <v>677</v>
      </c>
      <c r="F206" s="57" t="s">
        <v>678</v>
      </c>
      <c r="G206" s="211"/>
      <c r="H206" s="165"/>
      <c r="I206" s="165"/>
      <c r="J206" s="158"/>
      <c r="K206" s="165"/>
      <c r="L206" s="158"/>
      <c r="M206" s="158"/>
      <c r="N206" s="163"/>
      <c r="O206" s="163"/>
    </row>
    <row r="207" spans="1:17">
      <c r="A207" s="397" t="s">
        <v>844</v>
      </c>
      <c r="B207" s="317" t="s">
        <v>623</v>
      </c>
      <c r="C207" s="249" t="e">
        <f ca="1">INDEX(INDIRECT("data_"&amp;C$1&amp;"_array"),MATCH(Cover!$C$17,INDIRECT("data_"&amp;C$1&amp;"_rows"),0),MATCH(SUBSTITUTE($A207,"strt","end"),INDIRECT("data_"&amp;C$1&amp;"_cols"),0))</f>
        <v>#N/A</v>
      </c>
      <c r="D207" s="249" t="e">
        <f ca="1">INDEX(INDIRECT("data_"&amp;D$1&amp;"_array"),MATCH(Cover!$C$17,INDIRECT("data_"&amp;D$1&amp;"_rows"),0),MATCH(SUBSTITUTE($A207,"strt","end"),INDIRECT("data_"&amp;D$1&amp;"_cols"),0))</f>
        <v>#N/A</v>
      </c>
      <c r="E207" s="249" t="e">
        <f ca="1">INDEX(INDIRECT("data_"&amp;E$1&amp;"_array"),MATCH(Cover!$C$17,INDIRECT("data_"&amp;E$1&amp;"_rows"),0),MATCH(SUBSTITUTE($A207,"strt","end"),INDIRECT("data_"&amp;E$1&amp;"_cols"),0))</f>
        <v>#N/A</v>
      </c>
      <c r="F207" s="250">
        <f ca="1">INDEX(INDIRECT(LEFT($A207,SEARCH("-",$A207,1)-1)&amp;"_data"),MATCH(MID($A207, SEARCH("-",$A207) + 1, SEARCH("-",$A207,SEARCH("-",$A207)+1) - SEARCH("-",$A207) - 1),INDIRECT(LEFT($A207,SEARCH("-",$A207,1)-1)&amp;"_rows"),0),MATCH(RIGHT($A207,LEN($A207) - SEARCH("-", $A207, SEARCH("-", $A207) + 1)),INDIRECT(LEFT($A207,SEARCH("-",$A207,1)-1)&amp;"_Header"),0))</f>
        <v>0</v>
      </c>
      <c r="G207" s="211"/>
      <c r="H207" s="166"/>
      <c r="I207" s="166"/>
      <c r="J207" s="167"/>
      <c r="K207" s="166"/>
      <c r="L207" s="167"/>
      <c r="M207" s="167"/>
      <c r="N207" s="168"/>
      <c r="O207" s="168"/>
    </row>
    <row r="208" spans="1:17" ht="60" customHeight="1">
      <c r="A208" s="396"/>
      <c r="B208" s="317" t="s">
        <v>623</v>
      </c>
      <c r="C208" s="707" t="s">
        <v>692</v>
      </c>
      <c r="D208" s="708"/>
      <c r="E208" s="708"/>
      <c r="F208" s="709"/>
      <c r="G208" s="95"/>
      <c r="H208" s="169"/>
      <c r="I208" s="169"/>
      <c r="J208" s="169"/>
      <c r="K208" s="169"/>
      <c r="L208" s="169"/>
      <c r="M208" s="169"/>
      <c r="N208" s="170"/>
      <c r="O208" s="170"/>
    </row>
    <row r="209" spans="1:17" ht="60" customHeight="1">
      <c r="A209" s="396" t="s">
        <v>845</v>
      </c>
      <c r="B209" s="317" t="s">
        <v>846</v>
      </c>
      <c r="C209" s="704"/>
      <c r="D209" s="705"/>
      <c r="E209" s="705"/>
      <c r="F209" s="706"/>
      <c r="G209" s="332" t="e">
        <f ca="1">IF(AND($I209=TRUE,$J209=TRUE),"Return to form","")</f>
        <v>#N/A</v>
      </c>
      <c r="H209" s="169" t="e">
        <f ca="1">D207&lt;&gt;0</f>
        <v>#N/A</v>
      </c>
      <c r="I209" s="169" t="e">
        <f ca="1">F207&gt;=D207</f>
        <v>#N/A</v>
      </c>
      <c r="J209" s="169" t="b">
        <f>ISTEXT(C209)</f>
        <v>0</v>
      </c>
      <c r="K209" s="169" t="e">
        <f ca="1">IF(AND(H209=TRUE,I209=TRUE),TRUE,FALSE)</f>
        <v>#N/A</v>
      </c>
      <c r="L209" s="169" t="e">
        <f ca="1">IF(AND(H209=TRUE,I209=TRUE,J209=TRUE),TRUE,FALSE)</f>
        <v>#N/A</v>
      </c>
      <c r="M209" s="169"/>
      <c r="N209" s="170"/>
      <c r="O209" s="170" t="s">
        <v>683</v>
      </c>
      <c r="P209">
        <f ca="1">MATCH(MID($A207, SEARCH("-",$A209) + 1, SEARCH("-",$A209,SEARCH("-",$A209)+1) - SEARCH("-",$A209) - 1),INDIRECT(LEFT($A209,SEARCH("-",$A209,1)-1)&amp;"_rows"),0)</f>
        <v>15</v>
      </c>
      <c r="Q209">
        <f ca="1">MATCH(RIGHT($A207,LEN($A207) - SEARCH("-", $A207, SEARCH("-", $A207) + 1)),INDIRECT(LEFT($A207,SEARCH("-",$A207,1)-1)&amp;"_Header"),0)</f>
        <v>39</v>
      </c>
    </row>
    <row r="210" spans="1:17" ht="30" customHeight="1">
      <c r="A210" s="396" t="s">
        <v>623</v>
      </c>
      <c r="B210" s="317" t="s">
        <v>623</v>
      </c>
      <c r="C210" s="707" t="s">
        <v>684</v>
      </c>
      <c r="D210" s="708"/>
      <c r="E210" s="708"/>
      <c r="F210" s="709"/>
      <c r="G210" s="211"/>
      <c r="H210" s="169"/>
      <c r="I210" s="169"/>
      <c r="J210" s="169"/>
      <c r="K210" s="169"/>
      <c r="L210" s="169"/>
      <c r="M210" s="169"/>
      <c r="N210" s="170"/>
      <c r="O210" s="170"/>
    </row>
    <row r="211" spans="1:17" ht="60" customHeight="1">
      <c r="A211" s="396" t="s">
        <v>847</v>
      </c>
      <c r="B211" s="317" t="s">
        <v>848</v>
      </c>
      <c r="C211" s="704"/>
      <c r="D211" s="705"/>
      <c r="E211" s="705"/>
      <c r="F211" s="706"/>
      <c r="G211" s="332" t="e">
        <f ca="1">IF(AND($I211=TRUE,$J211=TRUE),"Return to form","")</f>
        <v>#N/A</v>
      </c>
      <c r="H211" s="169" t="e">
        <f ca="1">AND($F207&lt;=SUM($C207-$M211),$I209=FALSE)</f>
        <v>#N/A</v>
      </c>
      <c r="I211" s="169" t="e">
        <f ca="1">F207&lt;=SUM(C207*N211)</f>
        <v>#N/A</v>
      </c>
      <c r="J211" s="169" t="b">
        <f>ISTEXT(C211)</f>
        <v>0</v>
      </c>
      <c r="K211" s="169" t="e">
        <f ca="1">IF(AND(H211=TRUE,I211=TRUE),TRUE,FALSE)</f>
        <v>#N/A</v>
      </c>
      <c r="L211" s="169" t="e">
        <f ca="1">IF(AND(H211=TRUE,I211=TRUE,J211=TRUE),TRUE,FALSE)</f>
        <v>#N/A</v>
      </c>
      <c r="M211" s="169">
        <v>5000</v>
      </c>
      <c r="N211" s="170">
        <v>0.33333333333333298</v>
      </c>
      <c r="O211" s="170" t="s">
        <v>683</v>
      </c>
      <c r="P211">
        <f t="shared" ref="P211:P213" ca="1" si="20">MATCH(MID($A209, SEARCH("-",$A211) + 1, SEARCH("-",$A211,SEARCH("-",$A211)+1) - SEARCH("-",$A211) - 1),INDIRECT(LEFT($A211,SEARCH("-",$A211,1)-1)&amp;"_rows"),0)</f>
        <v>15</v>
      </c>
      <c r="Q211">
        <f ca="1">MATCH(RIGHT($A207,LEN($A207) - SEARCH("-", $A207, SEARCH("-", $A207) + 1)),INDIRECT(LEFT($A207,SEARCH("-",$A207,1)-1)&amp;"_Header"),0)</f>
        <v>39</v>
      </c>
    </row>
    <row r="212" spans="1:17" ht="30" customHeight="1">
      <c r="A212" s="396" t="s">
        <v>623</v>
      </c>
      <c r="B212" s="317" t="s">
        <v>623</v>
      </c>
      <c r="C212" s="707" t="s">
        <v>687</v>
      </c>
      <c r="D212" s="708"/>
      <c r="E212" s="708"/>
      <c r="F212" s="709"/>
      <c r="G212" s="211"/>
      <c r="H212" s="169"/>
      <c r="I212" s="169"/>
      <c r="J212" s="169"/>
      <c r="K212" s="169"/>
      <c r="L212" s="169"/>
      <c r="M212" s="169"/>
      <c r="N212" s="170"/>
      <c r="O212" s="170"/>
    </row>
    <row r="213" spans="1:17" ht="60" customHeight="1">
      <c r="A213" s="396" t="s">
        <v>849</v>
      </c>
      <c r="B213" s="317" t="s">
        <v>850</v>
      </c>
      <c r="C213" s="704"/>
      <c r="D213" s="705"/>
      <c r="E213" s="705"/>
      <c r="F213" s="706"/>
      <c r="G213" s="332" t="e">
        <f ca="1">IF(AND($I213=TRUE,$J213=TRUE),"Return to form","")</f>
        <v>#N/A</v>
      </c>
      <c r="H213" s="169" t="e">
        <f ca="1">OR(AND(E207&lt;&gt;0,ABS(F207-E207)&gt;=$M213),AND(E207=0,F207&gt;=$M213))</f>
        <v>#N/A</v>
      </c>
      <c r="I213" s="169" t="e">
        <f ca="1">OR(F207&lt;=(E207*(1-N213)),F207&gt;=(E207*(1+N213)))</f>
        <v>#N/A</v>
      </c>
      <c r="J213" s="169" t="b">
        <f>ISTEXT(C213)</f>
        <v>0</v>
      </c>
      <c r="K213" s="169" t="e">
        <f ca="1">IF(AND(H213=TRUE,I213=TRUE),TRUE,FALSE)</f>
        <v>#N/A</v>
      </c>
      <c r="L213" s="169" t="e">
        <f ca="1">IF(AND(H213=TRUE,I213=TRUE,J213=TRUE),TRUE,FALSE)</f>
        <v>#N/A</v>
      </c>
      <c r="M213" s="169">
        <v>5000</v>
      </c>
      <c r="N213" s="170">
        <v>0.2</v>
      </c>
      <c r="O213" s="170" t="s">
        <v>683</v>
      </c>
      <c r="P213">
        <f t="shared" ca="1" si="20"/>
        <v>15</v>
      </c>
      <c r="Q213">
        <f ca="1">MATCH(RIGHT($A207,LEN($A207) - SEARCH("-", $A207, SEARCH("-", $A207) + 1)),INDIRECT(LEFT($A207,SEARCH("-",$A207,1)-1)&amp;"_Header"),0)</f>
        <v>39</v>
      </c>
    </row>
    <row r="214" spans="1:17">
      <c r="A214" s="396" t="s">
        <v>623</v>
      </c>
      <c r="B214" s="317" t="s">
        <v>623</v>
      </c>
      <c r="C214" s="123"/>
      <c r="D214" s="123"/>
      <c r="E214" s="123"/>
      <c r="F214" s="123"/>
      <c r="G214" s="212"/>
      <c r="H214" s="158"/>
      <c r="I214" s="158"/>
      <c r="J214" s="158"/>
      <c r="K214" s="158"/>
      <c r="L214" s="158"/>
      <c r="M214" s="158"/>
      <c r="N214" s="163"/>
      <c r="O214" s="163"/>
    </row>
    <row r="215" spans="1:17">
      <c r="A215" s="396" t="s">
        <v>623</v>
      </c>
      <c r="B215" s="317" t="s">
        <v>623</v>
      </c>
      <c r="C215" s="92" t="s">
        <v>851</v>
      </c>
      <c r="D215" s="55"/>
      <c r="E215" s="55"/>
      <c r="F215" s="56"/>
      <c r="G215" s="211"/>
      <c r="H215" s="158"/>
      <c r="I215" s="158"/>
      <c r="J215" s="158"/>
      <c r="K215" s="158"/>
      <c r="L215" s="158"/>
      <c r="M215" s="158"/>
      <c r="N215" s="163"/>
      <c r="O215" s="163"/>
    </row>
    <row r="216" spans="1:17" ht="45" customHeight="1">
      <c r="A216" s="396" t="s">
        <v>623</v>
      </c>
      <c r="B216" s="317" t="s">
        <v>623</v>
      </c>
      <c r="C216" s="57" t="s">
        <v>675</v>
      </c>
      <c r="D216" s="57" t="s">
        <v>676</v>
      </c>
      <c r="E216" s="57" t="s">
        <v>677</v>
      </c>
      <c r="F216" s="57" t="s">
        <v>678</v>
      </c>
      <c r="G216" s="211"/>
      <c r="H216" s="165"/>
      <c r="I216" s="165"/>
      <c r="J216" s="158"/>
      <c r="K216" s="165"/>
      <c r="L216" s="158"/>
      <c r="M216" s="158"/>
      <c r="N216" s="163"/>
      <c r="O216" s="163"/>
    </row>
    <row r="217" spans="1:17">
      <c r="A217" s="397" t="s">
        <v>852</v>
      </c>
      <c r="B217" s="317" t="s">
        <v>623</v>
      </c>
      <c r="C217" s="249" t="e">
        <f ca="1">INDEX(INDIRECT("data_"&amp;C$1&amp;"_array"),MATCH(Cover!$C$17,INDIRECT("data_"&amp;C$1&amp;"_rows"),0),MATCH(SUBSTITUTE($A217,"strt","end"),INDIRECT("data_"&amp;C$1&amp;"_cols"),0))</f>
        <v>#N/A</v>
      </c>
      <c r="D217" s="249" t="e">
        <f ca="1">INDEX(INDIRECT("data_"&amp;D$1&amp;"_array"),MATCH(Cover!$C$17,INDIRECT("data_"&amp;D$1&amp;"_rows"),0),MATCH(SUBSTITUTE($A217,"strt","end"),INDIRECT("data_"&amp;D$1&amp;"_cols"),0))</f>
        <v>#N/A</v>
      </c>
      <c r="E217" s="249" t="e">
        <f ca="1">INDEX(INDIRECT("data_"&amp;E$1&amp;"_array"),MATCH(Cover!$C$17,INDIRECT("data_"&amp;E$1&amp;"_rows"),0),MATCH(SUBSTITUTE($A217,"strt","end"),INDIRECT("data_"&amp;E$1&amp;"_cols"),0))</f>
        <v>#N/A</v>
      </c>
      <c r="F217" s="250">
        <f ca="1">INDEX(INDIRECT(LEFT($A217,SEARCH("-",$A217,1)-1)&amp;"_data"),MATCH(MID($A217, SEARCH("-",$A217) + 1, SEARCH("-",$A217,SEARCH("-",$A217)+1) - SEARCH("-",$A217) - 1),INDIRECT(LEFT($A217,SEARCH("-",$A217,1)-1)&amp;"_rows"),0),MATCH(RIGHT($A217,LEN($A217) - SEARCH("-", $A217, SEARCH("-", $A217) + 1)),INDIRECT(LEFT($A217,SEARCH("-",$A217,1)-1)&amp;"_Header"),0))</f>
        <v>0</v>
      </c>
      <c r="G217" s="211"/>
      <c r="H217" s="166"/>
      <c r="I217" s="166"/>
      <c r="J217" s="167"/>
      <c r="K217" s="166"/>
      <c r="L217" s="167"/>
      <c r="M217" s="167"/>
      <c r="N217" s="168"/>
      <c r="O217" s="168"/>
    </row>
    <row r="218" spans="1:17" ht="60" customHeight="1">
      <c r="A218" s="396" t="s">
        <v>623</v>
      </c>
      <c r="B218" s="317" t="s">
        <v>623</v>
      </c>
      <c r="C218" s="707" t="s">
        <v>692</v>
      </c>
      <c r="D218" s="708"/>
      <c r="E218" s="708"/>
      <c r="F218" s="709"/>
      <c r="G218" s="95"/>
      <c r="H218" s="169"/>
      <c r="I218" s="169"/>
      <c r="J218" s="169"/>
      <c r="K218" s="169"/>
      <c r="L218" s="169"/>
      <c r="M218" s="169"/>
      <c r="N218" s="170"/>
      <c r="O218" s="170"/>
    </row>
    <row r="219" spans="1:17" ht="60" customHeight="1">
      <c r="A219" s="396" t="s">
        <v>853</v>
      </c>
      <c r="B219" s="317" t="s">
        <v>854</v>
      </c>
      <c r="C219" s="704"/>
      <c r="D219" s="705"/>
      <c r="E219" s="705"/>
      <c r="F219" s="706"/>
      <c r="G219" s="332" t="e">
        <f ca="1">IF(AND($I219=TRUE,$J219=TRUE),"Return to form","")</f>
        <v>#N/A</v>
      </c>
      <c r="H219" s="169" t="e">
        <f ca="1">D217&lt;&gt;0</f>
        <v>#N/A</v>
      </c>
      <c r="I219" s="169" t="e">
        <f ca="1">F217&gt;=D217</f>
        <v>#N/A</v>
      </c>
      <c r="J219" s="169" t="b">
        <f>ISTEXT(C219)</f>
        <v>0</v>
      </c>
      <c r="K219" s="169" t="e">
        <f ca="1">IF(AND(H219=TRUE,I219=TRUE),TRUE,FALSE)</f>
        <v>#N/A</v>
      </c>
      <c r="L219" s="169" t="e">
        <f ca="1">IF(AND(H219=TRUE,I219=TRUE,J219=TRUE),TRUE,FALSE)</f>
        <v>#N/A</v>
      </c>
      <c r="M219" s="169"/>
      <c r="N219" s="170"/>
      <c r="O219" s="170" t="s">
        <v>683</v>
      </c>
      <c r="P219">
        <f ca="1">MATCH(MID($A217, SEARCH("-",$A219) + 1, SEARCH("-",$A219,SEARCH("-",$A219)+1) - SEARCH("-",$A219) - 1),INDIRECT(LEFT($A219,SEARCH("-",$A219,1)-1)&amp;"_rows"),0)</f>
        <v>16</v>
      </c>
      <c r="Q219">
        <f ca="1">MATCH(RIGHT($A217,LEN($A217) - SEARCH("-", $A217, SEARCH("-", $A217) + 1)),INDIRECT(LEFT($A217,SEARCH("-",$A217,1)-1)&amp;"_Header"),0)</f>
        <v>12</v>
      </c>
    </row>
    <row r="220" spans="1:17" ht="30" customHeight="1">
      <c r="A220" s="396" t="s">
        <v>623</v>
      </c>
      <c r="B220" s="317" t="s">
        <v>623</v>
      </c>
      <c r="C220" s="707" t="s">
        <v>684</v>
      </c>
      <c r="D220" s="708"/>
      <c r="E220" s="708"/>
      <c r="F220" s="709"/>
      <c r="G220" s="211"/>
      <c r="H220" s="169"/>
      <c r="I220" s="169"/>
      <c r="J220" s="169"/>
      <c r="K220" s="169"/>
      <c r="L220" s="169"/>
      <c r="M220" s="169"/>
      <c r="N220" s="170"/>
      <c r="O220" s="170"/>
    </row>
    <row r="221" spans="1:17" ht="60" customHeight="1">
      <c r="A221" s="396" t="s">
        <v>855</v>
      </c>
      <c r="B221" s="317" t="s">
        <v>856</v>
      </c>
      <c r="C221" s="704"/>
      <c r="D221" s="705"/>
      <c r="E221" s="705"/>
      <c r="F221" s="706"/>
      <c r="G221" s="332" t="e">
        <f ca="1">IF(AND($I221=TRUE,$J221=TRUE),"Return to form","")</f>
        <v>#N/A</v>
      </c>
      <c r="H221" s="169" t="e">
        <f ca="1">AND($F217&lt;=SUM($C217-$M221),$I219=FALSE)</f>
        <v>#N/A</v>
      </c>
      <c r="I221" s="169" t="e">
        <f ca="1">F217&lt;=SUM(C217*N221)</f>
        <v>#N/A</v>
      </c>
      <c r="J221" s="169" t="b">
        <f>ISTEXT(C221)</f>
        <v>0</v>
      </c>
      <c r="K221" s="169" t="e">
        <f ca="1">IF(AND(H221=TRUE,I221=TRUE),TRUE,FALSE)</f>
        <v>#N/A</v>
      </c>
      <c r="L221" s="169" t="e">
        <f ca="1">IF(AND(H221=TRUE,I221=TRUE,J221=TRUE),TRUE,FALSE)</f>
        <v>#N/A</v>
      </c>
      <c r="M221" s="169">
        <v>5000</v>
      </c>
      <c r="N221" s="170">
        <v>0.33333333333333298</v>
      </c>
      <c r="O221" s="170" t="s">
        <v>683</v>
      </c>
      <c r="P221">
        <f t="shared" ref="P221:P223" ca="1" si="21">MATCH(MID($A219, SEARCH("-",$A221) + 1, SEARCH("-",$A221,SEARCH("-",$A221)+1) - SEARCH("-",$A221) - 1),INDIRECT(LEFT($A221,SEARCH("-",$A221,1)-1)&amp;"_rows"),0)</f>
        <v>16</v>
      </c>
      <c r="Q221">
        <f ca="1">MATCH(RIGHT($A217,LEN($A217) - SEARCH("-", $A217, SEARCH("-", $A217) + 1)),INDIRECT(LEFT($A217,SEARCH("-",$A217,1)-1)&amp;"_Header"),0)</f>
        <v>12</v>
      </c>
    </row>
    <row r="222" spans="1:17" ht="30" customHeight="1">
      <c r="A222" s="396" t="s">
        <v>623</v>
      </c>
      <c r="B222" s="317" t="s">
        <v>623</v>
      </c>
      <c r="C222" s="707" t="s">
        <v>687</v>
      </c>
      <c r="D222" s="708"/>
      <c r="E222" s="708"/>
      <c r="F222" s="709"/>
      <c r="G222" s="211"/>
      <c r="H222" s="169"/>
      <c r="I222" s="169"/>
      <c r="J222" s="169"/>
      <c r="K222" s="169"/>
      <c r="L222" s="169"/>
      <c r="M222" s="169"/>
      <c r="N222" s="170"/>
      <c r="O222" s="170"/>
    </row>
    <row r="223" spans="1:17" ht="60" customHeight="1">
      <c r="A223" s="396" t="s">
        <v>857</v>
      </c>
      <c r="B223" s="317" t="s">
        <v>858</v>
      </c>
      <c r="C223" s="704"/>
      <c r="D223" s="705"/>
      <c r="E223" s="705"/>
      <c r="F223" s="706"/>
      <c r="G223" s="332" t="e">
        <f ca="1">IF(AND($I223=TRUE,$J223=TRUE),"Return to form","")</f>
        <v>#N/A</v>
      </c>
      <c r="H223" s="169" t="e">
        <f ca="1">OR(AND(E217&lt;&gt;0,ABS(F217-E217)&gt;=$M223),AND(E217=0,F217&gt;=$M223))</f>
        <v>#N/A</v>
      </c>
      <c r="I223" s="169" t="e">
        <f ca="1">OR(F217&lt;=(E217*(1-N223)),F217&gt;=(E217*(1+N223)))</f>
        <v>#N/A</v>
      </c>
      <c r="J223" s="169" t="b">
        <f>ISTEXT(C223)</f>
        <v>0</v>
      </c>
      <c r="K223" s="169" t="e">
        <f ca="1">IF(AND(H223=TRUE,I223=TRUE),TRUE,FALSE)</f>
        <v>#N/A</v>
      </c>
      <c r="L223" s="169" t="e">
        <f ca="1">IF(AND(H223=TRUE,I223=TRUE,J223=TRUE),TRUE,FALSE)</f>
        <v>#N/A</v>
      </c>
      <c r="M223" s="169">
        <v>5000</v>
      </c>
      <c r="N223" s="170">
        <v>0.2</v>
      </c>
      <c r="O223" s="170" t="s">
        <v>683</v>
      </c>
      <c r="P223">
        <f t="shared" ca="1" si="21"/>
        <v>16</v>
      </c>
      <c r="Q223">
        <f ca="1">MATCH(RIGHT($A217,LEN($A217) - SEARCH("-", $A217, SEARCH("-", $A217) + 1)),INDIRECT(LEFT($A217,SEARCH("-",$A217,1)-1)&amp;"_Header"),0)</f>
        <v>12</v>
      </c>
    </row>
    <row r="224" spans="1:17">
      <c r="A224" s="396" t="s">
        <v>623</v>
      </c>
      <c r="B224" s="317" t="s">
        <v>623</v>
      </c>
      <c r="C224" s="123"/>
      <c r="D224" s="123"/>
      <c r="E224" s="123"/>
      <c r="F224" s="123"/>
      <c r="G224" s="212"/>
      <c r="H224" s="158"/>
      <c r="I224" s="158"/>
      <c r="J224" s="158"/>
      <c r="K224" s="158"/>
      <c r="L224" s="158"/>
      <c r="M224" s="158"/>
      <c r="N224" s="163"/>
      <c r="O224" s="163"/>
    </row>
    <row r="225" spans="1:17">
      <c r="A225" s="396" t="s">
        <v>623</v>
      </c>
      <c r="B225" s="317" t="s">
        <v>623</v>
      </c>
      <c r="C225" s="92" t="s">
        <v>859</v>
      </c>
      <c r="D225" s="55"/>
      <c r="E225" s="55"/>
      <c r="F225" s="56"/>
      <c r="G225" s="211"/>
      <c r="H225" s="158"/>
      <c r="I225" s="158"/>
      <c r="J225" s="158"/>
      <c r="K225" s="158"/>
      <c r="L225" s="158"/>
      <c r="M225" s="158"/>
      <c r="N225" s="163"/>
      <c r="O225" s="163"/>
    </row>
    <row r="226" spans="1:17" ht="45" customHeight="1">
      <c r="A226" s="396" t="s">
        <v>623</v>
      </c>
      <c r="B226" s="317" t="s">
        <v>623</v>
      </c>
      <c r="C226" s="57" t="s">
        <v>675</v>
      </c>
      <c r="D226" s="57" t="s">
        <v>676</v>
      </c>
      <c r="E226" s="57" t="s">
        <v>677</v>
      </c>
      <c r="F226" s="57" t="s">
        <v>678</v>
      </c>
      <c r="G226" s="211"/>
      <c r="H226" s="165"/>
      <c r="I226" s="165"/>
      <c r="J226" s="158"/>
      <c r="K226" s="165"/>
      <c r="L226" s="158"/>
      <c r="M226" s="158"/>
      <c r="N226" s="163"/>
      <c r="O226" s="163"/>
    </row>
    <row r="227" spans="1:17">
      <c r="A227" s="397" t="s">
        <v>860</v>
      </c>
      <c r="B227" s="317" t="s">
        <v>623</v>
      </c>
      <c r="C227" s="249" t="e">
        <f ca="1">INDEX(INDIRECT("data_"&amp;C$1&amp;"_array"),MATCH(Cover!$C$17,INDIRECT("data_"&amp;C$1&amp;"_rows"),0),MATCH(SUBSTITUTE($A227,"strt","end"),INDIRECT("data_"&amp;C$1&amp;"_cols"),0))</f>
        <v>#N/A</v>
      </c>
      <c r="D227" s="249" t="e">
        <f ca="1">INDEX(INDIRECT("data_"&amp;D$1&amp;"_array"),MATCH(Cover!$C$17,INDIRECT("data_"&amp;D$1&amp;"_rows"),0),MATCH(SUBSTITUTE($A227,"strt","end"),INDIRECT("data_"&amp;D$1&amp;"_cols"),0))</f>
        <v>#N/A</v>
      </c>
      <c r="E227" s="249" t="e">
        <f ca="1">INDEX(INDIRECT("data_"&amp;E$1&amp;"_array"),MATCH(Cover!$C$17,INDIRECT("data_"&amp;E$1&amp;"_rows"),0),MATCH(SUBSTITUTE($A227,"strt","end"),INDIRECT("data_"&amp;E$1&amp;"_cols"),0))</f>
        <v>#N/A</v>
      </c>
      <c r="F227" s="250">
        <f ca="1">INDEX(INDIRECT(LEFT($A227,SEARCH("-",$A227,1)-1)&amp;"_data"),MATCH(MID($A227, SEARCH("-",$A227) + 1, SEARCH("-",$A227,SEARCH("-",$A227)+1) - SEARCH("-",$A227) - 1),INDIRECT(LEFT($A227,SEARCH("-",$A227,1)-1)&amp;"_rows"),0),MATCH(RIGHT($A227,LEN($A227) - SEARCH("-", $A227, SEARCH("-", $A227) + 1)),INDIRECT(LEFT($A227,SEARCH("-",$A227,1)-1)&amp;"_Header"),0))</f>
        <v>0</v>
      </c>
      <c r="G227" s="211"/>
      <c r="H227" s="166"/>
      <c r="I227" s="166"/>
      <c r="J227" s="167"/>
      <c r="K227" s="166"/>
      <c r="L227" s="167"/>
      <c r="M227" s="167"/>
      <c r="N227" s="168"/>
      <c r="O227" s="168"/>
    </row>
    <row r="228" spans="1:17" ht="60" customHeight="1">
      <c r="A228" s="396" t="s">
        <v>623</v>
      </c>
      <c r="B228" s="317" t="s">
        <v>623</v>
      </c>
      <c r="C228" s="707" t="s">
        <v>692</v>
      </c>
      <c r="D228" s="708"/>
      <c r="E228" s="708"/>
      <c r="F228" s="709"/>
      <c r="G228" s="95"/>
      <c r="H228" s="169"/>
      <c r="I228" s="169"/>
      <c r="J228" s="169"/>
      <c r="K228" s="169"/>
      <c r="L228" s="169"/>
      <c r="M228" s="169"/>
      <c r="N228" s="170"/>
      <c r="O228" s="170"/>
    </row>
    <row r="229" spans="1:17" ht="60" customHeight="1">
      <c r="A229" s="396" t="s">
        <v>861</v>
      </c>
      <c r="B229" s="317" t="s">
        <v>862</v>
      </c>
      <c r="C229" s="704"/>
      <c r="D229" s="705"/>
      <c r="E229" s="705"/>
      <c r="F229" s="706"/>
      <c r="G229" s="332" t="e">
        <f ca="1">IF(AND($I229=TRUE,$J229=TRUE),"Return to form","")</f>
        <v>#N/A</v>
      </c>
      <c r="H229" s="169" t="e">
        <f ca="1">D227&lt;&gt;0</f>
        <v>#N/A</v>
      </c>
      <c r="I229" s="169" t="e">
        <f ca="1">F227&gt;=D227</f>
        <v>#N/A</v>
      </c>
      <c r="J229" s="169" t="b">
        <f>ISTEXT(C229)</f>
        <v>0</v>
      </c>
      <c r="K229" s="169" t="e">
        <f ca="1">IF(AND(H229=TRUE,I229=TRUE),TRUE,FALSE)</f>
        <v>#N/A</v>
      </c>
      <c r="L229" s="169" t="e">
        <f ca="1">IF(AND(H229=TRUE,I229=TRUE,J229=TRUE),TRUE,FALSE)</f>
        <v>#N/A</v>
      </c>
      <c r="M229" s="169"/>
      <c r="N229" s="170"/>
      <c r="O229" s="170" t="s">
        <v>683</v>
      </c>
      <c r="P229">
        <f ca="1">MATCH(MID($A227, SEARCH("-",$A229) + 1, SEARCH("-",$A229,SEARCH("-",$A229)+1) - SEARCH("-",$A229) - 1),INDIRECT(LEFT($A229,SEARCH("-",$A229,1)-1)&amp;"_rows"),0)</f>
        <v>16</v>
      </c>
      <c r="Q229">
        <f ca="1">MATCH(RIGHT($A227,LEN($A227) - SEARCH("-", $A227, SEARCH("-", $A227) + 1)),INDIRECT(LEFT($A227,SEARCH("-",$A227,1)-1)&amp;"_Header"),0)</f>
        <v>23</v>
      </c>
    </row>
    <row r="230" spans="1:17" ht="30" customHeight="1">
      <c r="A230" s="396" t="s">
        <v>623</v>
      </c>
      <c r="B230" s="317" t="s">
        <v>623</v>
      </c>
      <c r="C230" s="707" t="s">
        <v>684</v>
      </c>
      <c r="D230" s="708"/>
      <c r="E230" s="708"/>
      <c r="F230" s="709"/>
      <c r="G230" s="211"/>
      <c r="H230" s="169"/>
      <c r="I230" s="169"/>
      <c r="J230" s="169"/>
      <c r="K230" s="169"/>
      <c r="L230" s="169"/>
      <c r="M230" s="169"/>
      <c r="N230" s="170"/>
      <c r="O230" s="170"/>
    </row>
    <row r="231" spans="1:17" ht="60" customHeight="1">
      <c r="A231" s="396" t="s">
        <v>863</v>
      </c>
      <c r="B231" s="317" t="s">
        <v>864</v>
      </c>
      <c r="C231" s="704"/>
      <c r="D231" s="705"/>
      <c r="E231" s="705"/>
      <c r="F231" s="706"/>
      <c r="G231" s="332" t="e">
        <f ca="1">IF(AND($I231=TRUE,$J231=TRUE),"Return to form","")</f>
        <v>#N/A</v>
      </c>
      <c r="H231" s="169" t="e">
        <f ca="1">AND($F227&lt;=SUM($C227-$M231),$I229=FALSE)</f>
        <v>#N/A</v>
      </c>
      <c r="I231" s="169" t="e">
        <f ca="1">F227&lt;=SUM(C227*N231)</f>
        <v>#N/A</v>
      </c>
      <c r="J231" s="169" t="b">
        <f>ISTEXT(C231)</f>
        <v>0</v>
      </c>
      <c r="K231" s="169" t="e">
        <f ca="1">IF(AND(H231=TRUE,I231=TRUE),TRUE,FALSE)</f>
        <v>#N/A</v>
      </c>
      <c r="L231" s="169" t="e">
        <f ca="1">IF(AND(H231=TRUE,I231=TRUE,J231=TRUE),TRUE,FALSE)</f>
        <v>#N/A</v>
      </c>
      <c r="M231" s="169">
        <v>5000</v>
      </c>
      <c r="N231" s="170">
        <v>0.33333333333333298</v>
      </c>
      <c r="O231" s="170" t="s">
        <v>683</v>
      </c>
      <c r="P231">
        <f t="shared" ref="P231:P233" ca="1" si="22">MATCH(MID($A229, SEARCH("-",$A231) + 1, SEARCH("-",$A231,SEARCH("-",$A231)+1) - SEARCH("-",$A231) - 1),INDIRECT(LEFT($A231,SEARCH("-",$A231,1)-1)&amp;"_rows"),0)</f>
        <v>16</v>
      </c>
      <c r="Q231">
        <f ca="1">MATCH(RIGHT($A227,LEN($A227) - SEARCH("-", $A227, SEARCH("-", $A227) + 1)),INDIRECT(LEFT($A227,SEARCH("-",$A227,1)-1)&amp;"_Header"),0)</f>
        <v>23</v>
      </c>
    </row>
    <row r="232" spans="1:17" ht="30" customHeight="1">
      <c r="A232" s="396" t="s">
        <v>623</v>
      </c>
      <c r="B232" s="317" t="s">
        <v>623</v>
      </c>
      <c r="C232" s="707" t="s">
        <v>687</v>
      </c>
      <c r="D232" s="708"/>
      <c r="E232" s="708"/>
      <c r="F232" s="709"/>
      <c r="G232" s="211"/>
      <c r="H232" s="169"/>
      <c r="I232" s="169"/>
      <c r="J232" s="169"/>
      <c r="K232" s="169"/>
      <c r="L232" s="169"/>
      <c r="M232" s="169"/>
      <c r="N232" s="170"/>
      <c r="O232" s="170"/>
    </row>
    <row r="233" spans="1:17" ht="60" customHeight="1">
      <c r="A233" s="396" t="s">
        <v>865</v>
      </c>
      <c r="B233" s="317" t="s">
        <v>866</v>
      </c>
      <c r="C233" s="704"/>
      <c r="D233" s="705"/>
      <c r="E233" s="705"/>
      <c r="F233" s="706"/>
      <c r="G233" s="332" t="e">
        <f ca="1">IF(AND($I233=TRUE,$J233=TRUE),"Return to form","")</f>
        <v>#N/A</v>
      </c>
      <c r="H233" s="169" t="e">
        <f ca="1">OR(AND(E227&lt;&gt;0,ABS(F227-E227)&gt;=$M233),AND(E227=0,F227&gt;=$M233))</f>
        <v>#N/A</v>
      </c>
      <c r="I233" s="169" t="e">
        <f ca="1">OR(F227&lt;=(E227*(1-N233)),F227&gt;=(E227*(1+N233)))</f>
        <v>#N/A</v>
      </c>
      <c r="J233" s="169" t="b">
        <f>ISTEXT(C233)</f>
        <v>0</v>
      </c>
      <c r="K233" s="169" t="e">
        <f ca="1">IF(AND(H233=TRUE,I233=TRUE),TRUE,FALSE)</f>
        <v>#N/A</v>
      </c>
      <c r="L233" s="169" t="e">
        <f ca="1">IF(AND(H233=TRUE,I233=TRUE,J233=TRUE),TRUE,FALSE)</f>
        <v>#N/A</v>
      </c>
      <c r="M233" s="169">
        <v>5000</v>
      </c>
      <c r="N233" s="170">
        <v>0.2</v>
      </c>
      <c r="O233" s="170" t="s">
        <v>683</v>
      </c>
      <c r="P233">
        <f t="shared" ca="1" si="22"/>
        <v>16</v>
      </c>
      <c r="Q233">
        <f ca="1">MATCH(RIGHT($A227,LEN($A227) - SEARCH("-", $A227, SEARCH("-", $A227) + 1)),INDIRECT(LEFT($A227,SEARCH("-",$A227,1)-1)&amp;"_Header"),0)</f>
        <v>23</v>
      </c>
    </row>
    <row r="234" spans="1:17">
      <c r="A234" s="396" t="s">
        <v>623</v>
      </c>
      <c r="B234" s="317" t="s">
        <v>623</v>
      </c>
      <c r="C234" s="123"/>
      <c r="D234" s="123"/>
      <c r="E234" s="123"/>
      <c r="F234" s="123"/>
      <c r="G234" s="212"/>
      <c r="H234" s="158"/>
      <c r="I234" s="158"/>
      <c r="J234" s="158"/>
      <c r="K234" s="158"/>
      <c r="L234" s="158"/>
      <c r="M234" s="158"/>
      <c r="N234" s="163"/>
      <c r="O234" s="163"/>
    </row>
    <row r="235" spans="1:17">
      <c r="A235" s="396" t="s">
        <v>623</v>
      </c>
      <c r="B235" s="317" t="s">
        <v>623</v>
      </c>
      <c r="C235" s="92" t="s">
        <v>867</v>
      </c>
      <c r="D235" s="55"/>
      <c r="E235" s="55"/>
      <c r="F235" s="56"/>
      <c r="G235" s="211"/>
      <c r="H235" s="158"/>
      <c r="I235" s="158"/>
      <c r="J235" s="158"/>
      <c r="K235" s="158"/>
      <c r="L235" s="158"/>
      <c r="M235" s="158"/>
      <c r="N235" s="163"/>
      <c r="O235" s="163"/>
    </row>
    <row r="236" spans="1:17" ht="45" customHeight="1">
      <c r="A236" s="396" t="s">
        <v>623</v>
      </c>
      <c r="B236" s="317" t="s">
        <v>623</v>
      </c>
      <c r="C236" s="57" t="s">
        <v>675</v>
      </c>
      <c r="D236" s="57" t="s">
        <v>676</v>
      </c>
      <c r="E236" s="57" t="s">
        <v>677</v>
      </c>
      <c r="F236" s="57" t="s">
        <v>678</v>
      </c>
      <c r="G236" s="211"/>
      <c r="H236" s="165"/>
      <c r="I236" s="165"/>
      <c r="J236" s="158"/>
      <c r="K236" s="165"/>
      <c r="L236" s="158"/>
      <c r="M236" s="158"/>
      <c r="N236" s="163"/>
      <c r="O236" s="163"/>
    </row>
    <row r="237" spans="1:17">
      <c r="A237" s="397" t="s">
        <v>868</v>
      </c>
      <c r="B237" s="317" t="s">
        <v>623</v>
      </c>
      <c r="C237" s="249" t="e">
        <f ca="1">INDEX(INDIRECT("data_"&amp;C$1&amp;"_array"),MATCH(Cover!$C$17,INDIRECT("data_"&amp;C$1&amp;"_rows"),0),MATCH(SUBSTITUTE($A237,"strt","end"),INDIRECT("data_"&amp;C$1&amp;"_cols"),0))</f>
        <v>#N/A</v>
      </c>
      <c r="D237" s="249" t="e">
        <f ca="1">INDEX(INDIRECT("data_"&amp;D$1&amp;"_array"),MATCH(Cover!$C$17,INDIRECT("data_"&amp;D$1&amp;"_rows"),0),MATCH(SUBSTITUTE($A237,"strt","end"),INDIRECT("data_"&amp;D$1&amp;"_cols"),0))</f>
        <v>#N/A</v>
      </c>
      <c r="E237" s="249" t="e">
        <f ca="1">INDEX(INDIRECT("data_"&amp;E$1&amp;"_array"),MATCH(Cover!$C$17,INDIRECT("data_"&amp;E$1&amp;"_rows"),0),MATCH(SUBSTITUTE($A237,"strt","end"),INDIRECT("data_"&amp;E$1&amp;"_cols"),0))</f>
        <v>#N/A</v>
      </c>
      <c r="F237" s="250">
        <f ca="1">INDEX(INDIRECT(LEFT($A237,SEARCH("-",$A237,1)-1)&amp;"_data"),MATCH(MID($A237, SEARCH("-",$A237) + 1, SEARCH("-",$A237,SEARCH("-",$A237)+1) - SEARCH("-",$A237) - 1),INDIRECT(LEFT($A237,SEARCH("-",$A237,1)-1)&amp;"_rows"),0),MATCH(RIGHT($A237,LEN($A237) - SEARCH("-", $A237, SEARCH("-", $A237) + 1)),INDIRECT(LEFT($A237,SEARCH("-",$A237,1)-1)&amp;"_Header"),0))</f>
        <v>0</v>
      </c>
      <c r="G237" s="211"/>
      <c r="H237" s="166"/>
      <c r="I237" s="166"/>
      <c r="J237" s="167"/>
      <c r="K237" s="166"/>
      <c r="L237" s="167"/>
      <c r="M237" s="167"/>
      <c r="N237" s="168"/>
      <c r="O237" s="168"/>
    </row>
    <row r="238" spans="1:17" ht="60" customHeight="1">
      <c r="A238" s="396" t="s">
        <v>623</v>
      </c>
      <c r="B238" s="317" t="s">
        <v>623</v>
      </c>
      <c r="C238" s="707" t="s">
        <v>692</v>
      </c>
      <c r="D238" s="708"/>
      <c r="E238" s="708"/>
      <c r="F238" s="709"/>
      <c r="G238" s="95"/>
      <c r="H238" s="169"/>
      <c r="I238" s="169"/>
      <c r="J238" s="169"/>
      <c r="K238" s="169"/>
      <c r="L238" s="169"/>
      <c r="M238" s="169"/>
      <c r="N238" s="170"/>
      <c r="O238" s="170"/>
    </row>
    <row r="239" spans="1:17" ht="60" customHeight="1">
      <c r="A239" s="396" t="s">
        <v>869</v>
      </c>
      <c r="B239" s="317" t="s">
        <v>870</v>
      </c>
      <c r="C239" s="704"/>
      <c r="D239" s="705"/>
      <c r="E239" s="705"/>
      <c r="F239" s="706"/>
      <c r="G239" s="332" t="e">
        <f ca="1">IF(AND($I239=TRUE,$J239=TRUE),"Return to form","")</f>
        <v>#N/A</v>
      </c>
      <c r="H239" s="169" t="e">
        <f ca="1">D237&lt;&gt;0</f>
        <v>#N/A</v>
      </c>
      <c r="I239" s="169" t="e">
        <f ca="1">F237&gt;=D237</f>
        <v>#N/A</v>
      </c>
      <c r="J239" s="169" t="b">
        <f>ISTEXT(C239)</f>
        <v>0</v>
      </c>
      <c r="K239" s="169" t="e">
        <f ca="1">IF(AND(H239=TRUE,I239=TRUE),TRUE,FALSE)</f>
        <v>#N/A</v>
      </c>
      <c r="L239" s="169" t="e">
        <f ca="1">IF(AND(H239=TRUE,I239=TRUE,J239=TRUE),TRUE,FALSE)</f>
        <v>#N/A</v>
      </c>
      <c r="M239" s="169"/>
      <c r="N239" s="170"/>
      <c r="O239" s="170" t="s">
        <v>683</v>
      </c>
      <c r="P239">
        <f ca="1">MATCH(MID($A237, SEARCH("-",$A239) + 1, SEARCH("-",$A239,SEARCH("-",$A239)+1) - SEARCH("-",$A239) - 1),INDIRECT(LEFT($A239,SEARCH("-",$A239,1)-1)&amp;"_rows"),0)</f>
        <v>16</v>
      </c>
      <c r="Q239">
        <f ca="1">MATCH(RIGHT($A237,LEN($A237) - SEARCH("-", $A237, SEARCH("-", $A237) + 1)),INDIRECT(LEFT($A237,SEARCH("-",$A237,1)-1)&amp;"_Header"),0)</f>
        <v>39</v>
      </c>
    </row>
    <row r="240" spans="1:17" ht="30" customHeight="1">
      <c r="A240" s="396" t="s">
        <v>623</v>
      </c>
      <c r="B240" s="317" t="s">
        <v>623</v>
      </c>
      <c r="C240" s="707" t="s">
        <v>684</v>
      </c>
      <c r="D240" s="708"/>
      <c r="E240" s="708"/>
      <c r="F240" s="709"/>
      <c r="G240" s="211"/>
      <c r="H240" s="169"/>
      <c r="I240" s="169"/>
      <c r="J240" s="169"/>
      <c r="K240" s="169"/>
      <c r="L240" s="169"/>
      <c r="M240" s="169"/>
      <c r="N240" s="170"/>
      <c r="O240" s="170"/>
    </row>
    <row r="241" spans="1:17" ht="60" customHeight="1">
      <c r="A241" s="396" t="s">
        <v>871</v>
      </c>
      <c r="B241" s="317" t="s">
        <v>872</v>
      </c>
      <c r="C241" s="704"/>
      <c r="D241" s="705"/>
      <c r="E241" s="705"/>
      <c r="F241" s="706"/>
      <c r="G241" s="332" t="e">
        <f ca="1">IF(AND($I241=TRUE,$J241=TRUE),"Return to form","")</f>
        <v>#N/A</v>
      </c>
      <c r="H241" s="169" t="e">
        <f ca="1">AND($F237&lt;=SUM($C237-$M241),$I239=FALSE)</f>
        <v>#N/A</v>
      </c>
      <c r="I241" s="169" t="e">
        <f ca="1">F237&lt;=SUM(C237*N241)</f>
        <v>#N/A</v>
      </c>
      <c r="J241" s="169" t="b">
        <f>ISTEXT(C241)</f>
        <v>0</v>
      </c>
      <c r="K241" s="169" t="e">
        <f ca="1">IF(AND(H241=TRUE,I241=TRUE),TRUE,FALSE)</f>
        <v>#N/A</v>
      </c>
      <c r="L241" s="169" t="e">
        <f ca="1">IF(AND(H241=TRUE,I241=TRUE,J241=TRUE),TRUE,FALSE)</f>
        <v>#N/A</v>
      </c>
      <c r="M241" s="169">
        <v>5000</v>
      </c>
      <c r="N241" s="170">
        <v>0.33333333333333298</v>
      </c>
      <c r="O241" s="170" t="s">
        <v>683</v>
      </c>
      <c r="P241">
        <f t="shared" ref="P241:P243" ca="1" si="23">MATCH(MID($A239, SEARCH("-",$A241) + 1, SEARCH("-",$A241,SEARCH("-",$A241)+1) - SEARCH("-",$A241) - 1),INDIRECT(LEFT($A241,SEARCH("-",$A241,1)-1)&amp;"_rows"),0)</f>
        <v>16</v>
      </c>
      <c r="Q241">
        <f ca="1">MATCH(RIGHT($A237,LEN($A237) - SEARCH("-", $A237, SEARCH("-", $A237) + 1)),INDIRECT(LEFT($A237,SEARCH("-",$A237,1)-1)&amp;"_Header"),0)</f>
        <v>39</v>
      </c>
    </row>
    <row r="242" spans="1:17" ht="30" customHeight="1">
      <c r="A242" s="396" t="s">
        <v>623</v>
      </c>
      <c r="B242" s="317" t="s">
        <v>623</v>
      </c>
      <c r="C242" s="707" t="s">
        <v>687</v>
      </c>
      <c r="D242" s="708"/>
      <c r="E242" s="708"/>
      <c r="F242" s="709"/>
      <c r="G242" s="211"/>
      <c r="H242" s="169"/>
      <c r="I242" s="169"/>
      <c r="J242" s="169"/>
      <c r="K242" s="169"/>
      <c r="L242" s="169"/>
      <c r="M242" s="169"/>
      <c r="N242" s="170"/>
      <c r="O242" s="170"/>
    </row>
    <row r="243" spans="1:17" ht="60" customHeight="1">
      <c r="A243" s="396" t="s">
        <v>873</v>
      </c>
      <c r="B243" s="317" t="s">
        <v>874</v>
      </c>
      <c r="C243" s="704"/>
      <c r="D243" s="705"/>
      <c r="E243" s="705"/>
      <c r="F243" s="706"/>
      <c r="G243" s="332" t="e">
        <f ca="1">IF(AND($I243=TRUE,$J243=TRUE),"Return to form","")</f>
        <v>#N/A</v>
      </c>
      <c r="H243" s="169" t="e">
        <f ca="1">OR(AND(E237&lt;&gt;0,ABS(F237-E237)&gt;=$M243),AND(E237=0,F237&gt;=$M243))</f>
        <v>#N/A</v>
      </c>
      <c r="I243" s="169" t="e">
        <f ca="1">OR(F237&lt;=(E237*(1-N243)),F237&gt;=(E237*(1+N243)))</f>
        <v>#N/A</v>
      </c>
      <c r="J243" s="169" t="b">
        <f>ISTEXT(C243)</f>
        <v>0</v>
      </c>
      <c r="K243" s="169" t="e">
        <f ca="1">IF(AND(H243=TRUE,I243=TRUE),TRUE,FALSE)</f>
        <v>#N/A</v>
      </c>
      <c r="L243" s="169" t="e">
        <f ca="1">IF(AND(H243=TRUE,I243=TRUE,J243=TRUE),TRUE,FALSE)</f>
        <v>#N/A</v>
      </c>
      <c r="M243" s="169">
        <v>5000</v>
      </c>
      <c r="N243" s="170">
        <v>0.2</v>
      </c>
      <c r="O243" s="170" t="s">
        <v>683</v>
      </c>
      <c r="P243">
        <f t="shared" ca="1" si="23"/>
        <v>16</v>
      </c>
      <c r="Q243">
        <f ca="1">MATCH(RIGHT($A237,LEN($A237) - SEARCH("-", $A237, SEARCH("-", $A237) + 1)),INDIRECT(LEFT($A237,SEARCH("-",$A237,1)-1)&amp;"_Header"),0)</f>
        <v>39</v>
      </c>
    </row>
    <row r="244" spans="1:17">
      <c r="A244" s="396" t="s">
        <v>623</v>
      </c>
      <c r="B244" s="317" t="s">
        <v>623</v>
      </c>
      <c r="C244" s="123"/>
      <c r="D244" s="123"/>
      <c r="E244" s="123"/>
      <c r="F244" s="123"/>
      <c r="G244" s="212"/>
      <c r="H244" s="158"/>
      <c r="I244" s="158"/>
      <c r="J244" s="158"/>
      <c r="K244" s="158"/>
      <c r="L244" s="158"/>
      <c r="M244" s="158"/>
      <c r="N244" s="163"/>
      <c r="O244" s="163"/>
    </row>
    <row r="245" spans="1:17">
      <c r="A245" s="396" t="s">
        <v>623</v>
      </c>
      <c r="B245" s="317" t="s">
        <v>623</v>
      </c>
      <c r="C245" s="92" t="s">
        <v>875</v>
      </c>
      <c r="D245" s="55"/>
      <c r="E245" s="55"/>
      <c r="F245" s="56"/>
      <c r="G245" s="211"/>
      <c r="H245" s="158"/>
      <c r="I245" s="158"/>
      <c r="J245" s="158"/>
      <c r="K245" s="158"/>
      <c r="L245" s="158"/>
      <c r="M245" s="158"/>
      <c r="N245" s="163"/>
      <c r="O245" s="163"/>
    </row>
    <row r="246" spans="1:17" ht="45" customHeight="1">
      <c r="A246" s="396" t="s">
        <v>623</v>
      </c>
      <c r="B246" s="317" t="s">
        <v>623</v>
      </c>
      <c r="C246" s="57" t="s">
        <v>675</v>
      </c>
      <c r="D246" s="57" t="s">
        <v>676</v>
      </c>
      <c r="E246" s="57" t="s">
        <v>677</v>
      </c>
      <c r="F246" s="57" t="s">
        <v>678</v>
      </c>
      <c r="G246" s="211"/>
      <c r="H246" s="165"/>
      <c r="I246" s="165"/>
      <c r="J246" s="158"/>
      <c r="K246" s="165"/>
      <c r="L246" s="158"/>
      <c r="M246" s="158"/>
      <c r="N246" s="163"/>
      <c r="O246" s="163"/>
    </row>
    <row r="247" spans="1:17">
      <c r="A247" s="397" t="s">
        <v>876</v>
      </c>
      <c r="B247" s="317" t="s">
        <v>623</v>
      </c>
      <c r="C247" s="249" t="e">
        <f ca="1">INDEX(INDIRECT("data_"&amp;C$1&amp;"_array"),MATCH(Cover!$C$17,INDIRECT("data_"&amp;C$1&amp;"_rows"),0),MATCH(SUBSTITUTE($A247,"strt","end"),INDIRECT("data_"&amp;C$1&amp;"_cols"),0))</f>
        <v>#N/A</v>
      </c>
      <c r="D247" s="249" t="e">
        <f ca="1">INDEX(INDIRECT("data_"&amp;D$1&amp;"_array"),MATCH(Cover!$C$17,INDIRECT("data_"&amp;D$1&amp;"_rows"),0),MATCH(SUBSTITUTE($A247,"strt","end"),INDIRECT("data_"&amp;D$1&amp;"_cols"),0))</f>
        <v>#N/A</v>
      </c>
      <c r="E247" s="249" t="e">
        <f ca="1">INDEX(INDIRECT("data_"&amp;E$1&amp;"_array"),MATCH(Cover!$C$17,INDIRECT("data_"&amp;E$1&amp;"_rows"),0),MATCH(SUBSTITUTE($A247,"strt","end"),INDIRECT("data_"&amp;E$1&amp;"_cols"),0))</f>
        <v>#N/A</v>
      </c>
      <c r="F247" s="250">
        <f ca="1">INDEX(INDIRECT(LEFT($A247,SEARCH("-",$A247,1)-1)&amp;"_data"),MATCH(MID($A247, SEARCH("-",$A247) + 1, SEARCH("-",$A247,SEARCH("-",$A247)+1) - SEARCH("-",$A247) - 1),INDIRECT(LEFT($A247,SEARCH("-",$A247,1)-1)&amp;"_rows"),0),MATCH(RIGHT($A247,LEN($A247) - SEARCH("-", $A247, SEARCH("-", $A247) + 1)),INDIRECT(LEFT($A247,SEARCH("-",$A247,1)-1)&amp;"_Header"),0))</f>
        <v>0</v>
      </c>
      <c r="G247" s="211"/>
      <c r="H247" s="166"/>
      <c r="I247" s="166"/>
      <c r="J247" s="167"/>
      <c r="K247" s="166"/>
      <c r="L247" s="167"/>
      <c r="M247" s="167"/>
      <c r="N247" s="168"/>
      <c r="O247" s="168"/>
    </row>
    <row r="248" spans="1:17" ht="60" customHeight="1">
      <c r="A248" s="396" t="s">
        <v>623</v>
      </c>
      <c r="B248" s="317" t="s">
        <v>623</v>
      </c>
      <c r="C248" s="707" t="s">
        <v>692</v>
      </c>
      <c r="D248" s="708"/>
      <c r="E248" s="708"/>
      <c r="F248" s="709"/>
      <c r="G248" s="95"/>
      <c r="H248" s="169"/>
      <c r="I248" s="169"/>
      <c r="J248" s="169"/>
      <c r="K248" s="169"/>
      <c r="L248" s="169"/>
      <c r="M248" s="169"/>
      <c r="N248" s="170"/>
      <c r="O248" s="170"/>
    </row>
    <row r="249" spans="1:17" ht="60" customHeight="1">
      <c r="A249" s="396" t="s">
        <v>877</v>
      </c>
      <c r="B249" s="317" t="s">
        <v>878</v>
      </c>
      <c r="C249" s="704"/>
      <c r="D249" s="705"/>
      <c r="E249" s="705"/>
      <c r="F249" s="706"/>
      <c r="G249" s="332" t="e">
        <f ca="1">IF(AND($I249=TRUE,$J249=TRUE),"Return to form","")</f>
        <v>#N/A</v>
      </c>
      <c r="H249" s="169" t="e">
        <f ca="1">D247&lt;&gt;0</f>
        <v>#N/A</v>
      </c>
      <c r="I249" s="169" t="e">
        <f ca="1">F247&gt;=D247</f>
        <v>#N/A</v>
      </c>
      <c r="J249" s="169" t="b">
        <f>ISTEXT(C249)</f>
        <v>0</v>
      </c>
      <c r="K249" s="169" t="e">
        <f ca="1">IF(AND(H249=TRUE,I249=TRUE),TRUE,FALSE)</f>
        <v>#N/A</v>
      </c>
      <c r="L249" s="169" t="e">
        <f ca="1">IF(AND(H249=TRUE,I249=TRUE,J249=TRUE),TRUE,FALSE)</f>
        <v>#N/A</v>
      </c>
      <c r="M249" s="169"/>
      <c r="N249" s="170"/>
      <c r="O249" s="170" t="s">
        <v>683</v>
      </c>
      <c r="P249">
        <f ca="1">MATCH(MID($A247, SEARCH("-",$A249) + 1, SEARCH("-",$A249,SEARCH("-",$A249)+1) - SEARCH("-",$A249) - 1),INDIRECT(LEFT($A249,SEARCH("-",$A249,1)-1)&amp;"_rows"),0)</f>
        <v>17</v>
      </c>
      <c r="Q249">
        <f ca="1">MATCH(RIGHT($A247,LEN($A247) - SEARCH("-", $A247, SEARCH("-", $A247) + 1)),INDIRECT(LEFT($A247,SEARCH("-",$A247,1)-1)&amp;"_Header"),0)</f>
        <v>12</v>
      </c>
    </row>
    <row r="250" spans="1:17" ht="30" customHeight="1">
      <c r="A250" s="396" t="s">
        <v>623</v>
      </c>
      <c r="B250" s="317" t="s">
        <v>623</v>
      </c>
      <c r="C250" s="707" t="s">
        <v>684</v>
      </c>
      <c r="D250" s="708"/>
      <c r="E250" s="708"/>
      <c r="F250" s="709"/>
      <c r="G250" s="211"/>
      <c r="H250" s="169"/>
      <c r="I250" s="169"/>
      <c r="J250" s="169"/>
      <c r="K250" s="169"/>
      <c r="L250" s="169"/>
      <c r="M250" s="169"/>
      <c r="N250" s="170"/>
      <c r="O250" s="170"/>
    </row>
    <row r="251" spans="1:17" ht="60" customHeight="1">
      <c r="A251" s="396" t="s">
        <v>879</v>
      </c>
      <c r="B251" s="317" t="s">
        <v>880</v>
      </c>
      <c r="C251" s="704"/>
      <c r="D251" s="705"/>
      <c r="E251" s="705"/>
      <c r="F251" s="706"/>
      <c r="G251" s="332" t="e">
        <f ca="1">IF(AND($I251=TRUE,$J251=TRUE),"Return to form","")</f>
        <v>#N/A</v>
      </c>
      <c r="H251" s="169" t="e">
        <f ca="1">AND($F247&lt;=SUM($C247-$M251),$I249=FALSE)</f>
        <v>#N/A</v>
      </c>
      <c r="I251" s="169" t="e">
        <f ca="1">F247&lt;=SUM(C247*N251)</f>
        <v>#N/A</v>
      </c>
      <c r="J251" s="169" t="b">
        <f>ISTEXT(C251)</f>
        <v>0</v>
      </c>
      <c r="K251" s="169" t="e">
        <f ca="1">IF(AND(H251=TRUE,I251=TRUE),TRUE,FALSE)</f>
        <v>#N/A</v>
      </c>
      <c r="L251" s="169" t="e">
        <f ca="1">IF(AND(H251=TRUE,I251=TRUE,J251=TRUE),TRUE,FALSE)</f>
        <v>#N/A</v>
      </c>
      <c r="M251" s="169">
        <v>5000</v>
      </c>
      <c r="N251" s="170">
        <v>0.33333333333333298</v>
      </c>
      <c r="O251" s="170" t="s">
        <v>683</v>
      </c>
      <c r="P251">
        <f t="shared" ref="P251:P253" ca="1" si="24">MATCH(MID($A249, SEARCH("-",$A251) + 1, SEARCH("-",$A251,SEARCH("-",$A251)+1) - SEARCH("-",$A251) - 1),INDIRECT(LEFT($A251,SEARCH("-",$A251,1)-1)&amp;"_rows"),0)</f>
        <v>17</v>
      </c>
      <c r="Q251">
        <f ca="1">MATCH(RIGHT($A247,LEN($A247) - SEARCH("-", $A247, SEARCH("-", $A247) + 1)),INDIRECT(LEFT($A247,SEARCH("-",$A247,1)-1)&amp;"_Header"),0)</f>
        <v>12</v>
      </c>
    </row>
    <row r="252" spans="1:17" ht="30" customHeight="1">
      <c r="A252" s="396" t="s">
        <v>623</v>
      </c>
      <c r="B252" s="317" t="s">
        <v>623</v>
      </c>
      <c r="C252" s="707" t="s">
        <v>687</v>
      </c>
      <c r="D252" s="708"/>
      <c r="E252" s="708"/>
      <c r="F252" s="709"/>
      <c r="G252" s="211"/>
      <c r="H252" s="169"/>
      <c r="I252" s="169"/>
      <c r="J252" s="169"/>
      <c r="K252" s="169"/>
      <c r="L252" s="169"/>
      <c r="M252" s="169"/>
      <c r="N252" s="170"/>
      <c r="O252" s="170"/>
    </row>
    <row r="253" spans="1:17" ht="60" customHeight="1">
      <c r="A253" s="396" t="s">
        <v>881</v>
      </c>
      <c r="B253" s="317" t="s">
        <v>882</v>
      </c>
      <c r="C253" s="704"/>
      <c r="D253" s="705"/>
      <c r="E253" s="705"/>
      <c r="F253" s="706"/>
      <c r="G253" s="332" t="e">
        <f ca="1">IF(AND($I253=TRUE,$J253=TRUE),"Return to form","")</f>
        <v>#N/A</v>
      </c>
      <c r="H253" s="169" t="e">
        <f ca="1">OR(AND(E247&lt;&gt;0,ABS(F247-E247)&gt;=$M253),AND(E247=0,F247&gt;=$M253))</f>
        <v>#N/A</v>
      </c>
      <c r="I253" s="169" t="e">
        <f ca="1">OR(F247&lt;=(E247*(1-N253)),F247&gt;=(E247*(1+N253)))</f>
        <v>#N/A</v>
      </c>
      <c r="J253" s="169" t="b">
        <f>ISTEXT(C253)</f>
        <v>0</v>
      </c>
      <c r="K253" s="169" t="e">
        <f ca="1">IF(AND(H253=TRUE,I253=TRUE),TRUE,FALSE)</f>
        <v>#N/A</v>
      </c>
      <c r="L253" s="169" t="e">
        <f ca="1">IF(AND(H253=TRUE,I253=TRUE,J253=TRUE),TRUE,FALSE)</f>
        <v>#N/A</v>
      </c>
      <c r="M253" s="169">
        <v>5000</v>
      </c>
      <c r="N253" s="170">
        <v>0.2</v>
      </c>
      <c r="O253" s="170" t="s">
        <v>683</v>
      </c>
      <c r="P253">
        <f t="shared" ca="1" si="24"/>
        <v>17</v>
      </c>
      <c r="Q253">
        <f ca="1">MATCH(RIGHT($A247,LEN($A247) - SEARCH("-", $A247, SEARCH("-", $A247) + 1)),INDIRECT(LEFT($A247,SEARCH("-",$A247,1)-1)&amp;"_Header"),0)</f>
        <v>12</v>
      </c>
    </row>
    <row r="254" spans="1:17">
      <c r="A254" s="396" t="s">
        <v>623</v>
      </c>
      <c r="B254" s="317" t="s">
        <v>623</v>
      </c>
      <c r="C254" s="123"/>
      <c r="D254" s="123"/>
      <c r="E254" s="123"/>
      <c r="F254" s="123"/>
      <c r="G254" s="212"/>
      <c r="H254" s="158"/>
      <c r="I254" s="158"/>
      <c r="J254" s="158"/>
      <c r="K254" s="158"/>
      <c r="L254" s="158"/>
      <c r="M254" s="158"/>
      <c r="N254" s="163"/>
      <c r="O254" s="163"/>
    </row>
    <row r="255" spans="1:17">
      <c r="A255" s="396" t="s">
        <v>623</v>
      </c>
      <c r="B255" s="317" t="s">
        <v>623</v>
      </c>
      <c r="C255" s="92" t="s">
        <v>883</v>
      </c>
      <c r="D255" s="55"/>
      <c r="E255" s="55"/>
      <c r="F255" s="56"/>
      <c r="G255" s="211"/>
      <c r="H255" s="158"/>
      <c r="I255" s="158"/>
      <c r="J255" s="158"/>
      <c r="K255" s="158"/>
      <c r="L255" s="158"/>
      <c r="M255" s="158"/>
      <c r="N255" s="163"/>
      <c r="O255" s="163"/>
    </row>
    <row r="256" spans="1:17" ht="45" customHeight="1">
      <c r="A256" s="396" t="s">
        <v>623</v>
      </c>
      <c r="B256" s="317" t="s">
        <v>623</v>
      </c>
      <c r="C256" s="57" t="s">
        <v>675</v>
      </c>
      <c r="D256" s="57" t="s">
        <v>676</v>
      </c>
      <c r="E256" s="57" t="s">
        <v>677</v>
      </c>
      <c r="F256" s="57" t="s">
        <v>678</v>
      </c>
      <c r="G256" s="211"/>
      <c r="H256" s="165"/>
      <c r="I256" s="165"/>
      <c r="J256" s="158"/>
      <c r="K256" s="165"/>
      <c r="L256" s="158"/>
      <c r="M256" s="158"/>
      <c r="N256" s="163"/>
      <c r="O256" s="163"/>
    </row>
    <row r="257" spans="1:17">
      <c r="A257" s="397" t="s">
        <v>884</v>
      </c>
      <c r="B257" s="317" t="s">
        <v>623</v>
      </c>
      <c r="C257" s="249" t="e">
        <f ca="1">INDEX(INDIRECT("data_"&amp;C$1&amp;"_array"),MATCH(Cover!$C$17,INDIRECT("data_"&amp;C$1&amp;"_rows"),0),MATCH(SUBSTITUTE($A257,"strt","end"),INDIRECT("data_"&amp;C$1&amp;"_cols"),0))</f>
        <v>#N/A</v>
      </c>
      <c r="D257" s="249" t="e">
        <f ca="1">INDEX(INDIRECT("data_"&amp;D$1&amp;"_array"),MATCH(Cover!$C$17,INDIRECT("data_"&amp;D$1&amp;"_rows"),0),MATCH(SUBSTITUTE($A257,"strt","end"),INDIRECT("data_"&amp;D$1&amp;"_cols"),0))</f>
        <v>#N/A</v>
      </c>
      <c r="E257" s="249" t="e">
        <f ca="1">INDEX(INDIRECT("data_"&amp;E$1&amp;"_array"),MATCH(Cover!$C$17,INDIRECT("data_"&amp;E$1&amp;"_rows"),0),MATCH(SUBSTITUTE($A257,"strt","end"),INDIRECT("data_"&amp;E$1&amp;"_cols"),0))</f>
        <v>#N/A</v>
      </c>
      <c r="F257" s="250">
        <f ca="1">INDEX(INDIRECT(LEFT($A257,SEARCH("-",$A257,1)-1)&amp;"_data"),MATCH(MID($A257, SEARCH("-",$A257) + 1, SEARCH("-",$A257,SEARCH("-",$A257)+1) - SEARCH("-",$A257) - 1),INDIRECT(LEFT($A257,SEARCH("-",$A257,1)-1)&amp;"_rows"),0),MATCH(RIGHT($A257,LEN($A257) - SEARCH("-", $A257, SEARCH("-", $A257) + 1)),INDIRECT(LEFT($A257,SEARCH("-",$A257,1)-1)&amp;"_Header"),0))</f>
        <v>0</v>
      </c>
      <c r="G257" s="211"/>
      <c r="H257" s="166"/>
      <c r="I257" s="166"/>
      <c r="J257" s="167"/>
      <c r="K257" s="166"/>
      <c r="L257" s="167"/>
      <c r="M257" s="167"/>
      <c r="N257" s="168"/>
      <c r="O257" s="168"/>
    </row>
    <row r="258" spans="1:17" ht="60" customHeight="1">
      <c r="A258" s="396" t="s">
        <v>623</v>
      </c>
      <c r="B258" s="317" t="s">
        <v>623</v>
      </c>
      <c r="C258" s="707" t="s">
        <v>692</v>
      </c>
      <c r="D258" s="708"/>
      <c r="E258" s="708"/>
      <c r="F258" s="709"/>
      <c r="G258" s="95"/>
      <c r="H258" s="169"/>
      <c r="I258" s="169"/>
      <c r="J258" s="169"/>
      <c r="K258" s="169"/>
      <c r="L258" s="169"/>
      <c r="M258" s="169"/>
      <c r="N258" s="170"/>
      <c r="O258" s="170"/>
    </row>
    <row r="259" spans="1:17" ht="60" customHeight="1">
      <c r="A259" s="396" t="s">
        <v>885</v>
      </c>
      <c r="B259" s="317" t="s">
        <v>886</v>
      </c>
      <c r="C259" s="704"/>
      <c r="D259" s="705"/>
      <c r="E259" s="705"/>
      <c r="F259" s="706"/>
      <c r="G259" s="332" t="e">
        <f ca="1">IF(AND($I259=TRUE,$J259=TRUE),"Return to form","")</f>
        <v>#N/A</v>
      </c>
      <c r="H259" s="169" t="e">
        <f ca="1">D257&lt;&gt;0</f>
        <v>#N/A</v>
      </c>
      <c r="I259" s="169" t="e">
        <f ca="1">F257&gt;=D257</f>
        <v>#N/A</v>
      </c>
      <c r="J259" s="169" t="b">
        <f>ISTEXT(C259)</f>
        <v>0</v>
      </c>
      <c r="K259" s="169" t="e">
        <f ca="1">IF(AND(H259=TRUE,I259=TRUE),TRUE,FALSE)</f>
        <v>#N/A</v>
      </c>
      <c r="L259" s="169" t="e">
        <f ca="1">IF(AND(H259=TRUE,I259=TRUE,J259=TRUE),TRUE,FALSE)</f>
        <v>#N/A</v>
      </c>
      <c r="M259" s="169"/>
      <c r="N259" s="170"/>
      <c r="O259" s="170" t="s">
        <v>683</v>
      </c>
      <c r="P259">
        <f ca="1">MATCH(MID($A257, SEARCH("-",$A259) + 1, SEARCH("-",$A259,SEARCH("-",$A259)+1) - SEARCH("-",$A259) - 1),INDIRECT(LEFT($A259,SEARCH("-",$A259,1)-1)&amp;"_rows"),0)</f>
        <v>17</v>
      </c>
      <c r="Q259">
        <f ca="1">MATCH(RIGHT($A257,LEN($A257) - SEARCH("-", $A257, SEARCH("-", $A257) + 1)),INDIRECT(LEFT($A257,SEARCH("-",$A257,1)-1)&amp;"_Header"),0)</f>
        <v>23</v>
      </c>
    </row>
    <row r="260" spans="1:17" ht="30" customHeight="1">
      <c r="A260" s="396" t="s">
        <v>623</v>
      </c>
      <c r="B260" s="317" t="s">
        <v>623</v>
      </c>
      <c r="C260" s="707" t="s">
        <v>684</v>
      </c>
      <c r="D260" s="708"/>
      <c r="E260" s="708"/>
      <c r="F260" s="709"/>
      <c r="G260" s="211"/>
      <c r="H260" s="169"/>
      <c r="I260" s="169"/>
      <c r="J260" s="169"/>
      <c r="K260" s="169"/>
      <c r="L260" s="169"/>
      <c r="M260" s="169"/>
      <c r="N260" s="170"/>
      <c r="O260" s="170"/>
    </row>
    <row r="261" spans="1:17" ht="60" customHeight="1">
      <c r="A261" s="396" t="s">
        <v>887</v>
      </c>
      <c r="B261" s="317" t="s">
        <v>888</v>
      </c>
      <c r="C261" s="704"/>
      <c r="D261" s="705"/>
      <c r="E261" s="705"/>
      <c r="F261" s="706"/>
      <c r="G261" s="332" t="e">
        <f ca="1">IF(AND($I261=TRUE,$J261=TRUE),"Return to form","")</f>
        <v>#N/A</v>
      </c>
      <c r="H261" s="169" t="e">
        <f ca="1">AND($F257&lt;=SUM($C257-$M261),$I259=FALSE)</f>
        <v>#N/A</v>
      </c>
      <c r="I261" s="169" t="e">
        <f ca="1">F257&lt;=SUM(C257*N261)</f>
        <v>#N/A</v>
      </c>
      <c r="J261" s="169" t="b">
        <f>ISTEXT(C261)</f>
        <v>0</v>
      </c>
      <c r="K261" s="169" t="e">
        <f ca="1">IF(AND(H261=TRUE,I261=TRUE),TRUE,FALSE)</f>
        <v>#N/A</v>
      </c>
      <c r="L261" s="169" t="e">
        <f ca="1">IF(AND(H261=TRUE,I261=TRUE,J261=TRUE),TRUE,FALSE)</f>
        <v>#N/A</v>
      </c>
      <c r="M261" s="169">
        <v>5000</v>
      </c>
      <c r="N261" s="170">
        <v>0.33333333333333298</v>
      </c>
      <c r="O261" s="170" t="s">
        <v>683</v>
      </c>
      <c r="P261">
        <f t="shared" ref="P261:P263" ca="1" si="25">MATCH(MID($A259, SEARCH("-",$A261) + 1, SEARCH("-",$A261,SEARCH("-",$A261)+1) - SEARCH("-",$A261) - 1),INDIRECT(LEFT($A261,SEARCH("-",$A261,1)-1)&amp;"_rows"),0)</f>
        <v>17</v>
      </c>
      <c r="Q261">
        <f ca="1">MATCH(RIGHT($A257,LEN($A257) - SEARCH("-", $A257, SEARCH("-", $A257) + 1)),INDIRECT(LEFT($A257,SEARCH("-",$A257,1)-1)&amp;"_Header"),0)</f>
        <v>23</v>
      </c>
    </row>
    <row r="262" spans="1:17" ht="30" customHeight="1">
      <c r="A262" s="396" t="s">
        <v>623</v>
      </c>
      <c r="B262" s="317" t="s">
        <v>623</v>
      </c>
      <c r="C262" s="707" t="s">
        <v>687</v>
      </c>
      <c r="D262" s="708"/>
      <c r="E262" s="708"/>
      <c r="F262" s="709"/>
      <c r="G262" s="211"/>
      <c r="H262" s="169"/>
      <c r="I262" s="169"/>
      <c r="J262" s="169"/>
      <c r="K262" s="169"/>
      <c r="L262" s="169"/>
      <c r="M262" s="169"/>
      <c r="N262" s="170"/>
      <c r="O262" s="170"/>
    </row>
    <row r="263" spans="1:17" ht="60" customHeight="1">
      <c r="A263" s="396" t="s">
        <v>889</v>
      </c>
      <c r="B263" s="317" t="s">
        <v>890</v>
      </c>
      <c r="C263" s="704"/>
      <c r="D263" s="705"/>
      <c r="E263" s="705"/>
      <c r="F263" s="706"/>
      <c r="G263" s="332" t="e">
        <f ca="1">IF(AND($I263=TRUE,$J263=TRUE),"Return to form","")</f>
        <v>#N/A</v>
      </c>
      <c r="H263" s="169" t="e">
        <f ca="1">OR(AND(E257&lt;&gt;0,ABS(F257-E257)&gt;=$M263),AND(E257=0,F257&gt;=$M263))</f>
        <v>#N/A</v>
      </c>
      <c r="I263" s="169" t="e">
        <f ca="1">OR(F257&lt;=(E257*(1-N263)),F257&gt;=(E257*(1+N263)))</f>
        <v>#N/A</v>
      </c>
      <c r="J263" s="169" t="b">
        <f>ISTEXT(C263)</f>
        <v>0</v>
      </c>
      <c r="K263" s="169" t="e">
        <f ca="1">IF(AND(H263=TRUE,I263=TRUE),TRUE,FALSE)</f>
        <v>#N/A</v>
      </c>
      <c r="L263" s="169" t="e">
        <f ca="1">IF(AND(H263=TRUE,I263=TRUE,J263=TRUE),TRUE,FALSE)</f>
        <v>#N/A</v>
      </c>
      <c r="M263" s="169">
        <v>5000</v>
      </c>
      <c r="N263" s="170">
        <v>0.2</v>
      </c>
      <c r="O263" s="170" t="s">
        <v>683</v>
      </c>
      <c r="P263">
        <f t="shared" ca="1" si="25"/>
        <v>17</v>
      </c>
      <c r="Q263">
        <f ca="1">MATCH(RIGHT($A257,LEN($A257) - SEARCH("-", $A257, SEARCH("-", $A257) + 1)),INDIRECT(LEFT($A257,SEARCH("-",$A257,1)-1)&amp;"_Header"),0)</f>
        <v>23</v>
      </c>
    </row>
    <row r="264" spans="1:17">
      <c r="A264" s="396" t="s">
        <v>623</v>
      </c>
      <c r="B264" s="317" t="s">
        <v>623</v>
      </c>
      <c r="C264" s="123"/>
      <c r="D264" s="123"/>
      <c r="E264" s="123"/>
      <c r="F264" s="123"/>
      <c r="G264" s="212"/>
      <c r="H264" s="158"/>
      <c r="I264" s="158"/>
      <c r="J264" s="158"/>
      <c r="K264" s="158"/>
      <c r="L264" s="158"/>
      <c r="M264" s="158"/>
      <c r="N264" s="163"/>
      <c r="O264" s="163"/>
    </row>
    <row r="265" spans="1:17">
      <c r="A265" s="396" t="s">
        <v>623</v>
      </c>
      <c r="B265" s="317" t="s">
        <v>623</v>
      </c>
      <c r="C265" s="92" t="s">
        <v>891</v>
      </c>
      <c r="D265" s="55"/>
      <c r="E265" s="55"/>
      <c r="F265" s="56"/>
      <c r="G265" s="211"/>
      <c r="H265" s="158"/>
      <c r="I265" s="158"/>
      <c r="J265" s="158"/>
      <c r="K265" s="158"/>
      <c r="L265" s="158"/>
      <c r="M265" s="158"/>
      <c r="N265" s="163"/>
      <c r="O265" s="163"/>
    </row>
    <row r="266" spans="1:17" ht="45" customHeight="1">
      <c r="A266" s="396" t="s">
        <v>623</v>
      </c>
      <c r="B266" s="317" t="s">
        <v>623</v>
      </c>
      <c r="C266" s="57" t="s">
        <v>675</v>
      </c>
      <c r="D266" s="57" t="s">
        <v>676</v>
      </c>
      <c r="E266" s="57" t="s">
        <v>677</v>
      </c>
      <c r="F266" s="57" t="s">
        <v>678</v>
      </c>
      <c r="G266" s="211"/>
      <c r="H266" s="165"/>
      <c r="I266" s="165"/>
      <c r="J266" s="158"/>
      <c r="K266" s="165"/>
      <c r="L266" s="158"/>
      <c r="M266" s="158"/>
      <c r="N266" s="163"/>
      <c r="O266" s="163"/>
    </row>
    <row r="267" spans="1:17">
      <c r="A267" s="397" t="str">
        <f>LEFT(A269,LEN(A269)-8)</f>
        <v>EandR1-transahtarp-rectot</v>
      </c>
      <c r="B267" s="317" t="s">
        <v>623</v>
      </c>
      <c r="C267" s="249" t="e">
        <f ca="1">INDEX(INDIRECT("data_"&amp;C$1&amp;"_array"),MATCH(Cover!$C$17,INDIRECT("data_"&amp;C$1&amp;"_rows"),0),MATCH(SUBSTITUTE($A267,"strt","end"),INDIRECT("data_"&amp;C$1&amp;"_cols"),0))</f>
        <v>#N/A</v>
      </c>
      <c r="D267" s="249" t="e">
        <f ca="1">INDEX(INDIRECT("data_"&amp;D$1&amp;"_array"),MATCH(Cover!$C$17,INDIRECT("data_"&amp;D$1&amp;"_rows"),0),MATCH(SUBSTITUTE($A267,"strt","end"),INDIRECT("data_"&amp;D$1&amp;"_cols"),0))</f>
        <v>#N/A</v>
      </c>
      <c r="E267" s="249" t="e">
        <f ca="1">INDEX(INDIRECT("data_"&amp;E$1&amp;"_array"),MATCH(Cover!$C$17,INDIRECT("data_"&amp;E$1&amp;"_rows"),0),MATCH(SUBSTITUTE($A267,"strt","end"),INDIRECT("data_"&amp;E$1&amp;"_cols"),0))</f>
        <v>#N/A</v>
      </c>
      <c r="F267" s="250">
        <f ca="1">INDEX(INDIRECT(LEFT($A267,SEARCH("-",$A267,1)-1)&amp;"_data"),MATCH(MID($A267, SEARCH("-",$A267) + 1, SEARCH("-",$A267,SEARCH("-",$A267)+1) - SEARCH("-",$A267) - 1),INDIRECT(LEFT($A267,SEARCH("-",$A267,1)-1)&amp;"_rows"),0),MATCH(RIGHT($A267,LEN($A267) - SEARCH("-", $A267, SEARCH("-", $A267) + 1)),INDIRECT(LEFT($A267,SEARCH("-",$A267,1)-1)&amp;"_Header"),0))</f>
        <v>0</v>
      </c>
      <c r="G267" s="211"/>
      <c r="H267" s="166"/>
      <c r="I267" s="166"/>
      <c r="J267" s="167"/>
      <c r="K267" s="166"/>
      <c r="L267" s="167"/>
      <c r="M267" s="167"/>
      <c r="N267" s="168"/>
      <c r="O267" s="168"/>
    </row>
    <row r="268" spans="1:17" ht="60" customHeight="1">
      <c r="A268" s="396" t="s">
        <v>623</v>
      </c>
      <c r="B268" s="317" t="s">
        <v>623</v>
      </c>
      <c r="C268" s="707" t="s">
        <v>692</v>
      </c>
      <c r="D268" s="708"/>
      <c r="E268" s="708"/>
      <c r="F268" s="709"/>
      <c r="G268" s="95"/>
      <c r="H268" s="169"/>
      <c r="I268" s="169"/>
      <c r="J268" s="169"/>
      <c r="K268" s="169"/>
      <c r="L268" s="169"/>
      <c r="M268" s="169"/>
      <c r="N268" s="170"/>
      <c r="O268" s="170"/>
    </row>
    <row r="269" spans="1:17" ht="60" customHeight="1">
      <c r="A269" s="396" t="s">
        <v>892</v>
      </c>
      <c r="B269" s="317" t="s">
        <v>893</v>
      </c>
      <c r="C269" s="704"/>
      <c r="D269" s="705"/>
      <c r="E269" s="705"/>
      <c r="F269" s="706"/>
      <c r="G269" s="332" t="e">
        <f ca="1">IF(AND($I269=TRUE,$J269=TRUE),"Return to form","")</f>
        <v>#N/A</v>
      </c>
      <c r="H269" s="169" t="e">
        <f ca="1">D267&lt;&gt;0</f>
        <v>#N/A</v>
      </c>
      <c r="I269" s="169" t="e">
        <f ca="1">F267&gt;=D267</f>
        <v>#N/A</v>
      </c>
      <c r="J269" s="169" t="b">
        <f>ISTEXT(C269)</f>
        <v>0</v>
      </c>
      <c r="K269" s="169" t="e">
        <f ca="1">IF(AND(H269=TRUE,I269=TRUE),TRUE,FALSE)</f>
        <v>#N/A</v>
      </c>
      <c r="L269" s="169" t="e">
        <f ca="1">IF(AND(H269=TRUE,I269=TRUE,J269=TRUE),TRUE,FALSE)</f>
        <v>#N/A</v>
      </c>
      <c r="M269" s="169"/>
      <c r="N269" s="170"/>
      <c r="O269" s="170" t="s">
        <v>683</v>
      </c>
      <c r="P269">
        <f ca="1">MATCH(MID($A267, SEARCH("-",$A269) + 1, SEARCH("-",$A269,SEARCH("-",$A269)+1) - SEARCH("-",$A269) - 1),INDIRECT(LEFT($A269,SEARCH("-",$A269,1)-1)&amp;"_rows"),0)</f>
        <v>17</v>
      </c>
      <c r="Q269">
        <f ca="1">MATCH(RIGHT($A267,LEN($A267) - SEARCH("-", $A267, SEARCH("-", $A267) + 1)),INDIRECT(LEFT($A267,SEARCH("-",$A267,1)-1)&amp;"_Header"),0)</f>
        <v>39</v>
      </c>
    </row>
    <row r="270" spans="1:17" ht="30" customHeight="1">
      <c r="A270" s="396" t="s">
        <v>623</v>
      </c>
      <c r="B270" s="317" t="s">
        <v>623</v>
      </c>
      <c r="C270" s="707" t="s">
        <v>684</v>
      </c>
      <c r="D270" s="708"/>
      <c r="E270" s="708"/>
      <c r="F270" s="709"/>
      <c r="G270" s="211"/>
      <c r="H270" s="169"/>
      <c r="I270" s="169"/>
      <c r="J270" s="169"/>
      <c r="K270" s="169"/>
      <c r="L270" s="169"/>
      <c r="M270" s="169"/>
      <c r="N270" s="170"/>
      <c r="O270" s="170"/>
    </row>
    <row r="271" spans="1:17" ht="60" customHeight="1">
      <c r="A271" s="396" t="s">
        <v>894</v>
      </c>
      <c r="B271" s="317" t="s">
        <v>895</v>
      </c>
      <c r="C271" s="704"/>
      <c r="D271" s="705"/>
      <c r="E271" s="705"/>
      <c r="F271" s="706"/>
      <c r="G271" s="332" t="e">
        <f ca="1">IF(AND($I271=TRUE,$J271=TRUE),"Return to form","")</f>
        <v>#N/A</v>
      </c>
      <c r="H271" s="169" t="e">
        <f ca="1">AND($F267&lt;=SUM($C267-$M271),$I269=FALSE)</f>
        <v>#N/A</v>
      </c>
      <c r="I271" s="169" t="e">
        <f ca="1">F267&lt;=SUM(C267*N271)</f>
        <v>#N/A</v>
      </c>
      <c r="J271" s="169" t="b">
        <f>ISTEXT(C271)</f>
        <v>0</v>
      </c>
      <c r="K271" s="169" t="e">
        <f ca="1">IF(AND(H271=TRUE,I271=TRUE),TRUE,FALSE)</f>
        <v>#N/A</v>
      </c>
      <c r="L271" s="169" t="e">
        <f ca="1">IF(AND(H271=TRUE,I271=TRUE,J271=TRUE),TRUE,FALSE)</f>
        <v>#N/A</v>
      </c>
      <c r="M271" s="169">
        <v>5000</v>
      </c>
      <c r="N271" s="170">
        <v>0.33333333333333298</v>
      </c>
      <c r="O271" s="170" t="s">
        <v>683</v>
      </c>
      <c r="P271">
        <f t="shared" ref="P271:P273" ca="1" si="26">MATCH(MID($A269, SEARCH("-",$A271) + 1, SEARCH("-",$A271,SEARCH("-",$A271)+1) - SEARCH("-",$A271) - 1),INDIRECT(LEFT($A271,SEARCH("-",$A271,1)-1)&amp;"_rows"),0)</f>
        <v>17</v>
      </c>
      <c r="Q271">
        <f ca="1">MATCH(RIGHT($A267,LEN($A267) - SEARCH("-", $A267, SEARCH("-", $A267) + 1)),INDIRECT(LEFT($A267,SEARCH("-",$A267,1)-1)&amp;"_Header"),0)</f>
        <v>39</v>
      </c>
    </row>
    <row r="272" spans="1:17" ht="30" customHeight="1">
      <c r="A272" s="396" t="s">
        <v>623</v>
      </c>
      <c r="B272" s="317" t="s">
        <v>623</v>
      </c>
      <c r="C272" s="707" t="s">
        <v>687</v>
      </c>
      <c r="D272" s="708"/>
      <c r="E272" s="708"/>
      <c r="F272" s="709"/>
      <c r="G272" s="211"/>
      <c r="H272" s="169"/>
      <c r="I272" s="169"/>
      <c r="J272" s="169"/>
      <c r="K272" s="169"/>
      <c r="L272" s="169"/>
      <c r="M272" s="169"/>
      <c r="N272" s="170"/>
      <c r="O272" s="170"/>
    </row>
    <row r="273" spans="1:17" ht="60" customHeight="1">
      <c r="A273" s="396" t="s">
        <v>896</v>
      </c>
      <c r="B273" s="317" t="s">
        <v>897</v>
      </c>
      <c r="C273" s="704"/>
      <c r="D273" s="705"/>
      <c r="E273" s="705"/>
      <c r="F273" s="706"/>
      <c r="G273" s="332" t="e">
        <f ca="1">IF(AND($I273=TRUE,$J273=TRUE),"Return to form","")</f>
        <v>#N/A</v>
      </c>
      <c r="H273" s="169" t="e">
        <f ca="1">OR(AND(E267&lt;&gt;0,ABS(F267-E267)&gt;=$M273),AND(E267=0,F267&gt;=$M273))</f>
        <v>#N/A</v>
      </c>
      <c r="I273" s="169" t="e">
        <f ca="1">OR(F267&lt;=(E267*(1-N273)),F267&gt;=(E267*(1+N273)))</f>
        <v>#N/A</v>
      </c>
      <c r="J273" s="169" t="b">
        <f>ISTEXT(C273)</f>
        <v>0</v>
      </c>
      <c r="K273" s="169" t="e">
        <f ca="1">IF(AND(H273=TRUE,I273=TRUE),TRUE,FALSE)</f>
        <v>#N/A</v>
      </c>
      <c r="L273" s="169" t="e">
        <f ca="1">IF(AND(H273=TRUE,I273=TRUE,J273=TRUE),TRUE,FALSE)</f>
        <v>#N/A</v>
      </c>
      <c r="M273" s="169">
        <v>5000</v>
      </c>
      <c r="N273" s="170">
        <v>0.2</v>
      </c>
      <c r="O273" s="170" t="s">
        <v>683</v>
      </c>
      <c r="P273">
        <f t="shared" ca="1" si="26"/>
        <v>17</v>
      </c>
      <c r="Q273">
        <f ca="1">MATCH(RIGHT($A267,LEN($A267) - SEARCH("-", $A267, SEARCH("-", $A267) + 1)),INDIRECT(LEFT($A267,SEARCH("-",$A267,1)-1)&amp;"_Header"),0)</f>
        <v>39</v>
      </c>
    </row>
    <row r="274" spans="1:17">
      <c r="A274" s="396" t="s">
        <v>623</v>
      </c>
      <c r="B274" s="317" t="s">
        <v>623</v>
      </c>
      <c r="C274" s="123"/>
      <c r="D274" s="123"/>
      <c r="E274" s="123"/>
      <c r="F274" s="123"/>
      <c r="G274" s="212"/>
      <c r="H274" s="158"/>
      <c r="I274" s="158"/>
      <c r="J274" s="158"/>
      <c r="K274" s="158"/>
      <c r="L274" s="158"/>
      <c r="M274" s="158"/>
      <c r="N274" s="163"/>
      <c r="O274" s="163"/>
    </row>
    <row r="275" spans="1:17">
      <c r="A275" s="396" t="s">
        <v>623</v>
      </c>
      <c r="B275" s="317" t="s">
        <v>623</v>
      </c>
      <c r="C275" s="92" t="s">
        <v>898</v>
      </c>
      <c r="D275" s="55"/>
      <c r="E275" s="55"/>
      <c r="F275" s="56"/>
      <c r="G275" s="211"/>
      <c r="H275" s="158"/>
      <c r="I275" s="158"/>
      <c r="J275" s="158"/>
      <c r="K275" s="158"/>
      <c r="L275" s="158"/>
      <c r="M275" s="158"/>
      <c r="N275" s="163"/>
      <c r="O275" s="163"/>
    </row>
    <row r="276" spans="1:17" ht="45" customHeight="1">
      <c r="A276" s="396" t="s">
        <v>623</v>
      </c>
      <c r="B276" s="317" t="s">
        <v>623</v>
      </c>
      <c r="C276" s="57" t="s">
        <v>675</v>
      </c>
      <c r="D276" s="57" t="s">
        <v>676</v>
      </c>
      <c r="E276" s="57" t="s">
        <v>677</v>
      </c>
      <c r="F276" s="57" t="s">
        <v>678</v>
      </c>
      <c r="G276" s="211"/>
      <c r="H276" s="165"/>
      <c r="I276" s="165"/>
      <c r="J276" s="158"/>
      <c r="K276" s="165"/>
      <c r="L276" s="158"/>
      <c r="M276" s="158"/>
      <c r="N276" s="163"/>
      <c r="O276" s="163"/>
    </row>
    <row r="277" spans="1:17">
      <c r="A277" s="396" t="str">
        <f>LEFT(A279,LEN(A279)-8)</f>
        <v>EandR1-transahthrbprs-exptotfa</v>
      </c>
      <c r="B277" s="317" t="s">
        <v>623</v>
      </c>
      <c r="C277" s="249" t="e">
        <f ca="1">INDEX(INDIRECT("data_"&amp;C$1&amp;"_array"),MATCH(Cover!$C$17,INDIRECT("data_"&amp;C$1&amp;"_rows"),0),MATCH(SUBSTITUTE($A277,"strt","end"),INDIRECT("data_"&amp;C$1&amp;"_cols"),0))</f>
        <v>#N/A</v>
      </c>
      <c r="D277" s="249" t="e">
        <f ca="1">INDEX(INDIRECT("data_"&amp;D$1&amp;"_array"),MATCH(Cover!$C$17,INDIRECT("data_"&amp;D$1&amp;"_rows"),0),MATCH(SUBSTITUTE($A277,"strt","end"),INDIRECT("data_"&amp;D$1&amp;"_cols"),0))</f>
        <v>#N/A</v>
      </c>
      <c r="E277" s="249" t="e">
        <f ca="1">INDEX(INDIRECT("data_"&amp;E$1&amp;"_array"),MATCH(Cover!$C$17,INDIRECT("data_"&amp;E$1&amp;"_rows"),0),MATCH(SUBSTITUTE($A277,"strt","end"),INDIRECT("data_"&amp;E$1&amp;"_cols"),0))</f>
        <v>#N/A</v>
      </c>
      <c r="F277" s="250">
        <f ca="1">INDEX(INDIRECT(LEFT($A277,SEARCH("-",$A277,1)-1)&amp;"_data"),MATCH(MID($A277, SEARCH("-",$A277) + 1, SEARCH("-",$A277,SEARCH("-",$A277)+1) - SEARCH("-",$A277) - 1),INDIRECT(LEFT($A277,SEARCH("-",$A277,1)-1)&amp;"_rows"),0),MATCH(RIGHT($A277,LEN($A277) - SEARCH("-", $A277, SEARCH("-", $A277) + 1)),INDIRECT(LEFT($A277,SEARCH("-",$A277,1)-1)&amp;"_Header"),0))</f>
        <v>0</v>
      </c>
      <c r="G277" s="211"/>
      <c r="H277" s="166"/>
      <c r="I277" s="166"/>
      <c r="J277" s="167"/>
      <c r="K277" s="166"/>
      <c r="L277" s="167"/>
      <c r="M277" s="167"/>
      <c r="N277" s="168"/>
      <c r="O277" s="168"/>
    </row>
    <row r="278" spans="1:17" ht="60" customHeight="1">
      <c r="A278" s="396" t="s">
        <v>623</v>
      </c>
      <c r="B278" s="317" t="s">
        <v>623</v>
      </c>
      <c r="C278" s="707" t="s">
        <v>692</v>
      </c>
      <c r="D278" s="708"/>
      <c r="E278" s="708"/>
      <c r="F278" s="709"/>
      <c r="G278" s="95"/>
      <c r="H278" s="169"/>
      <c r="I278" s="169"/>
      <c r="J278" s="169"/>
      <c r="K278" s="169"/>
      <c r="L278" s="169"/>
      <c r="M278" s="169"/>
      <c r="N278" s="170"/>
      <c r="O278" s="170"/>
    </row>
    <row r="279" spans="1:17" ht="60" customHeight="1">
      <c r="A279" s="396" t="s">
        <v>899</v>
      </c>
      <c r="B279" s="317" t="s">
        <v>900</v>
      </c>
      <c r="C279" s="704"/>
      <c r="D279" s="705"/>
      <c r="E279" s="705"/>
      <c r="F279" s="706"/>
      <c r="G279" s="332" t="e">
        <f ca="1">IF(AND($I279=TRUE,$J279=TRUE),"Return to form","")</f>
        <v>#N/A</v>
      </c>
      <c r="H279" s="169" t="e">
        <f ca="1">D277&lt;&gt;0</f>
        <v>#N/A</v>
      </c>
      <c r="I279" s="169" t="e">
        <f ca="1">F277&gt;=D277</f>
        <v>#N/A</v>
      </c>
      <c r="J279" s="169" t="b">
        <f>ISTEXT(C279)</f>
        <v>0</v>
      </c>
      <c r="K279" s="169" t="e">
        <f ca="1">IF(AND(H279=TRUE,I279=TRUE),TRUE,FALSE)</f>
        <v>#N/A</v>
      </c>
      <c r="L279" s="169" t="e">
        <f ca="1">IF(AND(H279=TRUE,I279=TRUE,J279=TRUE),TRUE,FALSE)</f>
        <v>#N/A</v>
      </c>
      <c r="M279" s="169"/>
      <c r="N279" s="170"/>
      <c r="O279" s="170" t="s">
        <v>683</v>
      </c>
      <c r="P279">
        <f ca="1">MATCH(MID($A277, SEARCH("-",$A279) + 1, SEARCH("-",$A279,SEARCH("-",$A279)+1) - SEARCH("-",$A279) - 1),INDIRECT(LEFT($A279,SEARCH("-",$A279,1)-1)&amp;"_rows"),0)</f>
        <v>18</v>
      </c>
      <c r="Q279">
        <f ca="1">MATCH(RIGHT($A277,LEN($A277) - SEARCH("-", $A277, SEARCH("-", $A277) + 1)),INDIRECT(LEFT($A277,SEARCH("-",$A277,1)-1)&amp;"_Header"),0)</f>
        <v>12</v>
      </c>
    </row>
    <row r="280" spans="1:17" ht="30" customHeight="1">
      <c r="A280" s="396" t="s">
        <v>623</v>
      </c>
      <c r="B280" s="317" t="s">
        <v>623</v>
      </c>
      <c r="C280" s="707" t="s">
        <v>684</v>
      </c>
      <c r="D280" s="708"/>
      <c r="E280" s="708"/>
      <c r="F280" s="709"/>
      <c r="G280" s="211"/>
      <c r="H280" s="169"/>
      <c r="I280" s="169"/>
      <c r="J280" s="169"/>
      <c r="K280" s="169"/>
      <c r="L280" s="169"/>
      <c r="M280" s="169"/>
      <c r="N280" s="170"/>
      <c r="O280" s="170"/>
    </row>
    <row r="281" spans="1:17" ht="60" customHeight="1">
      <c r="A281" s="396" t="s">
        <v>901</v>
      </c>
      <c r="B281" s="317" t="s">
        <v>902</v>
      </c>
      <c r="C281" s="704"/>
      <c r="D281" s="705"/>
      <c r="E281" s="705"/>
      <c r="F281" s="706"/>
      <c r="G281" s="332" t="e">
        <f ca="1">IF(AND($I281=TRUE,$J281=TRUE),"Return to form","")</f>
        <v>#N/A</v>
      </c>
      <c r="H281" s="169" t="e">
        <f ca="1">AND($F277&lt;=SUM($C277-$M281),$I279=FALSE)</f>
        <v>#N/A</v>
      </c>
      <c r="I281" s="169" t="e">
        <f ca="1">F277&lt;=SUM(C277*N281)</f>
        <v>#N/A</v>
      </c>
      <c r="J281" s="169" t="b">
        <f>ISTEXT(C281)</f>
        <v>0</v>
      </c>
      <c r="K281" s="169" t="e">
        <f ca="1">IF(AND(H281=TRUE,I281=TRUE),TRUE,FALSE)</f>
        <v>#N/A</v>
      </c>
      <c r="L281" s="169" t="e">
        <f ca="1">IF(AND(H281=TRUE,I281=TRUE,J281=TRUE),TRUE,FALSE)</f>
        <v>#N/A</v>
      </c>
      <c r="M281" s="169">
        <v>5000</v>
      </c>
      <c r="N281" s="170">
        <v>0.33333333333333298</v>
      </c>
      <c r="O281" s="170" t="s">
        <v>683</v>
      </c>
      <c r="P281">
        <f t="shared" ref="P281:P283" ca="1" si="27">MATCH(MID($A279, SEARCH("-",$A281) + 1, SEARCH("-",$A281,SEARCH("-",$A281)+1) - SEARCH("-",$A281) - 1),INDIRECT(LEFT($A281,SEARCH("-",$A281,1)-1)&amp;"_rows"),0)</f>
        <v>18</v>
      </c>
      <c r="Q281">
        <f ca="1">MATCH(RIGHT($A277,LEN($A277) - SEARCH("-", $A277, SEARCH("-", $A277) + 1)),INDIRECT(LEFT($A277,SEARCH("-",$A277,1)-1)&amp;"_Header"),0)</f>
        <v>12</v>
      </c>
    </row>
    <row r="282" spans="1:17" ht="30" customHeight="1">
      <c r="A282" s="396" t="s">
        <v>623</v>
      </c>
      <c r="B282" s="317" t="s">
        <v>623</v>
      </c>
      <c r="C282" s="707" t="s">
        <v>687</v>
      </c>
      <c r="D282" s="708"/>
      <c r="E282" s="708"/>
      <c r="F282" s="709"/>
      <c r="G282" s="211"/>
      <c r="H282" s="169"/>
      <c r="I282" s="169"/>
      <c r="J282" s="169"/>
      <c r="K282" s="169"/>
      <c r="L282" s="169"/>
      <c r="M282" s="169"/>
      <c r="N282" s="170"/>
      <c r="O282" s="170"/>
    </row>
    <row r="283" spans="1:17" ht="60" customHeight="1">
      <c r="A283" s="396" t="s">
        <v>903</v>
      </c>
      <c r="B283" s="317" t="s">
        <v>904</v>
      </c>
      <c r="C283" s="704"/>
      <c r="D283" s="705"/>
      <c r="E283" s="705"/>
      <c r="F283" s="706"/>
      <c r="G283" s="332" t="e">
        <f ca="1">IF(AND($I283=TRUE,$J283=TRUE),"Return to form","")</f>
        <v>#N/A</v>
      </c>
      <c r="H283" s="169" t="e">
        <f ca="1">OR(AND(E277&lt;&gt;0,ABS(F277-E277)&gt;=$M283),AND(E277=0,F277&gt;=$M283))</f>
        <v>#N/A</v>
      </c>
      <c r="I283" s="169" t="e">
        <f ca="1">OR(F277&lt;=(E277*(1-N283)),F277&gt;=(E277*(1+N283)))</f>
        <v>#N/A</v>
      </c>
      <c r="J283" s="169" t="b">
        <f>ISTEXT(C283)</f>
        <v>0</v>
      </c>
      <c r="K283" s="169" t="e">
        <f ca="1">IF(AND(H283=TRUE,I283=TRUE),TRUE,FALSE)</f>
        <v>#N/A</v>
      </c>
      <c r="L283" s="169" t="e">
        <f ca="1">IF(AND(H283=TRUE,I283=TRUE,J283=TRUE),TRUE,FALSE)</f>
        <v>#N/A</v>
      </c>
      <c r="M283" s="169">
        <v>5000</v>
      </c>
      <c r="N283" s="170">
        <v>0.2</v>
      </c>
      <c r="O283" s="170" t="s">
        <v>683</v>
      </c>
      <c r="P283">
        <f t="shared" ca="1" si="27"/>
        <v>18</v>
      </c>
      <c r="Q283">
        <f ca="1">MATCH(RIGHT($A277,LEN($A277) - SEARCH("-", $A277, SEARCH("-", $A277) + 1)),INDIRECT(LEFT($A277,SEARCH("-",$A277,1)-1)&amp;"_Header"),0)</f>
        <v>12</v>
      </c>
    </row>
    <row r="284" spans="1:17">
      <c r="A284" s="396" t="s">
        <v>623</v>
      </c>
      <c r="B284" s="317" t="s">
        <v>623</v>
      </c>
      <c r="C284" s="123"/>
      <c r="D284" s="123"/>
      <c r="E284" s="123"/>
      <c r="F284" s="123"/>
      <c r="G284" s="212"/>
      <c r="H284" s="158"/>
      <c r="I284" s="158"/>
      <c r="J284" s="158"/>
      <c r="K284" s="158"/>
      <c r="L284" s="158"/>
      <c r="M284" s="158"/>
      <c r="N284" s="163"/>
      <c r="O284" s="163"/>
    </row>
    <row r="285" spans="1:17">
      <c r="A285" s="396" t="s">
        <v>623</v>
      </c>
      <c r="B285" s="317" t="s">
        <v>623</v>
      </c>
      <c r="C285" s="92" t="s">
        <v>905</v>
      </c>
      <c r="D285" s="55"/>
      <c r="E285" s="55"/>
      <c r="F285" s="56"/>
      <c r="G285" s="211"/>
      <c r="H285" s="158"/>
      <c r="I285" s="158"/>
      <c r="J285" s="158"/>
      <c r="K285" s="158"/>
      <c r="L285" s="158"/>
      <c r="M285" s="158"/>
      <c r="N285" s="163"/>
      <c r="O285" s="163"/>
    </row>
    <row r="286" spans="1:17" ht="45" customHeight="1">
      <c r="A286" s="396" t="s">
        <v>623</v>
      </c>
      <c r="B286" s="317" t="s">
        <v>623</v>
      </c>
      <c r="C286" s="57" t="s">
        <v>675</v>
      </c>
      <c r="D286" s="57" t="s">
        <v>676</v>
      </c>
      <c r="E286" s="57" t="s">
        <v>677</v>
      </c>
      <c r="F286" s="57" t="s">
        <v>678</v>
      </c>
      <c r="G286" s="211"/>
      <c r="H286" s="165"/>
      <c r="I286" s="165"/>
      <c r="J286" s="158"/>
      <c r="K286" s="165"/>
      <c r="L286" s="158"/>
      <c r="M286" s="158"/>
      <c r="N286" s="163"/>
      <c r="O286" s="163"/>
    </row>
    <row r="287" spans="1:17">
      <c r="A287" s="397" t="str">
        <f>LEFT(A289,LEN(A289)-8)</f>
        <v>EandR1-transahthrbprs-exptotfin</v>
      </c>
      <c r="B287" s="317" t="s">
        <v>623</v>
      </c>
      <c r="C287" s="249" t="e">
        <f ca="1">INDEX(INDIRECT("data_"&amp;C$1&amp;"_array"),MATCH(Cover!$C$17,INDIRECT("data_"&amp;C$1&amp;"_rows"),0),MATCH(SUBSTITUTE($A287,"strt","end"),INDIRECT("data_"&amp;C$1&amp;"_cols"),0))</f>
        <v>#N/A</v>
      </c>
      <c r="D287" s="249" t="e">
        <f ca="1">INDEX(INDIRECT("data_"&amp;D$1&amp;"_array"),MATCH(Cover!$C$17,INDIRECT("data_"&amp;D$1&amp;"_rows"),0),MATCH(SUBSTITUTE($A287,"strt","end"),INDIRECT("data_"&amp;D$1&amp;"_cols"),0))</f>
        <v>#N/A</v>
      </c>
      <c r="E287" s="249" t="e">
        <f ca="1">INDEX(INDIRECT("data_"&amp;E$1&amp;"_array"),MATCH(Cover!$C$17,INDIRECT("data_"&amp;E$1&amp;"_rows"),0),MATCH(SUBSTITUTE($A287,"strt","end"),INDIRECT("data_"&amp;E$1&amp;"_cols"),0))</f>
        <v>#N/A</v>
      </c>
      <c r="F287" s="250">
        <f ca="1">INDEX(INDIRECT(LEFT($A287,SEARCH("-",$A287,1)-1)&amp;"_data"),MATCH(MID($A287, SEARCH("-",$A287) + 1, SEARCH("-",$A287,SEARCH("-",$A287)+1) - SEARCH("-",$A287) - 1),INDIRECT(LEFT($A287,SEARCH("-",$A287,1)-1)&amp;"_rows"),0),MATCH(RIGHT($A287,LEN($A287) - SEARCH("-", $A287, SEARCH("-", $A287) + 1)),INDIRECT(LEFT($A287,SEARCH("-",$A287,1)-1)&amp;"_Header"),0))</f>
        <v>0</v>
      </c>
      <c r="G287" s="211"/>
      <c r="H287" s="166"/>
      <c r="I287" s="166"/>
      <c r="J287" s="167"/>
      <c r="K287" s="166"/>
      <c r="L287" s="167"/>
      <c r="M287" s="167"/>
      <c r="N287" s="168"/>
      <c r="O287" s="168"/>
    </row>
    <row r="288" spans="1:17" ht="60" customHeight="1">
      <c r="A288" s="396" t="s">
        <v>623</v>
      </c>
      <c r="B288" s="317" t="s">
        <v>623</v>
      </c>
      <c r="C288" s="707" t="s">
        <v>692</v>
      </c>
      <c r="D288" s="708"/>
      <c r="E288" s="708"/>
      <c r="F288" s="709"/>
      <c r="G288" s="95"/>
      <c r="H288" s="169"/>
      <c r="I288" s="169"/>
      <c r="J288" s="169"/>
      <c r="K288" s="169"/>
      <c r="L288" s="169"/>
      <c r="M288" s="169"/>
      <c r="N288" s="170"/>
      <c r="O288" s="170"/>
    </row>
    <row r="289" spans="1:17" ht="60" customHeight="1">
      <c r="A289" s="396" t="s">
        <v>906</v>
      </c>
      <c r="B289" s="317" t="s">
        <v>907</v>
      </c>
      <c r="C289" s="704"/>
      <c r="D289" s="705"/>
      <c r="E289" s="705"/>
      <c r="F289" s="706"/>
      <c r="G289" s="332" t="e">
        <f ca="1">IF(AND($I289=TRUE,$J289=TRUE),"Return to form","")</f>
        <v>#N/A</v>
      </c>
      <c r="H289" s="169" t="e">
        <f ca="1">D287&lt;&gt;0</f>
        <v>#N/A</v>
      </c>
      <c r="I289" s="169" t="e">
        <f ca="1">F287&gt;=D287</f>
        <v>#N/A</v>
      </c>
      <c r="J289" s="169" t="b">
        <f>ISTEXT(C289)</f>
        <v>0</v>
      </c>
      <c r="K289" s="169" t="e">
        <f ca="1">IF(AND(H289=TRUE,I289=TRUE),TRUE,FALSE)</f>
        <v>#N/A</v>
      </c>
      <c r="L289" s="169" t="e">
        <f ca="1">IF(AND(H289=TRUE,I289=TRUE,J289=TRUE),TRUE,FALSE)</f>
        <v>#N/A</v>
      </c>
      <c r="M289" s="169"/>
      <c r="N289" s="170"/>
      <c r="O289" s="170" t="s">
        <v>683</v>
      </c>
      <c r="P289">
        <f ca="1">MATCH(MID($A287, SEARCH("-",$A289) + 1, SEARCH("-",$A289,SEARCH("-",$A289)+1) - SEARCH("-",$A289) - 1),INDIRECT(LEFT($A289,SEARCH("-",$A289,1)-1)&amp;"_rows"),0)</f>
        <v>18</v>
      </c>
      <c r="Q289">
        <f ca="1">MATCH(RIGHT($A287,LEN($A287) - SEARCH("-", $A287, SEARCH("-", $A287) + 1)),INDIRECT(LEFT($A287,SEARCH("-",$A287,1)-1)&amp;"_Header"),0)</f>
        <v>23</v>
      </c>
    </row>
    <row r="290" spans="1:17" ht="30" customHeight="1">
      <c r="A290" s="396" t="s">
        <v>623</v>
      </c>
      <c r="B290" s="317" t="s">
        <v>623</v>
      </c>
      <c r="C290" s="707" t="s">
        <v>684</v>
      </c>
      <c r="D290" s="708"/>
      <c r="E290" s="708"/>
      <c r="F290" s="709"/>
      <c r="G290" s="211"/>
      <c r="H290" s="169"/>
      <c r="I290" s="169"/>
      <c r="J290" s="169"/>
      <c r="K290" s="169"/>
      <c r="L290" s="169"/>
      <c r="M290" s="169"/>
      <c r="N290" s="170"/>
      <c r="O290" s="170"/>
    </row>
    <row r="291" spans="1:17" ht="60" customHeight="1">
      <c r="A291" s="396" t="s">
        <v>908</v>
      </c>
      <c r="B291" s="317" t="s">
        <v>909</v>
      </c>
      <c r="C291" s="704"/>
      <c r="D291" s="705"/>
      <c r="E291" s="705"/>
      <c r="F291" s="706"/>
      <c r="G291" s="332" t="e">
        <f ca="1">IF(AND($I291=TRUE,$J291=TRUE),"Return to form","")</f>
        <v>#N/A</v>
      </c>
      <c r="H291" s="169" t="e">
        <f ca="1">AND($F287&lt;=SUM($C287-$M291),$I289=FALSE)</f>
        <v>#N/A</v>
      </c>
      <c r="I291" s="169" t="e">
        <f ca="1">F287&lt;=SUM(C287*N291)</f>
        <v>#N/A</v>
      </c>
      <c r="J291" s="169" t="b">
        <f>ISTEXT(C291)</f>
        <v>0</v>
      </c>
      <c r="K291" s="169" t="e">
        <f ca="1">IF(AND(H291=TRUE,I291=TRUE),TRUE,FALSE)</f>
        <v>#N/A</v>
      </c>
      <c r="L291" s="169" t="e">
        <f ca="1">IF(AND(H291=TRUE,I291=TRUE,J291=TRUE),TRUE,FALSE)</f>
        <v>#N/A</v>
      </c>
      <c r="M291" s="169">
        <v>5000</v>
      </c>
      <c r="N291" s="170">
        <v>0.33333333333333298</v>
      </c>
      <c r="O291" s="170" t="s">
        <v>683</v>
      </c>
      <c r="P291">
        <f t="shared" ref="P291:P293" ca="1" si="28">MATCH(MID($A289, SEARCH("-",$A291) + 1, SEARCH("-",$A291,SEARCH("-",$A291)+1) - SEARCH("-",$A291) - 1),INDIRECT(LEFT($A291,SEARCH("-",$A291,1)-1)&amp;"_rows"),0)</f>
        <v>18</v>
      </c>
      <c r="Q291">
        <f ca="1">MATCH(RIGHT($A287,LEN($A287) - SEARCH("-", $A287, SEARCH("-", $A287) + 1)),INDIRECT(LEFT($A287,SEARCH("-",$A287,1)-1)&amp;"_Header"),0)</f>
        <v>23</v>
      </c>
    </row>
    <row r="292" spans="1:17" ht="30" customHeight="1">
      <c r="A292" s="396" t="s">
        <v>623</v>
      </c>
      <c r="B292" s="317" t="s">
        <v>623</v>
      </c>
      <c r="C292" s="707" t="s">
        <v>687</v>
      </c>
      <c r="D292" s="708"/>
      <c r="E292" s="708"/>
      <c r="F292" s="709"/>
      <c r="G292" s="211"/>
      <c r="H292" s="169"/>
      <c r="I292" s="169"/>
      <c r="J292" s="169"/>
      <c r="K292" s="169"/>
      <c r="L292" s="169"/>
      <c r="M292" s="169"/>
      <c r="N292" s="170"/>
      <c r="O292" s="170"/>
    </row>
    <row r="293" spans="1:17" ht="60" customHeight="1">
      <c r="A293" s="396" t="s">
        <v>910</v>
      </c>
      <c r="B293" s="317" t="s">
        <v>911</v>
      </c>
      <c r="C293" s="704"/>
      <c r="D293" s="705"/>
      <c r="E293" s="705"/>
      <c r="F293" s="706"/>
      <c r="G293" s="332" t="e">
        <f ca="1">IF(AND($I293=TRUE,$J293=TRUE),"Return to form","")</f>
        <v>#N/A</v>
      </c>
      <c r="H293" s="169" t="e">
        <f ca="1">OR(AND(E287&lt;&gt;0,ABS(F287-E287)&gt;=$M293),AND(E287=0,F287&gt;=$M293))</f>
        <v>#N/A</v>
      </c>
      <c r="I293" s="169" t="e">
        <f ca="1">OR(F287&lt;=(E287*(1-N293)),F287&gt;=(E287*(1+N293)))</f>
        <v>#N/A</v>
      </c>
      <c r="J293" s="169" t="b">
        <f>ISTEXT(C293)</f>
        <v>0</v>
      </c>
      <c r="K293" s="169" t="e">
        <f ca="1">IF(AND(H293=TRUE,I293=TRUE),TRUE,FALSE)</f>
        <v>#N/A</v>
      </c>
      <c r="L293" s="169" t="e">
        <f ca="1">IF(AND(H293=TRUE,I293=TRUE,J293=TRUE),TRUE,FALSE)</f>
        <v>#N/A</v>
      </c>
      <c r="M293" s="169">
        <v>5000</v>
      </c>
      <c r="N293" s="170">
        <v>0.2</v>
      </c>
      <c r="O293" s="170" t="s">
        <v>683</v>
      </c>
      <c r="P293">
        <f t="shared" ca="1" si="28"/>
        <v>18</v>
      </c>
      <c r="Q293">
        <f ca="1">MATCH(RIGHT($A287,LEN($A287) - SEARCH("-", $A287, SEARCH("-", $A287) + 1)),INDIRECT(LEFT($A287,SEARCH("-",$A287,1)-1)&amp;"_Header"),0)</f>
        <v>23</v>
      </c>
    </row>
    <row r="294" spans="1:17">
      <c r="A294" s="396" t="s">
        <v>623</v>
      </c>
      <c r="B294" s="317" t="s">
        <v>623</v>
      </c>
      <c r="C294" s="123"/>
      <c r="D294" s="123"/>
      <c r="E294" s="123"/>
      <c r="F294" s="123"/>
      <c r="G294" s="212"/>
      <c r="H294" s="158"/>
      <c r="I294" s="158"/>
      <c r="J294" s="158"/>
      <c r="K294" s="158"/>
      <c r="L294" s="158"/>
      <c r="M294" s="158"/>
      <c r="N294" s="163"/>
      <c r="O294" s="163"/>
    </row>
    <row r="295" spans="1:17">
      <c r="A295" s="396" t="s">
        <v>623</v>
      </c>
      <c r="B295" s="317" t="s">
        <v>623</v>
      </c>
      <c r="C295" s="92" t="s">
        <v>912</v>
      </c>
      <c r="D295" s="55"/>
      <c r="E295" s="55"/>
      <c r="F295" s="56"/>
      <c r="G295" s="211"/>
      <c r="H295" s="158"/>
      <c r="I295" s="158"/>
      <c r="J295" s="158"/>
      <c r="K295" s="158"/>
      <c r="L295" s="158"/>
      <c r="M295" s="158"/>
      <c r="N295" s="163"/>
      <c r="O295" s="163"/>
    </row>
    <row r="296" spans="1:17" ht="45" customHeight="1">
      <c r="A296" s="396" t="s">
        <v>623</v>
      </c>
      <c r="B296" s="317" t="s">
        <v>623</v>
      </c>
      <c r="C296" s="57" t="s">
        <v>675</v>
      </c>
      <c r="D296" s="57" t="s">
        <v>676</v>
      </c>
      <c r="E296" s="57" t="s">
        <v>677</v>
      </c>
      <c r="F296" s="57" t="s">
        <v>678</v>
      </c>
      <c r="G296" s="211"/>
      <c r="H296" s="165"/>
      <c r="I296" s="165"/>
      <c r="J296" s="158"/>
      <c r="K296" s="165"/>
      <c r="L296" s="158"/>
      <c r="M296" s="158"/>
      <c r="N296" s="163"/>
      <c r="O296" s="163"/>
    </row>
    <row r="297" spans="1:17">
      <c r="A297" s="397" t="str">
        <f>LEFT(A299,LEN(A299)-8)</f>
        <v>EandR1-transahthrbprs-rectot</v>
      </c>
      <c r="B297" s="317" t="s">
        <v>623</v>
      </c>
      <c r="C297" s="249" t="e">
        <f ca="1">INDEX(INDIRECT("data_"&amp;C$1&amp;"_array"),MATCH(Cover!$C$17,INDIRECT("data_"&amp;C$1&amp;"_rows"),0),MATCH(SUBSTITUTE($A297,"strt","end"),INDIRECT("data_"&amp;C$1&amp;"_cols"),0))</f>
        <v>#N/A</v>
      </c>
      <c r="D297" s="249" t="e">
        <f ca="1">INDEX(INDIRECT("data_"&amp;D$1&amp;"_array"),MATCH(Cover!$C$17,INDIRECT("data_"&amp;D$1&amp;"_rows"),0),MATCH(SUBSTITUTE($A297,"strt","end"),INDIRECT("data_"&amp;D$1&amp;"_cols"),0))</f>
        <v>#N/A</v>
      </c>
      <c r="E297" s="249" t="e">
        <f ca="1">INDEX(INDIRECT("data_"&amp;E$1&amp;"_array"),MATCH(Cover!$C$17,INDIRECT("data_"&amp;E$1&amp;"_rows"),0),MATCH(SUBSTITUTE($A297,"strt","end"),INDIRECT("data_"&amp;E$1&amp;"_cols"),0))</f>
        <v>#N/A</v>
      </c>
      <c r="F297" s="250">
        <f ca="1">INDEX(INDIRECT(LEFT($A297,SEARCH("-",$A297,1)-1)&amp;"_data"),MATCH(MID($A297, SEARCH("-",$A297) + 1, SEARCH("-",$A297,SEARCH("-",$A297)+1) - SEARCH("-",$A297) - 1),INDIRECT(LEFT($A297,SEARCH("-",$A297,1)-1)&amp;"_rows"),0),MATCH(RIGHT($A297,LEN($A297) - SEARCH("-", $A297, SEARCH("-", $A297) + 1)),INDIRECT(LEFT($A297,SEARCH("-",$A297,1)-1)&amp;"_Header"),0))</f>
        <v>0</v>
      </c>
      <c r="G297" s="211"/>
      <c r="H297" s="166"/>
      <c r="I297" s="166"/>
      <c r="J297" s="167"/>
      <c r="K297" s="166"/>
      <c r="L297" s="167"/>
      <c r="M297" s="167"/>
      <c r="N297" s="168"/>
      <c r="O297" s="168"/>
    </row>
    <row r="298" spans="1:17" ht="60" customHeight="1">
      <c r="A298" s="396" t="s">
        <v>623</v>
      </c>
      <c r="B298" s="317" t="s">
        <v>623</v>
      </c>
      <c r="C298" s="707" t="s">
        <v>692</v>
      </c>
      <c r="D298" s="708"/>
      <c r="E298" s="708"/>
      <c r="F298" s="709"/>
      <c r="G298" s="95"/>
      <c r="H298" s="169"/>
      <c r="I298" s="169"/>
      <c r="J298" s="169"/>
      <c r="K298" s="169"/>
      <c r="L298" s="169"/>
      <c r="M298" s="169"/>
      <c r="N298" s="170"/>
      <c r="O298" s="170"/>
    </row>
    <row r="299" spans="1:17" ht="60" customHeight="1">
      <c r="A299" s="396" t="s">
        <v>913</v>
      </c>
      <c r="B299" s="317" t="s">
        <v>914</v>
      </c>
      <c r="C299" s="704"/>
      <c r="D299" s="705"/>
      <c r="E299" s="705"/>
      <c r="F299" s="706"/>
      <c r="G299" s="332" t="e">
        <f ca="1">IF(AND($I299=TRUE,$J299=TRUE),"Return to form","")</f>
        <v>#N/A</v>
      </c>
      <c r="H299" s="169" t="e">
        <f ca="1">D297&lt;&gt;0</f>
        <v>#N/A</v>
      </c>
      <c r="I299" s="169" t="e">
        <f ca="1">F297&gt;=D297</f>
        <v>#N/A</v>
      </c>
      <c r="J299" s="169" t="b">
        <f>ISTEXT(C299)</f>
        <v>0</v>
      </c>
      <c r="K299" s="169" t="e">
        <f ca="1">IF(AND(H299=TRUE,I299=TRUE),TRUE,FALSE)</f>
        <v>#N/A</v>
      </c>
      <c r="L299" s="169" t="e">
        <f ca="1">IF(AND(H299=TRUE,I299=TRUE,J299=TRUE),TRUE,FALSE)</f>
        <v>#N/A</v>
      </c>
      <c r="M299" s="169"/>
      <c r="N299" s="170"/>
      <c r="O299" s="170" t="s">
        <v>683</v>
      </c>
      <c r="P299">
        <f ca="1">MATCH(MID($A297, SEARCH("-",$A299) + 1, SEARCH("-",$A299,SEARCH("-",$A299)+1) - SEARCH("-",$A299) - 1),INDIRECT(LEFT($A299,SEARCH("-",$A299,1)-1)&amp;"_rows"),0)</f>
        <v>18</v>
      </c>
      <c r="Q299">
        <f ca="1">MATCH(RIGHT($A297,LEN($A297) - SEARCH("-", $A297, SEARCH("-", $A297) + 1)),INDIRECT(LEFT($A297,SEARCH("-",$A297,1)-1)&amp;"_Header"),0)</f>
        <v>39</v>
      </c>
    </row>
    <row r="300" spans="1:17" ht="30" customHeight="1">
      <c r="A300" s="396" t="s">
        <v>623</v>
      </c>
      <c r="B300" s="317" t="s">
        <v>623</v>
      </c>
      <c r="C300" s="707" t="s">
        <v>684</v>
      </c>
      <c r="D300" s="708"/>
      <c r="E300" s="708"/>
      <c r="F300" s="709"/>
      <c r="G300" s="211"/>
      <c r="H300" s="169"/>
      <c r="I300" s="169"/>
      <c r="J300" s="169"/>
      <c r="K300" s="169"/>
      <c r="L300" s="169"/>
      <c r="M300" s="169"/>
      <c r="N300" s="170"/>
      <c r="O300" s="170"/>
    </row>
    <row r="301" spans="1:17" ht="60" customHeight="1">
      <c r="A301" s="396" t="s">
        <v>915</v>
      </c>
      <c r="B301" s="317" t="s">
        <v>916</v>
      </c>
      <c r="C301" s="704"/>
      <c r="D301" s="705"/>
      <c r="E301" s="705"/>
      <c r="F301" s="706"/>
      <c r="G301" s="332" t="e">
        <f ca="1">IF(AND($I301=TRUE,$J301=TRUE),"Return to form","")</f>
        <v>#N/A</v>
      </c>
      <c r="H301" s="169" t="e">
        <f ca="1">AND($F297&lt;=SUM($C297-$M301),$I299=FALSE)</f>
        <v>#N/A</v>
      </c>
      <c r="I301" s="169" t="e">
        <f ca="1">F297&lt;=SUM(C297*N301)</f>
        <v>#N/A</v>
      </c>
      <c r="J301" s="169" t="b">
        <f>ISTEXT(C301)</f>
        <v>0</v>
      </c>
      <c r="K301" s="169" t="e">
        <f ca="1">IF(AND(H301=TRUE,I301=TRUE),TRUE,FALSE)</f>
        <v>#N/A</v>
      </c>
      <c r="L301" s="169" t="e">
        <f ca="1">IF(AND(H301=TRUE,I301=TRUE,J301=TRUE),TRUE,FALSE)</f>
        <v>#N/A</v>
      </c>
      <c r="M301" s="169">
        <v>5000</v>
      </c>
      <c r="N301" s="170">
        <v>0.33333333333333298</v>
      </c>
      <c r="O301" s="170" t="s">
        <v>683</v>
      </c>
      <c r="P301">
        <f t="shared" ref="P301:P303" ca="1" si="29">MATCH(MID($A299, SEARCH("-",$A301) + 1, SEARCH("-",$A301,SEARCH("-",$A301)+1) - SEARCH("-",$A301) - 1),INDIRECT(LEFT($A301,SEARCH("-",$A301,1)-1)&amp;"_rows"),0)</f>
        <v>18</v>
      </c>
      <c r="Q301">
        <f ca="1">MATCH(RIGHT($A297,LEN($A297) - SEARCH("-", $A297, SEARCH("-", $A297) + 1)),INDIRECT(LEFT($A297,SEARCH("-",$A297,1)-1)&amp;"_Header"),0)</f>
        <v>39</v>
      </c>
    </row>
    <row r="302" spans="1:17" ht="30" customHeight="1">
      <c r="A302" s="396" t="s">
        <v>623</v>
      </c>
      <c r="B302" s="317" t="s">
        <v>623</v>
      </c>
      <c r="C302" s="707" t="s">
        <v>687</v>
      </c>
      <c r="D302" s="708"/>
      <c r="E302" s="708"/>
      <c r="F302" s="709"/>
      <c r="G302" s="211"/>
      <c r="H302" s="169"/>
      <c r="I302" s="169"/>
      <c r="J302" s="169"/>
      <c r="K302" s="169"/>
      <c r="L302" s="169"/>
      <c r="M302" s="169"/>
      <c r="N302" s="170"/>
      <c r="O302" s="170"/>
    </row>
    <row r="303" spans="1:17" ht="60" customHeight="1">
      <c r="A303" s="396" t="s">
        <v>917</v>
      </c>
      <c r="B303" s="317" t="s">
        <v>918</v>
      </c>
      <c r="C303" s="704"/>
      <c r="D303" s="705"/>
      <c r="E303" s="705"/>
      <c r="F303" s="706"/>
      <c r="G303" s="332" t="e">
        <f ca="1">IF(AND($I303=TRUE,$J303=TRUE),"Return to form","")</f>
        <v>#N/A</v>
      </c>
      <c r="H303" s="169" t="e">
        <f ca="1">OR(AND(E297&lt;&gt;0,ABS(F297-E297)&gt;=$M303),AND(E297=0,F297&gt;=$M303))</f>
        <v>#N/A</v>
      </c>
      <c r="I303" s="169" t="e">
        <f ca="1">OR(F297&lt;=(E297*(1-N303)),F297&gt;=(E297*(1+N303)))</f>
        <v>#N/A</v>
      </c>
      <c r="J303" s="169" t="b">
        <f>ISTEXT(C303)</f>
        <v>0</v>
      </c>
      <c r="K303" s="169" t="e">
        <f ca="1">IF(AND(H303=TRUE,I303=TRUE),TRUE,FALSE)</f>
        <v>#N/A</v>
      </c>
      <c r="L303" s="169" t="e">
        <f ca="1">IF(AND(H303=TRUE,I303=TRUE,J303=TRUE),TRUE,FALSE)</f>
        <v>#N/A</v>
      </c>
      <c r="M303" s="169">
        <v>5000</v>
      </c>
      <c r="N303" s="170">
        <v>0.2</v>
      </c>
      <c r="O303" s="170" t="s">
        <v>683</v>
      </c>
      <c r="P303">
        <f t="shared" ca="1" si="29"/>
        <v>18</v>
      </c>
      <c r="Q303">
        <f ca="1">MATCH(RIGHT($A297,LEN($A297) - SEARCH("-", $A297, SEARCH("-", $A297) + 1)),INDIRECT(LEFT($A297,SEARCH("-",$A297,1)-1)&amp;"_Header"),0)</f>
        <v>39</v>
      </c>
    </row>
    <row r="304" spans="1:17">
      <c r="A304" s="396" t="s">
        <v>623</v>
      </c>
      <c r="B304" s="317" t="s">
        <v>623</v>
      </c>
      <c r="C304" s="123"/>
      <c r="D304" s="123"/>
      <c r="E304" s="123"/>
      <c r="F304" s="123"/>
      <c r="G304" s="212"/>
      <c r="H304" s="158"/>
      <c r="I304" s="158"/>
      <c r="J304" s="158"/>
      <c r="K304" s="158"/>
      <c r="L304" s="158"/>
      <c r="M304" s="158"/>
      <c r="N304" s="163"/>
      <c r="O304" s="163"/>
    </row>
    <row r="305" spans="1:17" ht="30" customHeight="1">
      <c r="A305" s="396" t="s">
        <v>623</v>
      </c>
      <c r="B305" s="317" t="s">
        <v>623</v>
      </c>
      <c r="C305" s="701" t="s">
        <v>919</v>
      </c>
      <c r="D305" s="702"/>
      <c r="E305" s="702"/>
      <c r="F305" s="703"/>
      <c r="G305" s="211"/>
      <c r="H305" s="158"/>
      <c r="I305" s="158"/>
      <c r="J305" s="158"/>
      <c r="K305" s="158"/>
      <c r="L305" s="158"/>
      <c r="M305" s="158"/>
      <c r="N305" s="163"/>
      <c r="O305" s="163"/>
    </row>
    <row r="306" spans="1:17" ht="45" customHeight="1">
      <c r="A306" s="396" t="s">
        <v>623</v>
      </c>
      <c r="B306" s="317" t="s">
        <v>623</v>
      </c>
      <c r="C306" s="57" t="s">
        <v>675</v>
      </c>
      <c r="D306" s="57" t="s">
        <v>676</v>
      </c>
      <c r="E306" s="57" t="s">
        <v>677</v>
      </c>
      <c r="F306" s="57" t="s">
        <v>678</v>
      </c>
      <c r="G306" s="211"/>
      <c r="H306" s="165"/>
      <c r="I306" s="165"/>
      <c r="J306" s="158"/>
      <c r="K306" s="165"/>
      <c r="L306" s="158"/>
      <c r="M306" s="158"/>
      <c r="N306" s="163"/>
      <c r="O306" s="163"/>
    </row>
    <row r="307" spans="1:17">
      <c r="A307" s="397" t="str">
        <f>LEFT(A309,LEN(A309)-8)</f>
        <v>EandR1-transahttll-exptotfa</v>
      </c>
      <c r="B307" s="317" t="s">
        <v>623</v>
      </c>
      <c r="C307" s="249" t="e">
        <f ca="1">INDEX(INDIRECT("data_"&amp;C$1&amp;"_array"),MATCH(Cover!$C$17,INDIRECT("data_"&amp;C$1&amp;"_rows"),0),MATCH(SUBSTITUTE($A307,"strt","end"),INDIRECT("data_"&amp;C$1&amp;"_cols"),0))</f>
        <v>#N/A</v>
      </c>
      <c r="D307" s="249" t="e">
        <f ca="1">INDEX(INDIRECT("data_"&amp;D$1&amp;"_array"),MATCH(Cover!$C$17,INDIRECT("data_"&amp;D$1&amp;"_rows"),0),MATCH(SUBSTITUTE($A307,"strt","end"),INDIRECT("data_"&amp;D$1&amp;"_cols"),0))</f>
        <v>#N/A</v>
      </c>
      <c r="E307" s="249" t="e">
        <f ca="1">INDEX(INDIRECT("data_"&amp;E$1&amp;"_array"),MATCH(Cover!$C$17,INDIRECT("data_"&amp;E$1&amp;"_rows"),0),MATCH(SUBSTITUTE($A307,"strt","end"),INDIRECT("data_"&amp;E$1&amp;"_cols"),0))</f>
        <v>#N/A</v>
      </c>
      <c r="F307" s="250">
        <f ca="1">INDEX(INDIRECT(LEFT($A307,SEARCH("-",$A307,1)-1)&amp;"_data"),MATCH(MID($A307, SEARCH("-",$A307) + 1, SEARCH("-",$A307,SEARCH("-",$A307)+1) - SEARCH("-",$A307) - 1),INDIRECT(LEFT($A307,SEARCH("-",$A307,1)-1)&amp;"_rows"),0),MATCH(RIGHT($A307,LEN($A307) - SEARCH("-", $A307, SEARCH("-", $A307) + 1)),INDIRECT(LEFT($A307,SEARCH("-",$A307,1)-1)&amp;"_Header"),0))</f>
        <v>0</v>
      </c>
      <c r="G307" s="211"/>
      <c r="H307" s="166"/>
      <c r="I307" s="166"/>
      <c r="J307" s="167"/>
      <c r="K307" s="166"/>
      <c r="L307" s="167"/>
      <c r="M307" s="167"/>
      <c r="N307" s="168"/>
      <c r="O307" s="168"/>
    </row>
    <row r="308" spans="1:17" ht="60" customHeight="1">
      <c r="A308" s="396" t="s">
        <v>623</v>
      </c>
      <c r="B308" s="317" t="s">
        <v>623</v>
      </c>
      <c r="C308" s="707" t="s">
        <v>692</v>
      </c>
      <c r="D308" s="708"/>
      <c r="E308" s="708"/>
      <c r="F308" s="709"/>
      <c r="G308" s="95"/>
      <c r="H308" s="169"/>
      <c r="I308" s="169"/>
      <c r="J308" s="169"/>
      <c r="K308" s="169"/>
      <c r="L308" s="169"/>
      <c r="M308" s="169"/>
      <c r="N308" s="170"/>
      <c r="O308" s="170"/>
    </row>
    <row r="309" spans="1:17" ht="60" customHeight="1">
      <c r="A309" s="396" t="s">
        <v>920</v>
      </c>
      <c r="B309" s="317" t="s">
        <v>921</v>
      </c>
      <c r="C309" s="704"/>
      <c r="D309" s="705"/>
      <c r="E309" s="705"/>
      <c r="F309" s="706"/>
      <c r="G309" s="332" t="e">
        <f ca="1">IF(AND($I309=TRUE,$J309=TRUE),"Return to form","")</f>
        <v>#N/A</v>
      </c>
      <c r="H309" s="169" t="e">
        <f ca="1">D307&lt;&gt;0</f>
        <v>#N/A</v>
      </c>
      <c r="I309" s="169" t="e">
        <f ca="1">F307&gt;=D307</f>
        <v>#N/A</v>
      </c>
      <c r="J309" s="169" t="b">
        <f>ISTEXT(C309)</f>
        <v>0</v>
      </c>
      <c r="K309" s="169" t="e">
        <f ca="1">IF(AND(H309=TRUE,I309=TRUE),TRUE,FALSE)</f>
        <v>#N/A</v>
      </c>
      <c r="L309" s="169" t="e">
        <f ca="1">IF(AND(H309=TRUE,I309=TRUE,J309=TRUE),TRUE,FALSE)</f>
        <v>#N/A</v>
      </c>
      <c r="M309" s="169"/>
      <c r="N309" s="170"/>
      <c r="O309" s="170" t="s">
        <v>683</v>
      </c>
      <c r="P309">
        <f ca="1">MATCH(MID($A307, SEARCH("-",$A309) + 1, SEARCH("-",$A309,SEARCH("-",$A309)+1) - SEARCH("-",$A309) - 1),INDIRECT(LEFT($A309,SEARCH("-",$A309,1)-1)&amp;"_rows"),0)</f>
        <v>19</v>
      </c>
      <c r="Q309">
        <f ca="1">MATCH(RIGHT($A307,LEN($A307) - SEARCH("-", $A307, SEARCH("-", $A307) + 1)),INDIRECT(LEFT($A307,SEARCH("-",$A307,1)-1)&amp;"_Header"),0)</f>
        <v>12</v>
      </c>
    </row>
    <row r="310" spans="1:17" ht="30" customHeight="1">
      <c r="A310" s="396" t="s">
        <v>623</v>
      </c>
      <c r="B310" s="317" t="s">
        <v>623</v>
      </c>
      <c r="C310" s="707" t="s">
        <v>684</v>
      </c>
      <c r="D310" s="708"/>
      <c r="E310" s="708"/>
      <c r="F310" s="709"/>
      <c r="G310" s="211"/>
      <c r="H310" s="169"/>
      <c r="I310" s="169"/>
      <c r="J310" s="169"/>
      <c r="K310" s="169"/>
      <c r="L310" s="169"/>
      <c r="M310" s="169"/>
      <c r="N310" s="170"/>
      <c r="O310" s="170"/>
    </row>
    <row r="311" spans="1:17" ht="60" customHeight="1">
      <c r="A311" s="396" t="s">
        <v>922</v>
      </c>
      <c r="B311" s="317" t="s">
        <v>923</v>
      </c>
      <c r="C311" s="704"/>
      <c r="D311" s="705"/>
      <c r="E311" s="705"/>
      <c r="F311" s="706"/>
      <c r="G311" s="332" t="e">
        <f ca="1">IF(AND($I311=TRUE,$J311=TRUE),"Return to form","")</f>
        <v>#N/A</v>
      </c>
      <c r="H311" s="169" t="e">
        <f ca="1">AND($F307&lt;=SUM($C307-$M311),$I309=FALSE)</f>
        <v>#N/A</v>
      </c>
      <c r="I311" s="169" t="e">
        <f ca="1">F307&lt;=SUM(C307*N311)</f>
        <v>#N/A</v>
      </c>
      <c r="J311" s="169" t="b">
        <f>ISTEXT(C311)</f>
        <v>0</v>
      </c>
      <c r="K311" s="169" t="e">
        <f ca="1">IF(AND(H311=TRUE,I311=TRUE),TRUE,FALSE)</f>
        <v>#N/A</v>
      </c>
      <c r="L311" s="169" t="e">
        <f ca="1">IF(AND(H311=TRUE,I311=TRUE,J311=TRUE),TRUE,FALSE)</f>
        <v>#N/A</v>
      </c>
      <c r="M311" s="169">
        <v>5000</v>
      </c>
      <c r="N311" s="170">
        <v>0.33333333333333298</v>
      </c>
      <c r="O311" s="170" t="s">
        <v>683</v>
      </c>
      <c r="P311">
        <f t="shared" ref="P311:P313" ca="1" si="30">MATCH(MID($A309, SEARCH("-",$A311) + 1, SEARCH("-",$A311,SEARCH("-",$A311)+1) - SEARCH("-",$A311) - 1),INDIRECT(LEFT($A311,SEARCH("-",$A311,1)-1)&amp;"_rows"),0)</f>
        <v>19</v>
      </c>
      <c r="Q311">
        <f ca="1">MATCH(RIGHT($A307,LEN($A307) - SEARCH("-", $A307, SEARCH("-", $A307) + 1)),INDIRECT(LEFT($A307,SEARCH("-",$A307,1)-1)&amp;"_Header"),0)</f>
        <v>12</v>
      </c>
    </row>
    <row r="312" spans="1:17" ht="30" customHeight="1">
      <c r="A312" s="396" t="s">
        <v>623</v>
      </c>
      <c r="B312" s="317" t="s">
        <v>623</v>
      </c>
      <c r="C312" s="707" t="s">
        <v>687</v>
      </c>
      <c r="D312" s="708"/>
      <c r="E312" s="708"/>
      <c r="F312" s="709"/>
      <c r="G312" s="211"/>
      <c r="H312" s="169"/>
      <c r="I312" s="169"/>
      <c r="J312" s="169"/>
      <c r="K312" s="169"/>
      <c r="L312" s="169"/>
      <c r="M312" s="169"/>
      <c r="N312" s="170"/>
      <c r="O312" s="170"/>
    </row>
    <row r="313" spans="1:17" ht="60" customHeight="1">
      <c r="A313" s="396" t="s">
        <v>924</v>
      </c>
      <c r="B313" s="317" t="s">
        <v>925</v>
      </c>
      <c r="C313" s="704"/>
      <c r="D313" s="705"/>
      <c r="E313" s="705"/>
      <c r="F313" s="706"/>
      <c r="G313" s="332" t="e">
        <f ca="1">IF(AND($I313=TRUE,$J313=TRUE),"Return to form","")</f>
        <v>#N/A</v>
      </c>
      <c r="H313" s="169" t="e">
        <f ca="1">OR(AND(E307&lt;&gt;0,ABS(F307-E307)&gt;=$M313),AND(E307=0,F307&gt;=$M313))</f>
        <v>#N/A</v>
      </c>
      <c r="I313" s="169" t="e">
        <f ca="1">OR(F307&lt;=(E307*(1-N313)),F307&gt;=(E307*(1+N313)))</f>
        <v>#N/A</v>
      </c>
      <c r="J313" s="169" t="b">
        <f>ISTEXT(C313)</f>
        <v>0</v>
      </c>
      <c r="K313" s="169" t="e">
        <f ca="1">IF(AND(H313=TRUE,I313=TRUE),TRUE,FALSE)</f>
        <v>#N/A</v>
      </c>
      <c r="L313" s="169" t="e">
        <f ca="1">IF(AND(H313=TRUE,I313=TRUE,J313=TRUE),TRUE,FALSE)</f>
        <v>#N/A</v>
      </c>
      <c r="M313" s="169">
        <v>5000</v>
      </c>
      <c r="N313" s="170">
        <v>0.2</v>
      </c>
      <c r="O313" s="170" t="s">
        <v>683</v>
      </c>
      <c r="P313">
        <f t="shared" ca="1" si="30"/>
        <v>19</v>
      </c>
      <c r="Q313">
        <f ca="1">MATCH(RIGHT($A307,LEN($A307) - SEARCH("-", $A307, SEARCH("-", $A307) + 1)),INDIRECT(LEFT($A307,SEARCH("-",$A307,1)-1)&amp;"_Header"),0)</f>
        <v>12</v>
      </c>
    </row>
    <row r="314" spans="1:17">
      <c r="A314" s="396" t="s">
        <v>623</v>
      </c>
      <c r="B314" s="317" t="s">
        <v>623</v>
      </c>
      <c r="C314" s="123"/>
      <c r="D314" s="123"/>
      <c r="E314" s="123"/>
      <c r="F314" s="123"/>
      <c r="G314" s="212"/>
      <c r="H314" s="158"/>
      <c r="I314" s="158"/>
      <c r="J314" s="158"/>
      <c r="K314" s="158"/>
      <c r="L314" s="158"/>
      <c r="M314" s="158"/>
      <c r="N314" s="163"/>
      <c r="O314" s="163"/>
    </row>
    <row r="315" spans="1:17" ht="30" customHeight="1">
      <c r="A315" s="396" t="s">
        <v>623</v>
      </c>
      <c r="B315" s="317" t="s">
        <v>623</v>
      </c>
      <c r="C315" s="701" t="s">
        <v>926</v>
      </c>
      <c r="D315" s="702"/>
      <c r="E315" s="702"/>
      <c r="F315" s="703"/>
      <c r="G315" s="211"/>
      <c r="H315" s="158"/>
      <c r="I315" s="158"/>
      <c r="J315" s="158"/>
      <c r="K315" s="158"/>
      <c r="L315" s="158"/>
      <c r="M315" s="158"/>
      <c r="N315" s="163"/>
      <c r="O315" s="163"/>
    </row>
    <row r="316" spans="1:17" ht="45" customHeight="1">
      <c r="A316" s="396" t="s">
        <v>623</v>
      </c>
      <c r="B316" s="317" t="s">
        <v>623</v>
      </c>
      <c r="C316" s="57" t="s">
        <v>675</v>
      </c>
      <c r="D316" s="57" t="s">
        <v>676</v>
      </c>
      <c r="E316" s="57" t="s">
        <v>677</v>
      </c>
      <c r="F316" s="57" t="s">
        <v>678</v>
      </c>
      <c r="G316" s="211"/>
      <c r="H316" s="165"/>
      <c r="I316" s="165"/>
      <c r="J316" s="158"/>
      <c r="K316" s="165"/>
      <c r="L316" s="158"/>
      <c r="M316" s="158"/>
      <c r="N316" s="163"/>
      <c r="O316" s="163"/>
    </row>
    <row r="317" spans="1:17">
      <c r="A317" s="397" t="str">
        <f>LEFT(A319,LEN(A319)-8)</f>
        <v>EandR1-transahttll-exptotfin</v>
      </c>
      <c r="B317" s="317" t="s">
        <v>623</v>
      </c>
      <c r="C317" s="249" t="e">
        <f ca="1">INDEX(INDIRECT("data_"&amp;C$1&amp;"_array"),MATCH(Cover!$C$17,INDIRECT("data_"&amp;C$1&amp;"_rows"),0),MATCH(SUBSTITUTE($A317,"strt","end"),INDIRECT("data_"&amp;C$1&amp;"_cols"),0))</f>
        <v>#N/A</v>
      </c>
      <c r="D317" s="249" t="e">
        <f ca="1">INDEX(INDIRECT("data_"&amp;D$1&amp;"_array"),MATCH(Cover!$C$17,INDIRECT("data_"&amp;D$1&amp;"_rows"),0),MATCH(SUBSTITUTE($A317,"strt","end"),INDIRECT("data_"&amp;D$1&amp;"_cols"),0))</f>
        <v>#N/A</v>
      </c>
      <c r="E317" s="249" t="e">
        <f ca="1">INDEX(INDIRECT("data_"&amp;E$1&amp;"_array"),MATCH(Cover!$C$17,INDIRECT("data_"&amp;E$1&amp;"_rows"),0),MATCH(SUBSTITUTE($A317,"strt","end"),INDIRECT("data_"&amp;E$1&amp;"_cols"),0))</f>
        <v>#N/A</v>
      </c>
      <c r="F317" s="250">
        <f ca="1">INDEX(INDIRECT(LEFT($A317,SEARCH("-",$A317,1)-1)&amp;"_data"),MATCH(MID($A317, SEARCH("-",$A317) + 1, SEARCH("-",$A317,SEARCH("-",$A317)+1) - SEARCH("-",$A317) - 1),INDIRECT(LEFT($A317,SEARCH("-",$A317,1)-1)&amp;"_rows"),0),MATCH(RIGHT($A317,LEN($A317) - SEARCH("-", $A317, SEARCH("-", $A317) + 1)),INDIRECT(LEFT($A317,SEARCH("-",$A317,1)-1)&amp;"_Header"),0))</f>
        <v>0</v>
      </c>
      <c r="G317" s="211"/>
      <c r="H317" s="166"/>
      <c r="I317" s="166"/>
      <c r="J317" s="167"/>
      <c r="K317" s="166"/>
      <c r="L317" s="167"/>
      <c r="M317" s="167"/>
      <c r="N317" s="168"/>
      <c r="O317" s="168"/>
    </row>
    <row r="318" spans="1:17" ht="60" customHeight="1">
      <c r="A318" s="396" t="s">
        <v>623</v>
      </c>
      <c r="B318" s="317" t="s">
        <v>623</v>
      </c>
      <c r="C318" s="707" t="s">
        <v>692</v>
      </c>
      <c r="D318" s="708"/>
      <c r="E318" s="708"/>
      <c r="F318" s="709"/>
      <c r="G318" s="95"/>
      <c r="H318" s="169"/>
      <c r="I318" s="169"/>
      <c r="J318" s="169"/>
      <c r="K318" s="169"/>
      <c r="L318" s="169"/>
      <c r="M318" s="169"/>
      <c r="N318" s="170"/>
      <c r="O318" s="170"/>
    </row>
    <row r="319" spans="1:17" ht="60" customHeight="1">
      <c r="A319" s="396" t="s">
        <v>927</v>
      </c>
      <c r="B319" s="317" t="s">
        <v>928</v>
      </c>
      <c r="C319" s="704"/>
      <c r="D319" s="705"/>
      <c r="E319" s="705"/>
      <c r="F319" s="706"/>
      <c r="G319" s="332" t="e">
        <f ca="1">IF(AND($I319=TRUE,$J319=TRUE),"Return to form","")</f>
        <v>#N/A</v>
      </c>
      <c r="H319" s="169" t="e">
        <f ca="1">D317&lt;&gt;0</f>
        <v>#N/A</v>
      </c>
      <c r="I319" s="169" t="e">
        <f ca="1">F317&gt;=D317</f>
        <v>#N/A</v>
      </c>
      <c r="J319" s="169" t="b">
        <f>ISTEXT(C319)</f>
        <v>0</v>
      </c>
      <c r="K319" s="169" t="e">
        <f ca="1">IF(AND(H319=TRUE,I319=TRUE),TRUE,FALSE)</f>
        <v>#N/A</v>
      </c>
      <c r="L319" s="169" t="e">
        <f ca="1">IF(AND(H319=TRUE,I319=TRUE,J319=TRUE),TRUE,FALSE)</f>
        <v>#N/A</v>
      </c>
      <c r="M319" s="169"/>
      <c r="N319" s="170"/>
      <c r="O319" s="170" t="s">
        <v>683</v>
      </c>
      <c r="P319">
        <f ca="1">MATCH(MID($A317, SEARCH("-",$A319) + 1, SEARCH("-",$A319,SEARCH("-",$A319)+1) - SEARCH("-",$A319) - 1),INDIRECT(LEFT($A319,SEARCH("-",$A319,1)-1)&amp;"_rows"),0)</f>
        <v>19</v>
      </c>
      <c r="Q319">
        <f ca="1">MATCH(RIGHT($A317,LEN($A317) - SEARCH("-", $A317, SEARCH("-", $A317) + 1)),INDIRECT(LEFT($A317,SEARCH("-",$A317,1)-1)&amp;"_Header"),0)</f>
        <v>23</v>
      </c>
    </row>
    <row r="320" spans="1:17" ht="30" customHeight="1">
      <c r="A320" s="396" t="s">
        <v>623</v>
      </c>
      <c r="B320" s="317" t="s">
        <v>623</v>
      </c>
      <c r="C320" s="707" t="s">
        <v>684</v>
      </c>
      <c r="D320" s="708"/>
      <c r="E320" s="708"/>
      <c r="F320" s="709"/>
      <c r="G320" s="211"/>
      <c r="H320" s="169"/>
      <c r="I320" s="169"/>
      <c r="J320" s="169"/>
      <c r="K320" s="169"/>
      <c r="L320" s="169"/>
      <c r="M320" s="169"/>
      <c r="N320" s="170"/>
      <c r="O320" s="170"/>
    </row>
    <row r="321" spans="1:17" ht="60" customHeight="1">
      <c r="A321" s="396" t="s">
        <v>929</v>
      </c>
      <c r="B321" s="317" t="s">
        <v>930</v>
      </c>
      <c r="C321" s="704"/>
      <c r="D321" s="705"/>
      <c r="E321" s="705"/>
      <c r="F321" s="706"/>
      <c r="G321" s="332" t="e">
        <f ca="1">IF(AND($I321=TRUE,$J321=TRUE),"Return to form","")</f>
        <v>#N/A</v>
      </c>
      <c r="H321" s="169" t="e">
        <f ca="1">AND($F317&lt;=SUM($C317-$M321),$I319=FALSE)</f>
        <v>#N/A</v>
      </c>
      <c r="I321" s="169" t="e">
        <f ca="1">F317&lt;=SUM(C317*N321)</f>
        <v>#N/A</v>
      </c>
      <c r="J321" s="169" t="b">
        <f>ISTEXT(C321)</f>
        <v>0</v>
      </c>
      <c r="K321" s="169" t="e">
        <f ca="1">IF(AND(H321=TRUE,I321=TRUE),TRUE,FALSE)</f>
        <v>#N/A</v>
      </c>
      <c r="L321" s="169" t="e">
        <f ca="1">IF(AND(H321=TRUE,I321=TRUE,J321=TRUE),TRUE,FALSE)</f>
        <v>#N/A</v>
      </c>
      <c r="M321" s="169">
        <v>5000</v>
      </c>
      <c r="N321" s="170">
        <v>0.33333333333333298</v>
      </c>
      <c r="O321" s="170" t="s">
        <v>683</v>
      </c>
      <c r="P321">
        <f t="shared" ref="P321:P323" ca="1" si="31">MATCH(MID($A319, SEARCH("-",$A321) + 1, SEARCH("-",$A321,SEARCH("-",$A321)+1) - SEARCH("-",$A321) - 1),INDIRECT(LEFT($A321,SEARCH("-",$A321,1)-1)&amp;"_rows"),0)</f>
        <v>19</v>
      </c>
      <c r="Q321">
        <f ca="1">MATCH(RIGHT($A317,LEN($A317) - SEARCH("-", $A317, SEARCH("-", $A317) + 1)),INDIRECT(LEFT($A317,SEARCH("-",$A317,1)-1)&amp;"_Header"),0)</f>
        <v>23</v>
      </c>
    </row>
    <row r="322" spans="1:17" ht="30" customHeight="1">
      <c r="A322" s="396" t="s">
        <v>623</v>
      </c>
      <c r="B322" s="317" t="s">
        <v>623</v>
      </c>
      <c r="C322" s="707" t="s">
        <v>687</v>
      </c>
      <c r="D322" s="708"/>
      <c r="E322" s="708"/>
      <c r="F322" s="709"/>
      <c r="G322" s="211"/>
      <c r="H322" s="169"/>
      <c r="I322" s="169"/>
      <c r="J322" s="169"/>
      <c r="K322" s="169"/>
      <c r="L322" s="169"/>
      <c r="M322" s="169"/>
      <c r="N322" s="170"/>
      <c r="O322" s="170"/>
    </row>
    <row r="323" spans="1:17" ht="60" customHeight="1">
      <c r="A323" s="396" t="s">
        <v>931</v>
      </c>
      <c r="B323" s="317" t="s">
        <v>932</v>
      </c>
      <c r="C323" s="704"/>
      <c r="D323" s="705"/>
      <c r="E323" s="705"/>
      <c r="F323" s="706"/>
      <c r="G323" s="332" t="e">
        <f ca="1">IF(AND($I323=TRUE,$J323=TRUE),"Return to form","")</f>
        <v>#N/A</v>
      </c>
      <c r="H323" s="169" t="e">
        <f ca="1">OR(AND(E317&lt;&gt;0,ABS(F317-E317)&gt;=$M323),AND(E317=0,F317&gt;=$M323))</f>
        <v>#N/A</v>
      </c>
      <c r="I323" s="169" t="e">
        <f ca="1">OR(F317&lt;=(E317*(1-N323)),F317&gt;=(E317*(1+N323)))</f>
        <v>#N/A</v>
      </c>
      <c r="J323" s="169" t="b">
        <f>ISTEXT(C323)</f>
        <v>0</v>
      </c>
      <c r="K323" s="169" t="e">
        <f ca="1">IF(AND(H323=TRUE,I323=TRUE),TRUE,FALSE)</f>
        <v>#N/A</v>
      </c>
      <c r="L323" s="169" t="e">
        <f ca="1">IF(AND(H323=TRUE,I323=TRUE,J323=TRUE),TRUE,FALSE)</f>
        <v>#N/A</v>
      </c>
      <c r="M323" s="169">
        <v>5000</v>
      </c>
      <c r="N323" s="170">
        <v>0.2</v>
      </c>
      <c r="O323" s="170" t="s">
        <v>683</v>
      </c>
      <c r="P323">
        <f t="shared" ca="1" si="31"/>
        <v>19</v>
      </c>
      <c r="Q323">
        <f ca="1">MATCH(RIGHT($A317,LEN($A317) - SEARCH("-", $A317, SEARCH("-", $A317) + 1)),INDIRECT(LEFT($A317,SEARCH("-",$A317,1)-1)&amp;"_Header"),0)</f>
        <v>23</v>
      </c>
    </row>
    <row r="324" spans="1:17">
      <c r="A324" s="396" t="s">
        <v>623</v>
      </c>
      <c r="B324" s="317" t="s">
        <v>623</v>
      </c>
      <c r="C324" s="123"/>
      <c r="D324" s="123"/>
      <c r="E324" s="123"/>
      <c r="F324" s="123"/>
      <c r="G324" s="212"/>
      <c r="H324" s="158"/>
      <c r="I324" s="158"/>
      <c r="J324" s="158"/>
      <c r="K324" s="158"/>
      <c r="L324" s="158"/>
      <c r="M324" s="158"/>
      <c r="N324" s="163"/>
      <c r="O324" s="163"/>
    </row>
    <row r="325" spans="1:17" ht="43.5" customHeight="1">
      <c r="A325" s="396" t="s">
        <v>623</v>
      </c>
      <c r="B325" s="317" t="s">
        <v>623</v>
      </c>
      <c r="C325" s="701" t="s">
        <v>933</v>
      </c>
      <c r="D325" s="702"/>
      <c r="E325" s="702"/>
      <c r="F325" s="703"/>
      <c r="G325" s="211"/>
      <c r="H325" s="158"/>
      <c r="I325" s="158"/>
      <c r="J325" s="158"/>
      <c r="K325" s="158"/>
      <c r="L325" s="158"/>
      <c r="M325" s="158"/>
      <c r="N325" s="163"/>
      <c r="O325" s="163"/>
    </row>
    <row r="326" spans="1:17" ht="45" customHeight="1">
      <c r="A326" s="396" t="s">
        <v>623</v>
      </c>
      <c r="B326" s="317" t="s">
        <v>623</v>
      </c>
      <c r="C326" s="57" t="s">
        <v>675</v>
      </c>
      <c r="D326" s="57" t="s">
        <v>676</v>
      </c>
      <c r="E326" s="57" t="s">
        <v>677</v>
      </c>
      <c r="F326" s="57" t="s">
        <v>678</v>
      </c>
      <c r="G326" s="211"/>
      <c r="H326" s="165"/>
      <c r="I326" s="165"/>
      <c r="J326" s="158"/>
      <c r="K326" s="165"/>
      <c r="L326" s="158"/>
      <c r="M326" s="158"/>
      <c r="N326" s="163"/>
      <c r="O326" s="163"/>
    </row>
    <row r="327" spans="1:17">
      <c r="A327" s="397" t="str">
        <f>LEFT(A329,LEN(A329)-8)</f>
        <v>EandR1-transahttll-rectot</v>
      </c>
      <c r="B327" s="317" t="s">
        <v>623</v>
      </c>
      <c r="C327" s="249" t="e">
        <f ca="1">INDEX(INDIRECT("data_"&amp;C$1&amp;"_array"),MATCH(Cover!$C$17,INDIRECT("data_"&amp;C$1&amp;"_rows"),0),MATCH(SUBSTITUTE($A327,"strt","end"),INDIRECT("data_"&amp;C$1&amp;"_cols"),0))</f>
        <v>#N/A</v>
      </c>
      <c r="D327" s="249" t="e">
        <f ca="1">INDEX(INDIRECT("data_"&amp;D$1&amp;"_array"),MATCH(Cover!$C$17,INDIRECT("data_"&amp;D$1&amp;"_rows"),0),MATCH(SUBSTITUTE($A327,"strt","end"),INDIRECT("data_"&amp;D$1&amp;"_cols"),0))</f>
        <v>#N/A</v>
      </c>
      <c r="E327" s="249" t="e">
        <f ca="1">INDEX(INDIRECT("data_"&amp;E$1&amp;"_array"),MATCH(Cover!$C$17,INDIRECT("data_"&amp;E$1&amp;"_rows"),0),MATCH(SUBSTITUTE($A327,"strt","end"),INDIRECT("data_"&amp;E$1&amp;"_cols"),0))</f>
        <v>#N/A</v>
      </c>
      <c r="F327" s="250">
        <f ca="1">INDEX(INDIRECT(LEFT($A327,SEARCH("-",$A327,1)-1)&amp;"_data"),MATCH(MID($A327, SEARCH("-",$A327) + 1, SEARCH("-",$A327,SEARCH("-",$A327)+1) - SEARCH("-",$A327) - 1),INDIRECT(LEFT($A327,SEARCH("-",$A327,1)-1)&amp;"_rows"),0),MATCH(RIGHT($A327,LEN($A327) - SEARCH("-", $A327, SEARCH("-", $A327) + 1)),INDIRECT(LEFT($A327,SEARCH("-",$A327,1)-1)&amp;"_Header"),0))</f>
        <v>0</v>
      </c>
      <c r="G327" s="211"/>
      <c r="H327" s="166"/>
      <c r="I327" s="166"/>
      <c r="J327" s="167"/>
      <c r="K327" s="166"/>
      <c r="L327" s="167"/>
      <c r="M327" s="167"/>
      <c r="N327" s="168"/>
      <c r="O327" s="168"/>
    </row>
    <row r="328" spans="1:17" ht="60" customHeight="1">
      <c r="A328" s="396" t="s">
        <v>623</v>
      </c>
      <c r="B328" s="317" t="s">
        <v>623</v>
      </c>
      <c r="C328" s="707" t="s">
        <v>692</v>
      </c>
      <c r="D328" s="708"/>
      <c r="E328" s="708"/>
      <c r="F328" s="709"/>
      <c r="G328" s="95"/>
      <c r="H328" s="169"/>
      <c r="I328" s="169"/>
      <c r="J328" s="169"/>
      <c r="K328" s="169"/>
      <c r="L328" s="169"/>
      <c r="M328" s="169"/>
      <c r="N328" s="170"/>
      <c r="O328" s="170"/>
    </row>
    <row r="329" spans="1:17" ht="60" customHeight="1">
      <c r="A329" s="396" t="s">
        <v>934</v>
      </c>
      <c r="B329" s="317" t="s">
        <v>935</v>
      </c>
      <c r="C329" s="704"/>
      <c r="D329" s="705"/>
      <c r="E329" s="705"/>
      <c r="F329" s="706"/>
      <c r="G329" s="332" t="e">
        <f ca="1">IF(AND($I329=TRUE,$J329=TRUE),"Return to form","")</f>
        <v>#N/A</v>
      </c>
      <c r="H329" s="169" t="e">
        <f ca="1">D327&lt;&gt;0</f>
        <v>#N/A</v>
      </c>
      <c r="I329" s="169" t="e">
        <f ca="1">F327&gt;=D327</f>
        <v>#N/A</v>
      </c>
      <c r="J329" s="169" t="b">
        <f>ISTEXT(C329)</f>
        <v>0</v>
      </c>
      <c r="K329" s="169" t="e">
        <f ca="1">IF(AND(H329=TRUE,I329=TRUE),TRUE,FALSE)</f>
        <v>#N/A</v>
      </c>
      <c r="L329" s="169" t="e">
        <f ca="1">IF(AND(H329=TRUE,I329=TRUE,J329=TRUE),TRUE,FALSE)</f>
        <v>#N/A</v>
      </c>
      <c r="M329" s="169"/>
      <c r="N329" s="170"/>
      <c r="O329" s="170" t="s">
        <v>683</v>
      </c>
      <c r="P329">
        <f ca="1">MATCH(MID($A327, SEARCH("-",$A329) + 1, SEARCH("-",$A329,SEARCH("-",$A329)+1) - SEARCH("-",$A329) - 1),INDIRECT(LEFT($A329,SEARCH("-",$A329,1)-1)&amp;"_rows"),0)</f>
        <v>19</v>
      </c>
      <c r="Q329">
        <f ca="1">MATCH(RIGHT($A327,LEN($A327) - SEARCH("-", $A327, SEARCH("-", $A327) + 1)),INDIRECT(LEFT($A327,SEARCH("-",$A327,1)-1)&amp;"_Header"),0)</f>
        <v>39</v>
      </c>
    </row>
    <row r="330" spans="1:17" ht="30" customHeight="1">
      <c r="A330" s="396" t="s">
        <v>623</v>
      </c>
      <c r="B330" s="317" t="s">
        <v>623</v>
      </c>
      <c r="C330" s="707" t="s">
        <v>684</v>
      </c>
      <c r="D330" s="708"/>
      <c r="E330" s="708"/>
      <c r="F330" s="709"/>
      <c r="G330" s="211"/>
      <c r="H330" s="169"/>
      <c r="I330" s="169"/>
      <c r="J330" s="169"/>
      <c r="K330" s="169"/>
      <c r="L330" s="169"/>
      <c r="M330" s="169"/>
      <c r="N330" s="170"/>
      <c r="O330" s="170"/>
    </row>
    <row r="331" spans="1:17" ht="60" customHeight="1">
      <c r="A331" s="396" t="s">
        <v>936</v>
      </c>
      <c r="B331" s="317" t="s">
        <v>937</v>
      </c>
      <c r="C331" s="704"/>
      <c r="D331" s="705"/>
      <c r="E331" s="705"/>
      <c r="F331" s="706"/>
      <c r="G331" s="332" t="e">
        <f ca="1">IF(AND($I331=TRUE,$J331=TRUE),"Return to form","")</f>
        <v>#N/A</v>
      </c>
      <c r="H331" s="169" t="e">
        <f ca="1">AND($F327&lt;=SUM($C327-$M331),$I329=FALSE)</f>
        <v>#N/A</v>
      </c>
      <c r="I331" s="169" t="e">
        <f ca="1">F327&lt;=SUM(C327*N331)</f>
        <v>#N/A</v>
      </c>
      <c r="J331" s="169" t="b">
        <f>ISTEXT(C331)</f>
        <v>0</v>
      </c>
      <c r="K331" s="169" t="e">
        <f ca="1">IF(AND(H331=TRUE,I331=TRUE),TRUE,FALSE)</f>
        <v>#N/A</v>
      </c>
      <c r="L331" s="169" t="e">
        <f ca="1">IF(AND(H331=TRUE,I331=TRUE,J331=TRUE),TRUE,FALSE)</f>
        <v>#N/A</v>
      </c>
      <c r="M331" s="169">
        <v>5000</v>
      </c>
      <c r="N331" s="170">
        <v>0.33333333333333298</v>
      </c>
      <c r="O331" s="170" t="s">
        <v>683</v>
      </c>
      <c r="P331">
        <f t="shared" ref="P331:P333" ca="1" si="32">MATCH(MID($A329, SEARCH("-",$A331) + 1, SEARCH("-",$A331,SEARCH("-",$A331)+1) - SEARCH("-",$A331) - 1),INDIRECT(LEFT($A331,SEARCH("-",$A331,1)-1)&amp;"_rows"),0)</f>
        <v>19</v>
      </c>
      <c r="Q331">
        <f ca="1">MATCH(RIGHT($A327,LEN($A327) - SEARCH("-", $A327, SEARCH("-", $A327) + 1)),INDIRECT(LEFT($A327,SEARCH("-",$A327,1)-1)&amp;"_Header"),0)</f>
        <v>39</v>
      </c>
    </row>
    <row r="332" spans="1:17" ht="30" customHeight="1">
      <c r="A332" s="396" t="s">
        <v>623</v>
      </c>
      <c r="B332" s="317" t="s">
        <v>623</v>
      </c>
      <c r="C332" s="707" t="s">
        <v>687</v>
      </c>
      <c r="D332" s="708"/>
      <c r="E332" s="708"/>
      <c r="F332" s="709"/>
      <c r="G332" s="211"/>
      <c r="H332" s="169"/>
      <c r="I332" s="169"/>
      <c r="J332" s="169"/>
      <c r="K332" s="169"/>
      <c r="L332" s="169"/>
      <c r="M332" s="169"/>
      <c r="N332" s="170"/>
      <c r="O332" s="170"/>
    </row>
    <row r="333" spans="1:17" ht="60" customHeight="1">
      <c r="A333" s="396" t="s">
        <v>938</v>
      </c>
      <c r="B333" s="317" t="s">
        <v>939</v>
      </c>
      <c r="C333" s="704"/>
      <c r="D333" s="705"/>
      <c r="E333" s="705"/>
      <c r="F333" s="706"/>
      <c r="G333" s="332" t="e">
        <f ca="1">IF(AND($I333=TRUE,$J333=TRUE),"Return to form","")</f>
        <v>#N/A</v>
      </c>
      <c r="H333" s="169" t="e">
        <f ca="1">OR(AND(E327&lt;&gt;0,ABS(F327-E327)&gt;=$M333),AND(E327=0,F327&gt;=$M333))</f>
        <v>#N/A</v>
      </c>
      <c r="I333" s="169" t="e">
        <f ca="1">OR(F327&lt;=(E327*(1-N333)),F327&gt;=(E327*(1+N333)))</f>
        <v>#N/A</v>
      </c>
      <c r="J333" s="169" t="b">
        <f>ISTEXT(C333)</f>
        <v>0</v>
      </c>
      <c r="K333" s="169" t="e">
        <f ca="1">IF(AND(H333=TRUE,I333=TRUE),TRUE,FALSE)</f>
        <v>#N/A</v>
      </c>
      <c r="L333" s="169" t="e">
        <f ca="1">IF(AND(H333=TRUE,I333=TRUE,J333=TRUE),TRUE,FALSE)</f>
        <v>#N/A</v>
      </c>
      <c r="M333" s="169">
        <v>5000</v>
      </c>
      <c r="N333" s="170">
        <v>0.2</v>
      </c>
      <c r="O333" s="170" t="s">
        <v>683</v>
      </c>
      <c r="P333">
        <f t="shared" ca="1" si="32"/>
        <v>19</v>
      </c>
      <c r="Q333">
        <f ca="1">MATCH(RIGHT($A327,LEN($A327) - SEARCH("-", $A327, SEARCH("-", $A327) + 1)),INDIRECT(LEFT($A327,SEARCH("-",$A327,1)-1)&amp;"_Header"),0)</f>
        <v>39</v>
      </c>
    </row>
    <row r="334" spans="1:17">
      <c r="A334" s="396" t="s">
        <v>623</v>
      </c>
      <c r="B334" s="317" t="s">
        <v>623</v>
      </c>
      <c r="C334" s="123"/>
      <c r="D334" s="123"/>
      <c r="E334" s="123"/>
      <c r="F334" s="123"/>
      <c r="G334" s="212"/>
      <c r="H334" s="158"/>
      <c r="I334" s="158"/>
      <c r="J334" s="158"/>
      <c r="K334" s="158"/>
      <c r="L334" s="158"/>
      <c r="M334" s="158"/>
      <c r="N334" s="163"/>
      <c r="O334" s="163"/>
    </row>
    <row r="335" spans="1:17">
      <c r="A335" s="396" t="s">
        <v>623</v>
      </c>
      <c r="B335" s="317" t="s">
        <v>623</v>
      </c>
      <c r="C335" s="92" t="s">
        <v>940</v>
      </c>
      <c r="D335" s="55"/>
      <c r="E335" s="55"/>
      <c r="F335" s="56"/>
      <c r="G335" s="211"/>
      <c r="H335" s="158"/>
      <c r="I335" s="158"/>
      <c r="J335" s="158"/>
      <c r="K335" s="158"/>
      <c r="L335" s="158"/>
      <c r="M335" s="158"/>
      <c r="N335" s="163"/>
      <c r="O335" s="163"/>
    </row>
    <row r="336" spans="1:17" ht="45" customHeight="1">
      <c r="A336" s="396" t="s">
        <v>623</v>
      </c>
      <c r="B336" s="317" t="s">
        <v>623</v>
      </c>
      <c r="C336" s="57" t="s">
        <v>675</v>
      </c>
      <c r="D336" s="57" t="s">
        <v>676</v>
      </c>
      <c r="E336" s="57" t="s">
        <v>677</v>
      </c>
      <c r="F336" s="57" t="s">
        <v>678</v>
      </c>
      <c r="G336" s="211"/>
      <c r="H336" s="165"/>
      <c r="I336" s="165"/>
      <c r="J336" s="158"/>
      <c r="K336" s="165"/>
      <c r="L336" s="158"/>
      <c r="M336" s="158"/>
      <c r="N336" s="163"/>
      <c r="O336" s="163"/>
    </row>
    <row r="337" spans="1:17">
      <c r="A337" s="397" t="str">
        <f>LEFT(A339,LEN(A339)-8)</f>
        <v>EandR1-sctot-exptotfa</v>
      </c>
      <c r="B337" s="317" t="s">
        <v>623</v>
      </c>
      <c r="C337" s="249" t="e">
        <f ca="1">INDEX(INDIRECT("data_"&amp;C$1&amp;"_array"),MATCH(Cover!$C$17,INDIRECT("data_"&amp;C$1&amp;"_rows"),0),MATCH(SUBSTITUTE($A337,"strt","end"),INDIRECT("data_"&amp;C$1&amp;"_cols"),0))</f>
        <v>#N/A</v>
      </c>
      <c r="D337" s="249" t="e">
        <f ca="1">INDEX(INDIRECT("data_"&amp;D$1&amp;"_array"),MATCH(Cover!$C$17,INDIRECT("data_"&amp;D$1&amp;"_rows"),0),MATCH(SUBSTITUTE($A337,"strt","end"),INDIRECT("data_"&amp;D$1&amp;"_cols"),0))</f>
        <v>#N/A</v>
      </c>
      <c r="E337" s="249" t="e">
        <f ca="1">INDEX(INDIRECT("data_"&amp;E$1&amp;"_array"),MATCH(Cover!$C$17,INDIRECT("data_"&amp;E$1&amp;"_rows"),0),MATCH(SUBSTITUTE($A337,"strt","end"),INDIRECT("data_"&amp;E$1&amp;"_cols"),0))</f>
        <v>#N/A</v>
      </c>
      <c r="F337" s="250">
        <f ca="1">INDEX(INDIRECT(LEFT($A337,SEARCH("-",$A337,1)-1)&amp;"_data"),MATCH(MID($A337, SEARCH("-",$A337) + 1, SEARCH("-",$A337,SEARCH("-",$A337)+1) - SEARCH("-",$A337) - 1),INDIRECT(LEFT($A337,SEARCH("-",$A337,1)-1)&amp;"_rows"),0),MATCH(RIGHT($A337,LEN($A337) - SEARCH("-", $A337, SEARCH("-", $A337) + 1)),INDIRECT(LEFT($A337,SEARCH("-",$A337,1)-1)&amp;"_Header"),0))</f>
        <v>0</v>
      </c>
      <c r="G337" s="211"/>
      <c r="H337" s="166"/>
      <c r="I337" s="166"/>
      <c r="J337" s="167"/>
      <c r="K337" s="166"/>
      <c r="L337" s="167"/>
      <c r="M337" s="167"/>
      <c r="N337" s="168"/>
      <c r="O337" s="168"/>
    </row>
    <row r="338" spans="1:17" ht="60" customHeight="1">
      <c r="A338" s="396" t="s">
        <v>623</v>
      </c>
      <c r="B338" s="317" t="s">
        <v>623</v>
      </c>
      <c r="C338" s="707" t="s">
        <v>692</v>
      </c>
      <c r="D338" s="708"/>
      <c r="E338" s="708"/>
      <c r="F338" s="709"/>
      <c r="G338" s="95"/>
      <c r="H338" s="169"/>
      <c r="I338" s="169"/>
      <c r="J338" s="169"/>
      <c r="K338" s="169"/>
      <c r="L338" s="169"/>
      <c r="M338" s="169"/>
      <c r="N338" s="170"/>
      <c r="O338" s="170"/>
    </row>
    <row r="339" spans="1:17" ht="60" customHeight="1">
      <c r="A339" s="396" t="s">
        <v>941</v>
      </c>
      <c r="B339" s="317" t="s">
        <v>942</v>
      </c>
      <c r="C339" s="704"/>
      <c r="D339" s="705"/>
      <c r="E339" s="705"/>
      <c r="F339" s="706"/>
      <c r="G339" s="332" t="e">
        <f ca="1">IF(AND($I339=TRUE,$J339=TRUE),"Return to form","")</f>
        <v>#N/A</v>
      </c>
      <c r="H339" s="169" t="e">
        <f ca="1">D337&lt;&gt;0</f>
        <v>#N/A</v>
      </c>
      <c r="I339" s="169" t="e">
        <f ca="1">F337&gt;=D337</f>
        <v>#N/A</v>
      </c>
      <c r="J339" s="169" t="b">
        <f>ISTEXT(C339)</f>
        <v>0</v>
      </c>
      <c r="K339" s="169" t="e">
        <f ca="1">IF(AND(H339=TRUE,I339=TRUE),TRUE,FALSE)</f>
        <v>#N/A</v>
      </c>
      <c r="L339" s="169" t="e">
        <f ca="1">IF(AND(H339=TRUE,I339=TRUE,J339=TRUE),TRUE,FALSE)</f>
        <v>#N/A</v>
      </c>
      <c r="M339" s="169"/>
      <c r="N339" s="170"/>
      <c r="O339" s="170" t="s">
        <v>683</v>
      </c>
      <c r="P339">
        <f ca="1">MATCH(MID($A337, SEARCH("-",$A339) + 1, SEARCH("-",$A339,SEARCH("-",$A339)+1) - SEARCH("-",$A339) - 1),INDIRECT(LEFT($A339,SEARCH("-",$A339,1)-1)&amp;"_rows"),0)</f>
        <v>21</v>
      </c>
      <c r="Q339">
        <f ca="1">MATCH(RIGHT($A337,LEN($A337) - SEARCH("-", $A337, SEARCH("-", $A337) + 1)),INDIRECT(LEFT($A337,SEARCH("-",$A337,1)-1)&amp;"_Header"),0)</f>
        <v>12</v>
      </c>
    </row>
    <row r="340" spans="1:17" ht="30" customHeight="1">
      <c r="A340" s="396" t="s">
        <v>623</v>
      </c>
      <c r="B340" s="317" t="s">
        <v>623</v>
      </c>
      <c r="C340" s="707" t="s">
        <v>684</v>
      </c>
      <c r="D340" s="708"/>
      <c r="E340" s="708"/>
      <c r="F340" s="709"/>
      <c r="G340" s="211"/>
      <c r="H340" s="169"/>
      <c r="I340" s="169"/>
      <c r="J340" s="169"/>
      <c r="K340" s="169"/>
      <c r="L340" s="169"/>
      <c r="M340" s="169"/>
      <c r="N340" s="170"/>
      <c r="O340" s="170"/>
    </row>
    <row r="341" spans="1:17" ht="60" customHeight="1">
      <c r="A341" s="396" t="s">
        <v>943</v>
      </c>
      <c r="B341" s="317" t="s">
        <v>944</v>
      </c>
      <c r="C341" s="704"/>
      <c r="D341" s="705"/>
      <c r="E341" s="705"/>
      <c r="F341" s="706"/>
      <c r="G341" s="332" t="e">
        <f ca="1">IF(AND($I341=TRUE,$J341=TRUE),"Return to form","")</f>
        <v>#N/A</v>
      </c>
      <c r="H341" s="169" t="e">
        <f ca="1">AND($F337&lt;=SUM($C337-$M341),$I339=FALSE)</f>
        <v>#N/A</v>
      </c>
      <c r="I341" s="169" t="e">
        <f ca="1">F337&lt;=SUM(C337*N341)</f>
        <v>#N/A</v>
      </c>
      <c r="J341" s="169" t="b">
        <f>ISTEXT(C341)</f>
        <v>0</v>
      </c>
      <c r="K341" s="169" t="e">
        <f ca="1">IF(AND(H341=TRUE,I341=TRUE),TRUE,FALSE)</f>
        <v>#N/A</v>
      </c>
      <c r="L341" s="169" t="e">
        <f ca="1">IF(AND(H341=TRUE,I341=TRUE,J341=TRUE),TRUE,FALSE)</f>
        <v>#N/A</v>
      </c>
      <c r="M341" s="169">
        <v>5000</v>
      </c>
      <c r="N341" s="170">
        <v>0.33333333333333298</v>
      </c>
      <c r="O341" s="170" t="s">
        <v>683</v>
      </c>
      <c r="P341">
        <f t="shared" ref="P341:P343" ca="1" si="33">MATCH(MID($A339, SEARCH("-",$A341) + 1, SEARCH("-",$A341,SEARCH("-",$A341)+1) - SEARCH("-",$A341) - 1),INDIRECT(LEFT($A341,SEARCH("-",$A341,1)-1)&amp;"_rows"),0)</f>
        <v>21</v>
      </c>
      <c r="Q341">
        <f ca="1">MATCH(RIGHT($A337,LEN($A337) - SEARCH("-", $A337, SEARCH("-", $A337) + 1)),INDIRECT(LEFT($A337,SEARCH("-",$A337,1)-1)&amp;"_Header"),0)</f>
        <v>12</v>
      </c>
    </row>
    <row r="342" spans="1:17" ht="30" customHeight="1">
      <c r="A342" s="396" t="s">
        <v>623</v>
      </c>
      <c r="B342" s="317" t="s">
        <v>623</v>
      </c>
      <c r="C342" s="707" t="s">
        <v>687</v>
      </c>
      <c r="D342" s="708"/>
      <c r="E342" s="708"/>
      <c r="F342" s="709"/>
      <c r="G342" s="211"/>
      <c r="H342" s="169"/>
      <c r="I342" s="169"/>
      <c r="J342" s="169"/>
      <c r="K342" s="169"/>
      <c r="L342" s="169"/>
      <c r="M342" s="169"/>
      <c r="N342" s="170"/>
      <c r="O342" s="170"/>
    </row>
    <row r="343" spans="1:17" ht="60" customHeight="1">
      <c r="A343" s="396" t="s">
        <v>945</v>
      </c>
      <c r="B343" s="317" t="s">
        <v>946</v>
      </c>
      <c r="C343" s="704"/>
      <c r="D343" s="705"/>
      <c r="E343" s="705"/>
      <c r="F343" s="706"/>
      <c r="G343" s="332" t="e">
        <f ca="1">IF(AND($I343=TRUE,$J343=TRUE),"Return to form","")</f>
        <v>#N/A</v>
      </c>
      <c r="H343" s="169" t="e">
        <f ca="1">OR(AND(E337&lt;&gt;0,ABS(F337-E337)&gt;=$M343),AND(E337=0,F337&gt;=$M343))</f>
        <v>#N/A</v>
      </c>
      <c r="I343" s="169" t="e">
        <f ca="1">OR(F337&lt;=(E337*(1-N343)),F337&gt;=(E337*(1+N343)))</f>
        <v>#N/A</v>
      </c>
      <c r="J343" s="169" t="b">
        <f>ISTEXT(C343)</f>
        <v>0</v>
      </c>
      <c r="K343" s="169" t="e">
        <f ca="1">IF(AND(H343=TRUE,I343=TRUE),TRUE,FALSE)</f>
        <v>#N/A</v>
      </c>
      <c r="L343" s="169" t="e">
        <f ca="1">IF(AND(H343=TRUE,I343=TRUE,J343=TRUE),TRUE,FALSE)</f>
        <v>#N/A</v>
      </c>
      <c r="M343" s="169">
        <v>5000</v>
      </c>
      <c r="N343" s="170">
        <v>0.2</v>
      </c>
      <c r="O343" s="170" t="s">
        <v>683</v>
      </c>
      <c r="P343">
        <f t="shared" ca="1" si="33"/>
        <v>21</v>
      </c>
      <c r="Q343">
        <f ca="1">MATCH(RIGHT($A337,LEN($A337) - SEARCH("-", $A337, SEARCH("-", $A337) + 1)),INDIRECT(LEFT($A337,SEARCH("-",$A337,1)-1)&amp;"_Header"),0)</f>
        <v>12</v>
      </c>
    </row>
    <row r="344" spans="1:17">
      <c r="A344" s="396" t="s">
        <v>623</v>
      </c>
      <c r="B344" s="317" t="s">
        <v>623</v>
      </c>
      <c r="C344" s="123"/>
      <c r="D344" s="123"/>
      <c r="E344" s="123"/>
      <c r="F344" s="123"/>
      <c r="G344" s="212"/>
      <c r="H344" s="158"/>
      <c r="I344" s="158"/>
      <c r="J344" s="158"/>
      <c r="K344" s="158"/>
      <c r="L344" s="158"/>
      <c r="M344" s="158"/>
      <c r="N344" s="163"/>
      <c r="O344" s="163"/>
    </row>
    <row r="345" spans="1:17">
      <c r="A345" s="396" t="s">
        <v>623</v>
      </c>
      <c r="B345" s="317" t="s">
        <v>623</v>
      </c>
      <c r="C345" s="92" t="s">
        <v>947</v>
      </c>
      <c r="D345" s="55"/>
      <c r="E345" s="55"/>
      <c r="F345" s="56"/>
      <c r="G345" s="211"/>
      <c r="H345" s="158"/>
      <c r="I345" s="158"/>
      <c r="J345" s="158"/>
      <c r="K345" s="158"/>
      <c r="L345" s="158"/>
      <c r="M345" s="158"/>
      <c r="N345" s="163"/>
      <c r="O345" s="163"/>
    </row>
    <row r="346" spans="1:17" ht="45" customHeight="1">
      <c r="A346" s="396" t="s">
        <v>623</v>
      </c>
      <c r="B346" s="317" t="s">
        <v>623</v>
      </c>
      <c r="C346" s="57" t="s">
        <v>675</v>
      </c>
      <c r="D346" s="57" t="s">
        <v>676</v>
      </c>
      <c r="E346" s="57" t="s">
        <v>677</v>
      </c>
      <c r="F346" s="57" t="s">
        <v>678</v>
      </c>
      <c r="G346" s="211"/>
      <c r="H346" s="165"/>
      <c r="I346" s="165"/>
      <c r="J346" s="158"/>
      <c r="K346" s="165"/>
      <c r="L346" s="158"/>
      <c r="M346" s="158"/>
      <c r="N346" s="163"/>
      <c r="O346" s="163"/>
    </row>
    <row r="347" spans="1:17">
      <c r="A347" s="397" t="str">
        <f>LEFT(A349,LEN(A349)-8)</f>
        <v>EandR1-sctot-exptotfin</v>
      </c>
      <c r="B347" s="317" t="s">
        <v>623</v>
      </c>
      <c r="C347" s="249" t="e">
        <f ca="1">INDEX(INDIRECT("data_"&amp;C$1&amp;"_array"),MATCH(Cover!$C$17,INDIRECT("data_"&amp;C$1&amp;"_rows"),0),MATCH(SUBSTITUTE($A347,"strt","end"),INDIRECT("data_"&amp;C$1&amp;"_cols"),0))</f>
        <v>#N/A</v>
      </c>
      <c r="D347" s="249" t="e">
        <f ca="1">INDEX(INDIRECT("data_"&amp;D$1&amp;"_array"),MATCH(Cover!$C$17,INDIRECT("data_"&amp;D$1&amp;"_rows"),0),MATCH(SUBSTITUTE($A347,"strt","end"),INDIRECT("data_"&amp;D$1&amp;"_cols"),0))</f>
        <v>#N/A</v>
      </c>
      <c r="E347" s="249" t="e">
        <f ca="1">INDEX(INDIRECT("data_"&amp;E$1&amp;"_array"),MATCH(Cover!$C$17,INDIRECT("data_"&amp;E$1&amp;"_rows"),0),MATCH(SUBSTITUTE($A347,"strt","end"),INDIRECT("data_"&amp;E$1&amp;"_cols"),0))</f>
        <v>#N/A</v>
      </c>
      <c r="F347" s="250">
        <f ca="1">INDEX(INDIRECT(LEFT($A347,SEARCH("-",$A347,1)-1)&amp;"_data"),MATCH(MID($A347, SEARCH("-",$A347) + 1, SEARCH("-",$A347,SEARCH("-",$A347)+1) - SEARCH("-",$A347) - 1),INDIRECT(LEFT($A347,SEARCH("-",$A347,1)-1)&amp;"_rows"),0),MATCH(RIGHT($A347,LEN($A347) - SEARCH("-", $A347, SEARCH("-", $A347) + 1)),INDIRECT(LEFT($A347,SEARCH("-",$A347,1)-1)&amp;"_Header"),0))</f>
        <v>0</v>
      </c>
      <c r="G347" s="211"/>
      <c r="H347" s="166"/>
      <c r="I347" s="166"/>
      <c r="J347" s="167"/>
      <c r="K347" s="166"/>
      <c r="L347" s="167"/>
      <c r="M347" s="167"/>
      <c r="N347" s="168"/>
      <c r="O347" s="168"/>
    </row>
    <row r="348" spans="1:17" ht="60" customHeight="1">
      <c r="A348" s="396" t="s">
        <v>623</v>
      </c>
      <c r="B348" s="317" t="s">
        <v>623</v>
      </c>
      <c r="C348" s="707" t="s">
        <v>692</v>
      </c>
      <c r="D348" s="708"/>
      <c r="E348" s="708"/>
      <c r="F348" s="709"/>
      <c r="G348" s="95"/>
      <c r="H348" s="169"/>
      <c r="I348" s="169"/>
      <c r="J348" s="169"/>
      <c r="K348" s="169"/>
      <c r="L348" s="169"/>
      <c r="M348" s="169"/>
      <c r="N348" s="170"/>
      <c r="O348" s="170"/>
    </row>
    <row r="349" spans="1:17" ht="60" customHeight="1">
      <c r="A349" s="396" t="s">
        <v>948</v>
      </c>
      <c r="B349" s="317" t="s">
        <v>949</v>
      </c>
      <c r="C349" s="704"/>
      <c r="D349" s="705"/>
      <c r="E349" s="705"/>
      <c r="F349" s="706"/>
      <c r="G349" s="332" t="e">
        <f ca="1">IF(AND($I349=TRUE,$J349=TRUE),"Return to form","")</f>
        <v>#N/A</v>
      </c>
      <c r="H349" s="169" t="e">
        <f ca="1">D347&lt;&gt;0</f>
        <v>#N/A</v>
      </c>
      <c r="I349" s="169" t="e">
        <f ca="1">F347&gt;=D347</f>
        <v>#N/A</v>
      </c>
      <c r="J349" s="169" t="b">
        <f>ISTEXT(C349)</f>
        <v>0</v>
      </c>
      <c r="K349" s="169" t="e">
        <f ca="1">IF(AND(H349=TRUE,I349=TRUE),TRUE,FALSE)</f>
        <v>#N/A</v>
      </c>
      <c r="L349" s="169" t="e">
        <f ca="1">IF(AND(H349=TRUE,I349=TRUE,J349=TRUE),TRUE,FALSE)</f>
        <v>#N/A</v>
      </c>
      <c r="M349" s="169"/>
      <c r="N349" s="170"/>
      <c r="O349" s="170" t="s">
        <v>683</v>
      </c>
      <c r="P349">
        <f ca="1">MATCH(MID($A347, SEARCH("-",$A349) + 1, SEARCH("-",$A349,SEARCH("-",$A349)+1) - SEARCH("-",$A349) - 1),INDIRECT(LEFT($A349,SEARCH("-",$A349,1)-1)&amp;"_rows"),0)</f>
        <v>21</v>
      </c>
      <c r="Q349">
        <f ca="1">MATCH(RIGHT($A347,LEN($A347) - SEARCH("-", $A347, SEARCH("-", $A347) + 1)),INDIRECT(LEFT($A347,SEARCH("-",$A347,1)-1)&amp;"_Header"),0)</f>
        <v>23</v>
      </c>
    </row>
    <row r="350" spans="1:17" ht="30" customHeight="1">
      <c r="A350" s="396" t="s">
        <v>623</v>
      </c>
      <c r="B350" s="317" t="s">
        <v>623</v>
      </c>
      <c r="C350" s="707" t="s">
        <v>684</v>
      </c>
      <c r="D350" s="708"/>
      <c r="E350" s="708"/>
      <c r="F350" s="709"/>
      <c r="G350" s="211"/>
      <c r="H350" s="169"/>
      <c r="I350" s="169"/>
      <c r="J350" s="169"/>
      <c r="K350" s="169"/>
      <c r="L350" s="169"/>
      <c r="M350" s="169"/>
      <c r="N350" s="170"/>
      <c r="O350" s="170"/>
    </row>
    <row r="351" spans="1:17" ht="60" customHeight="1">
      <c r="A351" s="396" t="s">
        <v>950</v>
      </c>
      <c r="B351" s="317" t="s">
        <v>951</v>
      </c>
      <c r="C351" s="704"/>
      <c r="D351" s="705"/>
      <c r="E351" s="705"/>
      <c r="F351" s="706"/>
      <c r="G351" s="332" t="e">
        <f ca="1">IF(AND($I351=TRUE,$J351=TRUE),"Return to form","")</f>
        <v>#N/A</v>
      </c>
      <c r="H351" s="169" t="e">
        <f ca="1">AND($F347&lt;=SUM($C347-$M351),$I349=FALSE)</f>
        <v>#N/A</v>
      </c>
      <c r="I351" s="169" t="e">
        <f ca="1">F347&lt;=SUM(C347*N351)</f>
        <v>#N/A</v>
      </c>
      <c r="J351" s="169" t="b">
        <f>ISTEXT(C351)</f>
        <v>0</v>
      </c>
      <c r="K351" s="169" t="e">
        <f ca="1">IF(AND(H351=TRUE,I351=TRUE),TRUE,FALSE)</f>
        <v>#N/A</v>
      </c>
      <c r="L351" s="169" t="e">
        <f ca="1">IF(AND(H351=TRUE,I351=TRUE,J351=TRUE),TRUE,FALSE)</f>
        <v>#N/A</v>
      </c>
      <c r="M351" s="169">
        <v>5000</v>
      </c>
      <c r="N351" s="170">
        <v>0.33333333333333298</v>
      </c>
      <c r="O351" s="170" t="s">
        <v>683</v>
      </c>
      <c r="P351">
        <f t="shared" ref="P351:P353" ca="1" si="34">MATCH(MID($A349, SEARCH("-",$A351) + 1, SEARCH("-",$A351,SEARCH("-",$A351)+1) - SEARCH("-",$A351) - 1),INDIRECT(LEFT($A351,SEARCH("-",$A351,1)-1)&amp;"_rows"),0)</f>
        <v>21</v>
      </c>
      <c r="Q351">
        <f ca="1">MATCH(RIGHT($A347,LEN($A347) - SEARCH("-", $A347, SEARCH("-", $A347) + 1)),INDIRECT(LEFT($A347,SEARCH("-",$A347,1)-1)&amp;"_Header"),0)</f>
        <v>23</v>
      </c>
    </row>
    <row r="352" spans="1:17" ht="30" customHeight="1">
      <c r="A352" s="396" t="s">
        <v>623</v>
      </c>
      <c r="B352" s="317" t="s">
        <v>623</v>
      </c>
      <c r="C352" s="707" t="s">
        <v>687</v>
      </c>
      <c r="D352" s="708"/>
      <c r="E352" s="708"/>
      <c r="F352" s="709"/>
      <c r="G352" s="211"/>
      <c r="H352" s="169"/>
      <c r="I352" s="169"/>
      <c r="J352" s="169"/>
      <c r="K352" s="169"/>
      <c r="L352" s="169"/>
      <c r="M352" s="169"/>
      <c r="N352" s="170"/>
      <c r="O352" s="170"/>
    </row>
    <row r="353" spans="1:17" ht="60" customHeight="1">
      <c r="A353" s="396" t="s">
        <v>952</v>
      </c>
      <c r="B353" s="317" t="s">
        <v>953</v>
      </c>
      <c r="C353" s="704"/>
      <c r="D353" s="705"/>
      <c r="E353" s="705"/>
      <c r="F353" s="706"/>
      <c r="G353" s="332" t="e">
        <f ca="1">IF(AND($I353=TRUE,$J353=TRUE),"Return to form","")</f>
        <v>#N/A</v>
      </c>
      <c r="H353" s="169" t="e">
        <f ca="1">OR(AND(E347&lt;&gt;0,ABS(F347-E347)&gt;=$M353),AND(E347=0,F347&gt;=$M353))</f>
        <v>#N/A</v>
      </c>
      <c r="I353" s="169" t="e">
        <f ca="1">OR(F347&lt;=(E347*(1-N353)),F347&gt;=(E347*(1+N353)))</f>
        <v>#N/A</v>
      </c>
      <c r="J353" s="169" t="b">
        <f>ISTEXT(C353)</f>
        <v>0</v>
      </c>
      <c r="K353" s="169" t="e">
        <f ca="1">IF(AND(H353=TRUE,I353=TRUE),TRUE,FALSE)</f>
        <v>#N/A</v>
      </c>
      <c r="L353" s="169" t="e">
        <f ca="1">IF(AND(H353=TRUE,I353=TRUE,J353=TRUE),TRUE,FALSE)</f>
        <v>#N/A</v>
      </c>
      <c r="M353" s="169">
        <v>5000</v>
      </c>
      <c r="N353" s="170">
        <v>0.2</v>
      </c>
      <c r="O353" s="170" t="s">
        <v>683</v>
      </c>
      <c r="P353">
        <f t="shared" ca="1" si="34"/>
        <v>21</v>
      </c>
      <c r="Q353">
        <f ca="1">MATCH(RIGHT($A347,LEN($A347) - SEARCH("-", $A347, SEARCH("-", $A347) + 1)),INDIRECT(LEFT($A347,SEARCH("-",$A347,1)-1)&amp;"_Header"),0)</f>
        <v>23</v>
      </c>
    </row>
    <row r="354" spans="1:17">
      <c r="A354" s="396" t="s">
        <v>623</v>
      </c>
      <c r="B354" s="317" t="s">
        <v>623</v>
      </c>
      <c r="C354" s="123"/>
      <c r="D354" s="123"/>
      <c r="E354" s="123"/>
      <c r="F354" s="123"/>
      <c r="G354" s="212"/>
      <c r="H354" s="158"/>
      <c r="I354" s="158"/>
      <c r="J354" s="158"/>
      <c r="K354" s="158"/>
      <c r="L354" s="158"/>
      <c r="M354" s="158"/>
      <c r="N354" s="163"/>
      <c r="O354" s="163"/>
    </row>
    <row r="355" spans="1:17">
      <c r="A355" s="396" t="s">
        <v>623</v>
      </c>
      <c r="B355" s="317" t="s">
        <v>623</v>
      </c>
      <c r="C355" s="92" t="s">
        <v>954</v>
      </c>
      <c r="D355" s="55"/>
      <c r="E355" s="55"/>
      <c r="F355" s="56"/>
      <c r="G355" s="211"/>
      <c r="H355" s="158"/>
      <c r="I355" s="158"/>
      <c r="J355" s="158"/>
      <c r="K355" s="158"/>
      <c r="L355" s="158"/>
      <c r="M355" s="158"/>
      <c r="N355" s="163"/>
      <c r="O355" s="163"/>
    </row>
    <row r="356" spans="1:17" ht="45" customHeight="1">
      <c r="A356" s="396" t="s">
        <v>623</v>
      </c>
      <c r="B356" s="317" t="s">
        <v>623</v>
      </c>
      <c r="C356" s="57" t="s">
        <v>675</v>
      </c>
      <c r="D356" s="57" t="s">
        <v>676</v>
      </c>
      <c r="E356" s="57" t="s">
        <v>677</v>
      </c>
      <c r="F356" s="57" t="s">
        <v>678</v>
      </c>
      <c r="G356" s="211"/>
      <c r="H356" s="165"/>
      <c r="I356" s="165"/>
      <c r="J356" s="158"/>
      <c r="K356" s="165"/>
      <c r="L356" s="158"/>
      <c r="M356" s="158"/>
      <c r="N356" s="163"/>
      <c r="O356" s="163"/>
    </row>
    <row r="357" spans="1:17">
      <c r="A357" s="397" t="str">
        <f>LEFT(A359,LEN(A359)-8)</f>
        <v>EandR1-sctot-rectot</v>
      </c>
      <c r="B357" s="317" t="s">
        <v>623</v>
      </c>
      <c r="C357" s="249" t="e">
        <f ca="1">INDEX(INDIRECT("data_"&amp;C$1&amp;"_array"),MATCH(Cover!$C$17,INDIRECT("data_"&amp;C$1&amp;"_rows"),0),MATCH(SUBSTITUTE($A357,"strt","end"),INDIRECT("data_"&amp;C$1&amp;"_cols"),0))</f>
        <v>#N/A</v>
      </c>
      <c r="D357" s="249" t="e">
        <f ca="1">INDEX(INDIRECT("data_"&amp;D$1&amp;"_array"),MATCH(Cover!$C$17,INDIRECT("data_"&amp;D$1&amp;"_rows"),0),MATCH(SUBSTITUTE($A357,"strt","end"),INDIRECT("data_"&amp;D$1&amp;"_cols"),0))</f>
        <v>#N/A</v>
      </c>
      <c r="E357" s="249" t="e">
        <f ca="1">INDEX(INDIRECT("data_"&amp;E$1&amp;"_array"),MATCH(Cover!$C$17,INDIRECT("data_"&amp;E$1&amp;"_rows"),0),MATCH(SUBSTITUTE($A357,"strt","end"),INDIRECT("data_"&amp;E$1&amp;"_cols"),0))</f>
        <v>#N/A</v>
      </c>
      <c r="F357" s="250">
        <f ca="1">INDEX(INDIRECT(LEFT($A357,SEARCH("-",$A357,1)-1)&amp;"_data"),MATCH(MID($A357, SEARCH("-",$A357) + 1, SEARCH("-",$A357,SEARCH("-",$A357)+1) - SEARCH("-",$A357) - 1),INDIRECT(LEFT($A357,SEARCH("-",$A357,1)-1)&amp;"_rows"),0),MATCH(RIGHT($A357,LEN($A357) - SEARCH("-", $A357, SEARCH("-", $A357) + 1)),INDIRECT(LEFT($A357,SEARCH("-",$A357,1)-1)&amp;"_Header"),0))</f>
        <v>0</v>
      </c>
      <c r="G357" s="211"/>
      <c r="H357" s="166"/>
      <c r="I357" s="166"/>
      <c r="J357" s="167"/>
      <c r="K357" s="166"/>
      <c r="L357" s="167"/>
      <c r="M357" s="167"/>
      <c r="N357" s="168"/>
      <c r="O357" s="168"/>
    </row>
    <row r="358" spans="1:17" ht="60" customHeight="1">
      <c r="A358" s="396" t="s">
        <v>623</v>
      </c>
      <c r="B358" s="317" t="s">
        <v>623</v>
      </c>
      <c r="C358" s="707" t="s">
        <v>692</v>
      </c>
      <c r="D358" s="708"/>
      <c r="E358" s="708"/>
      <c r="F358" s="709"/>
      <c r="G358" s="95"/>
      <c r="H358" s="169"/>
      <c r="I358" s="169"/>
      <c r="J358" s="169"/>
      <c r="K358" s="169"/>
      <c r="L358" s="169"/>
      <c r="M358" s="169"/>
      <c r="N358" s="170"/>
      <c r="O358" s="170"/>
    </row>
    <row r="359" spans="1:17" ht="60" customHeight="1">
      <c r="A359" s="396" t="s">
        <v>955</v>
      </c>
      <c r="B359" s="317" t="s">
        <v>956</v>
      </c>
      <c r="C359" s="704"/>
      <c r="D359" s="705"/>
      <c r="E359" s="705"/>
      <c r="F359" s="706"/>
      <c r="G359" s="332" t="e">
        <f ca="1">IF(AND($I359=TRUE,$J359=TRUE),"Return to form","")</f>
        <v>#N/A</v>
      </c>
      <c r="H359" s="169" t="e">
        <f ca="1">D357&lt;&gt;0</f>
        <v>#N/A</v>
      </c>
      <c r="I359" s="169" t="e">
        <f ca="1">F357&gt;=D357</f>
        <v>#N/A</v>
      </c>
      <c r="J359" s="169" t="b">
        <f>ISTEXT(C359)</f>
        <v>0</v>
      </c>
      <c r="K359" s="169" t="e">
        <f ca="1">IF(AND(H359=TRUE,I359=TRUE),TRUE,FALSE)</f>
        <v>#N/A</v>
      </c>
      <c r="L359" s="169" t="e">
        <f ca="1">IF(AND(H359=TRUE,I359=TRUE,J359=TRUE),TRUE,FALSE)</f>
        <v>#N/A</v>
      </c>
      <c r="M359" s="169"/>
      <c r="N359" s="170"/>
      <c r="O359" s="170" t="s">
        <v>683</v>
      </c>
      <c r="P359">
        <f ca="1">MATCH(MID($A357, SEARCH("-",$A359) + 1, SEARCH("-",$A359,SEARCH("-",$A359)+1) - SEARCH("-",$A359) - 1),INDIRECT(LEFT($A359,SEARCH("-",$A359,1)-1)&amp;"_rows"),0)</f>
        <v>21</v>
      </c>
      <c r="Q359">
        <f ca="1">MATCH(RIGHT($A357,LEN($A357) - SEARCH("-", $A357, SEARCH("-", $A357) + 1)),INDIRECT(LEFT($A357,SEARCH("-",$A357,1)-1)&amp;"_Header"),0)</f>
        <v>39</v>
      </c>
    </row>
    <row r="360" spans="1:17" ht="30" customHeight="1">
      <c r="A360" s="396" t="s">
        <v>623</v>
      </c>
      <c r="B360" s="317" t="s">
        <v>623</v>
      </c>
      <c r="C360" s="707" t="s">
        <v>684</v>
      </c>
      <c r="D360" s="708"/>
      <c r="E360" s="708"/>
      <c r="F360" s="709"/>
      <c r="G360" s="211"/>
      <c r="H360" s="169"/>
      <c r="I360" s="169"/>
      <c r="J360" s="169"/>
      <c r="K360" s="169"/>
      <c r="L360" s="169"/>
      <c r="M360" s="169"/>
      <c r="N360" s="170"/>
      <c r="O360" s="170"/>
    </row>
    <row r="361" spans="1:17" ht="60" customHeight="1">
      <c r="A361" s="396" t="s">
        <v>957</v>
      </c>
      <c r="B361" s="317" t="s">
        <v>958</v>
      </c>
      <c r="C361" s="704"/>
      <c r="D361" s="705"/>
      <c r="E361" s="705"/>
      <c r="F361" s="706"/>
      <c r="G361" s="332" t="e">
        <f ca="1">IF(AND($I361=TRUE,$J361=TRUE),"Return to form","")</f>
        <v>#N/A</v>
      </c>
      <c r="H361" s="169" t="e">
        <f ca="1">AND($F357&lt;=SUM($C357-$M361),$I359=FALSE)</f>
        <v>#N/A</v>
      </c>
      <c r="I361" s="169" t="e">
        <f ca="1">F357&lt;=SUM(C357*N361)</f>
        <v>#N/A</v>
      </c>
      <c r="J361" s="169" t="b">
        <f>ISTEXT(C361)</f>
        <v>0</v>
      </c>
      <c r="K361" s="169" t="e">
        <f ca="1">IF(AND(H361=TRUE,I361=TRUE),TRUE,FALSE)</f>
        <v>#N/A</v>
      </c>
      <c r="L361" s="169" t="e">
        <f ca="1">IF(AND(H361=TRUE,I361=TRUE,J361=TRUE),TRUE,FALSE)</f>
        <v>#N/A</v>
      </c>
      <c r="M361" s="169">
        <v>5000</v>
      </c>
      <c r="N361" s="170">
        <v>0.33333333333333298</v>
      </c>
      <c r="O361" s="170" t="s">
        <v>683</v>
      </c>
      <c r="P361">
        <f t="shared" ref="P361:P363" ca="1" si="35">MATCH(MID($A359, SEARCH("-",$A361) + 1, SEARCH("-",$A361,SEARCH("-",$A361)+1) - SEARCH("-",$A361) - 1),INDIRECT(LEFT($A361,SEARCH("-",$A361,1)-1)&amp;"_rows"),0)</f>
        <v>21</v>
      </c>
      <c r="Q361">
        <f ca="1">MATCH(RIGHT($A357,LEN($A357) - SEARCH("-", $A357, SEARCH("-", $A357) + 1)),INDIRECT(LEFT($A357,SEARCH("-",$A357,1)-1)&amp;"_Header"),0)</f>
        <v>39</v>
      </c>
    </row>
    <row r="362" spans="1:17" ht="30" customHeight="1">
      <c r="A362" s="396" t="s">
        <v>623</v>
      </c>
      <c r="B362" s="317" t="s">
        <v>623</v>
      </c>
      <c r="C362" s="707" t="s">
        <v>687</v>
      </c>
      <c r="D362" s="708"/>
      <c r="E362" s="708"/>
      <c r="F362" s="709"/>
      <c r="G362" s="211"/>
      <c r="H362" s="169"/>
      <c r="I362" s="169"/>
      <c r="J362" s="169"/>
      <c r="K362" s="169"/>
      <c r="L362" s="169"/>
      <c r="M362" s="169"/>
      <c r="N362" s="170"/>
      <c r="O362" s="170"/>
    </row>
    <row r="363" spans="1:17" ht="60" customHeight="1">
      <c r="A363" s="396" t="s">
        <v>959</v>
      </c>
      <c r="B363" s="317" t="s">
        <v>960</v>
      </c>
      <c r="C363" s="704"/>
      <c r="D363" s="705"/>
      <c r="E363" s="705"/>
      <c r="F363" s="706"/>
      <c r="G363" s="332" t="e">
        <f ca="1">IF(AND($I363=TRUE,$J363=TRUE),"Return to form","")</f>
        <v>#N/A</v>
      </c>
      <c r="H363" s="169" t="e">
        <f ca="1">OR(AND(E357&lt;&gt;0,ABS(F357-E357)&gt;=$M363),AND(E357=0,F357&gt;=$M363))</f>
        <v>#N/A</v>
      </c>
      <c r="I363" s="169" t="e">
        <f ca="1">OR(F357&lt;=(E357*(1-N363)),F357&gt;=(E357*(1+N363)))</f>
        <v>#N/A</v>
      </c>
      <c r="J363" s="169" t="b">
        <f>ISTEXT(C363)</f>
        <v>0</v>
      </c>
      <c r="K363" s="169" t="e">
        <f ca="1">IF(AND(H363=TRUE,I363=TRUE),TRUE,FALSE)</f>
        <v>#N/A</v>
      </c>
      <c r="L363" s="169" t="e">
        <f ca="1">IF(AND(H363=TRUE,I363=TRUE,J363=TRUE),TRUE,FALSE)</f>
        <v>#N/A</v>
      </c>
      <c r="M363" s="169">
        <v>5000</v>
      </c>
      <c r="N363" s="170">
        <v>0.2</v>
      </c>
      <c r="O363" s="170" t="s">
        <v>683</v>
      </c>
      <c r="P363">
        <f t="shared" ca="1" si="35"/>
        <v>21</v>
      </c>
      <c r="Q363">
        <f ca="1">MATCH(RIGHT($A357,LEN($A357) - SEARCH("-", $A357, SEARCH("-", $A357) + 1)),INDIRECT(LEFT($A357,SEARCH("-",$A357,1)-1)&amp;"_Header"),0)</f>
        <v>39</v>
      </c>
    </row>
    <row r="364" spans="1:17">
      <c r="A364" s="396" t="s">
        <v>623</v>
      </c>
      <c r="B364" s="317" t="s">
        <v>623</v>
      </c>
      <c r="C364" s="123"/>
      <c r="D364" s="123"/>
      <c r="E364" s="123"/>
      <c r="F364" s="123"/>
      <c r="G364" s="212"/>
      <c r="H364" s="158"/>
      <c r="I364" s="158"/>
      <c r="J364" s="158"/>
      <c r="K364" s="158"/>
      <c r="L364" s="158"/>
      <c r="M364" s="158"/>
      <c r="N364" s="163"/>
      <c r="O364" s="163"/>
    </row>
    <row r="365" spans="1:17">
      <c r="A365" s="396" t="s">
        <v>623</v>
      </c>
      <c r="B365" s="317" t="s">
        <v>623</v>
      </c>
      <c r="C365" s="92" t="s">
        <v>961</v>
      </c>
      <c r="D365" s="55"/>
      <c r="E365" s="55"/>
      <c r="F365" s="56"/>
      <c r="G365" s="211"/>
      <c r="H365" s="158"/>
      <c r="I365" s="158"/>
      <c r="J365" s="158"/>
      <c r="K365" s="158"/>
      <c r="L365" s="158"/>
      <c r="M365" s="158"/>
      <c r="N365" s="163"/>
      <c r="O365" s="163"/>
    </row>
    <row r="366" spans="1:17" ht="45" customHeight="1">
      <c r="A366" s="396" t="s">
        <v>623</v>
      </c>
      <c r="B366" s="317" t="s">
        <v>623</v>
      </c>
      <c r="C366" s="57" t="s">
        <v>675</v>
      </c>
      <c r="D366" s="57" t="s">
        <v>676</v>
      </c>
      <c r="E366" s="57" t="s">
        <v>677</v>
      </c>
      <c r="F366" s="57" t="s">
        <v>678</v>
      </c>
      <c r="G366" s="211"/>
      <c r="H366" s="165"/>
      <c r="I366" s="165"/>
      <c r="J366" s="158"/>
      <c r="K366" s="165"/>
      <c r="L366" s="158"/>
      <c r="M366" s="158"/>
      <c r="N366" s="163"/>
      <c r="O366" s="163"/>
    </row>
    <row r="367" spans="1:17">
      <c r="A367" s="397" t="str">
        <f>LEFT(A369,LEN(A369)-8)</f>
        <v>EandR1-phtot-exptotfa</v>
      </c>
      <c r="B367" s="317" t="s">
        <v>623</v>
      </c>
      <c r="C367" s="249" t="e">
        <f ca="1">INDEX(INDIRECT("data_"&amp;C$1&amp;"_array"),MATCH(Cover!$C$17,INDIRECT("data_"&amp;C$1&amp;"_rows"),0),MATCH(SUBSTITUTE($A367,"strt","end"),INDIRECT("data_"&amp;C$1&amp;"_cols"),0))</f>
        <v>#N/A</v>
      </c>
      <c r="D367" s="249" t="e">
        <f ca="1">INDEX(INDIRECT("data_"&amp;D$1&amp;"_array"),MATCH(Cover!$C$17,INDIRECT("data_"&amp;D$1&amp;"_rows"),0),MATCH(SUBSTITUTE($A367,"strt","end"),INDIRECT("data_"&amp;D$1&amp;"_cols"),0))</f>
        <v>#N/A</v>
      </c>
      <c r="E367" s="249" t="e">
        <f ca="1">INDEX(INDIRECT("data_"&amp;E$1&amp;"_array"),MATCH(Cover!$C$17,INDIRECT("data_"&amp;E$1&amp;"_rows"),0),MATCH(SUBSTITUTE($A367,"strt","end"),INDIRECT("data_"&amp;E$1&amp;"_cols"),0))</f>
        <v>#N/A</v>
      </c>
      <c r="F367" s="250">
        <f ca="1">INDEX(INDIRECT(LEFT($A367,SEARCH("-",$A367,1)-1)&amp;"_data"),MATCH(MID($A367, SEARCH("-",$A367) + 1, SEARCH("-",$A367,SEARCH("-",$A367)+1) - SEARCH("-",$A367) - 1),INDIRECT(LEFT($A367,SEARCH("-",$A367,1)-1)&amp;"_rows"),0),MATCH(RIGHT($A367,LEN($A367) - SEARCH("-", $A367, SEARCH("-", $A367) + 1)),INDIRECT(LEFT($A367,SEARCH("-",$A367,1)-1)&amp;"_Header"),0))</f>
        <v>0</v>
      </c>
      <c r="G367" s="211"/>
      <c r="H367" s="166"/>
      <c r="I367" s="166"/>
      <c r="J367" s="167"/>
      <c r="K367" s="166"/>
      <c r="L367" s="167"/>
      <c r="M367" s="167"/>
      <c r="N367" s="168"/>
      <c r="O367" s="168"/>
    </row>
    <row r="368" spans="1:17" ht="60" customHeight="1">
      <c r="A368" s="396" t="s">
        <v>623</v>
      </c>
      <c r="B368" s="317" t="s">
        <v>623</v>
      </c>
      <c r="C368" s="707" t="s">
        <v>692</v>
      </c>
      <c r="D368" s="708"/>
      <c r="E368" s="708"/>
      <c r="F368" s="709"/>
      <c r="G368" s="95"/>
      <c r="H368" s="169"/>
      <c r="I368" s="169"/>
      <c r="J368" s="169"/>
      <c r="K368" s="169"/>
      <c r="L368" s="169"/>
      <c r="M368" s="169"/>
      <c r="N368" s="170"/>
      <c r="O368" s="170"/>
    </row>
    <row r="369" spans="1:17" ht="60" customHeight="1">
      <c r="A369" s="396" t="s">
        <v>962</v>
      </c>
      <c r="B369" s="317" t="s">
        <v>963</v>
      </c>
      <c r="C369" s="704"/>
      <c r="D369" s="705"/>
      <c r="E369" s="705"/>
      <c r="F369" s="706"/>
      <c r="G369" s="332" t="e">
        <f ca="1">IF(AND($I369=TRUE,$J369=TRUE),"Return to form","")</f>
        <v>#N/A</v>
      </c>
      <c r="H369" s="169" t="e">
        <f ca="1">D367&lt;&gt;0</f>
        <v>#N/A</v>
      </c>
      <c r="I369" s="169" t="e">
        <f ca="1">F367&gt;=D367</f>
        <v>#N/A</v>
      </c>
      <c r="J369" s="169" t="b">
        <f>ISTEXT(C369)</f>
        <v>0</v>
      </c>
      <c r="K369" s="169" t="e">
        <f ca="1">IF(AND(H369=TRUE,I369=TRUE),TRUE,FALSE)</f>
        <v>#N/A</v>
      </c>
      <c r="L369" s="169" t="e">
        <f ca="1">IF(AND(H369=TRUE,I369=TRUE,J369=TRUE),TRUE,FALSE)</f>
        <v>#N/A</v>
      </c>
      <c r="M369" s="169"/>
      <c r="N369" s="170"/>
      <c r="O369" s="170" t="s">
        <v>683</v>
      </c>
      <c r="P369">
        <f ca="1">MATCH(MID($A367, SEARCH("-",$A369) + 1, SEARCH("-",$A369,SEARCH("-",$A369)+1) - SEARCH("-",$A369) - 1),INDIRECT(LEFT($A369,SEARCH("-",$A369,1)-1)&amp;"_rows"),0)</f>
        <v>22</v>
      </c>
      <c r="Q369">
        <f ca="1">MATCH(RIGHT($A367,LEN($A367) - SEARCH("-", $A367, SEARCH("-", $A367) + 1)),INDIRECT(LEFT($A367,SEARCH("-",$A367,1)-1)&amp;"_Header"),0)</f>
        <v>12</v>
      </c>
    </row>
    <row r="370" spans="1:17" ht="30" customHeight="1">
      <c r="A370" s="396" t="s">
        <v>623</v>
      </c>
      <c r="B370" s="317" t="s">
        <v>623</v>
      </c>
      <c r="C370" s="707" t="s">
        <v>684</v>
      </c>
      <c r="D370" s="708"/>
      <c r="E370" s="708"/>
      <c r="F370" s="709"/>
      <c r="G370" s="211"/>
      <c r="H370" s="169"/>
      <c r="I370" s="169"/>
      <c r="J370" s="169"/>
      <c r="K370" s="169"/>
      <c r="L370" s="169"/>
      <c r="M370" s="169"/>
      <c r="N370" s="170"/>
      <c r="O370" s="170"/>
    </row>
    <row r="371" spans="1:17" ht="60" customHeight="1">
      <c r="A371" s="396" t="s">
        <v>964</v>
      </c>
      <c r="B371" s="317" t="s">
        <v>965</v>
      </c>
      <c r="C371" s="704"/>
      <c r="D371" s="705"/>
      <c r="E371" s="705"/>
      <c r="F371" s="706"/>
      <c r="G371" s="332" t="e">
        <f ca="1">IF(AND($I371=TRUE,$J371=TRUE),"Return to form","")</f>
        <v>#N/A</v>
      </c>
      <c r="H371" s="169" t="e">
        <f ca="1">AND($F367&lt;=SUM($C367-$M371),$I369=FALSE)</f>
        <v>#N/A</v>
      </c>
      <c r="I371" s="169" t="e">
        <f ca="1">F367&lt;=SUM(C367*N371)</f>
        <v>#N/A</v>
      </c>
      <c r="J371" s="169" t="b">
        <f>ISTEXT(C371)</f>
        <v>0</v>
      </c>
      <c r="K371" s="169" t="e">
        <f ca="1">IF(AND(H371=TRUE,I371=TRUE),TRUE,FALSE)</f>
        <v>#N/A</v>
      </c>
      <c r="L371" s="169" t="e">
        <f ca="1">IF(AND(H371=TRUE,I371=TRUE,J371=TRUE),TRUE,FALSE)</f>
        <v>#N/A</v>
      </c>
      <c r="M371" s="169">
        <v>5000</v>
      </c>
      <c r="N371" s="170">
        <v>0.33333333333333298</v>
      </c>
      <c r="O371" s="170" t="s">
        <v>683</v>
      </c>
      <c r="P371">
        <f t="shared" ref="P371:P373" ca="1" si="36">MATCH(MID($A369, SEARCH("-",$A371) + 1, SEARCH("-",$A371,SEARCH("-",$A371)+1) - SEARCH("-",$A371) - 1),INDIRECT(LEFT($A371,SEARCH("-",$A371,1)-1)&amp;"_rows"),0)</f>
        <v>22</v>
      </c>
      <c r="Q371">
        <f ca="1">MATCH(RIGHT($A367,LEN($A367) - SEARCH("-", $A367, SEARCH("-", $A367) + 1)),INDIRECT(LEFT($A367,SEARCH("-",$A367,1)-1)&amp;"_Header"),0)</f>
        <v>12</v>
      </c>
    </row>
    <row r="372" spans="1:17" ht="30" customHeight="1">
      <c r="A372" s="396" t="s">
        <v>623</v>
      </c>
      <c r="B372" s="317" t="s">
        <v>623</v>
      </c>
      <c r="C372" s="707" t="s">
        <v>687</v>
      </c>
      <c r="D372" s="708"/>
      <c r="E372" s="708"/>
      <c r="F372" s="709"/>
      <c r="G372" s="211"/>
      <c r="H372" s="169"/>
      <c r="I372" s="169"/>
      <c r="J372" s="169"/>
      <c r="K372" s="169"/>
      <c r="L372" s="169"/>
      <c r="M372" s="169"/>
      <c r="N372" s="170"/>
      <c r="O372" s="170"/>
    </row>
    <row r="373" spans="1:17" ht="60" customHeight="1">
      <c r="A373" s="396" t="s">
        <v>966</v>
      </c>
      <c r="B373" s="317" t="s">
        <v>967</v>
      </c>
      <c r="C373" s="704"/>
      <c r="D373" s="705"/>
      <c r="E373" s="705"/>
      <c r="F373" s="706"/>
      <c r="G373" s="332" t="e">
        <f ca="1">IF(AND($I373=TRUE,$J373=TRUE),"Return to form","")</f>
        <v>#N/A</v>
      </c>
      <c r="H373" s="169" t="e">
        <f ca="1">OR(AND(E367&lt;&gt;0,ABS(F367-E367)&gt;=$M373),AND(E367=0,F367&gt;=$M373))</f>
        <v>#N/A</v>
      </c>
      <c r="I373" s="169" t="e">
        <f ca="1">OR(F367&lt;=(E367*(1-N373)),F367&gt;=(E367*(1+N373)))</f>
        <v>#N/A</v>
      </c>
      <c r="J373" s="169" t="b">
        <f>ISTEXT(C373)</f>
        <v>0</v>
      </c>
      <c r="K373" s="169" t="e">
        <f ca="1">IF(AND(H373=TRUE,I373=TRUE),TRUE,FALSE)</f>
        <v>#N/A</v>
      </c>
      <c r="L373" s="169" t="e">
        <f ca="1">IF(AND(H373=TRUE,I373=TRUE,J373=TRUE),TRUE,FALSE)</f>
        <v>#N/A</v>
      </c>
      <c r="M373" s="169">
        <v>5000</v>
      </c>
      <c r="N373" s="170">
        <v>0.2</v>
      </c>
      <c r="O373" s="170" t="s">
        <v>683</v>
      </c>
      <c r="P373">
        <f t="shared" ca="1" si="36"/>
        <v>22</v>
      </c>
      <c r="Q373">
        <f ca="1">MATCH(RIGHT($A367,LEN($A367) - SEARCH("-", $A367, SEARCH("-", $A367) + 1)),INDIRECT(LEFT($A367,SEARCH("-",$A367,1)-1)&amp;"_Header"),0)</f>
        <v>12</v>
      </c>
    </row>
    <row r="374" spans="1:17">
      <c r="A374" s="396" t="s">
        <v>623</v>
      </c>
      <c r="B374" s="317" t="s">
        <v>623</v>
      </c>
      <c r="C374" s="123"/>
      <c r="D374" s="123"/>
      <c r="E374" s="123"/>
      <c r="F374" s="123"/>
      <c r="G374" s="212"/>
      <c r="H374" s="158"/>
      <c r="I374" s="158"/>
      <c r="J374" s="158"/>
      <c r="K374" s="158"/>
      <c r="L374" s="158"/>
      <c r="M374" s="158"/>
      <c r="N374" s="163"/>
      <c r="O374" s="163"/>
    </row>
    <row r="375" spans="1:17">
      <c r="A375" s="396" t="s">
        <v>623</v>
      </c>
      <c r="B375" s="317" t="s">
        <v>623</v>
      </c>
      <c r="C375" s="92" t="s">
        <v>968</v>
      </c>
      <c r="D375" s="55"/>
      <c r="E375" s="55"/>
      <c r="F375" s="56"/>
      <c r="G375" s="211"/>
      <c r="H375" s="158"/>
      <c r="I375" s="158"/>
      <c r="J375" s="158"/>
      <c r="K375" s="158"/>
      <c r="L375" s="158"/>
      <c r="M375" s="158"/>
      <c r="N375" s="163"/>
      <c r="O375" s="163"/>
    </row>
    <row r="376" spans="1:17" ht="45" customHeight="1">
      <c r="A376" s="396" t="s">
        <v>623</v>
      </c>
      <c r="B376" s="317" t="s">
        <v>623</v>
      </c>
      <c r="C376" s="57" t="s">
        <v>675</v>
      </c>
      <c r="D376" s="57" t="s">
        <v>676</v>
      </c>
      <c r="E376" s="57" t="s">
        <v>677</v>
      </c>
      <c r="F376" s="57" t="s">
        <v>678</v>
      </c>
      <c r="G376" s="211"/>
      <c r="H376" s="165"/>
      <c r="I376" s="165"/>
      <c r="J376" s="158"/>
      <c r="K376" s="165"/>
      <c r="L376" s="158"/>
      <c r="M376" s="158"/>
      <c r="N376" s="163"/>
      <c r="O376" s="163"/>
    </row>
    <row r="377" spans="1:17">
      <c r="A377" s="397" t="str">
        <f>LEFT(A379,LEN(A379)-8)</f>
        <v>EandR1-phtot-exptotfin</v>
      </c>
      <c r="B377" s="317" t="s">
        <v>623</v>
      </c>
      <c r="C377" s="249" t="e">
        <f ca="1">INDEX(INDIRECT("data_"&amp;C$1&amp;"_array"),MATCH(Cover!$C$17,INDIRECT("data_"&amp;C$1&amp;"_rows"),0),MATCH(SUBSTITUTE($A377,"strt","end"),INDIRECT("data_"&amp;C$1&amp;"_cols"),0))</f>
        <v>#N/A</v>
      </c>
      <c r="D377" s="249" t="e">
        <f ca="1">INDEX(INDIRECT("data_"&amp;D$1&amp;"_array"),MATCH(Cover!$C$17,INDIRECT("data_"&amp;D$1&amp;"_rows"),0),MATCH(SUBSTITUTE($A377,"strt","end"),INDIRECT("data_"&amp;D$1&amp;"_cols"),0))</f>
        <v>#N/A</v>
      </c>
      <c r="E377" s="249" t="e">
        <f ca="1">INDEX(INDIRECT("data_"&amp;E$1&amp;"_array"),MATCH(Cover!$C$17,INDIRECT("data_"&amp;E$1&amp;"_rows"),0),MATCH(SUBSTITUTE($A377,"strt","end"),INDIRECT("data_"&amp;E$1&amp;"_cols"),0))</f>
        <v>#N/A</v>
      </c>
      <c r="F377" s="250">
        <f ca="1">INDEX(INDIRECT(LEFT($A377,SEARCH("-",$A377,1)-1)&amp;"_data"),MATCH(MID($A377, SEARCH("-",$A377) + 1, SEARCH("-",$A377,SEARCH("-",$A377)+1) - SEARCH("-",$A377) - 1),INDIRECT(LEFT($A377,SEARCH("-",$A377,1)-1)&amp;"_rows"),0),MATCH(RIGHT($A377,LEN($A377) - SEARCH("-", $A377, SEARCH("-", $A377) + 1)),INDIRECT(LEFT($A377,SEARCH("-",$A377,1)-1)&amp;"_Header"),0))</f>
        <v>0</v>
      </c>
      <c r="G377" s="211"/>
      <c r="H377" s="166"/>
      <c r="I377" s="166"/>
      <c r="J377" s="167"/>
      <c r="K377" s="166"/>
      <c r="L377" s="167"/>
      <c r="M377" s="167"/>
      <c r="N377" s="168"/>
      <c r="O377" s="168"/>
    </row>
    <row r="378" spans="1:17" ht="60" customHeight="1">
      <c r="A378" s="396" t="s">
        <v>623</v>
      </c>
      <c r="B378" s="317" t="s">
        <v>623</v>
      </c>
      <c r="C378" s="707" t="s">
        <v>692</v>
      </c>
      <c r="D378" s="708"/>
      <c r="E378" s="708"/>
      <c r="F378" s="709"/>
      <c r="G378" s="95"/>
      <c r="H378" s="169"/>
      <c r="I378" s="169"/>
      <c r="J378" s="169"/>
      <c r="K378" s="169"/>
      <c r="L378" s="169"/>
      <c r="M378" s="169"/>
      <c r="N378" s="170"/>
      <c r="O378" s="170"/>
    </row>
    <row r="379" spans="1:17" ht="60" customHeight="1">
      <c r="A379" s="396" t="s">
        <v>969</v>
      </c>
      <c r="B379" s="317" t="s">
        <v>970</v>
      </c>
      <c r="C379" s="704"/>
      <c r="D379" s="705"/>
      <c r="E379" s="705"/>
      <c r="F379" s="706"/>
      <c r="G379" s="332" t="e">
        <f ca="1">IF(AND($I379=TRUE,$J379=TRUE),"Return to form","")</f>
        <v>#N/A</v>
      </c>
      <c r="H379" s="169" t="e">
        <f ca="1">D377&lt;&gt;0</f>
        <v>#N/A</v>
      </c>
      <c r="I379" s="169" t="e">
        <f ca="1">F377&gt;=D377</f>
        <v>#N/A</v>
      </c>
      <c r="J379" s="169" t="b">
        <f>ISTEXT(C379)</f>
        <v>0</v>
      </c>
      <c r="K379" s="169" t="e">
        <f ca="1">IF(AND(H379=TRUE,I379=TRUE),TRUE,FALSE)</f>
        <v>#N/A</v>
      </c>
      <c r="L379" s="169" t="e">
        <f ca="1">IF(AND(H379=TRUE,I379=TRUE,J379=TRUE),TRUE,FALSE)</f>
        <v>#N/A</v>
      </c>
      <c r="M379" s="169"/>
      <c r="N379" s="170"/>
      <c r="O379" s="170" t="s">
        <v>683</v>
      </c>
      <c r="P379">
        <f ca="1">MATCH(MID($A377, SEARCH("-",$A379) + 1, SEARCH("-",$A379,SEARCH("-",$A379)+1) - SEARCH("-",$A379) - 1),INDIRECT(LEFT($A379,SEARCH("-",$A379,1)-1)&amp;"_rows"),0)</f>
        <v>22</v>
      </c>
      <c r="Q379">
        <f ca="1">MATCH(RIGHT($A377,LEN($A377) - SEARCH("-", $A377, SEARCH("-", $A377) + 1)),INDIRECT(LEFT($A377,SEARCH("-",$A377,1)-1)&amp;"_Header"),0)</f>
        <v>23</v>
      </c>
    </row>
    <row r="380" spans="1:17" ht="30" customHeight="1">
      <c r="A380" s="396" t="s">
        <v>623</v>
      </c>
      <c r="B380" s="317" t="s">
        <v>623</v>
      </c>
      <c r="C380" s="707" t="s">
        <v>684</v>
      </c>
      <c r="D380" s="708"/>
      <c r="E380" s="708"/>
      <c r="F380" s="709"/>
      <c r="G380" s="211"/>
      <c r="H380" s="169"/>
      <c r="I380" s="169"/>
      <c r="J380" s="169"/>
      <c r="K380" s="169"/>
      <c r="L380" s="169"/>
      <c r="M380" s="169"/>
      <c r="N380" s="170"/>
      <c r="O380" s="170"/>
    </row>
    <row r="381" spans="1:17" ht="60" customHeight="1">
      <c r="A381" s="396" t="s">
        <v>971</v>
      </c>
      <c r="B381" s="317" t="s">
        <v>972</v>
      </c>
      <c r="C381" s="704"/>
      <c r="D381" s="705"/>
      <c r="E381" s="705"/>
      <c r="F381" s="706"/>
      <c r="G381" s="332" t="e">
        <f ca="1">IF(AND($I381=TRUE,$J381=TRUE),"Return to form","")</f>
        <v>#N/A</v>
      </c>
      <c r="H381" s="169" t="e">
        <f ca="1">AND($F377&lt;=SUM($C377-$M381),$I379=FALSE)</f>
        <v>#N/A</v>
      </c>
      <c r="I381" s="169" t="e">
        <f ca="1">F377&lt;=SUM(C377*N381)</f>
        <v>#N/A</v>
      </c>
      <c r="J381" s="169" t="b">
        <f>ISTEXT(C381)</f>
        <v>0</v>
      </c>
      <c r="K381" s="169" t="e">
        <f ca="1">IF(AND(H381=TRUE,I381=TRUE),TRUE,FALSE)</f>
        <v>#N/A</v>
      </c>
      <c r="L381" s="169" t="e">
        <f ca="1">IF(AND(H381=TRUE,I381=TRUE,J381=TRUE),TRUE,FALSE)</f>
        <v>#N/A</v>
      </c>
      <c r="M381" s="169">
        <v>5000</v>
      </c>
      <c r="N381" s="170">
        <v>0.33333333333333298</v>
      </c>
      <c r="O381" s="170" t="s">
        <v>683</v>
      </c>
      <c r="P381">
        <f t="shared" ref="P381:P383" ca="1" si="37">MATCH(MID($A379, SEARCH("-",$A381) + 1, SEARCH("-",$A381,SEARCH("-",$A381)+1) - SEARCH("-",$A381) - 1),INDIRECT(LEFT($A381,SEARCH("-",$A381,1)-1)&amp;"_rows"),0)</f>
        <v>22</v>
      </c>
      <c r="Q381">
        <f ca="1">MATCH(RIGHT($A377,LEN($A377) - SEARCH("-", $A377, SEARCH("-", $A377) + 1)),INDIRECT(LEFT($A377,SEARCH("-",$A377,1)-1)&amp;"_Header"),0)</f>
        <v>23</v>
      </c>
    </row>
    <row r="382" spans="1:17" ht="30" customHeight="1">
      <c r="A382" s="396" t="s">
        <v>623</v>
      </c>
      <c r="B382" s="317" t="s">
        <v>623</v>
      </c>
      <c r="C382" s="707" t="s">
        <v>687</v>
      </c>
      <c r="D382" s="708"/>
      <c r="E382" s="708"/>
      <c r="F382" s="709"/>
      <c r="G382" s="211"/>
      <c r="H382" s="169"/>
      <c r="I382" s="169"/>
      <c r="J382" s="169"/>
      <c r="K382" s="169"/>
      <c r="L382" s="169"/>
      <c r="M382" s="169"/>
      <c r="N382" s="170"/>
      <c r="O382" s="170"/>
    </row>
    <row r="383" spans="1:17" ht="60" customHeight="1">
      <c r="A383" s="396" t="s">
        <v>973</v>
      </c>
      <c r="B383" s="317" t="s">
        <v>974</v>
      </c>
      <c r="C383" s="704"/>
      <c r="D383" s="705"/>
      <c r="E383" s="705"/>
      <c r="F383" s="706"/>
      <c r="G383" s="332" t="e">
        <f ca="1">IF(AND($I383=TRUE,$J383=TRUE),"Return to form","")</f>
        <v>#N/A</v>
      </c>
      <c r="H383" s="169" t="e">
        <f ca="1">OR(AND(E377&lt;&gt;0,ABS(F377-E377)&gt;=$M383),AND(E377=0,F377&gt;=$M383))</f>
        <v>#N/A</v>
      </c>
      <c r="I383" s="169" t="e">
        <f ca="1">OR(F377&lt;=(E377*(1-N383)),F377&gt;=(E377*(1+N383)))</f>
        <v>#N/A</v>
      </c>
      <c r="J383" s="169" t="b">
        <f>ISTEXT(C383)</f>
        <v>0</v>
      </c>
      <c r="K383" s="169" t="e">
        <f ca="1">IF(AND(H383=TRUE,I383=TRUE),TRUE,FALSE)</f>
        <v>#N/A</v>
      </c>
      <c r="L383" s="169" t="e">
        <f ca="1">IF(AND(H383=TRUE,I383=TRUE,J383=TRUE),TRUE,FALSE)</f>
        <v>#N/A</v>
      </c>
      <c r="M383" s="169">
        <v>5000</v>
      </c>
      <c r="N383" s="170">
        <v>0.2</v>
      </c>
      <c r="O383" s="170" t="s">
        <v>683</v>
      </c>
      <c r="P383">
        <f t="shared" ca="1" si="37"/>
        <v>22</v>
      </c>
      <c r="Q383">
        <f ca="1">MATCH(RIGHT($A377,LEN($A377) - SEARCH("-", $A377, SEARCH("-", $A377) + 1)),INDIRECT(LEFT($A377,SEARCH("-",$A377,1)-1)&amp;"_Header"),0)</f>
        <v>23</v>
      </c>
    </row>
    <row r="384" spans="1:17">
      <c r="A384" s="396" t="s">
        <v>623</v>
      </c>
      <c r="B384" s="317" t="s">
        <v>623</v>
      </c>
      <c r="C384" s="123"/>
      <c r="D384" s="123"/>
      <c r="E384" s="123"/>
      <c r="F384" s="123"/>
      <c r="G384" s="212"/>
      <c r="H384" s="158"/>
      <c r="I384" s="158"/>
      <c r="J384" s="158"/>
      <c r="K384" s="158"/>
      <c r="L384" s="158"/>
      <c r="M384" s="158"/>
      <c r="N384" s="163"/>
      <c r="O384" s="163"/>
    </row>
    <row r="385" spans="1:17">
      <c r="A385" s="396" t="s">
        <v>623</v>
      </c>
      <c r="B385" s="317" t="s">
        <v>623</v>
      </c>
      <c r="C385" s="92" t="s">
        <v>975</v>
      </c>
      <c r="D385" s="55"/>
      <c r="E385" s="55"/>
      <c r="F385" s="56"/>
      <c r="G385" s="211"/>
      <c r="H385" s="158"/>
      <c r="I385" s="158"/>
      <c r="J385" s="158"/>
      <c r="K385" s="158"/>
      <c r="L385" s="158"/>
      <c r="M385" s="158"/>
      <c r="N385" s="163"/>
      <c r="O385" s="163"/>
    </row>
    <row r="386" spans="1:17" ht="45" customHeight="1">
      <c r="A386" s="396" t="s">
        <v>623</v>
      </c>
      <c r="B386" s="317" t="s">
        <v>623</v>
      </c>
      <c r="C386" s="57" t="s">
        <v>675</v>
      </c>
      <c r="D386" s="57" t="s">
        <v>676</v>
      </c>
      <c r="E386" s="57" t="s">
        <v>677</v>
      </c>
      <c r="F386" s="57" t="s">
        <v>678</v>
      </c>
      <c r="G386" s="211"/>
      <c r="H386" s="165"/>
      <c r="I386" s="165"/>
      <c r="J386" s="158"/>
      <c r="K386" s="165"/>
      <c r="L386" s="158"/>
      <c r="M386" s="158"/>
      <c r="N386" s="163"/>
      <c r="O386" s="163"/>
    </row>
    <row r="387" spans="1:17">
      <c r="A387" s="397" t="str">
        <f>LEFT(A389,LEN(A389)-8)</f>
        <v>EandR1-phtot-rectot</v>
      </c>
      <c r="B387" s="317" t="s">
        <v>623</v>
      </c>
      <c r="C387" s="249" t="e">
        <f ca="1">INDEX(INDIRECT("data_"&amp;C$1&amp;"_array"),MATCH(Cover!$C$17,INDIRECT("data_"&amp;C$1&amp;"_rows"),0),MATCH(SUBSTITUTE($A387,"strt","end"),INDIRECT("data_"&amp;C$1&amp;"_cols"),0))</f>
        <v>#N/A</v>
      </c>
      <c r="D387" s="249" t="e">
        <f ca="1">INDEX(INDIRECT("data_"&amp;D$1&amp;"_array"),MATCH(Cover!$C$17,INDIRECT("data_"&amp;D$1&amp;"_rows"),0),MATCH(SUBSTITUTE($A387,"strt","end"),INDIRECT("data_"&amp;D$1&amp;"_cols"),0))</f>
        <v>#N/A</v>
      </c>
      <c r="E387" s="249" t="e">
        <f ca="1">INDEX(INDIRECT("data_"&amp;E$1&amp;"_array"),MATCH(Cover!$C$17,INDIRECT("data_"&amp;E$1&amp;"_rows"),0),MATCH(SUBSTITUTE($A387,"strt","end"),INDIRECT("data_"&amp;E$1&amp;"_cols"),0))</f>
        <v>#N/A</v>
      </c>
      <c r="F387" s="250">
        <f ca="1">INDEX(INDIRECT(LEFT($A387,SEARCH("-",$A387,1)-1)&amp;"_data"),MATCH(MID($A387, SEARCH("-",$A387) + 1, SEARCH("-",$A387,SEARCH("-",$A387)+1) - SEARCH("-",$A387) - 1),INDIRECT(LEFT($A387,SEARCH("-",$A387,1)-1)&amp;"_rows"),0),MATCH(RIGHT($A387,LEN($A387) - SEARCH("-", $A387, SEARCH("-", $A387) + 1)),INDIRECT(LEFT($A387,SEARCH("-",$A387,1)-1)&amp;"_Header"),0))</f>
        <v>0</v>
      </c>
      <c r="G387" s="211"/>
      <c r="H387" s="166"/>
      <c r="I387" s="166"/>
      <c r="J387" s="167"/>
      <c r="K387" s="166"/>
      <c r="L387" s="167"/>
      <c r="M387" s="167"/>
      <c r="N387" s="168"/>
      <c r="O387" s="168"/>
    </row>
    <row r="388" spans="1:17" ht="60" customHeight="1">
      <c r="A388" s="396" t="s">
        <v>623</v>
      </c>
      <c r="B388" s="317" t="s">
        <v>623</v>
      </c>
      <c r="C388" s="707" t="s">
        <v>692</v>
      </c>
      <c r="D388" s="708"/>
      <c r="E388" s="708"/>
      <c r="F388" s="709"/>
      <c r="G388" s="95"/>
      <c r="H388" s="169"/>
      <c r="I388" s="169"/>
      <c r="J388" s="169"/>
      <c r="K388" s="169"/>
      <c r="L388" s="169"/>
      <c r="M388" s="169"/>
      <c r="N388" s="170"/>
      <c r="O388" s="170"/>
    </row>
    <row r="389" spans="1:17" ht="60" customHeight="1">
      <c r="A389" s="396" t="s">
        <v>976</v>
      </c>
      <c r="B389" s="317" t="s">
        <v>977</v>
      </c>
      <c r="C389" s="704"/>
      <c r="D389" s="705"/>
      <c r="E389" s="705"/>
      <c r="F389" s="706"/>
      <c r="G389" s="332" t="e">
        <f ca="1">IF(AND($I389=TRUE,$J389=TRUE),"Return to form","")</f>
        <v>#N/A</v>
      </c>
      <c r="H389" s="169" t="e">
        <f ca="1">D387&lt;&gt;0</f>
        <v>#N/A</v>
      </c>
      <c r="I389" s="169" t="e">
        <f ca="1">F387&gt;=D387</f>
        <v>#N/A</v>
      </c>
      <c r="J389" s="169" t="b">
        <f>ISTEXT(C389)</f>
        <v>0</v>
      </c>
      <c r="K389" s="169" t="e">
        <f ca="1">IF(AND(H389=TRUE,I389=TRUE),TRUE,FALSE)</f>
        <v>#N/A</v>
      </c>
      <c r="L389" s="169" t="e">
        <f ca="1">IF(AND(H389=TRUE,I389=TRUE,J389=TRUE),TRUE,FALSE)</f>
        <v>#N/A</v>
      </c>
      <c r="M389" s="169"/>
      <c r="N389" s="170"/>
      <c r="O389" s="170" t="s">
        <v>683</v>
      </c>
      <c r="P389">
        <f ca="1">MATCH(MID($A387, SEARCH("-",$A389) + 1, SEARCH("-",$A389,SEARCH("-",$A389)+1) - SEARCH("-",$A389) - 1),INDIRECT(LEFT($A389,SEARCH("-",$A389,1)-1)&amp;"_rows"),0)</f>
        <v>22</v>
      </c>
      <c r="Q389">
        <f ca="1">MATCH(RIGHT($A387,LEN($A387) - SEARCH("-", $A387, SEARCH("-", $A387) + 1)),INDIRECT(LEFT($A387,SEARCH("-",$A387,1)-1)&amp;"_Header"),0)</f>
        <v>39</v>
      </c>
    </row>
    <row r="390" spans="1:17" ht="30" customHeight="1">
      <c r="A390" s="396" t="s">
        <v>623</v>
      </c>
      <c r="B390" s="317" t="s">
        <v>623</v>
      </c>
      <c r="C390" s="707" t="s">
        <v>684</v>
      </c>
      <c r="D390" s="708"/>
      <c r="E390" s="708"/>
      <c r="F390" s="709"/>
      <c r="G390" s="211"/>
      <c r="H390" s="169"/>
      <c r="I390" s="169"/>
      <c r="J390" s="169"/>
      <c r="K390" s="169"/>
      <c r="L390" s="169"/>
      <c r="M390" s="169"/>
      <c r="N390" s="170"/>
      <c r="O390" s="170"/>
    </row>
    <row r="391" spans="1:17" ht="60" customHeight="1">
      <c r="A391" s="396" t="s">
        <v>978</v>
      </c>
      <c r="B391" s="317" t="s">
        <v>979</v>
      </c>
      <c r="C391" s="704"/>
      <c r="D391" s="705"/>
      <c r="E391" s="705"/>
      <c r="F391" s="706"/>
      <c r="G391" s="332" t="e">
        <f ca="1">IF(AND($I391=TRUE,$J391=TRUE),"Return to form","")</f>
        <v>#N/A</v>
      </c>
      <c r="H391" s="169" t="e">
        <f ca="1">AND($F387&lt;=SUM($C387-$M391),$I389=FALSE)</f>
        <v>#N/A</v>
      </c>
      <c r="I391" s="169" t="e">
        <f ca="1">F387&lt;=SUM(C387*N391)</f>
        <v>#N/A</v>
      </c>
      <c r="J391" s="169" t="b">
        <f>ISTEXT(C391)</f>
        <v>0</v>
      </c>
      <c r="K391" s="169" t="e">
        <f ca="1">IF(AND(H391=TRUE,I391=TRUE),TRUE,FALSE)</f>
        <v>#N/A</v>
      </c>
      <c r="L391" s="169" t="e">
        <f ca="1">IF(AND(H391=TRUE,I391=TRUE,J391=TRUE),TRUE,FALSE)</f>
        <v>#N/A</v>
      </c>
      <c r="M391" s="169">
        <v>5000</v>
      </c>
      <c r="N391" s="170">
        <v>0.33333333333333298</v>
      </c>
      <c r="O391" s="170" t="s">
        <v>683</v>
      </c>
      <c r="P391">
        <f t="shared" ref="P391:P393" ca="1" si="38">MATCH(MID($A389, SEARCH("-",$A391) + 1, SEARCH("-",$A391,SEARCH("-",$A391)+1) - SEARCH("-",$A391) - 1),INDIRECT(LEFT($A391,SEARCH("-",$A391,1)-1)&amp;"_rows"),0)</f>
        <v>22</v>
      </c>
      <c r="Q391">
        <f ca="1">MATCH(RIGHT($A387,LEN($A387) - SEARCH("-", $A387, SEARCH("-", $A387) + 1)),INDIRECT(LEFT($A387,SEARCH("-",$A387,1)-1)&amp;"_Header"),0)</f>
        <v>39</v>
      </c>
    </row>
    <row r="392" spans="1:17" ht="30" customHeight="1">
      <c r="A392" s="396" t="s">
        <v>623</v>
      </c>
      <c r="B392" s="317" t="s">
        <v>623</v>
      </c>
      <c r="C392" s="707" t="s">
        <v>687</v>
      </c>
      <c r="D392" s="708"/>
      <c r="E392" s="708"/>
      <c r="F392" s="709"/>
      <c r="G392" s="211"/>
      <c r="H392" s="169"/>
      <c r="I392" s="169"/>
      <c r="J392" s="169"/>
      <c r="K392" s="169"/>
      <c r="L392" s="169"/>
      <c r="M392" s="169"/>
      <c r="N392" s="170"/>
      <c r="O392" s="170"/>
    </row>
    <row r="393" spans="1:17" ht="60" customHeight="1">
      <c r="A393" s="396" t="s">
        <v>980</v>
      </c>
      <c r="B393" s="317" t="s">
        <v>981</v>
      </c>
      <c r="C393" s="704"/>
      <c r="D393" s="705"/>
      <c r="E393" s="705"/>
      <c r="F393" s="706"/>
      <c r="G393" s="332" t="e">
        <f ca="1">IF(AND($I393=TRUE,$J393=TRUE),"Return to form","")</f>
        <v>#N/A</v>
      </c>
      <c r="H393" s="169" t="e">
        <f ca="1">OR(AND(E387&lt;&gt;0,ABS(F387-E387)&gt;=$M393),AND(E387=0,F387&gt;=$M393))</f>
        <v>#N/A</v>
      </c>
      <c r="I393" s="169" t="e">
        <f ca="1">OR(F387&lt;=(E387*(1-N393)),F387&gt;=(E387*(1+N393)))</f>
        <v>#N/A</v>
      </c>
      <c r="J393" s="169" t="b">
        <f>ISTEXT(C393)</f>
        <v>0</v>
      </c>
      <c r="K393" s="169" t="e">
        <f ca="1">IF(AND(H393=TRUE,I393=TRUE),TRUE,FALSE)</f>
        <v>#N/A</v>
      </c>
      <c r="L393" s="169" t="e">
        <f ca="1">IF(AND(H393=TRUE,I393=TRUE,J393=TRUE),TRUE,FALSE)</f>
        <v>#N/A</v>
      </c>
      <c r="M393" s="169">
        <v>5000</v>
      </c>
      <c r="N393" s="170">
        <v>0.2</v>
      </c>
      <c r="O393" s="170" t="s">
        <v>683</v>
      </c>
      <c r="P393">
        <f t="shared" ca="1" si="38"/>
        <v>22</v>
      </c>
      <c r="Q393">
        <f ca="1">MATCH(RIGHT($A387,LEN($A387) - SEARCH("-", $A387, SEARCH("-", $A387) + 1)),INDIRECT(LEFT($A387,SEARCH("-",$A387,1)-1)&amp;"_Header"),0)</f>
        <v>39</v>
      </c>
    </row>
    <row r="394" spans="1:17">
      <c r="A394" s="396" t="s">
        <v>623</v>
      </c>
      <c r="B394" s="317" t="s">
        <v>623</v>
      </c>
      <c r="C394" s="123"/>
      <c r="D394" s="123"/>
      <c r="E394" s="123"/>
      <c r="F394" s="123"/>
      <c r="G394" s="212"/>
      <c r="H394" s="158"/>
      <c r="I394" s="158"/>
      <c r="J394" s="158"/>
      <c r="K394" s="158"/>
      <c r="L394" s="158"/>
      <c r="M394" s="158"/>
      <c r="N394" s="163"/>
      <c r="O394" s="163"/>
    </row>
    <row r="395" spans="1:17">
      <c r="A395" s="396" t="s">
        <v>623</v>
      </c>
      <c r="B395" s="317" t="s">
        <v>623</v>
      </c>
      <c r="C395" s="92" t="s">
        <v>982</v>
      </c>
      <c r="D395" s="55"/>
      <c r="E395" s="55"/>
      <c r="F395" s="56"/>
      <c r="G395" s="211"/>
      <c r="H395" s="158"/>
      <c r="I395" s="158"/>
      <c r="J395" s="158"/>
      <c r="K395" s="158"/>
      <c r="L395" s="158"/>
      <c r="M395" s="158"/>
      <c r="N395" s="163"/>
      <c r="O395" s="163"/>
    </row>
    <row r="396" spans="1:17" ht="45" customHeight="1">
      <c r="A396" s="396" t="s">
        <v>623</v>
      </c>
      <c r="B396" s="317" t="s">
        <v>623</v>
      </c>
      <c r="C396" s="57" t="s">
        <v>675</v>
      </c>
      <c r="D396" s="57" t="s">
        <v>676</v>
      </c>
      <c r="E396" s="57" t="s">
        <v>677</v>
      </c>
      <c r="F396" s="57" t="s">
        <v>678</v>
      </c>
      <c r="G396" s="211"/>
      <c r="H396" s="165"/>
      <c r="I396" s="165"/>
      <c r="J396" s="158"/>
      <c r="K396" s="165"/>
      <c r="L396" s="158"/>
      <c r="M396" s="158"/>
      <c r="N396" s="163"/>
      <c r="O396" s="163"/>
    </row>
    <row r="397" spans="1:17">
      <c r="A397" s="397" t="str">
        <f>LEFT(A399,LEN(A399)-8)</f>
        <v>EandR1-houstot-exptotfa</v>
      </c>
      <c r="B397" s="317" t="s">
        <v>623</v>
      </c>
      <c r="C397" s="249" t="e">
        <f ca="1">INDEX(INDIRECT("data_"&amp;C$1&amp;"_array"),MATCH(Cover!$C$17,INDIRECT("data_"&amp;C$1&amp;"_rows"),0),MATCH(SUBSTITUTE($A397,"strt","end"),INDIRECT("data_"&amp;C$1&amp;"_cols"),0))</f>
        <v>#N/A</v>
      </c>
      <c r="D397" s="249" t="e">
        <f ca="1">INDEX(INDIRECT("data_"&amp;D$1&amp;"_array"),MATCH(Cover!$C$17,INDIRECT("data_"&amp;D$1&amp;"_rows"),0),MATCH(SUBSTITUTE($A397,"strt","end"),INDIRECT("data_"&amp;D$1&amp;"_cols"),0))</f>
        <v>#N/A</v>
      </c>
      <c r="E397" s="249" t="e">
        <f ca="1">INDEX(INDIRECT("data_"&amp;E$1&amp;"_array"),MATCH(Cover!$C$17,INDIRECT("data_"&amp;E$1&amp;"_rows"),0),MATCH(SUBSTITUTE($A397,"strt","end"),INDIRECT("data_"&amp;E$1&amp;"_cols"),0))</f>
        <v>#N/A</v>
      </c>
      <c r="F397" s="250">
        <f ca="1">INDEX(INDIRECT(LEFT($A397,SEARCH("-",$A397,1)-1)&amp;"_data"),MATCH(MID($A397, SEARCH("-",$A397) + 1, SEARCH("-",$A397,SEARCH("-",$A397)+1) - SEARCH("-",$A397) - 1),INDIRECT(LEFT($A397,SEARCH("-",$A397,1)-1)&amp;"_rows"),0),MATCH(RIGHT($A397,LEN($A397) - SEARCH("-", $A397, SEARCH("-", $A397) + 1)),INDIRECT(LEFT($A397,SEARCH("-",$A397,1)-1)&amp;"_Header"),0))</f>
        <v>0</v>
      </c>
      <c r="G397" s="211"/>
      <c r="H397" s="166"/>
      <c r="I397" s="166"/>
      <c r="J397" s="167"/>
      <c r="K397" s="166"/>
      <c r="L397" s="167"/>
      <c r="M397" s="167"/>
      <c r="N397" s="168"/>
      <c r="O397" s="168"/>
    </row>
    <row r="398" spans="1:17" ht="60" customHeight="1">
      <c r="A398" s="396" t="s">
        <v>623</v>
      </c>
      <c r="B398" s="317" t="s">
        <v>623</v>
      </c>
      <c r="C398" s="707" t="s">
        <v>692</v>
      </c>
      <c r="D398" s="708"/>
      <c r="E398" s="708"/>
      <c r="F398" s="709"/>
      <c r="G398" s="95"/>
      <c r="H398" s="169"/>
      <c r="I398" s="169"/>
      <c r="J398" s="169"/>
      <c r="K398" s="169"/>
      <c r="L398" s="169"/>
      <c r="M398" s="169"/>
      <c r="N398" s="170"/>
      <c r="O398" s="170"/>
    </row>
    <row r="399" spans="1:17" ht="60" customHeight="1">
      <c r="A399" s="396" t="s">
        <v>983</v>
      </c>
      <c r="B399" s="317" t="s">
        <v>984</v>
      </c>
      <c r="C399" s="704"/>
      <c r="D399" s="705"/>
      <c r="E399" s="705"/>
      <c r="F399" s="706"/>
      <c r="G399" s="332" t="e">
        <f ca="1">IF(AND($I399=TRUE,$J399=TRUE),"Return to form","")</f>
        <v>#N/A</v>
      </c>
      <c r="H399" s="169" t="e">
        <f ca="1">D397&lt;&gt;0</f>
        <v>#N/A</v>
      </c>
      <c r="I399" s="169" t="e">
        <f ca="1">F397&gt;=D397</f>
        <v>#N/A</v>
      </c>
      <c r="J399" s="169" t="b">
        <f>ISTEXT(C399)</f>
        <v>0</v>
      </c>
      <c r="K399" s="169" t="e">
        <f ca="1">IF(AND(H399=TRUE,I399=TRUE),TRUE,FALSE)</f>
        <v>#N/A</v>
      </c>
      <c r="L399" s="169" t="e">
        <f ca="1">IF(AND(H399=TRUE,I399=TRUE,J399=TRUE),TRUE,FALSE)</f>
        <v>#N/A</v>
      </c>
      <c r="M399" s="169"/>
      <c r="N399" s="170"/>
      <c r="O399" s="170" t="s">
        <v>683</v>
      </c>
      <c r="P399">
        <f ca="1">MATCH(MID($A397, SEARCH("-",$A399) + 1, SEARCH("-",$A399,SEARCH("-",$A399)+1) - SEARCH("-",$A399) - 1),INDIRECT(LEFT($A399,SEARCH("-",$A399,1)-1)&amp;"_rows"),0)</f>
        <v>25</v>
      </c>
      <c r="Q399">
        <f ca="1">MATCH(RIGHT($A397,LEN($A397) - SEARCH("-", $A397, SEARCH("-", $A397) + 1)),INDIRECT(LEFT($A397,SEARCH("-",$A397,1)-1)&amp;"_Header"),0)</f>
        <v>12</v>
      </c>
    </row>
    <row r="400" spans="1:17" ht="30" customHeight="1">
      <c r="A400" s="396" t="s">
        <v>623</v>
      </c>
      <c r="B400" s="317" t="s">
        <v>623</v>
      </c>
      <c r="C400" s="707" t="s">
        <v>684</v>
      </c>
      <c r="D400" s="708"/>
      <c r="E400" s="708"/>
      <c r="F400" s="709"/>
      <c r="G400" s="211"/>
      <c r="H400" s="169"/>
      <c r="I400" s="169"/>
      <c r="J400" s="169"/>
      <c r="K400" s="169"/>
      <c r="L400" s="169"/>
      <c r="M400" s="169"/>
      <c r="N400" s="170"/>
      <c r="O400" s="170"/>
    </row>
    <row r="401" spans="1:17" ht="60" customHeight="1">
      <c r="A401" s="396" t="s">
        <v>985</v>
      </c>
      <c r="B401" s="317" t="s">
        <v>986</v>
      </c>
      <c r="C401" s="704"/>
      <c r="D401" s="705"/>
      <c r="E401" s="705"/>
      <c r="F401" s="706"/>
      <c r="G401" s="332" t="e">
        <f ca="1">IF(AND($I401=TRUE,$J401=TRUE),"Return to form","")</f>
        <v>#N/A</v>
      </c>
      <c r="H401" s="169" t="e">
        <f ca="1">AND($F397&lt;=SUM($C397-$M401),$I399=FALSE)</f>
        <v>#N/A</v>
      </c>
      <c r="I401" s="169" t="e">
        <f ca="1">F397&lt;=SUM(C397*N401)</f>
        <v>#N/A</v>
      </c>
      <c r="J401" s="169" t="b">
        <f>ISTEXT(C401)</f>
        <v>0</v>
      </c>
      <c r="K401" s="169" t="e">
        <f ca="1">IF(AND(H401=TRUE,I401=TRUE),TRUE,FALSE)</f>
        <v>#N/A</v>
      </c>
      <c r="L401" s="169" t="e">
        <f ca="1">IF(AND(H401=TRUE,I401=TRUE,J401=TRUE),TRUE,FALSE)</f>
        <v>#N/A</v>
      </c>
      <c r="M401" s="169">
        <v>5000</v>
      </c>
      <c r="N401" s="170">
        <v>0.33333333333333298</v>
      </c>
      <c r="O401" s="170" t="s">
        <v>683</v>
      </c>
      <c r="P401">
        <f t="shared" ref="P401:P403" ca="1" si="39">MATCH(MID($A399, SEARCH("-",$A401) + 1, SEARCH("-",$A401,SEARCH("-",$A401)+1) - SEARCH("-",$A401) - 1),INDIRECT(LEFT($A401,SEARCH("-",$A401,1)-1)&amp;"_rows"),0)</f>
        <v>25</v>
      </c>
      <c r="Q401">
        <f ca="1">MATCH(RIGHT($A397,LEN($A397) - SEARCH("-", $A397, SEARCH("-", $A397) + 1)),INDIRECT(LEFT($A397,SEARCH("-",$A397,1)-1)&amp;"_Header"),0)</f>
        <v>12</v>
      </c>
    </row>
    <row r="402" spans="1:17" ht="30" customHeight="1">
      <c r="A402" s="396" t="s">
        <v>623</v>
      </c>
      <c r="B402" s="317" t="s">
        <v>623</v>
      </c>
      <c r="C402" s="707" t="s">
        <v>687</v>
      </c>
      <c r="D402" s="708"/>
      <c r="E402" s="708"/>
      <c r="F402" s="709"/>
      <c r="G402" s="211"/>
      <c r="H402" s="169"/>
      <c r="I402" s="169"/>
      <c r="J402" s="169"/>
      <c r="K402" s="169"/>
      <c r="L402" s="169"/>
      <c r="M402" s="169"/>
      <c r="N402" s="170"/>
      <c r="O402" s="170"/>
    </row>
    <row r="403" spans="1:17" ht="60" customHeight="1">
      <c r="A403" s="396" t="s">
        <v>987</v>
      </c>
      <c r="B403" s="317" t="s">
        <v>988</v>
      </c>
      <c r="C403" s="704"/>
      <c r="D403" s="705"/>
      <c r="E403" s="705"/>
      <c r="F403" s="706"/>
      <c r="G403" s="332" t="e">
        <f ca="1">IF(AND($I403=TRUE,$J403=TRUE),"Return to form","")</f>
        <v>#N/A</v>
      </c>
      <c r="H403" s="169" t="e">
        <f ca="1">OR(AND(E397&lt;&gt;0,ABS(F397-E397)&gt;=$M403),AND(E397=0,F397&gt;=$M403))</f>
        <v>#N/A</v>
      </c>
      <c r="I403" s="169" t="e">
        <f ca="1">OR(F397&lt;=(E397*(1-N403)),F397&gt;=(E397*(1+N403)))</f>
        <v>#N/A</v>
      </c>
      <c r="J403" s="169" t="b">
        <f>ISTEXT(C403)</f>
        <v>0</v>
      </c>
      <c r="K403" s="169" t="e">
        <f ca="1">IF(AND(H403=TRUE,I403=TRUE),TRUE,FALSE)</f>
        <v>#N/A</v>
      </c>
      <c r="L403" s="169" t="e">
        <f ca="1">IF(AND(H403=TRUE,I403=TRUE,J403=TRUE),TRUE,FALSE)</f>
        <v>#N/A</v>
      </c>
      <c r="M403" s="169">
        <v>5000</v>
      </c>
      <c r="N403" s="170">
        <v>0.2</v>
      </c>
      <c r="O403" s="170" t="s">
        <v>683</v>
      </c>
      <c r="P403">
        <f t="shared" ca="1" si="39"/>
        <v>25</v>
      </c>
      <c r="Q403">
        <f ca="1">MATCH(RIGHT($A397,LEN($A397) - SEARCH("-", $A397, SEARCH("-", $A397) + 1)),INDIRECT(LEFT($A397,SEARCH("-",$A397,1)-1)&amp;"_Header"),0)</f>
        <v>12</v>
      </c>
    </row>
    <row r="404" spans="1:17">
      <c r="A404" s="396" t="s">
        <v>623</v>
      </c>
      <c r="B404" s="317" t="s">
        <v>623</v>
      </c>
      <c r="C404" s="123"/>
      <c r="D404" s="123"/>
      <c r="E404" s="123"/>
      <c r="F404" s="123"/>
      <c r="G404" s="212"/>
      <c r="H404" s="158"/>
      <c r="I404" s="158"/>
      <c r="J404" s="158"/>
      <c r="K404" s="158"/>
      <c r="L404" s="158"/>
      <c r="M404" s="158"/>
      <c r="N404" s="163"/>
      <c r="O404" s="163"/>
    </row>
    <row r="405" spans="1:17">
      <c r="A405" s="396" t="s">
        <v>623</v>
      </c>
      <c r="B405" s="317" t="s">
        <v>623</v>
      </c>
      <c r="C405" s="92" t="s">
        <v>989</v>
      </c>
      <c r="D405" s="55"/>
      <c r="E405" s="55"/>
      <c r="F405" s="56"/>
      <c r="G405" s="211"/>
      <c r="H405" s="158"/>
      <c r="I405" s="158"/>
      <c r="J405" s="158"/>
      <c r="K405" s="158"/>
      <c r="L405" s="158"/>
      <c r="M405" s="158"/>
      <c r="N405" s="163"/>
      <c r="O405" s="163"/>
    </row>
    <row r="406" spans="1:17" ht="45" customHeight="1">
      <c r="A406" s="396" t="s">
        <v>623</v>
      </c>
      <c r="B406" s="317" t="s">
        <v>623</v>
      </c>
      <c r="C406" s="57" t="s">
        <v>675</v>
      </c>
      <c r="D406" s="57" t="s">
        <v>676</v>
      </c>
      <c r="E406" s="57" t="s">
        <v>677</v>
      </c>
      <c r="F406" s="57" t="s">
        <v>678</v>
      </c>
      <c r="G406" s="211"/>
      <c r="H406" s="165"/>
      <c r="I406" s="165"/>
      <c r="J406" s="158"/>
      <c r="K406" s="165"/>
      <c r="L406" s="158"/>
      <c r="M406" s="158"/>
      <c r="N406" s="163"/>
      <c r="O406" s="163"/>
    </row>
    <row r="407" spans="1:17">
      <c r="A407" s="397" t="str">
        <f>LEFT(A409,LEN(A409)-8)</f>
        <v>EandR1-houstot-exptotfin</v>
      </c>
      <c r="B407" s="317" t="s">
        <v>623</v>
      </c>
      <c r="C407" s="249" t="e">
        <f ca="1">INDEX(INDIRECT("data_"&amp;C$1&amp;"_array"),MATCH(Cover!$C$17,INDIRECT("data_"&amp;C$1&amp;"_rows"),0),MATCH(SUBSTITUTE($A407,"strt","end"),INDIRECT("data_"&amp;C$1&amp;"_cols"),0))</f>
        <v>#N/A</v>
      </c>
      <c r="D407" s="249" t="e">
        <f ca="1">INDEX(INDIRECT("data_"&amp;D$1&amp;"_array"),MATCH(Cover!$C$17,INDIRECT("data_"&amp;D$1&amp;"_rows"),0),MATCH(SUBSTITUTE($A407,"strt","end"),INDIRECT("data_"&amp;D$1&amp;"_cols"),0))</f>
        <v>#N/A</v>
      </c>
      <c r="E407" s="249" t="e">
        <f ca="1">INDEX(INDIRECT("data_"&amp;E$1&amp;"_array"),MATCH(Cover!$C$17,INDIRECT("data_"&amp;E$1&amp;"_rows"),0),MATCH(SUBSTITUTE($A407,"strt","end"),INDIRECT("data_"&amp;E$1&amp;"_cols"),0))</f>
        <v>#N/A</v>
      </c>
      <c r="F407" s="250">
        <f ca="1">INDEX(INDIRECT(LEFT($A407,SEARCH("-",$A407,1)-1)&amp;"_data"),MATCH(MID($A407, SEARCH("-",$A407) + 1, SEARCH("-",$A407,SEARCH("-",$A407)+1) - SEARCH("-",$A407) - 1),INDIRECT(LEFT($A407,SEARCH("-",$A407,1)-1)&amp;"_rows"),0),MATCH(RIGHT($A407,LEN($A407) - SEARCH("-", $A407, SEARCH("-", $A407) + 1)),INDIRECT(LEFT($A407,SEARCH("-",$A407,1)-1)&amp;"_Header"),0))</f>
        <v>0</v>
      </c>
      <c r="G407" s="211"/>
      <c r="H407" s="166"/>
      <c r="I407" s="166"/>
      <c r="J407" s="167"/>
      <c r="K407" s="166"/>
      <c r="L407" s="167"/>
      <c r="M407" s="167"/>
      <c r="N407" s="168"/>
      <c r="O407" s="168"/>
    </row>
    <row r="408" spans="1:17" ht="60" customHeight="1">
      <c r="A408" s="396" t="s">
        <v>623</v>
      </c>
      <c r="B408" s="317" t="s">
        <v>623</v>
      </c>
      <c r="C408" s="707" t="s">
        <v>692</v>
      </c>
      <c r="D408" s="708"/>
      <c r="E408" s="708"/>
      <c r="F408" s="709"/>
      <c r="G408" s="95"/>
      <c r="H408" s="169"/>
      <c r="I408" s="169"/>
      <c r="J408" s="169"/>
      <c r="K408" s="169"/>
      <c r="L408" s="169"/>
      <c r="M408" s="169"/>
      <c r="N408" s="170"/>
      <c r="O408" s="170"/>
    </row>
    <row r="409" spans="1:17" ht="60" customHeight="1">
      <c r="A409" s="396" t="s">
        <v>990</v>
      </c>
      <c r="B409" s="317" t="s">
        <v>991</v>
      </c>
      <c r="C409" s="704"/>
      <c r="D409" s="705"/>
      <c r="E409" s="705"/>
      <c r="F409" s="706"/>
      <c r="G409" s="332" t="e">
        <f ca="1">IF(AND($I409=TRUE,$J409=TRUE),"Return to form","")</f>
        <v>#N/A</v>
      </c>
      <c r="H409" s="169" t="e">
        <f ca="1">D407&lt;&gt;0</f>
        <v>#N/A</v>
      </c>
      <c r="I409" s="169" t="e">
        <f ca="1">F407&gt;=D407</f>
        <v>#N/A</v>
      </c>
      <c r="J409" s="169" t="b">
        <f>ISTEXT(C409)</f>
        <v>0</v>
      </c>
      <c r="K409" s="169" t="e">
        <f ca="1">IF(AND(H409=TRUE,I409=TRUE),TRUE,FALSE)</f>
        <v>#N/A</v>
      </c>
      <c r="L409" s="169" t="e">
        <f ca="1">IF(AND(H409=TRUE,I409=TRUE,J409=TRUE),TRUE,FALSE)</f>
        <v>#N/A</v>
      </c>
      <c r="M409" s="169"/>
      <c r="N409" s="170"/>
      <c r="O409" s="170" t="s">
        <v>683</v>
      </c>
      <c r="P409">
        <f ca="1">MATCH(MID($A407, SEARCH("-",$A409) + 1, SEARCH("-",$A409,SEARCH("-",$A409)+1) - SEARCH("-",$A409) - 1),INDIRECT(LEFT($A409,SEARCH("-",$A409,1)-1)&amp;"_rows"),0)</f>
        <v>25</v>
      </c>
      <c r="Q409">
        <f ca="1">MATCH(RIGHT($A407,LEN($A407) - SEARCH("-", $A407, SEARCH("-", $A407) + 1)),INDIRECT(LEFT($A407,SEARCH("-",$A407,1)-1)&amp;"_Header"),0)</f>
        <v>23</v>
      </c>
    </row>
    <row r="410" spans="1:17" ht="30" customHeight="1">
      <c r="A410" s="396" t="s">
        <v>623</v>
      </c>
      <c r="B410" s="317" t="s">
        <v>623</v>
      </c>
      <c r="C410" s="707" t="s">
        <v>684</v>
      </c>
      <c r="D410" s="708"/>
      <c r="E410" s="708"/>
      <c r="F410" s="709"/>
      <c r="G410" s="211"/>
      <c r="H410" s="169"/>
      <c r="I410" s="169"/>
      <c r="J410" s="169"/>
      <c r="K410" s="169"/>
      <c r="L410" s="169"/>
      <c r="M410" s="169"/>
      <c r="N410" s="170"/>
      <c r="O410" s="170"/>
    </row>
    <row r="411" spans="1:17" ht="60" customHeight="1">
      <c r="A411" s="396" t="s">
        <v>992</v>
      </c>
      <c r="B411" s="317" t="s">
        <v>993</v>
      </c>
      <c r="C411" s="704"/>
      <c r="D411" s="705"/>
      <c r="E411" s="705"/>
      <c r="F411" s="706"/>
      <c r="G411" s="332" t="e">
        <f ca="1">IF(AND($I411=TRUE,$J411=TRUE),"Return to form","")</f>
        <v>#N/A</v>
      </c>
      <c r="H411" s="169" t="e">
        <f ca="1">AND($F407&lt;=SUM($C407-$M411),$I409=FALSE)</f>
        <v>#N/A</v>
      </c>
      <c r="I411" s="169" t="e">
        <f ca="1">F407&lt;=SUM(C407*N411)</f>
        <v>#N/A</v>
      </c>
      <c r="J411" s="169" t="b">
        <f>ISTEXT(C411)</f>
        <v>0</v>
      </c>
      <c r="K411" s="169" t="e">
        <f ca="1">IF(AND(H411=TRUE,I411=TRUE),TRUE,FALSE)</f>
        <v>#N/A</v>
      </c>
      <c r="L411" s="169" t="e">
        <f ca="1">IF(AND(H411=TRUE,I411=TRUE,J411=TRUE),TRUE,FALSE)</f>
        <v>#N/A</v>
      </c>
      <c r="M411" s="169">
        <v>5000</v>
      </c>
      <c r="N411" s="170">
        <v>0.33333333333333298</v>
      </c>
      <c r="O411" s="170" t="s">
        <v>683</v>
      </c>
      <c r="P411">
        <f t="shared" ref="P411:P413" ca="1" si="40">MATCH(MID($A409, SEARCH("-",$A411) + 1, SEARCH("-",$A411,SEARCH("-",$A411)+1) - SEARCH("-",$A411) - 1),INDIRECT(LEFT($A411,SEARCH("-",$A411,1)-1)&amp;"_rows"),0)</f>
        <v>25</v>
      </c>
      <c r="Q411">
        <f ca="1">MATCH(RIGHT($A407,LEN($A407) - SEARCH("-", $A407, SEARCH("-", $A407) + 1)),INDIRECT(LEFT($A407,SEARCH("-",$A407,1)-1)&amp;"_Header"),0)</f>
        <v>23</v>
      </c>
    </row>
    <row r="412" spans="1:17" ht="30" customHeight="1">
      <c r="A412" s="396" t="s">
        <v>623</v>
      </c>
      <c r="B412" s="317" t="s">
        <v>623</v>
      </c>
      <c r="C412" s="707" t="s">
        <v>687</v>
      </c>
      <c r="D412" s="708"/>
      <c r="E412" s="708"/>
      <c r="F412" s="709"/>
      <c r="G412" s="211"/>
      <c r="H412" s="169"/>
      <c r="I412" s="169"/>
      <c r="J412" s="169"/>
      <c r="K412" s="169"/>
      <c r="L412" s="169"/>
      <c r="M412" s="169"/>
      <c r="N412" s="170"/>
      <c r="O412" s="170"/>
    </row>
    <row r="413" spans="1:17" ht="60" customHeight="1">
      <c r="A413" s="396" t="s">
        <v>994</v>
      </c>
      <c r="B413" s="317" t="s">
        <v>995</v>
      </c>
      <c r="C413" s="704"/>
      <c r="D413" s="705"/>
      <c r="E413" s="705"/>
      <c r="F413" s="706"/>
      <c r="G413" s="332" t="e">
        <f ca="1">IF(AND($I413=TRUE,$J413=TRUE),"Return to form","")</f>
        <v>#N/A</v>
      </c>
      <c r="H413" s="169" t="e">
        <f ca="1">OR(AND(E407&lt;&gt;0,ABS(F407-E407)&gt;=$M413),AND(E407=0,F407&gt;=$M413))</f>
        <v>#N/A</v>
      </c>
      <c r="I413" s="169" t="e">
        <f ca="1">OR(F407&lt;=(E407*(1-N413)),F407&gt;=(E407*(1+N413)))</f>
        <v>#N/A</v>
      </c>
      <c r="J413" s="169" t="b">
        <f>ISTEXT(C413)</f>
        <v>0</v>
      </c>
      <c r="K413" s="169" t="e">
        <f ca="1">IF(AND(H413=TRUE,I413=TRUE),TRUE,FALSE)</f>
        <v>#N/A</v>
      </c>
      <c r="L413" s="169" t="e">
        <f ca="1">IF(AND(H413=TRUE,I413=TRUE,J413=TRUE),TRUE,FALSE)</f>
        <v>#N/A</v>
      </c>
      <c r="M413" s="169">
        <v>5000</v>
      </c>
      <c r="N413" s="170">
        <v>0.2</v>
      </c>
      <c r="O413" s="170" t="s">
        <v>683</v>
      </c>
      <c r="P413">
        <f t="shared" ca="1" si="40"/>
        <v>25</v>
      </c>
      <c r="Q413">
        <f ca="1">MATCH(RIGHT($A407,LEN($A407) - SEARCH("-", $A407, SEARCH("-", $A407) + 1)),INDIRECT(LEFT($A407,SEARCH("-",$A407,1)-1)&amp;"_Header"),0)</f>
        <v>23</v>
      </c>
    </row>
    <row r="414" spans="1:17">
      <c r="A414" s="396" t="s">
        <v>623</v>
      </c>
      <c r="B414" s="317" t="s">
        <v>623</v>
      </c>
      <c r="C414" s="123"/>
      <c r="D414" s="123"/>
      <c r="E414" s="123"/>
      <c r="F414" s="123"/>
      <c r="G414" s="212"/>
      <c r="H414" s="158"/>
      <c r="I414" s="158"/>
      <c r="J414" s="158"/>
      <c r="K414" s="158"/>
      <c r="L414" s="158"/>
      <c r="M414" s="158"/>
      <c r="N414" s="163"/>
      <c r="O414" s="163"/>
    </row>
    <row r="415" spans="1:17">
      <c r="A415" s="396" t="s">
        <v>623</v>
      </c>
      <c r="B415" s="317" t="s">
        <v>623</v>
      </c>
      <c r="C415" s="92" t="s">
        <v>996</v>
      </c>
      <c r="D415" s="55"/>
      <c r="E415" s="55"/>
      <c r="F415" s="56"/>
      <c r="G415" s="211"/>
      <c r="H415" s="158"/>
      <c r="I415" s="158"/>
      <c r="J415" s="158"/>
      <c r="K415" s="158"/>
      <c r="L415" s="158"/>
      <c r="M415" s="158"/>
      <c r="N415" s="163"/>
      <c r="O415" s="163"/>
    </row>
    <row r="416" spans="1:17" ht="45" customHeight="1">
      <c r="A416" s="396" t="s">
        <v>623</v>
      </c>
      <c r="B416" s="317" t="s">
        <v>623</v>
      </c>
      <c r="C416" s="57" t="s">
        <v>675</v>
      </c>
      <c r="D416" s="57" t="s">
        <v>676</v>
      </c>
      <c r="E416" s="57" t="s">
        <v>677</v>
      </c>
      <c r="F416" s="57" t="s">
        <v>678</v>
      </c>
      <c r="G416" s="211"/>
      <c r="H416" s="165"/>
      <c r="I416" s="165"/>
      <c r="J416" s="158"/>
      <c r="K416" s="165"/>
      <c r="L416" s="158"/>
      <c r="M416" s="158"/>
      <c r="N416" s="163"/>
      <c r="O416" s="163"/>
    </row>
    <row r="417" spans="1:17">
      <c r="A417" s="397" t="str">
        <f>LEFT(A419,LEN(A419)-8)</f>
        <v>EandR1-houstot-rectot</v>
      </c>
      <c r="B417" s="317" t="s">
        <v>623</v>
      </c>
      <c r="C417" s="249" t="e">
        <f ca="1">INDEX(INDIRECT("data_"&amp;C$1&amp;"_array"),MATCH(Cover!$C$17,INDIRECT("data_"&amp;C$1&amp;"_rows"),0),MATCH(SUBSTITUTE($A417,"strt","end"),INDIRECT("data_"&amp;C$1&amp;"_cols"),0))</f>
        <v>#N/A</v>
      </c>
      <c r="D417" s="249" t="e">
        <f ca="1">INDEX(INDIRECT("data_"&amp;D$1&amp;"_array"),MATCH(Cover!$C$17,INDIRECT("data_"&amp;D$1&amp;"_rows"),0),MATCH(SUBSTITUTE($A417,"strt","end"),INDIRECT("data_"&amp;D$1&amp;"_cols"),0))</f>
        <v>#N/A</v>
      </c>
      <c r="E417" s="249" t="e">
        <f ca="1">INDEX(INDIRECT("data_"&amp;E$1&amp;"_array"),MATCH(Cover!$C$17,INDIRECT("data_"&amp;E$1&amp;"_rows"),0),MATCH(SUBSTITUTE($A417,"strt","end"),INDIRECT("data_"&amp;E$1&amp;"_cols"),0))</f>
        <v>#N/A</v>
      </c>
      <c r="F417" s="250">
        <f ca="1">INDEX(INDIRECT(LEFT($A417,SEARCH("-",$A417,1)-1)&amp;"_data"),MATCH(MID($A417, SEARCH("-",$A417) + 1, SEARCH("-",$A417,SEARCH("-",$A417)+1) - SEARCH("-",$A417) - 1),INDIRECT(LEFT($A417,SEARCH("-",$A417,1)-1)&amp;"_rows"),0),MATCH(RIGHT($A417,LEN($A417) - SEARCH("-", $A417, SEARCH("-", $A417) + 1)),INDIRECT(LEFT($A417,SEARCH("-",$A417,1)-1)&amp;"_Header"),0))</f>
        <v>0</v>
      </c>
      <c r="G417" s="211"/>
      <c r="H417" s="166"/>
      <c r="I417" s="166"/>
      <c r="J417" s="167"/>
      <c r="K417" s="166"/>
      <c r="L417" s="167"/>
      <c r="M417" s="167"/>
      <c r="N417" s="168"/>
      <c r="O417" s="168"/>
    </row>
    <row r="418" spans="1:17" ht="60" customHeight="1">
      <c r="A418" s="396" t="s">
        <v>623</v>
      </c>
      <c r="B418" s="317" t="s">
        <v>623</v>
      </c>
      <c r="C418" s="707" t="s">
        <v>692</v>
      </c>
      <c r="D418" s="708"/>
      <c r="E418" s="708"/>
      <c r="F418" s="709"/>
      <c r="G418" s="95"/>
      <c r="H418" s="169"/>
      <c r="I418" s="169"/>
      <c r="J418" s="169"/>
      <c r="K418" s="169"/>
      <c r="L418" s="169"/>
      <c r="M418" s="169"/>
      <c r="N418" s="170"/>
      <c r="O418" s="170"/>
    </row>
    <row r="419" spans="1:17" ht="60" customHeight="1">
      <c r="A419" s="396" t="s">
        <v>997</v>
      </c>
      <c r="B419" s="317" t="s">
        <v>998</v>
      </c>
      <c r="C419" s="704"/>
      <c r="D419" s="705"/>
      <c r="E419" s="705"/>
      <c r="F419" s="706"/>
      <c r="G419" s="332" t="e">
        <f ca="1">IF(AND($I419=TRUE,$J419=TRUE),"Return to form","")</f>
        <v>#N/A</v>
      </c>
      <c r="H419" s="169" t="e">
        <f ca="1">D417&lt;&gt;0</f>
        <v>#N/A</v>
      </c>
      <c r="I419" s="169" t="e">
        <f ca="1">F417&gt;=D417</f>
        <v>#N/A</v>
      </c>
      <c r="J419" s="169" t="b">
        <f>ISTEXT(C419)</f>
        <v>0</v>
      </c>
      <c r="K419" s="169" t="e">
        <f ca="1">IF(AND(H419=TRUE,I419=TRUE),TRUE,FALSE)</f>
        <v>#N/A</v>
      </c>
      <c r="L419" s="169" t="e">
        <f ca="1">IF(AND(H419=TRUE,I419=TRUE,J419=TRUE),TRUE,FALSE)</f>
        <v>#N/A</v>
      </c>
      <c r="M419" s="169"/>
      <c r="N419" s="170"/>
      <c r="O419" s="170" t="s">
        <v>683</v>
      </c>
      <c r="P419">
        <f ca="1">MATCH(MID($A417, SEARCH("-",$A419) + 1, SEARCH("-",$A419,SEARCH("-",$A419)+1) - SEARCH("-",$A419) - 1),INDIRECT(LEFT($A419,SEARCH("-",$A419,1)-1)&amp;"_rows"),0)</f>
        <v>25</v>
      </c>
      <c r="Q419">
        <f ca="1">MATCH(RIGHT($A417,LEN($A417) - SEARCH("-", $A417, SEARCH("-", $A417) + 1)),INDIRECT(LEFT($A417,SEARCH("-",$A417,1)-1)&amp;"_Header"),0)</f>
        <v>39</v>
      </c>
    </row>
    <row r="420" spans="1:17" ht="30" customHeight="1">
      <c r="A420" s="396" t="s">
        <v>623</v>
      </c>
      <c r="B420" s="317" t="s">
        <v>623</v>
      </c>
      <c r="C420" s="707" t="s">
        <v>684</v>
      </c>
      <c r="D420" s="708"/>
      <c r="E420" s="708"/>
      <c r="F420" s="709"/>
      <c r="G420" s="211"/>
      <c r="H420" s="169"/>
      <c r="I420" s="169"/>
      <c r="J420" s="169"/>
      <c r="K420" s="169"/>
      <c r="L420" s="169"/>
      <c r="M420" s="169"/>
      <c r="N420" s="170"/>
      <c r="O420" s="170"/>
    </row>
    <row r="421" spans="1:17" ht="60" customHeight="1">
      <c r="A421" s="396" t="s">
        <v>999</v>
      </c>
      <c r="B421" s="317" t="s">
        <v>1000</v>
      </c>
      <c r="C421" s="704"/>
      <c r="D421" s="705"/>
      <c r="E421" s="705"/>
      <c r="F421" s="706"/>
      <c r="G421" s="332" t="e">
        <f ca="1">IF(AND($I421=TRUE,$J421=TRUE),"Return to form","")</f>
        <v>#N/A</v>
      </c>
      <c r="H421" s="169" t="e">
        <f ca="1">AND($F417&lt;=SUM($C417-$M421),$I419=FALSE)</f>
        <v>#N/A</v>
      </c>
      <c r="I421" s="169" t="e">
        <f ca="1">F417&lt;=SUM(C417*N421)</f>
        <v>#N/A</v>
      </c>
      <c r="J421" s="169" t="b">
        <f>ISTEXT(C421)</f>
        <v>0</v>
      </c>
      <c r="K421" s="169" t="e">
        <f ca="1">IF(AND(H421=TRUE,I421=TRUE),TRUE,FALSE)</f>
        <v>#N/A</v>
      </c>
      <c r="L421" s="169" t="e">
        <f ca="1">IF(AND(H421=TRUE,I421=TRUE,J421=TRUE),TRUE,FALSE)</f>
        <v>#N/A</v>
      </c>
      <c r="M421" s="169">
        <v>5000</v>
      </c>
      <c r="N421" s="170">
        <v>0.33333333333333298</v>
      </c>
      <c r="O421" s="170" t="s">
        <v>683</v>
      </c>
      <c r="P421">
        <f t="shared" ref="P421:P423" ca="1" si="41">MATCH(MID($A419, SEARCH("-",$A421) + 1, SEARCH("-",$A421,SEARCH("-",$A421)+1) - SEARCH("-",$A421) - 1),INDIRECT(LEFT($A421,SEARCH("-",$A421,1)-1)&amp;"_rows"),0)</f>
        <v>25</v>
      </c>
      <c r="Q421">
        <f ca="1">MATCH(RIGHT($A417,LEN($A417) - SEARCH("-", $A417, SEARCH("-", $A417) + 1)),INDIRECT(LEFT($A417,SEARCH("-",$A417,1)-1)&amp;"_Header"),0)</f>
        <v>39</v>
      </c>
    </row>
    <row r="422" spans="1:17" ht="30" customHeight="1">
      <c r="A422" s="396" t="s">
        <v>623</v>
      </c>
      <c r="B422" s="317" t="s">
        <v>623</v>
      </c>
      <c r="C422" s="707" t="s">
        <v>687</v>
      </c>
      <c r="D422" s="708"/>
      <c r="E422" s="708"/>
      <c r="F422" s="709"/>
      <c r="G422" s="211"/>
      <c r="H422" s="169"/>
      <c r="I422" s="169"/>
      <c r="J422" s="169"/>
      <c r="K422" s="169"/>
      <c r="L422" s="169"/>
      <c r="M422" s="169"/>
      <c r="N422" s="170"/>
      <c r="O422" s="170"/>
    </row>
    <row r="423" spans="1:17" ht="60" customHeight="1">
      <c r="A423" s="396" t="s">
        <v>1001</v>
      </c>
      <c r="B423" s="317" t="s">
        <v>1002</v>
      </c>
      <c r="C423" s="704"/>
      <c r="D423" s="705"/>
      <c r="E423" s="705"/>
      <c r="F423" s="706"/>
      <c r="G423" s="332" t="e">
        <f ca="1">IF(AND($I423=TRUE,$J423=TRUE),"Return to form","")</f>
        <v>#N/A</v>
      </c>
      <c r="H423" s="169" t="e">
        <f ca="1">OR(AND(E417&lt;&gt;0,ABS(F417-E417)&gt;=$M423),AND(E417=0,F417&gt;=$M423))</f>
        <v>#N/A</v>
      </c>
      <c r="I423" s="169" t="e">
        <f ca="1">OR(F417&lt;=(E417*(1-N423)),F417&gt;=(E417*(1+N423)))</f>
        <v>#N/A</v>
      </c>
      <c r="J423" s="169" t="b">
        <f>ISTEXT(C423)</f>
        <v>0</v>
      </c>
      <c r="K423" s="169" t="e">
        <f ca="1">IF(AND(H423=TRUE,I423=TRUE),TRUE,FALSE)</f>
        <v>#N/A</v>
      </c>
      <c r="L423" s="169" t="e">
        <f ca="1">IF(AND(H423=TRUE,I423=TRUE,J423=TRUE),TRUE,FALSE)</f>
        <v>#N/A</v>
      </c>
      <c r="M423" s="169">
        <v>5000</v>
      </c>
      <c r="N423" s="170">
        <v>0.2</v>
      </c>
      <c r="O423" s="170" t="s">
        <v>683</v>
      </c>
      <c r="P423">
        <f t="shared" ca="1" si="41"/>
        <v>25</v>
      </c>
      <c r="Q423">
        <f ca="1">MATCH(RIGHT($A417,LEN($A417) - SEARCH("-", $A417, SEARCH("-", $A417) + 1)),INDIRECT(LEFT($A417,SEARCH("-",$A417,1)-1)&amp;"_Header"),0)</f>
        <v>39</v>
      </c>
    </row>
    <row r="424" spans="1:17">
      <c r="A424" s="396" t="s">
        <v>623</v>
      </c>
      <c r="B424" s="317" t="s">
        <v>623</v>
      </c>
      <c r="C424" s="123"/>
      <c r="D424" s="123"/>
      <c r="E424" s="123"/>
      <c r="F424" s="123"/>
      <c r="G424" s="212"/>
      <c r="H424" s="158"/>
      <c r="I424" s="158"/>
      <c r="J424" s="158"/>
      <c r="K424" s="158"/>
      <c r="L424" s="158"/>
      <c r="M424" s="158"/>
      <c r="N424" s="163"/>
      <c r="O424" s="163"/>
    </row>
    <row r="425" spans="1:17">
      <c r="A425" s="396" t="s">
        <v>623</v>
      </c>
      <c r="B425" s="317" t="s">
        <v>623</v>
      </c>
      <c r="C425" s="92" t="s">
        <v>1003</v>
      </c>
      <c r="D425" s="55"/>
      <c r="E425" s="55"/>
      <c r="F425" s="56"/>
      <c r="G425" s="211"/>
      <c r="H425" s="158"/>
      <c r="I425" s="158"/>
      <c r="J425" s="158"/>
      <c r="K425" s="158"/>
      <c r="L425" s="158"/>
      <c r="M425" s="158"/>
      <c r="N425" s="163"/>
      <c r="O425" s="163"/>
    </row>
    <row r="426" spans="1:17" ht="45" customHeight="1">
      <c r="A426" s="396" t="s">
        <v>623</v>
      </c>
      <c r="B426" s="317" t="s">
        <v>623</v>
      </c>
      <c r="C426" s="57" t="s">
        <v>675</v>
      </c>
      <c r="D426" s="57" t="s">
        <v>676</v>
      </c>
      <c r="E426" s="57" t="s">
        <v>677</v>
      </c>
      <c r="F426" s="57" t="s">
        <v>678</v>
      </c>
      <c r="G426" s="211"/>
      <c r="H426" s="165"/>
      <c r="I426" s="165"/>
      <c r="J426" s="158"/>
      <c r="K426" s="165"/>
      <c r="L426" s="158"/>
      <c r="M426" s="158"/>
      <c r="N426" s="163"/>
      <c r="O426" s="163"/>
    </row>
    <row r="427" spans="1:17">
      <c r="A427" s="397" t="str">
        <f>LEFT(A429,LEN(A429)-8)</f>
        <v>EandR1-culhrt-exptotfa</v>
      </c>
      <c r="B427" s="317" t="s">
        <v>623</v>
      </c>
      <c r="C427" s="249" t="e">
        <f ca="1">INDEX(INDIRECT("data_"&amp;C$1&amp;"_array"),MATCH(Cover!$C$17,INDIRECT("data_"&amp;C$1&amp;"_rows"),0),MATCH(SUBSTITUTE($A427,"strt","end"),INDIRECT("data_"&amp;C$1&amp;"_cols"),0))</f>
        <v>#N/A</v>
      </c>
      <c r="D427" s="249" t="e">
        <f ca="1">INDEX(INDIRECT("data_"&amp;D$1&amp;"_array"),MATCH(Cover!$C$17,INDIRECT("data_"&amp;D$1&amp;"_rows"),0),MATCH(SUBSTITUTE($A427,"strt","end"),INDIRECT("data_"&amp;D$1&amp;"_cols"),0))</f>
        <v>#N/A</v>
      </c>
      <c r="E427" s="249" t="e">
        <f ca="1">INDEX(INDIRECT("data_"&amp;E$1&amp;"_array"),MATCH(Cover!$C$17,INDIRECT("data_"&amp;E$1&amp;"_rows"),0),MATCH(SUBSTITUTE($A427,"strt","end"),INDIRECT("data_"&amp;E$1&amp;"_cols"),0))</f>
        <v>#N/A</v>
      </c>
      <c r="F427" s="250">
        <f ca="1">INDEX(INDIRECT(LEFT($A427,SEARCH("-",$A427,1)-1)&amp;"_data"),MATCH(MID($A427, SEARCH("-",$A427) + 1, SEARCH("-",$A427,SEARCH("-",$A427)+1) - SEARCH("-",$A427) - 1),INDIRECT(LEFT($A427,SEARCH("-",$A427,1)-1)&amp;"_rows"),0),MATCH(RIGHT($A427,LEN($A427) - SEARCH("-", $A427, SEARCH("-", $A427) + 1)),INDIRECT(LEFT($A427,SEARCH("-",$A427,1)-1)&amp;"_Header"),0))</f>
        <v>0</v>
      </c>
      <c r="G427" s="211"/>
      <c r="H427" s="166"/>
      <c r="I427" s="166"/>
      <c r="J427" s="167"/>
      <c r="K427" s="166"/>
      <c r="L427" s="167"/>
      <c r="M427" s="167"/>
      <c r="N427" s="168"/>
      <c r="O427" s="168"/>
    </row>
    <row r="428" spans="1:17" ht="60" customHeight="1">
      <c r="A428" s="396" t="s">
        <v>623</v>
      </c>
      <c r="B428" s="317" t="s">
        <v>623</v>
      </c>
      <c r="C428" s="707" t="s">
        <v>692</v>
      </c>
      <c r="D428" s="708"/>
      <c r="E428" s="708"/>
      <c r="F428" s="709"/>
      <c r="G428" s="95"/>
      <c r="H428" s="169"/>
      <c r="I428" s="169"/>
      <c r="J428" s="169"/>
      <c r="K428" s="169"/>
      <c r="L428" s="169"/>
      <c r="M428" s="169"/>
      <c r="N428" s="170"/>
      <c r="O428" s="170"/>
    </row>
    <row r="429" spans="1:17" ht="60" customHeight="1">
      <c r="A429" s="396" t="s">
        <v>1004</v>
      </c>
      <c r="B429" s="317" t="s">
        <v>1005</v>
      </c>
      <c r="C429" s="704"/>
      <c r="D429" s="705"/>
      <c r="E429" s="705"/>
      <c r="F429" s="706"/>
      <c r="G429" s="332" t="e">
        <f ca="1">IF(AND($I429=TRUE,$J429=TRUE),"Return to form","")</f>
        <v>#N/A</v>
      </c>
      <c r="H429" s="169" t="e">
        <f ca="1">D427&lt;&gt;0</f>
        <v>#N/A</v>
      </c>
      <c r="I429" s="169" t="e">
        <f ca="1">F427&gt;=D427</f>
        <v>#N/A</v>
      </c>
      <c r="J429" s="169" t="b">
        <f>ISTEXT(C429)</f>
        <v>0</v>
      </c>
      <c r="K429" s="169" t="e">
        <f ca="1">IF(AND(H429=TRUE,I429=TRUE),TRUE,FALSE)</f>
        <v>#N/A</v>
      </c>
      <c r="L429" s="169" t="e">
        <f ca="1">IF(AND(H429=TRUE,I429=TRUE,J429=TRUE),TRUE,FALSE)</f>
        <v>#N/A</v>
      </c>
      <c r="M429" s="169"/>
      <c r="N429" s="170"/>
      <c r="O429" s="170" t="s">
        <v>683</v>
      </c>
      <c r="P429">
        <f ca="1">MATCH(MID($A427, SEARCH("-",$A429) + 1, SEARCH("-",$A429,SEARCH("-",$A429)+1) - SEARCH("-",$A429) - 1),INDIRECT(LEFT($A429,SEARCH("-",$A429,1)-1)&amp;"_rows"),0)</f>
        <v>26</v>
      </c>
      <c r="Q429">
        <f ca="1">MATCH(RIGHT($A427,LEN($A427) - SEARCH("-", $A427, SEARCH("-", $A427) + 1)),INDIRECT(LEFT($A427,SEARCH("-",$A427,1)-1)&amp;"_Header"),0)</f>
        <v>12</v>
      </c>
    </row>
    <row r="430" spans="1:17" ht="30" customHeight="1">
      <c r="A430" s="396" t="s">
        <v>623</v>
      </c>
      <c r="B430" s="317" t="s">
        <v>623</v>
      </c>
      <c r="C430" s="707" t="s">
        <v>684</v>
      </c>
      <c r="D430" s="708"/>
      <c r="E430" s="708"/>
      <c r="F430" s="709"/>
      <c r="G430" s="211"/>
      <c r="H430" s="169"/>
      <c r="I430" s="169"/>
      <c r="J430" s="169"/>
      <c r="K430" s="169"/>
      <c r="L430" s="169"/>
      <c r="M430" s="169"/>
      <c r="N430" s="170"/>
      <c r="O430" s="170"/>
    </row>
    <row r="431" spans="1:17" ht="60" customHeight="1">
      <c r="A431" s="396" t="s">
        <v>1006</v>
      </c>
      <c r="B431" s="317" t="s">
        <v>1007</v>
      </c>
      <c r="C431" s="704"/>
      <c r="D431" s="705"/>
      <c r="E431" s="705"/>
      <c r="F431" s="706"/>
      <c r="G431" s="332" t="e">
        <f ca="1">IF(AND($I431=TRUE,$J431=TRUE),"Return to form","")</f>
        <v>#N/A</v>
      </c>
      <c r="H431" s="169" t="e">
        <f ca="1">AND($F427&lt;=SUM($C427-$M431),$I429=FALSE)</f>
        <v>#N/A</v>
      </c>
      <c r="I431" s="169" t="e">
        <f ca="1">F427&lt;=SUM(C427*N431)</f>
        <v>#N/A</v>
      </c>
      <c r="J431" s="169" t="b">
        <f>ISTEXT(C431)</f>
        <v>0</v>
      </c>
      <c r="K431" s="169" t="e">
        <f ca="1">IF(AND(H431=TRUE,I431=TRUE),TRUE,FALSE)</f>
        <v>#N/A</v>
      </c>
      <c r="L431" s="169" t="e">
        <f ca="1">IF(AND(H431=TRUE,I431=TRUE,J431=TRUE),TRUE,FALSE)</f>
        <v>#N/A</v>
      </c>
      <c r="M431" s="169">
        <v>5000</v>
      </c>
      <c r="N431" s="170">
        <v>0.33333333333333298</v>
      </c>
      <c r="O431" s="170" t="s">
        <v>683</v>
      </c>
      <c r="P431">
        <f t="shared" ref="P431:P433" ca="1" si="42">MATCH(MID($A429, SEARCH("-",$A431) + 1, SEARCH("-",$A431,SEARCH("-",$A431)+1) - SEARCH("-",$A431) - 1),INDIRECT(LEFT($A431,SEARCH("-",$A431,1)-1)&amp;"_rows"),0)</f>
        <v>26</v>
      </c>
      <c r="Q431">
        <f ca="1">MATCH(RIGHT($A427,LEN($A427) - SEARCH("-", $A427, SEARCH("-", $A427) + 1)),INDIRECT(LEFT($A427,SEARCH("-",$A427,1)-1)&amp;"_Header"),0)</f>
        <v>12</v>
      </c>
    </row>
    <row r="432" spans="1:17" ht="30" customHeight="1">
      <c r="A432" s="396" t="s">
        <v>623</v>
      </c>
      <c r="B432" s="317" t="s">
        <v>623</v>
      </c>
      <c r="C432" s="707" t="s">
        <v>687</v>
      </c>
      <c r="D432" s="708"/>
      <c r="E432" s="708"/>
      <c r="F432" s="709"/>
      <c r="G432" s="211"/>
      <c r="H432" s="169"/>
      <c r="I432" s="169"/>
      <c r="J432" s="169"/>
      <c r="K432" s="169"/>
      <c r="L432" s="169"/>
      <c r="M432" s="169"/>
      <c r="N432" s="170"/>
      <c r="O432" s="170"/>
    </row>
    <row r="433" spans="1:17" ht="60" customHeight="1">
      <c r="A433" s="396" t="s">
        <v>1008</v>
      </c>
      <c r="B433" s="317" t="s">
        <v>1009</v>
      </c>
      <c r="C433" s="704"/>
      <c r="D433" s="705"/>
      <c r="E433" s="705"/>
      <c r="F433" s="706"/>
      <c r="G433" s="332" t="e">
        <f ca="1">IF(AND($I433=TRUE,$J433=TRUE),"Return to form","")</f>
        <v>#N/A</v>
      </c>
      <c r="H433" s="169" t="e">
        <f ca="1">OR(AND(E427&lt;&gt;0,ABS(F427-E427)&gt;=$M433),AND(E427=0,F427&gt;=$M433))</f>
        <v>#N/A</v>
      </c>
      <c r="I433" s="169" t="e">
        <f ca="1">OR(F427&lt;=(E427*(1-N433)),F427&gt;=(E427*(1+N433)))</f>
        <v>#N/A</v>
      </c>
      <c r="J433" s="169" t="b">
        <f>ISTEXT(C433)</f>
        <v>0</v>
      </c>
      <c r="K433" s="169" t="e">
        <f ca="1">IF(AND(H433=TRUE,I433=TRUE),TRUE,FALSE)</f>
        <v>#N/A</v>
      </c>
      <c r="L433" s="169" t="e">
        <f ca="1">IF(AND(H433=TRUE,I433=TRUE,J433=TRUE),TRUE,FALSE)</f>
        <v>#N/A</v>
      </c>
      <c r="M433" s="169">
        <v>5000</v>
      </c>
      <c r="N433" s="170">
        <v>0.2</v>
      </c>
      <c r="O433" s="170" t="s">
        <v>683</v>
      </c>
      <c r="P433">
        <f t="shared" ca="1" si="42"/>
        <v>26</v>
      </c>
      <c r="Q433">
        <f ca="1">MATCH(RIGHT($A427,LEN($A427) - SEARCH("-", $A427, SEARCH("-", $A427) + 1)),INDIRECT(LEFT($A427,SEARCH("-",$A427,1)-1)&amp;"_Header"),0)</f>
        <v>12</v>
      </c>
    </row>
    <row r="434" spans="1:17">
      <c r="A434" s="396" t="s">
        <v>623</v>
      </c>
      <c r="B434" s="317" t="s">
        <v>623</v>
      </c>
      <c r="C434" s="123"/>
      <c r="D434" s="123"/>
      <c r="E434" s="123"/>
      <c r="F434" s="123"/>
      <c r="G434" s="212"/>
      <c r="H434" s="158"/>
      <c r="I434" s="158"/>
      <c r="J434" s="158"/>
      <c r="K434" s="158"/>
      <c r="L434" s="158"/>
      <c r="M434" s="158"/>
      <c r="N434" s="163"/>
      <c r="O434" s="163"/>
    </row>
    <row r="435" spans="1:17">
      <c r="A435" s="396" t="s">
        <v>623</v>
      </c>
      <c r="B435" s="317" t="s">
        <v>623</v>
      </c>
      <c r="C435" s="92" t="s">
        <v>1010</v>
      </c>
      <c r="D435" s="55"/>
      <c r="E435" s="55"/>
      <c r="F435" s="56"/>
      <c r="G435" s="211"/>
      <c r="H435" s="158"/>
      <c r="I435" s="158"/>
      <c r="J435" s="158"/>
      <c r="K435" s="158"/>
      <c r="L435" s="158"/>
      <c r="M435" s="158"/>
      <c r="N435" s="163"/>
      <c r="O435" s="163"/>
    </row>
    <row r="436" spans="1:17" ht="45" customHeight="1">
      <c r="A436" s="396" t="s">
        <v>623</v>
      </c>
      <c r="B436" s="317" t="s">
        <v>623</v>
      </c>
      <c r="C436" s="57" t="s">
        <v>675</v>
      </c>
      <c r="D436" s="57" t="s">
        <v>676</v>
      </c>
      <c r="E436" s="57" t="s">
        <v>677</v>
      </c>
      <c r="F436" s="57" t="s">
        <v>678</v>
      </c>
      <c r="G436" s="211"/>
      <c r="H436" s="165"/>
      <c r="I436" s="165"/>
      <c r="J436" s="158"/>
      <c r="K436" s="165"/>
      <c r="L436" s="158"/>
      <c r="M436" s="158"/>
      <c r="N436" s="163"/>
      <c r="O436" s="163"/>
    </row>
    <row r="437" spans="1:17">
      <c r="A437" s="397" t="str">
        <f>LEFT(A439,LEN(A439)-8)</f>
        <v>EandR1-culhrt-exptotfin</v>
      </c>
      <c r="B437" s="317" t="s">
        <v>623</v>
      </c>
      <c r="C437" s="249" t="e">
        <f ca="1">INDEX(INDIRECT("data_"&amp;C$1&amp;"_array"),MATCH(Cover!$C$17,INDIRECT("data_"&amp;C$1&amp;"_rows"),0),MATCH(SUBSTITUTE($A437,"strt","end"),INDIRECT("data_"&amp;C$1&amp;"_cols"),0))</f>
        <v>#N/A</v>
      </c>
      <c r="D437" s="249" t="e">
        <f ca="1">INDEX(INDIRECT("data_"&amp;D$1&amp;"_array"),MATCH(Cover!$C$17,INDIRECT("data_"&amp;D$1&amp;"_rows"),0),MATCH(SUBSTITUTE($A437,"strt","end"),INDIRECT("data_"&amp;D$1&amp;"_cols"),0))</f>
        <v>#N/A</v>
      </c>
      <c r="E437" s="249" t="e">
        <f ca="1">INDEX(INDIRECT("data_"&amp;E$1&amp;"_array"),MATCH(Cover!$C$17,INDIRECT("data_"&amp;E$1&amp;"_rows"),0),MATCH(SUBSTITUTE($A437,"strt","end"),INDIRECT("data_"&amp;E$1&amp;"_cols"),0))</f>
        <v>#N/A</v>
      </c>
      <c r="F437" s="250">
        <f ca="1">INDEX(INDIRECT(LEFT($A437,SEARCH("-",$A437,1)-1)&amp;"_data"),MATCH(MID($A437, SEARCH("-",$A437) + 1, SEARCH("-",$A437,SEARCH("-",$A437)+1) - SEARCH("-",$A437) - 1),INDIRECT(LEFT($A437,SEARCH("-",$A437,1)-1)&amp;"_rows"),0),MATCH(RIGHT($A437,LEN($A437) - SEARCH("-", $A437, SEARCH("-", $A437) + 1)),INDIRECT(LEFT($A437,SEARCH("-",$A437,1)-1)&amp;"_Header"),0))</f>
        <v>0</v>
      </c>
      <c r="G437" s="211"/>
      <c r="H437" s="166"/>
      <c r="I437" s="166"/>
      <c r="J437" s="167"/>
      <c r="K437" s="166"/>
      <c r="L437" s="167"/>
      <c r="M437" s="167"/>
      <c r="N437" s="168"/>
      <c r="O437" s="168"/>
    </row>
    <row r="438" spans="1:17" ht="60" customHeight="1">
      <c r="A438" s="396" t="s">
        <v>623</v>
      </c>
      <c r="B438" s="317" t="s">
        <v>623</v>
      </c>
      <c r="C438" s="707" t="s">
        <v>692</v>
      </c>
      <c r="D438" s="708"/>
      <c r="E438" s="708"/>
      <c r="F438" s="709"/>
      <c r="G438" s="95"/>
      <c r="H438" s="169"/>
      <c r="I438" s="169"/>
      <c r="J438" s="169"/>
      <c r="K438" s="169"/>
      <c r="L438" s="169"/>
      <c r="M438" s="169"/>
      <c r="N438" s="170"/>
      <c r="O438" s="170"/>
    </row>
    <row r="439" spans="1:17" ht="60" customHeight="1">
      <c r="A439" s="396" t="s">
        <v>1011</v>
      </c>
      <c r="B439" s="317" t="s">
        <v>1012</v>
      </c>
      <c r="C439" s="704"/>
      <c r="D439" s="705"/>
      <c r="E439" s="705"/>
      <c r="F439" s="706"/>
      <c r="G439" s="332" t="e">
        <f ca="1">IF(AND($I439=TRUE,$J439=TRUE),"Return to form","")</f>
        <v>#N/A</v>
      </c>
      <c r="H439" s="169" t="e">
        <f ca="1">D437&lt;&gt;0</f>
        <v>#N/A</v>
      </c>
      <c r="I439" s="169" t="e">
        <f ca="1">F437&gt;=D437</f>
        <v>#N/A</v>
      </c>
      <c r="J439" s="169" t="b">
        <f>ISTEXT(C439)</f>
        <v>0</v>
      </c>
      <c r="K439" s="169" t="e">
        <f ca="1">IF(AND(H439=TRUE,I439=TRUE),TRUE,FALSE)</f>
        <v>#N/A</v>
      </c>
      <c r="L439" s="169" t="e">
        <f ca="1">IF(AND(H439=TRUE,I439=TRUE,J439=TRUE),TRUE,FALSE)</f>
        <v>#N/A</v>
      </c>
      <c r="M439" s="169"/>
      <c r="N439" s="170"/>
      <c r="O439" s="170" t="s">
        <v>683</v>
      </c>
      <c r="P439">
        <f ca="1">MATCH(MID($A437, SEARCH("-",$A439) + 1, SEARCH("-",$A439,SEARCH("-",$A439)+1) - SEARCH("-",$A439) - 1),INDIRECT(LEFT($A439,SEARCH("-",$A439,1)-1)&amp;"_rows"),0)</f>
        <v>26</v>
      </c>
      <c r="Q439">
        <f ca="1">MATCH(RIGHT($A437,LEN($A437) - SEARCH("-", $A437, SEARCH("-", $A437) + 1)),INDIRECT(LEFT($A437,SEARCH("-",$A437,1)-1)&amp;"_Header"),0)</f>
        <v>23</v>
      </c>
    </row>
    <row r="440" spans="1:17" ht="30" customHeight="1">
      <c r="A440" s="396" t="s">
        <v>623</v>
      </c>
      <c r="B440" s="317" t="s">
        <v>623</v>
      </c>
      <c r="C440" s="707" t="s">
        <v>684</v>
      </c>
      <c r="D440" s="708"/>
      <c r="E440" s="708"/>
      <c r="F440" s="709"/>
      <c r="G440" s="211"/>
      <c r="H440" s="169"/>
      <c r="I440" s="169"/>
      <c r="J440" s="169"/>
      <c r="K440" s="169"/>
      <c r="L440" s="169"/>
      <c r="M440" s="169"/>
      <c r="N440" s="170"/>
      <c r="O440" s="170"/>
    </row>
    <row r="441" spans="1:17" ht="60" customHeight="1">
      <c r="A441" s="396" t="s">
        <v>1013</v>
      </c>
      <c r="B441" s="317" t="s">
        <v>1014</v>
      </c>
      <c r="C441" s="704"/>
      <c r="D441" s="705"/>
      <c r="E441" s="705"/>
      <c r="F441" s="706"/>
      <c r="G441" s="332" t="e">
        <f ca="1">IF(AND($I441=TRUE,$J441=TRUE),"Return to form","")</f>
        <v>#N/A</v>
      </c>
      <c r="H441" s="169" t="e">
        <f ca="1">AND($F437&lt;=SUM($C437-$M441),$I439=FALSE)</f>
        <v>#N/A</v>
      </c>
      <c r="I441" s="169" t="e">
        <f ca="1">F437&lt;=SUM(C437*N441)</f>
        <v>#N/A</v>
      </c>
      <c r="J441" s="169" t="b">
        <f>ISTEXT(C441)</f>
        <v>0</v>
      </c>
      <c r="K441" s="169" t="e">
        <f ca="1">IF(AND(H441=TRUE,I441=TRUE),TRUE,FALSE)</f>
        <v>#N/A</v>
      </c>
      <c r="L441" s="169" t="e">
        <f ca="1">IF(AND(H441=TRUE,I441=TRUE,J441=TRUE),TRUE,FALSE)</f>
        <v>#N/A</v>
      </c>
      <c r="M441" s="169">
        <v>5000</v>
      </c>
      <c r="N441" s="170">
        <v>0.33333333333333298</v>
      </c>
      <c r="O441" s="170" t="s">
        <v>683</v>
      </c>
      <c r="P441">
        <f t="shared" ref="P441:P443" ca="1" si="43">MATCH(MID($A439, SEARCH("-",$A441) + 1, SEARCH("-",$A441,SEARCH("-",$A441)+1) - SEARCH("-",$A441) - 1),INDIRECT(LEFT($A441,SEARCH("-",$A441,1)-1)&amp;"_rows"),0)</f>
        <v>26</v>
      </c>
      <c r="Q441">
        <f ca="1">MATCH(RIGHT($A437,LEN($A437) - SEARCH("-", $A437, SEARCH("-", $A437) + 1)),INDIRECT(LEFT($A437,SEARCH("-",$A437,1)-1)&amp;"_Header"),0)</f>
        <v>23</v>
      </c>
    </row>
    <row r="442" spans="1:17" ht="30" customHeight="1">
      <c r="A442" s="396" t="s">
        <v>623</v>
      </c>
      <c r="B442" s="317" t="s">
        <v>623</v>
      </c>
      <c r="C442" s="707" t="s">
        <v>687</v>
      </c>
      <c r="D442" s="708"/>
      <c r="E442" s="708"/>
      <c r="F442" s="709"/>
      <c r="G442" s="211"/>
      <c r="H442" s="169"/>
      <c r="I442" s="169"/>
      <c r="J442" s="169"/>
      <c r="K442" s="169"/>
      <c r="L442" s="169"/>
      <c r="M442" s="169"/>
      <c r="N442" s="170"/>
      <c r="O442" s="170"/>
    </row>
    <row r="443" spans="1:17" ht="60" customHeight="1">
      <c r="A443" s="396" t="s">
        <v>1015</v>
      </c>
      <c r="B443" s="317" t="s">
        <v>1016</v>
      </c>
      <c r="C443" s="704"/>
      <c r="D443" s="705"/>
      <c r="E443" s="705"/>
      <c r="F443" s="706"/>
      <c r="G443" s="332" t="e">
        <f ca="1">IF(AND($I443=TRUE,$J443=TRUE),"Return to form","")</f>
        <v>#N/A</v>
      </c>
      <c r="H443" s="169" t="e">
        <f ca="1">OR(AND(E437&lt;&gt;0,ABS(F437-E437)&gt;=$M443),AND(E437=0,F437&gt;=$M443))</f>
        <v>#N/A</v>
      </c>
      <c r="I443" s="169" t="e">
        <f ca="1">OR(F437&lt;=(E437*(1-N443)),F437&gt;=(E437*(1+N443)))</f>
        <v>#N/A</v>
      </c>
      <c r="J443" s="169" t="b">
        <f>ISTEXT(C443)</f>
        <v>0</v>
      </c>
      <c r="K443" s="169" t="e">
        <f ca="1">IF(AND(H443=TRUE,I443=TRUE),TRUE,FALSE)</f>
        <v>#N/A</v>
      </c>
      <c r="L443" s="169" t="e">
        <f ca="1">IF(AND(H443=TRUE,I443=TRUE,J443=TRUE),TRUE,FALSE)</f>
        <v>#N/A</v>
      </c>
      <c r="M443" s="169">
        <v>5000</v>
      </c>
      <c r="N443" s="170">
        <v>0.2</v>
      </c>
      <c r="O443" s="170" t="s">
        <v>683</v>
      </c>
      <c r="P443">
        <f t="shared" ca="1" si="43"/>
        <v>26</v>
      </c>
      <c r="Q443">
        <f ca="1">MATCH(RIGHT($A437,LEN($A437) - SEARCH("-", $A437, SEARCH("-", $A437) + 1)),INDIRECT(LEFT($A437,SEARCH("-",$A437,1)-1)&amp;"_Header"),0)</f>
        <v>23</v>
      </c>
    </row>
    <row r="444" spans="1:17">
      <c r="A444" s="396" t="s">
        <v>623</v>
      </c>
      <c r="B444" s="317" t="s">
        <v>623</v>
      </c>
      <c r="C444" s="123"/>
      <c r="D444" s="123"/>
      <c r="E444" s="123"/>
      <c r="F444" s="123"/>
      <c r="G444" s="212"/>
      <c r="H444" s="158"/>
      <c r="I444" s="158"/>
      <c r="J444" s="158"/>
      <c r="K444" s="158"/>
      <c r="L444" s="158"/>
      <c r="M444" s="158"/>
      <c r="N444" s="163"/>
      <c r="O444" s="163"/>
    </row>
    <row r="445" spans="1:17">
      <c r="A445" s="396" t="s">
        <v>623</v>
      </c>
      <c r="B445" s="317" t="s">
        <v>623</v>
      </c>
      <c r="C445" s="92" t="s">
        <v>1017</v>
      </c>
      <c r="D445" s="55"/>
      <c r="E445" s="55"/>
      <c r="F445" s="56"/>
      <c r="G445" s="211"/>
      <c r="H445" s="158"/>
      <c r="I445" s="158"/>
      <c r="J445" s="158"/>
      <c r="K445" s="158"/>
      <c r="L445" s="158"/>
      <c r="M445" s="158"/>
      <c r="N445" s="163"/>
      <c r="O445" s="163"/>
    </row>
    <row r="446" spans="1:17" ht="45" customHeight="1">
      <c r="A446" s="396" t="s">
        <v>623</v>
      </c>
      <c r="B446" s="317" t="s">
        <v>623</v>
      </c>
      <c r="C446" s="57" t="s">
        <v>675</v>
      </c>
      <c r="D446" s="57" t="s">
        <v>676</v>
      </c>
      <c r="E446" s="57" t="s">
        <v>677</v>
      </c>
      <c r="F446" s="57" t="s">
        <v>678</v>
      </c>
      <c r="G446" s="211"/>
      <c r="H446" s="165"/>
      <c r="I446" s="165"/>
      <c r="J446" s="158"/>
      <c r="K446" s="165"/>
      <c r="L446" s="158"/>
      <c r="M446" s="158"/>
      <c r="N446" s="163"/>
      <c r="O446" s="163"/>
    </row>
    <row r="447" spans="1:17">
      <c r="A447" s="397" t="str">
        <f>LEFT(A449,LEN(A449)-8)</f>
        <v>EandR1-culhrt-rectot</v>
      </c>
      <c r="B447" s="317" t="s">
        <v>623</v>
      </c>
      <c r="C447" s="249" t="e">
        <f ca="1">INDEX(INDIRECT("data_"&amp;C$1&amp;"_array"),MATCH(Cover!$C$17,INDIRECT("data_"&amp;C$1&amp;"_rows"),0),MATCH(SUBSTITUTE($A447,"strt","end"),INDIRECT("data_"&amp;C$1&amp;"_cols"),0))</f>
        <v>#N/A</v>
      </c>
      <c r="D447" s="249" t="e">
        <f ca="1">INDEX(INDIRECT("data_"&amp;D$1&amp;"_array"),MATCH(Cover!$C$17,INDIRECT("data_"&amp;D$1&amp;"_rows"),0),MATCH(SUBSTITUTE($A447,"strt","end"),INDIRECT("data_"&amp;D$1&amp;"_cols"),0))</f>
        <v>#N/A</v>
      </c>
      <c r="E447" s="249" t="e">
        <f ca="1">INDEX(INDIRECT("data_"&amp;E$1&amp;"_array"),MATCH(Cover!$C$17,INDIRECT("data_"&amp;E$1&amp;"_rows"),0),MATCH(SUBSTITUTE($A447,"strt","end"),INDIRECT("data_"&amp;E$1&amp;"_cols"),0))</f>
        <v>#N/A</v>
      </c>
      <c r="F447" s="250">
        <f ca="1">INDEX(INDIRECT(LEFT($A447,SEARCH("-",$A447,1)-1)&amp;"_data"),MATCH(MID($A447, SEARCH("-",$A447) + 1, SEARCH("-",$A447,SEARCH("-",$A447)+1) - SEARCH("-",$A447) - 1),INDIRECT(LEFT($A447,SEARCH("-",$A447,1)-1)&amp;"_rows"),0),MATCH(RIGHT($A447,LEN($A447) - SEARCH("-", $A447, SEARCH("-", $A447) + 1)),INDIRECT(LEFT($A447,SEARCH("-",$A447,1)-1)&amp;"_Header"),0))</f>
        <v>0</v>
      </c>
      <c r="G447" s="211"/>
      <c r="H447" s="166"/>
      <c r="I447" s="166"/>
      <c r="J447" s="167"/>
      <c r="K447" s="166"/>
      <c r="L447" s="167"/>
      <c r="M447" s="167"/>
      <c r="N447" s="168"/>
      <c r="O447" s="168"/>
    </row>
    <row r="448" spans="1:17" ht="60" customHeight="1">
      <c r="A448" s="396" t="s">
        <v>623</v>
      </c>
      <c r="B448" s="317" t="s">
        <v>623</v>
      </c>
      <c r="C448" s="707" t="s">
        <v>692</v>
      </c>
      <c r="D448" s="708"/>
      <c r="E448" s="708"/>
      <c r="F448" s="709"/>
      <c r="G448" s="95"/>
      <c r="H448" s="169"/>
      <c r="I448" s="169"/>
      <c r="J448" s="169"/>
      <c r="K448" s="169"/>
      <c r="L448" s="169"/>
      <c r="M448" s="169"/>
      <c r="N448" s="170"/>
      <c r="O448" s="170"/>
    </row>
    <row r="449" spans="1:17" ht="60" customHeight="1">
      <c r="A449" s="396" t="s">
        <v>1018</v>
      </c>
      <c r="B449" s="317" t="s">
        <v>1019</v>
      </c>
      <c r="C449" s="704"/>
      <c r="D449" s="705"/>
      <c r="E449" s="705"/>
      <c r="F449" s="706"/>
      <c r="G449" s="332" t="e">
        <f ca="1">IF(AND($I449=TRUE,$J449=TRUE),"Return to form","")</f>
        <v>#N/A</v>
      </c>
      <c r="H449" s="169" t="e">
        <f ca="1">D447&lt;&gt;0</f>
        <v>#N/A</v>
      </c>
      <c r="I449" s="169" t="e">
        <f ca="1">F447&gt;=D447</f>
        <v>#N/A</v>
      </c>
      <c r="J449" s="169" t="b">
        <f>ISTEXT(C449)</f>
        <v>0</v>
      </c>
      <c r="K449" s="169" t="e">
        <f ca="1">IF(AND(H449=TRUE,I449=TRUE),TRUE,FALSE)</f>
        <v>#N/A</v>
      </c>
      <c r="L449" s="169" t="e">
        <f ca="1">IF(AND(H449=TRUE,I449=TRUE,J449=TRUE),TRUE,FALSE)</f>
        <v>#N/A</v>
      </c>
      <c r="M449" s="169"/>
      <c r="N449" s="170"/>
      <c r="O449" s="170" t="s">
        <v>683</v>
      </c>
      <c r="P449">
        <f ca="1">MATCH(MID($A447, SEARCH("-",$A449) + 1, SEARCH("-",$A449,SEARCH("-",$A449)+1) - SEARCH("-",$A449) - 1),INDIRECT(LEFT($A449,SEARCH("-",$A449,1)-1)&amp;"_rows"),0)</f>
        <v>26</v>
      </c>
      <c r="Q449">
        <f ca="1">MATCH(RIGHT($A447,LEN($A447) - SEARCH("-", $A447, SEARCH("-", $A447) + 1)),INDIRECT(LEFT($A447,SEARCH("-",$A447,1)-1)&amp;"_Header"),0)</f>
        <v>39</v>
      </c>
    </row>
    <row r="450" spans="1:17" ht="30" customHeight="1">
      <c r="A450" s="396" t="s">
        <v>623</v>
      </c>
      <c r="B450" s="317" t="s">
        <v>623</v>
      </c>
      <c r="C450" s="707" t="s">
        <v>684</v>
      </c>
      <c r="D450" s="708"/>
      <c r="E450" s="708"/>
      <c r="F450" s="709"/>
      <c r="G450" s="211"/>
      <c r="H450" s="169"/>
      <c r="I450" s="169"/>
      <c r="J450" s="169"/>
      <c r="K450" s="169"/>
      <c r="L450" s="169"/>
      <c r="M450" s="169"/>
      <c r="N450" s="170"/>
      <c r="O450" s="170"/>
    </row>
    <row r="451" spans="1:17" ht="60" customHeight="1">
      <c r="A451" s="396" t="s">
        <v>1020</v>
      </c>
      <c r="B451" s="317" t="s">
        <v>1021</v>
      </c>
      <c r="C451" s="704"/>
      <c r="D451" s="705"/>
      <c r="E451" s="705"/>
      <c r="F451" s="706"/>
      <c r="G451" s="332" t="e">
        <f ca="1">IF(AND($I451=TRUE,$J451=TRUE),"Return to form","")</f>
        <v>#N/A</v>
      </c>
      <c r="H451" s="169" t="e">
        <f ca="1">AND($F447&lt;=SUM($C447-$M451),$I449=FALSE)</f>
        <v>#N/A</v>
      </c>
      <c r="I451" s="169" t="e">
        <f ca="1">F447&lt;=SUM(C447*N451)</f>
        <v>#N/A</v>
      </c>
      <c r="J451" s="169" t="b">
        <f>ISTEXT(C451)</f>
        <v>0</v>
      </c>
      <c r="K451" s="169" t="e">
        <f ca="1">IF(AND(H451=TRUE,I451=TRUE),TRUE,FALSE)</f>
        <v>#N/A</v>
      </c>
      <c r="L451" s="169" t="e">
        <f ca="1">IF(AND(H451=TRUE,I451=TRUE,J451=TRUE),TRUE,FALSE)</f>
        <v>#N/A</v>
      </c>
      <c r="M451" s="169">
        <v>5000</v>
      </c>
      <c r="N451" s="170">
        <v>0.33333333333333298</v>
      </c>
      <c r="O451" s="170" t="s">
        <v>683</v>
      </c>
      <c r="P451">
        <f t="shared" ref="P451:P453" ca="1" si="44">MATCH(MID($A449, SEARCH("-",$A451) + 1, SEARCH("-",$A451,SEARCH("-",$A451)+1) - SEARCH("-",$A451) - 1),INDIRECT(LEFT($A451,SEARCH("-",$A451,1)-1)&amp;"_rows"),0)</f>
        <v>26</v>
      </c>
      <c r="Q451">
        <f ca="1">MATCH(RIGHT($A447,LEN($A447) - SEARCH("-", $A447, SEARCH("-", $A447) + 1)),INDIRECT(LEFT($A447,SEARCH("-",$A447,1)-1)&amp;"_Header"),0)</f>
        <v>39</v>
      </c>
    </row>
    <row r="452" spans="1:17" ht="30" customHeight="1">
      <c r="A452" s="396" t="s">
        <v>623</v>
      </c>
      <c r="B452" s="317" t="s">
        <v>623</v>
      </c>
      <c r="C452" s="707" t="s">
        <v>687</v>
      </c>
      <c r="D452" s="708"/>
      <c r="E452" s="708"/>
      <c r="F452" s="709"/>
      <c r="G452" s="211"/>
      <c r="H452" s="169"/>
      <c r="I452" s="169"/>
      <c r="J452" s="169"/>
      <c r="K452" s="169"/>
      <c r="L452" s="169"/>
      <c r="M452" s="169"/>
      <c r="N452" s="170"/>
      <c r="O452" s="170"/>
    </row>
    <row r="453" spans="1:17" ht="60" customHeight="1">
      <c r="A453" s="396" t="s">
        <v>1022</v>
      </c>
      <c r="B453" s="317" t="s">
        <v>1023</v>
      </c>
      <c r="C453" s="704"/>
      <c r="D453" s="705"/>
      <c r="E453" s="705"/>
      <c r="F453" s="706"/>
      <c r="G453" s="332" t="e">
        <f ca="1">IF(AND($I453=TRUE,$J453=TRUE),"Return to form","")</f>
        <v>#N/A</v>
      </c>
      <c r="H453" s="169" t="e">
        <f ca="1">OR(AND(E447&lt;&gt;0,ABS(F447-E447)&gt;=$M453),AND(E447=0,F447&gt;=$M453))</f>
        <v>#N/A</v>
      </c>
      <c r="I453" s="169" t="e">
        <f ca="1">OR(F447&lt;=(E447*(1-N453)),F447&gt;=(E447*(1+N453)))</f>
        <v>#N/A</v>
      </c>
      <c r="J453" s="169" t="b">
        <f>ISTEXT(C453)</f>
        <v>0</v>
      </c>
      <c r="K453" s="169" t="e">
        <f ca="1">IF(AND(H453=TRUE,I453=TRUE),TRUE,FALSE)</f>
        <v>#N/A</v>
      </c>
      <c r="L453" s="169" t="e">
        <f ca="1">IF(AND(H453=TRUE,I453=TRUE,J453=TRUE),TRUE,FALSE)</f>
        <v>#N/A</v>
      </c>
      <c r="M453" s="169">
        <v>5000</v>
      </c>
      <c r="N453" s="170">
        <v>0.2</v>
      </c>
      <c r="O453" s="170" t="s">
        <v>683</v>
      </c>
      <c r="P453">
        <f t="shared" ca="1" si="44"/>
        <v>26</v>
      </c>
      <c r="Q453">
        <f ca="1">MATCH(RIGHT($A447,LEN($A447) - SEARCH("-", $A447, SEARCH("-", $A447) + 1)),INDIRECT(LEFT($A447,SEARCH("-",$A447,1)-1)&amp;"_Header"),0)</f>
        <v>39</v>
      </c>
    </row>
    <row r="454" spans="1:17">
      <c r="A454" s="396" t="s">
        <v>623</v>
      </c>
      <c r="B454" s="317" t="s">
        <v>623</v>
      </c>
      <c r="C454" s="123"/>
      <c r="D454" s="123"/>
      <c r="E454" s="123"/>
      <c r="F454" s="123"/>
      <c r="G454" s="212"/>
      <c r="H454" s="158"/>
      <c r="I454" s="158"/>
      <c r="J454" s="158"/>
      <c r="K454" s="158"/>
      <c r="L454" s="158"/>
      <c r="M454" s="158"/>
      <c r="N454" s="163"/>
      <c r="O454" s="163"/>
    </row>
    <row r="455" spans="1:17">
      <c r="A455" s="396" t="s">
        <v>623</v>
      </c>
      <c r="B455" s="317" t="s">
        <v>623</v>
      </c>
      <c r="C455" s="92" t="s">
        <v>1024</v>
      </c>
      <c r="D455" s="55"/>
      <c r="E455" s="55"/>
      <c r="F455" s="56"/>
      <c r="G455" s="211"/>
      <c r="H455" s="158"/>
      <c r="I455" s="158"/>
      <c r="J455" s="158"/>
      <c r="K455" s="158"/>
      <c r="L455" s="158"/>
      <c r="M455" s="158"/>
      <c r="N455" s="163"/>
      <c r="O455" s="163"/>
    </row>
    <row r="456" spans="1:17" ht="45" customHeight="1">
      <c r="A456" s="396" t="s">
        <v>623</v>
      </c>
      <c r="B456" s="317" t="s">
        <v>623</v>
      </c>
      <c r="C456" s="57" t="s">
        <v>675</v>
      </c>
      <c r="D456" s="57" t="s">
        <v>676</v>
      </c>
      <c r="E456" s="57" t="s">
        <v>677</v>
      </c>
      <c r="F456" s="57" t="s">
        <v>678</v>
      </c>
      <c r="G456" s="211"/>
      <c r="H456" s="165"/>
      <c r="I456" s="165"/>
      <c r="J456" s="158"/>
      <c r="K456" s="165"/>
      <c r="L456" s="158"/>
      <c r="M456" s="158"/>
      <c r="N456" s="163"/>
      <c r="O456" s="163"/>
    </row>
    <row r="457" spans="1:17">
      <c r="A457" s="397" t="str">
        <f>LEFT(A459,LEN(A459)-8)</f>
        <v>EandR1-culspr-exptotfa</v>
      </c>
      <c r="B457" s="317" t="s">
        <v>623</v>
      </c>
      <c r="C457" s="249" t="e">
        <f ca="1">INDEX(INDIRECT("data_"&amp;C$1&amp;"_array"),MATCH(Cover!$C$17,INDIRECT("data_"&amp;C$1&amp;"_rows"),0),MATCH(SUBSTITUTE($A457,"strt","end"),INDIRECT("data_"&amp;C$1&amp;"_cols"),0))</f>
        <v>#N/A</v>
      </c>
      <c r="D457" s="249" t="e">
        <f ca="1">INDEX(INDIRECT("data_"&amp;D$1&amp;"_array"),MATCH(Cover!$C$17,INDIRECT("data_"&amp;D$1&amp;"_rows"),0),MATCH(SUBSTITUTE($A457,"strt","end"),INDIRECT("data_"&amp;D$1&amp;"_cols"),0))</f>
        <v>#N/A</v>
      </c>
      <c r="E457" s="249" t="e">
        <f ca="1">INDEX(INDIRECT("data_"&amp;E$1&amp;"_array"),MATCH(Cover!$C$17,INDIRECT("data_"&amp;E$1&amp;"_rows"),0),MATCH(SUBSTITUTE($A457,"strt","end"),INDIRECT("data_"&amp;E$1&amp;"_cols"),0))</f>
        <v>#N/A</v>
      </c>
      <c r="F457" s="250">
        <f ca="1">INDEX(INDIRECT(LEFT($A457,SEARCH("-",$A457,1)-1)&amp;"_data"),MATCH(MID($A457, SEARCH("-",$A457) + 1, SEARCH("-",$A457,SEARCH("-",$A457)+1) - SEARCH("-",$A457) - 1),INDIRECT(LEFT($A457,SEARCH("-",$A457,1)-1)&amp;"_rows"),0),MATCH(RIGHT($A457,LEN($A457) - SEARCH("-", $A457, SEARCH("-", $A457) + 1)),INDIRECT(LEFT($A457,SEARCH("-",$A457,1)-1)&amp;"_Header"),0))</f>
        <v>0</v>
      </c>
      <c r="G457" s="211"/>
      <c r="H457" s="166"/>
      <c r="I457" s="166"/>
      <c r="J457" s="167"/>
      <c r="K457" s="166"/>
      <c r="L457" s="167"/>
      <c r="M457" s="167"/>
      <c r="N457" s="168"/>
      <c r="O457" s="168"/>
    </row>
    <row r="458" spans="1:17" ht="60" customHeight="1">
      <c r="A458" s="396" t="s">
        <v>623</v>
      </c>
      <c r="B458" s="317" t="s">
        <v>623</v>
      </c>
      <c r="C458" s="707" t="s">
        <v>692</v>
      </c>
      <c r="D458" s="708"/>
      <c r="E458" s="708"/>
      <c r="F458" s="709"/>
      <c r="G458" s="95"/>
      <c r="H458" s="169"/>
      <c r="I458" s="169"/>
      <c r="J458" s="169"/>
      <c r="K458" s="169"/>
      <c r="L458" s="169"/>
      <c r="M458" s="169"/>
      <c r="N458" s="170"/>
      <c r="O458" s="170"/>
    </row>
    <row r="459" spans="1:17" ht="60" customHeight="1">
      <c r="A459" s="396" t="s">
        <v>1025</v>
      </c>
      <c r="B459" s="317" t="s">
        <v>1026</v>
      </c>
      <c r="C459" s="704"/>
      <c r="D459" s="705"/>
      <c r="E459" s="705"/>
      <c r="F459" s="706"/>
      <c r="G459" s="332" t="e">
        <f ca="1">IF(AND($I459=TRUE,$J459=TRUE),"Return to form","")</f>
        <v>#N/A</v>
      </c>
      <c r="H459" s="169" t="e">
        <f ca="1">D457&lt;&gt;0</f>
        <v>#N/A</v>
      </c>
      <c r="I459" s="169" t="e">
        <f ca="1">F457&gt;=D457</f>
        <v>#N/A</v>
      </c>
      <c r="J459" s="169" t="b">
        <f>ISTEXT(C459)</f>
        <v>0</v>
      </c>
      <c r="K459" s="169" t="e">
        <f ca="1">IF(AND(H459=TRUE,I459=TRUE),TRUE,FALSE)</f>
        <v>#N/A</v>
      </c>
      <c r="L459" s="169" t="e">
        <f ca="1">IF(AND(H459=TRUE,I459=TRUE,J459=TRUE),TRUE,FALSE)</f>
        <v>#N/A</v>
      </c>
      <c r="M459" s="169"/>
      <c r="N459" s="170"/>
      <c r="O459" s="170" t="s">
        <v>683</v>
      </c>
      <c r="P459">
        <f ca="1">MATCH(MID($A457, SEARCH("-",$A459) + 1, SEARCH("-",$A459,SEARCH("-",$A459)+1) - SEARCH("-",$A459) - 1),INDIRECT(LEFT($A459,SEARCH("-",$A459,1)-1)&amp;"_rows"),0)</f>
        <v>27</v>
      </c>
      <c r="Q459">
        <f ca="1">MATCH(RIGHT($A457,LEN($A457) - SEARCH("-", $A457, SEARCH("-", $A457) + 1)),INDIRECT(LEFT($A457,SEARCH("-",$A457,1)-1)&amp;"_Header"),0)</f>
        <v>12</v>
      </c>
    </row>
    <row r="460" spans="1:17" ht="30" customHeight="1">
      <c r="A460" s="396" t="s">
        <v>623</v>
      </c>
      <c r="B460" s="317" t="s">
        <v>623</v>
      </c>
      <c r="C460" s="707" t="s">
        <v>684</v>
      </c>
      <c r="D460" s="708"/>
      <c r="E460" s="708"/>
      <c r="F460" s="709"/>
      <c r="G460" s="211"/>
      <c r="H460" s="169"/>
      <c r="I460" s="169"/>
      <c r="J460" s="169"/>
      <c r="K460" s="169"/>
      <c r="L460" s="169"/>
      <c r="M460" s="169"/>
      <c r="N460" s="170"/>
      <c r="O460" s="170"/>
    </row>
    <row r="461" spans="1:17" ht="60" customHeight="1">
      <c r="A461" s="396" t="s">
        <v>1027</v>
      </c>
      <c r="B461" s="317" t="s">
        <v>1028</v>
      </c>
      <c r="C461" s="704"/>
      <c r="D461" s="705"/>
      <c r="E461" s="705"/>
      <c r="F461" s="706"/>
      <c r="G461" s="332" t="e">
        <f ca="1">IF(AND($I461=TRUE,$J461=TRUE),"Return to form","")</f>
        <v>#N/A</v>
      </c>
      <c r="H461" s="169" t="e">
        <f ca="1">AND($F457&lt;=SUM($C457-$M461),$I459=FALSE)</f>
        <v>#N/A</v>
      </c>
      <c r="I461" s="169" t="e">
        <f ca="1">F457&lt;=SUM(C457*N461)</f>
        <v>#N/A</v>
      </c>
      <c r="J461" s="169" t="b">
        <f>ISTEXT(C461)</f>
        <v>0</v>
      </c>
      <c r="K461" s="169" t="e">
        <f ca="1">IF(AND(H461=TRUE,I461=TRUE),TRUE,FALSE)</f>
        <v>#N/A</v>
      </c>
      <c r="L461" s="169" t="e">
        <f ca="1">IF(AND(H461=TRUE,I461=TRUE,J461=TRUE),TRUE,FALSE)</f>
        <v>#N/A</v>
      </c>
      <c r="M461" s="169">
        <v>5000</v>
      </c>
      <c r="N461" s="170">
        <v>0.33333333333333298</v>
      </c>
      <c r="O461" s="170" t="s">
        <v>683</v>
      </c>
      <c r="P461">
        <f t="shared" ref="P461:P463" ca="1" si="45">MATCH(MID($A459, SEARCH("-",$A461) + 1, SEARCH("-",$A461,SEARCH("-",$A461)+1) - SEARCH("-",$A461) - 1),INDIRECT(LEFT($A461,SEARCH("-",$A461,1)-1)&amp;"_rows"),0)</f>
        <v>27</v>
      </c>
      <c r="Q461">
        <f ca="1">MATCH(RIGHT($A457,LEN($A457) - SEARCH("-", $A457, SEARCH("-", $A457) + 1)),INDIRECT(LEFT($A457,SEARCH("-",$A457,1)-1)&amp;"_Header"),0)</f>
        <v>12</v>
      </c>
    </row>
    <row r="462" spans="1:17" ht="30" customHeight="1">
      <c r="A462" s="396" t="s">
        <v>623</v>
      </c>
      <c r="B462" s="317" t="s">
        <v>623</v>
      </c>
      <c r="C462" s="707" t="s">
        <v>687</v>
      </c>
      <c r="D462" s="708"/>
      <c r="E462" s="708"/>
      <c r="F462" s="709"/>
      <c r="G462" s="211"/>
      <c r="H462" s="169"/>
      <c r="I462" s="169"/>
      <c r="J462" s="169"/>
      <c r="K462" s="169"/>
      <c r="L462" s="169"/>
      <c r="M462" s="169"/>
      <c r="N462" s="170"/>
      <c r="O462" s="170"/>
    </row>
    <row r="463" spans="1:17" ht="60" customHeight="1">
      <c r="A463" s="396" t="s">
        <v>1029</v>
      </c>
      <c r="B463" s="317" t="s">
        <v>1030</v>
      </c>
      <c r="C463" s="704"/>
      <c r="D463" s="705"/>
      <c r="E463" s="705"/>
      <c r="F463" s="706"/>
      <c r="G463" s="332" t="e">
        <f ca="1">IF(AND($I463=TRUE,$J463=TRUE),"Return to form","")</f>
        <v>#N/A</v>
      </c>
      <c r="H463" s="169" t="e">
        <f ca="1">OR(AND(E457&lt;&gt;0,ABS(F457-E457)&gt;=$M463),AND(E457=0,F457&gt;=$M463))</f>
        <v>#N/A</v>
      </c>
      <c r="I463" s="169" t="e">
        <f ca="1">OR(F457&lt;=(E457*(1-N463)),F457&gt;=(E457*(1+N463)))</f>
        <v>#N/A</v>
      </c>
      <c r="J463" s="169" t="b">
        <f>ISTEXT(C463)</f>
        <v>0</v>
      </c>
      <c r="K463" s="169" t="e">
        <f ca="1">IF(AND(H463=TRUE,I463=TRUE),TRUE,FALSE)</f>
        <v>#N/A</v>
      </c>
      <c r="L463" s="169" t="e">
        <f ca="1">IF(AND(H463=TRUE,I463=TRUE,J463=TRUE),TRUE,FALSE)</f>
        <v>#N/A</v>
      </c>
      <c r="M463" s="169">
        <v>5000</v>
      </c>
      <c r="N463" s="170">
        <v>0.2</v>
      </c>
      <c r="O463" s="170" t="s">
        <v>683</v>
      </c>
      <c r="P463">
        <f t="shared" ca="1" si="45"/>
        <v>27</v>
      </c>
      <c r="Q463">
        <f ca="1">MATCH(RIGHT($A457,LEN($A457) - SEARCH("-", $A457, SEARCH("-", $A457) + 1)),INDIRECT(LEFT($A457,SEARCH("-",$A457,1)-1)&amp;"_Header"),0)</f>
        <v>12</v>
      </c>
    </row>
    <row r="464" spans="1:17">
      <c r="A464" s="396" t="s">
        <v>623</v>
      </c>
      <c r="B464" s="317" t="s">
        <v>623</v>
      </c>
      <c r="C464" s="123"/>
      <c r="D464" s="123"/>
      <c r="E464" s="123"/>
      <c r="F464" s="123"/>
      <c r="G464" s="212"/>
      <c r="H464" s="158"/>
      <c r="I464" s="158"/>
      <c r="J464" s="158"/>
      <c r="K464" s="158"/>
      <c r="L464" s="158"/>
      <c r="M464" s="158"/>
      <c r="N464" s="163"/>
      <c r="O464" s="163"/>
    </row>
    <row r="465" spans="1:17">
      <c r="A465" s="396" t="s">
        <v>623</v>
      </c>
      <c r="B465" s="317" t="s">
        <v>623</v>
      </c>
      <c r="C465" s="92" t="s">
        <v>1031</v>
      </c>
      <c r="D465" s="55"/>
      <c r="E465" s="55"/>
      <c r="F465" s="56"/>
      <c r="G465" s="211"/>
      <c r="H465" s="158"/>
      <c r="I465" s="158"/>
      <c r="J465" s="158"/>
      <c r="K465" s="158"/>
      <c r="L465" s="158"/>
      <c r="M465" s="158"/>
      <c r="N465" s="163"/>
      <c r="O465" s="163"/>
    </row>
    <row r="466" spans="1:17" ht="45" customHeight="1">
      <c r="A466" s="396" t="s">
        <v>623</v>
      </c>
      <c r="B466" s="317" t="s">
        <v>623</v>
      </c>
      <c r="C466" s="57" t="s">
        <v>675</v>
      </c>
      <c r="D466" s="57" t="s">
        <v>676</v>
      </c>
      <c r="E466" s="57" t="s">
        <v>677</v>
      </c>
      <c r="F466" s="57" t="s">
        <v>678</v>
      </c>
      <c r="G466" s="211"/>
      <c r="H466" s="165"/>
      <c r="I466" s="165"/>
      <c r="J466" s="158"/>
      <c r="K466" s="165"/>
      <c r="L466" s="158"/>
      <c r="M466" s="158"/>
      <c r="N466" s="163"/>
      <c r="O466" s="163"/>
    </row>
    <row r="467" spans="1:17">
      <c r="A467" s="397" t="str">
        <f>LEFT(A469,LEN(A469)-8)</f>
        <v>EandR1-culspr-exptotfin</v>
      </c>
      <c r="B467" s="317" t="s">
        <v>623</v>
      </c>
      <c r="C467" s="249" t="e">
        <f ca="1">INDEX(INDIRECT("data_"&amp;C$1&amp;"_array"),MATCH(Cover!$C$17,INDIRECT("data_"&amp;C$1&amp;"_rows"),0),MATCH(SUBSTITUTE($A467,"strt","end"),INDIRECT("data_"&amp;C$1&amp;"_cols"),0))</f>
        <v>#N/A</v>
      </c>
      <c r="D467" s="249" t="e">
        <f ca="1">INDEX(INDIRECT("data_"&amp;D$1&amp;"_array"),MATCH(Cover!$C$17,INDIRECT("data_"&amp;D$1&amp;"_rows"),0),MATCH(SUBSTITUTE($A467,"strt","end"),INDIRECT("data_"&amp;D$1&amp;"_cols"),0))</f>
        <v>#N/A</v>
      </c>
      <c r="E467" s="249" t="e">
        <f ca="1">INDEX(INDIRECT("data_"&amp;E$1&amp;"_array"),MATCH(Cover!$C$17,INDIRECT("data_"&amp;E$1&amp;"_rows"),0),MATCH(SUBSTITUTE($A467,"strt","end"),INDIRECT("data_"&amp;E$1&amp;"_cols"),0))</f>
        <v>#N/A</v>
      </c>
      <c r="F467" s="250">
        <f ca="1">INDEX(INDIRECT(LEFT($A467,SEARCH("-",$A467,1)-1)&amp;"_data"),MATCH(MID($A467, SEARCH("-",$A467) + 1, SEARCH("-",$A467,SEARCH("-",$A467)+1) - SEARCH("-",$A467) - 1),INDIRECT(LEFT($A467,SEARCH("-",$A467,1)-1)&amp;"_rows"),0),MATCH(RIGHT($A467,LEN($A467) - SEARCH("-", $A467, SEARCH("-", $A467) + 1)),INDIRECT(LEFT($A467,SEARCH("-",$A467,1)-1)&amp;"_Header"),0))</f>
        <v>0</v>
      </c>
      <c r="G467" s="211"/>
      <c r="H467" s="166"/>
      <c r="I467" s="166"/>
      <c r="J467" s="167"/>
      <c r="K467" s="166"/>
      <c r="L467" s="167"/>
      <c r="M467" s="167"/>
      <c r="N467" s="168"/>
      <c r="O467" s="168"/>
    </row>
    <row r="468" spans="1:17" ht="60" customHeight="1">
      <c r="A468" s="396" t="s">
        <v>623</v>
      </c>
      <c r="B468" s="317" t="s">
        <v>623</v>
      </c>
      <c r="C468" s="707" t="s">
        <v>692</v>
      </c>
      <c r="D468" s="708"/>
      <c r="E468" s="708"/>
      <c r="F468" s="709"/>
      <c r="G468" s="95"/>
      <c r="H468" s="169"/>
      <c r="I468" s="169"/>
      <c r="J468" s="169"/>
      <c r="K468" s="169"/>
      <c r="L468" s="169"/>
      <c r="M468" s="169"/>
      <c r="N468" s="170"/>
      <c r="O468" s="170"/>
    </row>
    <row r="469" spans="1:17" ht="60" customHeight="1">
      <c r="A469" s="396" t="s">
        <v>1032</v>
      </c>
      <c r="B469" s="317" t="s">
        <v>1033</v>
      </c>
      <c r="C469" s="704"/>
      <c r="D469" s="705"/>
      <c r="E469" s="705"/>
      <c r="F469" s="706"/>
      <c r="G469" s="332" t="e">
        <f ca="1">IF(AND($I469=TRUE,$J469=TRUE),"Return to form","")</f>
        <v>#N/A</v>
      </c>
      <c r="H469" s="169" t="e">
        <f ca="1">D467&lt;&gt;0</f>
        <v>#N/A</v>
      </c>
      <c r="I469" s="169" t="e">
        <f ca="1">F467&gt;=D467</f>
        <v>#N/A</v>
      </c>
      <c r="J469" s="169" t="b">
        <f>ISTEXT(C469)</f>
        <v>0</v>
      </c>
      <c r="K469" s="169" t="e">
        <f ca="1">IF(AND(H469=TRUE,I469=TRUE),TRUE,FALSE)</f>
        <v>#N/A</v>
      </c>
      <c r="L469" s="169" t="e">
        <f ca="1">IF(AND(H469=TRUE,I469=TRUE,J469=TRUE),TRUE,FALSE)</f>
        <v>#N/A</v>
      </c>
      <c r="M469" s="169"/>
      <c r="N469" s="170"/>
      <c r="O469" s="170" t="s">
        <v>683</v>
      </c>
      <c r="P469">
        <f ca="1">MATCH(MID($A467, SEARCH("-",$A469) + 1, SEARCH("-",$A469,SEARCH("-",$A469)+1) - SEARCH("-",$A469) - 1),INDIRECT(LEFT($A469,SEARCH("-",$A469,1)-1)&amp;"_rows"),0)</f>
        <v>27</v>
      </c>
      <c r="Q469">
        <f ca="1">MATCH(RIGHT($A467,LEN($A467) - SEARCH("-", $A467, SEARCH("-", $A467) + 1)),INDIRECT(LEFT($A467,SEARCH("-",$A467,1)-1)&amp;"_Header"),0)</f>
        <v>23</v>
      </c>
    </row>
    <row r="470" spans="1:17" ht="30" customHeight="1">
      <c r="A470" s="396" t="s">
        <v>623</v>
      </c>
      <c r="B470" s="317" t="s">
        <v>623</v>
      </c>
      <c r="C470" s="707" t="s">
        <v>684</v>
      </c>
      <c r="D470" s="708"/>
      <c r="E470" s="708"/>
      <c r="F470" s="709"/>
      <c r="G470" s="211"/>
      <c r="H470" s="169"/>
      <c r="I470" s="169"/>
      <c r="J470" s="169"/>
      <c r="K470" s="169"/>
      <c r="L470" s="169"/>
      <c r="M470" s="169"/>
      <c r="N470" s="170"/>
      <c r="O470" s="170"/>
    </row>
    <row r="471" spans="1:17" ht="60" customHeight="1">
      <c r="A471" s="396" t="s">
        <v>1034</v>
      </c>
      <c r="B471" s="317" t="s">
        <v>1035</v>
      </c>
      <c r="C471" s="704"/>
      <c r="D471" s="705"/>
      <c r="E471" s="705"/>
      <c r="F471" s="706"/>
      <c r="G471" s="332" t="e">
        <f ca="1">IF(AND($I471=TRUE,$J471=TRUE),"Return to form","")</f>
        <v>#N/A</v>
      </c>
      <c r="H471" s="169" t="e">
        <f ca="1">AND($F467&lt;=SUM($C467-$M471),$I469=FALSE)</f>
        <v>#N/A</v>
      </c>
      <c r="I471" s="169" t="e">
        <f ca="1">F467&lt;=SUM(C467*N471)</f>
        <v>#N/A</v>
      </c>
      <c r="J471" s="169" t="b">
        <f>ISTEXT(C471)</f>
        <v>0</v>
      </c>
      <c r="K471" s="169" t="e">
        <f ca="1">IF(AND(H471=TRUE,I471=TRUE),TRUE,FALSE)</f>
        <v>#N/A</v>
      </c>
      <c r="L471" s="169" t="e">
        <f ca="1">IF(AND(H471=TRUE,I471=TRUE,J471=TRUE),TRUE,FALSE)</f>
        <v>#N/A</v>
      </c>
      <c r="M471" s="169">
        <v>5000</v>
      </c>
      <c r="N471" s="170">
        <v>0.33333333333333298</v>
      </c>
      <c r="O471" s="170" t="s">
        <v>683</v>
      </c>
      <c r="P471">
        <f t="shared" ref="P471:P473" ca="1" si="46">MATCH(MID($A469, SEARCH("-",$A471) + 1, SEARCH("-",$A471,SEARCH("-",$A471)+1) - SEARCH("-",$A471) - 1),INDIRECT(LEFT($A471,SEARCH("-",$A471,1)-1)&amp;"_rows"),0)</f>
        <v>27</v>
      </c>
      <c r="Q471">
        <f ca="1">MATCH(RIGHT($A467,LEN($A467) - SEARCH("-", $A467, SEARCH("-", $A467) + 1)),INDIRECT(LEFT($A467,SEARCH("-",$A467,1)-1)&amp;"_Header"),0)</f>
        <v>23</v>
      </c>
    </row>
    <row r="472" spans="1:17" ht="30" customHeight="1">
      <c r="A472" s="396" t="s">
        <v>623</v>
      </c>
      <c r="B472" s="317" t="s">
        <v>623</v>
      </c>
      <c r="C472" s="707" t="s">
        <v>687</v>
      </c>
      <c r="D472" s="708"/>
      <c r="E472" s="708"/>
      <c r="F472" s="709"/>
      <c r="G472" s="211"/>
      <c r="H472" s="169"/>
      <c r="I472" s="169"/>
      <c r="J472" s="169"/>
      <c r="K472" s="169"/>
      <c r="L472" s="169"/>
      <c r="M472" s="169"/>
      <c r="N472" s="170"/>
      <c r="O472" s="170"/>
    </row>
    <row r="473" spans="1:17" ht="60" customHeight="1">
      <c r="A473" s="396" t="s">
        <v>1036</v>
      </c>
      <c r="B473" s="317" t="s">
        <v>1037</v>
      </c>
      <c r="C473" s="704"/>
      <c r="D473" s="705"/>
      <c r="E473" s="705"/>
      <c r="F473" s="706"/>
      <c r="G473" s="332" t="e">
        <f ca="1">IF(AND($I473=TRUE,$J473=TRUE),"Return to form","")</f>
        <v>#N/A</v>
      </c>
      <c r="H473" s="169" t="e">
        <f ca="1">OR(AND(E467&lt;&gt;0,ABS(F467-E467)&gt;=$M473),AND(E467=0,F467&gt;=$M473))</f>
        <v>#N/A</v>
      </c>
      <c r="I473" s="169" t="e">
        <f ca="1">OR(F467&lt;=(E467*(1-N473)),F467&gt;=(E467*(1+N473)))</f>
        <v>#N/A</v>
      </c>
      <c r="J473" s="169" t="b">
        <f>ISTEXT(C473)</f>
        <v>0</v>
      </c>
      <c r="K473" s="169" t="e">
        <f ca="1">IF(AND(H473=TRUE,I473=TRUE),TRUE,FALSE)</f>
        <v>#N/A</v>
      </c>
      <c r="L473" s="169" t="e">
        <f ca="1">IF(AND(H473=TRUE,I473=TRUE,J473=TRUE),TRUE,FALSE)</f>
        <v>#N/A</v>
      </c>
      <c r="M473" s="169">
        <v>5000</v>
      </c>
      <c r="N473" s="170">
        <v>0.2</v>
      </c>
      <c r="O473" s="170" t="s">
        <v>683</v>
      </c>
      <c r="P473">
        <f t="shared" ca="1" si="46"/>
        <v>27</v>
      </c>
      <c r="Q473">
        <f ca="1">MATCH(RIGHT($A467,LEN($A467) - SEARCH("-", $A467, SEARCH("-", $A467) + 1)),INDIRECT(LEFT($A467,SEARCH("-",$A467,1)-1)&amp;"_Header"),0)</f>
        <v>23</v>
      </c>
    </row>
    <row r="474" spans="1:17">
      <c r="A474" s="396" t="s">
        <v>623</v>
      </c>
      <c r="B474" s="317" t="s">
        <v>623</v>
      </c>
      <c r="C474" s="123"/>
      <c r="D474" s="123"/>
      <c r="E474" s="123"/>
      <c r="F474" s="123"/>
      <c r="G474" s="212"/>
      <c r="H474" s="158"/>
      <c r="I474" s="158"/>
      <c r="J474" s="158"/>
      <c r="K474" s="158"/>
      <c r="L474" s="158"/>
      <c r="M474" s="158"/>
      <c r="N474" s="163"/>
      <c r="O474" s="163"/>
    </row>
    <row r="475" spans="1:17">
      <c r="A475" s="396" t="s">
        <v>623</v>
      </c>
      <c r="B475" s="317" t="s">
        <v>623</v>
      </c>
      <c r="C475" s="92" t="s">
        <v>1038</v>
      </c>
      <c r="D475" s="55"/>
      <c r="E475" s="55"/>
      <c r="F475" s="56"/>
      <c r="G475" s="211"/>
      <c r="H475" s="158"/>
      <c r="I475" s="158"/>
      <c r="J475" s="158"/>
      <c r="K475" s="158"/>
      <c r="L475" s="158"/>
      <c r="M475" s="158"/>
      <c r="N475" s="163"/>
      <c r="O475" s="163"/>
    </row>
    <row r="476" spans="1:17" ht="45" customHeight="1">
      <c r="A476" s="396" t="s">
        <v>623</v>
      </c>
      <c r="B476" s="317" t="s">
        <v>623</v>
      </c>
      <c r="C476" s="57" t="s">
        <v>675</v>
      </c>
      <c r="D476" s="57" t="s">
        <v>676</v>
      </c>
      <c r="E476" s="57" t="s">
        <v>677</v>
      </c>
      <c r="F476" s="57" t="s">
        <v>678</v>
      </c>
      <c r="G476" s="211"/>
      <c r="H476" s="165"/>
      <c r="I476" s="165"/>
      <c r="J476" s="158"/>
      <c r="K476" s="165"/>
      <c r="L476" s="158"/>
      <c r="M476" s="158"/>
      <c r="N476" s="163"/>
      <c r="O476" s="163"/>
    </row>
    <row r="477" spans="1:17">
      <c r="A477" s="397" t="str">
        <f>LEFT(A479,LEN(A479)-8)</f>
        <v>EandR1-culspr-rectot</v>
      </c>
      <c r="B477" s="317" t="s">
        <v>623</v>
      </c>
      <c r="C477" s="249" t="e">
        <f ca="1">INDEX(INDIRECT("data_"&amp;C$1&amp;"_array"),MATCH(Cover!$C$17,INDIRECT("data_"&amp;C$1&amp;"_rows"),0),MATCH(SUBSTITUTE($A477,"strt","end"),INDIRECT("data_"&amp;C$1&amp;"_cols"),0))</f>
        <v>#N/A</v>
      </c>
      <c r="D477" s="249" t="e">
        <f ca="1">INDEX(INDIRECT("data_"&amp;D$1&amp;"_array"),MATCH(Cover!$C$17,INDIRECT("data_"&amp;D$1&amp;"_rows"),0),MATCH(SUBSTITUTE($A477,"strt","end"),INDIRECT("data_"&amp;D$1&amp;"_cols"),0))</f>
        <v>#N/A</v>
      </c>
      <c r="E477" s="249" t="e">
        <f ca="1">INDEX(INDIRECT("data_"&amp;E$1&amp;"_array"),MATCH(Cover!$C$17,INDIRECT("data_"&amp;E$1&amp;"_rows"),0),MATCH(SUBSTITUTE($A477,"strt","end"),INDIRECT("data_"&amp;E$1&amp;"_cols"),0))</f>
        <v>#N/A</v>
      </c>
      <c r="F477" s="250">
        <f ca="1">INDEX(INDIRECT(LEFT($A477,SEARCH("-",$A477,1)-1)&amp;"_data"),MATCH(MID($A477, SEARCH("-",$A477) + 1, SEARCH("-",$A477,SEARCH("-",$A477)+1) - SEARCH("-",$A477) - 1),INDIRECT(LEFT($A477,SEARCH("-",$A477,1)-1)&amp;"_rows"),0),MATCH(RIGHT($A477,LEN($A477) - SEARCH("-", $A477, SEARCH("-", $A477) + 1)),INDIRECT(LEFT($A477,SEARCH("-",$A477,1)-1)&amp;"_Header"),0))</f>
        <v>0</v>
      </c>
      <c r="G477" s="211"/>
      <c r="H477" s="166"/>
      <c r="I477" s="166"/>
      <c r="J477" s="167"/>
      <c r="K477" s="166"/>
      <c r="L477" s="167"/>
      <c r="M477" s="167"/>
      <c r="N477" s="168"/>
      <c r="O477" s="168"/>
    </row>
    <row r="478" spans="1:17" ht="60" customHeight="1">
      <c r="A478" s="396" t="s">
        <v>623</v>
      </c>
      <c r="B478" s="317" t="s">
        <v>623</v>
      </c>
      <c r="C478" s="707" t="s">
        <v>692</v>
      </c>
      <c r="D478" s="708"/>
      <c r="E478" s="708"/>
      <c r="F478" s="709"/>
      <c r="G478" s="95"/>
      <c r="H478" s="169"/>
      <c r="I478" s="169"/>
      <c r="J478" s="169"/>
      <c r="K478" s="169"/>
      <c r="L478" s="169"/>
      <c r="M478" s="169"/>
      <c r="N478" s="170"/>
      <c r="O478" s="170"/>
    </row>
    <row r="479" spans="1:17" ht="60" customHeight="1">
      <c r="A479" s="396" t="s">
        <v>1039</v>
      </c>
      <c r="B479" s="317" t="s">
        <v>1040</v>
      </c>
      <c r="C479" s="704"/>
      <c r="D479" s="705"/>
      <c r="E479" s="705"/>
      <c r="F479" s="706"/>
      <c r="G479" s="332" t="e">
        <f ca="1">IF(AND($I479=TRUE,$J479=TRUE),"Return to form","")</f>
        <v>#N/A</v>
      </c>
      <c r="H479" s="169" t="e">
        <f ca="1">D477&lt;&gt;0</f>
        <v>#N/A</v>
      </c>
      <c r="I479" s="169" t="e">
        <f ca="1">F477&gt;=D477</f>
        <v>#N/A</v>
      </c>
      <c r="J479" s="169" t="b">
        <f>ISTEXT(C479)</f>
        <v>0</v>
      </c>
      <c r="K479" s="169" t="e">
        <f ca="1">IF(AND(H479=TRUE,I479=TRUE),TRUE,FALSE)</f>
        <v>#N/A</v>
      </c>
      <c r="L479" s="169" t="e">
        <f ca="1">IF(AND(H479=TRUE,I479=TRUE,J479=TRUE),TRUE,FALSE)</f>
        <v>#N/A</v>
      </c>
      <c r="M479" s="169"/>
      <c r="N479" s="170"/>
      <c r="O479" s="170" t="s">
        <v>683</v>
      </c>
      <c r="P479">
        <f ca="1">MATCH(MID($A477, SEARCH("-",$A479) + 1, SEARCH("-",$A479,SEARCH("-",$A479)+1) - SEARCH("-",$A479) - 1),INDIRECT(LEFT($A479,SEARCH("-",$A479,1)-1)&amp;"_rows"),0)</f>
        <v>27</v>
      </c>
      <c r="Q479">
        <f ca="1">MATCH(RIGHT($A477,LEN($A477) - SEARCH("-", $A477, SEARCH("-", $A477) + 1)),INDIRECT(LEFT($A477,SEARCH("-",$A477,1)-1)&amp;"_Header"),0)</f>
        <v>39</v>
      </c>
    </row>
    <row r="480" spans="1:17" ht="30" customHeight="1">
      <c r="A480" s="396" t="s">
        <v>623</v>
      </c>
      <c r="B480" s="317" t="s">
        <v>623</v>
      </c>
      <c r="C480" s="707" t="s">
        <v>684</v>
      </c>
      <c r="D480" s="708"/>
      <c r="E480" s="708"/>
      <c r="F480" s="709"/>
      <c r="G480" s="211"/>
      <c r="H480" s="169"/>
      <c r="I480" s="169"/>
      <c r="J480" s="169"/>
      <c r="K480" s="169"/>
      <c r="L480" s="169"/>
      <c r="M480" s="169"/>
      <c r="N480" s="170"/>
      <c r="O480" s="170"/>
    </row>
    <row r="481" spans="1:17" ht="60" customHeight="1">
      <c r="A481" s="396" t="s">
        <v>1041</v>
      </c>
      <c r="B481" s="317" t="s">
        <v>1042</v>
      </c>
      <c r="C481" s="704"/>
      <c r="D481" s="705"/>
      <c r="E481" s="705"/>
      <c r="F481" s="706"/>
      <c r="G481" s="332" t="e">
        <f ca="1">IF(AND($I481=TRUE,$J481=TRUE),"Return to form","")</f>
        <v>#N/A</v>
      </c>
      <c r="H481" s="169" t="e">
        <f ca="1">AND($F477&lt;=SUM($C477-$M481),$I479=FALSE)</f>
        <v>#N/A</v>
      </c>
      <c r="I481" s="169" t="e">
        <f ca="1">F477&lt;=SUM(C477*N481)</f>
        <v>#N/A</v>
      </c>
      <c r="J481" s="169" t="b">
        <f>ISTEXT(C481)</f>
        <v>0</v>
      </c>
      <c r="K481" s="169" t="e">
        <f ca="1">IF(AND(H481=TRUE,I481=TRUE),TRUE,FALSE)</f>
        <v>#N/A</v>
      </c>
      <c r="L481" s="169" t="e">
        <f ca="1">IF(AND(H481=TRUE,I481=TRUE,J481=TRUE),TRUE,FALSE)</f>
        <v>#N/A</v>
      </c>
      <c r="M481" s="169">
        <v>5000</v>
      </c>
      <c r="N481" s="170">
        <v>0.33333333333333298</v>
      </c>
      <c r="O481" s="170" t="s">
        <v>683</v>
      </c>
      <c r="P481">
        <f t="shared" ref="P481:P483" ca="1" si="47">MATCH(MID($A479, SEARCH("-",$A481) + 1, SEARCH("-",$A481,SEARCH("-",$A481)+1) - SEARCH("-",$A481) - 1),INDIRECT(LEFT($A481,SEARCH("-",$A481,1)-1)&amp;"_rows"),0)</f>
        <v>27</v>
      </c>
      <c r="Q481">
        <f ca="1">MATCH(RIGHT($A477,LEN($A477) - SEARCH("-", $A477, SEARCH("-", $A477) + 1)),INDIRECT(LEFT($A477,SEARCH("-",$A477,1)-1)&amp;"_Header"),0)</f>
        <v>39</v>
      </c>
    </row>
    <row r="482" spans="1:17" ht="30" customHeight="1">
      <c r="A482" s="396" t="s">
        <v>623</v>
      </c>
      <c r="B482" s="317" t="s">
        <v>623</v>
      </c>
      <c r="C482" s="707" t="s">
        <v>687</v>
      </c>
      <c r="D482" s="708"/>
      <c r="E482" s="708"/>
      <c r="F482" s="709"/>
      <c r="G482" s="211"/>
      <c r="H482" s="169"/>
      <c r="I482" s="169"/>
      <c r="J482" s="169"/>
      <c r="K482" s="169"/>
      <c r="L482" s="169"/>
      <c r="M482" s="169"/>
      <c r="N482" s="170"/>
      <c r="O482" s="170"/>
    </row>
    <row r="483" spans="1:17" ht="60" customHeight="1">
      <c r="A483" s="396" t="s">
        <v>1043</v>
      </c>
      <c r="B483" s="317" t="s">
        <v>1044</v>
      </c>
      <c r="C483" s="704"/>
      <c r="D483" s="705"/>
      <c r="E483" s="705"/>
      <c r="F483" s="706"/>
      <c r="G483" s="332" t="e">
        <f ca="1">IF(AND($I483=TRUE,$J483=TRUE),"Return to form","")</f>
        <v>#N/A</v>
      </c>
      <c r="H483" s="169" t="e">
        <f ca="1">OR(AND(E477&lt;&gt;0,ABS(F477-E477)&gt;=$M483),AND(E477=0,F477&gt;=$M483))</f>
        <v>#N/A</v>
      </c>
      <c r="I483" s="169" t="e">
        <f ca="1">OR(F477&lt;=(E477*(1-N483)),F477&gt;=(E477*(1+N483)))</f>
        <v>#N/A</v>
      </c>
      <c r="J483" s="169" t="b">
        <f>ISTEXT(C483)</f>
        <v>0</v>
      </c>
      <c r="K483" s="169" t="e">
        <f ca="1">IF(AND(H483=TRUE,I483=TRUE),TRUE,FALSE)</f>
        <v>#N/A</v>
      </c>
      <c r="L483" s="169" t="e">
        <f ca="1">IF(AND(H483=TRUE,I483=TRUE,J483=TRUE),TRUE,FALSE)</f>
        <v>#N/A</v>
      </c>
      <c r="M483" s="169">
        <v>5000</v>
      </c>
      <c r="N483" s="170">
        <v>0.2</v>
      </c>
      <c r="O483" s="170" t="s">
        <v>683</v>
      </c>
      <c r="P483">
        <f t="shared" ca="1" si="47"/>
        <v>27</v>
      </c>
      <c r="Q483">
        <f ca="1">MATCH(RIGHT($A477,LEN($A477) - SEARCH("-", $A477, SEARCH("-", $A477) + 1)),INDIRECT(LEFT($A477,SEARCH("-",$A477,1)-1)&amp;"_Header"),0)</f>
        <v>39</v>
      </c>
    </row>
    <row r="484" spans="1:17">
      <c r="A484" s="396" t="s">
        <v>623</v>
      </c>
      <c r="B484" s="317" t="s">
        <v>623</v>
      </c>
      <c r="C484" s="123"/>
      <c r="D484" s="123"/>
      <c r="E484" s="123"/>
      <c r="F484" s="123"/>
      <c r="G484" s="212"/>
      <c r="H484" s="158"/>
      <c r="I484" s="158"/>
      <c r="J484" s="158"/>
      <c r="K484" s="158"/>
      <c r="L484" s="158"/>
      <c r="M484" s="158"/>
      <c r="N484" s="163"/>
      <c r="O484" s="163"/>
    </row>
    <row r="485" spans="1:17">
      <c r="A485" s="396" t="s">
        <v>623</v>
      </c>
      <c r="B485" s="317" t="s">
        <v>623</v>
      </c>
      <c r="C485" s="92" t="s">
        <v>1045</v>
      </c>
      <c r="D485" s="55"/>
      <c r="E485" s="55"/>
      <c r="F485" s="56"/>
      <c r="G485" s="211"/>
      <c r="H485" s="158"/>
      <c r="I485" s="158"/>
      <c r="J485" s="158"/>
      <c r="K485" s="158"/>
      <c r="L485" s="158"/>
      <c r="M485" s="158"/>
      <c r="N485" s="163"/>
      <c r="O485" s="163"/>
    </row>
    <row r="486" spans="1:17" ht="45" customHeight="1">
      <c r="A486" s="396" t="s">
        <v>623</v>
      </c>
      <c r="B486" s="317" t="s">
        <v>623</v>
      </c>
      <c r="C486" s="57" t="s">
        <v>675</v>
      </c>
      <c r="D486" s="57" t="s">
        <v>676</v>
      </c>
      <c r="E486" s="57" t="s">
        <v>677</v>
      </c>
      <c r="F486" s="57" t="s">
        <v>678</v>
      </c>
      <c r="G486" s="211"/>
      <c r="H486" s="165"/>
      <c r="I486" s="165"/>
      <c r="J486" s="158"/>
      <c r="K486" s="165"/>
      <c r="L486" s="158"/>
      <c r="M486" s="158"/>
      <c r="N486" s="163"/>
      <c r="O486" s="163"/>
    </row>
    <row r="487" spans="1:17">
      <c r="A487" s="397" t="str">
        <f>LEFT(A489,LEN(A489)-8)</f>
        <v>EandR1-culopn-exptotfa</v>
      </c>
      <c r="B487" s="317" t="s">
        <v>623</v>
      </c>
      <c r="C487" s="249" t="e">
        <f ca="1">INDEX(INDIRECT("data_"&amp;C$1&amp;"_array"),MATCH(Cover!$C$17,INDIRECT("data_"&amp;C$1&amp;"_rows"),0),MATCH(SUBSTITUTE($A487,"strt","end"),INDIRECT("data_"&amp;C$1&amp;"_cols"),0))</f>
        <v>#N/A</v>
      </c>
      <c r="D487" s="249" t="e">
        <f ca="1">INDEX(INDIRECT("data_"&amp;D$1&amp;"_array"),MATCH(Cover!$C$17,INDIRECT("data_"&amp;D$1&amp;"_rows"),0),MATCH(SUBSTITUTE($A487,"strt","end"),INDIRECT("data_"&amp;D$1&amp;"_cols"),0))</f>
        <v>#N/A</v>
      </c>
      <c r="E487" s="249" t="e">
        <f ca="1">INDEX(INDIRECT("data_"&amp;E$1&amp;"_array"),MATCH(Cover!$C$17,INDIRECT("data_"&amp;E$1&amp;"_rows"),0),MATCH(SUBSTITUTE($A487,"strt","end"),INDIRECT("data_"&amp;E$1&amp;"_cols"),0))</f>
        <v>#N/A</v>
      </c>
      <c r="F487" s="250">
        <f ca="1">INDEX(INDIRECT(LEFT($A487,SEARCH("-",$A487,1)-1)&amp;"_data"),MATCH(MID($A487, SEARCH("-",$A487) + 1, SEARCH("-",$A487,SEARCH("-",$A487)+1) - SEARCH("-",$A487) - 1),INDIRECT(LEFT($A487,SEARCH("-",$A487,1)-1)&amp;"_rows"),0),MATCH(RIGHT($A487,LEN($A487) - SEARCH("-", $A487, SEARCH("-", $A487) + 1)),INDIRECT(LEFT($A487,SEARCH("-",$A487,1)-1)&amp;"_Header"),0))</f>
        <v>0</v>
      </c>
      <c r="G487" s="211"/>
      <c r="H487" s="166"/>
      <c r="I487" s="166"/>
      <c r="J487" s="167"/>
      <c r="K487" s="166"/>
      <c r="L487" s="167"/>
      <c r="M487" s="167"/>
      <c r="N487" s="168"/>
      <c r="O487" s="168"/>
    </row>
    <row r="488" spans="1:17" ht="60" customHeight="1">
      <c r="A488" s="396" t="s">
        <v>623</v>
      </c>
      <c r="B488" s="317" t="s">
        <v>623</v>
      </c>
      <c r="C488" s="707" t="s">
        <v>692</v>
      </c>
      <c r="D488" s="708"/>
      <c r="E488" s="708"/>
      <c r="F488" s="709"/>
      <c r="G488" s="95"/>
      <c r="H488" s="169"/>
      <c r="I488" s="169"/>
      <c r="J488" s="169"/>
      <c r="K488" s="169"/>
      <c r="L488" s="169"/>
      <c r="M488" s="169"/>
      <c r="N488" s="170"/>
      <c r="O488" s="170"/>
    </row>
    <row r="489" spans="1:17" ht="60" customHeight="1">
      <c r="A489" s="396" t="s">
        <v>1046</v>
      </c>
      <c r="B489" s="317" t="s">
        <v>1047</v>
      </c>
      <c r="C489" s="704"/>
      <c r="D489" s="705"/>
      <c r="E489" s="705"/>
      <c r="F489" s="706"/>
      <c r="G489" s="332" t="e">
        <f ca="1">IF(AND($I489=TRUE,$J489=TRUE),"Return to form","")</f>
        <v>#N/A</v>
      </c>
      <c r="H489" s="169" t="e">
        <f ca="1">D487&lt;&gt;0</f>
        <v>#N/A</v>
      </c>
      <c r="I489" s="169" t="e">
        <f ca="1">F487&gt;=D487</f>
        <v>#N/A</v>
      </c>
      <c r="J489" s="169" t="b">
        <f>ISTEXT(C489)</f>
        <v>0</v>
      </c>
      <c r="K489" s="169" t="e">
        <f ca="1">IF(AND(H489=TRUE,I489=TRUE),TRUE,FALSE)</f>
        <v>#N/A</v>
      </c>
      <c r="L489" s="169" t="e">
        <f ca="1">IF(AND(H489=TRUE,I489=TRUE,J489=TRUE),TRUE,FALSE)</f>
        <v>#N/A</v>
      </c>
      <c r="M489" s="169"/>
      <c r="N489" s="170"/>
      <c r="O489" s="170" t="s">
        <v>683</v>
      </c>
      <c r="P489">
        <f ca="1">MATCH(MID($A487, SEARCH("-",$A489) + 1, SEARCH("-",$A489,SEARCH("-",$A489)+1) - SEARCH("-",$A489) - 1),INDIRECT(LEFT($A489,SEARCH("-",$A489,1)-1)&amp;"_rows"),0)</f>
        <v>28</v>
      </c>
      <c r="Q489">
        <f ca="1">MATCH(RIGHT($A487,LEN($A487) - SEARCH("-", $A487, SEARCH("-", $A487) + 1)),INDIRECT(LEFT($A487,SEARCH("-",$A487,1)-1)&amp;"_Header"),0)</f>
        <v>12</v>
      </c>
    </row>
    <row r="490" spans="1:17" ht="30" customHeight="1">
      <c r="A490" s="396" t="s">
        <v>623</v>
      </c>
      <c r="B490" s="317" t="s">
        <v>623</v>
      </c>
      <c r="C490" s="707" t="s">
        <v>684</v>
      </c>
      <c r="D490" s="708"/>
      <c r="E490" s="708"/>
      <c r="F490" s="709"/>
      <c r="G490" s="211"/>
      <c r="H490" s="169"/>
      <c r="I490" s="169"/>
      <c r="J490" s="169"/>
      <c r="K490" s="169"/>
      <c r="L490" s="169"/>
      <c r="M490" s="169"/>
      <c r="N490" s="170"/>
      <c r="O490" s="170"/>
    </row>
    <row r="491" spans="1:17" ht="60" customHeight="1">
      <c r="A491" s="396" t="s">
        <v>1048</v>
      </c>
      <c r="B491" s="317" t="s">
        <v>1049</v>
      </c>
      <c r="C491" s="704"/>
      <c r="D491" s="705"/>
      <c r="E491" s="705"/>
      <c r="F491" s="706"/>
      <c r="G491" s="332" t="e">
        <f ca="1">IF(AND($I491=TRUE,$J491=TRUE),"Return to form","")</f>
        <v>#N/A</v>
      </c>
      <c r="H491" s="169" t="e">
        <f ca="1">AND($F487&lt;=SUM($C487-$M491),$I489=FALSE)</f>
        <v>#N/A</v>
      </c>
      <c r="I491" s="169" t="e">
        <f ca="1">F487&lt;=SUM(C487*N491)</f>
        <v>#N/A</v>
      </c>
      <c r="J491" s="169" t="b">
        <f>ISTEXT(C491)</f>
        <v>0</v>
      </c>
      <c r="K491" s="169" t="e">
        <f ca="1">IF(AND(H491=TRUE,I491=TRUE),TRUE,FALSE)</f>
        <v>#N/A</v>
      </c>
      <c r="L491" s="169" t="e">
        <f ca="1">IF(AND(H491=TRUE,I491=TRUE,J491=TRUE),TRUE,FALSE)</f>
        <v>#N/A</v>
      </c>
      <c r="M491" s="169">
        <v>5000</v>
      </c>
      <c r="N491" s="170">
        <v>0.33333333333333298</v>
      </c>
      <c r="O491" s="170" t="s">
        <v>683</v>
      </c>
      <c r="P491">
        <f t="shared" ref="P491:P493" ca="1" si="48">MATCH(MID($A489, SEARCH("-",$A491) + 1, SEARCH("-",$A491,SEARCH("-",$A491)+1) - SEARCH("-",$A491) - 1),INDIRECT(LEFT($A491,SEARCH("-",$A491,1)-1)&amp;"_rows"),0)</f>
        <v>28</v>
      </c>
      <c r="Q491">
        <f ca="1">MATCH(RIGHT($A487,LEN($A487) - SEARCH("-", $A487, SEARCH("-", $A487) + 1)),INDIRECT(LEFT($A487,SEARCH("-",$A487,1)-1)&amp;"_Header"),0)</f>
        <v>12</v>
      </c>
    </row>
    <row r="492" spans="1:17" ht="30" customHeight="1">
      <c r="A492" s="396" t="s">
        <v>623</v>
      </c>
      <c r="B492" s="317" t="s">
        <v>623</v>
      </c>
      <c r="C492" s="707" t="s">
        <v>687</v>
      </c>
      <c r="D492" s="708"/>
      <c r="E492" s="708"/>
      <c r="F492" s="709"/>
      <c r="G492" s="211"/>
      <c r="H492" s="169"/>
      <c r="I492" s="169"/>
      <c r="J492" s="169"/>
      <c r="K492" s="169"/>
      <c r="L492" s="169"/>
      <c r="M492" s="169"/>
      <c r="N492" s="170"/>
      <c r="O492" s="170"/>
    </row>
    <row r="493" spans="1:17" ht="60" customHeight="1">
      <c r="A493" s="396" t="s">
        <v>1050</v>
      </c>
      <c r="B493" s="317" t="s">
        <v>1051</v>
      </c>
      <c r="C493" s="704"/>
      <c r="D493" s="705"/>
      <c r="E493" s="705"/>
      <c r="F493" s="706"/>
      <c r="G493" s="332" t="e">
        <f ca="1">IF(AND($I493=TRUE,$J493=TRUE),"Return to form","")</f>
        <v>#N/A</v>
      </c>
      <c r="H493" s="169" t="e">
        <f ca="1">OR(AND(E487&lt;&gt;0,ABS(F487-E487)&gt;=$M493),AND(E487=0,F487&gt;=$M493))</f>
        <v>#N/A</v>
      </c>
      <c r="I493" s="169" t="e">
        <f ca="1">OR(F487&lt;=(E487*(1-N493)),F487&gt;=(E487*(1+N493)))</f>
        <v>#N/A</v>
      </c>
      <c r="J493" s="169" t="b">
        <f>ISTEXT(C493)</f>
        <v>0</v>
      </c>
      <c r="K493" s="169" t="e">
        <f ca="1">IF(AND(H493=TRUE,I493=TRUE),TRUE,FALSE)</f>
        <v>#N/A</v>
      </c>
      <c r="L493" s="169" t="e">
        <f ca="1">IF(AND(H493=TRUE,I493=TRUE,J493=TRUE),TRUE,FALSE)</f>
        <v>#N/A</v>
      </c>
      <c r="M493" s="169">
        <v>5000</v>
      </c>
      <c r="N493" s="170">
        <v>0.2</v>
      </c>
      <c r="O493" s="170" t="s">
        <v>683</v>
      </c>
      <c r="P493">
        <f t="shared" ca="1" si="48"/>
        <v>28</v>
      </c>
      <c r="Q493">
        <f ca="1">MATCH(RIGHT($A487,LEN($A487) - SEARCH("-", $A487, SEARCH("-", $A487) + 1)),INDIRECT(LEFT($A487,SEARCH("-",$A487,1)-1)&amp;"_Header"),0)</f>
        <v>12</v>
      </c>
    </row>
    <row r="494" spans="1:17">
      <c r="A494" s="396" t="s">
        <v>623</v>
      </c>
      <c r="B494" s="317" t="s">
        <v>623</v>
      </c>
      <c r="C494" s="123"/>
      <c r="D494" s="123"/>
      <c r="E494" s="123"/>
      <c r="F494" s="123"/>
      <c r="G494" s="212"/>
      <c r="H494" s="158"/>
      <c r="I494" s="158"/>
      <c r="J494" s="158"/>
      <c r="K494" s="158"/>
      <c r="L494" s="158"/>
      <c r="M494" s="158"/>
      <c r="N494" s="163"/>
      <c r="O494" s="163"/>
    </row>
    <row r="495" spans="1:17">
      <c r="A495" s="396" t="s">
        <v>623</v>
      </c>
      <c r="B495" s="317" t="s">
        <v>623</v>
      </c>
      <c r="C495" s="92" t="s">
        <v>1052</v>
      </c>
      <c r="D495" s="55"/>
      <c r="E495" s="55"/>
      <c r="F495" s="56"/>
      <c r="G495" s="211"/>
      <c r="H495" s="158"/>
      <c r="I495" s="158"/>
      <c r="J495" s="158"/>
      <c r="K495" s="158"/>
      <c r="L495" s="158"/>
      <c r="M495" s="158"/>
      <c r="N495" s="163"/>
      <c r="O495" s="163"/>
    </row>
    <row r="496" spans="1:17" ht="45" customHeight="1">
      <c r="A496" s="396" t="s">
        <v>623</v>
      </c>
      <c r="B496" s="317" t="s">
        <v>623</v>
      </c>
      <c r="C496" s="57" t="s">
        <v>675</v>
      </c>
      <c r="D496" s="57" t="s">
        <v>676</v>
      </c>
      <c r="E496" s="57" t="s">
        <v>677</v>
      </c>
      <c r="F496" s="57" t="s">
        <v>678</v>
      </c>
      <c r="G496" s="211"/>
      <c r="H496" s="165"/>
      <c r="I496" s="165"/>
      <c r="J496" s="158"/>
      <c r="K496" s="165"/>
      <c r="L496" s="158"/>
      <c r="M496" s="158"/>
      <c r="N496" s="163"/>
      <c r="O496" s="163"/>
    </row>
    <row r="497" spans="1:17">
      <c r="A497" s="397" t="str">
        <f>LEFT(A499,LEN(A499)-8)</f>
        <v>EandR1-culopn-exptotfin</v>
      </c>
      <c r="B497" s="317" t="s">
        <v>623</v>
      </c>
      <c r="C497" s="249" t="e">
        <f ca="1">INDEX(INDIRECT("data_"&amp;C$1&amp;"_array"),MATCH(Cover!$C$17,INDIRECT("data_"&amp;C$1&amp;"_rows"),0),MATCH(SUBSTITUTE($A497,"strt","end"),INDIRECT("data_"&amp;C$1&amp;"_cols"),0))</f>
        <v>#N/A</v>
      </c>
      <c r="D497" s="249" t="e">
        <f ca="1">INDEX(INDIRECT("data_"&amp;D$1&amp;"_array"),MATCH(Cover!$C$17,INDIRECT("data_"&amp;D$1&amp;"_rows"),0),MATCH(SUBSTITUTE($A497,"strt","end"),INDIRECT("data_"&amp;D$1&amp;"_cols"),0))</f>
        <v>#N/A</v>
      </c>
      <c r="E497" s="249" t="e">
        <f ca="1">INDEX(INDIRECT("data_"&amp;E$1&amp;"_array"),MATCH(Cover!$C$17,INDIRECT("data_"&amp;E$1&amp;"_rows"),0),MATCH(SUBSTITUTE($A497,"strt","end"),INDIRECT("data_"&amp;E$1&amp;"_cols"),0))</f>
        <v>#N/A</v>
      </c>
      <c r="F497" s="250">
        <f ca="1">INDEX(INDIRECT(LEFT($A497,SEARCH("-",$A497,1)-1)&amp;"_data"),MATCH(MID($A497, SEARCH("-",$A497) + 1, SEARCH("-",$A497,SEARCH("-",$A497)+1) - SEARCH("-",$A497) - 1),INDIRECT(LEFT($A497,SEARCH("-",$A497,1)-1)&amp;"_rows"),0),MATCH(RIGHT($A497,LEN($A497) - SEARCH("-", $A497, SEARCH("-", $A497) + 1)),INDIRECT(LEFT($A497,SEARCH("-",$A497,1)-1)&amp;"_Header"),0))</f>
        <v>0</v>
      </c>
      <c r="G497" s="211"/>
      <c r="H497" s="166"/>
      <c r="I497" s="166"/>
      <c r="J497" s="167"/>
      <c r="K497" s="166"/>
      <c r="L497" s="167"/>
      <c r="M497" s="167"/>
      <c r="N497" s="168"/>
      <c r="O497" s="168"/>
    </row>
    <row r="498" spans="1:17" ht="60" customHeight="1">
      <c r="A498" s="396" t="s">
        <v>623</v>
      </c>
      <c r="B498" s="317" t="s">
        <v>623</v>
      </c>
      <c r="C498" s="707" t="s">
        <v>692</v>
      </c>
      <c r="D498" s="708"/>
      <c r="E498" s="708"/>
      <c r="F498" s="709"/>
      <c r="G498" s="95"/>
      <c r="H498" s="169"/>
      <c r="I498" s="169"/>
      <c r="J498" s="169"/>
      <c r="K498" s="169"/>
      <c r="L498" s="169"/>
      <c r="M498" s="169"/>
      <c r="N498" s="170"/>
      <c r="O498" s="170"/>
    </row>
    <row r="499" spans="1:17" ht="60" customHeight="1">
      <c r="A499" s="396" t="s">
        <v>1053</v>
      </c>
      <c r="B499" s="317" t="s">
        <v>1054</v>
      </c>
      <c r="C499" s="704"/>
      <c r="D499" s="705"/>
      <c r="E499" s="705"/>
      <c r="F499" s="706"/>
      <c r="G499" s="332" t="e">
        <f ca="1">IF(AND($I499=TRUE,$J499=TRUE),"Return to form","")</f>
        <v>#N/A</v>
      </c>
      <c r="H499" s="169" t="e">
        <f ca="1">D497&lt;&gt;0</f>
        <v>#N/A</v>
      </c>
      <c r="I499" s="169" t="e">
        <f ca="1">F497&gt;=D497</f>
        <v>#N/A</v>
      </c>
      <c r="J499" s="169" t="b">
        <f>ISTEXT(C499)</f>
        <v>0</v>
      </c>
      <c r="K499" s="169" t="e">
        <f ca="1">IF(AND(H499=TRUE,I499=TRUE),TRUE,FALSE)</f>
        <v>#N/A</v>
      </c>
      <c r="L499" s="169" t="e">
        <f ca="1">IF(AND(H499=TRUE,I499=TRUE,J499=TRUE),TRUE,FALSE)</f>
        <v>#N/A</v>
      </c>
      <c r="M499" s="169"/>
      <c r="N499" s="170"/>
      <c r="O499" s="170" t="s">
        <v>683</v>
      </c>
      <c r="P499">
        <f ca="1">MATCH(MID($A497, SEARCH("-",$A499) + 1, SEARCH("-",$A499,SEARCH("-",$A499)+1) - SEARCH("-",$A499) - 1),INDIRECT(LEFT($A499,SEARCH("-",$A499,1)-1)&amp;"_rows"),0)</f>
        <v>28</v>
      </c>
      <c r="Q499">
        <f ca="1">MATCH(RIGHT($A497,LEN($A497) - SEARCH("-", $A497, SEARCH("-", $A497) + 1)),INDIRECT(LEFT($A497,SEARCH("-",$A497,1)-1)&amp;"_Header"),0)</f>
        <v>23</v>
      </c>
    </row>
    <row r="500" spans="1:17" ht="30" customHeight="1">
      <c r="A500" s="396" t="s">
        <v>623</v>
      </c>
      <c r="B500" s="317" t="s">
        <v>623</v>
      </c>
      <c r="C500" s="707" t="s">
        <v>684</v>
      </c>
      <c r="D500" s="708"/>
      <c r="E500" s="708"/>
      <c r="F500" s="709"/>
      <c r="G500" s="211"/>
      <c r="H500" s="169"/>
      <c r="I500" s="169"/>
      <c r="J500" s="169"/>
      <c r="K500" s="169"/>
      <c r="L500" s="169"/>
      <c r="M500" s="169"/>
      <c r="N500" s="170"/>
      <c r="O500" s="170"/>
    </row>
    <row r="501" spans="1:17" ht="60" customHeight="1">
      <c r="A501" s="396" t="s">
        <v>1055</v>
      </c>
      <c r="B501" s="317" t="s">
        <v>1056</v>
      </c>
      <c r="C501" s="704"/>
      <c r="D501" s="705"/>
      <c r="E501" s="705"/>
      <c r="F501" s="706"/>
      <c r="G501" s="332" t="e">
        <f ca="1">IF(AND($I501=TRUE,$J501=TRUE),"Return to form","")</f>
        <v>#N/A</v>
      </c>
      <c r="H501" s="169" t="e">
        <f ca="1">AND($F497&lt;=SUM($C497-$M501),$I499=FALSE)</f>
        <v>#N/A</v>
      </c>
      <c r="I501" s="169" t="e">
        <f ca="1">F497&lt;=SUM(C497*N501)</f>
        <v>#N/A</v>
      </c>
      <c r="J501" s="169" t="b">
        <f>ISTEXT(C501)</f>
        <v>0</v>
      </c>
      <c r="K501" s="169" t="e">
        <f ca="1">IF(AND(H501=TRUE,I501=TRUE),TRUE,FALSE)</f>
        <v>#N/A</v>
      </c>
      <c r="L501" s="169" t="e">
        <f ca="1">IF(AND(H501=TRUE,I501=TRUE,J501=TRUE),TRUE,FALSE)</f>
        <v>#N/A</v>
      </c>
      <c r="M501" s="169">
        <v>5000</v>
      </c>
      <c r="N501" s="170">
        <v>0.33333333333333298</v>
      </c>
      <c r="O501" s="170" t="s">
        <v>683</v>
      </c>
      <c r="P501">
        <f t="shared" ref="P501:P503" ca="1" si="49">MATCH(MID($A499, SEARCH("-",$A501) + 1, SEARCH("-",$A501,SEARCH("-",$A501)+1) - SEARCH("-",$A501) - 1),INDIRECT(LEFT($A501,SEARCH("-",$A501,1)-1)&amp;"_rows"),0)</f>
        <v>28</v>
      </c>
      <c r="Q501">
        <f ca="1">MATCH(RIGHT($A497,LEN($A497) - SEARCH("-", $A497, SEARCH("-", $A497) + 1)),INDIRECT(LEFT($A497,SEARCH("-",$A497,1)-1)&amp;"_Header"),0)</f>
        <v>23</v>
      </c>
    </row>
    <row r="502" spans="1:17" ht="30" customHeight="1">
      <c r="A502" s="396" t="s">
        <v>623</v>
      </c>
      <c r="B502" s="317" t="s">
        <v>623</v>
      </c>
      <c r="C502" s="707" t="s">
        <v>687</v>
      </c>
      <c r="D502" s="708"/>
      <c r="E502" s="708"/>
      <c r="F502" s="709"/>
      <c r="G502" s="211"/>
      <c r="H502" s="169"/>
      <c r="I502" s="169"/>
      <c r="J502" s="169"/>
      <c r="K502" s="169"/>
      <c r="L502" s="169"/>
      <c r="M502" s="169"/>
      <c r="N502" s="170"/>
      <c r="O502" s="170"/>
    </row>
    <row r="503" spans="1:17" ht="60" customHeight="1">
      <c r="A503" s="396" t="s">
        <v>1057</v>
      </c>
      <c r="B503" s="317" t="s">
        <v>1058</v>
      </c>
      <c r="C503" s="704"/>
      <c r="D503" s="705"/>
      <c r="E503" s="705"/>
      <c r="F503" s="706"/>
      <c r="G503" s="332" t="e">
        <f ca="1">IF(AND($I503=TRUE,$J503=TRUE),"Return to form","")</f>
        <v>#N/A</v>
      </c>
      <c r="H503" s="169" t="e">
        <f ca="1">OR(AND(E497&lt;&gt;0,ABS(F497-E497)&gt;=$M503),AND(E497=0,F497&gt;=$M503))</f>
        <v>#N/A</v>
      </c>
      <c r="I503" s="169" t="e">
        <f ca="1">OR(F497&lt;=(E497*(1-N503)),F497&gt;=(E497*(1+N503)))</f>
        <v>#N/A</v>
      </c>
      <c r="J503" s="169" t="b">
        <f>ISTEXT(C503)</f>
        <v>0</v>
      </c>
      <c r="K503" s="169" t="e">
        <f ca="1">IF(AND(H503=TRUE,I503=TRUE),TRUE,FALSE)</f>
        <v>#N/A</v>
      </c>
      <c r="L503" s="169" t="e">
        <f ca="1">IF(AND(H503=TRUE,I503=TRUE,J503=TRUE),TRUE,FALSE)</f>
        <v>#N/A</v>
      </c>
      <c r="M503" s="169">
        <v>5000</v>
      </c>
      <c r="N503" s="170">
        <v>0.2</v>
      </c>
      <c r="O503" s="170" t="s">
        <v>683</v>
      </c>
      <c r="P503">
        <f t="shared" ca="1" si="49"/>
        <v>28</v>
      </c>
      <c r="Q503">
        <f ca="1">MATCH(RIGHT($A497,LEN($A497) - SEARCH("-", $A497, SEARCH("-", $A497) + 1)),INDIRECT(LEFT($A497,SEARCH("-",$A497,1)-1)&amp;"_Header"),0)</f>
        <v>23</v>
      </c>
    </row>
    <row r="504" spans="1:17">
      <c r="A504" s="396" t="s">
        <v>623</v>
      </c>
      <c r="B504" s="317" t="s">
        <v>623</v>
      </c>
      <c r="C504" s="123"/>
      <c r="D504" s="123"/>
      <c r="E504" s="123"/>
      <c r="F504" s="123"/>
      <c r="G504" s="212"/>
      <c r="H504" s="158"/>
      <c r="I504" s="158"/>
      <c r="J504" s="158"/>
      <c r="K504" s="158"/>
      <c r="L504" s="158"/>
      <c r="M504" s="158"/>
      <c r="N504" s="163"/>
      <c r="O504" s="163"/>
    </row>
    <row r="505" spans="1:17">
      <c r="A505" s="396" t="s">
        <v>623</v>
      </c>
      <c r="B505" s="317" t="s">
        <v>623</v>
      </c>
      <c r="C505" s="92" t="s">
        <v>1059</v>
      </c>
      <c r="D505" s="55"/>
      <c r="E505" s="55"/>
      <c r="F505" s="56"/>
      <c r="G505" s="211"/>
      <c r="H505" s="158"/>
      <c r="I505" s="158"/>
      <c r="J505" s="158"/>
      <c r="K505" s="158"/>
      <c r="L505" s="158"/>
      <c r="M505" s="158"/>
      <c r="N505" s="163"/>
      <c r="O505" s="163"/>
    </row>
    <row r="506" spans="1:17" ht="45" customHeight="1">
      <c r="A506" s="396" t="s">
        <v>623</v>
      </c>
      <c r="B506" s="317" t="s">
        <v>623</v>
      </c>
      <c r="C506" s="57" t="s">
        <v>675</v>
      </c>
      <c r="D506" s="57" t="s">
        <v>676</v>
      </c>
      <c r="E506" s="57" t="s">
        <v>677</v>
      </c>
      <c r="F506" s="57" t="s">
        <v>678</v>
      </c>
      <c r="G506" s="211"/>
      <c r="H506" s="165"/>
      <c r="I506" s="165"/>
      <c r="J506" s="158"/>
      <c r="K506" s="165"/>
      <c r="L506" s="158"/>
      <c r="M506" s="158"/>
      <c r="N506" s="163"/>
      <c r="O506" s="163"/>
    </row>
    <row r="507" spans="1:17">
      <c r="A507" s="397" t="str">
        <f>LEFT(A509,LEN(A509)-8)</f>
        <v>EandR1-culopn-rectot</v>
      </c>
      <c r="B507" s="317" t="s">
        <v>623</v>
      </c>
      <c r="C507" s="249" t="e">
        <f ca="1">INDEX(INDIRECT("data_"&amp;C$1&amp;"_array"),MATCH(Cover!$C$17,INDIRECT("data_"&amp;C$1&amp;"_rows"),0),MATCH(SUBSTITUTE($A507,"strt","end"),INDIRECT("data_"&amp;C$1&amp;"_cols"),0))</f>
        <v>#N/A</v>
      </c>
      <c r="D507" s="249" t="e">
        <f ca="1">INDEX(INDIRECT("data_"&amp;D$1&amp;"_array"),MATCH(Cover!$C$17,INDIRECT("data_"&amp;D$1&amp;"_rows"),0),MATCH(SUBSTITUTE($A507,"strt","end"),INDIRECT("data_"&amp;D$1&amp;"_cols"),0))</f>
        <v>#N/A</v>
      </c>
      <c r="E507" s="249" t="e">
        <f ca="1">INDEX(INDIRECT("data_"&amp;E$1&amp;"_array"),MATCH(Cover!$C$17,INDIRECT("data_"&amp;E$1&amp;"_rows"),0),MATCH(SUBSTITUTE($A507,"strt","end"),INDIRECT("data_"&amp;E$1&amp;"_cols"),0))</f>
        <v>#N/A</v>
      </c>
      <c r="F507" s="250">
        <f ca="1">INDEX(INDIRECT(LEFT($A507,SEARCH("-",$A507,1)-1)&amp;"_data"),MATCH(MID($A507, SEARCH("-",$A507) + 1, SEARCH("-",$A507,SEARCH("-",$A507)+1) - SEARCH("-",$A507) - 1),INDIRECT(LEFT($A507,SEARCH("-",$A507,1)-1)&amp;"_rows"),0),MATCH(RIGHT($A507,LEN($A507) - SEARCH("-", $A507, SEARCH("-", $A507) + 1)),INDIRECT(LEFT($A507,SEARCH("-",$A507,1)-1)&amp;"_Header"),0))</f>
        <v>0</v>
      </c>
      <c r="G507" s="211"/>
      <c r="H507" s="166"/>
      <c r="I507" s="166"/>
      <c r="J507" s="167"/>
      <c r="K507" s="166"/>
      <c r="L507" s="167"/>
      <c r="M507" s="167"/>
      <c r="N507" s="168"/>
      <c r="O507" s="168"/>
    </row>
    <row r="508" spans="1:17" ht="60" customHeight="1">
      <c r="A508" s="396" t="s">
        <v>623</v>
      </c>
      <c r="B508" s="317" t="s">
        <v>623</v>
      </c>
      <c r="C508" s="707" t="s">
        <v>692</v>
      </c>
      <c r="D508" s="708"/>
      <c r="E508" s="708"/>
      <c r="F508" s="709"/>
      <c r="G508" s="95"/>
      <c r="H508" s="169"/>
      <c r="I508" s="169"/>
      <c r="J508" s="169"/>
      <c r="K508" s="169"/>
      <c r="L508" s="169"/>
      <c r="M508" s="169"/>
      <c r="N508" s="170"/>
      <c r="O508" s="170"/>
    </row>
    <row r="509" spans="1:17" ht="60" customHeight="1">
      <c r="A509" s="396" t="s">
        <v>1060</v>
      </c>
      <c r="B509" s="317" t="s">
        <v>1061</v>
      </c>
      <c r="C509" s="704"/>
      <c r="D509" s="705"/>
      <c r="E509" s="705"/>
      <c r="F509" s="706"/>
      <c r="G509" s="332" t="e">
        <f ca="1">IF(AND($I509=TRUE,$J509=TRUE),"Return to form","")</f>
        <v>#N/A</v>
      </c>
      <c r="H509" s="169" t="e">
        <f ca="1">D507&lt;&gt;0</f>
        <v>#N/A</v>
      </c>
      <c r="I509" s="169" t="e">
        <f ca="1">F507&gt;=D507</f>
        <v>#N/A</v>
      </c>
      <c r="J509" s="169" t="b">
        <f>ISTEXT(C509)</f>
        <v>0</v>
      </c>
      <c r="K509" s="169" t="e">
        <f ca="1">IF(AND(H509=TRUE,I509=TRUE),TRUE,FALSE)</f>
        <v>#N/A</v>
      </c>
      <c r="L509" s="169" t="e">
        <f ca="1">IF(AND(H509=TRUE,I509=TRUE,J509=TRUE),TRUE,FALSE)</f>
        <v>#N/A</v>
      </c>
      <c r="M509" s="169"/>
      <c r="N509" s="170"/>
      <c r="O509" s="170" t="s">
        <v>683</v>
      </c>
      <c r="P509">
        <f ca="1">MATCH(MID($A507, SEARCH("-",$A509) + 1, SEARCH("-",$A509,SEARCH("-",$A509)+1) - SEARCH("-",$A509) - 1),INDIRECT(LEFT($A509,SEARCH("-",$A509,1)-1)&amp;"_rows"),0)</f>
        <v>28</v>
      </c>
      <c r="Q509">
        <f ca="1">MATCH(RIGHT($A507,LEN($A507) - SEARCH("-", $A507, SEARCH("-", $A507) + 1)),INDIRECT(LEFT($A507,SEARCH("-",$A507,1)-1)&amp;"_Header"),0)</f>
        <v>39</v>
      </c>
    </row>
    <row r="510" spans="1:17" ht="30" customHeight="1">
      <c r="A510" s="396" t="s">
        <v>623</v>
      </c>
      <c r="B510" s="317" t="s">
        <v>623</v>
      </c>
      <c r="C510" s="707" t="s">
        <v>684</v>
      </c>
      <c r="D510" s="708"/>
      <c r="E510" s="708"/>
      <c r="F510" s="709"/>
      <c r="G510" s="211"/>
      <c r="H510" s="169"/>
      <c r="I510" s="169"/>
      <c r="J510" s="169"/>
      <c r="K510" s="169"/>
      <c r="L510" s="169"/>
      <c r="M510" s="169"/>
      <c r="N510" s="170"/>
      <c r="O510" s="170"/>
    </row>
    <row r="511" spans="1:17" ht="60" customHeight="1">
      <c r="A511" s="396" t="s">
        <v>1062</v>
      </c>
      <c r="B511" s="317" t="s">
        <v>1063</v>
      </c>
      <c r="C511" s="704"/>
      <c r="D511" s="705"/>
      <c r="E511" s="705"/>
      <c r="F511" s="706"/>
      <c r="G511" s="332" t="e">
        <f ca="1">IF(AND($I511=TRUE,$J511=TRUE),"Return to form","")</f>
        <v>#N/A</v>
      </c>
      <c r="H511" s="169" t="e">
        <f ca="1">AND($F507&lt;=SUM($C507-$M511),$I509=FALSE)</f>
        <v>#N/A</v>
      </c>
      <c r="I511" s="169" t="e">
        <f ca="1">F507&lt;=SUM(C507*N511)</f>
        <v>#N/A</v>
      </c>
      <c r="J511" s="169" t="b">
        <f>ISTEXT(C511)</f>
        <v>0</v>
      </c>
      <c r="K511" s="169" t="e">
        <f ca="1">IF(AND(H511=TRUE,I511=TRUE),TRUE,FALSE)</f>
        <v>#N/A</v>
      </c>
      <c r="L511" s="169" t="e">
        <f ca="1">IF(AND(H511=TRUE,I511=TRUE,J511=TRUE),TRUE,FALSE)</f>
        <v>#N/A</v>
      </c>
      <c r="M511" s="169">
        <v>5000</v>
      </c>
      <c r="N511" s="170">
        <v>0.33333333333333298</v>
      </c>
      <c r="O511" s="170" t="s">
        <v>683</v>
      </c>
      <c r="P511">
        <f t="shared" ref="P511:P513" ca="1" si="50">MATCH(MID($A509, SEARCH("-",$A511) + 1, SEARCH("-",$A511,SEARCH("-",$A511)+1) - SEARCH("-",$A511) - 1),INDIRECT(LEFT($A511,SEARCH("-",$A511,1)-1)&amp;"_rows"),0)</f>
        <v>28</v>
      </c>
      <c r="Q511">
        <f ca="1">MATCH(RIGHT($A507,LEN($A507) - SEARCH("-", $A507, SEARCH("-", $A507) + 1)),INDIRECT(LEFT($A507,SEARCH("-",$A507,1)-1)&amp;"_Header"),0)</f>
        <v>39</v>
      </c>
    </row>
    <row r="512" spans="1:17" ht="30" customHeight="1">
      <c r="A512" s="396" t="s">
        <v>623</v>
      </c>
      <c r="B512" s="317" t="s">
        <v>623</v>
      </c>
      <c r="C512" s="707" t="s">
        <v>687</v>
      </c>
      <c r="D512" s="708"/>
      <c r="E512" s="708"/>
      <c r="F512" s="709"/>
      <c r="G512" s="211"/>
      <c r="H512" s="169"/>
      <c r="I512" s="169"/>
      <c r="J512" s="169"/>
      <c r="K512" s="169"/>
      <c r="L512" s="169"/>
      <c r="M512" s="169"/>
      <c r="N512" s="170"/>
      <c r="O512" s="170"/>
    </row>
    <row r="513" spans="1:17" ht="60" customHeight="1">
      <c r="A513" s="396" t="s">
        <v>1064</v>
      </c>
      <c r="B513" s="317" t="s">
        <v>1065</v>
      </c>
      <c r="C513" s="704"/>
      <c r="D513" s="705"/>
      <c r="E513" s="705"/>
      <c r="F513" s="706"/>
      <c r="G513" s="332" t="e">
        <f ca="1">IF(AND($I513=TRUE,$J513=TRUE),"Return to form","")</f>
        <v>#N/A</v>
      </c>
      <c r="H513" s="169" t="e">
        <f ca="1">OR(AND(E507&lt;&gt;0,ABS(F507-E507)&gt;=$M513),AND(E507=0,F507&gt;=$M513))</f>
        <v>#N/A</v>
      </c>
      <c r="I513" s="169" t="e">
        <f ca="1">OR(F507&lt;=(E507*(1-N513)),F507&gt;=(E507*(1+N513)))</f>
        <v>#N/A</v>
      </c>
      <c r="J513" s="169" t="b">
        <f>ISTEXT(C513)</f>
        <v>0</v>
      </c>
      <c r="K513" s="169" t="e">
        <f ca="1">IF(AND(H513=TRUE,I513=TRUE),TRUE,FALSE)</f>
        <v>#N/A</v>
      </c>
      <c r="L513" s="169" t="e">
        <f ca="1">IF(AND(H513=TRUE,I513=TRUE,J513=TRUE),TRUE,FALSE)</f>
        <v>#N/A</v>
      </c>
      <c r="M513" s="169">
        <v>5000</v>
      </c>
      <c r="N513" s="170">
        <v>0.2</v>
      </c>
      <c r="O513" s="170" t="s">
        <v>683</v>
      </c>
      <c r="P513">
        <f t="shared" ca="1" si="50"/>
        <v>28</v>
      </c>
      <c r="Q513">
        <f ca="1">MATCH(RIGHT($A507,LEN($A507) - SEARCH("-", $A507, SEARCH("-", $A507) + 1)),INDIRECT(LEFT($A507,SEARCH("-",$A507,1)-1)&amp;"_Header"),0)</f>
        <v>39</v>
      </c>
    </row>
    <row r="514" spans="1:17">
      <c r="A514" s="396" t="s">
        <v>623</v>
      </c>
      <c r="B514" s="317" t="s">
        <v>623</v>
      </c>
      <c r="C514" s="123"/>
      <c r="D514" s="123"/>
      <c r="E514" s="123"/>
      <c r="F514" s="123"/>
      <c r="G514" s="212"/>
      <c r="H514" s="158"/>
      <c r="I514" s="158"/>
      <c r="J514" s="158"/>
      <c r="K514" s="158"/>
      <c r="L514" s="158"/>
      <c r="M514" s="158"/>
      <c r="N514" s="163"/>
      <c r="O514" s="163"/>
    </row>
    <row r="515" spans="1:17">
      <c r="A515" s="396" t="s">
        <v>623</v>
      </c>
      <c r="B515" s="317" t="s">
        <v>623</v>
      </c>
      <c r="C515" s="92" t="s">
        <v>1066</v>
      </c>
      <c r="D515" s="55"/>
      <c r="E515" s="55"/>
      <c r="F515" s="56"/>
      <c r="G515" s="211"/>
      <c r="H515" s="158"/>
      <c r="I515" s="158"/>
      <c r="J515" s="158"/>
      <c r="K515" s="158"/>
      <c r="L515" s="158"/>
      <c r="M515" s="158"/>
      <c r="N515" s="163"/>
      <c r="O515" s="163"/>
    </row>
    <row r="516" spans="1:17" ht="45" customHeight="1">
      <c r="A516" s="396" t="s">
        <v>623</v>
      </c>
      <c r="B516" s="317" t="s">
        <v>623</v>
      </c>
      <c r="C516" s="57" t="s">
        <v>675</v>
      </c>
      <c r="D516" s="57" t="s">
        <v>676</v>
      </c>
      <c r="E516" s="57" t="s">
        <v>677</v>
      </c>
      <c r="F516" s="57" t="s">
        <v>678</v>
      </c>
      <c r="G516" s="211"/>
      <c r="H516" s="165"/>
      <c r="I516" s="165"/>
      <c r="J516" s="158"/>
      <c r="K516" s="165"/>
      <c r="L516" s="158"/>
      <c r="M516" s="158"/>
      <c r="N516" s="163"/>
      <c r="O516" s="163"/>
    </row>
    <row r="517" spans="1:17">
      <c r="A517" s="397" t="str">
        <f>LEFT(A519,LEN(A519)-8)</f>
        <v>EandR1-cultrs-exptotfa</v>
      </c>
      <c r="B517" s="317" t="s">
        <v>623</v>
      </c>
      <c r="C517" s="249" t="e">
        <f ca="1">INDEX(INDIRECT("data_"&amp;C$1&amp;"_array"),MATCH(Cover!$C$17,INDIRECT("data_"&amp;C$1&amp;"_rows"),0),MATCH(SUBSTITUTE($A517,"strt","end"),INDIRECT("data_"&amp;C$1&amp;"_cols"),0))</f>
        <v>#N/A</v>
      </c>
      <c r="D517" s="249" t="e">
        <f ca="1">INDEX(INDIRECT("data_"&amp;D$1&amp;"_array"),MATCH(Cover!$C$17,INDIRECT("data_"&amp;D$1&amp;"_rows"),0),MATCH(SUBSTITUTE($A517,"strt","end"),INDIRECT("data_"&amp;D$1&amp;"_cols"),0))</f>
        <v>#N/A</v>
      </c>
      <c r="E517" s="249" t="e">
        <f ca="1">INDEX(INDIRECT("data_"&amp;E$1&amp;"_array"),MATCH(Cover!$C$17,INDIRECT("data_"&amp;E$1&amp;"_rows"),0),MATCH(SUBSTITUTE($A517,"strt","end"),INDIRECT("data_"&amp;E$1&amp;"_cols"),0))</f>
        <v>#N/A</v>
      </c>
      <c r="F517" s="250">
        <f ca="1">INDEX(INDIRECT(LEFT($A517,SEARCH("-",$A517,1)-1)&amp;"_data"),MATCH(MID($A517, SEARCH("-",$A517) + 1, SEARCH("-",$A517,SEARCH("-",$A517)+1) - SEARCH("-",$A517) - 1),INDIRECT(LEFT($A517,SEARCH("-",$A517,1)-1)&amp;"_rows"),0),MATCH(RIGHT($A517,LEN($A517) - SEARCH("-", $A517, SEARCH("-", $A517) + 1)),INDIRECT(LEFT($A517,SEARCH("-",$A517,1)-1)&amp;"_Header"),0))</f>
        <v>0</v>
      </c>
      <c r="G517" s="211"/>
      <c r="H517" s="166"/>
      <c r="I517" s="166"/>
      <c r="J517" s="167"/>
      <c r="K517" s="166"/>
      <c r="L517" s="167"/>
      <c r="M517" s="167"/>
      <c r="N517" s="168"/>
      <c r="O517" s="168"/>
    </row>
    <row r="518" spans="1:17" ht="60" customHeight="1">
      <c r="A518" s="396" t="s">
        <v>623</v>
      </c>
      <c r="B518" s="317" t="s">
        <v>623</v>
      </c>
      <c r="C518" s="707" t="s">
        <v>692</v>
      </c>
      <c r="D518" s="708"/>
      <c r="E518" s="708"/>
      <c r="F518" s="709"/>
      <c r="G518" s="95"/>
      <c r="H518" s="169"/>
      <c r="I518" s="169"/>
      <c r="J518" s="169"/>
      <c r="K518" s="169"/>
      <c r="L518" s="169"/>
      <c r="M518" s="169"/>
      <c r="N518" s="170"/>
      <c r="O518" s="170"/>
    </row>
    <row r="519" spans="1:17" ht="60" customHeight="1">
      <c r="A519" s="396" t="s">
        <v>1067</v>
      </c>
      <c r="B519" s="317" t="s">
        <v>1068</v>
      </c>
      <c r="C519" s="704"/>
      <c r="D519" s="705"/>
      <c r="E519" s="705"/>
      <c r="F519" s="706"/>
      <c r="G519" s="332" t="e">
        <f ca="1">IF(AND($I519=TRUE,$J519=TRUE),"Return to form","")</f>
        <v>#N/A</v>
      </c>
      <c r="H519" s="169" t="e">
        <f ca="1">D517&lt;&gt;0</f>
        <v>#N/A</v>
      </c>
      <c r="I519" s="169" t="e">
        <f ca="1">F517&gt;=D517</f>
        <v>#N/A</v>
      </c>
      <c r="J519" s="169" t="b">
        <f>ISTEXT(C519)</f>
        <v>0</v>
      </c>
      <c r="K519" s="169" t="e">
        <f ca="1">IF(AND(H519=TRUE,I519=TRUE),TRUE,FALSE)</f>
        <v>#N/A</v>
      </c>
      <c r="L519" s="169" t="e">
        <f ca="1">IF(AND(H519=TRUE,I519=TRUE,J519=TRUE),TRUE,FALSE)</f>
        <v>#N/A</v>
      </c>
      <c r="M519" s="169"/>
      <c r="N519" s="170"/>
      <c r="O519" s="170" t="s">
        <v>683</v>
      </c>
      <c r="P519">
        <f ca="1">MATCH(MID($A517, SEARCH("-",$A519) + 1, SEARCH("-",$A519,SEARCH("-",$A519)+1) - SEARCH("-",$A519) - 1),INDIRECT(LEFT($A519,SEARCH("-",$A519,1)-1)&amp;"_rows"),0)</f>
        <v>29</v>
      </c>
      <c r="Q519">
        <f ca="1">MATCH(RIGHT($A517,LEN($A517) - SEARCH("-", $A517, SEARCH("-", $A517) + 1)),INDIRECT(LEFT($A517,SEARCH("-",$A517,1)-1)&amp;"_Header"),0)</f>
        <v>12</v>
      </c>
    </row>
    <row r="520" spans="1:17" ht="30" customHeight="1">
      <c r="A520" s="396" t="s">
        <v>623</v>
      </c>
      <c r="B520" s="317" t="s">
        <v>623</v>
      </c>
      <c r="C520" s="707" t="s">
        <v>684</v>
      </c>
      <c r="D520" s="708"/>
      <c r="E520" s="708"/>
      <c r="F520" s="709"/>
      <c r="G520" s="211"/>
      <c r="H520" s="169"/>
      <c r="I520" s="169"/>
      <c r="J520" s="169"/>
      <c r="K520" s="169"/>
      <c r="L520" s="169"/>
      <c r="M520" s="169"/>
      <c r="N520" s="170"/>
      <c r="O520" s="170"/>
    </row>
    <row r="521" spans="1:17" ht="60" customHeight="1">
      <c r="A521" s="396" t="s">
        <v>1069</v>
      </c>
      <c r="B521" s="317" t="s">
        <v>1070</v>
      </c>
      <c r="C521" s="704"/>
      <c r="D521" s="705"/>
      <c r="E521" s="705"/>
      <c r="F521" s="706"/>
      <c r="G521" s="332" t="e">
        <f ca="1">IF(AND($I521=TRUE,$J521=TRUE),"Return to form","")</f>
        <v>#N/A</v>
      </c>
      <c r="H521" s="169" t="e">
        <f ca="1">AND($F517&lt;=SUM($C517-$M521),$I519=FALSE)</f>
        <v>#N/A</v>
      </c>
      <c r="I521" s="169" t="e">
        <f ca="1">F517&lt;=SUM(C517*N521)</f>
        <v>#N/A</v>
      </c>
      <c r="J521" s="169" t="b">
        <f>ISTEXT(C521)</f>
        <v>0</v>
      </c>
      <c r="K521" s="169" t="e">
        <f ca="1">IF(AND(H521=TRUE,I521=TRUE),TRUE,FALSE)</f>
        <v>#N/A</v>
      </c>
      <c r="L521" s="169" t="e">
        <f ca="1">IF(AND(H521=TRUE,I521=TRUE,J521=TRUE),TRUE,FALSE)</f>
        <v>#N/A</v>
      </c>
      <c r="M521" s="169">
        <v>5000</v>
      </c>
      <c r="N521" s="170">
        <v>0.33333333333333298</v>
      </c>
      <c r="O521" s="170" t="s">
        <v>683</v>
      </c>
      <c r="P521">
        <f t="shared" ref="P521:P523" ca="1" si="51">MATCH(MID($A519, SEARCH("-",$A521) + 1, SEARCH("-",$A521,SEARCH("-",$A521)+1) - SEARCH("-",$A521) - 1),INDIRECT(LEFT($A521,SEARCH("-",$A521,1)-1)&amp;"_rows"),0)</f>
        <v>29</v>
      </c>
      <c r="Q521">
        <f ca="1">MATCH(RIGHT($A517,LEN($A517) - SEARCH("-", $A517, SEARCH("-", $A517) + 1)),INDIRECT(LEFT($A517,SEARCH("-",$A517,1)-1)&amp;"_Header"),0)</f>
        <v>12</v>
      </c>
    </row>
    <row r="522" spans="1:17" ht="30" customHeight="1">
      <c r="A522" s="396" t="s">
        <v>623</v>
      </c>
      <c r="B522" s="317" t="s">
        <v>623</v>
      </c>
      <c r="C522" s="707" t="s">
        <v>687</v>
      </c>
      <c r="D522" s="708"/>
      <c r="E522" s="708"/>
      <c r="F522" s="709"/>
      <c r="G522" s="211"/>
      <c r="H522" s="169"/>
      <c r="I522" s="169"/>
      <c r="J522" s="169"/>
      <c r="K522" s="169"/>
      <c r="L522" s="169"/>
      <c r="M522" s="169"/>
      <c r="N522" s="170"/>
      <c r="O522" s="170"/>
    </row>
    <row r="523" spans="1:17" ht="60" customHeight="1">
      <c r="A523" s="396" t="s">
        <v>1071</v>
      </c>
      <c r="B523" s="317" t="s">
        <v>1072</v>
      </c>
      <c r="C523" s="704"/>
      <c r="D523" s="705"/>
      <c r="E523" s="705"/>
      <c r="F523" s="706"/>
      <c r="G523" s="332" t="e">
        <f ca="1">IF(AND($I523=TRUE,$J523=TRUE),"Return to form","")</f>
        <v>#N/A</v>
      </c>
      <c r="H523" s="169" t="e">
        <f ca="1">OR(AND(E517&lt;&gt;0,ABS(F517-E517)&gt;=$M523),AND(E517=0,F517&gt;=$M523))</f>
        <v>#N/A</v>
      </c>
      <c r="I523" s="169" t="e">
        <f ca="1">OR(F517&lt;=(E517*(1-N523)),F517&gt;=(E517*(1+N523)))</f>
        <v>#N/A</v>
      </c>
      <c r="J523" s="169" t="b">
        <f>ISTEXT(C523)</f>
        <v>0</v>
      </c>
      <c r="K523" s="169" t="e">
        <f ca="1">IF(AND(H523=TRUE,I523=TRUE),TRUE,FALSE)</f>
        <v>#N/A</v>
      </c>
      <c r="L523" s="169" t="e">
        <f ca="1">IF(AND(H523=TRUE,I523=TRUE,J523=TRUE),TRUE,FALSE)</f>
        <v>#N/A</v>
      </c>
      <c r="M523" s="169">
        <v>5000</v>
      </c>
      <c r="N523" s="170">
        <v>0.2</v>
      </c>
      <c r="O523" s="170" t="s">
        <v>683</v>
      </c>
      <c r="P523">
        <f t="shared" ca="1" si="51"/>
        <v>29</v>
      </c>
      <c r="Q523">
        <f ca="1">MATCH(RIGHT($A517,LEN($A517) - SEARCH("-", $A517, SEARCH("-", $A517) + 1)),INDIRECT(LEFT($A517,SEARCH("-",$A517,1)-1)&amp;"_Header"),0)</f>
        <v>12</v>
      </c>
    </row>
    <row r="524" spans="1:17">
      <c r="A524" s="396" t="s">
        <v>623</v>
      </c>
      <c r="B524" s="317" t="s">
        <v>623</v>
      </c>
      <c r="C524" s="123"/>
      <c r="D524" s="123"/>
      <c r="E524" s="123"/>
      <c r="F524" s="123"/>
      <c r="G524" s="212"/>
      <c r="H524" s="158"/>
      <c r="I524" s="158"/>
      <c r="J524" s="158"/>
      <c r="K524" s="158"/>
      <c r="L524" s="158"/>
      <c r="M524" s="158"/>
      <c r="N524" s="163"/>
      <c r="O524" s="163"/>
    </row>
    <row r="525" spans="1:17">
      <c r="A525" s="396" t="s">
        <v>623</v>
      </c>
      <c r="B525" s="317" t="s">
        <v>623</v>
      </c>
      <c r="C525" s="92" t="s">
        <v>1073</v>
      </c>
      <c r="D525" s="55"/>
      <c r="E525" s="55"/>
      <c r="F525" s="56"/>
      <c r="G525" s="211"/>
      <c r="H525" s="158"/>
      <c r="I525" s="158"/>
      <c r="J525" s="158"/>
      <c r="K525" s="158"/>
      <c r="L525" s="158"/>
      <c r="M525" s="158"/>
      <c r="N525" s="163"/>
      <c r="O525" s="163"/>
    </row>
    <row r="526" spans="1:17" ht="45" customHeight="1">
      <c r="A526" s="396" t="s">
        <v>623</v>
      </c>
      <c r="B526" s="317" t="s">
        <v>623</v>
      </c>
      <c r="C526" s="57" t="s">
        <v>675</v>
      </c>
      <c r="D526" s="57" t="s">
        <v>676</v>
      </c>
      <c r="E526" s="57" t="s">
        <v>677</v>
      </c>
      <c r="F526" s="57" t="s">
        <v>678</v>
      </c>
      <c r="G526" s="211"/>
      <c r="H526" s="165"/>
      <c r="I526" s="165"/>
      <c r="J526" s="158"/>
      <c r="K526" s="165"/>
      <c r="L526" s="158"/>
      <c r="M526" s="158"/>
      <c r="N526" s="163"/>
      <c r="O526" s="163"/>
    </row>
    <row r="527" spans="1:17">
      <c r="A527" s="397" t="str">
        <f>LEFT(A529,LEN(A529)-8)</f>
        <v>EandR1-cultrs-exptotfin</v>
      </c>
      <c r="B527" s="317" t="s">
        <v>623</v>
      </c>
      <c r="C527" s="249" t="e">
        <f ca="1">INDEX(INDIRECT("data_"&amp;C$1&amp;"_array"),MATCH(Cover!$C$17,INDIRECT("data_"&amp;C$1&amp;"_rows"),0),MATCH(SUBSTITUTE($A527,"strt","end"),INDIRECT("data_"&amp;C$1&amp;"_cols"),0))</f>
        <v>#N/A</v>
      </c>
      <c r="D527" s="249" t="e">
        <f ca="1">INDEX(INDIRECT("data_"&amp;D$1&amp;"_array"),MATCH(Cover!$C$17,INDIRECT("data_"&amp;D$1&amp;"_rows"),0),MATCH(SUBSTITUTE($A527,"strt","end"),INDIRECT("data_"&amp;D$1&amp;"_cols"),0))</f>
        <v>#N/A</v>
      </c>
      <c r="E527" s="249" t="e">
        <f ca="1">INDEX(INDIRECT("data_"&amp;E$1&amp;"_array"),MATCH(Cover!$C$17,INDIRECT("data_"&amp;E$1&amp;"_rows"),0),MATCH(SUBSTITUTE($A527,"strt","end"),INDIRECT("data_"&amp;E$1&amp;"_cols"),0))</f>
        <v>#N/A</v>
      </c>
      <c r="F527" s="250">
        <f ca="1">INDEX(INDIRECT(LEFT($A527,SEARCH("-",$A527,1)-1)&amp;"_data"),MATCH(MID($A527, SEARCH("-",$A527) + 1, SEARCH("-",$A527,SEARCH("-",$A527)+1) - SEARCH("-",$A527) - 1),INDIRECT(LEFT($A527,SEARCH("-",$A527,1)-1)&amp;"_rows"),0),MATCH(RIGHT($A527,LEN($A527) - SEARCH("-", $A527, SEARCH("-", $A527) + 1)),INDIRECT(LEFT($A527,SEARCH("-",$A527,1)-1)&amp;"_Header"),0))</f>
        <v>0</v>
      </c>
      <c r="G527" s="211"/>
      <c r="H527" s="166"/>
      <c r="I527" s="166"/>
      <c r="J527" s="167"/>
      <c r="K527" s="166"/>
      <c r="L527" s="167"/>
      <c r="M527" s="167"/>
      <c r="N527" s="168"/>
      <c r="O527" s="168"/>
    </row>
    <row r="528" spans="1:17" ht="60" customHeight="1">
      <c r="A528" s="396" t="s">
        <v>623</v>
      </c>
      <c r="B528" s="317" t="s">
        <v>623</v>
      </c>
      <c r="C528" s="707" t="s">
        <v>692</v>
      </c>
      <c r="D528" s="708"/>
      <c r="E528" s="708"/>
      <c r="F528" s="709"/>
      <c r="G528" s="95"/>
      <c r="H528" s="169"/>
      <c r="I528" s="169"/>
      <c r="J528" s="169"/>
      <c r="K528" s="169"/>
      <c r="L528" s="169"/>
      <c r="M528" s="169"/>
      <c r="N528" s="170"/>
      <c r="O528" s="170"/>
    </row>
    <row r="529" spans="1:17" ht="60" customHeight="1">
      <c r="A529" s="396" t="s">
        <v>1074</v>
      </c>
      <c r="B529" s="317" t="s">
        <v>1075</v>
      </c>
      <c r="C529" s="704"/>
      <c r="D529" s="705"/>
      <c r="E529" s="705"/>
      <c r="F529" s="706"/>
      <c r="G529" s="332" t="e">
        <f ca="1">IF(AND($I529=TRUE,$J529=TRUE),"Return to form","")</f>
        <v>#N/A</v>
      </c>
      <c r="H529" s="169" t="e">
        <f ca="1">D527&lt;&gt;0</f>
        <v>#N/A</v>
      </c>
      <c r="I529" s="169" t="e">
        <f ca="1">F527&gt;=D527</f>
        <v>#N/A</v>
      </c>
      <c r="J529" s="169" t="b">
        <f>ISTEXT(C529)</f>
        <v>0</v>
      </c>
      <c r="K529" s="169" t="e">
        <f ca="1">IF(AND(H529=TRUE,I529=TRUE),TRUE,FALSE)</f>
        <v>#N/A</v>
      </c>
      <c r="L529" s="169" t="e">
        <f ca="1">IF(AND(H529=TRUE,I529=TRUE,J529=TRUE),TRUE,FALSE)</f>
        <v>#N/A</v>
      </c>
      <c r="M529" s="169"/>
      <c r="N529" s="170"/>
      <c r="O529" s="170" t="s">
        <v>683</v>
      </c>
      <c r="P529">
        <f ca="1">MATCH(MID($A527, SEARCH("-",$A529) + 1, SEARCH("-",$A529,SEARCH("-",$A529)+1) - SEARCH("-",$A529) - 1),INDIRECT(LEFT($A529,SEARCH("-",$A529,1)-1)&amp;"_rows"),0)</f>
        <v>29</v>
      </c>
      <c r="Q529">
        <f ca="1">MATCH(RIGHT($A527,LEN($A527) - SEARCH("-", $A527, SEARCH("-", $A527) + 1)),INDIRECT(LEFT($A527,SEARCH("-",$A527,1)-1)&amp;"_Header"),0)</f>
        <v>23</v>
      </c>
    </row>
    <row r="530" spans="1:17" ht="30" customHeight="1">
      <c r="A530" s="396" t="s">
        <v>623</v>
      </c>
      <c r="B530" s="317" t="s">
        <v>623</v>
      </c>
      <c r="C530" s="707" t="s">
        <v>684</v>
      </c>
      <c r="D530" s="708"/>
      <c r="E530" s="708"/>
      <c r="F530" s="709"/>
      <c r="G530" s="211"/>
      <c r="H530" s="169"/>
      <c r="I530" s="169"/>
      <c r="J530" s="169"/>
      <c r="K530" s="169"/>
      <c r="L530" s="169"/>
      <c r="M530" s="169"/>
      <c r="N530" s="170"/>
      <c r="O530" s="170"/>
    </row>
    <row r="531" spans="1:17" ht="60" customHeight="1">
      <c r="A531" s="396" t="s">
        <v>1076</v>
      </c>
      <c r="B531" s="317" t="s">
        <v>1077</v>
      </c>
      <c r="C531" s="704"/>
      <c r="D531" s="705"/>
      <c r="E531" s="705"/>
      <c r="F531" s="706"/>
      <c r="G531" s="332" t="e">
        <f ca="1">IF(AND($I531=TRUE,$J531=TRUE),"Return to form","")</f>
        <v>#N/A</v>
      </c>
      <c r="H531" s="169" t="e">
        <f ca="1">AND($F527&lt;=SUM($C527-$M531),$I529=FALSE)</f>
        <v>#N/A</v>
      </c>
      <c r="I531" s="169" t="e">
        <f ca="1">F527&lt;=SUM(C527*N531)</f>
        <v>#N/A</v>
      </c>
      <c r="J531" s="169" t="b">
        <f>ISTEXT(C531)</f>
        <v>0</v>
      </c>
      <c r="K531" s="169" t="e">
        <f ca="1">IF(AND(H531=TRUE,I531=TRUE),TRUE,FALSE)</f>
        <v>#N/A</v>
      </c>
      <c r="L531" s="169" t="e">
        <f ca="1">IF(AND(H531=TRUE,I531=TRUE,J531=TRUE),TRUE,FALSE)</f>
        <v>#N/A</v>
      </c>
      <c r="M531" s="169">
        <v>5000</v>
      </c>
      <c r="N531" s="170">
        <v>0.33333333333333298</v>
      </c>
      <c r="O531" s="170" t="s">
        <v>683</v>
      </c>
      <c r="P531">
        <f t="shared" ref="P531:P533" ca="1" si="52">MATCH(MID($A529, SEARCH("-",$A531) + 1, SEARCH("-",$A531,SEARCH("-",$A531)+1) - SEARCH("-",$A531) - 1),INDIRECT(LEFT($A531,SEARCH("-",$A531,1)-1)&amp;"_rows"),0)</f>
        <v>29</v>
      </c>
      <c r="Q531">
        <f ca="1">MATCH(RIGHT($A527,LEN($A527) - SEARCH("-", $A527, SEARCH("-", $A527) + 1)),INDIRECT(LEFT($A527,SEARCH("-",$A527,1)-1)&amp;"_Header"),0)</f>
        <v>23</v>
      </c>
    </row>
    <row r="532" spans="1:17" ht="30" customHeight="1">
      <c r="A532" s="396" t="s">
        <v>623</v>
      </c>
      <c r="B532" s="317" t="s">
        <v>623</v>
      </c>
      <c r="C532" s="707" t="s">
        <v>687</v>
      </c>
      <c r="D532" s="708"/>
      <c r="E532" s="708"/>
      <c r="F532" s="709"/>
      <c r="G532" s="211"/>
      <c r="H532" s="169"/>
      <c r="I532" s="169"/>
      <c r="J532" s="169"/>
      <c r="K532" s="169"/>
      <c r="L532" s="169"/>
      <c r="M532" s="169"/>
      <c r="N532" s="170"/>
      <c r="O532" s="170"/>
    </row>
    <row r="533" spans="1:17" ht="60" customHeight="1">
      <c r="A533" s="396" t="s">
        <v>1078</v>
      </c>
      <c r="B533" s="317" t="s">
        <v>1079</v>
      </c>
      <c r="C533" s="704"/>
      <c r="D533" s="705"/>
      <c r="E533" s="705"/>
      <c r="F533" s="706"/>
      <c r="G533" s="332" t="e">
        <f ca="1">IF(AND($I533=TRUE,$J533=TRUE),"Return to form","")</f>
        <v>#N/A</v>
      </c>
      <c r="H533" s="169" t="e">
        <f ca="1">OR(AND(E527&lt;&gt;0,ABS(F527-E527)&gt;=$M533),AND(E527=0,F527&gt;=$M533))</f>
        <v>#N/A</v>
      </c>
      <c r="I533" s="169" t="e">
        <f ca="1">OR(F527&lt;=(E527*(1-N533)),F527&gt;=(E527*(1+N533)))</f>
        <v>#N/A</v>
      </c>
      <c r="J533" s="169" t="b">
        <f>ISTEXT(C533)</f>
        <v>0</v>
      </c>
      <c r="K533" s="169" t="e">
        <f ca="1">IF(AND(H533=TRUE,I533=TRUE),TRUE,FALSE)</f>
        <v>#N/A</v>
      </c>
      <c r="L533" s="169" t="e">
        <f ca="1">IF(AND(H533=TRUE,I533=TRUE,J533=TRUE),TRUE,FALSE)</f>
        <v>#N/A</v>
      </c>
      <c r="M533" s="169">
        <v>5000</v>
      </c>
      <c r="N533" s="170">
        <v>0.2</v>
      </c>
      <c r="O533" s="170" t="s">
        <v>683</v>
      </c>
      <c r="P533">
        <f t="shared" ca="1" si="52"/>
        <v>29</v>
      </c>
      <c r="Q533">
        <f ca="1">MATCH(RIGHT($A527,LEN($A527) - SEARCH("-", $A527, SEARCH("-", $A527) + 1)),INDIRECT(LEFT($A527,SEARCH("-",$A527,1)-1)&amp;"_Header"),0)</f>
        <v>23</v>
      </c>
    </row>
    <row r="534" spans="1:17">
      <c r="A534" s="396" t="s">
        <v>623</v>
      </c>
      <c r="B534" s="317" t="s">
        <v>623</v>
      </c>
      <c r="C534" s="123"/>
      <c r="D534" s="123"/>
      <c r="E534" s="123"/>
      <c r="F534" s="123"/>
      <c r="G534" s="212"/>
      <c r="H534" s="158"/>
      <c r="I534" s="158"/>
      <c r="J534" s="158"/>
      <c r="K534" s="158"/>
      <c r="L534" s="158"/>
      <c r="M534" s="158"/>
      <c r="N534" s="163"/>
      <c r="O534" s="163"/>
    </row>
    <row r="535" spans="1:17">
      <c r="A535" s="396" t="s">
        <v>623</v>
      </c>
      <c r="B535" s="317" t="s">
        <v>623</v>
      </c>
      <c r="C535" s="92" t="s">
        <v>1080</v>
      </c>
      <c r="D535" s="55"/>
      <c r="E535" s="55"/>
      <c r="F535" s="56"/>
      <c r="G535" s="211"/>
      <c r="H535" s="158"/>
      <c r="I535" s="158"/>
      <c r="J535" s="158"/>
      <c r="K535" s="158"/>
      <c r="L535" s="158"/>
      <c r="M535" s="158"/>
      <c r="N535" s="163"/>
      <c r="O535" s="163"/>
    </row>
    <row r="536" spans="1:17" ht="45" customHeight="1">
      <c r="A536" s="396" t="s">
        <v>623</v>
      </c>
      <c r="B536" s="317" t="s">
        <v>623</v>
      </c>
      <c r="C536" s="57" t="s">
        <v>675</v>
      </c>
      <c r="D536" s="57" t="s">
        <v>676</v>
      </c>
      <c r="E536" s="57" t="s">
        <v>677</v>
      </c>
      <c r="F536" s="57" t="s">
        <v>678</v>
      </c>
      <c r="G536" s="211"/>
      <c r="H536" s="165"/>
      <c r="I536" s="165"/>
      <c r="J536" s="158"/>
      <c r="K536" s="165"/>
      <c r="L536" s="158"/>
      <c r="M536" s="158"/>
      <c r="N536" s="163"/>
      <c r="O536" s="163"/>
    </row>
    <row r="537" spans="1:17">
      <c r="A537" s="397" t="str">
        <f>LEFT(A539,LEN(A539)-8)</f>
        <v>EandR1-cultrs-rectot</v>
      </c>
      <c r="B537" s="317" t="s">
        <v>623</v>
      </c>
      <c r="C537" s="249" t="e">
        <f ca="1">INDEX(INDIRECT("data_"&amp;C$1&amp;"_array"),MATCH(Cover!$C$17,INDIRECT("data_"&amp;C$1&amp;"_rows"),0),MATCH(SUBSTITUTE($A537,"strt","end"),INDIRECT("data_"&amp;C$1&amp;"_cols"),0))</f>
        <v>#N/A</v>
      </c>
      <c r="D537" s="249" t="e">
        <f ca="1">INDEX(INDIRECT("data_"&amp;D$1&amp;"_array"),MATCH(Cover!$C$17,INDIRECT("data_"&amp;D$1&amp;"_rows"),0),MATCH(SUBSTITUTE($A537,"strt","end"),INDIRECT("data_"&amp;D$1&amp;"_cols"),0))</f>
        <v>#N/A</v>
      </c>
      <c r="E537" s="249" t="e">
        <f ca="1">INDEX(INDIRECT("data_"&amp;E$1&amp;"_array"),MATCH(Cover!$C$17,INDIRECT("data_"&amp;E$1&amp;"_rows"),0),MATCH(SUBSTITUTE($A537,"strt","end"),INDIRECT("data_"&amp;E$1&amp;"_cols"),0))</f>
        <v>#N/A</v>
      </c>
      <c r="F537" s="250">
        <f ca="1">INDEX(INDIRECT(LEFT($A537,SEARCH("-",$A537,1)-1)&amp;"_data"),MATCH(MID($A537, SEARCH("-",$A537) + 1, SEARCH("-",$A537,SEARCH("-",$A537)+1) - SEARCH("-",$A537) - 1),INDIRECT(LEFT($A537,SEARCH("-",$A537,1)-1)&amp;"_rows"),0),MATCH(RIGHT($A537,LEN($A537) - SEARCH("-", $A537, SEARCH("-", $A537) + 1)),INDIRECT(LEFT($A537,SEARCH("-",$A537,1)-1)&amp;"_Header"),0))</f>
        <v>0</v>
      </c>
      <c r="G537" s="211"/>
      <c r="H537" s="166"/>
      <c r="I537" s="166"/>
      <c r="J537" s="167"/>
      <c r="K537" s="166"/>
      <c r="L537" s="167"/>
      <c r="M537" s="167"/>
      <c r="N537" s="168"/>
      <c r="O537" s="168"/>
    </row>
    <row r="538" spans="1:17" ht="60" customHeight="1">
      <c r="A538" s="396" t="s">
        <v>623</v>
      </c>
      <c r="B538" s="317" t="s">
        <v>623</v>
      </c>
      <c r="C538" s="707" t="s">
        <v>692</v>
      </c>
      <c r="D538" s="708"/>
      <c r="E538" s="708"/>
      <c r="F538" s="709"/>
      <c r="G538" s="95"/>
      <c r="H538" s="169"/>
      <c r="I538" s="169"/>
      <c r="J538" s="169"/>
      <c r="K538" s="169"/>
      <c r="L538" s="169"/>
      <c r="M538" s="169"/>
      <c r="N538" s="170"/>
      <c r="O538" s="170"/>
    </row>
    <row r="539" spans="1:17" ht="60" customHeight="1">
      <c r="A539" s="396" t="s">
        <v>1081</v>
      </c>
      <c r="B539" s="317" t="s">
        <v>1082</v>
      </c>
      <c r="C539" s="704"/>
      <c r="D539" s="705"/>
      <c r="E539" s="705"/>
      <c r="F539" s="706"/>
      <c r="G539" s="332" t="e">
        <f ca="1">IF(AND($I539=TRUE,$J539=TRUE),"Return to form","")</f>
        <v>#N/A</v>
      </c>
      <c r="H539" s="169" t="e">
        <f ca="1">D537&lt;&gt;0</f>
        <v>#N/A</v>
      </c>
      <c r="I539" s="169" t="e">
        <f ca="1">F537&gt;=D537</f>
        <v>#N/A</v>
      </c>
      <c r="J539" s="169" t="b">
        <f>ISTEXT(C539)</f>
        <v>0</v>
      </c>
      <c r="K539" s="169" t="e">
        <f ca="1">IF(AND(H539=TRUE,I539=TRUE),TRUE,FALSE)</f>
        <v>#N/A</v>
      </c>
      <c r="L539" s="169" t="e">
        <f ca="1">IF(AND(H539=TRUE,I539=TRUE,J539=TRUE),TRUE,FALSE)</f>
        <v>#N/A</v>
      </c>
      <c r="M539" s="169"/>
      <c r="N539" s="170"/>
      <c r="O539" s="170" t="s">
        <v>683</v>
      </c>
      <c r="P539">
        <f ca="1">MATCH(MID($A537, SEARCH("-",$A539) + 1, SEARCH("-",$A539,SEARCH("-",$A539)+1) - SEARCH("-",$A539) - 1),INDIRECT(LEFT($A539,SEARCH("-",$A539,1)-1)&amp;"_rows"),0)</f>
        <v>29</v>
      </c>
      <c r="Q539">
        <f ca="1">MATCH(RIGHT($A537,LEN($A537) - SEARCH("-", $A537, SEARCH("-", $A537) + 1)),INDIRECT(LEFT($A537,SEARCH("-",$A537,1)-1)&amp;"_Header"),0)</f>
        <v>39</v>
      </c>
    </row>
    <row r="540" spans="1:17" ht="30" customHeight="1">
      <c r="A540" s="396" t="s">
        <v>623</v>
      </c>
      <c r="B540" s="317" t="s">
        <v>623</v>
      </c>
      <c r="C540" s="707" t="s">
        <v>684</v>
      </c>
      <c r="D540" s="708"/>
      <c r="E540" s="708"/>
      <c r="F540" s="709"/>
      <c r="G540" s="211"/>
      <c r="H540" s="169"/>
      <c r="I540" s="169"/>
      <c r="J540" s="169"/>
      <c r="K540" s="169"/>
      <c r="L540" s="169"/>
      <c r="M540" s="169"/>
      <c r="N540" s="170"/>
      <c r="O540" s="170"/>
    </row>
    <row r="541" spans="1:17" ht="60" customHeight="1">
      <c r="A541" s="396" t="s">
        <v>1083</v>
      </c>
      <c r="B541" s="317" t="s">
        <v>1084</v>
      </c>
      <c r="C541" s="704"/>
      <c r="D541" s="705"/>
      <c r="E541" s="705"/>
      <c r="F541" s="706"/>
      <c r="G541" s="332" t="e">
        <f ca="1">IF(AND($I541=TRUE,$J541=TRUE),"Return to form","")</f>
        <v>#N/A</v>
      </c>
      <c r="H541" s="169" t="e">
        <f ca="1">AND($F537&lt;=SUM($C537-$M541),$I539=FALSE)</f>
        <v>#N/A</v>
      </c>
      <c r="I541" s="169" t="e">
        <f ca="1">F537&lt;=SUM(C537*N541)</f>
        <v>#N/A</v>
      </c>
      <c r="J541" s="169" t="b">
        <f>ISTEXT(C541)</f>
        <v>0</v>
      </c>
      <c r="K541" s="169" t="e">
        <f ca="1">IF(AND(H541=TRUE,I541=TRUE),TRUE,FALSE)</f>
        <v>#N/A</v>
      </c>
      <c r="L541" s="169" t="e">
        <f ca="1">IF(AND(H541=TRUE,I541=TRUE,J541=TRUE),TRUE,FALSE)</f>
        <v>#N/A</v>
      </c>
      <c r="M541" s="169">
        <v>5000</v>
      </c>
      <c r="N541" s="170">
        <v>0.33333333333333298</v>
      </c>
      <c r="O541" s="170" t="s">
        <v>683</v>
      </c>
      <c r="P541">
        <f t="shared" ref="P541:P543" ca="1" si="53">MATCH(MID($A539, SEARCH("-",$A541) + 1, SEARCH("-",$A541,SEARCH("-",$A541)+1) - SEARCH("-",$A541) - 1),INDIRECT(LEFT($A541,SEARCH("-",$A541,1)-1)&amp;"_rows"),0)</f>
        <v>29</v>
      </c>
      <c r="Q541">
        <f ca="1">MATCH(RIGHT($A537,LEN($A537) - SEARCH("-", $A537, SEARCH("-", $A537) + 1)),INDIRECT(LEFT($A537,SEARCH("-",$A537,1)-1)&amp;"_Header"),0)</f>
        <v>39</v>
      </c>
    </row>
    <row r="542" spans="1:17" ht="30" customHeight="1">
      <c r="A542" s="396" t="s">
        <v>623</v>
      </c>
      <c r="B542" s="317" t="s">
        <v>623</v>
      </c>
      <c r="C542" s="707" t="s">
        <v>687</v>
      </c>
      <c r="D542" s="708"/>
      <c r="E542" s="708"/>
      <c r="F542" s="709"/>
      <c r="G542" s="211"/>
      <c r="H542" s="169"/>
      <c r="I542" s="169"/>
      <c r="J542" s="169"/>
      <c r="K542" s="169"/>
      <c r="L542" s="169"/>
      <c r="M542" s="169"/>
      <c r="N542" s="170"/>
      <c r="O542" s="170"/>
    </row>
    <row r="543" spans="1:17" ht="60" customHeight="1">
      <c r="A543" s="396" t="s">
        <v>1085</v>
      </c>
      <c r="B543" s="317" t="s">
        <v>1086</v>
      </c>
      <c r="C543" s="704"/>
      <c r="D543" s="705"/>
      <c r="E543" s="705"/>
      <c r="F543" s="706"/>
      <c r="G543" s="332" t="e">
        <f ca="1">IF(AND($I543=TRUE,$J543=TRUE),"Return to form","")</f>
        <v>#N/A</v>
      </c>
      <c r="H543" s="169" t="e">
        <f ca="1">OR(AND(E537&lt;&gt;0,ABS(F537-E537)&gt;=$M543),AND(E537=0,F537&gt;=$M543))</f>
        <v>#N/A</v>
      </c>
      <c r="I543" s="169" t="e">
        <f ca="1">OR(F537&lt;=(E537*(1-N543)),F537&gt;=(E537*(1+N543)))</f>
        <v>#N/A</v>
      </c>
      <c r="J543" s="169" t="b">
        <f>ISTEXT(C543)</f>
        <v>0</v>
      </c>
      <c r="K543" s="169" t="e">
        <f ca="1">IF(AND(H543=TRUE,I543=TRUE),TRUE,FALSE)</f>
        <v>#N/A</v>
      </c>
      <c r="L543" s="169" t="e">
        <f ca="1">IF(AND(H543=TRUE,I543=TRUE,J543=TRUE),TRUE,FALSE)</f>
        <v>#N/A</v>
      </c>
      <c r="M543" s="169">
        <v>5000</v>
      </c>
      <c r="N543" s="170">
        <v>0.2</v>
      </c>
      <c r="O543" s="170" t="s">
        <v>683</v>
      </c>
      <c r="P543">
        <f t="shared" ca="1" si="53"/>
        <v>29</v>
      </c>
      <c r="Q543">
        <f ca="1">MATCH(RIGHT($A537,LEN($A537) - SEARCH("-", $A537, SEARCH("-", $A537) + 1)),INDIRECT(LEFT($A537,SEARCH("-",$A537,1)-1)&amp;"_Header"),0)</f>
        <v>39</v>
      </c>
    </row>
    <row r="544" spans="1:17">
      <c r="A544" s="396" t="s">
        <v>623</v>
      </c>
      <c r="B544" s="317" t="s">
        <v>623</v>
      </c>
      <c r="C544" s="123"/>
      <c r="D544" s="123"/>
      <c r="E544" s="123"/>
      <c r="F544" s="123"/>
      <c r="G544" s="212"/>
      <c r="H544" s="158"/>
      <c r="I544" s="158"/>
      <c r="J544" s="158"/>
      <c r="K544" s="158"/>
      <c r="L544" s="158"/>
      <c r="M544" s="158"/>
      <c r="N544" s="163"/>
      <c r="O544" s="163"/>
    </row>
    <row r="545" spans="1:17">
      <c r="A545" s="396" t="s">
        <v>623</v>
      </c>
      <c r="B545" s="317" t="s">
        <v>623</v>
      </c>
      <c r="C545" s="92" t="s">
        <v>1087</v>
      </c>
      <c r="D545" s="55"/>
      <c r="E545" s="55"/>
      <c r="F545" s="56"/>
      <c r="G545" s="211"/>
      <c r="H545" s="158"/>
      <c r="I545" s="158"/>
      <c r="J545" s="158"/>
      <c r="K545" s="158"/>
      <c r="L545" s="158"/>
      <c r="M545" s="158"/>
      <c r="N545" s="163"/>
      <c r="O545" s="163"/>
    </row>
    <row r="546" spans="1:17" ht="45" customHeight="1">
      <c r="A546" s="396" t="s">
        <v>623</v>
      </c>
      <c r="B546" s="317" t="s">
        <v>623</v>
      </c>
      <c r="C546" s="57" t="s">
        <v>675</v>
      </c>
      <c r="D546" s="57" t="s">
        <v>676</v>
      </c>
      <c r="E546" s="57" t="s">
        <v>677</v>
      </c>
      <c r="F546" s="57" t="s">
        <v>678</v>
      </c>
      <c r="G546" s="211"/>
      <c r="H546" s="165"/>
      <c r="I546" s="165"/>
      <c r="J546" s="158"/>
      <c r="K546" s="165"/>
      <c r="L546" s="158"/>
      <c r="M546" s="158"/>
      <c r="N546" s="163"/>
      <c r="O546" s="163"/>
    </row>
    <row r="547" spans="1:17">
      <c r="A547" s="397" t="str">
        <f>LEFT(A549,LEN(A549)-8)</f>
        <v>EandR1-cullib-exptotfa</v>
      </c>
      <c r="B547" s="317" t="s">
        <v>623</v>
      </c>
      <c r="C547" s="249" t="e">
        <f ca="1">INDEX(INDIRECT("data_"&amp;C$1&amp;"_array"),MATCH(Cover!$C$17,INDIRECT("data_"&amp;C$1&amp;"_rows"),0),MATCH(SUBSTITUTE($A547,"strt","end"),INDIRECT("data_"&amp;C$1&amp;"_cols"),0))</f>
        <v>#N/A</v>
      </c>
      <c r="D547" s="249" t="e">
        <f ca="1">INDEX(INDIRECT("data_"&amp;D$1&amp;"_array"),MATCH(Cover!$C$17,INDIRECT("data_"&amp;D$1&amp;"_rows"),0),MATCH(SUBSTITUTE($A547,"strt","end"),INDIRECT("data_"&amp;D$1&amp;"_cols"),0))</f>
        <v>#N/A</v>
      </c>
      <c r="E547" s="249" t="e">
        <f ca="1">INDEX(INDIRECT("data_"&amp;E$1&amp;"_array"),MATCH(Cover!$C$17,INDIRECT("data_"&amp;E$1&amp;"_rows"),0),MATCH(SUBSTITUTE($A547,"strt","end"),INDIRECT("data_"&amp;E$1&amp;"_cols"),0))</f>
        <v>#N/A</v>
      </c>
      <c r="F547" s="250">
        <f ca="1">INDEX(INDIRECT(LEFT($A547,SEARCH("-",$A547,1)-1)&amp;"_data"),MATCH(MID($A547, SEARCH("-",$A547) + 1, SEARCH("-",$A547,SEARCH("-",$A547)+1) - SEARCH("-",$A547) - 1),INDIRECT(LEFT($A547,SEARCH("-",$A547,1)-1)&amp;"_rows"),0),MATCH(RIGHT($A547,LEN($A547) - SEARCH("-", $A547, SEARCH("-", $A547) + 1)),INDIRECT(LEFT($A547,SEARCH("-",$A547,1)-1)&amp;"_Header"),0))</f>
        <v>0</v>
      </c>
      <c r="G547" s="211"/>
      <c r="H547" s="166"/>
      <c r="I547" s="166"/>
      <c r="J547" s="167"/>
      <c r="K547" s="166"/>
      <c r="L547" s="167"/>
      <c r="M547" s="167"/>
      <c r="N547" s="168"/>
      <c r="O547" s="168"/>
    </row>
    <row r="548" spans="1:17" ht="60" customHeight="1">
      <c r="A548" s="396" t="s">
        <v>623</v>
      </c>
      <c r="B548" s="317" t="s">
        <v>623</v>
      </c>
      <c r="C548" s="707" t="s">
        <v>692</v>
      </c>
      <c r="D548" s="708"/>
      <c r="E548" s="708"/>
      <c r="F548" s="709"/>
      <c r="G548" s="95"/>
      <c r="H548" s="169"/>
      <c r="I548" s="169"/>
      <c r="J548" s="169"/>
      <c r="K548" s="169"/>
      <c r="L548" s="169"/>
      <c r="M548" s="169"/>
      <c r="N548" s="170"/>
      <c r="O548" s="170"/>
    </row>
    <row r="549" spans="1:17" ht="60" customHeight="1">
      <c r="A549" s="396" t="s">
        <v>1088</v>
      </c>
      <c r="B549" s="317" t="s">
        <v>1089</v>
      </c>
      <c r="C549" s="704"/>
      <c r="D549" s="705"/>
      <c r="E549" s="705"/>
      <c r="F549" s="706"/>
      <c r="G549" s="332" t="e">
        <f ca="1">IF(AND($I549=TRUE,$J549=TRUE),"Return to form","")</f>
        <v>#N/A</v>
      </c>
      <c r="H549" s="169" t="e">
        <f ca="1">D547&lt;&gt;0</f>
        <v>#N/A</v>
      </c>
      <c r="I549" s="169" t="e">
        <f ca="1">F547&gt;=D547</f>
        <v>#N/A</v>
      </c>
      <c r="J549" s="169" t="b">
        <f>ISTEXT(C549)</f>
        <v>0</v>
      </c>
      <c r="K549" s="169" t="e">
        <f ca="1">IF(AND(H549=TRUE,I549=TRUE),TRUE,FALSE)</f>
        <v>#N/A</v>
      </c>
      <c r="L549" s="169" t="e">
        <f ca="1">IF(AND(H549=TRUE,I549=TRUE,J549=TRUE),TRUE,FALSE)</f>
        <v>#N/A</v>
      </c>
      <c r="M549" s="169"/>
      <c r="N549" s="170"/>
      <c r="O549" s="170" t="s">
        <v>683</v>
      </c>
      <c r="P549">
        <f ca="1">MATCH(MID($A547, SEARCH("-",$A549) + 1, SEARCH("-",$A549,SEARCH("-",$A549)+1) - SEARCH("-",$A549) - 1),INDIRECT(LEFT($A549,SEARCH("-",$A549,1)-1)&amp;"_rows"),0)</f>
        <v>30</v>
      </c>
      <c r="Q549">
        <f ca="1">MATCH(RIGHT($A547,LEN($A547) - SEARCH("-", $A547, SEARCH("-", $A547) + 1)),INDIRECT(LEFT($A547,SEARCH("-",$A547,1)-1)&amp;"_Header"),0)</f>
        <v>12</v>
      </c>
    </row>
    <row r="550" spans="1:17" ht="30" customHeight="1">
      <c r="A550" s="396" t="s">
        <v>623</v>
      </c>
      <c r="B550" s="317" t="s">
        <v>623</v>
      </c>
      <c r="C550" s="707" t="s">
        <v>684</v>
      </c>
      <c r="D550" s="708"/>
      <c r="E550" s="708"/>
      <c r="F550" s="709"/>
      <c r="G550" s="211"/>
      <c r="H550" s="169"/>
      <c r="I550" s="169"/>
      <c r="J550" s="169"/>
      <c r="K550" s="169"/>
      <c r="L550" s="169"/>
      <c r="M550" s="169"/>
      <c r="N550" s="170"/>
      <c r="O550" s="170"/>
    </row>
    <row r="551" spans="1:17" ht="60" customHeight="1">
      <c r="A551" s="396" t="s">
        <v>1090</v>
      </c>
      <c r="B551" s="317" t="s">
        <v>1091</v>
      </c>
      <c r="C551" s="704"/>
      <c r="D551" s="705"/>
      <c r="E551" s="705"/>
      <c r="F551" s="706"/>
      <c r="G551" s="332" t="e">
        <f ca="1">IF(AND($I551=TRUE,$J551=TRUE),"Return to form","")</f>
        <v>#N/A</v>
      </c>
      <c r="H551" s="169" t="e">
        <f ca="1">AND($F547&lt;=SUM($C547-$M551),$I549=FALSE)</f>
        <v>#N/A</v>
      </c>
      <c r="I551" s="169" t="e">
        <f ca="1">F547&lt;=SUM(C547*N551)</f>
        <v>#N/A</v>
      </c>
      <c r="J551" s="169" t="b">
        <f>ISTEXT(C551)</f>
        <v>0</v>
      </c>
      <c r="K551" s="169" t="e">
        <f ca="1">IF(AND(H551=TRUE,I551=TRUE),TRUE,FALSE)</f>
        <v>#N/A</v>
      </c>
      <c r="L551" s="169" t="e">
        <f ca="1">IF(AND(H551=TRUE,I551=TRUE,J551=TRUE),TRUE,FALSE)</f>
        <v>#N/A</v>
      </c>
      <c r="M551" s="169">
        <v>5000</v>
      </c>
      <c r="N551" s="170">
        <v>0.33333333333333298</v>
      </c>
      <c r="O551" s="170" t="s">
        <v>683</v>
      </c>
      <c r="P551">
        <f t="shared" ref="P551:P553" ca="1" si="54">MATCH(MID($A549, SEARCH("-",$A551) + 1, SEARCH("-",$A551,SEARCH("-",$A551)+1) - SEARCH("-",$A551) - 1),INDIRECT(LEFT($A551,SEARCH("-",$A551,1)-1)&amp;"_rows"),0)</f>
        <v>30</v>
      </c>
      <c r="Q551">
        <f ca="1">MATCH(RIGHT($A547,LEN($A547) - SEARCH("-", $A547, SEARCH("-", $A547) + 1)),INDIRECT(LEFT($A547,SEARCH("-",$A547,1)-1)&amp;"_Header"),0)</f>
        <v>12</v>
      </c>
    </row>
    <row r="552" spans="1:17" ht="30" customHeight="1">
      <c r="A552" s="396" t="s">
        <v>623</v>
      </c>
      <c r="B552" s="317" t="s">
        <v>623</v>
      </c>
      <c r="C552" s="707" t="s">
        <v>687</v>
      </c>
      <c r="D552" s="708"/>
      <c r="E552" s="708"/>
      <c r="F552" s="709"/>
      <c r="G552" s="211"/>
      <c r="H552" s="169"/>
      <c r="I552" s="169"/>
      <c r="J552" s="169"/>
      <c r="K552" s="169"/>
      <c r="L552" s="169"/>
      <c r="M552" s="169"/>
      <c r="N552" s="170"/>
      <c r="O552" s="170"/>
    </row>
    <row r="553" spans="1:17" ht="60" customHeight="1">
      <c r="A553" s="396" t="s">
        <v>1092</v>
      </c>
      <c r="B553" s="317" t="s">
        <v>1093</v>
      </c>
      <c r="C553" s="704"/>
      <c r="D553" s="705"/>
      <c r="E553" s="705"/>
      <c r="F553" s="706"/>
      <c r="G553" s="332" t="e">
        <f ca="1">IF(AND($I553=TRUE,$J553=TRUE),"Return to form","")</f>
        <v>#N/A</v>
      </c>
      <c r="H553" s="169" t="e">
        <f ca="1">OR(AND(E547&lt;&gt;0,ABS(F547-E547)&gt;=$M553),AND(E547=0,F547&gt;=$M553))</f>
        <v>#N/A</v>
      </c>
      <c r="I553" s="169" t="e">
        <f ca="1">OR(F547&lt;=(E547*(1-N553)),F547&gt;=(E547*(1+N553)))</f>
        <v>#N/A</v>
      </c>
      <c r="J553" s="169" t="b">
        <f>ISTEXT(C553)</f>
        <v>0</v>
      </c>
      <c r="K553" s="169" t="e">
        <f ca="1">IF(AND(H553=TRUE,I553=TRUE),TRUE,FALSE)</f>
        <v>#N/A</v>
      </c>
      <c r="L553" s="169" t="e">
        <f ca="1">IF(AND(H553=TRUE,I553=TRUE,J553=TRUE),TRUE,FALSE)</f>
        <v>#N/A</v>
      </c>
      <c r="M553" s="169">
        <v>5000</v>
      </c>
      <c r="N553" s="170">
        <v>0.2</v>
      </c>
      <c r="O553" s="170" t="s">
        <v>683</v>
      </c>
      <c r="P553">
        <f t="shared" ca="1" si="54"/>
        <v>30</v>
      </c>
      <c r="Q553">
        <f ca="1">MATCH(RIGHT($A547,LEN($A547) - SEARCH("-", $A547, SEARCH("-", $A547) + 1)),INDIRECT(LEFT($A547,SEARCH("-",$A547,1)-1)&amp;"_Header"),0)</f>
        <v>12</v>
      </c>
    </row>
    <row r="554" spans="1:17">
      <c r="A554" s="396" t="s">
        <v>623</v>
      </c>
      <c r="B554" s="317" t="s">
        <v>623</v>
      </c>
      <c r="C554" s="123"/>
      <c r="D554" s="123"/>
      <c r="E554" s="123"/>
      <c r="F554" s="123"/>
      <c r="G554" s="212"/>
      <c r="H554" s="158"/>
      <c r="I554" s="158"/>
      <c r="J554" s="158"/>
      <c r="K554" s="158"/>
      <c r="L554" s="158"/>
      <c r="M554" s="158"/>
      <c r="N554" s="163"/>
      <c r="O554" s="163"/>
    </row>
    <row r="555" spans="1:17">
      <c r="A555" s="396" t="s">
        <v>623</v>
      </c>
      <c r="B555" s="317" t="s">
        <v>623</v>
      </c>
      <c r="C555" s="92" t="s">
        <v>1094</v>
      </c>
      <c r="D555" s="55"/>
      <c r="E555" s="55"/>
      <c r="F555" s="56"/>
      <c r="G555" s="211"/>
      <c r="H555" s="158"/>
      <c r="I555" s="158"/>
      <c r="J555" s="158"/>
      <c r="K555" s="158"/>
      <c r="L555" s="158"/>
      <c r="M555" s="158"/>
      <c r="N555" s="163"/>
      <c r="O555" s="163"/>
    </row>
    <row r="556" spans="1:17" ht="45" customHeight="1">
      <c r="A556" s="396" t="s">
        <v>623</v>
      </c>
      <c r="B556" s="317" t="s">
        <v>623</v>
      </c>
      <c r="C556" s="57" t="s">
        <v>675</v>
      </c>
      <c r="D556" s="57" t="s">
        <v>676</v>
      </c>
      <c r="E556" s="57" t="s">
        <v>677</v>
      </c>
      <c r="F556" s="57" t="s">
        <v>678</v>
      </c>
      <c r="G556" s="211"/>
      <c r="H556" s="165"/>
      <c r="I556" s="165"/>
      <c r="J556" s="158"/>
      <c r="K556" s="165"/>
      <c r="L556" s="158"/>
      <c r="M556" s="158"/>
      <c r="N556" s="163"/>
      <c r="O556" s="163"/>
    </row>
    <row r="557" spans="1:17">
      <c r="A557" s="397" t="str">
        <f>LEFT(A559,LEN(A559)-8)</f>
        <v>EandR1-cullib-exptotfin</v>
      </c>
      <c r="B557" s="317" t="s">
        <v>623</v>
      </c>
      <c r="C557" s="249" t="e">
        <f ca="1">INDEX(INDIRECT("data_"&amp;C$1&amp;"_array"),MATCH(Cover!$C$17,INDIRECT("data_"&amp;C$1&amp;"_rows"),0),MATCH(SUBSTITUTE($A557,"strt","end"),INDIRECT("data_"&amp;C$1&amp;"_cols"),0))</f>
        <v>#N/A</v>
      </c>
      <c r="D557" s="249" t="e">
        <f ca="1">INDEX(INDIRECT("data_"&amp;D$1&amp;"_array"),MATCH(Cover!$C$17,INDIRECT("data_"&amp;D$1&amp;"_rows"),0),MATCH(SUBSTITUTE($A557,"strt","end"),INDIRECT("data_"&amp;D$1&amp;"_cols"),0))</f>
        <v>#N/A</v>
      </c>
      <c r="E557" s="249" t="e">
        <f ca="1">INDEX(INDIRECT("data_"&amp;E$1&amp;"_array"),MATCH(Cover!$C$17,INDIRECT("data_"&amp;E$1&amp;"_rows"),0),MATCH(SUBSTITUTE($A557,"strt","end"),INDIRECT("data_"&amp;E$1&amp;"_cols"),0))</f>
        <v>#N/A</v>
      </c>
      <c r="F557" s="250">
        <f ca="1">INDEX(INDIRECT(LEFT($A557,SEARCH("-",$A557,1)-1)&amp;"_data"),MATCH(MID($A557, SEARCH("-",$A557) + 1, SEARCH("-",$A557,SEARCH("-",$A557)+1) - SEARCH("-",$A557) - 1),INDIRECT(LEFT($A557,SEARCH("-",$A557,1)-1)&amp;"_rows"),0),MATCH(RIGHT($A557,LEN($A557) - SEARCH("-", $A557, SEARCH("-", $A557) + 1)),INDIRECT(LEFT($A557,SEARCH("-",$A557,1)-1)&amp;"_Header"),0))</f>
        <v>0</v>
      </c>
      <c r="G557" s="211"/>
      <c r="H557" s="166"/>
      <c r="I557" s="166"/>
      <c r="J557" s="167"/>
      <c r="K557" s="166"/>
      <c r="L557" s="167"/>
      <c r="M557" s="167"/>
      <c r="N557" s="168"/>
      <c r="O557" s="168"/>
    </row>
    <row r="558" spans="1:17" ht="60" customHeight="1">
      <c r="A558" s="396" t="s">
        <v>623</v>
      </c>
      <c r="B558" s="317" t="s">
        <v>623</v>
      </c>
      <c r="C558" s="707" t="s">
        <v>692</v>
      </c>
      <c r="D558" s="708"/>
      <c r="E558" s="708"/>
      <c r="F558" s="709"/>
      <c r="G558" s="95"/>
      <c r="H558" s="169"/>
      <c r="I558" s="169"/>
      <c r="J558" s="169"/>
      <c r="K558" s="169"/>
      <c r="L558" s="169"/>
      <c r="M558" s="169"/>
      <c r="N558" s="170"/>
      <c r="O558" s="170"/>
    </row>
    <row r="559" spans="1:17" ht="60" customHeight="1">
      <c r="A559" s="396" t="s">
        <v>1095</v>
      </c>
      <c r="B559" s="317" t="s">
        <v>1096</v>
      </c>
      <c r="C559" s="704"/>
      <c r="D559" s="705"/>
      <c r="E559" s="705"/>
      <c r="F559" s="706"/>
      <c r="G559" s="332" t="e">
        <f ca="1">IF(AND($I559=TRUE,$J559=TRUE),"Return to form","")</f>
        <v>#N/A</v>
      </c>
      <c r="H559" s="169" t="e">
        <f ca="1">D557&lt;&gt;0</f>
        <v>#N/A</v>
      </c>
      <c r="I559" s="169" t="e">
        <f ca="1">F557&gt;=D557</f>
        <v>#N/A</v>
      </c>
      <c r="J559" s="169" t="b">
        <f>ISTEXT(C559)</f>
        <v>0</v>
      </c>
      <c r="K559" s="169" t="e">
        <f ca="1">IF(AND(H559=TRUE,I559=TRUE),TRUE,FALSE)</f>
        <v>#N/A</v>
      </c>
      <c r="L559" s="169" t="e">
        <f ca="1">IF(AND(H559=TRUE,I559=TRUE,J559=TRUE),TRUE,FALSE)</f>
        <v>#N/A</v>
      </c>
      <c r="M559" s="169"/>
      <c r="N559" s="170"/>
      <c r="O559" s="170" t="s">
        <v>683</v>
      </c>
      <c r="P559">
        <f ca="1">MATCH(MID($A557, SEARCH("-",$A559) + 1, SEARCH("-",$A559,SEARCH("-",$A559)+1) - SEARCH("-",$A559) - 1),INDIRECT(LEFT($A559,SEARCH("-",$A559,1)-1)&amp;"_rows"),0)</f>
        <v>30</v>
      </c>
      <c r="Q559">
        <f ca="1">MATCH(RIGHT($A557,LEN($A557) - SEARCH("-", $A557, SEARCH("-", $A557) + 1)),INDIRECT(LEFT($A557,SEARCH("-",$A557,1)-1)&amp;"_Header"),0)</f>
        <v>23</v>
      </c>
    </row>
    <row r="560" spans="1:17" ht="30" customHeight="1">
      <c r="A560" s="396" t="s">
        <v>623</v>
      </c>
      <c r="B560" s="317" t="s">
        <v>623</v>
      </c>
      <c r="C560" s="707" t="s">
        <v>684</v>
      </c>
      <c r="D560" s="708"/>
      <c r="E560" s="708"/>
      <c r="F560" s="709"/>
      <c r="G560" s="211"/>
      <c r="H560" s="169"/>
      <c r="I560" s="169"/>
      <c r="J560" s="169"/>
      <c r="K560" s="169"/>
      <c r="L560" s="169"/>
      <c r="M560" s="169"/>
      <c r="N560" s="170"/>
      <c r="O560" s="170"/>
    </row>
    <row r="561" spans="1:17" ht="60" customHeight="1">
      <c r="A561" s="396" t="s">
        <v>1097</v>
      </c>
      <c r="B561" s="317" t="s">
        <v>1098</v>
      </c>
      <c r="C561" s="704"/>
      <c r="D561" s="705"/>
      <c r="E561" s="705"/>
      <c r="F561" s="706"/>
      <c r="G561" s="332" t="e">
        <f ca="1">IF(AND($I561=TRUE,$J561=TRUE),"Return to form","")</f>
        <v>#N/A</v>
      </c>
      <c r="H561" s="169" t="e">
        <f ca="1">AND($F557&lt;=SUM($C557-$M561),$I559=FALSE)</f>
        <v>#N/A</v>
      </c>
      <c r="I561" s="169" t="e">
        <f ca="1">F557&lt;=SUM(C557*N561)</f>
        <v>#N/A</v>
      </c>
      <c r="J561" s="169" t="b">
        <f>ISTEXT(C561)</f>
        <v>0</v>
      </c>
      <c r="K561" s="169" t="e">
        <f ca="1">IF(AND(H561=TRUE,I561=TRUE),TRUE,FALSE)</f>
        <v>#N/A</v>
      </c>
      <c r="L561" s="169" t="e">
        <f ca="1">IF(AND(H561=TRUE,I561=TRUE,J561=TRUE),TRUE,FALSE)</f>
        <v>#N/A</v>
      </c>
      <c r="M561" s="169">
        <v>5000</v>
      </c>
      <c r="N561" s="170">
        <v>0.33333333333333298</v>
      </c>
      <c r="O561" s="170" t="s">
        <v>683</v>
      </c>
      <c r="P561">
        <f t="shared" ref="P561:P563" ca="1" si="55">MATCH(MID($A559, SEARCH("-",$A561) + 1, SEARCH("-",$A561,SEARCH("-",$A561)+1) - SEARCH("-",$A561) - 1),INDIRECT(LEFT($A561,SEARCH("-",$A561,1)-1)&amp;"_rows"),0)</f>
        <v>30</v>
      </c>
      <c r="Q561">
        <f ca="1">MATCH(RIGHT($A557,LEN($A557) - SEARCH("-", $A557, SEARCH("-", $A557) + 1)),INDIRECT(LEFT($A557,SEARCH("-",$A557,1)-1)&amp;"_Header"),0)</f>
        <v>23</v>
      </c>
    </row>
    <row r="562" spans="1:17" ht="30" customHeight="1">
      <c r="A562" s="396" t="s">
        <v>623</v>
      </c>
      <c r="B562" s="317" t="s">
        <v>623</v>
      </c>
      <c r="C562" s="707" t="s">
        <v>687</v>
      </c>
      <c r="D562" s="708"/>
      <c r="E562" s="708"/>
      <c r="F562" s="709"/>
      <c r="G562" s="211"/>
      <c r="H562" s="169"/>
      <c r="I562" s="169"/>
      <c r="J562" s="169"/>
      <c r="K562" s="169"/>
      <c r="L562" s="169"/>
      <c r="M562" s="169"/>
      <c r="N562" s="170"/>
      <c r="O562" s="170"/>
    </row>
    <row r="563" spans="1:17" ht="60" customHeight="1">
      <c r="A563" s="396" t="s">
        <v>1099</v>
      </c>
      <c r="B563" s="317" t="s">
        <v>1100</v>
      </c>
      <c r="C563" s="704"/>
      <c r="D563" s="705"/>
      <c r="E563" s="705"/>
      <c r="F563" s="706"/>
      <c r="G563" s="332" t="e">
        <f ca="1">IF(AND($I563=TRUE,$J563=TRUE),"Return to form","")</f>
        <v>#N/A</v>
      </c>
      <c r="H563" s="169" t="e">
        <f ca="1">OR(AND(E557&lt;&gt;0,ABS(F557-E557)&gt;=$M563),AND(E557=0,F557&gt;=$M563))</f>
        <v>#N/A</v>
      </c>
      <c r="I563" s="169" t="e">
        <f ca="1">OR(F557&lt;=(E557*(1-N563)),F557&gt;=(E557*(1+N563)))</f>
        <v>#N/A</v>
      </c>
      <c r="J563" s="169" t="b">
        <f>ISTEXT(C563)</f>
        <v>0</v>
      </c>
      <c r="K563" s="169" t="e">
        <f ca="1">IF(AND(H563=TRUE,I563=TRUE),TRUE,FALSE)</f>
        <v>#N/A</v>
      </c>
      <c r="L563" s="169" t="e">
        <f ca="1">IF(AND(H563=TRUE,I563=TRUE,J563=TRUE),TRUE,FALSE)</f>
        <v>#N/A</v>
      </c>
      <c r="M563" s="169">
        <v>5000</v>
      </c>
      <c r="N563" s="170">
        <v>0.2</v>
      </c>
      <c r="O563" s="170" t="s">
        <v>683</v>
      </c>
      <c r="P563">
        <f t="shared" ca="1" si="55"/>
        <v>30</v>
      </c>
      <c r="Q563">
        <f ca="1">MATCH(RIGHT($A557,LEN($A557) - SEARCH("-", $A557, SEARCH("-", $A557) + 1)),INDIRECT(LEFT($A557,SEARCH("-",$A557,1)-1)&amp;"_Header"),0)</f>
        <v>23</v>
      </c>
    </row>
    <row r="564" spans="1:17">
      <c r="A564" s="396" t="s">
        <v>623</v>
      </c>
      <c r="B564" s="317" t="s">
        <v>623</v>
      </c>
      <c r="C564" s="123"/>
      <c r="D564" s="123"/>
      <c r="E564" s="123"/>
      <c r="F564" s="123"/>
      <c r="G564" s="212"/>
      <c r="H564" s="158"/>
      <c r="I564" s="158"/>
      <c r="J564" s="158"/>
      <c r="K564" s="158"/>
      <c r="L564" s="158"/>
      <c r="M564" s="158"/>
      <c r="N564" s="163"/>
      <c r="O564" s="163"/>
    </row>
    <row r="565" spans="1:17">
      <c r="A565" s="396" t="s">
        <v>623</v>
      </c>
      <c r="B565" s="317" t="s">
        <v>623</v>
      </c>
      <c r="C565" s="92" t="s">
        <v>1101</v>
      </c>
      <c r="D565" s="55"/>
      <c r="E565" s="55"/>
      <c r="F565" s="56"/>
      <c r="G565" s="211"/>
      <c r="H565" s="158"/>
      <c r="I565" s="158"/>
      <c r="J565" s="158"/>
      <c r="K565" s="158"/>
      <c r="L565" s="158"/>
      <c r="M565" s="158"/>
      <c r="N565" s="163"/>
      <c r="O565" s="163"/>
    </row>
    <row r="566" spans="1:17" ht="45" customHeight="1">
      <c r="A566" s="396" t="s">
        <v>623</v>
      </c>
      <c r="B566" s="317" t="s">
        <v>623</v>
      </c>
      <c r="C566" s="57" t="s">
        <v>675</v>
      </c>
      <c r="D566" s="57" t="s">
        <v>676</v>
      </c>
      <c r="E566" s="57" t="s">
        <v>677</v>
      </c>
      <c r="F566" s="57" t="s">
        <v>678</v>
      </c>
      <c r="G566" s="211"/>
      <c r="H566" s="165"/>
      <c r="I566" s="165"/>
      <c r="J566" s="158"/>
      <c r="K566" s="165"/>
      <c r="L566" s="158"/>
      <c r="M566" s="158"/>
      <c r="N566" s="163"/>
      <c r="O566" s="163"/>
    </row>
    <row r="567" spans="1:17">
      <c r="A567" s="397" t="str">
        <f>LEFT(A569,LEN(A569)-8)</f>
        <v>EandR1-cullib-rectot</v>
      </c>
      <c r="B567" s="317" t="s">
        <v>623</v>
      </c>
      <c r="C567" s="249" t="e">
        <f ca="1">INDEX(INDIRECT("data_"&amp;C$1&amp;"_array"),MATCH(Cover!$C$17,INDIRECT("data_"&amp;C$1&amp;"_rows"),0),MATCH(SUBSTITUTE($A567,"strt","end"),INDIRECT("data_"&amp;C$1&amp;"_cols"),0))</f>
        <v>#N/A</v>
      </c>
      <c r="D567" s="249" t="e">
        <f ca="1">INDEX(INDIRECT("data_"&amp;D$1&amp;"_array"),MATCH(Cover!$C$17,INDIRECT("data_"&amp;D$1&amp;"_rows"),0),MATCH(SUBSTITUTE($A567,"strt","end"),INDIRECT("data_"&amp;D$1&amp;"_cols"),0))</f>
        <v>#N/A</v>
      </c>
      <c r="E567" s="249" t="e">
        <f ca="1">INDEX(INDIRECT("data_"&amp;E$1&amp;"_array"),MATCH(Cover!$C$17,INDIRECT("data_"&amp;E$1&amp;"_rows"),0),MATCH(SUBSTITUTE($A567,"strt","end"),INDIRECT("data_"&amp;E$1&amp;"_cols"),0))</f>
        <v>#N/A</v>
      </c>
      <c r="F567" s="250">
        <f ca="1">INDEX(INDIRECT(LEFT($A567,SEARCH("-",$A567,1)-1)&amp;"_data"),MATCH(MID($A567, SEARCH("-",$A567) + 1, SEARCH("-",$A567,SEARCH("-",$A567)+1) - SEARCH("-",$A567) - 1),INDIRECT(LEFT($A567,SEARCH("-",$A567,1)-1)&amp;"_rows"),0),MATCH(RIGHT($A567,LEN($A567) - SEARCH("-", $A567, SEARCH("-", $A567) + 1)),INDIRECT(LEFT($A567,SEARCH("-",$A567,1)-1)&amp;"_Header"),0))</f>
        <v>0</v>
      </c>
      <c r="G567" s="211"/>
      <c r="H567" s="166"/>
      <c r="I567" s="166"/>
      <c r="J567" s="167"/>
      <c r="K567" s="166"/>
      <c r="L567" s="167"/>
      <c r="M567" s="167"/>
      <c r="N567" s="168"/>
      <c r="O567" s="168"/>
    </row>
    <row r="568" spans="1:17" ht="60" customHeight="1">
      <c r="A568" s="396" t="s">
        <v>623</v>
      </c>
      <c r="B568" s="317" t="s">
        <v>623</v>
      </c>
      <c r="C568" s="707" t="s">
        <v>692</v>
      </c>
      <c r="D568" s="708"/>
      <c r="E568" s="708"/>
      <c r="F568" s="709"/>
      <c r="G568" s="95"/>
      <c r="H568" s="169"/>
      <c r="I568" s="169"/>
      <c r="J568" s="169"/>
      <c r="K568" s="169"/>
      <c r="L568" s="169"/>
      <c r="M568" s="169"/>
      <c r="N568" s="170"/>
      <c r="O568" s="170"/>
    </row>
    <row r="569" spans="1:17" ht="60" customHeight="1">
      <c r="A569" s="396" t="s">
        <v>1102</v>
      </c>
      <c r="B569" s="317" t="s">
        <v>1103</v>
      </c>
      <c r="C569" s="704"/>
      <c r="D569" s="705"/>
      <c r="E569" s="705"/>
      <c r="F569" s="706"/>
      <c r="G569" s="332" t="e">
        <f ca="1">IF(AND($I569=TRUE,$J569=TRUE),"Return to form","")</f>
        <v>#N/A</v>
      </c>
      <c r="H569" s="169" t="e">
        <f ca="1">D567&lt;&gt;0</f>
        <v>#N/A</v>
      </c>
      <c r="I569" s="169" t="e">
        <f ca="1">F567&gt;=D567</f>
        <v>#N/A</v>
      </c>
      <c r="J569" s="169" t="b">
        <f>ISTEXT(C569)</f>
        <v>0</v>
      </c>
      <c r="K569" s="169" t="e">
        <f ca="1">IF(AND(H569=TRUE,I569=TRUE),TRUE,FALSE)</f>
        <v>#N/A</v>
      </c>
      <c r="L569" s="169" t="e">
        <f ca="1">IF(AND(H569=TRUE,I569=TRUE,J569=TRUE),TRUE,FALSE)</f>
        <v>#N/A</v>
      </c>
      <c r="M569" s="169"/>
      <c r="N569" s="170"/>
      <c r="O569" s="170" t="s">
        <v>683</v>
      </c>
      <c r="P569">
        <f ca="1">MATCH(MID($A567, SEARCH("-",$A569) + 1, SEARCH("-",$A569,SEARCH("-",$A569)+1) - SEARCH("-",$A569) - 1),INDIRECT(LEFT($A569,SEARCH("-",$A569,1)-1)&amp;"_rows"),0)</f>
        <v>30</v>
      </c>
      <c r="Q569">
        <f ca="1">MATCH(RIGHT($A567,LEN($A567) - SEARCH("-", $A567, SEARCH("-", $A567) + 1)),INDIRECT(LEFT($A567,SEARCH("-",$A567,1)-1)&amp;"_Header"),0)</f>
        <v>39</v>
      </c>
    </row>
    <row r="570" spans="1:17" ht="30" customHeight="1">
      <c r="A570" s="396" t="s">
        <v>623</v>
      </c>
      <c r="B570" s="317" t="s">
        <v>623</v>
      </c>
      <c r="C570" s="707" t="s">
        <v>684</v>
      </c>
      <c r="D570" s="708"/>
      <c r="E570" s="708"/>
      <c r="F570" s="709"/>
      <c r="G570" s="211"/>
      <c r="H570" s="169"/>
      <c r="I570" s="169"/>
      <c r="J570" s="169"/>
      <c r="K570" s="169"/>
      <c r="L570" s="169"/>
      <c r="M570" s="169"/>
      <c r="N570" s="170"/>
      <c r="O570" s="170"/>
    </row>
    <row r="571" spans="1:17" ht="60" customHeight="1">
      <c r="A571" s="396" t="s">
        <v>1104</v>
      </c>
      <c r="B571" s="317" t="s">
        <v>1105</v>
      </c>
      <c r="C571" s="704"/>
      <c r="D571" s="705"/>
      <c r="E571" s="705"/>
      <c r="F571" s="706"/>
      <c r="G571" s="332" t="e">
        <f ca="1">IF(AND($I571=TRUE,$J571=TRUE),"Return to form","")</f>
        <v>#N/A</v>
      </c>
      <c r="H571" s="169" t="e">
        <f ca="1">AND($F567&lt;=SUM($C567-$M571),$I569=FALSE)</f>
        <v>#N/A</v>
      </c>
      <c r="I571" s="169" t="e">
        <f ca="1">F567&lt;=SUM(C567*N571)</f>
        <v>#N/A</v>
      </c>
      <c r="J571" s="169" t="b">
        <f>ISTEXT(C571)</f>
        <v>0</v>
      </c>
      <c r="K571" s="169" t="e">
        <f ca="1">IF(AND(H571=TRUE,I571=TRUE),TRUE,FALSE)</f>
        <v>#N/A</v>
      </c>
      <c r="L571" s="169" t="e">
        <f ca="1">IF(AND(H571=TRUE,I571=TRUE,J571=TRUE),TRUE,FALSE)</f>
        <v>#N/A</v>
      </c>
      <c r="M571" s="169">
        <v>5000</v>
      </c>
      <c r="N571" s="170">
        <v>0.33333333333333298</v>
      </c>
      <c r="O571" s="170" t="s">
        <v>683</v>
      </c>
      <c r="P571">
        <f t="shared" ref="P571:P573" ca="1" si="56">MATCH(MID($A569, SEARCH("-",$A571) + 1, SEARCH("-",$A571,SEARCH("-",$A571)+1) - SEARCH("-",$A571) - 1),INDIRECT(LEFT($A571,SEARCH("-",$A571,1)-1)&amp;"_rows"),0)</f>
        <v>30</v>
      </c>
      <c r="Q571">
        <f ca="1">MATCH(RIGHT($A567,LEN($A567) - SEARCH("-", $A567, SEARCH("-", $A567) + 1)),INDIRECT(LEFT($A567,SEARCH("-",$A567,1)-1)&amp;"_Header"),0)</f>
        <v>39</v>
      </c>
    </row>
    <row r="572" spans="1:17" ht="30" customHeight="1">
      <c r="A572" s="396" t="s">
        <v>623</v>
      </c>
      <c r="B572" s="317" t="s">
        <v>623</v>
      </c>
      <c r="C572" s="707" t="s">
        <v>687</v>
      </c>
      <c r="D572" s="708"/>
      <c r="E572" s="708"/>
      <c r="F572" s="709"/>
      <c r="G572" s="211"/>
      <c r="H572" s="169"/>
      <c r="I572" s="169"/>
      <c r="J572" s="169"/>
      <c r="K572" s="169"/>
      <c r="L572" s="169"/>
      <c r="M572" s="169"/>
      <c r="N572" s="170"/>
      <c r="O572" s="170"/>
    </row>
    <row r="573" spans="1:17" ht="60" customHeight="1">
      <c r="A573" s="396" t="s">
        <v>1106</v>
      </c>
      <c r="B573" s="317" t="s">
        <v>1107</v>
      </c>
      <c r="C573" s="704"/>
      <c r="D573" s="705"/>
      <c r="E573" s="705"/>
      <c r="F573" s="706"/>
      <c r="G573" s="332" t="e">
        <f ca="1">IF(AND($I573=TRUE,$J573=TRUE),"Return to form","")</f>
        <v>#N/A</v>
      </c>
      <c r="H573" s="169" t="e">
        <f ca="1">OR(AND(E567&lt;&gt;0,ABS(F567-E567)&gt;=$M573),AND(E567=0,F567&gt;=$M573))</f>
        <v>#N/A</v>
      </c>
      <c r="I573" s="169" t="e">
        <f ca="1">OR(F567&lt;=(E567*(1-N573)),F567&gt;=(E567*(1+N573)))</f>
        <v>#N/A</v>
      </c>
      <c r="J573" s="169" t="b">
        <f>ISTEXT(C573)</f>
        <v>0</v>
      </c>
      <c r="K573" s="169" t="e">
        <f ca="1">IF(AND(H573=TRUE,I573=TRUE),TRUE,FALSE)</f>
        <v>#N/A</v>
      </c>
      <c r="L573" s="169" t="e">
        <f ca="1">IF(AND(H573=TRUE,I573=TRUE,J573=TRUE),TRUE,FALSE)</f>
        <v>#N/A</v>
      </c>
      <c r="M573" s="169">
        <v>5000</v>
      </c>
      <c r="N573" s="170">
        <v>0.2</v>
      </c>
      <c r="O573" s="170" t="s">
        <v>683</v>
      </c>
      <c r="P573">
        <f t="shared" ca="1" si="56"/>
        <v>30</v>
      </c>
      <c r="Q573">
        <f ca="1">MATCH(RIGHT($A567,LEN($A567) - SEARCH("-", $A567, SEARCH("-", $A567) + 1)),INDIRECT(LEFT($A567,SEARCH("-",$A567,1)-1)&amp;"_Header"),0)</f>
        <v>39</v>
      </c>
    </row>
    <row r="574" spans="1:17">
      <c r="A574" s="396" t="s">
        <v>623</v>
      </c>
      <c r="B574" s="317" t="s">
        <v>623</v>
      </c>
      <c r="C574" s="123"/>
      <c r="D574" s="123"/>
      <c r="E574" s="123"/>
      <c r="F574" s="123"/>
      <c r="G574" s="212"/>
      <c r="H574" s="158"/>
      <c r="I574" s="158"/>
      <c r="J574" s="158"/>
      <c r="K574" s="158"/>
      <c r="L574" s="158"/>
      <c r="M574" s="158"/>
      <c r="N574" s="163"/>
      <c r="O574" s="163"/>
    </row>
    <row r="575" spans="1:17">
      <c r="A575" s="396" t="s">
        <v>623</v>
      </c>
      <c r="B575" s="317" t="s">
        <v>623</v>
      </c>
      <c r="C575" s="92" t="s">
        <v>1108</v>
      </c>
      <c r="D575" s="55"/>
      <c r="E575" s="55"/>
      <c r="F575" s="56"/>
      <c r="G575" s="211"/>
      <c r="H575" s="158"/>
      <c r="I575" s="158"/>
      <c r="J575" s="158"/>
      <c r="K575" s="158"/>
      <c r="L575" s="158"/>
      <c r="M575" s="158"/>
      <c r="N575" s="163"/>
      <c r="O575" s="163"/>
    </row>
    <row r="576" spans="1:17" ht="45" customHeight="1">
      <c r="A576" s="396" t="s">
        <v>623</v>
      </c>
      <c r="B576" s="317" t="s">
        <v>623</v>
      </c>
      <c r="C576" s="57" t="s">
        <v>675</v>
      </c>
      <c r="D576" s="57" t="s">
        <v>676</v>
      </c>
      <c r="E576" s="57" t="s">
        <v>677</v>
      </c>
      <c r="F576" s="57" t="s">
        <v>678</v>
      </c>
      <c r="G576" s="211"/>
      <c r="H576" s="165"/>
      <c r="I576" s="165"/>
      <c r="J576" s="158"/>
      <c r="K576" s="165"/>
      <c r="L576" s="158"/>
      <c r="M576" s="158"/>
      <c r="N576" s="163"/>
      <c r="O576" s="163"/>
    </row>
    <row r="577" spans="1:17">
      <c r="A577" s="397" t="str">
        <f>LEFT(A579,LEN(A579)-8)</f>
        <v>EandR1-envcmt-exptotfa</v>
      </c>
      <c r="B577" s="317" t="s">
        <v>623</v>
      </c>
      <c r="C577" s="249" t="e">
        <f ca="1">INDEX(INDIRECT("data_"&amp;C$1&amp;"_array"),MATCH(Cover!$C$17,INDIRECT("data_"&amp;C$1&amp;"_rows"),0),MATCH(SUBSTITUTE($A577,"strt","end"),INDIRECT("data_"&amp;C$1&amp;"_cols"),0))</f>
        <v>#N/A</v>
      </c>
      <c r="D577" s="249" t="e">
        <f ca="1">INDEX(INDIRECT("data_"&amp;D$1&amp;"_array"),MATCH(Cover!$C$17,INDIRECT("data_"&amp;D$1&amp;"_rows"),0),MATCH(SUBSTITUTE($A577,"strt","end"),INDIRECT("data_"&amp;D$1&amp;"_cols"),0))</f>
        <v>#N/A</v>
      </c>
      <c r="E577" s="249" t="e">
        <f ca="1">INDEX(INDIRECT("data_"&amp;E$1&amp;"_array"),MATCH(Cover!$C$17,INDIRECT("data_"&amp;E$1&amp;"_rows"),0),MATCH(SUBSTITUTE($A577,"strt","end"),INDIRECT("data_"&amp;E$1&amp;"_cols"),0))</f>
        <v>#N/A</v>
      </c>
      <c r="F577" s="250">
        <f ca="1">INDEX(INDIRECT(LEFT($A577,SEARCH("-",$A577,1)-1)&amp;"_data"),MATCH(MID($A577, SEARCH("-",$A577) + 1, SEARCH("-",$A577,SEARCH("-",$A577)+1) - SEARCH("-",$A577) - 1),INDIRECT(LEFT($A577,SEARCH("-",$A577,1)-1)&amp;"_rows"),0),MATCH(RIGHT($A577,LEN($A577) - SEARCH("-", $A577, SEARCH("-", $A577) + 1)),INDIRECT(LEFT($A577,SEARCH("-",$A577,1)-1)&amp;"_Header"),0))</f>
        <v>0</v>
      </c>
      <c r="G577" s="211"/>
      <c r="H577" s="166"/>
      <c r="I577" s="166"/>
      <c r="J577" s="167"/>
      <c r="K577" s="166"/>
      <c r="L577" s="167"/>
      <c r="M577" s="167"/>
      <c r="N577" s="168"/>
      <c r="O577" s="168"/>
    </row>
    <row r="578" spans="1:17" ht="60" customHeight="1">
      <c r="A578" s="396" t="s">
        <v>623</v>
      </c>
      <c r="B578" s="317" t="s">
        <v>623</v>
      </c>
      <c r="C578" s="707" t="s">
        <v>692</v>
      </c>
      <c r="D578" s="708"/>
      <c r="E578" s="708"/>
      <c r="F578" s="709"/>
      <c r="G578" s="95"/>
      <c r="H578" s="169"/>
      <c r="I578" s="169"/>
      <c r="J578" s="169"/>
      <c r="K578" s="169"/>
      <c r="L578" s="169"/>
      <c r="M578" s="169"/>
      <c r="N578" s="170"/>
      <c r="O578" s="170"/>
    </row>
    <row r="579" spans="1:17" ht="60" customHeight="1">
      <c r="A579" s="396" t="s">
        <v>1109</v>
      </c>
      <c r="B579" s="317" t="s">
        <v>1110</v>
      </c>
      <c r="C579" s="704"/>
      <c r="D579" s="705"/>
      <c r="E579" s="705"/>
      <c r="F579" s="706"/>
      <c r="G579" s="332" t="e">
        <f ca="1">IF(AND($I579=TRUE,$J579=TRUE),"Return to form","")</f>
        <v>#N/A</v>
      </c>
      <c r="H579" s="169" t="e">
        <f ca="1">D577&lt;&gt;0</f>
        <v>#N/A</v>
      </c>
      <c r="I579" s="169" t="e">
        <f ca="1">F577&gt;=D577</f>
        <v>#N/A</v>
      </c>
      <c r="J579" s="169" t="b">
        <f>ISTEXT(C579)</f>
        <v>0</v>
      </c>
      <c r="K579" s="169" t="e">
        <f ca="1">IF(AND(H579=TRUE,I579=TRUE),TRUE,FALSE)</f>
        <v>#N/A</v>
      </c>
      <c r="L579" s="169" t="e">
        <f ca="1">IF(AND(H579=TRUE,I579=TRUE,J579=TRUE),TRUE,FALSE)</f>
        <v>#N/A</v>
      </c>
      <c r="M579" s="169"/>
      <c r="N579" s="170"/>
      <c r="O579" s="170" t="s">
        <v>683</v>
      </c>
      <c r="P579">
        <f ca="1">MATCH(MID($A577, SEARCH("-",$A579) + 1, SEARCH("-",$A579,SEARCH("-",$A579)+1) - SEARCH("-",$A579) - 1),INDIRECT(LEFT($A579,SEARCH("-",$A579,1)-1)&amp;"_rows"),0)</f>
        <v>32</v>
      </c>
      <c r="Q579">
        <f ca="1">MATCH(RIGHT($A577,LEN($A577) - SEARCH("-", $A577, SEARCH("-", $A577) + 1)),INDIRECT(LEFT($A577,SEARCH("-",$A577,1)-1)&amp;"_Header"),0)</f>
        <v>12</v>
      </c>
    </row>
    <row r="580" spans="1:17" ht="30" customHeight="1">
      <c r="A580" s="396" t="s">
        <v>623</v>
      </c>
      <c r="B580" s="317" t="s">
        <v>623</v>
      </c>
      <c r="C580" s="707" t="s">
        <v>684</v>
      </c>
      <c r="D580" s="708"/>
      <c r="E580" s="708"/>
      <c r="F580" s="709"/>
      <c r="G580" s="211"/>
      <c r="H580" s="169"/>
      <c r="I580" s="169"/>
      <c r="J580" s="169"/>
      <c r="K580" s="169"/>
      <c r="L580" s="169"/>
      <c r="M580" s="169"/>
      <c r="N580" s="170"/>
      <c r="O580" s="170"/>
    </row>
    <row r="581" spans="1:17" ht="60" customHeight="1">
      <c r="A581" s="396" t="s">
        <v>1111</v>
      </c>
      <c r="B581" s="317" t="s">
        <v>1112</v>
      </c>
      <c r="C581" s="704"/>
      <c r="D581" s="705"/>
      <c r="E581" s="705"/>
      <c r="F581" s="706"/>
      <c r="G581" s="332" t="e">
        <f ca="1">IF(AND($I581=TRUE,$J581=TRUE),"Return to form","")</f>
        <v>#N/A</v>
      </c>
      <c r="H581" s="169" t="e">
        <f ca="1">AND($F577&lt;=SUM($C577-$M581),$I579=FALSE)</f>
        <v>#N/A</v>
      </c>
      <c r="I581" s="169" t="e">
        <f ca="1">F577&lt;=SUM(C577*N581)</f>
        <v>#N/A</v>
      </c>
      <c r="J581" s="169" t="b">
        <f>ISTEXT(C581)</f>
        <v>0</v>
      </c>
      <c r="K581" s="169" t="e">
        <f ca="1">IF(AND(H581=TRUE,I581=TRUE),TRUE,FALSE)</f>
        <v>#N/A</v>
      </c>
      <c r="L581" s="169" t="e">
        <f ca="1">IF(AND(H581=TRUE,I581=TRUE,J581=TRUE),TRUE,FALSE)</f>
        <v>#N/A</v>
      </c>
      <c r="M581" s="169">
        <v>5000</v>
      </c>
      <c r="N581" s="170">
        <v>0.33333333333333298</v>
      </c>
      <c r="O581" s="170" t="s">
        <v>683</v>
      </c>
      <c r="P581">
        <f t="shared" ref="P581:P583" ca="1" si="57">MATCH(MID($A579, SEARCH("-",$A581) + 1, SEARCH("-",$A581,SEARCH("-",$A581)+1) - SEARCH("-",$A581) - 1),INDIRECT(LEFT($A581,SEARCH("-",$A581,1)-1)&amp;"_rows"),0)</f>
        <v>32</v>
      </c>
      <c r="Q581">
        <f ca="1">MATCH(RIGHT($A577,LEN($A577) - SEARCH("-", $A577, SEARCH("-", $A577) + 1)),INDIRECT(LEFT($A577,SEARCH("-",$A577,1)-1)&amp;"_Header"),0)</f>
        <v>12</v>
      </c>
    </row>
    <row r="582" spans="1:17" ht="30" customHeight="1">
      <c r="A582" s="396" t="s">
        <v>623</v>
      </c>
      <c r="B582" s="317" t="s">
        <v>623</v>
      </c>
      <c r="C582" s="707" t="s">
        <v>687</v>
      </c>
      <c r="D582" s="708"/>
      <c r="E582" s="708"/>
      <c r="F582" s="709"/>
      <c r="G582" s="211"/>
      <c r="H582" s="169"/>
      <c r="I582" s="169"/>
      <c r="J582" s="169"/>
      <c r="K582" s="169"/>
      <c r="L582" s="169"/>
      <c r="M582" s="169"/>
      <c r="N582" s="170"/>
      <c r="O582" s="170"/>
    </row>
    <row r="583" spans="1:17" ht="60" customHeight="1">
      <c r="A583" s="396" t="s">
        <v>1113</v>
      </c>
      <c r="B583" s="317" t="s">
        <v>1114</v>
      </c>
      <c r="C583" s="704"/>
      <c r="D583" s="705"/>
      <c r="E583" s="705"/>
      <c r="F583" s="706"/>
      <c r="G583" s="332" t="e">
        <f ca="1">IF(AND($I583=TRUE,$J583=TRUE),"Return to form","")</f>
        <v>#N/A</v>
      </c>
      <c r="H583" s="169" t="e">
        <f ca="1">OR(AND(E577&lt;&gt;0,ABS(F577-E577)&gt;=$M583),AND(E577=0,F577&gt;=$M583))</f>
        <v>#N/A</v>
      </c>
      <c r="I583" s="169" t="e">
        <f ca="1">OR(F577&lt;=(E577*(1-N583)),F577&gt;=(E577*(1+N583)))</f>
        <v>#N/A</v>
      </c>
      <c r="J583" s="169" t="b">
        <f>ISTEXT(C583)</f>
        <v>0</v>
      </c>
      <c r="K583" s="169" t="e">
        <f ca="1">IF(AND(H583=TRUE,I583=TRUE),TRUE,FALSE)</f>
        <v>#N/A</v>
      </c>
      <c r="L583" s="169" t="e">
        <f ca="1">IF(AND(H583=TRUE,I583=TRUE,J583=TRUE),TRUE,FALSE)</f>
        <v>#N/A</v>
      </c>
      <c r="M583" s="169">
        <v>5000</v>
      </c>
      <c r="N583" s="170">
        <v>0.2</v>
      </c>
      <c r="O583" s="170" t="s">
        <v>683</v>
      </c>
      <c r="P583">
        <f t="shared" ca="1" si="57"/>
        <v>32</v>
      </c>
      <c r="Q583">
        <f ca="1">MATCH(RIGHT($A577,LEN($A577) - SEARCH("-", $A577, SEARCH("-", $A577) + 1)),INDIRECT(LEFT($A577,SEARCH("-",$A577,1)-1)&amp;"_Header"),0)</f>
        <v>12</v>
      </c>
    </row>
    <row r="584" spans="1:17">
      <c r="A584" s="396" t="s">
        <v>623</v>
      </c>
      <c r="B584" s="317" t="s">
        <v>623</v>
      </c>
      <c r="C584" s="123"/>
      <c r="D584" s="123"/>
      <c r="E584" s="123"/>
      <c r="F584" s="123"/>
      <c r="G584" s="212"/>
      <c r="H584" s="158"/>
      <c r="I584" s="158"/>
      <c r="J584" s="158"/>
      <c r="K584" s="158"/>
      <c r="L584" s="158"/>
      <c r="M584" s="158"/>
      <c r="N584" s="163"/>
      <c r="O584" s="163"/>
    </row>
    <row r="585" spans="1:17">
      <c r="A585" s="396" t="s">
        <v>623</v>
      </c>
      <c r="B585" s="317" t="s">
        <v>623</v>
      </c>
      <c r="C585" s="92" t="s">
        <v>1115</v>
      </c>
      <c r="D585" s="55"/>
      <c r="E585" s="55"/>
      <c r="F585" s="56"/>
      <c r="G585" s="211"/>
      <c r="H585" s="158"/>
      <c r="I585" s="158"/>
      <c r="J585" s="158"/>
      <c r="K585" s="158"/>
      <c r="L585" s="158"/>
      <c r="M585" s="158"/>
      <c r="N585" s="163"/>
      <c r="O585" s="163"/>
    </row>
    <row r="586" spans="1:17" ht="45" customHeight="1">
      <c r="A586" s="396" t="s">
        <v>623</v>
      </c>
      <c r="B586" s="317" t="s">
        <v>623</v>
      </c>
      <c r="C586" s="57" t="s">
        <v>675</v>
      </c>
      <c r="D586" s="57" t="s">
        <v>676</v>
      </c>
      <c r="E586" s="57" t="s">
        <v>677</v>
      </c>
      <c r="F586" s="57" t="s">
        <v>678</v>
      </c>
      <c r="G586" s="211"/>
      <c r="H586" s="165"/>
      <c r="I586" s="165"/>
      <c r="J586" s="158"/>
      <c r="K586" s="165"/>
      <c r="L586" s="158"/>
      <c r="M586" s="158"/>
      <c r="N586" s="163"/>
      <c r="O586" s="163"/>
    </row>
    <row r="587" spans="1:17">
      <c r="A587" s="397" t="str">
        <f>LEFT(A589,LEN(A589)-8)</f>
        <v>EandR1-envcmt-exptotfin</v>
      </c>
      <c r="B587" s="317" t="s">
        <v>623</v>
      </c>
      <c r="C587" s="249" t="e">
        <f ca="1">INDEX(INDIRECT("data_"&amp;C$1&amp;"_array"),MATCH(Cover!$C$17,INDIRECT("data_"&amp;C$1&amp;"_rows"),0),MATCH(SUBSTITUTE($A587,"strt","end"),INDIRECT("data_"&amp;C$1&amp;"_cols"),0))</f>
        <v>#N/A</v>
      </c>
      <c r="D587" s="249" t="e">
        <f ca="1">INDEX(INDIRECT("data_"&amp;D$1&amp;"_array"),MATCH(Cover!$C$17,INDIRECT("data_"&amp;D$1&amp;"_rows"),0),MATCH(SUBSTITUTE($A587,"strt","end"),INDIRECT("data_"&amp;D$1&amp;"_cols"),0))</f>
        <v>#N/A</v>
      </c>
      <c r="E587" s="249" t="e">
        <f ca="1">INDEX(INDIRECT("data_"&amp;E$1&amp;"_array"),MATCH(Cover!$C$17,INDIRECT("data_"&amp;E$1&amp;"_rows"),0),MATCH(SUBSTITUTE($A587,"strt","end"),INDIRECT("data_"&amp;E$1&amp;"_cols"),0))</f>
        <v>#N/A</v>
      </c>
      <c r="F587" s="250">
        <f ca="1">INDEX(INDIRECT(LEFT($A587,SEARCH("-",$A587,1)-1)&amp;"_data"),MATCH(MID($A587, SEARCH("-",$A587) + 1, SEARCH("-",$A587,SEARCH("-",$A587)+1) - SEARCH("-",$A587) - 1),INDIRECT(LEFT($A587,SEARCH("-",$A587,1)-1)&amp;"_rows"),0),MATCH(RIGHT($A587,LEN($A587) - SEARCH("-", $A587, SEARCH("-", $A587) + 1)),INDIRECT(LEFT($A587,SEARCH("-",$A587,1)-1)&amp;"_Header"),0))</f>
        <v>0</v>
      </c>
      <c r="G587" s="211"/>
      <c r="H587" s="166"/>
      <c r="I587" s="166"/>
      <c r="J587" s="167"/>
      <c r="K587" s="166"/>
      <c r="L587" s="167"/>
      <c r="M587" s="167"/>
      <c r="N587" s="168"/>
      <c r="O587" s="168"/>
    </row>
    <row r="588" spans="1:17" ht="60" customHeight="1">
      <c r="A588" s="396" t="s">
        <v>623</v>
      </c>
      <c r="B588" s="317" t="s">
        <v>623</v>
      </c>
      <c r="C588" s="707" t="s">
        <v>692</v>
      </c>
      <c r="D588" s="708"/>
      <c r="E588" s="708"/>
      <c r="F588" s="709"/>
      <c r="G588" s="95"/>
      <c r="H588" s="169"/>
      <c r="I588" s="169"/>
      <c r="J588" s="169"/>
      <c r="K588" s="169"/>
      <c r="L588" s="169"/>
      <c r="M588" s="169"/>
      <c r="N588" s="170"/>
      <c r="O588" s="170"/>
    </row>
    <row r="589" spans="1:17" ht="60" customHeight="1">
      <c r="A589" s="396" t="s">
        <v>1116</v>
      </c>
      <c r="B589" s="317" t="s">
        <v>1117</v>
      </c>
      <c r="C589" s="704"/>
      <c r="D589" s="705"/>
      <c r="E589" s="705"/>
      <c r="F589" s="706"/>
      <c r="G589" s="332" t="e">
        <f ca="1">IF(AND($I589=TRUE,$J589=TRUE),"Return to form","")</f>
        <v>#N/A</v>
      </c>
      <c r="H589" s="169" t="e">
        <f ca="1">D587&lt;&gt;0</f>
        <v>#N/A</v>
      </c>
      <c r="I589" s="169" t="e">
        <f ca="1">F587&gt;=D587</f>
        <v>#N/A</v>
      </c>
      <c r="J589" s="169" t="b">
        <f>ISTEXT(C589)</f>
        <v>0</v>
      </c>
      <c r="K589" s="169" t="e">
        <f ca="1">IF(AND(H589=TRUE,I589=TRUE),TRUE,FALSE)</f>
        <v>#N/A</v>
      </c>
      <c r="L589" s="169" t="e">
        <f ca="1">IF(AND(H589=TRUE,I589=TRUE,J589=TRUE),TRUE,FALSE)</f>
        <v>#N/A</v>
      </c>
      <c r="M589" s="169"/>
      <c r="N589" s="170"/>
      <c r="O589" s="170" t="s">
        <v>683</v>
      </c>
      <c r="P589">
        <f ca="1">MATCH(MID($A587, SEARCH("-",$A589) + 1, SEARCH("-",$A589,SEARCH("-",$A589)+1) - SEARCH("-",$A589) - 1),INDIRECT(LEFT($A589,SEARCH("-",$A589,1)-1)&amp;"_rows"),0)</f>
        <v>32</v>
      </c>
      <c r="Q589">
        <f ca="1">MATCH(RIGHT($A587,LEN($A587) - SEARCH("-", $A587, SEARCH("-", $A587) + 1)),INDIRECT(LEFT($A587,SEARCH("-",$A587,1)-1)&amp;"_Header"),0)</f>
        <v>23</v>
      </c>
    </row>
    <row r="590" spans="1:17" ht="30" customHeight="1">
      <c r="A590" s="396" t="s">
        <v>623</v>
      </c>
      <c r="B590" s="317" t="s">
        <v>623</v>
      </c>
      <c r="C590" s="707" t="s">
        <v>684</v>
      </c>
      <c r="D590" s="708"/>
      <c r="E590" s="708"/>
      <c r="F590" s="709"/>
      <c r="G590" s="211"/>
      <c r="H590" s="169"/>
      <c r="I590" s="169"/>
      <c r="J590" s="169"/>
      <c r="K590" s="169"/>
      <c r="L590" s="169"/>
      <c r="M590" s="169"/>
      <c r="N590" s="170"/>
      <c r="O590" s="170"/>
    </row>
    <row r="591" spans="1:17" ht="60" customHeight="1">
      <c r="A591" s="396" t="s">
        <v>1118</v>
      </c>
      <c r="B591" s="317" t="s">
        <v>1119</v>
      </c>
      <c r="C591" s="704"/>
      <c r="D591" s="705"/>
      <c r="E591" s="705"/>
      <c r="F591" s="706"/>
      <c r="G591" s="332" t="e">
        <f ca="1">IF(AND($I591=TRUE,$J591=TRUE),"Return to form","")</f>
        <v>#N/A</v>
      </c>
      <c r="H591" s="169" t="e">
        <f ca="1">AND($F587&lt;=SUM($C587-$M591),$I589=FALSE)</f>
        <v>#N/A</v>
      </c>
      <c r="I591" s="169" t="e">
        <f ca="1">F587&lt;=SUM(C587*N591)</f>
        <v>#N/A</v>
      </c>
      <c r="J591" s="169" t="b">
        <f>ISTEXT(C591)</f>
        <v>0</v>
      </c>
      <c r="K591" s="169" t="e">
        <f ca="1">IF(AND(H591=TRUE,I591=TRUE),TRUE,FALSE)</f>
        <v>#N/A</v>
      </c>
      <c r="L591" s="169" t="e">
        <f ca="1">IF(AND(H591=TRUE,I591=TRUE,J591=TRUE),TRUE,FALSE)</f>
        <v>#N/A</v>
      </c>
      <c r="M591" s="169">
        <v>5000</v>
      </c>
      <c r="N591" s="170">
        <v>0.33333333333333298</v>
      </c>
      <c r="O591" s="170" t="s">
        <v>683</v>
      </c>
      <c r="P591">
        <f t="shared" ref="P591:P593" ca="1" si="58">MATCH(MID($A589, SEARCH("-",$A591) + 1, SEARCH("-",$A591,SEARCH("-",$A591)+1) - SEARCH("-",$A591) - 1),INDIRECT(LEFT($A591,SEARCH("-",$A591,1)-1)&amp;"_rows"),0)</f>
        <v>32</v>
      </c>
      <c r="Q591">
        <f ca="1">MATCH(RIGHT($A587,LEN($A587) - SEARCH("-", $A587, SEARCH("-", $A587) + 1)),INDIRECT(LEFT($A587,SEARCH("-",$A587,1)-1)&amp;"_Header"),0)</f>
        <v>23</v>
      </c>
    </row>
    <row r="592" spans="1:17" ht="30" customHeight="1">
      <c r="A592" s="396" t="s">
        <v>623</v>
      </c>
      <c r="B592" s="317" t="s">
        <v>623</v>
      </c>
      <c r="C592" s="707" t="s">
        <v>687</v>
      </c>
      <c r="D592" s="708"/>
      <c r="E592" s="708"/>
      <c r="F592" s="709"/>
      <c r="G592" s="211"/>
      <c r="H592" s="169"/>
      <c r="I592" s="169"/>
      <c r="J592" s="169"/>
      <c r="K592" s="169"/>
      <c r="L592" s="169"/>
      <c r="M592" s="169"/>
      <c r="N592" s="170"/>
      <c r="O592" s="170"/>
    </row>
    <row r="593" spans="1:17" ht="60" customHeight="1">
      <c r="A593" s="396" t="s">
        <v>1120</v>
      </c>
      <c r="B593" s="317" t="s">
        <v>1121</v>
      </c>
      <c r="C593" s="704"/>
      <c r="D593" s="705"/>
      <c r="E593" s="705"/>
      <c r="F593" s="706"/>
      <c r="G593" s="332" t="e">
        <f ca="1">IF(AND($I593=TRUE,$J593=TRUE),"Return to form","")</f>
        <v>#N/A</v>
      </c>
      <c r="H593" s="169" t="e">
        <f ca="1">OR(AND(E587&lt;&gt;0,ABS(F587-E587)&gt;=$M593),AND(E587=0,F587&gt;=$M593))</f>
        <v>#N/A</v>
      </c>
      <c r="I593" s="169" t="e">
        <f ca="1">OR(F587&lt;=(E587*(1-N593)),F587&gt;=(E587*(1+N593)))</f>
        <v>#N/A</v>
      </c>
      <c r="J593" s="169" t="b">
        <f>ISTEXT(C593)</f>
        <v>0</v>
      </c>
      <c r="K593" s="169" t="e">
        <f ca="1">IF(AND(H593=TRUE,I593=TRUE),TRUE,FALSE)</f>
        <v>#N/A</v>
      </c>
      <c r="L593" s="169" t="e">
        <f ca="1">IF(AND(H593=TRUE,I593=TRUE,J593=TRUE),TRUE,FALSE)</f>
        <v>#N/A</v>
      </c>
      <c r="M593" s="169">
        <v>5000</v>
      </c>
      <c r="N593" s="170">
        <v>0.2</v>
      </c>
      <c r="O593" s="170" t="s">
        <v>683</v>
      </c>
      <c r="P593">
        <f t="shared" ca="1" si="58"/>
        <v>32</v>
      </c>
      <c r="Q593">
        <f ca="1">MATCH(RIGHT($A587,LEN($A587) - SEARCH("-", $A587, SEARCH("-", $A587) + 1)),INDIRECT(LEFT($A587,SEARCH("-",$A587,1)-1)&amp;"_Header"),0)</f>
        <v>23</v>
      </c>
    </row>
    <row r="594" spans="1:17">
      <c r="A594" s="396" t="s">
        <v>623</v>
      </c>
      <c r="B594" s="317" t="s">
        <v>623</v>
      </c>
      <c r="C594" s="123"/>
      <c r="D594" s="123"/>
      <c r="E594" s="123"/>
      <c r="F594" s="123"/>
      <c r="G594" s="212"/>
      <c r="H594" s="158"/>
      <c r="I594" s="158"/>
      <c r="J594" s="158"/>
      <c r="K594" s="158"/>
      <c r="L594" s="158"/>
      <c r="M594" s="158"/>
      <c r="N594" s="163"/>
      <c r="O594" s="163"/>
    </row>
    <row r="595" spans="1:17">
      <c r="A595" s="396" t="s">
        <v>623</v>
      </c>
      <c r="B595" s="317" t="s">
        <v>623</v>
      </c>
      <c r="C595" s="92" t="s">
        <v>1122</v>
      </c>
      <c r="D595" s="55"/>
      <c r="E595" s="55"/>
      <c r="F595" s="56"/>
      <c r="G595" s="211"/>
      <c r="H595" s="158"/>
      <c r="I595" s="158"/>
      <c r="J595" s="158"/>
      <c r="K595" s="158"/>
      <c r="L595" s="158"/>
      <c r="M595" s="158"/>
      <c r="N595" s="163"/>
      <c r="O595" s="163"/>
    </row>
    <row r="596" spans="1:17" ht="45" customHeight="1">
      <c r="A596" s="396" t="s">
        <v>623</v>
      </c>
      <c r="B596" s="317" t="s">
        <v>623</v>
      </c>
      <c r="C596" s="57" t="s">
        <v>675</v>
      </c>
      <c r="D596" s="57" t="s">
        <v>676</v>
      </c>
      <c r="E596" s="57" t="s">
        <v>677</v>
      </c>
      <c r="F596" s="57" t="s">
        <v>678</v>
      </c>
      <c r="G596" s="211"/>
      <c r="H596" s="165"/>
      <c r="I596" s="165"/>
      <c r="J596" s="158"/>
      <c r="K596" s="165"/>
      <c r="L596" s="158"/>
      <c r="M596" s="158"/>
      <c r="N596" s="163"/>
      <c r="O596" s="163"/>
    </row>
    <row r="597" spans="1:17">
      <c r="A597" s="397" t="str">
        <f>LEFT(A599,LEN(A599)-8)</f>
        <v>EandR1-envcmt-rectot</v>
      </c>
      <c r="B597" s="317" t="s">
        <v>623</v>
      </c>
      <c r="C597" s="249" t="e">
        <f ca="1">INDEX(INDIRECT("data_"&amp;C$1&amp;"_array"),MATCH(Cover!$C$17,INDIRECT("data_"&amp;C$1&amp;"_rows"),0),MATCH(SUBSTITUTE($A597,"strt","end"),INDIRECT("data_"&amp;C$1&amp;"_cols"),0))</f>
        <v>#N/A</v>
      </c>
      <c r="D597" s="249" t="e">
        <f ca="1">INDEX(INDIRECT("data_"&amp;D$1&amp;"_array"),MATCH(Cover!$C$17,INDIRECT("data_"&amp;D$1&amp;"_rows"),0),MATCH(SUBSTITUTE($A597,"strt","end"),INDIRECT("data_"&amp;D$1&amp;"_cols"),0))</f>
        <v>#N/A</v>
      </c>
      <c r="E597" s="249" t="e">
        <f ca="1">INDEX(INDIRECT("data_"&amp;E$1&amp;"_array"),MATCH(Cover!$C$17,INDIRECT("data_"&amp;E$1&amp;"_rows"),0),MATCH(SUBSTITUTE($A597,"strt","end"),INDIRECT("data_"&amp;E$1&amp;"_cols"),0))</f>
        <v>#N/A</v>
      </c>
      <c r="F597" s="250">
        <f ca="1">INDEX(INDIRECT(LEFT($A597,SEARCH("-",$A597,1)-1)&amp;"_data"),MATCH(MID($A597, SEARCH("-",$A597) + 1, SEARCH("-",$A597,SEARCH("-",$A597)+1) - SEARCH("-",$A597) - 1),INDIRECT(LEFT($A597,SEARCH("-",$A597,1)-1)&amp;"_rows"),0),MATCH(RIGHT($A597,LEN($A597) - SEARCH("-", $A597, SEARCH("-", $A597) + 1)),INDIRECT(LEFT($A597,SEARCH("-",$A597,1)-1)&amp;"_Header"),0))</f>
        <v>0</v>
      </c>
      <c r="G597" s="211"/>
      <c r="H597" s="166"/>
      <c r="I597" s="166"/>
      <c r="J597" s="167"/>
      <c r="K597" s="166"/>
      <c r="L597" s="167"/>
      <c r="M597" s="167"/>
      <c r="N597" s="168"/>
      <c r="O597" s="168"/>
    </row>
    <row r="598" spans="1:17" ht="60" customHeight="1">
      <c r="A598" s="396" t="s">
        <v>623</v>
      </c>
      <c r="B598" s="317" t="s">
        <v>623</v>
      </c>
      <c r="C598" s="707" t="s">
        <v>692</v>
      </c>
      <c r="D598" s="708"/>
      <c r="E598" s="708"/>
      <c r="F598" s="709"/>
      <c r="G598" s="95"/>
      <c r="H598" s="169"/>
      <c r="I598" s="169"/>
      <c r="J598" s="169"/>
      <c r="K598" s="169"/>
      <c r="L598" s="169"/>
      <c r="M598" s="169"/>
      <c r="N598" s="170"/>
      <c r="O598" s="170"/>
    </row>
    <row r="599" spans="1:17" ht="60" customHeight="1">
      <c r="A599" s="396" t="s">
        <v>1123</v>
      </c>
      <c r="B599" s="317" t="s">
        <v>1124</v>
      </c>
      <c r="C599" s="704"/>
      <c r="D599" s="705"/>
      <c r="E599" s="705"/>
      <c r="F599" s="706"/>
      <c r="G599" s="332" t="e">
        <f ca="1">IF(AND($I599=TRUE,$J599=TRUE),"Return to form","")</f>
        <v>#N/A</v>
      </c>
      <c r="H599" s="169" t="e">
        <f ca="1">D597&lt;&gt;0</f>
        <v>#N/A</v>
      </c>
      <c r="I599" s="169" t="e">
        <f ca="1">F597&gt;=D597</f>
        <v>#N/A</v>
      </c>
      <c r="J599" s="169" t="b">
        <f>ISTEXT(C599)</f>
        <v>0</v>
      </c>
      <c r="K599" s="169" t="e">
        <f ca="1">IF(AND(H599=TRUE,I599=TRUE),TRUE,FALSE)</f>
        <v>#N/A</v>
      </c>
      <c r="L599" s="169" t="e">
        <f ca="1">IF(AND(H599=TRUE,I599=TRUE,J599=TRUE),TRUE,FALSE)</f>
        <v>#N/A</v>
      </c>
      <c r="M599" s="169"/>
      <c r="N599" s="170"/>
      <c r="O599" s="170" t="s">
        <v>683</v>
      </c>
      <c r="P599">
        <f ca="1">MATCH(MID($A597, SEARCH("-",$A599) + 1, SEARCH("-",$A599,SEARCH("-",$A599)+1) - SEARCH("-",$A599) - 1),INDIRECT(LEFT($A599,SEARCH("-",$A599,1)-1)&amp;"_rows"),0)</f>
        <v>32</v>
      </c>
      <c r="Q599">
        <f ca="1">MATCH(RIGHT($A597,LEN($A597) - SEARCH("-", $A597, SEARCH("-", $A597) + 1)),INDIRECT(LEFT($A597,SEARCH("-",$A597,1)-1)&amp;"_Header"),0)</f>
        <v>39</v>
      </c>
    </row>
    <row r="600" spans="1:17" ht="30" customHeight="1">
      <c r="A600" s="396" t="s">
        <v>623</v>
      </c>
      <c r="B600" s="317" t="s">
        <v>623</v>
      </c>
      <c r="C600" s="707" t="s">
        <v>684</v>
      </c>
      <c r="D600" s="708"/>
      <c r="E600" s="708"/>
      <c r="F600" s="709"/>
      <c r="G600" s="211"/>
      <c r="H600" s="169"/>
      <c r="I600" s="169"/>
      <c r="J600" s="169"/>
      <c r="K600" s="169"/>
      <c r="L600" s="169"/>
      <c r="M600" s="169"/>
      <c r="N600" s="170"/>
      <c r="O600" s="170"/>
    </row>
    <row r="601" spans="1:17" ht="60" customHeight="1">
      <c r="A601" s="396" t="s">
        <v>1125</v>
      </c>
      <c r="B601" s="317" t="s">
        <v>1126</v>
      </c>
      <c r="C601" s="704"/>
      <c r="D601" s="705"/>
      <c r="E601" s="705"/>
      <c r="F601" s="706"/>
      <c r="G601" s="332" t="e">
        <f ca="1">IF(AND($I601=TRUE,$J601=TRUE),"Return to form","")</f>
        <v>#N/A</v>
      </c>
      <c r="H601" s="169" t="e">
        <f ca="1">AND($F597&lt;=SUM($C597-$M601),$I599=FALSE)</f>
        <v>#N/A</v>
      </c>
      <c r="I601" s="169" t="e">
        <f ca="1">F597&lt;=SUM(C597*N601)</f>
        <v>#N/A</v>
      </c>
      <c r="J601" s="169" t="b">
        <f>ISTEXT(C601)</f>
        <v>0</v>
      </c>
      <c r="K601" s="169" t="e">
        <f ca="1">IF(AND(H601=TRUE,I601=TRUE),TRUE,FALSE)</f>
        <v>#N/A</v>
      </c>
      <c r="L601" s="169" t="e">
        <f ca="1">IF(AND(H601=TRUE,I601=TRUE,J601=TRUE),TRUE,FALSE)</f>
        <v>#N/A</v>
      </c>
      <c r="M601" s="169">
        <v>5000</v>
      </c>
      <c r="N601" s="170">
        <v>0.33333333333333298</v>
      </c>
      <c r="O601" s="170" t="s">
        <v>683</v>
      </c>
      <c r="P601">
        <f t="shared" ref="P601:P603" ca="1" si="59">MATCH(MID($A599, SEARCH("-",$A601) + 1, SEARCH("-",$A601,SEARCH("-",$A601)+1) - SEARCH("-",$A601) - 1),INDIRECT(LEFT($A601,SEARCH("-",$A601,1)-1)&amp;"_rows"),0)</f>
        <v>32</v>
      </c>
      <c r="Q601">
        <f ca="1">MATCH(RIGHT($A597,LEN($A597) - SEARCH("-", $A597, SEARCH("-", $A597) + 1)),INDIRECT(LEFT($A597,SEARCH("-",$A597,1)-1)&amp;"_Header"),0)</f>
        <v>39</v>
      </c>
    </row>
    <row r="602" spans="1:17" ht="30" customHeight="1">
      <c r="A602" s="396" t="s">
        <v>623</v>
      </c>
      <c r="B602" s="317" t="s">
        <v>623</v>
      </c>
      <c r="C602" s="707" t="s">
        <v>687</v>
      </c>
      <c r="D602" s="708"/>
      <c r="E602" s="708"/>
      <c r="F602" s="709"/>
      <c r="G602" s="211"/>
      <c r="H602" s="169"/>
      <c r="I602" s="169"/>
      <c r="J602" s="169"/>
      <c r="K602" s="169"/>
      <c r="L602" s="169"/>
      <c r="M602" s="169"/>
      <c r="N602" s="170"/>
      <c r="O602" s="170"/>
    </row>
    <row r="603" spans="1:17" ht="60" customHeight="1">
      <c r="A603" s="396" t="s">
        <v>1127</v>
      </c>
      <c r="B603" s="317" t="s">
        <v>1128</v>
      </c>
      <c r="C603" s="704"/>
      <c r="D603" s="705"/>
      <c r="E603" s="705"/>
      <c r="F603" s="706"/>
      <c r="G603" s="332" t="e">
        <f ca="1">IF(AND($I603=TRUE,$J603=TRUE),"Return to form","")</f>
        <v>#N/A</v>
      </c>
      <c r="H603" s="169" t="e">
        <f ca="1">OR(AND(E597&lt;&gt;0,ABS(F597-E597)&gt;=$M603),AND(E597=0,F597&gt;=$M603))</f>
        <v>#N/A</v>
      </c>
      <c r="I603" s="169" t="e">
        <f ca="1">OR(F597&lt;=(E597*(1-N603)),F597&gt;=(E597*(1+N603)))</f>
        <v>#N/A</v>
      </c>
      <c r="J603" s="169" t="b">
        <f>ISTEXT(C603)</f>
        <v>0</v>
      </c>
      <c r="K603" s="169" t="e">
        <f ca="1">IF(AND(H603=TRUE,I603=TRUE),TRUE,FALSE)</f>
        <v>#N/A</v>
      </c>
      <c r="L603" s="169" t="e">
        <f ca="1">IF(AND(H603=TRUE,I603=TRUE,J603=TRUE),TRUE,FALSE)</f>
        <v>#N/A</v>
      </c>
      <c r="M603" s="169">
        <v>5000</v>
      </c>
      <c r="N603" s="170">
        <v>0.2</v>
      </c>
      <c r="O603" s="170" t="s">
        <v>683</v>
      </c>
      <c r="P603">
        <f t="shared" ca="1" si="59"/>
        <v>32</v>
      </c>
      <c r="Q603">
        <f ca="1">MATCH(RIGHT($A597,LEN($A597) - SEARCH("-", $A597, SEARCH("-", $A597) + 1)),INDIRECT(LEFT($A597,SEARCH("-",$A597,1)-1)&amp;"_Header"),0)</f>
        <v>39</v>
      </c>
    </row>
    <row r="604" spans="1:17">
      <c r="A604" s="396" t="s">
        <v>623</v>
      </c>
      <c r="B604" s="317" t="s">
        <v>623</v>
      </c>
      <c r="C604" s="123"/>
      <c r="D604" s="123"/>
      <c r="E604" s="123"/>
      <c r="F604" s="123"/>
      <c r="G604" s="212"/>
      <c r="H604" s="158"/>
      <c r="I604" s="158"/>
      <c r="J604" s="158"/>
      <c r="K604" s="158"/>
      <c r="L604" s="158"/>
      <c r="M604" s="158"/>
      <c r="N604" s="163"/>
      <c r="O604" s="163"/>
    </row>
    <row r="605" spans="1:17">
      <c r="A605" s="396" t="s">
        <v>623</v>
      </c>
      <c r="B605" s="317" t="s">
        <v>623</v>
      </c>
      <c r="C605" s="92" t="s">
        <v>1129</v>
      </c>
      <c r="D605" s="55"/>
      <c r="E605" s="55"/>
      <c r="F605" s="56"/>
      <c r="G605" s="211"/>
      <c r="H605" s="158"/>
      <c r="I605" s="158"/>
      <c r="J605" s="158"/>
      <c r="K605" s="158"/>
      <c r="L605" s="158"/>
      <c r="M605" s="158"/>
      <c r="N605" s="163"/>
      <c r="O605" s="163"/>
    </row>
    <row r="606" spans="1:17" ht="45" customHeight="1">
      <c r="A606" s="396" t="s">
        <v>623</v>
      </c>
      <c r="B606" s="317" t="s">
        <v>623</v>
      </c>
      <c r="C606" s="57" t="s">
        <v>675</v>
      </c>
      <c r="D606" s="57" t="s">
        <v>676</v>
      </c>
      <c r="E606" s="57" t="s">
        <v>677</v>
      </c>
      <c r="F606" s="57" t="s">
        <v>678</v>
      </c>
      <c r="G606" s="211"/>
      <c r="H606" s="165"/>
      <c r="I606" s="165"/>
      <c r="J606" s="158"/>
      <c r="K606" s="165"/>
      <c r="L606" s="158"/>
      <c r="M606" s="158"/>
      <c r="N606" s="163"/>
      <c r="O606" s="163"/>
    </row>
    <row r="607" spans="1:17">
      <c r="A607" s="397" t="str">
        <f>LEFT(A609,LEN(A609)-8)</f>
        <v>EandR1-envcst-exptotfa</v>
      </c>
      <c r="B607" s="317" t="s">
        <v>623</v>
      </c>
      <c r="C607" s="249" t="e">
        <f ca="1">INDEX(INDIRECT("data_"&amp;C$1&amp;"_array"),MATCH(Cover!$C$17,INDIRECT("data_"&amp;C$1&amp;"_rows"),0),MATCH(SUBSTITUTE($A607,"strt","end"),INDIRECT("data_"&amp;C$1&amp;"_cols"),0))</f>
        <v>#N/A</v>
      </c>
      <c r="D607" s="249" t="e">
        <f ca="1">INDEX(INDIRECT("data_"&amp;D$1&amp;"_array"),MATCH(Cover!$C$17,INDIRECT("data_"&amp;D$1&amp;"_rows"),0),MATCH(SUBSTITUTE($A607,"strt","end"),INDIRECT("data_"&amp;D$1&amp;"_cols"),0))</f>
        <v>#N/A</v>
      </c>
      <c r="E607" s="249" t="e">
        <f ca="1">INDEX(INDIRECT("data_"&amp;E$1&amp;"_array"),MATCH(Cover!$C$17,INDIRECT("data_"&amp;E$1&amp;"_rows"),0),MATCH(SUBSTITUTE($A607,"strt","end"),INDIRECT("data_"&amp;E$1&amp;"_cols"),0))</f>
        <v>#N/A</v>
      </c>
      <c r="F607" s="250">
        <f ca="1">INDEX(INDIRECT(LEFT($A607,SEARCH("-",$A607,1)-1)&amp;"_data"),MATCH(MID($A607, SEARCH("-",$A607) + 1, SEARCH("-",$A607,SEARCH("-",$A607)+1) - SEARCH("-",$A607) - 1),INDIRECT(LEFT($A607,SEARCH("-",$A607,1)-1)&amp;"_rows"),0),MATCH(RIGHT($A607,LEN($A607) - SEARCH("-", $A607, SEARCH("-", $A607) + 1)),INDIRECT(LEFT($A607,SEARCH("-",$A607,1)-1)&amp;"_Header"),0))</f>
        <v>0</v>
      </c>
      <c r="G607" s="211"/>
      <c r="H607" s="166"/>
      <c r="I607" s="166"/>
      <c r="J607" s="167"/>
      <c r="K607" s="166"/>
      <c r="L607" s="167"/>
      <c r="M607" s="167"/>
      <c r="N607" s="168"/>
      <c r="O607" s="168"/>
    </row>
    <row r="608" spans="1:17" ht="60" customHeight="1">
      <c r="A608" s="396" t="s">
        <v>623</v>
      </c>
      <c r="B608" s="317" t="s">
        <v>623</v>
      </c>
      <c r="C608" s="707" t="s">
        <v>692</v>
      </c>
      <c r="D608" s="708"/>
      <c r="E608" s="708"/>
      <c r="F608" s="709"/>
      <c r="G608" s="95"/>
      <c r="H608" s="169"/>
      <c r="I608" s="169"/>
      <c r="J608" s="169"/>
      <c r="K608" s="169"/>
      <c r="L608" s="169"/>
      <c r="M608" s="169"/>
      <c r="N608" s="170"/>
      <c r="O608" s="170"/>
    </row>
    <row r="609" spans="1:17" ht="60" customHeight="1">
      <c r="A609" s="396" t="s">
        <v>1130</v>
      </c>
      <c r="B609" s="317" t="s">
        <v>1131</v>
      </c>
      <c r="C609" s="704"/>
      <c r="D609" s="705"/>
      <c r="E609" s="705"/>
      <c r="F609" s="706"/>
      <c r="G609" s="332" t="e">
        <f ca="1">IF(AND($I609=TRUE,$J609=TRUE),"Return to form","")</f>
        <v>#N/A</v>
      </c>
      <c r="H609" s="169" t="e">
        <f ca="1">D607&lt;&gt;0</f>
        <v>#N/A</v>
      </c>
      <c r="I609" s="169" t="e">
        <f ca="1">F607&gt;=D607</f>
        <v>#N/A</v>
      </c>
      <c r="J609" s="169" t="b">
        <f>ISTEXT(C609)</f>
        <v>0</v>
      </c>
      <c r="K609" s="169" t="e">
        <f ca="1">IF(AND(H609=TRUE,I609=TRUE),TRUE,FALSE)</f>
        <v>#N/A</v>
      </c>
      <c r="L609" s="169" t="e">
        <f ca="1">IF(AND(H609=TRUE,I609=TRUE,J609=TRUE),TRUE,FALSE)</f>
        <v>#N/A</v>
      </c>
      <c r="M609" s="169"/>
      <c r="N609" s="170"/>
      <c r="O609" s="170" t="s">
        <v>683</v>
      </c>
      <c r="P609">
        <f ca="1">MATCH(MID($A607, SEARCH("-",$A609) + 1, SEARCH("-",$A609,SEARCH("-",$A609)+1) - SEARCH("-",$A609) - 1),INDIRECT(LEFT($A609,SEARCH("-",$A609,1)-1)&amp;"_rows"),0)</f>
        <v>33</v>
      </c>
      <c r="Q609">
        <f ca="1">MATCH(RIGHT($A607,LEN($A607) - SEARCH("-", $A607, SEARCH("-", $A607) + 1)),INDIRECT(LEFT($A607,SEARCH("-",$A607,1)-1)&amp;"_Header"),0)</f>
        <v>12</v>
      </c>
    </row>
    <row r="610" spans="1:17" ht="30" customHeight="1">
      <c r="A610" s="396" t="s">
        <v>623</v>
      </c>
      <c r="B610" s="317" t="s">
        <v>623</v>
      </c>
      <c r="C610" s="707" t="s">
        <v>684</v>
      </c>
      <c r="D610" s="708"/>
      <c r="E610" s="708"/>
      <c r="F610" s="709"/>
      <c r="G610" s="211"/>
      <c r="H610" s="169"/>
      <c r="I610" s="169"/>
      <c r="J610" s="169"/>
      <c r="K610" s="169"/>
      <c r="L610" s="169"/>
      <c r="M610" s="169"/>
      <c r="N610" s="170"/>
      <c r="O610" s="170"/>
    </row>
    <row r="611" spans="1:17" ht="60" customHeight="1">
      <c r="A611" s="396" t="s">
        <v>1132</v>
      </c>
      <c r="B611" s="317" t="s">
        <v>1133</v>
      </c>
      <c r="C611" s="704"/>
      <c r="D611" s="705"/>
      <c r="E611" s="705"/>
      <c r="F611" s="706"/>
      <c r="G611" s="332" t="e">
        <f ca="1">IF(AND($I611=TRUE,$J611=TRUE),"Return to form","")</f>
        <v>#N/A</v>
      </c>
      <c r="H611" s="169" t="e">
        <f ca="1">AND($F607&lt;=SUM($C607-$M611),$I609=FALSE)</f>
        <v>#N/A</v>
      </c>
      <c r="I611" s="169" t="e">
        <f ca="1">F607&lt;=SUM(C607*N611)</f>
        <v>#N/A</v>
      </c>
      <c r="J611" s="169" t="b">
        <f>ISTEXT(C611)</f>
        <v>0</v>
      </c>
      <c r="K611" s="169" t="e">
        <f ca="1">IF(AND(H611=TRUE,I611=TRUE),TRUE,FALSE)</f>
        <v>#N/A</v>
      </c>
      <c r="L611" s="169" t="e">
        <f ca="1">IF(AND(H611=TRUE,I611=TRUE,J611=TRUE),TRUE,FALSE)</f>
        <v>#N/A</v>
      </c>
      <c r="M611" s="169">
        <v>5000</v>
      </c>
      <c r="N611" s="170">
        <v>0.33333333333333298</v>
      </c>
      <c r="O611" s="170" t="s">
        <v>683</v>
      </c>
      <c r="P611">
        <f t="shared" ref="P611:P613" ca="1" si="60">MATCH(MID($A609, SEARCH("-",$A611) + 1, SEARCH("-",$A611,SEARCH("-",$A611)+1) - SEARCH("-",$A611) - 1),INDIRECT(LEFT($A611,SEARCH("-",$A611,1)-1)&amp;"_rows"),0)</f>
        <v>33</v>
      </c>
      <c r="Q611">
        <f ca="1">MATCH(RIGHT($A607,LEN($A607) - SEARCH("-", $A607, SEARCH("-", $A607) + 1)),INDIRECT(LEFT($A607,SEARCH("-",$A607,1)-1)&amp;"_Header"),0)</f>
        <v>12</v>
      </c>
    </row>
    <row r="612" spans="1:17" ht="30" customHeight="1">
      <c r="A612" s="396" t="s">
        <v>623</v>
      </c>
      <c r="B612" s="317" t="s">
        <v>623</v>
      </c>
      <c r="C612" s="707" t="s">
        <v>687</v>
      </c>
      <c r="D612" s="708"/>
      <c r="E612" s="708"/>
      <c r="F612" s="709"/>
      <c r="G612" s="211"/>
      <c r="H612" s="169"/>
      <c r="I612" s="169"/>
      <c r="J612" s="169"/>
      <c r="K612" s="169"/>
      <c r="L612" s="169"/>
      <c r="M612" s="169"/>
      <c r="N612" s="170"/>
      <c r="O612" s="170"/>
    </row>
    <row r="613" spans="1:17" ht="60" customHeight="1">
      <c r="A613" s="396" t="s">
        <v>1134</v>
      </c>
      <c r="B613" s="317" t="s">
        <v>1135</v>
      </c>
      <c r="C613" s="704"/>
      <c r="D613" s="705"/>
      <c r="E613" s="705"/>
      <c r="F613" s="706"/>
      <c r="G613" s="332" t="e">
        <f ca="1">IF(AND($I613=TRUE,$J613=TRUE),"Return to form","")</f>
        <v>#N/A</v>
      </c>
      <c r="H613" s="169" t="e">
        <f ca="1">OR(AND(E607&lt;&gt;0,ABS(F607-E607)&gt;=$M613),AND(E607=0,F607&gt;=$M613))</f>
        <v>#N/A</v>
      </c>
      <c r="I613" s="169" t="e">
        <f ca="1">OR(F607&lt;=(E607*(1-N613)),F607&gt;=(E607*(1+N613)))</f>
        <v>#N/A</v>
      </c>
      <c r="J613" s="169" t="b">
        <f>ISTEXT(C613)</f>
        <v>0</v>
      </c>
      <c r="K613" s="169" t="e">
        <f ca="1">IF(AND(H613=TRUE,I613=TRUE),TRUE,FALSE)</f>
        <v>#N/A</v>
      </c>
      <c r="L613" s="169" t="e">
        <f ca="1">IF(AND(H613=TRUE,I613=TRUE,J613=TRUE),TRUE,FALSE)</f>
        <v>#N/A</v>
      </c>
      <c r="M613" s="169">
        <v>5000</v>
      </c>
      <c r="N613" s="170">
        <v>0.2</v>
      </c>
      <c r="O613" s="170" t="s">
        <v>683</v>
      </c>
      <c r="P613">
        <f t="shared" ca="1" si="60"/>
        <v>33</v>
      </c>
      <c r="Q613">
        <f ca="1">MATCH(RIGHT($A607,LEN($A607) - SEARCH("-", $A607, SEARCH("-", $A607) + 1)),INDIRECT(LEFT($A607,SEARCH("-",$A607,1)-1)&amp;"_Header"),0)</f>
        <v>12</v>
      </c>
    </row>
    <row r="614" spans="1:17">
      <c r="A614" s="396" t="s">
        <v>623</v>
      </c>
      <c r="B614" s="317" t="s">
        <v>623</v>
      </c>
      <c r="C614" s="123"/>
      <c r="D614" s="123"/>
      <c r="E614" s="123"/>
      <c r="F614" s="123"/>
      <c r="G614" s="212"/>
      <c r="H614" s="158"/>
      <c r="I614" s="158"/>
      <c r="J614" s="158"/>
      <c r="K614" s="158"/>
      <c r="L614" s="158"/>
      <c r="M614" s="158"/>
      <c r="N614" s="163"/>
      <c r="O614" s="163"/>
    </row>
    <row r="615" spans="1:17">
      <c r="A615" s="396" t="s">
        <v>623</v>
      </c>
      <c r="B615" s="317" t="s">
        <v>623</v>
      </c>
      <c r="C615" s="92" t="s">
        <v>1136</v>
      </c>
      <c r="D615" s="55"/>
      <c r="E615" s="55"/>
      <c r="F615" s="56"/>
      <c r="G615" s="211"/>
      <c r="H615" s="158"/>
      <c r="I615" s="158"/>
      <c r="J615" s="158"/>
      <c r="K615" s="158"/>
      <c r="L615" s="158"/>
      <c r="M615" s="158"/>
      <c r="N615" s="163"/>
      <c r="O615" s="163"/>
    </row>
    <row r="616" spans="1:17" ht="45" customHeight="1">
      <c r="A616" s="396" t="s">
        <v>623</v>
      </c>
      <c r="B616" s="317" t="s">
        <v>623</v>
      </c>
      <c r="C616" s="57" t="s">
        <v>675</v>
      </c>
      <c r="D616" s="57" t="s">
        <v>676</v>
      </c>
      <c r="E616" s="57" t="s">
        <v>677</v>
      </c>
      <c r="F616" s="57" t="s">
        <v>678</v>
      </c>
      <c r="G616" s="211"/>
      <c r="H616" s="165"/>
      <c r="I616" s="165"/>
      <c r="J616" s="158"/>
      <c r="K616" s="165"/>
      <c r="L616" s="158"/>
      <c r="M616" s="158"/>
      <c r="N616" s="163"/>
      <c r="O616" s="163"/>
    </row>
    <row r="617" spans="1:17">
      <c r="A617" s="397" t="str">
        <f>LEFT(A619,LEN(A619)-8)</f>
        <v>EandR1-envcst-exptotfin</v>
      </c>
      <c r="B617" s="317" t="s">
        <v>623</v>
      </c>
      <c r="C617" s="249" t="e">
        <f ca="1">INDEX(INDIRECT("data_"&amp;C$1&amp;"_array"),MATCH(Cover!$C$17,INDIRECT("data_"&amp;C$1&amp;"_rows"),0),MATCH(SUBSTITUTE($A617,"strt","end"),INDIRECT("data_"&amp;C$1&amp;"_cols"),0))</f>
        <v>#N/A</v>
      </c>
      <c r="D617" s="249" t="e">
        <f ca="1">INDEX(INDIRECT("data_"&amp;D$1&amp;"_array"),MATCH(Cover!$C$17,INDIRECT("data_"&amp;D$1&amp;"_rows"),0),MATCH(SUBSTITUTE($A617,"strt","end"),INDIRECT("data_"&amp;D$1&amp;"_cols"),0))</f>
        <v>#N/A</v>
      </c>
      <c r="E617" s="249" t="e">
        <f ca="1">INDEX(INDIRECT("data_"&amp;E$1&amp;"_array"),MATCH(Cover!$C$17,INDIRECT("data_"&amp;E$1&amp;"_rows"),0),MATCH(SUBSTITUTE($A617,"strt","end"),INDIRECT("data_"&amp;E$1&amp;"_cols"),0))</f>
        <v>#N/A</v>
      </c>
      <c r="F617" s="250">
        <f ca="1">INDEX(INDIRECT(LEFT($A617,SEARCH("-",$A617,1)-1)&amp;"_data"),MATCH(MID($A617, SEARCH("-",$A617) + 1, SEARCH("-",$A617,SEARCH("-",$A617)+1) - SEARCH("-",$A617) - 1),INDIRECT(LEFT($A617,SEARCH("-",$A617,1)-1)&amp;"_rows"),0),MATCH(RIGHT($A617,LEN($A617) - SEARCH("-", $A617, SEARCH("-", $A617) + 1)),INDIRECT(LEFT($A617,SEARCH("-",$A617,1)-1)&amp;"_Header"),0))</f>
        <v>0</v>
      </c>
      <c r="G617" s="211"/>
      <c r="H617" s="166"/>
      <c r="I617" s="166"/>
      <c r="J617" s="167"/>
      <c r="K617" s="166"/>
      <c r="L617" s="167"/>
      <c r="M617" s="167"/>
      <c r="N617" s="168"/>
      <c r="O617" s="168"/>
    </row>
    <row r="618" spans="1:17" ht="60" customHeight="1">
      <c r="A618" s="396" t="s">
        <v>623</v>
      </c>
      <c r="B618" s="317" t="s">
        <v>623</v>
      </c>
      <c r="C618" s="707" t="s">
        <v>692</v>
      </c>
      <c r="D618" s="708"/>
      <c r="E618" s="708"/>
      <c r="F618" s="709"/>
      <c r="G618" s="95"/>
      <c r="H618" s="169"/>
      <c r="I618" s="169"/>
      <c r="J618" s="169"/>
      <c r="K618" s="169"/>
      <c r="L618" s="169"/>
      <c r="M618" s="169"/>
      <c r="N618" s="170"/>
      <c r="O618" s="170"/>
    </row>
    <row r="619" spans="1:17" ht="60" customHeight="1">
      <c r="A619" s="396" t="s">
        <v>1137</v>
      </c>
      <c r="B619" s="317" t="s">
        <v>1138</v>
      </c>
      <c r="C619" s="704"/>
      <c r="D619" s="705"/>
      <c r="E619" s="705"/>
      <c r="F619" s="706"/>
      <c r="G619" s="332" t="e">
        <f ca="1">IF(AND($I619=TRUE,$J619=TRUE),"Return to form","")</f>
        <v>#N/A</v>
      </c>
      <c r="H619" s="169" t="e">
        <f ca="1">D617&lt;&gt;0</f>
        <v>#N/A</v>
      </c>
      <c r="I619" s="169" t="e">
        <f ca="1">F617&gt;=D617</f>
        <v>#N/A</v>
      </c>
      <c r="J619" s="169" t="b">
        <f>ISTEXT(C619)</f>
        <v>0</v>
      </c>
      <c r="K619" s="169" t="e">
        <f ca="1">IF(AND(H619=TRUE,I619=TRUE),TRUE,FALSE)</f>
        <v>#N/A</v>
      </c>
      <c r="L619" s="169" t="e">
        <f ca="1">IF(AND(H619=TRUE,I619=TRUE,J619=TRUE),TRUE,FALSE)</f>
        <v>#N/A</v>
      </c>
      <c r="M619" s="169"/>
      <c r="N619" s="170"/>
      <c r="O619" s="170" t="s">
        <v>683</v>
      </c>
      <c r="P619">
        <f ca="1">MATCH(MID($A617, SEARCH("-",$A619) + 1, SEARCH("-",$A619,SEARCH("-",$A619)+1) - SEARCH("-",$A619) - 1),INDIRECT(LEFT($A619,SEARCH("-",$A619,1)-1)&amp;"_rows"),0)</f>
        <v>33</v>
      </c>
      <c r="Q619">
        <f ca="1">MATCH(RIGHT($A617,LEN($A617) - SEARCH("-", $A617, SEARCH("-", $A617) + 1)),INDIRECT(LEFT($A617,SEARCH("-",$A617,1)-1)&amp;"_Header"),0)</f>
        <v>23</v>
      </c>
    </row>
    <row r="620" spans="1:17" ht="30" customHeight="1">
      <c r="A620" s="396" t="s">
        <v>623</v>
      </c>
      <c r="B620" s="317" t="s">
        <v>623</v>
      </c>
      <c r="C620" s="707" t="s">
        <v>684</v>
      </c>
      <c r="D620" s="708"/>
      <c r="E620" s="708"/>
      <c r="F620" s="709"/>
      <c r="G620" s="211"/>
      <c r="H620" s="169"/>
      <c r="I620" s="169"/>
      <c r="J620" s="169"/>
      <c r="K620" s="169"/>
      <c r="L620" s="169"/>
      <c r="M620" s="169"/>
      <c r="N620" s="170"/>
      <c r="O620" s="170"/>
    </row>
    <row r="621" spans="1:17" ht="60" customHeight="1">
      <c r="A621" s="396" t="s">
        <v>1139</v>
      </c>
      <c r="B621" s="317" t="s">
        <v>1140</v>
      </c>
      <c r="C621" s="704"/>
      <c r="D621" s="705"/>
      <c r="E621" s="705"/>
      <c r="F621" s="706"/>
      <c r="G621" s="332" t="e">
        <f ca="1">IF(AND($I621=TRUE,$J621=TRUE),"Return to form","")</f>
        <v>#N/A</v>
      </c>
      <c r="H621" s="169" t="e">
        <f ca="1">AND($F617&lt;=SUM($C617-$M621),$I619=FALSE)</f>
        <v>#N/A</v>
      </c>
      <c r="I621" s="169" t="e">
        <f ca="1">F617&lt;=SUM(C617*N621)</f>
        <v>#N/A</v>
      </c>
      <c r="J621" s="169" t="b">
        <f>ISTEXT(C621)</f>
        <v>0</v>
      </c>
      <c r="K621" s="169" t="e">
        <f ca="1">IF(AND(H621=TRUE,I621=TRUE),TRUE,FALSE)</f>
        <v>#N/A</v>
      </c>
      <c r="L621" s="169" t="e">
        <f ca="1">IF(AND(H621=TRUE,I621=TRUE,J621=TRUE),TRUE,FALSE)</f>
        <v>#N/A</v>
      </c>
      <c r="M621" s="169">
        <v>5000</v>
      </c>
      <c r="N621" s="170">
        <v>0.33333333333333298</v>
      </c>
      <c r="O621" s="170" t="s">
        <v>683</v>
      </c>
      <c r="P621">
        <f t="shared" ref="P621:P623" ca="1" si="61">MATCH(MID($A619, SEARCH("-",$A621) + 1, SEARCH("-",$A621,SEARCH("-",$A621)+1) - SEARCH("-",$A621) - 1),INDIRECT(LEFT($A621,SEARCH("-",$A621,1)-1)&amp;"_rows"),0)</f>
        <v>33</v>
      </c>
      <c r="Q621">
        <f ca="1">MATCH(RIGHT($A617,LEN($A617) - SEARCH("-", $A617, SEARCH("-", $A617) + 1)),INDIRECT(LEFT($A617,SEARCH("-",$A617,1)-1)&amp;"_Header"),0)</f>
        <v>23</v>
      </c>
    </row>
    <row r="622" spans="1:17" ht="30" customHeight="1">
      <c r="A622" s="396" t="s">
        <v>623</v>
      </c>
      <c r="B622" s="317" t="s">
        <v>623</v>
      </c>
      <c r="C622" s="707" t="s">
        <v>687</v>
      </c>
      <c r="D622" s="708"/>
      <c r="E622" s="708"/>
      <c r="F622" s="709"/>
      <c r="G622" s="211"/>
      <c r="H622" s="169"/>
      <c r="I622" s="169"/>
      <c r="J622" s="169"/>
      <c r="K622" s="169"/>
      <c r="L622" s="169"/>
      <c r="M622" s="169"/>
      <c r="N622" s="170"/>
      <c r="O622" s="170"/>
    </row>
    <row r="623" spans="1:17" ht="60" customHeight="1">
      <c r="A623" s="396" t="s">
        <v>1141</v>
      </c>
      <c r="B623" s="317" t="s">
        <v>1142</v>
      </c>
      <c r="C623" s="704"/>
      <c r="D623" s="705"/>
      <c r="E623" s="705"/>
      <c r="F623" s="706"/>
      <c r="G623" s="332" t="e">
        <f ca="1">IF(AND($I623=TRUE,$J623=TRUE),"Return to form","")</f>
        <v>#N/A</v>
      </c>
      <c r="H623" s="169" t="e">
        <f ca="1">OR(AND(E617&lt;&gt;0,ABS(F617-E617)&gt;=$M623),AND(E617=0,F617&gt;=$M623))</f>
        <v>#N/A</v>
      </c>
      <c r="I623" s="169" t="e">
        <f ca="1">OR(F617&lt;=(E617*(1-N623)),F617&gt;=(E617*(1+N623)))</f>
        <v>#N/A</v>
      </c>
      <c r="J623" s="169" t="b">
        <f>ISTEXT(C623)</f>
        <v>0</v>
      </c>
      <c r="K623" s="169" t="e">
        <f ca="1">IF(AND(H623=TRUE,I623=TRUE),TRUE,FALSE)</f>
        <v>#N/A</v>
      </c>
      <c r="L623" s="169" t="e">
        <f ca="1">IF(AND(H623=TRUE,I623=TRUE,J623=TRUE),TRUE,FALSE)</f>
        <v>#N/A</v>
      </c>
      <c r="M623" s="169">
        <v>5000</v>
      </c>
      <c r="N623" s="170">
        <v>0.2</v>
      </c>
      <c r="O623" s="170" t="s">
        <v>683</v>
      </c>
      <c r="P623">
        <f t="shared" ca="1" si="61"/>
        <v>33</v>
      </c>
      <c r="Q623">
        <f ca="1">MATCH(RIGHT($A617,LEN($A617) - SEARCH("-", $A617, SEARCH("-", $A617) + 1)),INDIRECT(LEFT($A617,SEARCH("-",$A617,1)-1)&amp;"_Header"),0)</f>
        <v>23</v>
      </c>
    </row>
    <row r="624" spans="1:17">
      <c r="A624" s="396" t="s">
        <v>623</v>
      </c>
      <c r="B624" s="317" t="s">
        <v>623</v>
      </c>
      <c r="C624" s="123"/>
      <c r="D624" s="123"/>
      <c r="E624" s="123"/>
      <c r="F624" s="123"/>
      <c r="G624" s="212"/>
      <c r="H624" s="158"/>
      <c r="I624" s="158"/>
      <c r="J624" s="158"/>
      <c r="K624" s="158"/>
      <c r="L624" s="158"/>
      <c r="M624" s="158"/>
      <c r="N624" s="163"/>
      <c r="O624" s="163"/>
    </row>
    <row r="625" spans="1:17">
      <c r="A625" s="396" t="s">
        <v>623</v>
      </c>
      <c r="B625" s="317" t="s">
        <v>623</v>
      </c>
      <c r="C625" s="92" t="s">
        <v>1143</v>
      </c>
      <c r="D625" s="55"/>
      <c r="E625" s="55"/>
      <c r="F625" s="56"/>
      <c r="G625" s="211"/>
      <c r="H625" s="158"/>
      <c r="I625" s="158"/>
      <c r="J625" s="158"/>
      <c r="K625" s="158"/>
      <c r="L625" s="158"/>
      <c r="M625" s="158"/>
      <c r="N625" s="163"/>
      <c r="O625" s="163"/>
    </row>
    <row r="626" spans="1:17" ht="45" customHeight="1">
      <c r="A626" s="396" t="s">
        <v>623</v>
      </c>
      <c r="B626" s="317" t="s">
        <v>623</v>
      </c>
      <c r="C626" s="57" t="s">
        <v>675</v>
      </c>
      <c r="D626" s="57" t="s">
        <v>676</v>
      </c>
      <c r="E626" s="57" t="s">
        <v>677</v>
      </c>
      <c r="F626" s="57" t="s">
        <v>678</v>
      </c>
      <c r="G626" s="211"/>
      <c r="H626" s="165"/>
      <c r="I626" s="165"/>
      <c r="J626" s="158"/>
      <c r="K626" s="165"/>
      <c r="L626" s="158"/>
      <c r="M626" s="158"/>
      <c r="N626" s="163"/>
      <c r="O626" s="163"/>
    </row>
    <row r="627" spans="1:17">
      <c r="A627" s="397" t="str">
        <f>LEFT(A629,LEN(A629)-8)</f>
        <v>EandR1-envcst-rectot</v>
      </c>
      <c r="B627" s="317" t="s">
        <v>623</v>
      </c>
      <c r="C627" s="249" t="e">
        <f ca="1">INDEX(INDIRECT("data_"&amp;C$1&amp;"_array"),MATCH(Cover!$C$17,INDIRECT("data_"&amp;C$1&amp;"_rows"),0),MATCH(SUBSTITUTE($A627,"strt","end"),INDIRECT("data_"&amp;C$1&amp;"_cols"),0))</f>
        <v>#N/A</v>
      </c>
      <c r="D627" s="249" t="e">
        <f ca="1">INDEX(INDIRECT("data_"&amp;D$1&amp;"_array"),MATCH(Cover!$C$17,INDIRECT("data_"&amp;D$1&amp;"_rows"),0),MATCH(SUBSTITUTE($A627,"strt","end"),INDIRECT("data_"&amp;D$1&amp;"_cols"),0))</f>
        <v>#N/A</v>
      </c>
      <c r="E627" s="249" t="e">
        <f ca="1">INDEX(INDIRECT("data_"&amp;E$1&amp;"_array"),MATCH(Cover!$C$17,INDIRECT("data_"&amp;E$1&amp;"_rows"),0),MATCH(SUBSTITUTE($A627,"strt","end"),INDIRECT("data_"&amp;E$1&amp;"_cols"),0))</f>
        <v>#N/A</v>
      </c>
      <c r="F627" s="250">
        <f ca="1">INDEX(INDIRECT(LEFT($A627,SEARCH("-",$A627,1)-1)&amp;"_data"),MATCH(MID($A627, SEARCH("-",$A627) + 1, SEARCH("-",$A627,SEARCH("-",$A627)+1) - SEARCH("-",$A627) - 1),INDIRECT(LEFT($A627,SEARCH("-",$A627,1)-1)&amp;"_rows"),0),MATCH(RIGHT($A627,LEN($A627) - SEARCH("-", $A627, SEARCH("-", $A627) + 1)),INDIRECT(LEFT($A627,SEARCH("-",$A627,1)-1)&amp;"_Header"),0))</f>
        <v>0</v>
      </c>
      <c r="G627" s="211"/>
      <c r="H627" s="166"/>
      <c r="I627" s="166"/>
      <c r="J627" s="167"/>
      <c r="K627" s="166"/>
      <c r="L627" s="167"/>
      <c r="M627" s="167"/>
      <c r="N627" s="168"/>
      <c r="O627" s="168"/>
    </row>
    <row r="628" spans="1:17" ht="60" customHeight="1">
      <c r="A628" s="396" t="s">
        <v>623</v>
      </c>
      <c r="B628" s="317" t="s">
        <v>623</v>
      </c>
      <c r="C628" s="707" t="s">
        <v>692</v>
      </c>
      <c r="D628" s="708"/>
      <c r="E628" s="708"/>
      <c r="F628" s="709"/>
      <c r="G628" s="95"/>
      <c r="H628" s="169"/>
      <c r="I628" s="169"/>
      <c r="J628" s="169"/>
      <c r="K628" s="169"/>
      <c r="L628" s="169"/>
      <c r="M628" s="169"/>
      <c r="N628" s="170"/>
      <c r="O628" s="170"/>
    </row>
    <row r="629" spans="1:17" ht="60" customHeight="1">
      <c r="A629" s="396" t="s">
        <v>1144</v>
      </c>
      <c r="B629" s="317" t="s">
        <v>1145</v>
      </c>
      <c r="C629" s="704"/>
      <c r="D629" s="705"/>
      <c r="E629" s="705"/>
      <c r="F629" s="706"/>
      <c r="G629" s="332" t="e">
        <f ca="1">IF(AND($I629=TRUE,$J629=TRUE),"Return to form","")</f>
        <v>#N/A</v>
      </c>
      <c r="H629" s="169" t="e">
        <f ca="1">D627&lt;&gt;0</f>
        <v>#N/A</v>
      </c>
      <c r="I629" s="169" t="e">
        <f ca="1">F627&gt;=D627</f>
        <v>#N/A</v>
      </c>
      <c r="J629" s="169" t="b">
        <f>ISTEXT(C629)</f>
        <v>0</v>
      </c>
      <c r="K629" s="169" t="e">
        <f ca="1">IF(AND(H629=TRUE,I629=TRUE),TRUE,FALSE)</f>
        <v>#N/A</v>
      </c>
      <c r="L629" s="169" t="e">
        <f ca="1">IF(AND(H629=TRUE,I629=TRUE,J629=TRUE),TRUE,FALSE)</f>
        <v>#N/A</v>
      </c>
      <c r="M629" s="169"/>
      <c r="N629" s="170"/>
      <c r="O629" s="170" t="s">
        <v>683</v>
      </c>
      <c r="P629">
        <f ca="1">MATCH(MID($A627, SEARCH("-",$A629) + 1, SEARCH("-",$A629,SEARCH("-",$A629)+1) - SEARCH("-",$A629) - 1),INDIRECT(LEFT($A629,SEARCH("-",$A629,1)-1)&amp;"_rows"),0)</f>
        <v>33</v>
      </c>
      <c r="Q629">
        <f ca="1">MATCH(RIGHT($A627,LEN($A627) - SEARCH("-", $A627, SEARCH("-", $A627) + 1)),INDIRECT(LEFT($A627,SEARCH("-",$A627,1)-1)&amp;"_Header"),0)</f>
        <v>39</v>
      </c>
    </row>
    <row r="630" spans="1:17" ht="30" customHeight="1">
      <c r="A630" s="396" t="s">
        <v>623</v>
      </c>
      <c r="B630" s="317" t="s">
        <v>623</v>
      </c>
      <c r="C630" s="707" t="s">
        <v>684</v>
      </c>
      <c r="D630" s="708"/>
      <c r="E630" s="708"/>
      <c r="F630" s="709"/>
      <c r="G630" s="211"/>
      <c r="H630" s="169"/>
      <c r="I630" s="169"/>
      <c r="J630" s="169"/>
      <c r="K630" s="169"/>
      <c r="L630" s="169"/>
      <c r="M630" s="169"/>
      <c r="N630" s="170"/>
      <c r="O630" s="170"/>
    </row>
    <row r="631" spans="1:17" ht="60" customHeight="1">
      <c r="A631" s="396" t="s">
        <v>1146</v>
      </c>
      <c r="B631" s="317" t="s">
        <v>1147</v>
      </c>
      <c r="C631" s="704"/>
      <c r="D631" s="705"/>
      <c r="E631" s="705"/>
      <c r="F631" s="706"/>
      <c r="G631" s="332" t="e">
        <f ca="1">IF(AND($I631=TRUE,$J631=TRUE),"Return to form","")</f>
        <v>#N/A</v>
      </c>
      <c r="H631" s="169" t="e">
        <f ca="1">AND($F627&lt;=SUM($C627-$M631),$I629=FALSE)</f>
        <v>#N/A</v>
      </c>
      <c r="I631" s="169" t="e">
        <f ca="1">F627&lt;=SUM(C627*N631)</f>
        <v>#N/A</v>
      </c>
      <c r="J631" s="169" t="b">
        <f>ISTEXT(C631)</f>
        <v>0</v>
      </c>
      <c r="K631" s="169" t="e">
        <f ca="1">IF(AND(H631=TRUE,I631=TRUE),TRUE,FALSE)</f>
        <v>#N/A</v>
      </c>
      <c r="L631" s="169" t="e">
        <f ca="1">IF(AND(H631=TRUE,I631=TRUE,J631=TRUE),TRUE,FALSE)</f>
        <v>#N/A</v>
      </c>
      <c r="M631" s="169">
        <v>5000</v>
      </c>
      <c r="N631" s="170">
        <v>0.33333333333333298</v>
      </c>
      <c r="O631" s="170" t="s">
        <v>683</v>
      </c>
      <c r="P631">
        <f t="shared" ref="P631:P633" ca="1" si="62">MATCH(MID($A629, SEARCH("-",$A631) + 1, SEARCH("-",$A631,SEARCH("-",$A631)+1) - SEARCH("-",$A631) - 1),INDIRECT(LEFT($A631,SEARCH("-",$A631,1)-1)&amp;"_rows"),0)</f>
        <v>33</v>
      </c>
      <c r="Q631">
        <f ca="1">MATCH(RIGHT($A627,LEN($A627) - SEARCH("-", $A627, SEARCH("-", $A627) + 1)),INDIRECT(LEFT($A627,SEARCH("-",$A627,1)-1)&amp;"_Header"),0)</f>
        <v>39</v>
      </c>
    </row>
    <row r="632" spans="1:17" ht="30" customHeight="1">
      <c r="A632" s="396" t="s">
        <v>623</v>
      </c>
      <c r="B632" s="317" t="s">
        <v>623</v>
      </c>
      <c r="C632" s="707" t="s">
        <v>687</v>
      </c>
      <c r="D632" s="708"/>
      <c r="E632" s="708"/>
      <c r="F632" s="709"/>
      <c r="G632" s="211"/>
      <c r="H632" s="169"/>
      <c r="I632" s="169"/>
      <c r="J632" s="169"/>
      <c r="K632" s="169"/>
      <c r="L632" s="169"/>
      <c r="M632" s="169"/>
      <c r="N632" s="170"/>
      <c r="O632" s="170"/>
    </row>
    <row r="633" spans="1:17" ht="60" customHeight="1">
      <c r="A633" s="396" t="s">
        <v>1148</v>
      </c>
      <c r="B633" s="317" t="s">
        <v>1149</v>
      </c>
      <c r="C633" s="704"/>
      <c r="D633" s="705"/>
      <c r="E633" s="705"/>
      <c r="F633" s="706"/>
      <c r="G633" s="332" t="e">
        <f ca="1">IF(AND($I633=TRUE,$J633=TRUE),"Return to form","")</f>
        <v>#N/A</v>
      </c>
      <c r="H633" s="169" t="e">
        <f ca="1">OR(AND(E627&lt;&gt;0,ABS(F627-E627)&gt;=$M633),AND(E627=0,F627&gt;=$M633))</f>
        <v>#N/A</v>
      </c>
      <c r="I633" s="169" t="e">
        <f ca="1">OR(F627&lt;=(E627*(1-N633)),F627&gt;=(E627*(1+N633)))</f>
        <v>#N/A</v>
      </c>
      <c r="J633" s="169" t="b">
        <f>ISTEXT(C633)</f>
        <v>0</v>
      </c>
      <c r="K633" s="169" t="e">
        <f ca="1">IF(AND(H633=TRUE,I633=TRUE),TRUE,FALSE)</f>
        <v>#N/A</v>
      </c>
      <c r="L633" s="169" t="e">
        <f ca="1">IF(AND(H633=TRUE,I633=TRUE,J633=TRUE),TRUE,FALSE)</f>
        <v>#N/A</v>
      </c>
      <c r="M633" s="169">
        <v>5000</v>
      </c>
      <c r="N633" s="170">
        <v>0.2</v>
      </c>
      <c r="O633" s="170" t="s">
        <v>683</v>
      </c>
      <c r="P633">
        <f t="shared" ca="1" si="62"/>
        <v>33</v>
      </c>
      <c r="Q633">
        <f ca="1">MATCH(RIGHT($A627,LEN($A627) - SEARCH("-", $A627, SEARCH("-", $A627) + 1)),INDIRECT(LEFT($A627,SEARCH("-",$A627,1)-1)&amp;"_Header"),0)</f>
        <v>39</v>
      </c>
    </row>
    <row r="634" spans="1:17">
      <c r="A634" s="396" t="s">
        <v>623</v>
      </c>
      <c r="B634" s="317" t="s">
        <v>623</v>
      </c>
      <c r="C634" s="123"/>
      <c r="D634" s="123"/>
      <c r="E634" s="123"/>
      <c r="F634" s="123"/>
      <c r="G634" s="212"/>
      <c r="H634" s="158"/>
      <c r="I634" s="158"/>
      <c r="J634" s="158"/>
      <c r="K634" s="158"/>
      <c r="L634" s="158"/>
      <c r="M634" s="158"/>
      <c r="N634" s="163"/>
      <c r="O634" s="163"/>
    </row>
    <row r="635" spans="1:17">
      <c r="A635" s="396" t="s">
        <v>623</v>
      </c>
      <c r="B635" s="317" t="s">
        <v>623</v>
      </c>
      <c r="C635" s="92" t="s">
        <v>1150</v>
      </c>
      <c r="D635" s="55"/>
      <c r="E635" s="55"/>
      <c r="F635" s="56"/>
      <c r="G635" s="211"/>
      <c r="H635" s="158"/>
      <c r="I635" s="158"/>
      <c r="J635" s="158"/>
      <c r="K635" s="158"/>
      <c r="L635" s="158"/>
      <c r="M635" s="158"/>
      <c r="N635" s="163"/>
      <c r="O635" s="163"/>
    </row>
    <row r="636" spans="1:17" ht="45" customHeight="1">
      <c r="A636" s="396" t="s">
        <v>623</v>
      </c>
      <c r="B636" s="317" t="s">
        <v>623</v>
      </c>
      <c r="C636" s="57" t="s">
        <v>675</v>
      </c>
      <c r="D636" s="57" t="s">
        <v>676</v>
      </c>
      <c r="E636" s="57" t="s">
        <v>677</v>
      </c>
      <c r="F636" s="57" t="s">
        <v>678</v>
      </c>
      <c r="G636" s="211"/>
      <c r="H636" s="165"/>
      <c r="I636" s="165"/>
      <c r="J636" s="158"/>
      <c r="K636" s="165"/>
      <c r="L636" s="158"/>
      <c r="M636" s="158"/>
      <c r="N636" s="163"/>
      <c r="O636" s="163"/>
    </row>
    <row r="637" spans="1:17">
      <c r="A637" s="397" t="str">
        <f>LEFT(A639,LEN(A639)-8)</f>
        <v>EandR1-envcmm-exptotfa</v>
      </c>
      <c r="B637" s="317" t="s">
        <v>623</v>
      </c>
      <c r="C637" s="249" t="e">
        <f ca="1">INDEX(INDIRECT("data_"&amp;C$1&amp;"_array"),MATCH(Cover!$C$17,INDIRECT("data_"&amp;C$1&amp;"_rows"),0),MATCH(SUBSTITUTE($A637,"strt","end"),INDIRECT("data_"&amp;C$1&amp;"_cols"),0))</f>
        <v>#N/A</v>
      </c>
      <c r="D637" s="249" t="e">
        <f ca="1">INDEX(INDIRECT("data_"&amp;D$1&amp;"_array"),MATCH(Cover!$C$17,INDIRECT("data_"&amp;D$1&amp;"_rows"),0),MATCH(SUBSTITUTE($A637,"strt","end"),INDIRECT("data_"&amp;D$1&amp;"_cols"),0))</f>
        <v>#N/A</v>
      </c>
      <c r="E637" s="249" t="e">
        <f ca="1">INDEX(INDIRECT("data_"&amp;E$1&amp;"_array"),MATCH(Cover!$C$17,INDIRECT("data_"&amp;E$1&amp;"_rows"),0),MATCH(SUBSTITUTE($A637,"strt","end"),INDIRECT("data_"&amp;E$1&amp;"_cols"),0))</f>
        <v>#N/A</v>
      </c>
      <c r="F637" s="250">
        <f ca="1">INDEX(INDIRECT(LEFT($A637,SEARCH("-",$A637,1)-1)&amp;"_data"),MATCH(MID($A637, SEARCH("-",$A637) + 1, SEARCH("-",$A637,SEARCH("-",$A637)+1) - SEARCH("-",$A637) - 1),INDIRECT(LEFT($A637,SEARCH("-",$A637,1)-1)&amp;"_rows"),0),MATCH(RIGHT($A637,LEN($A637) - SEARCH("-", $A637, SEARCH("-", $A637) + 1)),INDIRECT(LEFT($A637,SEARCH("-",$A637,1)-1)&amp;"_Header"),0))</f>
        <v>0</v>
      </c>
      <c r="G637" s="211"/>
      <c r="H637" s="166"/>
      <c r="I637" s="166"/>
      <c r="J637" s="167"/>
      <c r="K637" s="166"/>
      <c r="L637" s="167"/>
      <c r="M637" s="167"/>
      <c r="N637" s="168"/>
      <c r="O637" s="168"/>
    </row>
    <row r="638" spans="1:17" ht="60" customHeight="1">
      <c r="A638" s="396" t="s">
        <v>623</v>
      </c>
      <c r="B638" s="317" t="s">
        <v>623</v>
      </c>
      <c r="C638" s="707" t="s">
        <v>692</v>
      </c>
      <c r="D638" s="708"/>
      <c r="E638" s="708"/>
      <c r="F638" s="709"/>
      <c r="G638" s="95"/>
      <c r="H638" s="169"/>
      <c r="I638" s="169"/>
      <c r="J638" s="169"/>
      <c r="K638" s="169"/>
      <c r="L638" s="169"/>
      <c r="M638" s="169"/>
      <c r="N638" s="170"/>
      <c r="O638" s="170"/>
    </row>
    <row r="639" spans="1:17" ht="60" customHeight="1">
      <c r="A639" s="396" t="s">
        <v>1151</v>
      </c>
      <c r="B639" s="317" t="s">
        <v>1152</v>
      </c>
      <c r="C639" s="704"/>
      <c r="D639" s="705"/>
      <c r="E639" s="705"/>
      <c r="F639" s="706"/>
      <c r="G639" s="332" t="e">
        <f ca="1">IF(AND($I639=TRUE,$J639=TRUE),"Return to form","")</f>
        <v>#N/A</v>
      </c>
      <c r="H639" s="169" t="e">
        <f ca="1">D637&lt;&gt;0</f>
        <v>#N/A</v>
      </c>
      <c r="I639" s="169" t="e">
        <f ca="1">F637&gt;=D637</f>
        <v>#N/A</v>
      </c>
      <c r="J639" s="169" t="b">
        <f>ISTEXT(C639)</f>
        <v>0</v>
      </c>
      <c r="K639" s="169" t="e">
        <f ca="1">IF(AND(H639=TRUE,I639=TRUE),TRUE,FALSE)</f>
        <v>#N/A</v>
      </c>
      <c r="L639" s="169" t="e">
        <f ca="1">IF(AND(H639=TRUE,I639=TRUE,J639=TRUE),TRUE,FALSE)</f>
        <v>#N/A</v>
      </c>
      <c r="M639" s="169"/>
      <c r="N639" s="170"/>
      <c r="O639" s="170" t="s">
        <v>683</v>
      </c>
      <c r="P639">
        <f ca="1">MATCH(MID($A637, SEARCH("-",$A639) + 1, SEARCH("-",$A639,SEARCH("-",$A639)+1) - SEARCH("-",$A639) - 1),INDIRECT(LEFT($A639,SEARCH("-",$A639,1)-1)&amp;"_rows"),0)</f>
        <v>34</v>
      </c>
      <c r="Q639">
        <f ca="1">MATCH(RIGHT($A637,LEN($A637) - SEARCH("-", $A637, SEARCH("-", $A637) + 1)),INDIRECT(LEFT($A637,SEARCH("-",$A637,1)-1)&amp;"_Header"),0)</f>
        <v>12</v>
      </c>
    </row>
    <row r="640" spans="1:17" ht="30" customHeight="1">
      <c r="A640" s="396" t="s">
        <v>623</v>
      </c>
      <c r="B640" s="317" t="s">
        <v>623</v>
      </c>
      <c r="C640" s="707" t="s">
        <v>684</v>
      </c>
      <c r="D640" s="708"/>
      <c r="E640" s="708"/>
      <c r="F640" s="709"/>
      <c r="G640" s="211"/>
      <c r="H640" s="169"/>
      <c r="I640" s="169"/>
      <c r="J640" s="169"/>
      <c r="K640" s="169"/>
      <c r="L640" s="169"/>
      <c r="M640" s="169"/>
      <c r="N640" s="170"/>
      <c r="O640" s="170"/>
    </row>
    <row r="641" spans="1:17" ht="60" customHeight="1">
      <c r="A641" s="396" t="s">
        <v>1153</v>
      </c>
      <c r="B641" s="317" t="s">
        <v>1154</v>
      </c>
      <c r="C641" s="704"/>
      <c r="D641" s="705"/>
      <c r="E641" s="705"/>
      <c r="F641" s="706"/>
      <c r="G641" s="332" t="e">
        <f ca="1">IF(AND($I641=TRUE,$J641=TRUE),"Return to form","")</f>
        <v>#N/A</v>
      </c>
      <c r="H641" s="169" t="e">
        <f ca="1">AND($F637&lt;=SUM($C637-$M641),$I639=FALSE)</f>
        <v>#N/A</v>
      </c>
      <c r="I641" s="169" t="e">
        <f ca="1">F637&lt;=SUM(C637*N641)</f>
        <v>#N/A</v>
      </c>
      <c r="J641" s="169" t="b">
        <f>ISTEXT(C641)</f>
        <v>0</v>
      </c>
      <c r="K641" s="169" t="e">
        <f ca="1">IF(AND(H641=TRUE,I641=TRUE),TRUE,FALSE)</f>
        <v>#N/A</v>
      </c>
      <c r="L641" s="169" t="e">
        <f ca="1">IF(AND(H641=TRUE,I641=TRUE,J641=TRUE),TRUE,FALSE)</f>
        <v>#N/A</v>
      </c>
      <c r="M641" s="169">
        <v>5000</v>
      </c>
      <c r="N641" s="170">
        <v>0.33333333333333298</v>
      </c>
      <c r="O641" s="170" t="s">
        <v>683</v>
      </c>
      <c r="P641">
        <f t="shared" ref="P641:P643" ca="1" si="63">MATCH(MID($A639, SEARCH("-",$A641) + 1, SEARCH("-",$A641,SEARCH("-",$A641)+1) - SEARCH("-",$A641) - 1),INDIRECT(LEFT($A641,SEARCH("-",$A641,1)-1)&amp;"_rows"),0)</f>
        <v>34</v>
      </c>
      <c r="Q641">
        <f ca="1">MATCH(RIGHT($A637,LEN($A637) - SEARCH("-", $A637, SEARCH("-", $A637) + 1)),INDIRECT(LEFT($A637,SEARCH("-",$A637,1)-1)&amp;"_Header"),0)</f>
        <v>12</v>
      </c>
    </row>
    <row r="642" spans="1:17" ht="30" customHeight="1">
      <c r="A642" s="396" t="s">
        <v>623</v>
      </c>
      <c r="B642" s="317" t="s">
        <v>623</v>
      </c>
      <c r="C642" s="707" t="s">
        <v>687</v>
      </c>
      <c r="D642" s="708"/>
      <c r="E642" s="708"/>
      <c r="F642" s="709"/>
      <c r="G642" s="211"/>
      <c r="H642" s="169"/>
      <c r="I642" s="169"/>
      <c r="J642" s="169"/>
      <c r="K642" s="169"/>
      <c r="L642" s="169"/>
      <c r="M642" s="169"/>
      <c r="N642" s="170"/>
      <c r="O642" s="170"/>
    </row>
    <row r="643" spans="1:17" ht="60" customHeight="1">
      <c r="A643" s="396" t="s">
        <v>1155</v>
      </c>
      <c r="B643" s="317" t="s">
        <v>1156</v>
      </c>
      <c r="C643" s="704"/>
      <c r="D643" s="705"/>
      <c r="E643" s="705"/>
      <c r="F643" s="706"/>
      <c r="G643" s="332" t="e">
        <f ca="1">IF(AND($I643=TRUE,$J643=TRUE),"Return to form","")</f>
        <v>#N/A</v>
      </c>
      <c r="H643" s="169" t="e">
        <f ca="1">OR(AND(E637&lt;&gt;0,ABS(F637-E637)&gt;=$M643),AND(E637=0,F637&gt;=$M643))</f>
        <v>#N/A</v>
      </c>
      <c r="I643" s="169" t="e">
        <f ca="1">OR(F637&lt;=(E637*(1-N643)),F637&gt;=(E637*(1+N643)))</f>
        <v>#N/A</v>
      </c>
      <c r="J643" s="169" t="b">
        <f>ISTEXT(C643)</f>
        <v>0</v>
      </c>
      <c r="K643" s="169" t="e">
        <f ca="1">IF(AND(H643=TRUE,I643=TRUE),TRUE,FALSE)</f>
        <v>#N/A</v>
      </c>
      <c r="L643" s="169" t="e">
        <f ca="1">IF(AND(H643=TRUE,I643=TRUE,J643=TRUE),TRUE,FALSE)</f>
        <v>#N/A</v>
      </c>
      <c r="M643" s="169">
        <v>5000</v>
      </c>
      <c r="N643" s="170">
        <v>0.2</v>
      </c>
      <c r="O643" s="170" t="s">
        <v>683</v>
      </c>
      <c r="P643">
        <f t="shared" ca="1" si="63"/>
        <v>34</v>
      </c>
      <c r="Q643">
        <f ca="1">MATCH(RIGHT($A637,LEN($A637) - SEARCH("-", $A637, SEARCH("-", $A637) + 1)),INDIRECT(LEFT($A637,SEARCH("-",$A637,1)-1)&amp;"_Header"),0)</f>
        <v>12</v>
      </c>
    </row>
    <row r="644" spans="1:17">
      <c r="A644" s="396" t="s">
        <v>623</v>
      </c>
      <c r="B644" s="317" t="s">
        <v>623</v>
      </c>
      <c r="C644" s="123"/>
      <c r="D644" s="123"/>
      <c r="E644" s="123"/>
      <c r="F644" s="123"/>
      <c r="G644" s="212"/>
      <c r="H644" s="158"/>
      <c r="I644" s="158"/>
      <c r="J644" s="158"/>
      <c r="K644" s="158"/>
      <c r="L644" s="158"/>
      <c r="M644" s="158"/>
      <c r="N644" s="163"/>
      <c r="O644" s="163"/>
    </row>
    <row r="645" spans="1:17">
      <c r="A645" s="396" t="s">
        <v>623</v>
      </c>
      <c r="B645" s="317" t="s">
        <v>623</v>
      </c>
      <c r="C645" s="92" t="s">
        <v>1157</v>
      </c>
      <c r="D645" s="55"/>
      <c r="E645" s="55"/>
      <c r="F645" s="56"/>
      <c r="G645" s="211"/>
      <c r="H645" s="158"/>
      <c r="I645" s="158"/>
      <c r="J645" s="158"/>
      <c r="K645" s="158"/>
      <c r="L645" s="158"/>
      <c r="M645" s="158"/>
      <c r="N645" s="163"/>
      <c r="O645" s="163"/>
    </row>
    <row r="646" spans="1:17" ht="45" customHeight="1">
      <c r="A646" s="396" t="s">
        <v>623</v>
      </c>
      <c r="B646" s="317" t="s">
        <v>623</v>
      </c>
      <c r="C646" s="57" t="s">
        <v>675</v>
      </c>
      <c r="D646" s="57" t="s">
        <v>676</v>
      </c>
      <c r="E646" s="57" t="s">
        <v>677</v>
      </c>
      <c r="F646" s="57" t="s">
        <v>678</v>
      </c>
      <c r="G646" s="211"/>
      <c r="H646" s="165"/>
      <c r="I646" s="165"/>
      <c r="J646" s="158"/>
      <c r="K646" s="165"/>
      <c r="L646" s="158"/>
      <c r="M646" s="158"/>
      <c r="N646" s="163"/>
      <c r="O646" s="163"/>
    </row>
    <row r="647" spans="1:17">
      <c r="A647" s="397" t="str">
        <f>LEFT(A649,LEN(A649)-8)</f>
        <v>EandR1-envcmm-exptotfin</v>
      </c>
      <c r="B647" s="317" t="s">
        <v>623</v>
      </c>
      <c r="C647" s="249" t="e">
        <f ca="1">INDEX(INDIRECT("data_"&amp;C$1&amp;"_array"),MATCH(Cover!$C$17,INDIRECT("data_"&amp;C$1&amp;"_rows"),0),MATCH(SUBSTITUTE($A647,"strt","end"),INDIRECT("data_"&amp;C$1&amp;"_cols"),0))</f>
        <v>#N/A</v>
      </c>
      <c r="D647" s="249" t="e">
        <f ca="1">INDEX(INDIRECT("data_"&amp;D$1&amp;"_array"),MATCH(Cover!$C$17,INDIRECT("data_"&amp;D$1&amp;"_rows"),0),MATCH(SUBSTITUTE($A647,"strt","end"),INDIRECT("data_"&amp;D$1&amp;"_cols"),0))</f>
        <v>#N/A</v>
      </c>
      <c r="E647" s="249" t="e">
        <f ca="1">INDEX(INDIRECT("data_"&amp;E$1&amp;"_array"),MATCH(Cover!$C$17,INDIRECT("data_"&amp;E$1&amp;"_rows"),0),MATCH(SUBSTITUTE($A647,"strt","end"),INDIRECT("data_"&amp;E$1&amp;"_cols"),0))</f>
        <v>#N/A</v>
      </c>
      <c r="F647" s="250">
        <f ca="1">INDEX(INDIRECT(LEFT($A647,SEARCH("-",$A647,1)-1)&amp;"_data"),MATCH(MID($A647, SEARCH("-",$A647) + 1, SEARCH("-",$A647,SEARCH("-",$A647)+1) - SEARCH("-",$A647) - 1),INDIRECT(LEFT($A647,SEARCH("-",$A647,1)-1)&amp;"_rows"),0),MATCH(RIGHT($A647,LEN($A647) - SEARCH("-", $A647, SEARCH("-", $A647) + 1)),INDIRECT(LEFT($A647,SEARCH("-",$A647,1)-1)&amp;"_Header"),0))</f>
        <v>0</v>
      </c>
      <c r="G647" s="211"/>
      <c r="H647" s="166"/>
      <c r="I647" s="166"/>
      <c r="J647" s="167"/>
      <c r="K647" s="166"/>
      <c r="L647" s="167"/>
      <c r="M647" s="167"/>
      <c r="N647" s="168"/>
      <c r="O647" s="168"/>
    </row>
    <row r="648" spans="1:17" ht="60" customHeight="1">
      <c r="A648" s="396" t="s">
        <v>623</v>
      </c>
      <c r="B648" s="317" t="s">
        <v>623</v>
      </c>
      <c r="C648" s="707" t="s">
        <v>692</v>
      </c>
      <c r="D648" s="708"/>
      <c r="E648" s="708"/>
      <c r="F648" s="709"/>
      <c r="G648" s="95"/>
      <c r="H648" s="169"/>
      <c r="I648" s="169"/>
      <c r="J648" s="169"/>
      <c r="K648" s="169"/>
      <c r="L648" s="169"/>
      <c r="M648" s="169"/>
      <c r="N648" s="170"/>
      <c r="O648" s="170"/>
    </row>
    <row r="649" spans="1:17" ht="60" customHeight="1">
      <c r="A649" s="396" t="s">
        <v>1158</v>
      </c>
      <c r="B649" s="317" t="s">
        <v>1159</v>
      </c>
      <c r="C649" s="704"/>
      <c r="D649" s="705"/>
      <c r="E649" s="705"/>
      <c r="F649" s="706"/>
      <c r="G649" s="332" t="e">
        <f ca="1">IF(AND($I649=TRUE,$J649=TRUE),"Return to form","")</f>
        <v>#N/A</v>
      </c>
      <c r="H649" s="169" t="e">
        <f ca="1">D647&lt;&gt;0</f>
        <v>#N/A</v>
      </c>
      <c r="I649" s="169" t="e">
        <f ca="1">F647&gt;=D647</f>
        <v>#N/A</v>
      </c>
      <c r="J649" s="169" t="b">
        <f>ISTEXT(C649)</f>
        <v>0</v>
      </c>
      <c r="K649" s="169" t="e">
        <f ca="1">IF(AND(H649=TRUE,I649=TRUE),TRUE,FALSE)</f>
        <v>#N/A</v>
      </c>
      <c r="L649" s="169" t="e">
        <f ca="1">IF(AND(H649=TRUE,I649=TRUE,J649=TRUE),TRUE,FALSE)</f>
        <v>#N/A</v>
      </c>
      <c r="M649" s="169"/>
      <c r="N649" s="170"/>
      <c r="O649" s="170" t="s">
        <v>683</v>
      </c>
      <c r="P649">
        <f ca="1">MATCH(MID($A647, SEARCH("-",$A649) + 1, SEARCH("-",$A649,SEARCH("-",$A649)+1) - SEARCH("-",$A649) - 1),INDIRECT(LEFT($A649,SEARCH("-",$A649,1)-1)&amp;"_rows"),0)</f>
        <v>34</v>
      </c>
      <c r="Q649">
        <f ca="1">MATCH(RIGHT($A647,LEN($A647) - SEARCH("-", $A647, SEARCH("-", $A647) + 1)),INDIRECT(LEFT($A647,SEARCH("-",$A647,1)-1)&amp;"_Header"),0)</f>
        <v>23</v>
      </c>
    </row>
    <row r="650" spans="1:17" ht="30" customHeight="1">
      <c r="A650" s="396" t="s">
        <v>623</v>
      </c>
      <c r="B650" s="317" t="s">
        <v>623</v>
      </c>
      <c r="C650" s="707" t="s">
        <v>684</v>
      </c>
      <c r="D650" s="708"/>
      <c r="E650" s="708"/>
      <c r="F650" s="709"/>
      <c r="G650" s="211"/>
      <c r="H650" s="169"/>
      <c r="I650" s="169"/>
      <c r="J650" s="169"/>
      <c r="K650" s="169"/>
      <c r="L650" s="169"/>
      <c r="M650" s="169"/>
      <c r="N650" s="170"/>
      <c r="O650" s="170"/>
    </row>
    <row r="651" spans="1:17" ht="60" customHeight="1">
      <c r="A651" s="396" t="s">
        <v>1160</v>
      </c>
      <c r="B651" s="317" t="s">
        <v>1161</v>
      </c>
      <c r="C651" s="704"/>
      <c r="D651" s="705"/>
      <c r="E651" s="705"/>
      <c r="F651" s="706"/>
      <c r="G651" s="332" t="e">
        <f ca="1">IF(AND($I651=TRUE,$J651=TRUE),"Return to form","")</f>
        <v>#N/A</v>
      </c>
      <c r="H651" s="169" t="e">
        <f ca="1">AND($F647&lt;=SUM($C647-$M651),$I649=FALSE)</f>
        <v>#N/A</v>
      </c>
      <c r="I651" s="169" t="e">
        <f ca="1">F647&lt;=SUM(C647*N651)</f>
        <v>#N/A</v>
      </c>
      <c r="J651" s="169" t="b">
        <f>ISTEXT(C651)</f>
        <v>0</v>
      </c>
      <c r="K651" s="169" t="e">
        <f ca="1">IF(AND(H651=TRUE,I651=TRUE),TRUE,FALSE)</f>
        <v>#N/A</v>
      </c>
      <c r="L651" s="169" t="e">
        <f ca="1">IF(AND(H651=TRUE,I651=TRUE,J651=TRUE),TRUE,FALSE)</f>
        <v>#N/A</v>
      </c>
      <c r="M651" s="169">
        <v>5000</v>
      </c>
      <c r="N651" s="170">
        <v>0.33333333333333298</v>
      </c>
      <c r="O651" s="170" t="s">
        <v>683</v>
      </c>
      <c r="P651">
        <f t="shared" ref="P651:P653" ca="1" si="64">MATCH(MID($A649, SEARCH("-",$A651) + 1, SEARCH("-",$A651,SEARCH("-",$A651)+1) - SEARCH("-",$A651) - 1),INDIRECT(LEFT($A651,SEARCH("-",$A651,1)-1)&amp;"_rows"),0)</f>
        <v>34</v>
      </c>
      <c r="Q651">
        <f ca="1">MATCH(RIGHT($A647,LEN($A647) - SEARCH("-", $A647, SEARCH("-", $A647) + 1)),INDIRECT(LEFT($A647,SEARCH("-",$A647,1)-1)&amp;"_Header"),0)</f>
        <v>23</v>
      </c>
    </row>
    <row r="652" spans="1:17" ht="30" customHeight="1">
      <c r="A652" s="396" t="s">
        <v>623</v>
      </c>
      <c r="B652" s="317" t="s">
        <v>623</v>
      </c>
      <c r="C652" s="707" t="s">
        <v>687</v>
      </c>
      <c r="D652" s="708"/>
      <c r="E652" s="708"/>
      <c r="F652" s="709"/>
      <c r="G652" s="211"/>
      <c r="H652" s="169"/>
      <c r="I652" s="169"/>
      <c r="J652" s="169"/>
      <c r="K652" s="169"/>
      <c r="L652" s="169"/>
      <c r="M652" s="169"/>
      <c r="N652" s="170"/>
      <c r="O652" s="170"/>
    </row>
    <row r="653" spans="1:17" ht="60" customHeight="1">
      <c r="A653" s="396" t="s">
        <v>1162</v>
      </c>
      <c r="B653" s="317" t="s">
        <v>1163</v>
      </c>
      <c r="C653" s="704"/>
      <c r="D653" s="705"/>
      <c r="E653" s="705"/>
      <c r="F653" s="706"/>
      <c r="G653" s="332" t="e">
        <f ca="1">IF(AND($I653=TRUE,$J653=TRUE),"Return to form","")</f>
        <v>#N/A</v>
      </c>
      <c r="H653" s="169" t="e">
        <f ca="1">OR(AND(E647&lt;&gt;0,ABS(F647-E647)&gt;=$M653),AND(E647=0,F647&gt;=$M653))</f>
        <v>#N/A</v>
      </c>
      <c r="I653" s="169" t="e">
        <f ca="1">OR(F647&lt;=(E647*(1-N653)),F647&gt;=(E647*(1+N653)))</f>
        <v>#N/A</v>
      </c>
      <c r="J653" s="169" t="b">
        <f>ISTEXT(C653)</f>
        <v>0</v>
      </c>
      <c r="K653" s="169" t="e">
        <f ca="1">IF(AND(H653=TRUE,I653=TRUE),TRUE,FALSE)</f>
        <v>#N/A</v>
      </c>
      <c r="L653" s="169" t="e">
        <f ca="1">IF(AND(H653=TRUE,I653=TRUE,J653=TRUE),TRUE,FALSE)</f>
        <v>#N/A</v>
      </c>
      <c r="M653" s="169">
        <v>5000</v>
      </c>
      <c r="N653" s="170">
        <v>0.2</v>
      </c>
      <c r="O653" s="170" t="s">
        <v>683</v>
      </c>
      <c r="P653">
        <f t="shared" ca="1" si="64"/>
        <v>34</v>
      </c>
      <c r="Q653">
        <f ca="1">MATCH(RIGHT($A647,LEN($A647) - SEARCH("-", $A647, SEARCH("-", $A647) + 1)),INDIRECT(LEFT($A647,SEARCH("-",$A647,1)-1)&amp;"_Header"),0)</f>
        <v>23</v>
      </c>
    </row>
    <row r="654" spans="1:17">
      <c r="A654" s="396" t="s">
        <v>623</v>
      </c>
      <c r="B654" s="317" t="s">
        <v>623</v>
      </c>
      <c r="C654" s="123"/>
      <c r="D654" s="123"/>
      <c r="E654" s="123"/>
      <c r="F654" s="123"/>
      <c r="G654" s="212"/>
      <c r="H654" s="158"/>
      <c r="I654" s="158"/>
      <c r="J654" s="158"/>
      <c r="K654" s="158"/>
      <c r="L654" s="158"/>
      <c r="M654" s="158"/>
      <c r="N654" s="163"/>
      <c r="O654" s="163"/>
    </row>
    <row r="655" spans="1:17">
      <c r="A655" s="396" t="s">
        <v>623</v>
      </c>
      <c r="B655" s="317" t="s">
        <v>623</v>
      </c>
      <c r="C655" s="92" t="s">
        <v>1164</v>
      </c>
      <c r="D655" s="55"/>
      <c r="E655" s="55"/>
      <c r="F655" s="56"/>
      <c r="G655" s="211"/>
      <c r="H655" s="158"/>
      <c r="I655" s="158"/>
      <c r="J655" s="158"/>
      <c r="K655" s="158"/>
      <c r="L655" s="158"/>
      <c r="M655" s="158"/>
      <c r="N655" s="163"/>
      <c r="O655" s="163"/>
    </row>
    <row r="656" spans="1:17" ht="45" customHeight="1">
      <c r="A656" s="396" t="s">
        <v>623</v>
      </c>
      <c r="B656" s="317" t="s">
        <v>623</v>
      </c>
      <c r="C656" s="57" t="s">
        <v>675</v>
      </c>
      <c r="D656" s="57" t="s">
        <v>676</v>
      </c>
      <c r="E656" s="57" t="s">
        <v>677</v>
      </c>
      <c r="F656" s="57" t="s">
        <v>678</v>
      </c>
      <c r="G656" s="211"/>
      <c r="H656" s="165"/>
      <c r="I656" s="165"/>
      <c r="J656" s="158"/>
      <c r="K656" s="165"/>
      <c r="L656" s="158"/>
      <c r="M656" s="158"/>
      <c r="N656" s="163"/>
      <c r="O656" s="163"/>
    </row>
    <row r="657" spans="1:17">
      <c r="A657" s="397" t="str">
        <f>LEFT(A659,LEN(A659)-8)</f>
        <v>EandR1-envcmm-rectot</v>
      </c>
      <c r="B657" s="317" t="s">
        <v>623</v>
      </c>
      <c r="C657" s="249" t="e">
        <f ca="1">INDEX(INDIRECT("data_"&amp;C$1&amp;"_array"),MATCH(Cover!$C$17,INDIRECT("data_"&amp;C$1&amp;"_rows"),0),MATCH(SUBSTITUTE($A657,"strt","end"),INDIRECT("data_"&amp;C$1&amp;"_cols"),0))</f>
        <v>#N/A</v>
      </c>
      <c r="D657" s="249" t="e">
        <f ca="1">INDEX(INDIRECT("data_"&amp;D$1&amp;"_array"),MATCH(Cover!$C$17,INDIRECT("data_"&amp;D$1&amp;"_rows"),0),MATCH(SUBSTITUTE($A657,"strt","end"),INDIRECT("data_"&amp;D$1&amp;"_cols"),0))</f>
        <v>#N/A</v>
      </c>
      <c r="E657" s="249" t="e">
        <f ca="1">INDEX(INDIRECT("data_"&amp;E$1&amp;"_array"),MATCH(Cover!$C$17,INDIRECT("data_"&amp;E$1&amp;"_rows"),0),MATCH(SUBSTITUTE($A657,"strt","end"),INDIRECT("data_"&amp;E$1&amp;"_cols"),0))</f>
        <v>#N/A</v>
      </c>
      <c r="F657" s="250">
        <f ca="1">INDEX(INDIRECT(LEFT($A657,SEARCH("-",$A657,1)-1)&amp;"_data"),MATCH(MID($A657, SEARCH("-",$A657) + 1, SEARCH("-",$A657,SEARCH("-",$A657)+1) - SEARCH("-",$A657) - 1),INDIRECT(LEFT($A657,SEARCH("-",$A657,1)-1)&amp;"_rows"),0),MATCH(RIGHT($A657,LEN($A657) - SEARCH("-", $A657, SEARCH("-", $A657) + 1)),INDIRECT(LEFT($A657,SEARCH("-",$A657,1)-1)&amp;"_Header"),0))</f>
        <v>0</v>
      </c>
      <c r="G657" s="211"/>
      <c r="H657" s="166"/>
      <c r="I657" s="166"/>
      <c r="J657" s="167"/>
      <c r="K657" s="166"/>
      <c r="L657" s="167"/>
      <c r="M657" s="167"/>
      <c r="N657" s="168"/>
      <c r="O657" s="168"/>
    </row>
    <row r="658" spans="1:17" ht="60" customHeight="1">
      <c r="A658" s="396" t="s">
        <v>623</v>
      </c>
      <c r="B658" s="317" t="s">
        <v>623</v>
      </c>
      <c r="C658" s="707" t="s">
        <v>692</v>
      </c>
      <c r="D658" s="708"/>
      <c r="E658" s="708"/>
      <c r="F658" s="709"/>
      <c r="G658" s="95"/>
      <c r="H658" s="169"/>
      <c r="I658" s="169"/>
      <c r="J658" s="169"/>
      <c r="K658" s="169"/>
      <c r="L658" s="169"/>
      <c r="M658" s="169"/>
      <c r="N658" s="170"/>
      <c r="O658" s="170"/>
    </row>
    <row r="659" spans="1:17" ht="60" customHeight="1">
      <c r="A659" s="396" t="s">
        <v>1165</v>
      </c>
      <c r="B659" s="317" t="s">
        <v>1166</v>
      </c>
      <c r="C659" s="704"/>
      <c r="D659" s="705"/>
      <c r="E659" s="705"/>
      <c r="F659" s="706"/>
      <c r="G659" s="332" t="e">
        <f ca="1">IF(AND($I659=TRUE,$J659=TRUE),"Return to form","")</f>
        <v>#N/A</v>
      </c>
      <c r="H659" s="169" t="e">
        <f ca="1">D657&lt;&gt;0</f>
        <v>#N/A</v>
      </c>
      <c r="I659" s="169" t="e">
        <f ca="1">F657&gt;=D657</f>
        <v>#N/A</v>
      </c>
      <c r="J659" s="169" t="b">
        <f>ISTEXT(C659)</f>
        <v>0</v>
      </c>
      <c r="K659" s="169" t="e">
        <f ca="1">IF(AND(H659=TRUE,I659=TRUE),TRUE,FALSE)</f>
        <v>#N/A</v>
      </c>
      <c r="L659" s="169" t="e">
        <f ca="1">IF(AND(H659=TRUE,I659=TRUE,J659=TRUE),TRUE,FALSE)</f>
        <v>#N/A</v>
      </c>
      <c r="M659" s="169"/>
      <c r="N659" s="170"/>
      <c r="O659" s="170" t="s">
        <v>683</v>
      </c>
      <c r="P659">
        <f ca="1">MATCH(MID($A657, SEARCH("-",$A659) + 1, SEARCH("-",$A659,SEARCH("-",$A659)+1) - SEARCH("-",$A659) - 1),INDIRECT(LEFT($A659,SEARCH("-",$A659,1)-1)&amp;"_rows"),0)</f>
        <v>34</v>
      </c>
      <c r="Q659">
        <f ca="1">MATCH(RIGHT($A657,LEN($A657) - SEARCH("-", $A657, SEARCH("-", $A657) + 1)),INDIRECT(LEFT($A657,SEARCH("-",$A657,1)-1)&amp;"_Header"),0)</f>
        <v>39</v>
      </c>
    </row>
    <row r="660" spans="1:17" ht="30" customHeight="1">
      <c r="A660" s="396" t="s">
        <v>623</v>
      </c>
      <c r="B660" s="317" t="s">
        <v>623</v>
      </c>
      <c r="C660" s="707" t="s">
        <v>684</v>
      </c>
      <c r="D660" s="708"/>
      <c r="E660" s="708"/>
      <c r="F660" s="709"/>
      <c r="G660" s="211"/>
      <c r="H660" s="169"/>
      <c r="I660" s="169"/>
      <c r="J660" s="169"/>
      <c r="K660" s="169"/>
      <c r="L660" s="169"/>
      <c r="M660" s="169"/>
      <c r="N660" s="170"/>
      <c r="O660" s="170"/>
    </row>
    <row r="661" spans="1:17" ht="60" customHeight="1">
      <c r="A661" s="396" t="s">
        <v>1167</v>
      </c>
      <c r="B661" s="317" t="s">
        <v>1168</v>
      </c>
      <c r="C661" s="704"/>
      <c r="D661" s="705"/>
      <c r="E661" s="705"/>
      <c r="F661" s="706"/>
      <c r="G661" s="332" t="e">
        <f ca="1">IF(AND($I661=TRUE,$J661=TRUE),"Return to form","")</f>
        <v>#N/A</v>
      </c>
      <c r="H661" s="169" t="e">
        <f ca="1">AND($F657&lt;=SUM($C657-$M661),$I659=FALSE)</f>
        <v>#N/A</v>
      </c>
      <c r="I661" s="169" t="e">
        <f ca="1">F657&lt;=SUM(C657*N661)</f>
        <v>#N/A</v>
      </c>
      <c r="J661" s="169" t="b">
        <f>ISTEXT(C661)</f>
        <v>0</v>
      </c>
      <c r="K661" s="169" t="e">
        <f ca="1">IF(AND(H661=TRUE,I661=TRUE),TRUE,FALSE)</f>
        <v>#N/A</v>
      </c>
      <c r="L661" s="169" t="e">
        <f ca="1">IF(AND(H661=TRUE,I661=TRUE,J661=TRUE),TRUE,FALSE)</f>
        <v>#N/A</v>
      </c>
      <c r="M661" s="169">
        <v>5000</v>
      </c>
      <c r="N661" s="170">
        <v>0.33333333333333298</v>
      </c>
      <c r="O661" s="170" t="s">
        <v>683</v>
      </c>
      <c r="P661">
        <f t="shared" ref="P661:P663" ca="1" si="65">MATCH(MID($A659, SEARCH("-",$A661) + 1, SEARCH("-",$A661,SEARCH("-",$A661)+1) - SEARCH("-",$A661) - 1),INDIRECT(LEFT($A661,SEARCH("-",$A661,1)-1)&amp;"_rows"),0)</f>
        <v>34</v>
      </c>
      <c r="Q661">
        <f ca="1">MATCH(RIGHT($A657,LEN($A657) - SEARCH("-", $A657, SEARCH("-", $A657) + 1)),INDIRECT(LEFT($A657,SEARCH("-",$A657,1)-1)&amp;"_Header"),0)</f>
        <v>39</v>
      </c>
    </row>
    <row r="662" spans="1:17" ht="30" customHeight="1">
      <c r="A662" s="396" t="s">
        <v>623</v>
      </c>
      <c r="B662" s="317" t="s">
        <v>623</v>
      </c>
      <c r="C662" s="707" t="s">
        <v>687</v>
      </c>
      <c r="D662" s="708"/>
      <c r="E662" s="708"/>
      <c r="F662" s="709"/>
      <c r="G662" s="211"/>
      <c r="H662" s="169"/>
      <c r="I662" s="169"/>
      <c r="J662" s="169"/>
      <c r="K662" s="169"/>
      <c r="L662" s="169"/>
      <c r="M662" s="169"/>
      <c r="N662" s="170"/>
      <c r="O662" s="170"/>
    </row>
    <row r="663" spans="1:17" ht="60" customHeight="1">
      <c r="A663" s="396" t="s">
        <v>1169</v>
      </c>
      <c r="B663" s="317" t="s">
        <v>1170</v>
      </c>
      <c r="C663" s="704"/>
      <c r="D663" s="705"/>
      <c r="E663" s="705"/>
      <c r="F663" s="706"/>
      <c r="G663" s="332" t="e">
        <f ca="1">IF(AND($I663=TRUE,$J663=TRUE),"Return to form","")</f>
        <v>#N/A</v>
      </c>
      <c r="H663" s="169" t="e">
        <f ca="1">OR(AND(E657&lt;&gt;0,ABS(F657-E657)&gt;=$M663),AND(E657=0,F657&gt;=$M663))</f>
        <v>#N/A</v>
      </c>
      <c r="I663" s="169" t="e">
        <f ca="1">OR(F657&lt;=(E657*(1-N663)),F657&gt;=(E657*(1+N663)))</f>
        <v>#N/A</v>
      </c>
      <c r="J663" s="169" t="b">
        <f>ISTEXT(C663)</f>
        <v>0</v>
      </c>
      <c r="K663" s="169" t="e">
        <f ca="1">IF(AND(H663=TRUE,I663=TRUE),TRUE,FALSE)</f>
        <v>#N/A</v>
      </c>
      <c r="L663" s="169" t="e">
        <f ca="1">IF(AND(H663=TRUE,I663=TRUE,J663=TRUE),TRUE,FALSE)</f>
        <v>#N/A</v>
      </c>
      <c r="M663" s="169">
        <v>5000</v>
      </c>
      <c r="N663" s="170">
        <v>0.2</v>
      </c>
      <c r="O663" s="170" t="s">
        <v>683</v>
      </c>
      <c r="P663">
        <f t="shared" ca="1" si="65"/>
        <v>34</v>
      </c>
      <c r="Q663">
        <f ca="1">MATCH(RIGHT($A657,LEN($A657) - SEARCH("-", $A657, SEARCH("-", $A657) + 1)),INDIRECT(LEFT($A657,SEARCH("-",$A657,1)-1)&amp;"_Header"),0)</f>
        <v>39</v>
      </c>
    </row>
    <row r="664" spans="1:17">
      <c r="A664" s="396" t="s">
        <v>623</v>
      </c>
      <c r="B664" s="317" t="s">
        <v>623</v>
      </c>
      <c r="C664" s="123"/>
      <c r="D664" s="123"/>
      <c r="E664" s="123"/>
      <c r="F664" s="123"/>
      <c r="G664" s="212"/>
      <c r="H664" s="158"/>
      <c r="I664" s="158"/>
      <c r="J664" s="158"/>
      <c r="K664" s="158"/>
      <c r="L664" s="158"/>
      <c r="M664" s="158"/>
      <c r="N664" s="163"/>
      <c r="O664" s="163"/>
    </row>
    <row r="665" spans="1:17">
      <c r="A665" s="396" t="s">
        <v>623</v>
      </c>
      <c r="B665" s="317" t="s">
        <v>623</v>
      </c>
      <c r="C665" s="92" t="s">
        <v>1171</v>
      </c>
      <c r="D665" s="55"/>
      <c r="E665" s="55"/>
      <c r="F665" s="56"/>
      <c r="G665" s="211"/>
      <c r="H665" s="158"/>
      <c r="I665" s="158"/>
      <c r="J665" s="158"/>
      <c r="K665" s="158"/>
      <c r="L665" s="158"/>
      <c r="M665" s="158"/>
      <c r="N665" s="163"/>
      <c r="O665" s="163"/>
    </row>
    <row r="666" spans="1:17" ht="45" customHeight="1">
      <c r="A666" s="396" t="s">
        <v>623</v>
      </c>
      <c r="B666" s="317" t="s">
        <v>623</v>
      </c>
      <c r="C666" s="57" t="s">
        <v>675</v>
      </c>
      <c r="D666" s="57" t="s">
        <v>676</v>
      </c>
      <c r="E666" s="57" t="s">
        <v>677</v>
      </c>
      <c r="F666" s="57" t="s">
        <v>678</v>
      </c>
      <c r="G666" s="211"/>
      <c r="H666" s="165"/>
      <c r="I666" s="165"/>
      <c r="J666" s="158"/>
      <c r="K666" s="165"/>
      <c r="L666" s="158"/>
      <c r="M666" s="158"/>
      <c r="N666" s="163"/>
      <c r="O666" s="163"/>
    </row>
    <row r="667" spans="1:17">
      <c r="A667" s="397" t="str">
        <f>LEFT(A669,LEN(A669)-8)</f>
        <v>EandR1-envflddrn-exptotfa</v>
      </c>
      <c r="B667" s="317" t="s">
        <v>623</v>
      </c>
      <c r="C667" s="249" t="e">
        <f ca="1">INDEX(INDIRECT("data_"&amp;C$1&amp;"_array"),MATCH(Cover!$C$17,INDIRECT("data_"&amp;C$1&amp;"_rows"),0),MATCH(SUBSTITUTE($A667,"strt","end"),INDIRECT("data_"&amp;C$1&amp;"_cols"),0))</f>
        <v>#N/A</v>
      </c>
      <c r="D667" s="249" t="e">
        <f ca="1">INDEX(INDIRECT("data_"&amp;D$1&amp;"_array"),MATCH(Cover!$C$17,INDIRECT("data_"&amp;D$1&amp;"_rows"),0),MATCH(SUBSTITUTE($A667,"strt","end"),INDIRECT("data_"&amp;D$1&amp;"_cols"),0))</f>
        <v>#N/A</v>
      </c>
      <c r="E667" s="249" t="e">
        <f ca="1">INDEX(INDIRECT("data_"&amp;E$1&amp;"_array"),MATCH(Cover!$C$17,INDIRECT("data_"&amp;E$1&amp;"_rows"),0),MATCH(SUBSTITUTE($A667,"strt","end"),INDIRECT("data_"&amp;E$1&amp;"_cols"),0))</f>
        <v>#N/A</v>
      </c>
      <c r="F667" s="250">
        <f ca="1">INDEX(INDIRECT(LEFT($A667,SEARCH("-",$A667,1)-1)&amp;"_data"),MATCH(MID($A667, SEARCH("-",$A667) + 1, SEARCH("-",$A667,SEARCH("-",$A667)+1) - SEARCH("-",$A667) - 1),INDIRECT(LEFT($A667,SEARCH("-",$A667,1)-1)&amp;"_rows"),0),MATCH(RIGHT($A667,LEN($A667) - SEARCH("-", $A667, SEARCH("-", $A667) + 1)),INDIRECT(LEFT($A667,SEARCH("-",$A667,1)-1)&amp;"_Header"),0))</f>
        <v>0</v>
      </c>
      <c r="G667" s="211"/>
      <c r="H667" s="166"/>
      <c r="I667" s="166"/>
      <c r="J667" s="167"/>
      <c r="K667" s="166"/>
      <c r="L667" s="167"/>
      <c r="M667" s="167"/>
      <c r="N667" s="168"/>
      <c r="O667" s="168"/>
    </row>
    <row r="668" spans="1:17" ht="60" customHeight="1">
      <c r="A668" s="396" t="s">
        <v>623</v>
      </c>
      <c r="B668" s="317" t="s">
        <v>623</v>
      </c>
      <c r="C668" s="707" t="s">
        <v>692</v>
      </c>
      <c r="D668" s="708"/>
      <c r="E668" s="708"/>
      <c r="F668" s="709"/>
      <c r="G668" s="95"/>
      <c r="H668" s="169"/>
      <c r="I668" s="169"/>
      <c r="J668" s="169"/>
      <c r="K668" s="169"/>
      <c r="L668" s="169"/>
      <c r="M668" s="169"/>
      <c r="N668" s="170"/>
      <c r="O668" s="170"/>
    </row>
    <row r="669" spans="1:17" ht="60" customHeight="1">
      <c r="A669" s="396" t="s">
        <v>1172</v>
      </c>
      <c r="B669" s="317" t="s">
        <v>1173</v>
      </c>
      <c r="C669" s="704"/>
      <c r="D669" s="705"/>
      <c r="E669" s="705"/>
      <c r="F669" s="706"/>
      <c r="G669" s="332" t="e">
        <f ca="1">IF(AND($I669=TRUE,$J669=TRUE),"Return to form","")</f>
        <v>#N/A</v>
      </c>
      <c r="H669" s="169" t="e">
        <f ca="1">D667&lt;&gt;0</f>
        <v>#N/A</v>
      </c>
      <c r="I669" s="169" t="e">
        <f ca="1">F667&gt;=D667</f>
        <v>#N/A</v>
      </c>
      <c r="J669" s="169" t="b">
        <f>ISTEXT(C669)</f>
        <v>0</v>
      </c>
      <c r="K669" s="169" t="e">
        <f ca="1">IF(AND(H669=TRUE,I669=TRUE),TRUE,FALSE)</f>
        <v>#N/A</v>
      </c>
      <c r="L669" s="169" t="e">
        <f ca="1">IF(AND(H669=TRUE,I669=TRUE,J669=TRUE),TRUE,FALSE)</f>
        <v>#N/A</v>
      </c>
      <c r="M669" s="169"/>
      <c r="N669" s="170"/>
      <c r="O669" s="170" t="s">
        <v>683</v>
      </c>
      <c r="P669">
        <f ca="1">MATCH(MID($A667, SEARCH("-",$A669) + 1, SEARCH("-",$A669,SEARCH("-",$A669)+1) - SEARCH("-",$A669) - 1),INDIRECT(LEFT($A669,SEARCH("-",$A669,1)-1)&amp;"_rows"),0)</f>
        <v>35</v>
      </c>
      <c r="Q669">
        <f ca="1">MATCH(RIGHT($A667,LEN($A667) - SEARCH("-", $A667, SEARCH("-", $A667) + 1)),INDIRECT(LEFT($A667,SEARCH("-",$A667,1)-1)&amp;"_Header"),0)</f>
        <v>12</v>
      </c>
    </row>
    <row r="670" spans="1:17" ht="30" customHeight="1">
      <c r="A670" s="396" t="s">
        <v>623</v>
      </c>
      <c r="B670" s="317" t="s">
        <v>623</v>
      </c>
      <c r="C670" s="707" t="s">
        <v>684</v>
      </c>
      <c r="D670" s="708"/>
      <c r="E670" s="708"/>
      <c r="F670" s="709"/>
      <c r="G670" s="211"/>
      <c r="H670" s="169"/>
      <c r="I670" s="169"/>
      <c r="J670" s="169"/>
      <c r="K670" s="169"/>
      <c r="L670" s="169"/>
      <c r="M670" s="169"/>
      <c r="N670" s="170"/>
      <c r="O670" s="170"/>
    </row>
    <row r="671" spans="1:17" ht="60" customHeight="1">
      <c r="A671" s="396" t="s">
        <v>1174</v>
      </c>
      <c r="B671" s="317" t="s">
        <v>1175</v>
      </c>
      <c r="C671" s="704"/>
      <c r="D671" s="705"/>
      <c r="E671" s="705"/>
      <c r="F671" s="706"/>
      <c r="G671" s="332" t="e">
        <f ca="1">IF(AND($I671=TRUE,$J671=TRUE),"Return to form","")</f>
        <v>#N/A</v>
      </c>
      <c r="H671" s="169" t="e">
        <f ca="1">AND($F667&lt;=SUM($C667-$M671),$I669=FALSE)</f>
        <v>#N/A</v>
      </c>
      <c r="I671" s="169" t="e">
        <f ca="1">F667&lt;=SUM(C667*N671)</f>
        <v>#N/A</v>
      </c>
      <c r="J671" s="169" t="b">
        <f>ISTEXT(C671)</f>
        <v>0</v>
      </c>
      <c r="K671" s="169" t="e">
        <f ca="1">IF(AND(H671=TRUE,I671=TRUE),TRUE,FALSE)</f>
        <v>#N/A</v>
      </c>
      <c r="L671" s="169" t="e">
        <f ca="1">IF(AND(H671=TRUE,I671=TRUE,J671=TRUE),TRUE,FALSE)</f>
        <v>#N/A</v>
      </c>
      <c r="M671" s="169">
        <v>5000</v>
      </c>
      <c r="N671" s="170">
        <v>0.33333333333333298</v>
      </c>
      <c r="O671" s="170" t="s">
        <v>683</v>
      </c>
      <c r="P671">
        <f t="shared" ref="P671:P673" ca="1" si="66">MATCH(MID($A669, SEARCH("-",$A671) + 1, SEARCH("-",$A671,SEARCH("-",$A671)+1) - SEARCH("-",$A671) - 1),INDIRECT(LEFT($A671,SEARCH("-",$A671,1)-1)&amp;"_rows"),0)</f>
        <v>35</v>
      </c>
      <c r="Q671">
        <f ca="1">MATCH(RIGHT($A667,LEN($A667) - SEARCH("-", $A667, SEARCH("-", $A667) + 1)),INDIRECT(LEFT($A667,SEARCH("-",$A667,1)-1)&amp;"_Header"),0)</f>
        <v>12</v>
      </c>
    </row>
    <row r="672" spans="1:17" ht="30" customHeight="1">
      <c r="A672" s="396" t="s">
        <v>623</v>
      </c>
      <c r="B672" s="317" t="s">
        <v>623</v>
      </c>
      <c r="C672" s="707" t="s">
        <v>687</v>
      </c>
      <c r="D672" s="708"/>
      <c r="E672" s="708"/>
      <c r="F672" s="709"/>
      <c r="G672" s="211"/>
      <c r="H672" s="169"/>
      <c r="I672" s="169"/>
      <c r="J672" s="169"/>
      <c r="K672" s="169"/>
      <c r="L672" s="169"/>
      <c r="M672" s="169"/>
      <c r="N672" s="170"/>
      <c r="O672" s="170"/>
    </row>
    <row r="673" spans="1:17" ht="60" customHeight="1">
      <c r="A673" s="396" t="s">
        <v>1176</v>
      </c>
      <c r="B673" s="317" t="s">
        <v>1177</v>
      </c>
      <c r="C673" s="704"/>
      <c r="D673" s="705"/>
      <c r="E673" s="705"/>
      <c r="F673" s="706"/>
      <c r="G673" s="332" t="e">
        <f ca="1">IF(AND($I673=TRUE,$J673=TRUE),"Return to form","")</f>
        <v>#N/A</v>
      </c>
      <c r="H673" s="169" t="e">
        <f ca="1">OR(AND(E667&lt;&gt;0,ABS(F667-E667)&gt;=$M673),AND(E667=0,F667&gt;=$M673))</f>
        <v>#N/A</v>
      </c>
      <c r="I673" s="169" t="e">
        <f ca="1">OR(F667&lt;=(E667*(1-N673)),F667&gt;=(E667*(1+N673)))</f>
        <v>#N/A</v>
      </c>
      <c r="J673" s="169" t="b">
        <f>ISTEXT(C673)</f>
        <v>0</v>
      </c>
      <c r="K673" s="169" t="e">
        <f ca="1">IF(AND(H673=TRUE,I673=TRUE),TRUE,FALSE)</f>
        <v>#N/A</v>
      </c>
      <c r="L673" s="169" t="e">
        <f ca="1">IF(AND(H673=TRUE,I673=TRUE,J673=TRUE),TRUE,FALSE)</f>
        <v>#N/A</v>
      </c>
      <c r="M673" s="169">
        <v>5000</v>
      </c>
      <c r="N673" s="170">
        <v>0.2</v>
      </c>
      <c r="O673" s="170" t="s">
        <v>683</v>
      </c>
      <c r="P673">
        <f t="shared" ca="1" si="66"/>
        <v>35</v>
      </c>
      <c r="Q673">
        <f ca="1">MATCH(RIGHT($A667,LEN($A667) - SEARCH("-", $A667, SEARCH("-", $A667) + 1)),INDIRECT(LEFT($A667,SEARCH("-",$A667,1)-1)&amp;"_Header"),0)</f>
        <v>12</v>
      </c>
    </row>
    <row r="674" spans="1:17">
      <c r="A674" s="396" t="s">
        <v>623</v>
      </c>
      <c r="B674" s="317" t="s">
        <v>623</v>
      </c>
      <c r="C674" s="123"/>
      <c r="D674" s="123"/>
      <c r="E674" s="123"/>
      <c r="F674" s="123"/>
      <c r="G674" s="212"/>
      <c r="H674" s="158"/>
      <c r="I674" s="158"/>
      <c r="J674" s="158"/>
      <c r="K674" s="158"/>
      <c r="L674" s="158"/>
      <c r="M674" s="158"/>
      <c r="N674" s="163"/>
      <c r="O674" s="163"/>
    </row>
    <row r="675" spans="1:17">
      <c r="A675" s="396" t="s">
        <v>623</v>
      </c>
      <c r="B675" s="317" t="s">
        <v>623</v>
      </c>
      <c r="C675" s="92" t="s">
        <v>1178</v>
      </c>
      <c r="D675" s="55"/>
      <c r="E675" s="55"/>
      <c r="F675" s="56"/>
      <c r="G675" s="211"/>
      <c r="H675" s="158"/>
      <c r="I675" s="158"/>
      <c r="J675" s="158"/>
      <c r="K675" s="158"/>
      <c r="L675" s="158"/>
      <c r="M675" s="158"/>
      <c r="N675" s="163"/>
      <c r="O675" s="163"/>
    </row>
    <row r="676" spans="1:17" ht="45" customHeight="1">
      <c r="A676" s="396" t="s">
        <v>623</v>
      </c>
      <c r="B676" s="317" t="s">
        <v>623</v>
      </c>
      <c r="C676" s="57" t="s">
        <v>675</v>
      </c>
      <c r="D676" s="57" t="s">
        <v>676</v>
      </c>
      <c r="E676" s="57" t="s">
        <v>677</v>
      </c>
      <c r="F676" s="57" t="s">
        <v>678</v>
      </c>
      <c r="G676" s="211"/>
      <c r="H676" s="165"/>
      <c r="I676" s="165"/>
      <c r="J676" s="158"/>
      <c r="K676" s="165"/>
      <c r="L676" s="158"/>
      <c r="M676" s="158"/>
      <c r="N676" s="163"/>
      <c r="O676" s="163"/>
    </row>
    <row r="677" spans="1:17">
      <c r="A677" s="397" t="str">
        <f>LEFT(A679,LEN(A679)-8)</f>
        <v>EandR1-envflddrn-exptotfin</v>
      </c>
      <c r="B677" s="317" t="s">
        <v>623</v>
      </c>
      <c r="C677" s="249" t="e">
        <f ca="1">INDEX(INDIRECT("data_"&amp;C$1&amp;"_array"),MATCH(Cover!$C$17,INDIRECT("data_"&amp;C$1&amp;"_rows"),0),MATCH(SUBSTITUTE($A677,"strt","end"),INDIRECT("data_"&amp;C$1&amp;"_cols"),0))</f>
        <v>#N/A</v>
      </c>
      <c r="D677" s="249" t="e">
        <f ca="1">INDEX(INDIRECT("data_"&amp;D$1&amp;"_array"),MATCH(Cover!$C$17,INDIRECT("data_"&amp;D$1&amp;"_rows"),0),MATCH(SUBSTITUTE($A677,"strt","end"),INDIRECT("data_"&amp;D$1&amp;"_cols"),0))</f>
        <v>#N/A</v>
      </c>
      <c r="E677" s="249" t="e">
        <f ca="1">INDEX(INDIRECT("data_"&amp;E$1&amp;"_array"),MATCH(Cover!$C$17,INDIRECT("data_"&amp;E$1&amp;"_rows"),0),MATCH(SUBSTITUTE($A677,"strt","end"),INDIRECT("data_"&amp;E$1&amp;"_cols"),0))</f>
        <v>#N/A</v>
      </c>
      <c r="F677" s="250">
        <f ca="1">INDEX(INDIRECT(LEFT($A677,SEARCH("-",$A677,1)-1)&amp;"_data"),MATCH(MID($A677, SEARCH("-",$A677) + 1, SEARCH("-",$A677,SEARCH("-",$A677)+1) - SEARCH("-",$A677) - 1),INDIRECT(LEFT($A677,SEARCH("-",$A677,1)-1)&amp;"_rows"),0),MATCH(RIGHT($A677,LEN($A677) - SEARCH("-", $A677, SEARCH("-", $A677) + 1)),INDIRECT(LEFT($A677,SEARCH("-",$A677,1)-1)&amp;"_Header"),0))</f>
        <v>0</v>
      </c>
      <c r="G677" s="211"/>
      <c r="H677" s="166"/>
      <c r="I677" s="166"/>
      <c r="J677" s="167"/>
      <c r="K677" s="166"/>
      <c r="L677" s="167"/>
      <c r="M677" s="167"/>
      <c r="N677" s="168"/>
      <c r="O677" s="168"/>
    </row>
    <row r="678" spans="1:17" ht="60" customHeight="1">
      <c r="A678" s="396" t="s">
        <v>623</v>
      </c>
      <c r="B678" s="317" t="s">
        <v>623</v>
      </c>
      <c r="C678" s="707" t="s">
        <v>692</v>
      </c>
      <c r="D678" s="708"/>
      <c r="E678" s="708"/>
      <c r="F678" s="709"/>
      <c r="G678" s="95"/>
      <c r="H678" s="169"/>
      <c r="I678" s="169"/>
      <c r="J678" s="169"/>
      <c r="K678" s="169"/>
      <c r="L678" s="169"/>
      <c r="M678" s="169"/>
      <c r="N678" s="170"/>
      <c r="O678" s="170"/>
    </row>
    <row r="679" spans="1:17" ht="60" customHeight="1">
      <c r="A679" s="396" t="s">
        <v>1179</v>
      </c>
      <c r="B679" s="317" t="s">
        <v>1180</v>
      </c>
      <c r="C679" s="704"/>
      <c r="D679" s="705"/>
      <c r="E679" s="705"/>
      <c r="F679" s="706"/>
      <c r="G679" s="332" t="e">
        <f ca="1">IF(AND($I679=TRUE,$J679=TRUE),"Return to form","")</f>
        <v>#N/A</v>
      </c>
      <c r="H679" s="169" t="e">
        <f ca="1">D677&lt;&gt;0</f>
        <v>#N/A</v>
      </c>
      <c r="I679" s="169" t="e">
        <f ca="1">F677&gt;=D677</f>
        <v>#N/A</v>
      </c>
      <c r="J679" s="169" t="b">
        <f>ISTEXT(C679)</f>
        <v>0</v>
      </c>
      <c r="K679" s="169" t="e">
        <f ca="1">IF(AND(H679=TRUE,I679=TRUE),TRUE,FALSE)</f>
        <v>#N/A</v>
      </c>
      <c r="L679" s="169" t="e">
        <f ca="1">IF(AND(H679=TRUE,I679=TRUE,J679=TRUE),TRUE,FALSE)</f>
        <v>#N/A</v>
      </c>
      <c r="M679" s="169"/>
      <c r="N679" s="170"/>
      <c r="O679" s="170" t="s">
        <v>683</v>
      </c>
      <c r="P679">
        <f ca="1">MATCH(MID($A677, SEARCH("-",$A679) + 1, SEARCH("-",$A679,SEARCH("-",$A679)+1) - SEARCH("-",$A679) - 1),INDIRECT(LEFT($A679,SEARCH("-",$A679,1)-1)&amp;"_rows"),0)</f>
        <v>35</v>
      </c>
      <c r="Q679">
        <f ca="1">MATCH(RIGHT($A677,LEN($A677) - SEARCH("-", $A677, SEARCH("-", $A677) + 1)),INDIRECT(LEFT($A677,SEARCH("-",$A677,1)-1)&amp;"_Header"),0)</f>
        <v>23</v>
      </c>
    </row>
    <row r="680" spans="1:17" ht="30" customHeight="1">
      <c r="A680" s="396" t="s">
        <v>623</v>
      </c>
      <c r="B680" s="317" t="s">
        <v>623</v>
      </c>
      <c r="C680" s="707" t="s">
        <v>684</v>
      </c>
      <c r="D680" s="708"/>
      <c r="E680" s="708"/>
      <c r="F680" s="709"/>
      <c r="G680" s="211"/>
      <c r="H680" s="169"/>
      <c r="I680" s="169"/>
      <c r="J680" s="169"/>
      <c r="K680" s="169"/>
      <c r="L680" s="169"/>
      <c r="M680" s="169"/>
      <c r="N680" s="170"/>
      <c r="O680" s="170"/>
    </row>
    <row r="681" spans="1:17" ht="60" customHeight="1">
      <c r="A681" s="396" t="s">
        <v>1181</v>
      </c>
      <c r="B681" s="317" t="s">
        <v>1182</v>
      </c>
      <c r="C681" s="704"/>
      <c r="D681" s="705"/>
      <c r="E681" s="705"/>
      <c r="F681" s="706"/>
      <c r="G681" s="332" t="e">
        <f ca="1">IF(AND($I681=TRUE,$J681=TRUE),"Return to form","")</f>
        <v>#N/A</v>
      </c>
      <c r="H681" s="169" t="e">
        <f ca="1">AND($F677&lt;=SUM($C677-$M681),$I679=FALSE)</f>
        <v>#N/A</v>
      </c>
      <c r="I681" s="169" t="e">
        <f ca="1">F677&lt;=SUM(C677*N681)</f>
        <v>#N/A</v>
      </c>
      <c r="J681" s="169" t="b">
        <f>ISTEXT(C681)</f>
        <v>0</v>
      </c>
      <c r="K681" s="169" t="e">
        <f ca="1">IF(AND(H681=TRUE,I681=TRUE),TRUE,FALSE)</f>
        <v>#N/A</v>
      </c>
      <c r="L681" s="169" t="e">
        <f ca="1">IF(AND(H681=TRUE,I681=TRUE,J681=TRUE),TRUE,FALSE)</f>
        <v>#N/A</v>
      </c>
      <c r="M681" s="169">
        <v>5000</v>
      </c>
      <c r="N681" s="170">
        <v>0.33333333333333298</v>
      </c>
      <c r="O681" s="170" t="s">
        <v>683</v>
      </c>
      <c r="P681">
        <f t="shared" ref="P681:P683" ca="1" si="67">MATCH(MID($A679, SEARCH("-",$A681) + 1, SEARCH("-",$A681,SEARCH("-",$A681)+1) - SEARCH("-",$A681) - 1),INDIRECT(LEFT($A681,SEARCH("-",$A681,1)-1)&amp;"_rows"),0)</f>
        <v>35</v>
      </c>
      <c r="Q681">
        <f ca="1">MATCH(RIGHT($A677,LEN($A677) - SEARCH("-", $A677, SEARCH("-", $A677) + 1)),INDIRECT(LEFT($A677,SEARCH("-",$A677,1)-1)&amp;"_Header"),0)</f>
        <v>23</v>
      </c>
    </row>
    <row r="682" spans="1:17" ht="30" customHeight="1">
      <c r="A682" s="396" t="s">
        <v>623</v>
      </c>
      <c r="B682" s="317" t="s">
        <v>623</v>
      </c>
      <c r="C682" s="707" t="s">
        <v>687</v>
      </c>
      <c r="D682" s="708"/>
      <c r="E682" s="708"/>
      <c r="F682" s="709"/>
      <c r="G682" s="211"/>
      <c r="H682" s="169"/>
      <c r="I682" s="169"/>
      <c r="J682" s="169"/>
      <c r="K682" s="169"/>
      <c r="L682" s="169"/>
      <c r="M682" s="169"/>
      <c r="N682" s="170"/>
      <c r="O682" s="170"/>
    </row>
    <row r="683" spans="1:17" ht="60" customHeight="1">
      <c r="A683" s="396" t="s">
        <v>1183</v>
      </c>
      <c r="B683" s="317" t="s">
        <v>1184</v>
      </c>
      <c r="C683" s="704"/>
      <c r="D683" s="705"/>
      <c r="E683" s="705"/>
      <c r="F683" s="706"/>
      <c r="G683" s="332" t="e">
        <f ca="1">IF(AND($I683=TRUE,$J683=TRUE),"Return to form","")</f>
        <v>#N/A</v>
      </c>
      <c r="H683" s="169" t="e">
        <f ca="1">OR(AND(E677&lt;&gt;0,ABS(F677-E677)&gt;=$M683),AND(E677=0,F677&gt;=$M683))</f>
        <v>#N/A</v>
      </c>
      <c r="I683" s="169" t="e">
        <f ca="1">OR(F677&lt;=(E677*(1-N683)),F677&gt;=(E677*(1+N683)))</f>
        <v>#N/A</v>
      </c>
      <c r="J683" s="169" t="b">
        <f>ISTEXT(C683)</f>
        <v>0</v>
      </c>
      <c r="K683" s="169" t="e">
        <f ca="1">IF(AND(H683=TRUE,I683=TRUE),TRUE,FALSE)</f>
        <v>#N/A</v>
      </c>
      <c r="L683" s="169" t="e">
        <f ca="1">IF(AND(H683=TRUE,I683=TRUE,J683=TRUE),TRUE,FALSE)</f>
        <v>#N/A</v>
      </c>
      <c r="M683" s="169">
        <v>5000</v>
      </c>
      <c r="N683" s="170">
        <v>0.2</v>
      </c>
      <c r="O683" s="170" t="s">
        <v>683</v>
      </c>
      <c r="P683">
        <f t="shared" ca="1" si="67"/>
        <v>35</v>
      </c>
      <c r="Q683">
        <f ca="1">MATCH(RIGHT($A677,LEN($A677) - SEARCH("-", $A677, SEARCH("-", $A677) + 1)),INDIRECT(LEFT($A677,SEARCH("-",$A677,1)-1)&amp;"_Header"),0)</f>
        <v>23</v>
      </c>
    </row>
    <row r="684" spans="1:17">
      <c r="A684" s="396" t="s">
        <v>623</v>
      </c>
      <c r="B684" s="317" t="s">
        <v>623</v>
      </c>
      <c r="C684" s="123"/>
      <c r="D684" s="123"/>
      <c r="E684" s="123"/>
      <c r="F684" s="123"/>
      <c r="G684" s="212"/>
      <c r="H684" s="158"/>
      <c r="I684" s="158"/>
      <c r="J684" s="158"/>
      <c r="K684" s="158"/>
      <c r="L684" s="158"/>
      <c r="M684" s="158"/>
      <c r="N684" s="163"/>
      <c r="O684" s="163"/>
    </row>
    <row r="685" spans="1:17">
      <c r="A685" s="396" t="s">
        <v>623</v>
      </c>
      <c r="B685" s="317" t="s">
        <v>623</v>
      </c>
      <c r="C685" s="92" t="s">
        <v>1185</v>
      </c>
      <c r="D685" s="55"/>
      <c r="E685" s="55"/>
      <c r="F685" s="56"/>
      <c r="G685" s="211"/>
      <c r="H685" s="158"/>
      <c r="I685" s="158"/>
      <c r="J685" s="158"/>
      <c r="K685" s="158"/>
      <c r="L685" s="158"/>
      <c r="M685" s="158"/>
      <c r="N685" s="163"/>
      <c r="O685" s="163"/>
    </row>
    <row r="686" spans="1:17" ht="45" customHeight="1">
      <c r="A686" s="396" t="s">
        <v>623</v>
      </c>
      <c r="B686" s="317" t="s">
        <v>623</v>
      </c>
      <c r="C686" s="57" t="s">
        <v>675</v>
      </c>
      <c r="D686" s="57" t="s">
        <v>676</v>
      </c>
      <c r="E686" s="57" t="s">
        <v>677</v>
      </c>
      <c r="F686" s="57" t="s">
        <v>678</v>
      </c>
      <c r="G686" s="211"/>
      <c r="H686" s="165"/>
      <c r="I686" s="165"/>
      <c r="J686" s="158"/>
      <c r="K686" s="165"/>
      <c r="L686" s="158"/>
      <c r="M686" s="158"/>
      <c r="N686" s="163"/>
      <c r="O686" s="163"/>
    </row>
    <row r="687" spans="1:17">
      <c r="A687" s="397" t="str">
        <f>LEFT(A689,LEN(A689)-8)</f>
        <v>EandR1-envflddrn-rectot</v>
      </c>
      <c r="B687" s="317" t="s">
        <v>623</v>
      </c>
      <c r="C687" s="249" t="e">
        <f ca="1">INDEX(INDIRECT("data_"&amp;C$1&amp;"_array"),MATCH(Cover!$C$17,INDIRECT("data_"&amp;C$1&amp;"_rows"),0),MATCH(SUBSTITUTE($A687,"strt","end"),INDIRECT("data_"&amp;C$1&amp;"_cols"),0))</f>
        <v>#N/A</v>
      </c>
      <c r="D687" s="249" t="e">
        <f ca="1">INDEX(INDIRECT("data_"&amp;D$1&amp;"_array"),MATCH(Cover!$C$17,INDIRECT("data_"&amp;D$1&amp;"_rows"),0),MATCH(SUBSTITUTE($A687,"strt","end"),INDIRECT("data_"&amp;D$1&amp;"_cols"),0))</f>
        <v>#N/A</v>
      </c>
      <c r="E687" s="249" t="e">
        <f ca="1">INDEX(INDIRECT("data_"&amp;E$1&amp;"_array"),MATCH(Cover!$C$17,INDIRECT("data_"&amp;E$1&amp;"_rows"),0),MATCH(SUBSTITUTE($A687,"strt","end"),INDIRECT("data_"&amp;E$1&amp;"_cols"),0))</f>
        <v>#N/A</v>
      </c>
      <c r="F687" s="250">
        <f ca="1">INDEX(INDIRECT(LEFT($A687,SEARCH("-",$A687,1)-1)&amp;"_data"),MATCH(MID($A687, SEARCH("-",$A687) + 1, SEARCH("-",$A687,SEARCH("-",$A687)+1) - SEARCH("-",$A687) - 1),INDIRECT(LEFT($A687,SEARCH("-",$A687,1)-1)&amp;"_rows"),0),MATCH(RIGHT($A687,LEN($A687) - SEARCH("-", $A687, SEARCH("-", $A687) + 1)),INDIRECT(LEFT($A687,SEARCH("-",$A687,1)-1)&amp;"_Header"),0))</f>
        <v>0</v>
      </c>
      <c r="G687" s="211"/>
      <c r="H687" s="166"/>
      <c r="I687" s="166"/>
      <c r="J687" s="167"/>
      <c r="K687" s="166"/>
      <c r="L687" s="167"/>
      <c r="M687" s="167"/>
      <c r="N687" s="168"/>
      <c r="O687" s="168"/>
    </row>
    <row r="688" spans="1:17" ht="60" customHeight="1">
      <c r="A688" s="396" t="s">
        <v>623</v>
      </c>
      <c r="B688" s="317" t="s">
        <v>623</v>
      </c>
      <c r="C688" s="707" t="s">
        <v>692</v>
      </c>
      <c r="D688" s="708"/>
      <c r="E688" s="708"/>
      <c r="F688" s="709"/>
      <c r="G688" s="95"/>
      <c r="H688" s="169"/>
      <c r="I688" s="169"/>
      <c r="J688" s="169"/>
      <c r="K688" s="169"/>
      <c r="L688" s="169"/>
      <c r="M688" s="169"/>
      <c r="N688" s="170"/>
      <c r="O688" s="170"/>
    </row>
    <row r="689" spans="1:17" ht="60" customHeight="1">
      <c r="A689" s="396" t="s">
        <v>1186</v>
      </c>
      <c r="B689" s="317" t="s">
        <v>1187</v>
      </c>
      <c r="C689" s="704"/>
      <c r="D689" s="705"/>
      <c r="E689" s="705"/>
      <c r="F689" s="706"/>
      <c r="G689" s="332" t="e">
        <f ca="1">IF(AND($I689=TRUE,$J689=TRUE),"Return to form","")</f>
        <v>#N/A</v>
      </c>
      <c r="H689" s="169" t="e">
        <f ca="1">D687&lt;&gt;0</f>
        <v>#N/A</v>
      </c>
      <c r="I689" s="169" t="e">
        <f ca="1">F687&gt;=D687</f>
        <v>#N/A</v>
      </c>
      <c r="J689" s="169" t="b">
        <f>ISTEXT(C689)</f>
        <v>0</v>
      </c>
      <c r="K689" s="169" t="e">
        <f ca="1">IF(AND(H689=TRUE,I689=TRUE),TRUE,FALSE)</f>
        <v>#N/A</v>
      </c>
      <c r="L689" s="169" t="e">
        <f ca="1">IF(AND(H689=TRUE,I689=TRUE,J689=TRUE),TRUE,FALSE)</f>
        <v>#N/A</v>
      </c>
      <c r="M689" s="169"/>
      <c r="N689" s="170"/>
      <c r="O689" s="170" t="s">
        <v>683</v>
      </c>
      <c r="P689">
        <f ca="1">MATCH(MID($A687, SEARCH("-",$A689) + 1, SEARCH("-",$A689,SEARCH("-",$A689)+1) - SEARCH("-",$A689) - 1),INDIRECT(LEFT($A689,SEARCH("-",$A689,1)-1)&amp;"_rows"),0)</f>
        <v>35</v>
      </c>
      <c r="Q689">
        <f ca="1">MATCH(RIGHT($A687,LEN($A687) - SEARCH("-", $A687, SEARCH("-", $A687) + 1)),INDIRECT(LEFT($A687,SEARCH("-",$A687,1)-1)&amp;"_Header"),0)</f>
        <v>39</v>
      </c>
    </row>
    <row r="690" spans="1:17" ht="30" customHeight="1">
      <c r="A690" s="396" t="s">
        <v>623</v>
      </c>
      <c r="B690" s="317" t="s">
        <v>623</v>
      </c>
      <c r="C690" s="707" t="s">
        <v>684</v>
      </c>
      <c r="D690" s="708"/>
      <c r="E690" s="708"/>
      <c r="F690" s="709"/>
      <c r="G690" s="211"/>
      <c r="H690" s="169"/>
      <c r="I690" s="169"/>
      <c r="J690" s="169"/>
      <c r="K690" s="169"/>
      <c r="L690" s="169"/>
      <c r="M690" s="169"/>
      <c r="N690" s="170"/>
      <c r="O690" s="170"/>
    </row>
    <row r="691" spans="1:17" ht="60" customHeight="1">
      <c r="A691" s="396" t="s">
        <v>1188</v>
      </c>
      <c r="B691" s="317" t="s">
        <v>1189</v>
      </c>
      <c r="C691" s="704"/>
      <c r="D691" s="705"/>
      <c r="E691" s="705"/>
      <c r="F691" s="706"/>
      <c r="G691" s="332" t="e">
        <f ca="1">IF(AND($I691=TRUE,$J691=TRUE),"Return to form","")</f>
        <v>#N/A</v>
      </c>
      <c r="H691" s="169" t="e">
        <f ca="1">AND($F687&lt;=SUM($C687-$M691),$I689=FALSE)</f>
        <v>#N/A</v>
      </c>
      <c r="I691" s="169" t="e">
        <f ca="1">F687&lt;=SUM(C687*N691)</f>
        <v>#N/A</v>
      </c>
      <c r="J691" s="169" t="b">
        <f>ISTEXT(C691)</f>
        <v>0</v>
      </c>
      <c r="K691" s="169" t="e">
        <f ca="1">IF(AND(H691=TRUE,I691=TRUE),TRUE,FALSE)</f>
        <v>#N/A</v>
      </c>
      <c r="L691" s="169" t="e">
        <f ca="1">IF(AND(H691=TRUE,I691=TRUE,J691=TRUE),TRUE,FALSE)</f>
        <v>#N/A</v>
      </c>
      <c r="M691" s="169">
        <v>5000</v>
      </c>
      <c r="N691" s="170">
        <v>0.33333333333333298</v>
      </c>
      <c r="O691" s="170" t="s">
        <v>683</v>
      </c>
      <c r="P691">
        <f t="shared" ref="P691:P693" ca="1" si="68">MATCH(MID($A689, SEARCH("-",$A691) + 1, SEARCH("-",$A691,SEARCH("-",$A691)+1) - SEARCH("-",$A691) - 1),INDIRECT(LEFT($A691,SEARCH("-",$A691,1)-1)&amp;"_rows"),0)</f>
        <v>35</v>
      </c>
      <c r="Q691">
        <f ca="1">MATCH(RIGHT($A687,LEN($A687) - SEARCH("-", $A687, SEARCH("-", $A687) + 1)),INDIRECT(LEFT($A687,SEARCH("-",$A687,1)-1)&amp;"_Header"),0)</f>
        <v>39</v>
      </c>
    </row>
    <row r="692" spans="1:17" ht="30" customHeight="1">
      <c r="A692" s="396" t="s">
        <v>623</v>
      </c>
      <c r="B692" s="317" t="s">
        <v>623</v>
      </c>
      <c r="C692" s="707" t="s">
        <v>687</v>
      </c>
      <c r="D692" s="708"/>
      <c r="E692" s="708"/>
      <c r="F692" s="709"/>
      <c r="G692" s="211"/>
      <c r="H692" s="169"/>
      <c r="I692" s="169"/>
      <c r="J692" s="169"/>
      <c r="K692" s="169"/>
      <c r="L692" s="169"/>
      <c r="M692" s="169"/>
      <c r="N692" s="170"/>
      <c r="O692" s="170"/>
    </row>
    <row r="693" spans="1:17" ht="60" customHeight="1">
      <c r="A693" s="396" t="s">
        <v>1190</v>
      </c>
      <c r="B693" s="317" t="s">
        <v>1191</v>
      </c>
      <c r="C693" s="704"/>
      <c r="D693" s="705"/>
      <c r="E693" s="705"/>
      <c r="F693" s="706"/>
      <c r="G693" s="332" t="e">
        <f ca="1">IF(AND($I693=TRUE,$J693=TRUE),"Return to form","")</f>
        <v>#N/A</v>
      </c>
      <c r="H693" s="169" t="e">
        <f ca="1">OR(AND(E687&lt;&gt;0,ABS(F687-E687)&gt;=$M693),AND(E687=0,F687&gt;=$M693))</f>
        <v>#N/A</v>
      </c>
      <c r="I693" s="169" t="e">
        <f ca="1">OR(F687&lt;=(E687*(1-N693)),F687&gt;=(E687*(1+N693)))</f>
        <v>#N/A</v>
      </c>
      <c r="J693" s="169" t="b">
        <f>ISTEXT(C693)</f>
        <v>0</v>
      </c>
      <c r="K693" s="169" t="e">
        <f ca="1">IF(AND(H693=TRUE,I693=TRUE),TRUE,FALSE)</f>
        <v>#N/A</v>
      </c>
      <c r="L693" s="169" t="e">
        <f ca="1">IF(AND(H693=TRUE,I693=TRUE,J693=TRUE),TRUE,FALSE)</f>
        <v>#N/A</v>
      </c>
      <c r="M693" s="169">
        <v>5000</v>
      </c>
      <c r="N693" s="170">
        <v>0.2</v>
      </c>
      <c r="O693" s="170" t="s">
        <v>683</v>
      </c>
      <c r="P693">
        <f t="shared" ca="1" si="68"/>
        <v>35</v>
      </c>
      <c r="Q693">
        <f ca="1">MATCH(RIGHT($A687,LEN($A687) - SEARCH("-", $A687, SEARCH("-", $A687) + 1)),INDIRECT(LEFT($A687,SEARCH("-",$A687,1)-1)&amp;"_Header"),0)</f>
        <v>39</v>
      </c>
    </row>
    <row r="694" spans="1:17">
      <c r="A694" s="396" t="s">
        <v>623</v>
      </c>
      <c r="B694" s="317" t="s">
        <v>623</v>
      </c>
      <c r="C694" s="123"/>
      <c r="D694" s="123"/>
      <c r="E694" s="123"/>
      <c r="F694" s="123"/>
      <c r="G694" s="212"/>
      <c r="H694" s="158"/>
      <c r="I694" s="158"/>
      <c r="J694" s="158"/>
      <c r="K694" s="158"/>
      <c r="L694" s="158"/>
      <c r="M694" s="158"/>
      <c r="N694" s="163"/>
      <c r="O694" s="163"/>
    </row>
    <row r="695" spans="1:17">
      <c r="A695" s="396" t="s">
        <v>623</v>
      </c>
      <c r="B695" s="317" t="s">
        <v>623</v>
      </c>
      <c r="C695" s="92" t="s">
        <v>1192</v>
      </c>
      <c r="D695" s="55"/>
      <c r="E695" s="55"/>
      <c r="F695" s="56"/>
      <c r="G695" s="211"/>
      <c r="H695" s="158"/>
      <c r="I695" s="158"/>
      <c r="J695" s="158"/>
      <c r="K695" s="158"/>
      <c r="L695" s="158"/>
      <c r="M695" s="158"/>
      <c r="N695" s="163"/>
      <c r="O695" s="163"/>
    </row>
    <row r="696" spans="1:17" ht="45" customHeight="1">
      <c r="A696" s="396" t="s">
        <v>623</v>
      </c>
      <c r="B696" s="317" t="s">
        <v>623</v>
      </c>
      <c r="C696" s="57" t="s">
        <v>675</v>
      </c>
      <c r="D696" s="57" t="s">
        <v>676</v>
      </c>
      <c r="E696" s="57" t="s">
        <v>677</v>
      </c>
      <c r="F696" s="57" t="s">
        <v>678</v>
      </c>
      <c r="G696" s="211"/>
      <c r="H696" s="165"/>
      <c r="I696" s="165"/>
      <c r="J696" s="158"/>
      <c r="K696" s="165"/>
      <c r="L696" s="158"/>
      <c r="M696" s="158"/>
      <c r="N696" s="163"/>
      <c r="O696" s="163"/>
    </row>
    <row r="697" spans="1:17">
      <c r="A697" s="397" t="str">
        <f>LEFT(A699,LEN(A699)-8)</f>
        <v>EandR1-envagr-exptotfa</v>
      </c>
      <c r="B697" s="317" t="s">
        <v>623</v>
      </c>
      <c r="C697" s="249" t="e">
        <f ca="1">INDEX(INDIRECT("data_"&amp;C$1&amp;"_array"),MATCH(Cover!$C$17,INDIRECT("data_"&amp;C$1&amp;"_rows"),0),MATCH(SUBSTITUTE($A697,"strt","end"),INDIRECT("data_"&amp;C$1&amp;"_cols"),0))</f>
        <v>#N/A</v>
      </c>
      <c r="D697" s="249" t="e">
        <f ca="1">INDEX(INDIRECT("data_"&amp;D$1&amp;"_array"),MATCH(Cover!$C$17,INDIRECT("data_"&amp;D$1&amp;"_rows"),0),MATCH(SUBSTITUTE($A697,"strt","end"),INDIRECT("data_"&amp;D$1&amp;"_cols"),0))</f>
        <v>#N/A</v>
      </c>
      <c r="E697" s="249" t="e">
        <f ca="1">INDEX(INDIRECT("data_"&amp;E$1&amp;"_array"),MATCH(Cover!$C$17,INDIRECT("data_"&amp;E$1&amp;"_rows"),0),MATCH(SUBSTITUTE($A697,"strt","end"),INDIRECT("data_"&amp;E$1&amp;"_cols"),0))</f>
        <v>#N/A</v>
      </c>
      <c r="F697" s="250">
        <f ca="1">INDEX(INDIRECT(LEFT($A697,SEARCH("-",$A697,1)-1)&amp;"_data"),MATCH(MID($A697, SEARCH("-",$A697) + 1, SEARCH("-",$A697,SEARCH("-",$A697)+1) - SEARCH("-",$A697) - 1),INDIRECT(LEFT($A697,SEARCH("-",$A697,1)-1)&amp;"_rows"),0),MATCH(RIGHT($A697,LEN($A697) - SEARCH("-", $A697, SEARCH("-", $A697) + 1)),INDIRECT(LEFT($A697,SEARCH("-",$A697,1)-1)&amp;"_Header"),0))</f>
        <v>0</v>
      </c>
      <c r="G697" s="211"/>
      <c r="H697" s="166"/>
      <c r="I697" s="166"/>
      <c r="J697" s="167"/>
      <c r="K697" s="166"/>
      <c r="L697" s="167"/>
      <c r="M697" s="167"/>
      <c r="N697" s="168"/>
      <c r="O697" s="168"/>
    </row>
    <row r="698" spans="1:17" ht="60" customHeight="1">
      <c r="A698" s="396" t="s">
        <v>623</v>
      </c>
      <c r="B698" s="317" t="s">
        <v>623</v>
      </c>
      <c r="C698" s="707" t="s">
        <v>692</v>
      </c>
      <c r="D698" s="708"/>
      <c r="E698" s="708"/>
      <c r="F698" s="709"/>
      <c r="G698" s="95"/>
      <c r="H698" s="169"/>
      <c r="I698" s="169"/>
      <c r="J698" s="169"/>
      <c r="K698" s="169"/>
      <c r="L698" s="169"/>
      <c r="M698" s="169"/>
      <c r="N698" s="170"/>
      <c r="O698" s="170"/>
    </row>
    <row r="699" spans="1:17" ht="60" customHeight="1">
      <c r="A699" s="396" t="s">
        <v>1193</v>
      </c>
      <c r="B699" s="317" t="s">
        <v>1194</v>
      </c>
      <c r="C699" s="704"/>
      <c r="D699" s="705"/>
      <c r="E699" s="705"/>
      <c r="F699" s="706"/>
      <c r="G699" s="332" t="e">
        <f ca="1">IF(AND($I699=TRUE,$J699=TRUE),"Return to form","")</f>
        <v>#N/A</v>
      </c>
      <c r="H699" s="169" t="e">
        <f ca="1">D697&lt;&gt;0</f>
        <v>#N/A</v>
      </c>
      <c r="I699" s="169" t="e">
        <f ca="1">F697&gt;=D697</f>
        <v>#N/A</v>
      </c>
      <c r="J699" s="169" t="b">
        <f>ISTEXT(C699)</f>
        <v>0</v>
      </c>
      <c r="K699" s="169" t="e">
        <f ca="1">IF(AND(H699=TRUE,I699=TRUE),TRUE,FALSE)</f>
        <v>#N/A</v>
      </c>
      <c r="L699" s="169" t="e">
        <f ca="1">IF(AND(H699=TRUE,I699=TRUE,J699=TRUE),TRUE,FALSE)</f>
        <v>#N/A</v>
      </c>
      <c r="M699" s="169"/>
      <c r="N699" s="170"/>
      <c r="O699" s="170" t="s">
        <v>683</v>
      </c>
      <c r="P699">
        <f ca="1">MATCH(MID($A697, SEARCH("-",$A699) + 1, SEARCH("-",$A699,SEARCH("-",$A699)+1) - SEARCH("-",$A699) - 1),INDIRECT(LEFT($A699,SEARCH("-",$A699,1)-1)&amp;"_rows"),0)</f>
        <v>36</v>
      </c>
      <c r="Q699">
        <f ca="1">MATCH(RIGHT($A697,LEN($A697) - SEARCH("-", $A697, SEARCH("-", $A697) + 1)),INDIRECT(LEFT($A697,SEARCH("-",$A697,1)-1)&amp;"_Header"),0)</f>
        <v>12</v>
      </c>
    </row>
    <row r="700" spans="1:17" ht="30" customHeight="1">
      <c r="A700" s="396" t="s">
        <v>623</v>
      </c>
      <c r="B700" s="317" t="s">
        <v>623</v>
      </c>
      <c r="C700" s="707" t="s">
        <v>684</v>
      </c>
      <c r="D700" s="708"/>
      <c r="E700" s="708"/>
      <c r="F700" s="709"/>
      <c r="G700" s="211"/>
      <c r="H700" s="169"/>
      <c r="I700" s="169"/>
      <c r="J700" s="169"/>
      <c r="K700" s="169"/>
      <c r="L700" s="169"/>
      <c r="M700" s="169"/>
      <c r="N700" s="170"/>
      <c r="O700" s="170"/>
    </row>
    <row r="701" spans="1:17" ht="60" customHeight="1">
      <c r="A701" s="396" t="s">
        <v>1195</v>
      </c>
      <c r="B701" s="317" t="s">
        <v>1196</v>
      </c>
      <c r="C701" s="704"/>
      <c r="D701" s="705"/>
      <c r="E701" s="705"/>
      <c r="F701" s="706"/>
      <c r="G701" s="332" t="e">
        <f ca="1">IF(AND($I701=TRUE,$J701=TRUE),"Return to form","")</f>
        <v>#N/A</v>
      </c>
      <c r="H701" s="169" t="e">
        <f ca="1">AND($F697&lt;=SUM($C697-$M701),$I699=FALSE)</f>
        <v>#N/A</v>
      </c>
      <c r="I701" s="169" t="e">
        <f ca="1">F697&lt;=SUM(C697*N701)</f>
        <v>#N/A</v>
      </c>
      <c r="J701" s="169" t="b">
        <f>ISTEXT(C701)</f>
        <v>0</v>
      </c>
      <c r="K701" s="169" t="e">
        <f ca="1">IF(AND(H701=TRUE,I701=TRUE),TRUE,FALSE)</f>
        <v>#N/A</v>
      </c>
      <c r="L701" s="169" t="e">
        <f ca="1">IF(AND(H701=TRUE,I701=TRUE,J701=TRUE),TRUE,FALSE)</f>
        <v>#N/A</v>
      </c>
      <c r="M701" s="169">
        <v>5000</v>
      </c>
      <c r="N701" s="170">
        <v>0.33333333333333298</v>
      </c>
      <c r="O701" s="170" t="s">
        <v>683</v>
      </c>
      <c r="P701">
        <f t="shared" ref="P701:P703" ca="1" si="69">MATCH(MID($A699, SEARCH("-",$A701) + 1, SEARCH("-",$A701,SEARCH("-",$A701)+1) - SEARCH("-",$A701) - 1),INDIRECT(LEFT($A701,SEARCH("-",$A701,1)-1)&amp;"_rows"),0)</f>
        <v>36</v>
      </c>
      <c r="Q701">
        <f ca="1">MATCH(RIGHT($A697,LEN($A697) - SEARCH("-", $A697, SEARCH("-", $A697) + 1)),INDIRECT(LEFT($A697,SEARCH("-",$A697,1)-1)&amp;"_Header"),0)</f>
        <v>12</v>
      </c>
    </row>
    <row r="702" spans="1:17" ht="30" customHeight="1">
      <c r="A702" s="396" t="s">
        <v>623</v>
      </c>
      <c r="B702" s="317" t="s">
        <v>623</v>
      </c>
      <c r="C702" s="707" t="s">
        <v>687</v>
      </c>
      <c r="D702" s="708"/>
      <c r="E702" s="708"/>
      <c r="F702" s="709"/>
      <c r="G702" s="211"/>
      <c r="H702" s="169"/>
      <c r="I702" s="169"/>
      <c r="J702" s="169"/>
      <c r="K702" s="169"/>
      <c r="L702" s="169"/>
      <c r="M702" s="169"/>
      <c r="N702" s="170"/>
      <c r="O702" s="170"/>
    </row>
    <row r="703" spans="1:17" ht="60" customHeight="1">
      <c r="A703" s="396" t="s">
        <v>1197</v>
      </c>
      <c r="B703" s="317" t="s">
        <v>1198</v>
      </c>
      <c r="C703" s="704"/>
      <c r="D703" s="705"/>
      <c r="E703" s="705"/>
      <c r="F703" s="706"/>
      <c r="G703" s="332" t="e">
        <f ca="1">IF(AND($I703=TRUE,$J703=TRUE),"Return to form","")</f>
        <v>#N/A</v>
      </c>
      <c r="H703" s="169" t="e">
        <f ca="1">OR(AND(E697&lt;&gt;0,ABS(F697-E697)&gt;=$M703),AND(E697=0,F697&gt;=$M703))</f>
        <v>#N/A</v>
      </c>
      <c r="I703" s="169" t="e">
        <f ca="1">OR(F697&lt;=(E697*(1-N703)),F697&gt;=(E697*(1+N703)))</f>
        <v>#N/A</v>
      </c>
      <c r="J703" s="169" t="b">
        <f>ISTEXT(C703)</f>
        <v>0</v>
      </c>
      <c r="K703" s="169" t="e">
        <f ca="1">IF(AND(H703=TRUE,I703=TRUE),TRUE,FALSE)</f>
        <v>#N/A</v>
      </c>
      <c r="L703" s="169" t="e">
        <f ca="1">IF(AND(H703=TRUE,I703=TRUE,J703=TRUE),TRUE,FALSE)</f>
        <v>#N/A</v>
      </c>
      <c r="M703" s="169">
        <v>5000</v>
      </c>
      <c r="N703" s="170">
        <v>0.2</v>
      </c>
      <c r="O703" s="170" t="s">
        <v>683</v>
      </c>
      <c r="P703">
        <f t="shared" ca="1" si="69"/>
        <v>36</v>
      </c>
      <c r="Q703">
        <f ca="1">MATCH(RIGHT($A697,LEN($A697) - SEARCH("-", $A697, SEARCH("-", $A697) + 1)),INDIRECT(LEFT($A697,SEARCH("-",$A697,1)-1)&amp;"_Header"),0)</f>
        <v>12</v>
      </c>
    </row>
    <row r="704" spans="1:17">
      <c r="A704" s="396" t="s">
        <v>623</v>
      </c>
      <c r="B704" s="317" t="s">
        <v>623</v>
      </c>
      <c r="C704" s="123"/>
      <c r="D704" s="123"/>
      <c r="E704" s="123"/>
      <c r="F704" s="123"/>
      <c r="G704" s="212"/>
      <c r="H704" s="158"/>
      <c r="I704" s="158"/>
      <c r="J704" s="158"/>
      <c r="K704" s="158"/>
      <c r="L704" s="158"/>
      <c r="M704" s="158"/>
      <c r="N704" s="163"/>
      <c r="O704" s="163"/>
    </row>
    <row r="705" spans="1:17">
      <c r="A705" s="396" t="s">
        <v>623</v>
      </c>
      <c r="B705" s="317" t="s">
        <v>623</v>
      </c>
      <c r="C705" s="92" t="s">
        <v>1199</v>
      </c>
      <c r="D705" s="55"/>
      <c r="E705" s="55"/>
      <c r="F705" s="56"/>
      <c r="G705" s="211"/>
      <c r="H705" s="158"/>
      <c r="I705" s="158"/>
      <c r="J705" s="158"/>
      <c r="K705" s="158"/>
      <c r="L705" s="158"/>
      <c r="M705" s="158"/>
      <c r="N705" s="163"/>
      <c r="O705" s="163"/>
    </row>
    <row r="706" spans="1:17" ht="45" customHeight="1">
      <c r="A706" s="396" t="s">
        <v>623</v>
      </c>
      <c r="B706" s="317" t="s">
        <v>623</v>
      </c>
      <c r="C706" s="57" t="s">
        <v>675</v>
      </c>
      <c r="D706" s="57" t="s">
        <v>676</v>
      </c>
      <c r="E706" s="57" t="s">
        <v>677</v>
      </c>
      <c r="F706" s="57" t="s">
        <v>678</v>
      </c>
      <c r="G706" s="211"/>
      <c r="H706" s="165"/>
      <c r="I706" s="165"/>
      <c r="J706" s="158"/>
      <c r="K706" s="165"/>
      <c r="L706" s="158"/>
      <c r="M706" s="158"/>
      <c r="N706" s="163"/>
      <c r="O706" s="163"/>
    </row>
    <row r="707" spans="1:17">
      <c r="A707" s="397" t="str">
        <f>LEFT(A709,LEN(A709)-8)</f>
        <v>EandR1-envagr-exptotfin</v>
      </c>
      <c r="B707" s="317" t="s">
        <v>623</v>
      </c>
      <c r="C707" s="249" t="e">
        <f ca="1">INDEX(INDIRECT("data_"&amp;C$1&amp;"_array"),MATCH(Cover!$C$17,INDIRECT("data_"&amp;C$1&amp;"_rows"),0),MATCH(SUBSTITUTE($A707,"strt","end"),INDIRECT("data_"&amp;C$1&amp;"_cols"),0))</f>
        <v>#N/A</v>
      </c>
      <c r="D707" s="249" t="e">
        <f ca="1">INDEX(INDIRECT("data_"&amp;D$1&amp;"_array"),MATCH(Cover!$C$17,INDIRECT("data_"&amp;D$1&amp;"_rows"),0),MATCH(SUBSTITUTE($A707,"strt","end"),INDIRECT("data_"&amp;D$1&amp;"_cols"),0))</f>
        <v>#N/A</v>
      </c>
      <c r="E707" s="249" t="e">
        <f ca="1">INDEX(INDIRECT("data_"&amp;E$1&amp;"_array"),MATCH(Cover!$C$17,INDIRECT("data_"&amp;E$1&amp;"_rows"),0),MATCH(SUBSTITUTE($A707,"strt","end"),INDIRECT("data_"&amp;E$1&amp;"_cols"),0))</f>
        <v>#N/A</v>
      </c>
      <c r="F707" s="250">
        <f ca="1">INDEX(INDIRECT(LEFT($A707,SEARCH("-",$A707,1)-1)&amp;"_data"),MATCH(MID($A707, SEARCH("-",$A707) + 1, SEARCH("-",$A707,SEARCH("-",$A707)+1) - SEARCH("-",$A707) - 1),INDIRECT(LEFT($A707,SEARCH("-",$A707,1)-1)&amp;"_rows"),0),MATCH(RIGHT($A707,LEN($A707) - SEARCH("-", $A707, SEARCH("-", $A707) + 1)),INDIRECT(LEFT($A707,SEARCH("-",$A707,1)-1)&amp;"_Header"),0))</f>
        <v>0</v>
      </c>
      <c r="G707" s="211"/>
      <c r="H707" s="166"/>
      <c r="I707" s="166"/>
      <c r="J707" s="167"/>
      <c r="K707" s="166"/>
      <c r="L707" s="167"/>
      <c r="M707" s="167"/>
      <c r="N707" s="168"/>
      <c r="O707" s="168"/>
    </row>
    <row r="708" spans="1:17" ht="60" customHeight="1">
      <c r="A708" s="396" t="s">
        <v>623</v>
      </c>
      <c r="B708" s="317" t="s">
        <v>623</v>
      </c>
      <c r="C708" s="707" t="s">
        <v>692</v>
      </c>
      <c r="D708" s="708"/>
      <c r="E708" s="708"/>
      <c r="F708" s="709"/>
      <c r="G708" s="95"/>
      <c r="H708" s="169"/>
      <c r="I708" s="169"/>
      <c r="J708" s="169"/>
      <c r="K708" s="169"/>
      <c r="L708" s="169"/>
      <c r="M708" s="169"/>
      <c r="N708" s="170"/>
      <c r="O708" s="170"/>
    </row>
    <row r="709" spans="1:17" ht="60" customHeight="1">
      <c r="A709" s="396" t="s">
        <v>1200</v>
      </c>
      <c r="B709" s="317" t="s">
        <v>1201</v>
      </c>
      <c r="C709" s="704"/>
      <c r="D709" s="705"/>
      <c r="E709" s="705"/>
      <c r="F709" s="706"/>
      <c r="G709" s="332" t="e">
        <f ca="1">IF(AND($I709=TRUE,$J709=TRUE),"Return to form","")</f>
        <v>#N/A</v>
      </c>
      <c r="H709" s="169" t="e">
        <f ca="1">D707&lt;&gt;0</f>
        <v>#N/A</v>
      </c>
      <c r="I709" s="169" t="e">
        <f ca="1">F707&gt;=D707</f>
        <v>#N/A</v>
      </c>
      <c r="J709" s="169" t="b">
        <f>ISTEXT(C709)</f>
        <v>0</v>
      </c>
      <c r="K709" s="169" t="e">
        <f ca="1">IF(AND(H709=TRUE,I709=TRUE),TRUE,FALSE)</f>
        <v>#N/A</v>
      </c>
      <c r="L709" s="169" t="e">
        <f ca="1">IF(AND(H709=TRUE,I709=TRUE,J709=TRUE),TRUE,FALSE)</f>
        <v>#N/A</v>
      </c>
      <c r="M709" s="169"/>
      <c r="N709" s="170"/>
      <c r="O709" s="170" t="s">
        <v>683</v>
      </c>
      <c r="P709">
        <f ca="1">MATCH(MID($A707, SEARCH("-",$A709) + 1, SEARCH("-",$A709,SEARCH("-",$A709)+1) - SEARCH("-",$A709) - 1),INDIRECT(LEFT($A709,SEARCH("-",$A709,1)-1)&amp;"_rows"),0)</f>
        <v>36</v>
      </c>
      <c r="Q709">
        <f ca="1">MATCH(RIGHT($A707,LEN($A707) - SEARCH("-", $A707, SEARCH("-", $A707) + 1)),INDIRECT(LEFT($A707,SEARCH("-",$A707,1)-1)&amp;"_Header"),0)</f>
        <v>23</v>
      </c>
    </row>
    <row r="710" spans="1:17" ht="30" customHeight="1">
      <c r="A710" s="396" t="s">
        <v>623</v>
      </c>
      <c r="B710" s="317" t="s">
        <v>623</v>
      </c>
      <c r="C710" s="707" t="s">
        <v>684</v>
      </c>
      <c r="D710" s="708"/>
      <c r="E710" s="708"/>
      <c r="F710" s="709"/>
      <c r="G710" s="211"/>
      <c r="H710" s="169"/>
      <c r="I710" s="169"/>
      <c r="J710" s="169"/>
      <c r="K710" s="169"/>
      <c r="L710" s="169"/>
      <c r="M710" s="169"/>
      <c r="N710" s="170"/>
      <c r="O710" s="170"/>
    </row>
    <row r="711" spans="1:17" ht="60" customHeight="1">
      <c r="A711" s="396" t="s">
        <v>1202</v>
      </c>
      <c r="B711" s="317" t="s">
        <v>1203</v>
      </c>
      <c r="C711" s="704"/>
      <c r="D711" s="705"/>
      <c r="E711" s="705"/>
      <c r="F711" s="706"/>
      <c r="G711" s="332" t="e">
        <f ca="1">IF(AND($I711=TRUE,$J711=TRUE),"Return to form","")</f>
        <v>#N/A</v>
      </c>
      <c r="H711" s="169" t="e">
        <f ca="1">AND($F707&lt;=SUM($C707-$M711),$I709=FALSE)</f>
        <v>#N/A</v>
      </c>
      <c r="I711" s="169" t="e">
        <f ca="1">F707&lt;=SUM(C707*N711)</f>
        <v>#N/A</v>
      </c>
      <c r="J711" s="169" t="b">
        <f>ISTEXT(C711)</f>
        <v>0</v>
      </c>
      <c r="K711" s="169" t="e">
        <f ca="1">IF(AND(H711=TRUE,I711=TRUE),TRUE,FALSE)</f>
        <v>#N/A</v>
      </c>
      <c r="L711" s="169" t="e">
        <f ca="1">IF(AND(H711=TRUE,I711=TRUE,J711=TRUE),TRUE,FALSE)</f>
        <v>#N/A</v>
      </c>
      <c r="M711" s="169">
        <v>5000</v>
      </c>
      <c r="N711" s="170">
        <v>0.33333333333333298</v>
      </c>
      <c r="O711" s="170" t="s">
        <v>683</v>
      </c>
      <c r="P711">
        <f t="shared" ref="P711:P713" ca="1" si="70">MATCH(MID($A709, SEARCH("-",$A711) + 1, SEARCH("-",$A711,SEARCH("-",$A711)+1) - SEARCH("-",$A711) - 1),INDIRECT(LEFT($A711,SEARCH("-",$A711,1)-1)&amp;"_rows"),0)</f>
        <v>36</v>
      </c>
      <c r="Q711">
        <f ca="1">MATCH(RIGHT($A707,LEN($A707) - SEARCH("-", $A707, SEARCH("-", $A707) + 1)),INDIRECT(LEFT($A707,SEARCH("-",$A707,1)-1)&amp;"_Header"),0)</f>
        <v>23</v>
      </c>
    </row>
    <row r="712" spans="1:17" ht="30" customHeight="1">
      <c r="A712" s="396" t="s">
        <v>623</v>
      </c>
      <c r="B712" s="317" t="s">
        <v>623</v>
      </c>
      <c r="C712" s="707" t="s">
        <v>687</v>
      </c>
      <c r="D712" s="708"/>
      <c r="E712" s="708"/>
      <c r="F712" s="709"/>
      <c r="G712" s="211"/>
      <c r="H712" s="169"/>
      <c r="I712" s="169"/>
      <c r="J712" s="169"/>
      <c r="K712" s="169"/>
      <c r="L712" s="169"/>
      <c r="M712" s="169"/>
      <c r="N712" s="170"/>
      <c r="O712" s="170"/>
    </row>
    <row r="713" spans="1:17" ht="60" customHeight="1">
      <c r="A713" s="396" t="s">
        <v>1204</v>
      </c>
      <c r="B713" s="317" t="s">
        <v>1205</v>
      </c>
      <c r="C713" s="704"/>
      <c r="D713" s="705"/>
      <c r="E713" s="705"/>
      <c r="F713" s="706"/>
      <c r="G713" s="332" t="e">
        <f ca="1">IF(AND($I713=TRUE,$J713=TRUE),"Return to form","")</f>
        <v>#N/A</v>
      </c>
      <c r="H713" s="169" t="e">
        <f ca="1">OR(AND(E707&lt;&gt;0,ABS(F707-E707)&gt;=$M713),AND(E707=0,F707&gt;=$M713))</f>
        <v>#N/A</v>
      </c>
      <c r="I713" s="169" t="e">
        <f ca="1">OR(F707&lt;=(E707*(1-N713)),F707&gt;=(E707*(1+N713)))</f>
        <v>#N/A</v>
      </c>
      <c r="J713" s="169" t="b">
        <f>ISTEXT(C713)</f>
        <v>0</v>
      </c>
      <c r="K713" s="169" t="e">
        <f ca="1">IF(AND(H713=TRUE,I713=TRUE),TRUE,FALSE)</f>
        <v>#N/A</v>
      </c>
      <c r="L713" s="169" t="e">
        <f ca="1">IF(AND(H713=TRUE,I713=TRUE,J713=TRUE),TRUE,FALSE)</f>
        <v>#N/A</v>
      </c>
      <c r="M713" s="169">
        <v>5000</v>
      </c>
      <c r="N713" s="170">
        <v>0.2</v>
      </c>
      <c r="O713" s="170" t="s">
        <v>683</v>
      </c>
      <c r="P713">
        <f t="shared" ca="1" si="70"/>
        <v>36</v>
      </c>
      <c r="Q713">
        <f ca="1">MATCH(RIGHT($A707,LEN($A707) - SEARCH("-", $A707, SEARCH("-", $A707) + 1)),INDIRECT(LEFT($A707,SEARCH("-",$A707,1)-1)&amp;"_Header"),0)</f>
        <v>23</v>
      </c>
    </row>
    <row r="714" spans="1:17">
      <c r="A714" s="396" t="s">
        <v>623</v>
      </c>
      <c r="B714" s="317" t="s">
        <v>623</v>
      </c>
      <c r="C714" s="123"/>
      <c r="D714" s="123"/>
      <c r="E714" s="123"/>
      <c r="F714" s="123"/>
      <c r="G714" s="212"/>
      <c r="H714" s="158"/>
      <c r="I714" s="158"/>
      <c r="J714" s="158"/>
      <c r="K714" s="158"/>
      <c r="L714" s="158"/>
      <c r="M714" s="158"/>
      <c r="N714" s="163"/>
      <c r="O714" s="163"/>
    </row>
    <row r="715" spans="1:17">
      <c r="A715" s="396" t="s">
        <v>623</v>
      </c>
      <c r="B715" s="317" t="s">
        <v>623</v>
      </c>
      <c r="C715" s="92" t="s">
        <v>1206</v>
      </c>
      <c r="D715" s="55"/>
      <c r="E715" s="55"/>
      <c r="F715" s="56"/>
      <c r="G715" s="211"/>
      <c r="H715" s="158"/>
      <c r="I715" s="158"/>
      <c r="J715" s="158"/>
      <c r="K715" s="158"/>
      <c r="L715" s="158"/>
      <c r="M715" s="158"/>
      <c r="N715" s="163"/>
      <c r="O715" s="163"/>
    </row>
    <row r="716" spans="1:17" ht="45" customHeight="1">
      <c r="A716" s="396" t="s">
        <v>623</v>
      </c>
      <c r="B716" s="317" t="s">
        <v>623</v>
      </c>
      <c r="C716" s="57" t="s">
        <v>675</v>
      </c>
      <c r="D716" s="57" t="s">
        <v>676</v>
      </c>
      <c r="E716" s="57" t="s">
        <v>677</v>
      </c>
      <c r="F716" s="57" t="s">
        <v>678</v>
      </c>
      <c r="G716" s="211"/>
      <c r="H716" s="165"/>
      <c r="I716" s="165"/>
      <c r="J716" s="158"/>
      <c r="K716" s="165"/>
      <c r="L716" s="158"/>
      <c r="M716" s="158"/>
      <c r="N716" s="163"/>
      <c r="O716" s="163"/>
    </row>
    <row r="717" spans="1:17">
      <c r="A717" s="397" t="str">
        <f>LEFT(A719,LEN(A719)-8)</f>
        <v>EandR1-envagr-rectot</v>
      </c>
      <c r="B717" s="317" t="s">
        <v>623</v>
      </c>
      <c r="C717" s="249" t="e">
        <f ca="1">INDEX(INDIRECT("data_"&amp;C$1&amp;"_array"),MATCH(Cover!$C$17,INDIRECT("data_"&amp;C$1&amp;"_rows"),0),MATCH(SUBSTITUTE($A717,"strt","end"),INDIRECT("data_"&amp;C$1&amp;"_cols"),0))</f>
        <v>#N/A</v>
      </c>
      <c r="D717" s="249" t="e">
        <f ca="1">INDEX(INDIRECT("data_"&amp;D$1&amp;"_array"),MATCH(Cover!$C$17,INDIRECT("data_"&amp;D$1&amp;"_rows"),0),MATCH(SUBSTITUTE($A717,"strt","end"),INDIRECT("data_"&amp;D$1&amp;"_cols"),0))</f>
        <v>#N/A</v>
      </c>
      <c r="E717" s="249" t="e">
        <f ca="1">INDEX(INDIRECT("data_"&amp;E$1&amp;"_array"),MATCH(Cover!$C$17,INDIRECT("data_"&amp;E$1&amp;"_rows"),0),MATCH(SUBSTITUTE($A717,"strt","end"),INDIRECT("data_"&amp;E$1&amp;"_cols"),0))</f>
        <v>#N/A</v>
      </c>
      <c r="F717" s="250">
        <f ca="1">INDEX(INDIRECT(LEFT($A717,SEARCH("-",$A717,1)-1)&amp;"_data"),MATCH(MID($A717, SEARCH("-",$A717) + 1, SEARCH("-",$A717,SEARCH("-",$A717)+1) - SEARCH("-",$A717) - 1),INDIRECT(LEFT($A717,SEARCH("-",$A717,1)-1)&amp;"_rows"),0),MATCH(RIGHT($A717,LEN($A717) - SEARCH("-", $A717, SEARCH("-", $A717) + 1)),INDIRECT(LEFT($A717,SEARCH("-",$A717,1)-1)&amp;"_Header"),0))</f>
        <v>0</v>
      </c>
      <c r="G717" s="211"/>
      <c r="H717" s="166"/>
      <c r="I717" s="166"/>
      <c r="J717" s="167"/>
      <c r="K717" s="166"/>
      <c r="L717" s="167"/>
      <c r="M717" s="167"/>
      <c r="N717" s="168"/>
      <c r="O717" s="168"/>
    </row>
    <row r="718" spans="1:17" ht="60" customHeight="1">
      <c r="A718" s="396" t="s">
        <v>623</v>
      </c>
      <c r="B718" s="317" t="s">
        <v>623</v>
      </c>
      <c r="C718" s="707" t="s">
        <v>692</v>
      </c>
      <c r="D718" s="708"/>
      <c r="E718" s="708"/>
      <c r="F718" s="709"/>
      <c r="G718" s="95"/>
      <c r="H718" s="169"/>
      <c r="I718" s="169"/>
      <c r="J718" s="169"/>
      <c r="K718" s="169"/>
      <c r="L718" s="169"/>
      <c r="M718" s="169"/>
      <c r="N718" s="170"/>
      <c r="O718" s="170"/>
    </row>
    <row r="719" spans="1:17" ht="60" customHeight="1">
      <c r="A719" s="396" t="s">
        <v>1207</v>
      </c>
      <c r="B719" s="317" t="s">
        <v>1208</v>
      </c>
      <c r="C719" s="704"/>
      <c r="D719" s="705"/>
      <c r="E719" s="705"/>
      <c r="F719" s="706"/>
      <c r="G719" s="332" t="e">
        <f ca="1">IF(AND($I719=TRUE,$J719=TRUE),"Return to form","")</f>
        <v>#N/A</v>
      </c>
      <c r="H719" s="169" t="e">
        <f ca="1">D717&lt;&gt;0</f>
        <v>#N/A</v>
      </c>
      <c r="I719" s="169" t="e">
        <f ca="1">F717&gt;=D717</f>
        <v>#N/A</v>
      </c>
      <c r="J719" s="169" t="b">
        <f>ISTEXT(C719)</f>
        <v>0</v>
      </c>
      <c r="K719" s="169" t="e">
        <f ca="1">IF(AND(H719=TRUE,I719=TRUE),TRUE,FALSE)</f>
        <v>#N/A</v>
      </c>
      <c r="L719" s="169" t="e">
        <f ca="1">IF(AND(H719=TRUE,I719=TRUE,J719=TRUE),TRUE,FALSE)</f>
        <v>#N/A</v>
      </c>
      <c r="M719" s="169"/>
      <c r="N719" s="170"/>
      <c r="O719" s="170" t="s">
        <v>683</v>
      </c>
      <c r="P719">
        <f ca="1">MATCH(MID($A717, SEARCH("-",$A719) + 1, SEARCH("-",$A719,SEARCH("-",$A719)+1) - SEARCH("-",$A719) - 1),INDIRECT(LEFT($A719,SEARCH("-",$A719,1)-1)&amp;"_rows"),0)</f>
        <v>36</v>
      </c>
      <c r="Q719">
        <f ca="1">MATCH(RIGHT($A717,LEN($A717) - SEARCH("-", $A717, SEARCH("-", $A717) + 1)),INDIRECT(LEFT($A717,SEARCH("-",$A717,1)-1)&amp;"_Header"),0)</f>
        <v>39</v>
      </c>
    </row>
    <row r="720" spans="1:17" ht="30" customHeight="1">
      <c r="A720" s="396" t="s">
        <v>623</v>
      </c>
      <c r="B720" s="317" t="s">
        <v>623</v>
      </c>
      <c r="C720" s="707" t="s">
        <v>684</v>
      </c>
      <c r="D720" s="708"/>
      <c r="E720" s="708"/>
      <c r="F720" s="709"/>
      <c r="G720" s="211"/>
      <c r="H720" s="169"/>
      <c r="I720" s="169"/>
      <c r="J720" s="169"/>
      <c r="K720" s="169"/>
      <c r="L720" s="169"/>
      <c r="M720" s="169"/>
      <c r="N720" s="170"/>
      <c r="O720" s="170"/>
    </row>
    <row r="721" spans="1:17" ht="60" customHeight="1">
      <c r="A721" s="396" t="s">
        <v>1209</v>
      </c>
      <c r="B721" s="317" t="s">
        <v>1210</v>
      </c>
      <c r="C721" s="704"/>
      <c r="D721" s="705"/>
      <c r="E721" s="705"/>
      <c r="F721" s="706"/>
      <c r="G721" s="332" t="e">
        <f ca="1">IF(AND($I721=TRUE,$J721=TRUE),"Return to form","")</f>
        <v>#N/A</v>
      </c>
      <c r="H721" s="169" t="e">
        <f ca="1">AND($F717&lt;=SUM($C717-$M721),$I719=FALSE)</f>
        <v>#N/A</v>
      </c>
      <c r="I721" s="169" t="e">
        <f ca="1">F717&lt;=SUM(C717*N721)</f>
        <v>#N/A</v>
      </c>
      <c r="J721" s="169" t="b">
        <f>ISTEXT(C721)</f>
        <v>0</v>
      </c>
      <c r="K721" s="169" t="e">
        <f ca="1">IF(AND(H721=TRUE,I721=TRUE),TRUE,FALSE)</f>
        <v>#N/A</v>
      </c>
      <c r="L721" s="169" t="e">
        <f ca="1">IF(AND(H721=TRUE,I721=TRUE,J721=TRUE),TRUE,FALSE)</f>
        <v>#N/A</v>
      </c>
      <c r="M721" s="169">
        <v>5000</v>
      </c>
      <c r="N721" s="170">
        <v>0.33333333333333298</v>
      </c>
      <c r="O721" s="170" t="s">
        <v>683</v>
      </c>
      <c r="P721">
        <f t="shared" ref="P721:P723" ca="1" si="71">MATCH(MID($A719, SEARCH("-",$A721) + 1, SEARCH("-",$A721,SEARCH("-",$A721)+1) - SEARCH("-",$A721) - 1),INDIRECT(LEFT($A721,SEARCH("-",$A721,1)-1)&amp;"_rows"),0)</f>
        <v>36</v>
      </c>
      <c r="Q721">
        <f ca="1">MATCH(RIGHT($A717,LEN($A717) - SEARCH("-", $A717, SEARCH("-", $A717) + 1)),INDIRECT(LEFT($A717,SEARCH("-",$A717,1)-1)&amp;"_Header"),0)</f>
        <v>39</v>
      </c>
    </row>
    <row r="722" spans="1:17" ht="30" customHeight="1">
      <c r="A722" s="396" t="s">
        <v>623</v>
      </c>
      <c r="B722" s="317" t="s">
        <v>623</v>
      </c>
      <c r="C722" s="707" t="s">
        <v>687</v>
      </c>
      <c r="D722" s="708"/>
      <c r="E722" s="708"/>
      <c r="F722" s="709"/>
      <c r="G722" s="211"/>
      <c r="H722" s="169"/>
      <c r="I722" s="169"/>
      <c r="J722" s="169"/>
      <c r="K722" s="169"/>
      <c r="L722" s="169"/>
      <c r="M722" s="169"/>
      <c r="N722" s="170"/>
      <c r="O722" s="170"/>
    </row>
    <row r="723" spans="1:17" ht="60" customHeight="1">
      <c r="A723" s="396" t="s">
        <v>1211</v>
      </c>
      <c r="B723" s="317" t="s">
        <v>1212</v>
      </c>
      <c r="C723" s="704"/>
      <c r="D723" s="705"/>
      <c r="E723" s="705"/>
      <c r="F723" s="706"/>
      <c r="G723" s="332" t="e">
        <f ca="1">IF(AND($I723=TRUE,$J723=TRUE),"Return to form","")</f>
        <v>#N/A</v>
      </c>
      <c r="H723" s="169" t="e">
        <f ca="1">OR(AND(E717&lt;&gt;0,ABS(F717-E717)&gt;=$M723),AND(E717=0,F717&gt;=$M723))</f>
        <v>#N/A</v>
      </c>
      <c r="I723" s="169" t="e">
        <f ca="1">OR(F717&lt;=(E717*(1-N723)),F717&gt;=(E717*(1+N723)))</f>
        <v>#N/A</v>
      </c>
      <c r="J723" s="169" t="b">
        <f>ISTEXT(C723)</f>
        <v>0</v>
      </c>
      <c r="K723" s="169" t="e">
        <f ca="1">IF(AND(H723=TRUE,I723=TRUE),TRUE,FALSE)</f>
        <v>#N/A</v>
      </c>
      <c r="L723" s="169" t="e">
        <f ca="1">IF(AND(H723=TRUE,I723=TRUE,J723=TRUE),TRUE,FALSE)</f>
        <v>#N/A</v>
      </c>
      <c r="M723" s="169">
        <v>5000</v>
      </c>
      <c r="N723" s="170">
        <v>0.2</v>
      </c>
      <c r="O723" s="170" t="s">
        <v>683</v>
      </c>
      <c r="P723">
        <f t="shared" ca="1" si="71"/>
        <v>36</v>
      </c>
      <c r="Q723">
        <f ca="1">MATCH(RIGHT($A717,LEN($A717) - SEARCH("-", $A717, SEARCH("-", $A717) + 1)),INDIRECT(LEFT($A717,SEARCH("-",$A717,1)-1)&amp;"_Header"),0)</f>
        <v>39</v>
      </c>
    </row>
    <row r="724" spans="1:17">
      <c r="A724" s="396" t="s">
        <v>623</v>
      </c>
      <c r="B724" s="317" t="s">
        <v>623</v>
      </c>
      <c r="C724" s="123"/>
      <c r="D724" s="123"/>
      <c r="E724" s="123"/>
      <c r="F724" s="123"/>
      <c r="G724" s="212"/>
      <c r="H724" s="158"/>
      <c r="I724" s="158"/>
      <c r="J724" s="158"/>
      <c r="K724" s="158"/>
      <c r="L724" s="158"/>
      <c r="M724" s="158"/>
      <c r="N724" s="163"/>
      <c r="O724" s="163"/>
    </row>
    <row r="725" spans="1:17">
      <c r="A725" s="396" t="s">
        <v>623</v>
      </c>
      <c r="B725" s="317" t="s">
        <v>623</v>
      </c>
      <c r="C725" s="92" t="s">
        <v>1213</v>
      </c>
      <c r="D725" s="55"/>
      <c r="E725" s="55"/>
      <c r="F725" s="56"/>
      <c r="G725" s="211"/>
      <c r="H725" s="158"/>
      <c r="I725" s="158"/>
      <c r="J725" s="158"/>
      <c r="K725" s="158"/>
      <c r="L725" s="158"/>
      <c r="M725" s="158"/>
      <c r="N725" s="163"/>
      <c r="O725" s="163"/>
    </row>
    <row r="726" spans="1:17" ht="45" customHeight="1">
      <c r="A726" s="396" t="s">
        <v>623</v>
      </c>
      <c r="B726" s="317" t="s">
        <v>623</v>
      </c>
      <c r="C726" s="57" t="s">
        <v>675</v>
      </c>
      <c r="D726" s="57" t="s">
        <v>676</v>
      </c>
      <c r="E726" s="57" t="s">
        <v>677</v>
      </c>
      <c r="F726" s="57" t="s">
        <v>678</v>
      </c>
      <c r="G726" s="211"/>
      <c r="H726" s="165"/>
      <c r="I726" s="165"/>
      <c r="J726" s="158"/>
      <c r="K726" s="165"/>
      <c r="L726" s="158"/>
      <c r="M726" s="158"/>
      <c r="N726" s="163"/>
      <c r="O726" s="163"/>
    </row>
    <row r="727" spans="1:17">
      <c r="A727" s="397" t="str">
        <f>LEFT(A729,LEN(A729)-8)</f>
        <v>EandR1-envrglenv-exptotfa</v>
      </c>
      <c r="B727" s="317" t="s">
        <v>623</v>
      </c>
      <c r="C727" s="249" t="e">
        <f ca="1">INDEX(INDIRECT("data_"&amp;C$1&amp;"_array"),MATCH(Cover!$C$17,INDIRECT("data_"&amp;C$1&amp;"_rows"),0),MATCH(SUBSTITUTE($A727,"strt","end"),INDIRECT("data_"&amp;C$1&amp;"_cols"),0))</f>
        <v>#N/A</v>
      </c>
      <c r="D727" s="249" t="e">
        <f ca="1">INDEX(INDIRECT("data_"&amp;D$1&amp;"_array"),MATCH(Cover!$C$17,INDIRECT("data_"&amp;D$1&amp;"_rows"),0),MATCH(SUBSTITUTE($A727,"strt","end"),INDIRECT("data_"&amp;D$1&amp;"_cols"),0))</f>
        <v>#N/A</v>
      </c>
      <c r="E727" s="249" t="e">
        <f ca="1">INDEX(INDIRECT("data_"&amp;E$1&amp;"_array"),MATCH(Cover!$C$17,INDIRECT("data_"&amp;E$1&amp;"_rows"),0),MATCH(SUBSTITUTE($A727,"strt","end"),INDIRECT("data_"&amp;E$1&amp;"_cols"),0))</f>
        <v>#N/A</v>
      </c>
      <c r="F727" s="250">
        <f ca="1">INDEX(INDIRECT(LEFT($A727,SEARCH("-",$A727,1)-1)&amp;"_data"),MATCH(MID($A727, SEARCH("-",$A727) + 1, SEARCH("-",$A727,SEARCH("-",$A727)+1) - SEARCH("-",$A727) - 1),INDIRECT(LEFT($A727,SEARCH("-",$A727,1)-1)&amp;"_rows"),0),MATCH(RIGHT($A727,LEN($A727) - SEARCH("-", $A727, SEARCH("-", $A727) + 1)),INDIRECT(LEFT($A727,SEARCH("-",$A727,1)-1)&amp;"_Header"),0))</f>
        <v>0</v>
      </c>
      <c r="G727" s="211"/>
      <c r="H727" s="166"/>
      <c r="I727" s="166"/>
      <c r="J727" s="167"/>
      <c r="K727" s="166"/>
      <c r="L727" s="167"/>
      <c r="M727" s="167"/>
      <c r="N727" s="168"/>
      <c r="O727" s="168"/>
    </row>
    <row r="728" spans="1:17" ht="60" customHeight="1">
      <c r="A728" s="396" t="s">
        <v>623</v>
      </c>
      <c r="B728" s="317" t="s">
        <v>623</v>
      </c>
      <c r="C728" s="707" t="s">
        <v>692</v>
      </c>
      <c r="D728" s="708"/>
      <c r="E728" s="708"/>
      <c r="F728" s="709"/>
      <c r="G728" s="95"/>
      <c r="H728" s="169"/>
      <c r="I728" s="169"/>
      <c r="J728" s="169"/>
      <c r="K728" s="169"/>
      <c r="L728" s="169"/>
      <c r="M728" s="169"/>
      <c r="N728" s="170"/>
      <c r="O728" s="170"/>
    </row>
    <row r="729" spans="1:17" ht="60" customHeight="1">
      <c r="A729" s="396" t="s">
        <v>1214</v>
      </c>
      <c r="B729" s="317" t="s">
        <v>1215</v>
      </c>
      <c r="C729" s="704"/>
      <c r="D729" s="705"/>
      <c r="E729" s="705"/>
      <c r="F729" s="706"/>
      <c r="G729" s="332" t="e">
        <f ca="1">IF(AND($I729=TRUE,$J729=TRUE),"Return to form","")</f>
        <v>#N/A</v>
      </c>
      <c r="H729" s="169" t="e">
        <f ca="1">D727&lt;&gt;0</f>
        <v>#N/A</v>
      </c>
      <c r="I729" s="169" t="e">
        <f ca="1">F727&gt;=D727</f>
        <v>#N/A</v>
      </c>
      <c r="J729" s="169" t="b">
        <f>ISTEXT(C729)</f>
        <v>0</v>
      </c>
      <c r="K729" s="169" t="e">
        <f ca="1">IF(AND(H729=TRUE,I729=TRUE),TRUE,FALSE)</f>
        <v>#N/A</v>
      </c>
      <c r="L729" s="169" t="e">
        <f ca="1">IF(AND(H729=TRUE,I729=TRUE,J729=TRUE),TRUE,FALSE)</f>
        <v>#N/A</v>
      </c>
      <c r="M729" s="169"/>
      <c r="N729" s="170"/>
      <c r="O729" s="170" t="s">
        <v>683</v>
      </c>
      <c r="P729">
        <f ca="1">MATCH(MID($A727, SEARCH("-",$A729) + 1, SEARCH("-",$A729,SEARCH("-",$A729)+1) - SEARCH("-",$A729) - 1),INDIRECT(LEFT($A729,SEARCH("-",$A729,1)-1)&amp;"_rows"),0)</f>
        <v>37</v>
      </c>
      <c r="Q729">
        <f ca="1">MATCH(RIGHT($A727,LEN($A727) - SEARCH("-", $A727, SEARCH("-", $A727) + 1)),INDIRECT(LEFT($A727,SEARCH("-",$A727,1)-1)&amp;"_Header"),0)</f>
        <v>12</v>
      </c>
    </row>
    <row r="730" spans="1:17" ht="30" customHeight="1">
      <c r="A730" s="396" t="s">
        <v>623</v>
      </c>
      <c r="B730" s="317" t="s">
        <v>623</v>
      </c>
      <c r="C730" s="707" t="s">
        <v>684</v>
      </c>
      <c r="D730" s="708"/>
      <c r="E730" s="708"/>
      <c r="F730" s="709"/>
      <c r="G730" s="211"/>
      <c r="H730" s="169"/>
      <c r="I730" s="169"/>
      <c r="J730" s="169"/>
      <c r="K730" s="169"/>
      <c r="L730" s="169"/>
      <c r="M730" s="169"/>
      <c r="N730" s="170"/>
      <c r="O730" s="170"/>
    </row>
    <row r="731" spans="1:17" ht="60" customHeight="1">
      <c r="A731" s="396" t="s">
        <v>1216</v>
      </c>
      <c r="B731" s="317" t="s">
        <v>1217</v>
      </c>
      <c r="C731" s="704"/>
      <c r="D731" s="705"/>
      <c r="E731" s="705"/>
      <c r="F731" s="706"/>
      <c r="G731" s="332" t="e">
        <f ca="1">IF(AND($I731=TRUE,$J731=TRUE),"Return to form","")</f>
        <v>#N/A</v>
      </c>
      <c r="H731" s="169" t="e">
        <f ca="1">AND($F727&lt;=SUM($C727-$M731),$I729=FALSE)</f>
        <v>#N/A</v>
      </c>
      <c r="I731" s="169" t="e">
        <f ca="1">F727&lt;=SUM(C727*N731)</f>
        <v>#N/A</v>
      </c>
      <c r="J731" s="169" t="b">
        <f>ISTEXT(C731)</f>
        <v>0</v>
      </c>
      <c r="K731" s="169" t="e">
        <f ca="1">IF(AND(H731=TRUE,I731=TRUE),TRUE,FALSE)</f>
        <v>#N/A</v>
      </c>
      <c r="L731" s="169" t="e">
        <f ca="1">IF(AND(H731=TRUE,I731=TRUE,J731=TRUE),TRUE,FALSE)</f>
        <v>#N/A</v>
      </c>
      <c r="M731" s="169">
        <v>5000</v>
      </c>
      <c r="N731" s="170">
        <v>0.33333333333333298</v>
      </c>
      <c r="O731" s="170" t="s">
        <v>683</v>
      </c>
      <c r="P731">
        <f t="shared" ref="P731:P733" ca="1" si="72">MATCH(MID($A729, SEARCH("-",$A731) + 1, SEARCH("-",$A731,SEARCH("-",$A731)+1) - SEARCH("-",$A731) - 1),INDIRECT(LEFT($A731,SEARCH("-",$A731,1)-1)&amp;"_rows"),0)</f>
        <v>37</v>
      </c>
      <c r="Q731">
        <f ca="1">MATCH(RIGHT($A727,LEN($A727) - SEARCH("-", $A727, SEARCH("-", $A727) + 1)),INDIRECT(LEFT($A727,SEARCH("-",$A727,1)-1)&amp;"_Header"),0)</f>
        <v>12</v>
      </c>
    </row>
    <row r="732" spans="1:17" ht="30" customHeight="1">
      <c r="A732" s="396" t="s">
        <v>623</v>
      </c>
      <c r="B732" s="317" t="s">
        <v>623</v>
      </c>
      <c r="C732" s="707" t="s">
        <v>687</v>
      </c>
      <c r="D732" s="708"/>
      <c r="E732" s="708"/>
      <c r="F732" s="709"/>
      <c r="G732" s="211"/>
      <c r="H732" s="169"/>
      <c r="I732" s="169"/>
      <c r="J732" s="169"/>
      <c r="K732" s="169"/>
      <c r="L732" s="169"/>
      <c r="M732" s="169"/>
      <c r="N732" s="170"/>
      <c r="O732" s="170"/>
    </row>
    <row r="733" spans="1:17" ht="60" customHeight="1">
      <c r="A733" s="396" t="s">
        <v>1218</v>
      </c>
      <c r="B733" s="317" t="s">
        <v>1219</v>
      </c>
      <c r="C733" s="704"/>
      <c r="D733" s="705"/>
      <c r="E733" s="705"/>
      <c r="F733" s="706"/>
      <c r="G733" s="332" t="e">
        <f ca="1">IF(AND($I733=TRUE,$J733=TRUE),"Return to form","")</f>
        <v>#N/A</v>
      </c>
      <c r="H733" s="169" t="e">
        <f ca="1">OR(AND(E727&lt;&gt;0,ABS(F727-E727)&gt;=$M733),AND(E727=0,F727&gt;=$M733))</f>
        <v>#N/A</v>
      </c>
      <c r="I733" s="169" t="e">
        <f ca="1">OR(F727&lt;=(E727*(1-N733)),F727&gt;=(E727*(1+N733)))</f>
        <v>#N/A</v>
      </c>
      <c r="J733" s="169" t="b">
        <f>ISTEXT(C733)</f>
        <v>0</v>
      </c>
      <c r="K733" s="169" t="e">
        <f ca="1">IF(AND(H733=TRUE,I733=TRUE),TRUE,FALSE)</f>
        <v>#N/A</v>
      </c>
      <c r="L733" s="169" t="e">
        <f ca="1">IF(AND(H733=TRUE,I733=TRUE,J733=TRUE),TRUE,FALSE)</f>
        <v>#N/A</v>
      </c>
      <c r="M733" s="169">
        <v>5000</v>
      </c>
      <c r="N733" s="170">
        <v>0.2</v>
      </c>
      <c r="O733" s="170" t="s">
        <v>683</v>
      </c>
      <c r="P733">
        <f t="shared" ca="1" si="72"/>
        <v>37</v>
      </c>
      <c r="Q733">
        <f ca="1">MATCH(RIGHT($A727,LEN($A727) - SEARCH("-", $A727, SEARCH("-", $A727) + 1)),INDIRECT(LEFT($A727,SEARCH("-",$A727,1)-1)&amp;"_Header"),0)</f>
        <v>12</v>
      </c>
    </row>
    <row r="734" spans="1:17">
      <c r="A734" s="396" t="s">
        <v>623</v>
      </c>
      <c r="B734" s="317" t="s">
        <v>623</v>
      </c>
      <c r="C734" s="123"/>
      <c r="D734" s="123"/>
      <c r="E734" s="123"/>
      <c r="F734" s="123"/>
      <c r="G734" s="212"/>
      <c r="H734" s="158"/>
      <c r="I734" s="158"/>
      <c r="J734" s="158"/>
      <c r="K734" s="158"/>
      <c r="L734" s="158"/>
      <c r="M734" s="158"/>
      <c r="N734" s="163"/>
      <c r="O734" s="163"/>
    </row>
    <row r="735" spans="1:17">
      <c r="A735" s="396" t="s">
        <v>623</v>
      </c>
      <c r="B735" s="317" t="s">
        <v>623</v>
      </c>
      <c r="C735" s="92" t="s">
        <v>1220</v>
      </c>
      <c r="D735" s="55"/>
      <c r="E735" s="55"/>
      <c r="F735" s="56"/>
      <c r="G735" s="211"/>
      <c r="H735" s="158"/>
      <c r="I735" s="158"/>
      <c r="J735" s="158"/>
      <c r="K735" s="158"/>
      <c r="L735" s="158"/>
      <c r="M735" s="158"/>
      <c r="N735" s="163"/>
      <c r="O735" s="163"/>
    </row>
    <row r="736" spans="1:17" ht="45" customHeight="1">
      <c r="A736" s="396" t="s">
        <v>623</v>
      </c>
      <c r="B736" s="317" t="s">
        <v>623</v>
      </c>
      <c r="C736" s="57" t="s">
        <v>675</v>
      </c>
      <c r="D736" s="57" t="s">
        <v>676</v>
      </c>
      <c r="E736" s="57" t="s">
        <v>677</v>
      </c>
      <c r="F736" s="57" t="s">
        <v>678</v>
      </c>
      <c r="G736" s="211"/>
      <c r="H736" s="165"/>
      <c r="I736" s="165"/>
      <c r="J736" s="158"/>
      <c r="K736" s="165"/>
      <c r="L736" s="158"/>
      <c r="M736" s="158"/>
      <c r="N736" s="163"/>
      <c r="O736" s="163"/>
    </row>
    <row r="737" spans="1:17">
      <c r="A737" s="397" t="str">
        <f>LEFT(A739,LEN(A739)-8)</f>
        <v>EandR1-envrglenv-exptotfin</v>
      </c>
      <c r="B737" s="317" t="s">
        <v>623</v>
      </c>
      <c r="C737" s="249" t="e">
        <f ca="1">INDEX(INDIRECT("data_"&amp;C$1&amp;"_array"),MATCH(Cover!$C$17,INDIRECT("data_"&amp;C$1&amp;"_rows"),0),MATCH(SUBSTITUTE($A737,"strt","end"),INDIRECT("data_"&amp;C$1&amp;"_cols"),0))</f>
        <v>#N/A</v>
      </c>
      <c r="D737" s="249" t="e">
        <f ca="1">INDEX(INDIRECT("data_"&amp;D$1&amp;"_array"),MATCH(Cover!$C$17,INDIRECT("data_"&amp;D$1&amp;"_rows"),0),MATCH(SUBSTITUTE($A737,"strt","end"),INDIRECT("data_"&amp;D$1&amp;"_cols"),0))</f>
        <v>#N/A</v>
      </c>
      <c r="E737" s="249" t="e">
        <f ca="1">INDEX(INDIRECT("data_"&amp;E$1&amp;"_array"),MATCH(Cover!$C$17,INDIRECT("data_"&amp;E$1&amp;"_rows"),0),MATCH(SUBSTITUTE($A737,"strt","end"),INDIRECT("data_"&amp;E$1&amp;"_cols"),0))</f>
        <v>#N/A</v>
      </c>
      <c r="F737" s="250">
        <f ca="1">INDEX(INDIRECT(LEFT($A737,SEARCH("-",$A737,1)-1)&amp;"_data"),MATCH(MID($A737, SEARCH("-",$A737) + 1, SEARCH("-",$A737,SEARCH("-",$A737)+1) - SEARCH("-",$A737) - 1),INDIRECT(LEFT($A737,SEARCH("-",$A737,1)-1)&amp;"_rows"),0),MATCH(RIGHT($A737,LEN($A737) - SEARCH("-", $A737, SEARCH("-", $A737) + 1)),INDIRECT(LEFT($A737,SEARCH("-",$A737,1)-1)&amp;"_Header"),0))</f>
        <v>0</v>
      </c>
      <c r="G737" s="211"/>
      <c r="H737" s="166"/>
      <c r="I737" s="166"/>
      <c r="J737" s="167"/>
      <c r="K737" s="166"/>
      <c r="L737" s="167"/>
      <c r="M737" s="167"/>
      <c r="N737" s="168"/>
      <c r="O737" s="168"/>
    </row>
    <row r="738" spans="1:17" ht="60" customHeight="1">
      <c r="A738" s="396" t="s">
        <v>623</v>
      </c>
      <c r="B738" s="317" t="s">
        <v>623</v>
      </c>
      <c r="C738" s="707" t="s">
        <v>692</v>
      </c>
      <c r="D738" s="708"/>
      <c r="E738" s="708"/>
      <c r="F738" s="709"/>
      <c r="G738" s="95"/>
      <c r="H738" s="169"/>
      <c r="I738" s="169"/>
      <c r="J738" s="169"/>
      <c r="K738" s="169"/>
      <c r="L738" s="169"/>
      <c r="M738" s="169"/>
      <c r="N738" s="170"/>
      <c r="O738" s="170"/>
    </row>
    <row r="739" spans="1:17" ht="60" customHeight="1">
      <c r="A739" s="396" t="s">
        <v>1221</v>
      </c>
      <c r="B739" s="317" t="s">
        <v>1222</v>
      </c>
      <c r="C739" s="704"/>
      <c r="D739" s="705"/>
      <c r="E739" s="705"/>
      <c r="F739" s="706"/>
      <c r="G739" s="332" t="e">
        <f ca="1">IF(AND($I739=TRUE,$J739=TRUE),"Return to form","")</f>
        <v>#N/A</v>
      </c>
      <c r="H739" s="169" t="e">
        <f ca="1">D737&lt;&gt;0</f>
        <v>#N/A</v>
      </c>
      <c r="I739" s="169" t="e">
        <f ca="1">F737&gt;=D737</f>
        <v>#N/A</v>
      </c>
      <c r="J739" s="169" t="b">
        <f>ISTEXT(C739)</f>
        <v>0</v>
      </c>
      <c r="K739" s="169" t="e">
        <f ca="1">IF(AND(H739=TRUE,I739=TRUE),TRUE,FALSE)</f>
        <v>#N/A</v>
      </c>
      <c r="L739" s="169" t="e">
        <f ca="1">IF(AND(H739=TRUE,I739=TRUE,J739=TRUE),TRUE,FALSE)</f>
        <v>#N/A</v>
      </c>
      <c r="M739" s="169"/>
      <c r="N739" s="170"/>
      <c r="O739" s="170" t="s">
        <v>683</v>
      </c>
      <c r="P739">
        <f ca="1">MATCH(MID($A737, SEARCH("-",$A739) + 1, SEARCH("-",$A739,SEARCH("-",$A739)+1) - SEARCH("-",$A739) - 1),INDIRECT(LEFT($A739,SEARCH("-",$A739,1)-1)&amp;"_rows"),0)</f>
        <v>37</v>
      </c>
      <c r="Q739">
        <f ca="1">MATCH(RIGHT($A737,LEN($A737) - SEARCH("-", $A737, SEARCH("-", $A737) + 1)),INDIRECT(LEFT($A737,SEARCH("-",$A737,1)-1)&amp;"_Header"),0)</f>
        <v>23</v>
      </c>
    </row>
    <row r="740" spans="1:17" ht="30" customHeight="1">
      <c r="A740" s="396" t="s">
        <v>623</v>
      </c>
      <c r="B740" s="317" t="s">
        <v>623</v>
      </c>
      <c r="C740" s="707" t="s">
        <v>684</v>
      </c>
      <c r="D740" s="708"/>
      <c r="E740" s="708"/>
      <c r="F740" s="709"/>
      <c r="G740" s="211"/>
      <c r="H740" s="169"/>
      <c r="I740" s="169"/>
      <c r="J740" s="169"/>
      <c r="K740" s="169"/>
      <c r="L740" s="169"/>
      <c r="M740" s="169"/>
      <c r="N740" s="170"/>
      <c r="O740" s="170"/>
    </row>
    <row r="741" spans="1:17" ht="60" customHeight="1">
      <c r="A741" s="396" t="s">
        <v>1223</v>
      </c>
      <c r="B741" s="317" t="s">
        <v>1224</v>
      </c>
      <c r="C741" s="704"/>
      <c r="D741" s="705"/>
      <c r="E741" s="705"/>
      <c r="F741" s="706"/>
      <c r="G741" s="332" t="e">
        <f ca="1">IF(AND($I741=TRUE,$J741=TRUE),"Return to form","")</f>
        <v>#N/A</v>
      </c>
      <c r="H741" s="169" t="e">
        <f ca="1">AND($F737&lt;=SUM($C737-$M741),$I739=FALSE)</f>
        <v>#N/A</v>
      </c>
      <c r="I741" s="169" t="e">
        <f ca="1">F737&lt;=SUM(C737*N741)</f>
        <v>#N/A</v>
      </c>
      <c r="J741" s="169" t="b">
        <f>ISTEXT(C741)</f>
        <v>0</v>
      </c>
      <c r="K741" s="169" t="e">
        <f ca="1">IF(AND(H741=TRUE,I741=TRUE),TRUE,FALSE)</f>
        <v>#N/A</v>
      </c>
      <c r="L741" s="169" t="e">
        <f ca="1">IF(AND(H741=TRUE,I741=TRUE,J741=TRUE),TRUE,FALSE)</f>
        <v>#N/A</v>
      </c>
      <c r="M741" s="169">
        <v>5000</v>
      </c>
      <c r="N741" s="170">
        <v>0.33333333333333298</v>
      </c>
      <c r="O741" s="170" t="s">
        <v>683</v>
      </c>
      <c r="P741">
        <f t="shared" ref="P741:P743" ca="1" si="73">MATCH(MID($A739, SEARCH("-",$A741) + 1, SEARCH("-",$A741,SEARCH("-",$A741)+1) - SEARCH("-",$A741) - 1),INDIRECT(LEFT($A741,SEARCH("-",$A741,1)-1)&amp;"_rows"),0)</f>
        <v>37</v>
      </c>
      <c r="Q741">
        <f ca="1">MATCH(RIGHT($A737,LEN($A737) - SEARCH("-", $A737, SEARCH("-", $A737) + 1)),INDIRECT(LEFT($A737,SEARCH("-",$A737,1)-1)&amp;"_Header"),0)</f>
        <v>23</v>
      </c>
    </row>
    <row r="742" spans="1:17" ht="30" customHeight="1">
      <c r="A742" s="396" t="s">
        <v>623</v>
      </c>
      <c r="B742" s="317" t="s">
        <v>623</v>
      </c>
      <c r="C742" s="707" t="s">
        <v>687</v>
      </c>
      <c r="D742" s="708"/>
      <c r="E742" s="708"/>
      <c r="F742" s="709"/>
      <c r="G742" s="211"/>
      <c r="H742" s="169"/>
      <c r="I742" s="169"/>
      <c r="J742" s="169"/>
      <c r="K742" s="169"/>
      <c r="L742" s="169"/>
      <c r="M742" s="169"/>
      <c r="N742" s="170"/>
      <c r="O742" s="170"/>
    </row>
    <row r="743" spans="1:17" ht="60" customHeight="1">
      <c r="A743" s="396" t="s">
        <v>1225</v>
      </c>
      <c r="B743" s="317" t="s">
        <v>1226</v>
      </c>
      <c r="C743" s="704"/>
      <c r="D743" s="705"/>
      <c r="E743" s="705"/>
      <c r="F743" s="706"/>
      <c r="G743" s="332" t="e">
        <f ca="1">IF(AND($I743=TRUE,$J743=TRUE),"Return to form","")</f>
        <v>#N/A</v>
      </c>
      <c r="H743" s="169" t="e">
        <f ca="1">OR(AND(E737&lt;&gt;0,ABS(F737-E737)&gt;=$M743),AND(E737=0,F737&gt;=$M743))</f>
        <v>#N/A</v>
      </c>
      <c r="I743" s="169" t="e">
        <f ca="1">OR(F737&lt;=(E737*(1-N743)),F737&gt;=(E737*(1+N743)))</f>
        <v>#N/A</v>
      </c>
      <c r="J743" s="169" t="b">
        <f>ISTEXT(C743)</f>
        <v>0</v>
      </c>
      <c r="K743" s="169" t="e">
        <f ca="1">IF(AND(H743=TRUE,I743=TRUE),TRUE,FALSE)</f>
        <v>#N/A</v>
      </c>
      <c r="L743" s="169" t="e">
        <f ca="1">IF(AND(H743=TRUE,I743=TRUE,J743=TRUE),TRUE,FALSE)</f>
        <v>#N/A</v>
      </c>
      <c r="M743" s="169">
        <v>5000</v>
      </c>
      <c r="N743" s="170">
        <v>0.2</v>
      </c>
      <c r="O743" s="170" t="s">
        <v>683</v>
      </c>
      <c r="P743">
        <f t="shared" ca="1" si="73"/>
        <v>37</v>
      </c>
      <c r="Q743">
        <f ca="1">MATCH(RIGHT($A737,LEN($A737) - SEARCH("-", $A737, SEARCH("-", $A737) + 1)),INDIRECT(LEFT($A737,SEARCH("-",$A737,1)-1)&amp;"_Header"),0)</f>
        <v>23</v>
      </c>
    </row>
    <row r="744" spans="1:17">
      <c r="A744" s="396" t="s">
        <v>623</v>
      </c>
      <c r="B744" s="317" t="s">
        <v>623</v>
      </c>
      <c r="C744" s="123"/>
      <c r="D744" s="123"/>
      <c r="E744" s="123"/>
      <c r="F744" s="123"/>
      <c r="G744" s="212"/>
      <c r="H744" s="158"/>
      <c r="I744" s="158"/>
      <c r="J744" s="158"/>
      <c r="K744" s="158"/>
      <c r="L744" s="158"/>
      <c r="M744" s="158"/>
      <c r="N744" s="163"/>
      <c r="O744" s="163"/>
    </row>
    <row r="745" spans="1:17">
      <c r="A745" s="396" t="s">
        <v>623</v>
      </c>
      <c r="B745" s="317" t="s">
        <v>623</v>
      </c>
      <c r="C745" s="92" t="s">
        <v>1227</v>
      </c>
      <c r="D745" s="55"/>
      <c r="E745" s="55"/>
      <c r="F745" s="56"/>
      <c r="G745" s="211"/>
      <c r="H745" s="158"/>
      <c r="I745" s="158"/>
      <c r="J745" s="158"/>
      <c r="K745" s="158"/>
      <c r="L745" s="158"/>
      <c r="M745" s="158"/>
      <c r="N745" s="163"/>
      <c r="O745" s="163"/>
    </row>
    <row r="746" spans="1:17" ht="45" customHeight="1">
      <c r="A746" s="396" t="s">
        <v>623</v>
      </c>
      <c r="B746" s="317" t="s">
        <v>623</v>
      </c>
      <c r="C746" s="57" t="s">
        <v>675</v>
      </c>
      <c r="D746" s="57" t="s">
        <v>676</v>
      </c>
      <c r="E746" s="57" t="s">
        <v>677</v>
      </c>
      <c r="F746" s="57" t="s">
        <v>678</v>
      </c>
      <c r="G746" s="211"/>
      <c r="H746" s="165"/>
      <c r="I746" s="165"/>
      <c r="J746" s="158"/>
      <c r="K746" s="165"/>
      <c r="L746" s="158"/>
      <c r="M746" s="158"/>
      <c r="N746" s="163"/>
      <c r="O746" s="163"/>
    </row>
    <row r="747" spans="1:17">
      <c r="A747" s="397" t="str">
        <f>LEFT(A749,LEN(A749)-8)</f>
        <v>EandR1-envrglenv-rectot</v>
      </c>
      <c r="B747" s="317" t="s">
        <v>623</v>
      </c>
      <c r="C747" s="249" t="e">
        <f ca="1">INDEX(INDIRECT("data_"&amp;C$1&amp;"_array"),MATCH(Cover!$C$17,INDIRECT("data_"&amp;C$1&amp;"_rows"),0),MATCH(SUBSTITUTE($A747,"strt","end"),INDIRECT("data_"&amp;C$1&amp;"_cols"),0))</f>
        <v>#N/A</v>
      </c>
      <c r="D747" s="249" t="e">
        <f ca="1">INDEX(INDIRECT("data_"&amp;D$1&amp;"_array"),MATCH(Cover!$C$17,INDIRECT("data_"&amp;D$1&amp;"_rows"),0),MATCH(SUBSTITUTE($A747,"strt","end"),INDIRECT("data_"&amp;D$1&amp;"_cols"),0))</f>
        <v>#N/A</v>
      </c>
      <c r="E747" s="249" t="e">
        <f ca="1">INDEX(INDIRECT("data_"&amp;E$1&amp;"_array"),MATCH(Cover!$C$17,INDIRECT("data_"&amp;E$1&amp;"_rows"),0),MATCH(SUBSTITUTE($A747,"strt","end"),INDIRECT("data_"&amp;E$1&amp;"_cols"),0))</f>
        <v>#N/A</v>
      </c>
      <c r="F747" s="250">
        <f ca="1">INDEX(INDIRECT(LEFT($A747,SEARCH("-",$A747,1)-1)&amp;"_data"),MATCH(MID($A747, SEARCH("-",$A747) + 1, SEARCH("-",$A747,SEARCH("-",$A747)+1) - SEARCH("-",$A747) - 1),INDIRECT(LEFT($A747,SEARCH("-",$A747,1)-1)&amp;"_rows"),0),MATCH(RIGHT($A747,LEN($A747) - SEARCH("-", $A747, SEARCH("-", $A747) + 1)),INDIRECT(LEFT($A747,SEARCH("-",$A747,1)-1)&amp;"_Header"),0))</f>
        <v>0</v>
      </c>
      <c r="G747" s="211"/>
      <c r="H747" s="166"/>
      <c r="I747" s="166"/>
      <c r="J747" s="167"/>
      <c r="K747" s="166"/>
      <c r="L747" s="167"/>
      <c r="M747" s="167"/>
      <c r="N747" s="168"/>
      <c r="O747" s="168"/>
    </row>
    <row r="748" spans="1:17" ht="60" customHeight="1">
      <c r="A748" s="396" t="s">
        <v>623</v>
      </c>
      <c r="B748" s="317" t="s">
        <v>623</v>
      </c>
      <c r="C748" s="707" t="s">
        <v>692</v>
      </c>
      <c r="D748" s="708"/>
      <c r="E748" s="708"/>
      <c r="F748" s="709"/>
      <c r="G748" s="95"/>
      <c r="H748" s="169"/>
      <c r="I748" s="169"/>
      <c r="J748" s="169"/>
      <c r="K748" s="169"/>
      <c r="L748" s="169"/>
      <c r="M748" s="169"/>
      <c r="N748" s="170"/>
      <c r="O748" s="170"/>
    </row>
    <row r="749" spans="1:17" ht="60" customHeight="1">
      <c r="A749" s="396" t="s">
        <v>1228</v>
      </c>
      <c r="B749" s="317" t="s">
        <v>1229</v>
      </c>
      <c r="C749" s="704"/>
      <c r="D749" s="705"/>
      <c r="E749" s="705"/>
      <c r="F749" s="706"/>
      <c r="G749" s="332" t="e">
        <f ca="1">IF(AND($I749=TRUE,$J749=TRUE),"Return to form","")</f>
        <v>#N/A</v>
      </c>
      <c r="H749" s="169" t="e">
        <f ca="1">D747&lt;&gt;0</f>
        <v>#N/A</v>
      </c>
      <c r="I749" s="169" t="e">
        <f ca="1">F747&gt;=D747</f>
        <v>#N/A</v>
      </c>
      <c r="J749" s="169" t="b">
        <f>ISTEXT(C749)</f>
        <v>0</v>
      </c>
      <c r="K749" s="169" t="e">
        <f ca="1">IF(AND(H749=TRUE,I749=TRUE),TRUE,FALSE)</f>
        <v>#N/A</v>
      </c>
      <c r="L749" s="169" t="e">
        <f ca="1">IF(AND(H749=TRUE,I749=TRUE,J749=TRUE),TRUE,FALSE)</f>
        <v>#N/A</v>
      </c>
      <c r="M749" s="169"/>
      <c r="N749" s="170"/>
      <c r="O749" s="170" t="s">
        <v>683</v>
      </c>
      <c r="P749">
        <f ca="1">MATCH(MID($A747, SEARCH("-",$A749) + 1, SEARCH("-",$A749,SEARCH("-",$A749)+1) - SEARCH("-",$A749) - 1),INDIRECT(LEFT($A749,SEARCH("-",$A749,1)-1)&amp;"_rows"),0)</f>
        <v>37</v>
      </c>
      <c r="Q749">
        <f ca="1">MATCH(RIGHT($A747,LEN($A747) - SEARCH("-", $A747, SEARCH("-", $A747) + 1)),INDIRECT(LEFT($A747,SEARCH("-",$A747,1)-1)&amp;"_Header"),0)</f>
        <v>39</v>
      </c>
    </row>
    <row r="750" spans="1:17" ht="30" customHeight="1">
      <c r="A750" s="396" t="s">
        <v>623</v>
      </c>
      <c r="B750" s="317" t="s">
        <v>623</v>
      </c>
      <c r="C750" s="707" t="s">
        <v>684</v>
      </c>
      <c r="D750" s="708"/>
      <c r="E750" s="708"/>
      <c r="F750" s="709"/>
      <c r="G750" s="211"/>
      <c r="H750" s="169"/>
      <c r="I750" s="169"/>
      <c r="J750" s="169"/>
      <c r="K750" s="169"/>
      <c r="L750" s="169"/>
      <c r="M750" s="169"/>
      <c r="N750" s="170"/>
      <c r="O750" s="170"/>
    </row>
    <row r="751" spans="1:17" ht="60" customHeight="1">
      <c r="A751" s="396" t="s">
        <v>1230</v>
      </c>
      <c r="B751" s="317" t="s">
        <v>1231</v>
      </c>
      <c r="C751" s="704"/>
      <c r="D751" s="705"/>
      <c r="E751" s="705"/>
      <c r="F751" s="706"/>
      <c r="G751" s="332" t="e">
        <f ca="1">IF(AND($I751=TRUE,$J751=TRUE),"Return to form","")</f>
        <v>#N/A</v>
      </c>
      <c r="H751" s="169" t="e">
        <f ca="1">AND($F747&lt;=SUM($C747-$M751),$I749=FALSE)</f>
        <v>#N/A</v>
      </c>
      <c r="I751" s="169" t="e">
        <f ca="1">F747&lt;=SUM(C747*N751)</f>
        <v>#N/A</v>
      </c>
      <c r="J751" s="169" t="b">
        <f>ISTEXT(C751)</f>
        <v>0</v>
      </c>
      <c r="K751" s="169" t="e">
        <f ca="1">IF(AND(H751=TRUE,I751=TRUE),TRUE,FALSE)</f>
        <v>#N/A</v>
      </c>
      <c r="L751" s="169" t="e">
        <f ca="1">IF(AND(H751=TRUE,I751=TRUE,J751=TRUE),TRUE,FALSE)</f>
        <v>#N/A</v>
      </c>
      <c r="M751" s="169">
        <v>5000</v>
      </c>
      <c r="N751" s="170">
        <v>0.33333333333333298</v>
      </c>
      <c r="O751" s="170" t="s">
        <v>683</v>
      </c>
      <c r="P751">
        <f t="shared" ref="P751:P753" ca="1" si="74">MATCH(MID($A749, SEARCH("-",$A751) + 1, SEARCH("-",$A751,SEARCH("-",$A751)+1) - SEARCH("-",$A751) - 1),INDIRECT(LEFT($A751,SEARCH("-",$A751,1)-1)&amp;"_rows"),0)</f>
        <v>37</v>
      </c>
      <c r="Q751">
        <f ca="1">MATCH(RIGHT($A747,LEN($A747) - SEARCH("-", $A747, SEARCH("-", $A747) + 1)),INDIRECT(LEFT($A747,SEARCH("-",$A747,1)-1)&amp;"_Header"),0)</f>
        <v>39</v>
      </c>
    </row>
    <row r="752" spans="1:17" ht="30" customHeight="1">
      <c r="A752" s="396" t="s">
        <v>623</v>
      </c>
      <c r="B752" s="317" t="s">
        <v>623</v>
      </c>
      <c r="C752" s="707" t="s">
        <v>687</v>
      </c>
      <c r="D752" s="708"/>
      <c r="E752" s="708"/>
      <c r="F752" s="709"/>
      <c r="G752" s="211"/>
      <c r="H752" s="169"/>
      <c r="I752" s="169"/>
      <c r="J752" s="169"/>
      <c r="K752" s="169"/>
      <c r="L752" s="169"/>
      <c r="M752" s="169"/>
      <c r="N752" s="170"/>
      <c r="O752" s="170"/>
    </row>
    <row r="753" spans="1:17" ht="60" customHeight="1">
      <c r="A753" s="396" t="s">
        <v>1232</v>
      </c>
      <c r="B753" s="317" t="s">
        <v>1233</v>
      </c>
      <c r="C753" s="704"/>
      <c r="D753" s="705"/>
      <c r="E753" s="705"/>
      <c r="F753" s="706"/>
      <c r="G753" s="332" t="e">
        <f ca="1">IF(AND($I753=TRUE,$J753=TRUE),"Return to form","")</f>
        <v>#N/A</v>
      </c>
      <c r="H753" s="169" t="e">
        <f ca="1">OR(AND(E747&lt;&gt;0,ABS(F747-E747)&gt;=$M753),AND(E747=0,F747&gt;=$M753))</f>
        <v>#N/A</v>
      </c>
      <c r="I753" s="169" t="e">
        <f ca="1">OR(F747&lt;=(E747*(1-N753)),F747&gt;=(E747*(1+N753)))</f>
        <v>#N/A</v>
      </c>
      <c r="J753" s="169" t="b">
        <f>ISTEXT(C753)</f>
        <v>0</v>
      </c>
      <c r="K753" s="169" t="e">
        <f ca="1">IF(AND(H753=TRUE,I753=TRUE),TRUE,FALSE)</f>
        <v>#N/A</v>
      </c>
      <c r="L753" s="169" t="e">
        <f ca="1">IF(AND(H753=TRUE,I753=TRUE,J753=TRUE),TRUE,FALSE)</f>
        <v>#N/A</v>
      </c>
      <c r="M753" s="169">
        <v>5000</v>
      </c>
      <c r="N753" s="170">
        <v>0.2</v>
      </c>
      <c r="O753" s="170" t="s">
        <v>683</v>
      </c>
      <c r="P753">
        <f t="shared" ca="1" si="74"/>
        <v>37</v>
      </c>
      <c r="Q753">
        <f ca="1">MATCH(RIGHT($A747,LEN($A747) - SEARCH("-", $A747, SEARCH("-", $A747) + 1)),INDIRECT(LEFT($A747,SEARCH("-",$A747,1)-1)&amp;"_Header"),0)</f>
        <v>39</v>
      </c>
    </row>
    <row r="754" spans="1:17">
      <c r="A754" s="396" t="s">
        <v>623</v>
      </c>
      <c r="B754" s="317" t="s">
        <v>623</v>
      </c>
      <c r="C754" s="123"/>
      <c r="D754" s="123"/>
      <c r="E754" s="123"/>
      <c r="F754" s="123"/>
      <c r="G754" s="212"/>
      <c r="H754" s="158"/>
      <c r="I754" s="158"/>
      <c r="J754" s="158"/>
      <c r="K754" s="158"/>
      <c r="L754" s="158"/>
      <c r="M754" s="158"/>
      <c r="N754" s="163"/>
      <c r="O754" s="163"/>
    </row>
    <row r="755" spans="1:17" ht="30" customHeight="1">
      <c r="A755" s="396" t="s">
        <v>623</v>
      </c>
      <c r="B755" s="317" t="s">
        <v>623</v>
      </c>
      <c r="C755" s="701" t="s">
        <v>1234</v>
      </c>
      <c r="D755" s="702"/>
      <c r="E755" s="702"/>
      <c r="F755" s="703"/>
      <c r="G755" s="211"/>
      <c r="H755" s="158"/>
      <c r="I755" s="158"/>
      <c r="J755" s="158"/>
      <c r="K755" s="158"/>
      <c r="L755" s="158"/>
      <c r="M755" s="158"/>
      <c r="N755" s="163"/>
      <c r="O755" s="163"/>
    </row>
    <row r="756" spans="1:17" ht="45" customHeight="1">
      <c r="A756" s="396" t="s">
        <v>623</v>
      </c>
      <c r="B756" s="317" t="s">
        <v>623</v>
      </c>
      <c r="C756" s="57" t="s">
        <v>675</v>
      </c>
      <c r="D756" s="57" t="s">
        <v>676</v>
      </c>
      <c r="E756" s="57" t="s">
        <v>677</v>
      </c>
      <c r="F756" s="57" t="s">
        <v>678</v>
      </c>
      <c r="G756" s="211"/>
      <c r="H756" s="165"/>
      <c r="I756" s="165"/>
      <c r="J756" s="158"/>
      <c r="K756" s="165"/>
      <c r="L756" s="158"/>
      <c r="M756" s="158"/>
      <c r="N756" s="163"/>
      <c r="O756" s="163"/>
    </row>
    <row r="757" spans="1:17">
      <c r="A757" s="397" t="str">
        <f>LEFT(A759,LEN(A759)-8)</f>
        <v>EandR1-envrgltrd-exptotfa</v>
      </c>
      <c r="B757" s="317" t="s">
        <v>623</v>
      </c>
      <c r="C757" s="249" t="e">
        <f ca="1">INDEX(INDIRECT("data_"&amp;C$1&amp;"_array"),MATCH(Cover!$C$17,INDIRECT("data_"&amp;C$1&amp;"_rows"),0),MATCH(SUBSTITUTE($A757,"strt","end"),INDIRECT("data_"&amp;C$1&amp;"_cols"),0))</f>
        <v>#N/A</v>
      </c>
      <c r="D757" s="249" t="e">
        <f ca="1">INDEX(INDIRECT("data_"&amp;D$1&amp;"_array"),MATCH(Cover!$C$17,INDIRECT("data_"&amp;D$1&amp;"_rows"),0),MATCH(SUBSTITUTE($A757,"strt","end"),INDIRECT("data_"&amp;D$1&amp;"_cols"),0))</f>
        <v>#N/A</v>
      </c>
      <c r="E757" s="249" t="e">
        <f ca="1">INDEX(INDIRECT("data_"&amp;E$1&amp;"_array"),MATCH(Cover!$C$17,INDIRECT("data_"&amp;E$1&amp;"_rows"),0),MATCH(SUBSTITUTE($A757,"strt","end"),INDIRECT("data_"&amp;E$1&amp;"_cols"),0))</f>
        <v>#N/A</v>
      </c>
      <c r="F757" s="250">
        <f ca="1">INDEX(INDIRECT(LEFT($A757,SEARCH("-",$A757,1)-1)&amp;"_data"),MATCH(MID($A757, SEARCH("-",$A757) + 1, SEARCH("-",$A757,SEARCH("-",$A757)+1) - SEARCH("-",$A757) - 1),INDIRECT(LEFT($A757,SEARCH("-",$A757,1)-1)&amp;"_rows"),0),MATCH(RIGHT($A757,LEN($A757) - SEARCH("-", $A757, SEARCH("-", $A757) + 1)),INDIRECT(LEFT($A757,SEARCH("-",$A757,1)-1)&amp;"_Header"),0))</f>
        <v>0</v>
      </c>
      <c r="G757" s="211"/>
      <c r="H757" s="166"/>
      <c r="I757" s="166"/>
      <c r="J757" s="167"/>
      <c r="K757" s="166"/>
      <c r="L757" s="167"/>
      <c r="M757" s="167"/>
      <c r="N757" s="168"/>
      <c r="O757" s="168"/>
    </row>
    <row r="758" spans="1:17" ht="60" customHeight="1">
      <c r="A758" s="396" t="s">
        <v>623</v>
      </c>
      <c r="B758" s="317" t="s">
        <v>623</v>
      </c>
      <c r="C758" s="707" t="s">
        <v>692</v>
      </c>
      <c r="D758" s="708"/>
      <c r="E758" s="708"/>
      <c r="F758" s="709"/>
      <c r="G758" s="95"/>
      <c r="H758" s="169"/>
      <c r="I758" s="169"/>
      <c r="J758" s="169"/>
      <c r="K758" s="169"/>
      <c r="L758" s="169"/>
      <c r="M758" s="169"/>
      <c r="N758" s="170"/>
      <c r="O758" s="170"/>
    </row>
    <row r="759" spans="1:17" ht="60" customHeight="1">
      <c r="A759" s="396" t="s">
        <v>1235</v>
      </c>
      <c r="B759" s="317" t="s">
        <v>1236</v>
      </c>
      <c r="C759" s="704"/>
      <c r="D759" s="705"/>
      <c r="E759" s="705"/>
      <c r="F759" s="706"/>
      <c r="G759" s="332" t="e">
        <f ca="1">IF(AND($I759=TRUE,$J759=TRUE),"Return to form","")</f>
        <v>#N/A</v>
      </c>
      <c r="H759" s="169" t="e">
        <f ca="1">D757&lt;&gt;0</f>
        <v>#N/A</v>
      </c>
      <c r="I759" s="169" t="e">
        <f ca="1">F757&gt;=D757</f>
        <v>#N/A</v>
      </c>
      <c r="J759" s="169" t="b">
        <f>ISTEXT(C759)</f>
        <v>0</v>
      </c>
      <c r="K759" s="169" t="e">
        <f ca="1">IF(AND(H759=TRUE,I759=TRUE),TRUE,FALSE)</f>
        <v>#N/A</v>
      </c>
      <c r="L759" s="169" t="e">
        <f ca="1">IF(AND(H759=TRUE,I759=TRUE,J759=TRUE),TRUE,FALSE)</f>
        <v>#N/A</v>
      </c>
      <c r="M759" s="169"/>
      <c r="N759" s="170"/>
      <c r="O759" s="170" t="s">
        <v>683</v>
      </c>
      <c r="P759">
        <f ca="1">MATCH(MID($A757, SEARCH("-",$A759) + 1, SEARCH("-",$A759,SEARCH("-",$A759)+1) - SEARCH("-",$A759) - 1),INDIRECT(LEFT($A759,SEARCH("-",$A759,1)-1)&amp;"_rows"),0)</f>
        <v>38</v>
      </c>
      <c r="Q759">
        <f ca="1">MATCH(RIGHT($A757,LEN($A757) - SEARCH("-", $A757, SEARCH("-", $A757) + 1)),INDIRECT(LEFT($A757,SEARCH("-",$A757,1)-1)&amp;"_Header"),0)</f>
        <v>12</v>
      </c>
    </row>
    <row r="760" spans="1:17" ht="30" customHeight="1">
      <c r="A760" s="396" t="s">
        <v>623</v>
      </c>
      <c r="B760" s="317" t="s">
        <v>623</v>
      </c>
      <c r="C760" s="707" t="s">
        <v>684</v>
      </c>
      <c r="D760" s="708"/>
      <c r="E760" s="708"/>
      <c r="F760" s="709"/>
      <c r="G760" s="211"/>
      <c r="H760" s="169"/>
      <c r="I760" s="169"/>
      <c r="J760" s="169"/>
      <c r="K760" s="169"/>
      <c r="L760" s="169"/>
      <c r="M760" s="169"/>
      <c r="N760" s="170"/>
      <c r="O760" s="170"/>
    </row>
    <row r="761" spans="1:17" ht="60" customHeight="1">
      <c r="A761" s="396" t="s">
        <v>1237</v>
      </c>
      <c r="B761" s="317" t="s">
        <v>1238</v>
      </c>
      <c r="C761" s="704"/>
      <c r="D761" s="705"/>
      <c r="E761" s="705"/>
      <c r="F761" s="706"/>
      <c r="G761" s="332" t="e">
        <f ca="1">IF(AND($I761=TRUE,$J761=TRUE),"Return to form","")</f>
        <v>#N/A</v>
      </c>
      <c r="H761" s="169" t="e">
        <f ca="1">AND($F757&lt;=SUM($C757-$M761),$I759=FALSE)</f>
        <v>#N/A</v>
      </c>
      <c r="I761" s="169" t="e">
        <f ca="1">F757&lt;=SUM(C757*N761)</f>
        <v>#N/A</v>
      </c>
      <c r="J761" s="169" t="b">
        <f>ISTEXT(C761)</f>
        <v>0</v>
      </c>
      <c r="K761" s="169" t="e">
        <f ca="1">IF(AND(H761=TRUE,I761=TRUE),TRUE,FALSE)</f>
        <v>#N/A</v>
      </c>
      <c r="L761" s="169" t="e">
        <f ca="1">IF(AND(H761=TRUE,I761=TRUE,J761=TRUE),TRUE,FALSE)</f>
        <v>#N/A</v>
      </c>
      <c r="M761" s="169">
        <v>5000</v>
      </c>
      <c r="N761" s="170">
        <v>0.33333333333333298</v>
      </c>
      <c r="O761" s="170" t="s">
        <v>683</v>
      </c>
      <c r="P761">
        <f t="shared" ref="P761:P763" ca="1" si="75">MATCH(MID($A759, SEARCH("-",$A761) + 1, SEARCH("-",$A761,SEARCH("-",$A761)+1) - SEARCH("-",$A761) - 1),INDIRECT(LEFT($A761,SEARCH("-",$A761,1)-1)&amp;"_rows"),0)</f>
        <v>38</v>
      </c>
      <c r="Q761">
        <f ca="1">MATCH(RIGHT($A757,LEN($A757) - SEARCH("-", $A757, SEARCH("-", $A757) + 1)),INDIRECT(LEFT($A757,SEARCH("-",$A757,1)-1)&amp;"_Header"),0)</f>
        <v>12</v>
      </c>
    </row>
    <row r="762" spans="1:17" ht="30" customHeight="1">
      <c r="A762" s="396" t="s">
        <v>623</v>
      </c>
      <c r="B762" s="317" t="s">
        <v>623</v>
      </c>
      <c r="C762" s="707" t="s">
        <v>687</v>
      </c>
      <c r="D762" s="708"/>
      <c r="E762" s="708"/>
      <c r="F762" s="709"/>
      <c r="G762" s="211"/>
      <c r="H762" s="169"/>
      <c r="I762" s="169"/>
      <c r="J762" s="169"/>
      <c r="K762" s="169"/>
      <c r="L762" s="169"/>
      <c r="M762" s="169"/>
      <c r="N762" s="170"/>
      <c r="O762" s="170"/>
    </row>
    <row r="763" spans="1:17" ht="60" customHeight="1">
      <c r="A763" s="396" t="s">
        <v>1239</v>
      </c>
      <c r="B763" s="317" t="s">
        <v>1240</v>
      </c>
      <c r="C763" s="704"/>
      <c r="D763" s="705"/>
      <c r="E763" s="705"/>
      <c r="F763" s="706"/>
      <c r="G763" s="332" t="e">
        <f ca="1">IF(AND($I763=TRUE,$J763=TRUE),"Return to form","")</f>
        <v>#N/A</v>
      </c>
      <c r="H763" s="169" t="e">
        <f ca="1">OR(AND(E757&lt;&gt;0,ABS(F757-E757)&gt;=$M763),AND(E757=0,F757&gt;=$M763))</f>
        <v>#N/A</v>
      </c>
      <c r="I763" s="169" t="e">
        <f ca="1">OR(F757&lt;=(E757*(1-N763)),F757&gt;=(E757*(1+N763)))</f>
        <v>#N/A</v>
      </c>
      <c r="J763" s="169" t="b">
        <f>ISTEXT(C763)</f>
        <v>0</v>
      </c>
      <c r="K763" s="169" t="e">
        <f ca="1">IF(AND(H763=TRUE,I763=TRUE),TRUE,FALSE)</f>
        <v>#N/A</v>
      </c>
      <c r="L763" s="169" t="e">
        <f ca="1">IF(AND(H763=TRUE,I763=TRUE,J763=TRUE),TRUE,FALSE)</f>
        <v>#N/A</v>
      </c>
      <c r="M763" s="169">
        <v>5000</v>
      </c>
      <c r="N763" s="170">
        <v>0.2</v>
      </c>
      <c r="O763" s="170" t="s">
        <v>683</v>
      </c>
      <c r="P763">
        <f t="shared" ca="1" si="75"/>
        <v>38</v>
      </c>
      <c r="Q763">
        <f ca="1">MATCH(RIGHT($A757,LEN($A757) - SEARCH("-", $A757, SEARCH("-", $A757) + 1)),INDIRECT(LEFT($A757,SEARCH("-",$A757,1)-1)&amp;"_Header"),0)</f>
        <v>12</v>
      </c>
    </row>
    <row r="764" spans="1:17">
      <c r="A764" s="396" t="s">
        <v>623</v>
      </c>
      <c r="B764" s="317" t="s">
        <v>623</v>
      </c>
      <c r="C764" s="123"/>
      <c r="D764" s="123"/>
      <c r="E764" s="123"/>
      <c r="F764" s="123"/>
      <c r="G764" s="212"/>
      <c r="H764" s="158"/>
      <c r="I764" s="158"/>
      <c r="J764" s="158"/>
      <c r="K764" s="158"/>
      <c r="L764" s="158"/>
      <c r="M764" s="158"/>
      <c r="N764" s="163"/>
      <c r="O764" s="163"/>
    </row>
    <row r="765" spans="1:17">
      <c r="A765" s="396" t="s">
        <v>623</v>
      </c>
      <c r="B765" s="317" t="s">
        <v>623</v>
      </c>
      <c r="C765" s="92" t="s">
        <v>1241</v>
      </c>
      <c r="D765" s="55"/>
      <c r="E765" s="55"/>
      <c r="F765" s="56"/>
      <c r="G765" s="211"/>
      <c r="H765" s="158"/>
      <c r="I765" s="158"/>
      <c r="J765" s="158"/>
      <c r="K765" s="158"/>
      <c r="L765" s="158"/>
      <c r="M765" s="158"/>
      <c r="N765" s="163"/>
      <c r="O765" s="163"/>
    </row>
    <row r="766" spans="1:17" ht="45" customHeight="1">
      <c r="A766" s="396" t="s">
        <v>623</v>
      </c>
      <c r="B766" s="317" t="s">
        <v>623</v>
      </c>
      <c r="C766" s="57" t="s">
        <v>675</v>
      </c>
      <c r="D766" s="57" t="s">
        <v>676</v>
      </c>
      <c r="E766" s="57" t="s">
        <v>677</v>
      </c>
      <c r="F766" s="57" t="s">
        <v>678</v>
      </c>
      <c r="G766" s="211"/>
      <c r="H766" s="165"/>
      <c r="I766" s="165"/>
      <c r="J766" s="158"/>
      <c r="K766" s="165"/>
      <c r="L766" s="158"/>
      <c r="M766" s="158"/>
      <c r="N766" s="163"/>
      <c r="O766" s="163"/>
    </row>
    <row r="767" spans="1:17">
      <c r="A767" s="397" t="str">
        <f>LEFT(A769,LEN(A769)-8)</f>
        <v>EandR1-envrgltrd-exptotfin</v>
      </c>
      <c r="B767" s="317" t="s">
        <v>623</v>
      </c>
      <c r="C767" s="249" t="e">
        <f ca="1">INDEX(INDIRECT("data_"&amp;C$1&amp;"_array"),MATCH(Cover!$C$17,INDIRECT("data_"&amp;C$1&amp;"_rows"),0),MATCH(SUBSTITUTE($A767,"strt","end"),INDIRECT("data_"&amp;C$1&amp;"_cols"),0))</f>
        <v>#N/A</v>
      </c>
      <c r="D767" s="249" t="e">
        <f ca="1">INDEX(INDIRECT("data_"&amp;D$1&amp;"_array"),MATCH(Cover!$C$17,INDIRECT("data_"&amp;D$1&amp;"_rows"),0),MATCH(SUBSTITUTE($A767,"strt","end"),INDIRECT("data_"&amp;D$1&amp;"_cols"),0))</f>
        <v>#N/A</v>
      </c>
      <c r="E767" s="249" t="e">
        <f ca="1">INDEX(INDIRECT("data_"&amp;E$1&amp;"_array"),MATCH(Cover!$C$17,INDIRECT("data_"&amp;E$1&amp;"_rows"),0),MATCH(SUBSTITUTE($A767,"strt","end"),INDIRECT("data_"&amp;E$1&amp;"_cols"),0))</f>
        <v>#N/A</v>
      </c>
      <c r="F767" s="250">
        <f ca="1">INDEX(INDIRECT(LEFT($A767,SEARCH("-",$A767,1)-1)&amp;"_data"),MATCH(MID($A767, SEARCH("-",$A767) + 1, SEARCH("-",$A767,SEARCH("-",$A767)+1) - SEARCH("-",$A767) - 1),INDIRECT(LEFT($A767,SEARCH("-",$A767,1)-1)&amp;"_rows"),0),MATCH(RIGHT($A767,LEN($A767) - SEARCH("-", $A767, SEARCH("-", $A767) + 1)),INDIRECT(LEFT($A767,SEARCH("-",$A767,1)-1)&amp;"_Header"),0))</f>
        <v>0</v>
      </c>
      <c r="G767" s="211"/>
      <c r="H767" s="166"/>
      <c r="I767" s="166"/>
      <c r="J767" s="167"/>
      <c r="K767" s="166"/>
      <c r="L767" s="167"/>
      <c r="M767" s="167"/>
      <c r="N767" s="168"/>
      <c r="O767" s="168"/>
    </row>
    <row r="768" spans="1:17" ht="60" customHeight="1">
      <c r="A768" s="396" t="s">
        <v>623</v>
      </c>
      <c r="B768" s="317" t="s">
        <v>623</v>
      </c>
      <c r="C768" s="707" t="s">
        <v>692</v>
      </c>
      <c r="D768" s="708"/>
      <c r="E768" s="708"/>
      <c r="F768" s="709"/>
      <c r="G768" s="95"/>
      <c r="H768" s="169"/>
      <c r="I768" s="169"/>
      <c r="J768" s="169"/>
      <c r="K768" s="169"/>
      <c r="L768" s="169"/>
      <c r="M768" s="169"/>
      <c r="N768" s="170"/>
      <c r="O768" s="170"/>
    </row>
    <row r="769" spans="1:17" ht="60" customHeight="1">
      <c r="A769" s="396" t="s">
        <v>1242</v>
      </c>
      <c r="B769" s="317" t="s">
        <v>1243</v>
      </c>
      <c r="C769" s="704"/>
      <c r="D769" s="705"/>
      <c r="E769" s="705"/>
      <c r="F769" s="706"/>
      <c r="G769" s="332" t="e">
        <f ca="1">IF(AND($I769=TRUE,$J769=TRUE),"Return to form","")</f>
        <v>#N/A</v>
      </c>
      <c r="H769" s="169" t="e">
        <f ca="1">D767&lt;&gt;0</f>
        <v>#N/A</v>
      </c>
      <c r="I769" s="169" t="e">
        <f ca="1">F767&gt;=D767</f>
        <v>#N/A</v>
      </c>
      <c r="J769" s="169" t="b">
        <f>ISTEXT(C769)</f>
        <v>0</v>
      </c>
      <c r="K769" s="169" t="e">
        <f ca="1">IF(AND(H769=TRUE,I769=TRUE),TRUE,FALSE)</f>
        <v>#N/A</v>
      </c>
      <c r="L769" s="169" t="e">
        <f ca="1">IF(AND(H769=TRUE,I769=TRUE,J769=TRUE),TRUE,FALSE)</f>
        <v>#N/A</v>
      </c>
      <c r="M769" s="169"/>
      <c r="N769" s="170"/>
      <c r="O769" s="170" t="s">
        <v>683</v>
      </c>
      <c r="P769">
        <f ca="1">MATCH(MID($A767, SEARCH("-",$A769) + 1, SEARCH("-",$A769,SEARCH("-",$A769)+1) - SEARCH("-",$A769) - 1),INDIRECT(LEFT($A769,SEARCH("-",$A769,1)-1)&amp;"_rows"),0)</f>
        <v>38</v>
      </c>
      <c r="Q769">
        <f ca="1">MATCH(RIGHT($A767,LEN($A767) - SEARCH("-", $A767, SEARCH("-", $A767) + 1)),INDIRECT(LEFT($A767,SEARCH("-",$A767,1)-1)&amp;"_Header"),0)</f>
        <v>23</v>
      </c>
    </row>
    <row r="770" spans="1:17" ht="30" customHeight="1">
      <c r="A770" s="396" t="s">
        <v>623</v>
      </c>
      <c r="B770" s="317" t="s">
        <v>623</v>
      </c>
      <c r="C770" s="707" t="s">
        <v>684</v>
      </c>
      <c r="D770" s="708"/>
      <c r="E770" s="708"/>
      <c r="F770" s="709"/>
      <c r="G770" s="211"/>
      <c r="H770" s="169"/>
      <c r="I770" s="169"/>
      <c r="J770" s="169"/>
      <c r="K770" s="169"/>
      <c r="L770" s="169"/>
      <c r="M770" s="169"/>
      <c r="N770" s="170"/>
      <c r="O770" s="170"/>
    </row>
    <row r="771" spans="1:17" ht="60" customHeight="1">
      <c r="A771" s="396" t="s">
        <v>1244</v>
      </c>
      <c r="B771" s="317" t="s">
        <v>1245</v>
      </c>
      <c r="C771" s="704"/>
      <c r="D771" s="705"/>
      <c r="E771" s="705"/>
      <c r="F771" s="706"/>
      <c r="G771" s="332" t="e">
        <f ca="1">IF(AND($I771=TRUE,$J771=TRUE),"Return to form","")</f>
        <v>#N/A</v>
      </c>
      <c r="H771" s="169" t="e">
        <f ca="1">AND($F767&lt;=SUM($C767-$M771),$I769=FALSE)</f>
        <v>#N/A</v>
      </c>
      <c r="I771" s="169" t="e">
        <f ca="1">F767&lt;=SUM(C767*N771)</f>
        <v>#N/A</v>
      </c>
      <c r="J771" s="169" t="b">
        <f>ISTEXT(C771)</f>
        <v>0</v>
      </c>
      <c r="K771" s="169" t="e">
        <f ca="1">IF(AND(H771=TRUE,I771=TRUE),TRUE,FALSE)</f>
        <v>#N/A</v>
      </c>
      <c r="L771" s="169" t="e">
        <f ca="1">IF(AND(H771=TRUE,I771=TRUE,J771=TRUE),TRUE,FALSE)</f>
        <v>#N/A</v>
      </c>
      <c r="M771" s="169">
        <v>5000</v>
      </c>
      <c r="N771" s="170">
        <v>0.33333333333333298</v>
      </c>
      <c r="O771" s="170" t="s">
        <v>683</v>
      </c>
      <c r="P771">
        <f t="shared" ref="P771:P773" ca="1" si="76">MATCH(MID($A769, SEARCH("-",$A771) + 1, SEARCH("-",$A771,SEARCH("-",$A771)+1) - SEARCH("-",$A771) - 1),INDIRECT(LEFT($A771,SEARCH("-",$A771,1)-1)&amp;"_rows"),0)</f>
        <v>38</v>
      </c>
      <c r="Q771">
        <f ca="1">MATCH(RIGHT($A767,LEN($A767) - SEARCH("-", $A767, SEARCH("-", $A767) + 1)),INDIRECT(LEFT($A767,SEARCH("-",$A767,1)-1)&amp;"_Header"),0)</f>
        <v>23</v>
      </c>
    </row>
    <row r="772" spans="1:17" ht="30" customHeight="1">
      <c r="A772" s="396" t="s">
        <v>623</v>
      </c>
      <c r="B772" s="317" t="s">
        <v>623</v>
      </c>
      <c r="C772" s="707" t="s">
        <v>687</v>
      </c>
      <c r="D772" s="708"/>
      <c r="E772" s="708"/>
      <c r="F772" s="709"/>
      <c r="G772" s="211"/>
      <c r="H772" s="169"/>
      <c r="I772" s="169"/>
      <c r="J772" s="169"/>
      <c r="K772" s="169"/>
      <c r="L772" s="169"/>
      <c r="M772" s="169"/>
      <c r="N772" s="170"/>
      <c r="O772" s="170"/>
    </row>
    <row r="773" spans="1:17" ht="60" customHeight="1">
      <c r="A773" s="396" t="s">
        <v>1246</v>
      </c>
      <c r="B773" s="317" t="s">
        <v>1247</v>
      </c>
      <c r="C773" s="704"/>
      <c r="D773" s="705"/>
      <c r="E773" s="705"/>
      <c r="F773" s="706"/>
      <c r="G773" s="332" t="e">
        <f ca="1">IF(AND($I773=TRUE,$J773=TRUE),"Return to form","")</f>
        <v>#N/A</v>
      </c>
      <c r="H773" s="169" t="e">
        <f ca="1">OR(AND(E767&lt;&gt;0,ABS(F767-E767)&gt;=$M773),AND(E767=0,F767&gt;=$M773))</f>
        <v>#N/A</v>
      </c>
      <c r="I773" s="169" t="e">
        <f ca="1">OR(F767&lt;=(E767*(1-N773)),F767&gt;=(E767*(1+N773)))</f>
        <v>#N/A</v>
      </c>
      <c r="J773" s="169" t="b">
        <f>ISTEXT(C773)</f>
        <v>0</v>
      </c>
      <c r="K773" s="169" t="e">
        <f ca="1">IF(AND(H773=TRUE,I773=TRUE),TRUE,FALSE)</f>
        <v>#N/A</v>
      </c>
      <c r="L773" s="169" t="e">
        <f ca="1">IF(AND(H773=TRUE,I773=TRUE,J773=TRUE),TRUE,FALSE)</f>
        <v>#N/A</v>
      </c>
      <c r="M773" s="169">
        <v>5000</v>
      </c>
      <c r="N773" s="170">
        <v>0.2</v>
      </c>
      <c r="O773" s="170" t="s">
        <v>683</v>
      </c>
      <c r="P773">
        <f t="shared" ca="1" si="76"/>
        <v>38</v>
      </c>
      <c r="Q773">
        <f ca="1">MATCH(RIGHT($A767,LEN($A767) - SEARCH("-", $A767, SEARCH("-", $A767) + 1)),INDIRECT(LEFT($A767,SEARCH("-",$A767,1)-1)&amp;"_Header"),0)</f>
        <v>23</v>
      </c>
    </row>
    <row r="774" spans="1:17">
      <c r="A774" s="396" t="s">
        <v>623</v>
      </c>
      <c r="B774" s="317" t="s">
        <v>623</v>
      </c>
      <c r="C774" s="123"/>
      <c r="D774" s="123"/>
      <c r="E774" s="123"/>
      <c r="F774" s="123"/>
      <c r="G774" s="212"/>
      <c r="H774" s="158"/>
      <c r="I774" s="158"/>
      <c r="J774" s="158"/>
      <c r="K774" s="158"/>
      <c r="L774" s="158"/>
      <c r="M774" s="158"/>
      <c r="N774" s="163"/>
      <c r="O774" s="163"/>
    </row>
    <row r="775" spans="1:17">
      <c r="A775" s="396" t="s">
        <v>623</v>
      </c>
      <c r="B775" s="317" t="s">
        <v>623</v>
      </c>
      <c r="C775" s="92" t="s">
        <v>1248</v>
      </c>
      <c r="D775" s="55"/>
      <c r="E775" s="55"/>
      <c r="F775" s="56"/>
      <c r="G775" s="211"/>
      <c r="H775" s="158"/>
      <c r="I775" s="158"/>
      <c r="J775" s="158"/>
      <c r="K775" s="158"/>
      <c r="L775" s="158"/>
      <c r="M775" s="158"/>
      <c r="N775" s="163"/>
      <c r="O775" s="163"/>
    </row>
    <row r="776" spans="1:17" ht="45" customHeight="1">
      <c r="A776" s="396" t="s">
        <v>623</v>
      </c>
      <c r="B776" s="317" t="s">
        <v>623</v>
      </c>
      <c r="C776" s="57" t="s">
        <v>675</v>
      </c>
      <c r="D776" s="57" t="s">
        <v>676</v>
      </c>
      <c r="E776" s="57" t="s">
        <v>677</v>
      </c>
      <c r="F776" s="57" t="s">
        <v>678</v>
      </c>
      <c r="G776" s="211"/>
      <c r="H776" s="165"/>
      <c r="I776" s="165"/>
      <c r="J776" s="158"/>
      <c r="K776" s="165"/>
      <c r="L776" s="158"/>
      <c r="M776" s="158"/>
      <c r="N776" s="163"/>
      <c r="O776" s="163"/>
    </row>
    <row r="777" spans="1:17">
      <c r="A777" s="397" t="str">
        <f>LEFT(A779,LEN(A779)-8)</f>
        <v>EandR1-envrgltrd-rectot</v>
      </c>
      <c r="B777" s="317" t="s">
        <v>623</v>
      </c>
      <c r="C777" s="249" t="e">
        <f ca="1">INDEX(INDIRECT("data_"&amp;C$1&amp;"_array"),MATCH(Cover!$C$17,INDIRECT("data_"&amp;C$1&amp;"_rows"),0),MATCH(SUBSTITUTE($A777,"strt","end"),INDIRECT("data_"&amp;C$1&amp;"_cols"),0))</f>
        <v>#N/A</v>
      </c>
      <c r="D777" s="249" t="e">
        <f ca="1">INDEX(INDIRECT("data_"&amp;D$1&amp;"_array"),MATCH(Cover!$C$17,INDIRECT("data_"&amp;D$1&amp;"_rows"),0),MATCH(SUBSTITUTE($A777,"strt","end"),INDIRECT("data_"&amp;D$1&amp;"_cols"),0))</f>
        <v>#N/A</v>
      </c>
      <c r="E777" s="249" t="e">
        <f ca="1">INDEX(INDIRECT("data_"&amp;E$1&amp;"_array"),MATCH(Cover!$C$17,INDIRECT("data_"&amp;E$1&amp;"_rows"),0),MATCH(SUBSTITUTE($A777,"strt","end"),INDIRECT("data_"&amp;E$1&amp;"_cols"),0))</f>
        <v>#N/A</v>
      </c>
      <c r="F777" s="250">
        <f ca="1">INDEX(INDIRECT(LEFT($A777,SEARCH("-",$A777,1)-1)&amp;"_data"),MATCH(MID($A777, SEARCH("-",$A777) + 1, SEARCH("-",$A777,SEARCH("-",$A777)+1) - SEARCH("-",$A777) - 1),INDIRECT(LEFT($A777,SEARCH("-",$A777,1)-1)&amp;"_rows"),0),MATCH(RIGHT($A777,LEN($A777) - SEARCH("-", $A777, SEARCH("-", $A777) + 1)),INDIRECT(LEFT($A777,SEARCH("-",$A777,1)-1)&amp;"_Header"),0))</f>
        <v>0</v>
      </c>
      <c r="G777" s="211"/>
      <c r="H777" s="166"/>
      <c r="I777" s="166"/>
      <c r="J777" s="167"/>
      <c r="K777" s="166"/>
      <c r="L777" s="167"/>
      <c r="M777" s="167"/>
      <c r="N777" s="168"/>
      <c r="O777" s="168"/>
    </row>
    <row r="778" spans="1:17" ht="60" customHeight="1">
      <c r="A778" s="396" t="s">
        <v>623</v>
      </c>
      <c r="B778" s="317" t="s">
        <v>623</v>
      </c>
      <c r="C778" s="707" t="s">
        <v>692</v>
      </c>
      <c r="D778" s="708"/>
      <c r="E778" s="708"/>
      <c r="F778" s="709"/>
      <c r="G778" s="95"/>
      <c r="H778" s="169"/>
      <c r="I778" s="169"/>
      <c r="J778" s="169"/>
      <c r="K778" s="169"/>
      <c r="L778" s="169"/>
      <c r="M778" s="169"/>
      <c r="N778" s="170"/>
      <c r="O778" s="170"/>
    </row>
    <row r="779" spans="1:17" ht="60" customHeight="1">
      <c r="A779" s="396" t="s">
        <v>1249</v>
      </c>
      <c r="B779" s="317" t="s">
        <v>1250</v>
      </c>
      <c r="C779" s="704"/>
      <c r="D779" s="705"/>
      <c r="E779" s="705"/>
      <c r="F779" s="706"/>
      <c r="G779" s="332" t="e">
        <f ca="1">IF(AND($I779=TRUE,$J779=TRUE),"Return to form","")</f>
        <v>#N/A</v>
      </c>
      <c r="H779" s="169" t="e">
        <f ca="1">D777&lt;&gt;0</f>
        <v>#N/A</v>
      </c>
      <c r="I779" s="169" t="e">
        <f ca="1">F777&gt;=D777</f>
        <v>#N/A</v>
      </c>
      <c r="J779" s="169" t="b">
        <f>ISTEXT(C779)</f>
        <v>0</v>
      </c>
      <c r="K779" s="169" t="e">
        <f ca="1">IF(AND(H779=TRUE,I779=TRUE),TRUE,FALSE)</f>
        <v>#N/A</v>
      </c>
      <c r="L779" s="169" t="e">
        <f ca="1">IF(AND(H779=TRUE,I779=TRUE,J779=TRUE),TRUE,FALSE)</f>
        <v>#N/A</v>
      </c>
      <c r="M779" s="169"/>
      <c r="N779" s="170"/>
      <c r="O779" s="170" t="s">
        <v>683</v>
      </c>
      <c r="P779">
        <f ca="1">MATCH(MID($A777, SEARCH("-",$A779) + 1, SEARCH("-",$A779,SEARCH("-",$A779)+1) - SEARCH("-",$A779) - 1),INDIRECT(LEFT($A779,SEARCH("-",$A779,1)-1)&amp;"_rows"),0)</f>
        <v>38</v>
      </c>
      <c r="Q779">
        <f ca="1">MATCH(RIGHT($A777,LEN($A777) - SEARCH("-", $A777, SEARCH("-", $A777) + 1)),INDIRECT(LEFT($A777,SEARCH("-",$A777,1)-1)&amp;"_Header"),0)</f>
        <v>39</v>
      </c>
    </row>
    <row r="780" spans="1:17" ht="30" customHeight="1">
      <c r="A780" s="396" t="s">
        <v>623</v>
      </c>
      <c r="B780" s="317" t="s">
        <v>623</v>
      </c>
      <c r="C780" s="707" t="s">
        <v>684</v>
      </c>
      <c r="D780" s="708"/>
      <c r="E780" s="708"/>
      <c r="F780" s="709"/>
      <c r="G780" s="211"/>
      <c r="H780" s="169"/>
      <c r="I780" s="169"/>
      <c r="J780" s="169"/>
      <c r="K780" s="169"/>
      <c r="L780" s="169"/>
      <c r="M780" s="169"/>
      <c r="N780" s="170"/>
      <c r="O780" s="170"/>
    </row>
    <row r="781" spans="1:17" ht="60" customHeight="1">
      <c r="A781" s="396" t="s">
        <v>1251</v>
      </c>
      <c r="B781" s="317" t="s">
        <v>1252</v>
      </c>
      <c r="C781" s="704"/>
      <c r="D781" s="705"/>
      <c r="E781" s="705"/>
      <c r="F781" s="706"/>
      <c r="G781" s="332" t="e">
        <f ca="1">IF(AND($I781=TRUE,$J781=TRUE),"Return to form","")</f>
        <v>#N/A</v>
      </c>
      <c r="H781" s="169" t="e">
        <f ca="1">AND($F777&lt;=SUM($C777-$M781),$I779=FALSE)</f>
        <v>#N/A</v>
      </c>
      <c r="I781" s="169" t="e">
        <f ca="1">F777&lt;=SUM(C777*N781)</f>
        <v>#N/A</v>
      </c>
      <c r="J781" s="169" t="b">
        <f>ISTEXT(C781)</f>
        <v>0</v>
      </c>
      <c r="K781" s="169" t="e">
        <f ca="1">IF(AND(H781=TRUE,I781=TRUE),TRUE,FALSE)</f>
        <v>#N/A</v>
      </c>
      <c r="L781" s="169" t="e">
        <f ca="1">IF(AND(H781=TRUE,I781=TRUE,J781=TRUE),TRUE,FALSE)</f>
        <v>#N/A</v>
      </c>
      <c r="M781" s="169">
        <v>5000</v>
      </c>
      <c r="N781" s="170">
        <v>0.33333333333333298</v>
      </c>
      <c r="O781" s="170" t="s">
        <v>683</v>
      </c>
      <c r="P781">
        <f t="shared" ref="P781:P783" ca="1" si="77">MATCH(MID($A779, SEARCH("-",$A781) + 1, SEARCH("-",$A781,SEARCH("-",$A781)+1) - SEARCH("-",$A781) - 1),INDIRECT(LEFT($A781,SEARCH("-",$A781,1)-1)&amp;"_rows"),0)</f>
        <v>38</v>
      </c>
      <c r="Q781">
        <f ca="1">MATCH(RIGHT($A777,LEN($A777) - SEARCH("-", $A777, SEARCH("-", $A777) + 1)),INDIRECT(LEFT($A777,SEARCH("-",$A777,1)-1)&amp;"_Header"),0)</f>
        <v>39</v>
      </c>
    </row>
    <row r="782" spans="1:17" ht="30" customHeight="1">
      <c r="A782" s="396" t="s">
        <v>623</v>
      </c>
      <c r="B782" s="317" t="s">
        <v>623</v>
      </c>
      <c r="C782" s="707" t="s">
        <v>687</v>
      </c>
      <c r="D782" s="708"/>
      <c r="E782" s="708"/>
      <c r="F782" s="709"/>
      <c r="G782" s="211"/>
      <c r="H782" s="169"/>
      <c r="I782" s="169"/>
      <c r="J782" s="169"/>
      <c r="K782" s="169"/>
      <c r="L782" s="169"/>
      <c r="M782" s="169"/>
      <c r="N782" s="170"/>
      <c r="O782" s="170"/>
    </row>
    <row r="783" spans="1:17" ht="60" customHeight="1">
      <c r="A783" s="396" t="s">
        <v>1253</v>
      </c>
      <c r="B783" s="317" t="s">
        <v>1254</v>
      </c>
      <c r="C783" s="704"/>
      <c r="D783" s="705"/>
      <c r="E783" s="705"/>
      <c r="F783" s="706"/>
      <c r="G783" s="332" t="e">
        <f ca="1">IF(AND($I783=TRUE,$J783=TRUE),"Return to form","")</f>
        <v>#N/A</v>
      </c>
      <c r="H783" s="169" t="e">
        <f ca="1">OR(AND(E777&lt;&gt;0,ABS(F777-E777)&gt;=$M783),AND(E777=0,F777&gt;=$M783))</f>
        <v>#N/A</v>
      </c>
      <c r="I783" s="169" t="e">
        <f ca="1">OR(F777&lt;=(E777*(1-N783)),F777&gt;=(E777*(1+N783)))</f>
        <v>#N/A</v>
      </c>
      <c r="J783" s="169" t="b">
        <f>ISTEXT(C783)</f>
        <v>0</v>
      </c>
      <c r="K783" s="169" t="e">
        <f ca="1">IF(AND(H783=TRUE,I783=TRUE),TRUE,FALSE)</f>
        <v>#N/A</v>
      </c>
      <c r="L783" s="169" t="e">
        <f ca="1">IF(AND(H783=TRUE,I783=TRUE,J783=TRUE),TRUE,FALSE)</f>
        <v>#N/A</v>
      </c>
      <c r="M783" s="169">
        <v>5000</v>
      </c>
      <c r="N783" s="170">
        <v>0.2</v>
      </c>
      <c r="O783" s="170" t="s">
        <v>683</v>
      </c>
      <c r="P783">
        <f t="shared" ca="1" si="77"/>
        <v>38</v>
      </c>
      <c r="Q783">
        <f ca="1">MATCH(RIGHT($A777,LEN($A777) - SEARCH("-", $A777, SEARCH("-", $A777) + 1)),INDIRECT(LEFT($A777,SEARCH("-",$A777,1)-1)&amp;"_Header"),0)</f>
        <v>39</v>
      </c>
    </row>
    <row r="784" spans="1:17">
      <c r="A784" s="396" t="s">
        <v>623</v>
      </c>
      <c r="B784" s="317" t="s">
        <v>623</v>
      </c>
      <c r="C784" s="123"/>
      <c r="D784" s="123"/>
      <c r="E784" s="123"/>
      <c r="F784" s="123"/>
      <c r="G784" s="212"/>
      <c r="H784" s="158"/>
      <c r="I784" s="158"/>
      <c r="J784" s="158"/>
      <c r="K784" s="158"/>
      <c r="L784" s="158"/>
      <c r="M784" s="158"/>
      <c r="N784" s="163"/>
      <c r="O784" s="163"/>
    </row>
    <row r="785" spans="1:17" ht="32.25" customHeight="1">
      <c r="A785" s="396" t="s">
        <v>623</v>
      </c>
      <c r="B785" s="317" t="s">
        <v>623</v>
      </c>
      <c r="C785" s="701" t="s">
        <v>1255</v>
      </c>
      <c r="D785" s="702"/>
      <c r="E785" s="702"/>
      <c r="F785" s="703"/>
      <c r="G785" s="211"/>
      <c r="H785" s="158"/>
      <c r="I785" s="158"/>
      <c r="J785" s="158"/>
      <c r="K785" s="158"/>
      <c r="L785" s="158"/>
      <c r="M785" s="158"/>
      <c r="N785" s="163"/>
      <c r="O785" s="163"/>
    </row>
    <row r="786" spans="1:17" ht="45" customHeight="1">
      <c r="A786" s="396" t="s">
        <v>623</v>
      </c>
      <c r="B786" s="317" t="s">
        <v>623</v>
      </c>
      <c r="C786" s="57" t="s">
        <v>675</v>
      </c>
      <c r="D786" s="57" t="s">
        <v>676</v>
      </c>
      <c r="E786" s="57" t="s">
        <v>677</v>
      </c>
      <c r="F786" s="57" t="s">
        <v>678</v>
      </c>
      <c r="G786" s="211"/>
      <c r="H786" s="165"/>
      <c r="I786" s="165"/>
      <c r="J786" s="158"/>
      <c r="K786" s="165"/>
      <c r="L786" s="158"/>
      <c r="M786" s="158"/>
      <c r="N786" s="163"/>
      <c r="O786" s="163"/>
    </row>
    <row r="787" spans="1:17">
      <c r="A787" s="397" t="str">
        <f>LEFT(A789,LEN(A789)-8)</f>
        <v>EandR1-envstr-exptotfa</v>
      </c>
      <c r="B787" s="317" t="s">
        <v>623</v>
      </c>
      <c r="C787" s="249" t="e">
        <f ca="1">INDEX(INDIRECT("data_"&amp;C$1&amp;"_array"),MATCH(Cover!$C$17,INDIRECT("data_"&amp;C$1&amp;"_rows"),0),MATCH(SUBSTITUTE($A787,"strt","end"),INDIRECT("data_"&amp;C$1&amp;"_cols"),0))</f>
        <v>#N/A</v>
      </c>
      <c r="D787" s="249" t="e">
        <f ca="1">INDEX(INDIRECT("data_"&amp;D$1&amp;"_array"),MATCH(Cover!$C$17,INDIRECT("data_"&amp;D$1&amp;"_rows"),0),MATCH(SUBSTITUTE($A787,"strt","end"),INDIRECT("data_"&amp;D$1&amp;"_cols"),0))</f>
        <v>#N/A</v>
      </c>
      <c r="E787" s="249" t="e">
        <f ca="1">INDEX(INDIRECT("data_"&amp;E$1&amp;"_array"),MATCH(Cover!$C$17,INDIRECT("data_"&amp;E$1&amp;"_rows"),0),MATCH(SUBSTITUTE($A787,"strt","end"),INDIRECT("data_"&amp;E$1&amp;"_cols"),0))</f>
        <v>#N/A</v>
      </c>
      <c r="F787" s="250">
        <f ca="1">INDEX(INDIRECT(LEFT($A787,SEARCH("-",$A787,1)-1)&amp;"_data"),MATCH(MID($A787, SEARCH("-",$A787) + 1, SEARCH("-",$A787,SEARCH("-",$A787)+1) - SEARCH("-",$A787) - 1),INDIRECT(LEFT($A787,SEARCH("-",$A787,1)-1)&amp;"_rows"),0),MATCH(RIGHT($A787,LEN($A787) - SEARCH("-", $A787, SEARCH("-", $A787) + 1)),INDIRECT(LEFT($A787,SEARCH("-",$A787,1)-1)&amp;"_Header"),0))</f>
        <v>0</v>
      </c>
      <c r="G787" s="211"/>
      <c r="H787" s="166"/>
      <c r="I787" s="166"/>
      <c r="J787" s="167"/>
      <c r="K787" s="166"/>
      <c r="L787" s="167"/>
      <c r="M787" s="167"/>
      <c r="N787" s="168"/>
      <c r="O787" s="168"/>
    </row>
    <row r="788" spans="1:17" ht="60" customHeight="1">
      <c r="A788" s="396" t="s">
        <v>623</v>
      </c>
      <c r="B788" s="317" t="s">
        <v>623</v>
      </c>
      <c r="C788" s="707" t="s">
        <v>692</v>
      </c>
      <c r="D788" s="708"/>
      <c r="E788" s="708"/>
      <c r="F788" s="709"/>
      <c r="G788" s="95"/>
      <c r="H788" s="169"/>
      <c r="I788" s="169"/>
      <c r="J788" s="169"/>
      <c r="K788" s="169"/>
      <c r="L788" s="169"/>
      <c r="M788" s="169"/>
      <c r="N788" s="170"/>
      <c r="O788" s="170"/>
    </row>
    <row r="789" spans="1:17" ht="60" customHeight="1">
      <c r="A789" s="396" t="s">
        <v>1256</v>
      </c>
      <c r="B789" s="317" t="s">
        <v>1257</v>
      </c>
      <c r="C789" s="704"/>
      <c r="D789" s="705"/>
      <c r="E789" s="705"/>
      <c r="F789" s="706"/>
      <c r="G789" s="332" t="e">
        <f ca="1">IF(AND($I789=TRUE,$J789=TRUE),"Return to form","")</f>
        <v>#N/A</v>
      </c>
      <c r="H789" s="169" t="e">
        <f ca="1">D787&lt;&gt;0</f>
        <v>#N/A</v>
      </c>
      <c r="I789" s="169" t="e">
        <f ca="1">F787&gt;=D787</f>
        <v>#N/A</v>
      </c>
      <c r="J789" s="169" t="b">
        <f>ISTEXT(C789)</f>
        <v>0</v>
      </c>
      <c r="K789" s="169" t="e">
        <f ca="1">IF(AND(H789=TRUE,I789=TRUE),TRUE,FALSE)</f>
        <v>#N/A</v>
      </c>
      <c r="L789" s="169" t="e">
        <f ca="1">IF(AND(H789=TRUE,I789=TRUE,J789=TRUE),TRUE,FALSE)</f>
        <v>#N/A</v>
      </c>
      <c r="M789" s="169"/>
      <c r="N789" s="170"/>
      <c r="O789" s="170" t="s">
        <v>683</v>
      </c>
      <c r="P789">
        <f ca="1">MATCH(MID($A787, SEARCH("-",$A789) + 1, SEARCH("-",$A789,SEARCH("-",$A789)+1) - SEARCH("-",$A789) - 1),INDIRECT(LEFT($A789,SEARCH("-",$A789,1)-1)&amp;"_rows"),0)</f>
        <v>39</v>
      </c>
      <c r="Q789">
        <f ca="1">MATCH(RIGHT($A787,LEN($A787) - SEARCH("-", $A787, SEARCH("-", $A787) + 1)),INDIRECT(LEFT($A787,SEARCH("-",$A787,1)-1)&amp;"_Header"),0)</f>
        <v>12</v>
      </c>
    </row>
    <row r="790" spans="1:17" ht="30" customHeight="1">
      <c r="A790" s="396" t="s">
        <v>623</v>
      </c>
      <c r="B790" s="317" t="s">
        <v>623</v>
      </c>
      <c r="C790" s="707" t="s">
        <v>684</v>
      </c>
      <c r="D790" s="708"/>
      <c r="E790" s="708"/>
      <c r="F790" s="709"/>
      <c r="G790" s="211"/>
      <c r="H790" s="169"/>
      <c r="I790" s="169"/>
      <c r="J790" s="169"/>
      <c r="K790" s="169"/>
      <c r="L790" s="169"/>
      <c r="M790" s="169"/>
      <c r="N790" s="170"/>
      <c r="O790" s="170"/>
    </row>
    <row r="791" spans="1:17" ht="60" customHeight="1">
      <c r="A791" s="396" t="s">
        <v>1258</v>
      </c>
      <c r="B791" s="317" t="s">
        <v>1259</v>
      </c>
      <c r="C791" s="704"/>
      <c r="D791" s="705"/>
      <c r="E791" s="705"/>
      <c r="F791" s="706"/>
      <c r="G791" s="332" t="e">
        <f ca="1">IF(AND($I791=TRUE,$J791=TRUE),"Return to form","")</f>
        <v>#N/A</v>
      </c>
      <c r="H791" s="169" t="e">
        <f ca="1">AND($F787&lt;=SUM($C787-$M791),$I789=FALSE)</f>
        <v>#N/A</v>
      </c>
      <c r="I791" s="169" t="e">
        <f ca="1">F787&lt;=SUM(C787*N791)</f>
        <v>#N/A</v>
      </c>
      <c r="J791" s="169" t="b">
        <f>ISTEXT(C791)</f>
        <v>0</v>
      </c>
      <c r="K791" s="169" t="e">
        <f ca="1">IF(AND(H791=TRUE,I791=TRUE),TRUE,FALSE)</f>
        <v>#N/A</v>
      </c>
      <c r="L791" s="169" t="e">
        <f ca="1">IF(AND(H791=TRUE,I791=TRUE,J791=TRUE),TRUE,FALSE)</f>
        <v>#N/A</v>
      </c>
      <c r="M791" s="169">
        <v>5000</v>
      </c>
      <c r="N791" s="170">
        <v>0.33333333333333298</v>
      </c>
      <c r="O791" s="170" t="s">
        <v>683</v>
      </c>
      <c r="P791">
        <f t="shared" ref="P791:P793" ca="1" si="78">MATCH(MID($A789, SEARCH("-",$A791) + 1, SEARCH("-",$A791,SEARCH("-",$A791)+1) - SEARCH("-",$A791) - 1),INDIRECT(LEFT($A791,SEARCH("-",$A791,1)-1)&amp;"_rows"),0)</f>
        <v>39</v>
      </c>
      <c r="Q791">
        <f ca="1">MATCH(RIGHT($A787,LEN($A787) - SEARCH("-", $A787, SEARCH("-", $A787) + 1)),INDIRECT(LEFT($A787,SEARCH("-",$A787,1)-1)&amp;"_Header"),0)</f>
        <v>12</v>
      </c>
    </row>
    <row r="792" spans="1:17" ht="30" customHeight="1">
      <c r="A792" s="396" t="s">
        <v>623</v>
      </c>
      <c r="B792" s="317" t="s">
        <v>623</v>
      </c>
      <c r="C792" s="707" t="s">
        <v>687</v>
      </c>
      <c r="D792" s="708"/>
      <c r="E792" s="708"/>
      <c r="F792" s="709"/>
      <c r="G792" s="211"/>
      <c r="H792" s="169"/>
      <c r="I792" s="169"/>
      <c r="J792" s="169"/>
      <c r="K792" s="169"/>
      <c r="L792" s="169"/>
      <c r="M792" s="169"/>
      <c r="N792" s="170"/>
      <c r="O792" s="170"/>
    </row>
    <row r="793" spans="1:17" ht="60" customHeight="1">
      <c r="A793" s="396" t="s">
        <v>1260</v>
      </c>
      <c r="B793" s="317" t="s">
        <v>1261</v>
      </c>
      <c r="C793" s="704"/>
      <c r="D793" s="705"/>
      <c r="E793" s="705"/>
      <c r="F793" s="706"/>
      <c r="G793" s="332" t="e">
        <f ca="1">IF(AND($I793=TRUE,$J793=TRUE),"Return to form","")</f>
        <v>#N/A</v>
      </c>
      <c r="H793" s="169" t="e">
        <f ca="1">OR(AND(E787&lt;&gt;0,ABS(F787-E787)&gt;=$M793),AND(E787=0,F787&gt;=$M793))</f>
        <v>#N/A</v>
      </c>
      <c r="I793" s="169" t="e">
        <f ca="1">OR(F787&lt;=(E787*(1-N793)),F787&gt;=(E787*(1+N793)))</f>
        <v>#N/A</v>
      </c>
      <c r="J793" s="169" t="b">
        <f>ISTEXT(C793)</f>
        <v>0</v>
      </c>
      <c r="K793" s="169" t="e">
        <f ca="1">IF(AND(H793=TRUE,I793=TRUE),TRUE,FALSE)</f>
        <v>#N/A</v>
      </c>
      <c r="L793" s="169" t="e">
        <f ca="1">IF(AND(H793=TRUE,I793=TRUE,J793=TRUE),TRUE,FALSE)</f>
        <v>#N/A</v>
      </c>
      <c r="M793" s="169">
        <v>5000</v>
      </c>
      <c r="N793" s="170">
        <v>0.2</v>
      </c>
      <c r="O793" s="170" t="s">
        <v>683</v>
      </c>
      <c r="P793">
        <f t="shared" ca="1" si="78"/>
        <v>39</v>
      </c>
      <c r="Q793">
        <f ca="1">MATCH(RIGHT($A787,LEN($A787) - SEARCH("-", $A787, SEARCH("-", $A787) + 1)),INDIRECT(LEFT($A787,SEARCH("-",$A787,1)-1)&amp;"_Header"),0)</f>
        <v>12</v>
      </c>
    </row>
    <row r="794" spans="1:17">
      <c r="A794" s="396" t="s">
        <v>623</v>
      </c>
      <c r="B794" s="317" t="s">
        <v>623</v>
      </c>
      <c r="C794" s="123"/>
      <c r="D794" s="123"/>
      <c r="E794" s="123"/>
      <c r="F794" s="123"/>
      <c r="G794" s="212"/>
      <c r="H794" s="158"/>
      <c r="I794" s="158"/>
      <c r="J794" s="158"/>
      <c r="K794" s="158"/>
      <c r="L794" s="158"/>
      <c r="M794" s="158"/>
      <c r="N794" s="163"/>
      <c r="O794" s="163"/>
    </row>
    <row r="795" spans="1:17">
      <c r="A795" s="396" t="s">
        <v>623</v>
      </c>
      <c r="B795" s="317" t="s">
        <v>623</v>
      </c>
      <c r="C795" s="92" t="s">
        <v>1262</v>
      </c>
      <c r="D795" s="55"/>
      <c r="E795" s="55"/>
      <c r="F795" s="56"/>
      <c r="G795" s="211"/>
      <c r="H795" s="158"/>
      <c r="I795" s="158"/>
      <c r="J795" s="158"/>
      <c r="K795" s="158"/>
      <c r="L795" s="158"/>
      <c r="M795" s="158"/>
      <c r="N795" s="163"/>
      <c r="O795" s="163"/>
    </row>
    <row r="796" spans="1:17" ht="45" customHeight="1">
      <c r="A796" s="396" t="s">
        <v>623</v>
      </c>
      <c r="B796" s="317" t="s">
        <v>623</v>
      </c>
      <c r="C796" s="57" t="s">
        <v>675</v>
      </c>
      <c r="D796" s="57" t="s">
        <v>676</v>
      </c>
      <c r="E796" s="57" t="s">
        <v>677</v>
      </c>
      <c r="F796" s="57" t="s">
        <v>678</v>
      </c>
      <c r="G796" s="211"/>
      <c r="H796" s="165"/>
      <c r="I796" s="165"/>
      <c r="J796" s="158"/>
      <c r="K796" s="165"/>
      <c r="L796" s="158"/>
      <c r="M796" s="158"/>
      <c r="N796" s="163"/>
      <c r="O796" s="163"/>
    </row>
    <row r="797" spans="1:17">
      <c r="A797" s="397" t="str">
        <f>LEFT(A799,LEN(A799)-8)</f>
        <v>EandR1-envstr-exptotfin</v>
      </c>
      <c r="B797" s="317" t="s">
        <v>623</v>
      </c>
      <c r="C797" s="249" t="e">
        <f ca="1">INDEX(INDIRECT("data_"&amp;C$1&amp;"_array"),MATCH(Cover!$C$17,INDIRECT("data_"&amp;C$1&amp;"_rows"),0),MATCH(SUBSTITUTE($A797,"strt","end"),INDIRECT("data_"&amp;C$1&amp;"_cols"),0))</f>
        <v>#N/A</v>
      </c>
      <c r="D797" s="249" t="e">
        <f ca="1">INDEX(INDIRECT("data_"&amp;D$1&amp;"_array"),MATCH(Cover!$C$17,INDIRECT("data_"&amp;D$1&amp;"_rows"),0),MATCH(SUBSTITUTE($A797,"strt","end"),INDIRECT("data_"&amp;D$1&amp;"_cols"),0))</f>
        <v>#N/A</v>
      </c>
      <c r="E797" s="249" t="e">
        <f ca="1">INDEX(INDIRECT("data_"&amp;E$1&amp;"_array"),MATCH(Cover!$C$17,INDIRECT("data_"&amp;E$1&amp;"_rows"),0),MATCH(SUBSTITUTE($A797,"strt","end"),INDIRECT("data_"&amp;E$1&amp;"_cols"),0))</f>
        <v>#N/A</v>
      </c>
      <c r="F797" s="250">
        <f ca="1">INDEX(INDIRECT(LEFT($A797,SEARCH("-",$A797,1)-1)&amp;"_data"),MATCH(MID($A797, SEARCH("-",$A797) + 1, SEARCH("-",$A797,SEARCH("-",$A797)+1) - SEARCH("-",$A797) - 1),INDIRECT(LEFT($A797,SEARCH("-",$A797,1)-1)&amp;"_rows"),0),MATCH(RIGHT($A797,LEN($A797) - SEARCH("-", $A797, SEARCH("-", $A797) + 1)),INDIRECT(LEFT($A797,SEARCH("-",$A797,1)-1)&amp;"_Header"),0))</f>
        <v>0</v>
      </c>
      <c r="G797" s="211"/>
      <c r="H797" s="166"/>
      <c r="I797" s="166"/>
      <c r="J797" s="167"/>
      <c r="K797" s="166"/>
      <c r="L797" s="167"/>
      <c r="M797" s="167"/>
      <c r="N797" s="168"/>
      <c r="O797" s="168"/>
    </row>
    <row r="798" spans="1:17" ht="60" customHeight="1">
      <c r="A798" s="396" t="s">
        <v>623</v>
      </c>
      <c r="B798" s="317" t="s">
        <v>623</v>
      </c>
      <c r="C798" s="707" t="s">
        <v>692</v>
      </c>
      <c r="D798" s="708"/>
      <c r="E798" s="708"/>
      <c r="F798" s="709"/>
      <c r="G798" s="95"/>
      <c r="H798" s="169"/>
      <c r="I798" s="169"/>
      <c r="J798" s="169"/>
      <c r="K798" s="169"/>
      <c r="L798" s="169"/>
      <c r="M798" s="169"/>
      <c r="N798" s="170"/>
      <c r="O798" s="170"/>
    </row>
    <row r="799" spans="1:17" ht="60" customHeight="1">
      <c r="A799" s="396" t="s">
        <v>1263</v>
      </c>
      <c r="B799" s="317" t="s">
        <v>1264</v>
      </c>
      <c r="C799" s="704"/>
      <c r="D799" s="705"/>
      <c r="E799" s="705"/>
      <c r="F799" s="706"/>
      <c r="G799" s="332" t="e">
        <f ca="1">IF(AND($I799=TRUE,$J799=TRUE),"Return to form","")</f>
        <v>#N/A</v>
      </c>
      <c r="H799" s="169" t="e">
        <f ca="1">D797&lt;&gt;0</f>
        <v>#N/A</v>
      </c>
      <c r="I799" s="169" t="e">
        <f ca="1">F797&gt;=D797</f>
        <v>#N/A</v>
      </c>
      <c r="J799" s="169" t="b">
        <f>ISTEXT(C799)</f>
        <v>0</v>
      </c>
      <c r="K799" s="169" t="e">
        <f ca="1">IF(AND(H799=TRUE,I799=TRUE),TRUE,FALSE)</f>
        <v>#N/A</v>
      </c>
      <c r="L799" s="169" t="e">
        <f ca="1">IF(AND(H799=TRUE,I799=TRUE,J799=TRUE),TRUE,FALSE)</f>
        <v>#N/A</v>
      </c>
      <c r="M799" s="169"/>
      <c r="N799" s="170"/>
      <c r="O799" s="170" t="s">
        <v>683</v>
      </c>
      <c r="P799">
        <f ca="1">MATCH(MID($A797, SEARCH("-",$A799) + 1, SEARCH("-",$A799,SEARCH("-",$A799)+1) - SEARCH("-",$A799) - 1),INDIRECT(LEFT($A799,SEARCH("-",$A799,1)-1)&amp;"_rows"),0)</f>
        <v>39</v>
      </c>
      <c r="Q799">
        <f ca="1">MATCH(RIGHT($A797,LEN($A797) - SEARCH("-", $A797, SEARCH("-", $A797) + 1)),INDIRECT(LEFT($A797,SEARCH("-",$A797,1)-1)&amp;"_Header"),0)</f>
        <v>23</v>
      </c>
    </row>
    <row r="800" spans="1:17" ht="30" customHeight="1">
      <c r="A800" s="396" t="s">
        <v>623</v>
      </c>
      <c r="B800" s="317" t="s">
        <v>623</v>
      </c>
      <c r="C800" s="707" t="s">
        <v>684</v>
      </c>
      <c r="D800" s="708"/>
      <c r="E800" s="708"/>
      <c r="F800" s="709"/>
      <c r="G800" s="211"/>
      <c r="H800" s="169"/>
      <c r="I800" s="169"/>
      <c r="J800" s="169"/>
      <c r="K800" s="169"/>
      <c r="L800" s="169"/>
      <c r="M800" s="169"/>
      <c r="N800" s="170"/>
      <c r="O800" s="170"/>
    </row>
    <row r="801" spans="1:17" ht="60" customHeight="1">
      <c r="A801" s="396" t="s">
        <v>1265</v>
      </c>
      <c r="B801" s="317" t="s">
        <v>1266</v>
      </c>
      <c r="C801" s="704"/>
      <c r="D801" s="705"/>
      <c r="E801" s="705"/>
      <c r="F801" s="706"/>
      <c r="G801" s="332" t="e">
        <f ca="1">IF(AND($I801=TRUE,$J801=TRUE),"Return to form","")</f>
        <v>#N/A</v>
      </c>
      <c r="H801" s="169" t="e">
        <f ca="1">AND($F797&lt;=SUM($C797-$M801),$I799=FALSE)</f>
        <v>#N/A</v>
      </c>
      <c r="I801" s="169" t="e">
        <f ca="1">F797&lt;=SUM(C797*N801)</f>
        <v>#N/A</v>
      </c>
      <c r="J801" s="169" t="b">
        <f>ISTEXT(C801)</f>
        <v>0</v>
      </c>
      <c r="K801" s="169" t="e">
        <f ca="1">IF(AND(H801=TRUE,I801=TRUE),TRUE,FALSE)</f>
        <v>#N/A</v>
      </c>
      <c r="L801" s="169" t="e">
        <f ca="1">IF(AND(H801=TRUE,I801=TRUE,J801=TRUE),TRUE,FALSE)</f>
        <v>#N/A</v>
      </c>
      <c r="M801" s="169">
        <v>5000</v>
      </c>
      <c r="N801" s="170">
        <v>0.33333333333333298</v>
      </c>
      <c r="O801" s="170" t="s">
        <v>683</v>
      </c>
      <c r="P801">
        <f t="shared" ref="P801:P803" ca="1" si="79">MATCH(MID($A799, SEARCH("-",$A801) + 1, SEARCH("-",$A801,SEARCH("-",$A801)+1) - SEARCH("-",$A801) - 1),INDIRECT(LEFT($A801,SEARCH("-",$A801,1)-1)&amp;"_rows"),0)</f>
        <v>39</v>
      </c>
      <c r="Q801">
        <f ca="1">MATCH(RIGHT($A797,LEN($A797) - SEARCH("-", $A797, SEARCH("-", $A797) + 1)),INDIRECT(LEFT($A797,SEARCH("-",$A797,1)-1)&amp;"_Header"),0)</f>
        <v>23</v>
      </c>
    </row>
    <row r="802" spans="1:17" ht="30" customHeight="1">
      <c r="A802" s="396" t="s">
        <v>623</v>
      </c>
      <c r="B802" s="317" t="s">
        <v>623</v>
      </c>
      <c r="C802" s="707" t="s">
        <v>687</v>
      </c>
      <c r="D802" s="708"/>
      <c r="E802" s="708"/>
      <c r="F802" s="709"/>
      <c r="G802" s="211"/>
      <c r="H802" s="169"/>
      <c r="I802" s="169"/>
      <c r="J802" s="169"/>
      <c r="K802" s="169"/>
      <c r="L802" s="169"/>
      <c r="M802" s="169"/>
      <c r="N802" s="170"/>
      <c r="O802" s="170"/>
    </row>
    <row r="803" spans="1:17" ht="60" customHeight="1">
      <c r="A803" s="396" t="s">
        <v>1267</v>
      </c>
      <c r="B803" s="317" t="s">
        <v>1268</v>
      </c>
      <c r="C803" s="704"/>
      <c r="D803" s="705"/>
      <c r="E803" s="705"/>
      <c r="F803" s="706"/>
      <c r="G803" s="332" t="e">
        <f ca="1">IF(AND($I803=TRUE,$J803=TRUE),"Return to form","")</f>
        <v>#N/A</v>
      </c>
      <c r="H803" s="169" t="e">
        <f ca="1">OR(AND(E797&lt;&gt;0,ABS(F797-E797)&gt;=$M803),AND(E797=0,F797&gt;=$M803))</f>
        <v>#N/A</v>
      </c>
      <c r="I803" s="169" t="e">
        <f ca="1">OR(F797&lt;=(E797*(1-N803)),F797&gt;=(E797*(1+N803)))</f>
        <v>#N/A</v>
      </c>
      <c r="J803" s="169" t="b">
        <f>ISTEXT(C803)</f>
        <v>0</v>
      </c>
      <c r="K803" s="169" t="e">
        <f ca="1">IF(AND(H803=TRUE,I803=TRUE),TRUE,FALSE)</f>
        <v>#N/A</v>
      </c>
      <c r="L803" s="169" t="e">
        <f ca="1">IF(AND(H803=TRUE,I803=TRUE,J803=TRUE),TRUE,FALSE)</f>
        <v>#N/A</v>
      </c>
      <c r="M803" s="169">
        <v>5000</v>
      </c>
      <c r="N803" s="170">
        <v>0.2</v>
      </c>
      <c r="O803" s="170" t="s">
        <v>683</v>
      </c>
      <c r="P803">
        <f t="shared" ca="1" si="79"/>
        <v>39</v>
      </c>
      <c r="Q803">
        <f ca="1">MATCH(RIGHT($A797,LEN($A797) - SEARCH("-", $A797, SEARCH("-", $A797) + 1)),INDIRECT(LEFT($A797,SEARCH("-",$A797,1)-1)&amp;"_Header"),0)</f>
        <v>23</v>
      </c>
    </row>
    <row r="804" spans="1:17">
      <c r="A804" s="396" t="s">
        <v>623</v>
      </c>
      <c r="B804" s="317" t="s">
        <v>623</v>
      </c>
      <c r="C804" s="123"/>
      <c r="D804" s="123"/>
      <c r="E804" s="123"/>
      <c r="F804" s="123"/>
      <c r="G804" s="212"/>
      <c r="H804" s="158"/>
      <c r="I804" s="158"/>
      <c r="J804" s="158"/>
      <c r="K804" s="158"/>
      <c r="L804" s="158"/>
      <c r="M804" s="158"/>
      <c r="N804" s="163"/>
      <c r="O804" s="163"/>
    </row>
    <row r="805" spans="1:17">
      <c r="A805" s="396" t="s">
        <v>623</v>
      </c>
      <c r="B805" s="317" t="s">
        <v>623</v>
      </c>
      <c r="C805" s="92" t="s">
        <v>1269</v>
      </c>
      <c r="D805" s="55"/>
      <c r="E805" s="55"/>
      <c r="F805" s="56"/>
      <c r="G805" s="211"/>
      <c r="H805" s="158"/>
      <c r="I805" s="158"/>
      <c r="J805" s="158"/>
      <c r="K805" s="158"/>
      <c r="L805" s="158"/>
      <c r="M805" s="158"/>
      <c r="N805" s="163"/>
      <c r="O805" s="163"/>
    </row>
    <row r="806" spans="1:17" ht="45" customHeight="1">
      <c r="A806" s="396" t="s">
        <v>623</v>
      </c>
      <c r="B806" s="317" t="s">
        <v>623</v>
      </c>
      <c r="C806" s="57" t="s">
        <v>675</v>
      </c>
      <c r="D806" s="57" t="s">
        <v>676</v>
      </c>
      <c r="E806" s="57" t="s">
        <v>677</v>
      </c>
      <c r="F806" s="57" t="s">
        <v>678</v>
      </c>
      <c r="G806" s="211"/>
      <c r="H806" s="165"/>
      <c r="I806" s="165"/>
      <c r="J806" s="158"/>
      <c r="K806" s="165"/>
      <c r="L806" s="158"/>
      <c r="M806" s="158"/>
      <c r="N806" s="163"/>
      <c r="O806" s="163"/>
    </row>
    <row r="807" spans="1:17">
      <c r="A807" s="397" t="str">
        <f>LEFT(A809,LEN(A809)-8)</f>
        <v>EandR1-envstr-rectot</v>
      </c>
      <c r="B807" s="317" t="s">
        <v>623</v>
      </c>
      <c r="C807" s="249" t="e">
        <f ca="1">INDEX(INDIRECT("data_"&amp;C$1&amp;"_array"),MATCH(Cover!$C$17,INDIRECT("data_"&amp;C$1&amp;"_rows"),0),MATCH(SUBSTITUTE($A807,"strt","end"),INDIRECT("data_"&amp;C$1&amp;"_cols"),0))</f>
        <v>#N/A</v>
      </c>
      <c r="D807" s="249" t="e">
        <f ca="1">INDEX(INDIRECT("data_"&amp;D$1&amp;"_array"),MATCH(Cover!$C$17,INDIRECT("data_"&amp;D$1&amp;"_rows"),0),MATCH(SUBSTITUTE($A807,"strt","end"),INDIRECT("data_"&amp;D$1&amp;"_cols"),0))</f>
        <v>#N/A</v>
      </c>
      <c r="E807" s="249" t="e">
        <f ca="1">INDEX(INDIRECT("data_"&amp;E$1&amp;"_array"),MATCH(Cover!$C$17,INDIRECT("data_"&amp;E$1&amp;"_rows"),0),MATCH(SUBSTITUTE($A807,"strt","end"),INDIRECT("data_"&amp;E$1&amp;"_cols"),0))</f>
        <v>#N/A</v>
      </c>
      <c r="F807" s="250">
        <f ca="1">INDEX(INDIRECT(LEFT($A807,SEARCH("-",$A807,1)-1)&amp;"_data"),MATCH(MID($A807, SEARCH("-",$A807) + 1, SEARCH("-",$A807,SEARCH("-",$A807)+1) - SEARCH("-",$A807) - 1),INDIRECT(LEFT($A807,SEARCH("-",$A807,1)-1)&amp;"_rows"),0),MATCH(RIGHT($A807,LEN($A807) - SEARCH("-", $A807, SEARCH("-", $A807) + 1)),INDIRECT(LEFT($A807,SEARCH("-",$A807,1)-1)&amp;"_Header"),0))</f>
        <v>0</v>
      </c>
      <c r="G807" s="211"/>
      <c r="H807" s="166"/>
      <c r="I807" s="166"/>
      <c r="J807" s="167"/>
      <c r="K807" s="166"/>
      <c r="L807" s="167"/>
      <c r="M807" s="167"/>
      <c r="N807" s="168"/>
      <c r="O807" s="168"/>
    </row>
    <row r="808" spans="1:17" ht="60" customHeight="1">
      <c r="A808" s="396" t="s">
        <v>623</v>
      </c>
      <c r="B808" s="317" t="s">
        <v>623</v>
      </c>
      <c r="C808" s="707" t="s">
        <v>692</v>
      </c>
      <c r="D808" s="708"/>
      <c r="E808" s="708"/>
      <c r="F808" s="709"/>
      <c r="G808" s="95"/>
      <c r="H808" s="169"/>
      <c r="I808" s="169"/>
      <c r="J808" s="169"/>
      <c r="K808" s="169"/>
      <c r="L808" s="169"/>
      <c r="M808" s="169"/>
      <c r="N808" s="170"/>
      <c r="O808" s="170"/>
    </row>
    <row r="809" spans="1:17" ht="60" customHeight="1">
      <c r="A809" s="396" t="s">
        <v>1270</v>
      </c>
      <c r="B809" s="317" t="s">
        <v>1271</v>
      </c>
      <c r="C809" s="704"/>
      <c r="D809" s="705"/>
      <c r="E809" s="705"/>
      <c r="F809" s="706"/>
      <c r="G809" s="332" t="e">
        <f ca="1">IF(AND($I809=TRUE,$J809=TRUE),"Return to form","")</f>
        <v>#N/A</v>
      </c>
      <c r="H809" s="169" t="e">
        <f ca="1">D807&lt;&gt;0</f>
        <v>#N/A</v>
      </c>
      <c r="I809" s="169" t="e">
        <f ca="1">F807&gt;=D807</f>
        <v>#N/A</v>
      </c>
      <c r="J809" s="169" t="b">
        <f>ISTEXT(C809)</f>
        <v>0</v>
      </c>
      <c r="K809" s="169" t="e">
        <f ca="1">IF(AND(H809=TRUE,I809=TRUE),TRUE,FALSE)</f>
        <v>#N/A</v>
      </c>
      <c r="L809" s="169" t="e">
        <f ca="1">IF(AND(H809=TRUE,I809=TRUE,J809=TRUE),TRUE,FALSE)</f>
        <v>#N/A</v>
      </c>
      <c r="M809" s="169"/>
      <c r="N809" s="170"/>
      <c r="O809" s="170" t="s">
        <v>683</v>
      </c>
      <c r="P809">
        <f ca="1">MATCH(MID($A807, SEARCH("-",$A809) + 1, SEARCH("-",$A809,SEARCH("-",$A809)+1) - SEARCH("-",$A809) - 1),INDIRECT(LEFT($A809,SEARCH("-",$A809,1)-1)&amp;"_rows"),0)</f>
        <v>39</v>
      </c>
      <c r="Q809">
        <f ca="1">MATCH(RIGHT($A807,LEN($A807) - SEARCH("-", $A807, SEARCH("-", $A807) + 1)),INDIRECT(LEFT($A807,SEARCH("-",$A807,1)-1)&amp;"_Header"),0)</f>
        <v>39</v>
      </c>
    </row>
    <row r="810" spans="1:17" ht="30" customHeight="1">
      <c r="A810" s="396" t="s">
        <v>623</v>
      </c>
      <c r="B810" s="317" t="s">
        <v>623</v>
      </c>
      <c r="C810" s="707" t="s">
        <v>684</v>
      </c>
      <c r="D810" s="708"/>
      <c r="E810" s="708"/>
      <c r="F810" s="709"/>
      <c r="G810" s="211"/>
      <c r="H810" s="169"/>
      <c r="I810" s="169"/>
      <c r="J810" s="169"/>
      <c r="K810" s="169"/>
      <c r="L810" s="169"/>
      <c r="M810" s="169"/>
      <c r="N810" s="170"/>
      <c r="O810" s="170"/>
    </row>
    <row r="811" spans="1:17" ht="60" customHeight="1">
      <c r="A811" s="396" t="s">
        <v>1272</v>
      </c>
      <c r="B811" s="317" t="s">
        <v>1273</v>
      </c>
      <c r="C811" s="704"/>
      <c r="D811" s="705"/>
      <c r="E811" s="705"/>
      <c r="F811" s="706"/>
      <c r="G811" s="332" t="e">
        <f ca="1">IF(AND($I811=TRUE,$J811=TRUE),"Return to form","")</f>
        <v>#N/A</v>
      </c>
      <c r="H811" s="169" t="e">
        <f ca="1">AND($F807&lt;=SUM($C807-$M811),$I809=FALSE)</f>
        <v>#N/A</v>
      </c>
      <c r="I811" s="169" t="e">
        <f ca="1">F807&lt;=SUM(C807*N811)</f>
        <v>#N/A</v>
      </c>
      <c r="J811" s="169" t="b">
        <f>ISTEXT(C811)</f>
        <v>0</v>
      </c>
      <c r="K811" s="169" t="e">
        <f ca="1">IF(AND(H811=TRUE,I811=TRUE),TRUE,FALSE)</f>
        <v>#N/A</v>
      </c>
      <c r="L811" s="169" t="e">
        <f ca="1">IF(AND(H811=TRUE,I811=TRUE,J811=TRUE),TRUE,FALSE)</f>
        <v>#N/A</v>
      </c>
      <c r="M811" s="169">
        <v>5000</v>
      </c>
      <c r="N811" s="170">
        <v>0.33333333333333298</v>
      </c>
      <c r="O811" s="170" t="s">
        <v>683</v>
      </c>
      <c r="P811">
        <f t="shared" ref="P811:P813" ca="1" si="80">MATCH(MID($A809, SEARCH("-",$A811) + 1, SEARCH("-",$A811,SEARCH("-",$A811)+1) - SEARCH("-",$A811) - 1),INDIRECT(LEFT($A811,SEARCH("-",$A811,1)-1)&amp;"_rows"),0)</f>
        <v>39</v>
      </c>
      <c r="Q811">
        <f ca="1">MATCH(RIGHT($A807,LEN($A807) - SEARCH("-", $A807, SEARCH("-", $A807) + 1)),INDIRECT(LEFT($A807,SEARCH("-",$A807,1)-1)&amp;"_Header"),0)</f>
        <v>39</v>
      </c>
    </row>
    <row r="812" spans="1:17" ht="30" customHeight="1">
      <c r="A812" s="396" t="s">
        <v>623</v>
      </c>
      <c r="B812" s="317" t="s">
        <v>623</v>
      </c>
      <c r="C812" s="707" t="s">
        <v>687</v>
      </c>
      <c r="D812" s="708"/>
      <c r="E812" s="708"/>
      <c r="F812" s="709"/>
      <c r="G812" s="211"/>
      <c r="H812" s="169"/>
      <c r="I812" s="169"/>
      <c r="J812" s="169"/>
      <c r="K812" s="169"/>
      <c r="L812" s="169"/>
      <c r="M812" s="169"/>
      <c r="N812" s="170"/>
      <c r="O812" s="170"/>
    </row>
    <row r="813" spans="1:17" ht="60" customHeight="1">
      <c r="A813" s="396" t="s">
        <v>1274</v>
      </c>
      <c r="B813" s="317" t="s">
        <v>1275</v>
      </c>
      <c r="C813" s="704"/>
      <c r="D813" s="705"/>
      <c r="E813" s="705"/>
      <c r="F813" s="706"/>
      <c r="G813" s="332" t="e">
        <f ca="1">IF(AND($I813=TRUE,$J813=TRUE),"Return to form","")</f>
        <v>#N/A</v>
      </c>
      <c r="H813" s="169" t="e">
        <f ca="1">OR(AND(E807&lt;&gt;0,ABS(F807-E807)&gt;=$M813),AND(E807=0,F807&gt;=$M813))</f>
        <v>#N/A</v>
      </c>
      <c r="I813" s="169" t="e">
        <f ca="1">OR(F807&lt;=(E807*(1-N813)),F807&gt;=(E807*(1+N813)))</f>
        <v>#N/A</v>
      </c>
      <c r="J813" s="169" t="b">
        <f>ISTEXT(C813)</f>
        <v>0</v>
      </c>
      <c r="K813" s="169" t="e">
        <f ca="1">IF(AND(H813=TRUE,I813=TRUE),TRUE,FALSE)</f>
        <v>#N/A</v>
      </c>
      <c r="L813" s="169" t="e">
        <f ca="1">IF(AND(H813=TRUE,I813=TRUE,J813=TRUE),TRUE,FALSE)</f>
        <v>#N/A</v>
      </c>
      <c r="M813" s="169">
        <v>5000</v>
      </c>
      <c r="N813" s="170">
        <v>0.2</v>
      </c>
      <c r="O813" s="170" t="s">
        <v>683</v>
      </c>
      <c r="P813">
        <f t="shared" ca="1" si="80"/>
        <v>39</v>
      </c>
      <c r="Q813">
        <f ca="1">MATCH(RIGHT($A807,LEN($A807) - SEARCH("-", $A807, SEARCH("-", $A807) + 1)),INDIRECT(LEFT($A807,SEARCH("-",$A807,1)-1)&amp;"_Header"),0)</f>
        <v>39</v>
      </c>
    </row>
    <row r="814" spans="1:17">
      <c r="A814" s="396" t="s">
        <v>623</v>
      </c>
      <c r="B814" s="317" t="s">
        <v>623</v>
      </c>
      <c r="C814" s="123"/>
      <c r="D814" s="123"/>
      <c r="E814" s="123"/>
      <c r="F814" s="123"/>
      <c r="G814" s="212"/>
      <c r="H814" s="158"/>
      <c r="I814" s="158"/>
      <c r="J814" s="158"/>
      <c r="K814" s="158"/>
      <c r="L814" s="158"/>
      <c r="M814" s="158"/>
      <c r="N814" s="163"/>
      <c r="O814" s="163"/>
    </row>
    <row r="815" spans="1:17">
      <c r="A815" s="396" t="s">
        <v>623</v>
      </c>
      <c r="B815" s="317" t="s">
        <v>623</v>
      </c>
      <c r="C815" s="92" t="s">
        <v>1276</v>
      </c>
      <c r="D815" s="55"/>
      <c r="E815" s="55"/>
      <c r="F815" s="56"/>
      <c r="G815" s="211"/>
      <c r="H815" s="158"/>
      <c r="I815" s="158"/>
      <c r="J815" s="158"/>
      <c r="K815" s="158"/>
      <c r="L815" s="158"/>
      <c r="M815" s="158"/>
      <c r="N815" s="163"/>
      <c r="O815" s="163"/>
    </row>
    <row r="816" spans="1:17" ht="45" customHeight="1">
      <c r="A816" s="396" t="s">
        <v>623</v>
      </c>
      <c r="B816" s="317" t="s">
        <v>623</v>
      </c>
      <c r="C816" s="57" t="s">
        <v>675</v>
      </c>
      <c r="D816" s="57" t="s">
        <v>676</v>
      </c>
      <c r="E816" s="57" t="s">
        <v>677</v>
      </c>
      <c r="F816" s="57" t="s">
        <v>678</v>
      </c>
      <c r="G816" s="211"/>
      <c r="H816" s="165"/>
      <c r="I816" s="165"/>
      <c r="J816" s="158"/>
      <c r="K816" s="165"/>
      <c r="L816" s="158"/>
      <c r="M816" s="158"/>
      <c r="N816" s="163"/>
      <c r="O816" s="163"/>
    </row>
    <row r="817" spans="1:17">
      <c r="A817" s="397" t="str">
        <f>LEFT(A819,LEN(A819)-8)</f>
        <v>EandR1-envcll-exptotfa</v>
      </c>
      <c r="B817" s="317" t="s">
        <v>623</v>
      </c>
      <c r="C817" s="249" t="e">
        <f ca="1">INDEX(INDIRECT("data_"&amp;C$1&amp;"_array"),MATCH(Cover!$C$17,INDIRECT("data_"&amp;C$1&amp;"_rows"),0),MATCH(SUBSTITUTE($A817,"strt","end"),INDIRECT("data_"&amp;C$1&amp;"_cols"),0))</f>
        <v>#N/A</v>
      </c>
      <c r="D817" s="249" t="e">
        <f ca="1">INDEX(INDIRECT("data_"&amp;D$1&amp;"_array"),MATCH(Cover!$C$17,INDIRECT("data_"&amp;D$1&amp;"_rows"),0),MATCH(SUBSTITUTE($A817,"strt","end"),INDIRECT("data_"&amp;D$1&amp;"_cols"),0))</f>
        <v>#N/A</v>
      </c>
      <c r="E817" s="249" t="e">
        <f ca="1">INDEX(INDIRECT("data_"&amp;E$1&amp;"_array"),MATCH(Cover!$C$17,INDIRECT("data_"&amp;E$1&amp;"_rows"),0),MATCH(SUBSTITUTE($A817,"strt","end"),INDIRECT("data_"&amp;E$1&amp;"_cols"),0))</f>
        <v>#N/A</v>
      </c>
      <c r="F817" s="250">
        <f ca="1">INDEX(INDIRECT(LEFT($A817,SEARCH("-",$A817,1)-1)&amp;"_data"),MATCH(MID($A817, SEARCH("-",$A817) + 1, SEARCH("-",$A817,SEARCH("-",$A817)+1) - SEARCH("-",$A817) - 1),INDIRECT(LEFT($A817,SEARCH("-",$A817,1)-1)&amp;"_rows"),0),MATCH(RIGHT($A817,LEN($A817) - SEARCH("-", $A817, SEARCH("-", $A817) + 1)),INDIRECT(LEFT($A817,SEARCH("-",$A817,1)-1)&amp;"_Header"),0))</f>
        <v>0</v>
      </c>
      <c r="G817" s="211"/>
      <c r="H817" s="166"/>
      <c r="I817" s="166"/>
      <c r="J817" s="167"/>
      <c r="K817" s="166"/>
      <c r="L817" s="167"/>
      <c r="M817" s="167"/>
      <c r="N817" s="168"/>
      <c r="O817" s="168"/>
    </row>
    <row r="818" spans="1:17" ht="60" customHeight="1">
      <c r="A818" s="396" t="s">
        <v>623</v>
      </c>
      <c r="B818" s="317" t="s">
        <v>623</v>
      </c>
      <c r="C818" s="707" t="s">
        <v>692</v>
      </c>
      <c r="D818" s="708"/>
      <c r="E818" s="708"/>
      <c r="F818" s="709"/>
      <c r="G818" s="95"/>
      <c r="H818" s="169"/>
      <c r="I818" s="169"/>
      <c r="J818" s="169"/>
      <c r="K818" s="169"/>
      <c r="L818" s="169"/>
      <c r="M818" s="169"/>
      <c r="N818" s="170"/>
      <c r="O818" s="170"/>
    </row>
    <row r="819" spans="1:17" ht="60" customHeight="1">
      <c r="A819" s="396" t="s">
        <v>1277</v>
      </c>
      <c r="B819" s="317" t="s">
        <v>1278</v>
      </c>
      <c r="C819" s="704"/>
      <c r="D819" s="705"/>
      <c r="E819" s="705"/>
      <c r="F819" s="706"/>
      <c r="G819" s="332" t="e">
        <f ca="1">IF(AND($I819=TRUE,$J819=TRUE),"Return to form","")</f>
        <v>#N/A</v>
      </c>
      <c r="H819" s="169" t="e">
        <f ca="1">D817&lt;&gt;0</f>
        <v>#N/A</v>
      </c>
      <c r="I819" s="169" t="e">
        <f ca="1">F817&gt;=D817</f>
        <v>#N/A</v>
      </c>
      <c r="J819" s="169" t="b">
        <f>ISTEXT(C819)</f>
        <v>0</v>
      </c>
      <c r="K819" s="169" t="e">
        <f ca="1">IF(AND(H819=TRUE,I819=TRUE),TRUE,FALSE)</f>
        <v>#N/A</v>
      </c>
      <c r="L819" s="169" t="e">
        <f ca="1">IF(AND(H819=TRUE,I819=TRUE,J819=TRUE),TRUE,FALSE)</f>
        <v>#N/A</v>
      </c>
      <c r="M819" s="169"/>
      <c r="N819" s="170"/>
      <c r="O819" s="170" t="s">
        <v>683</v>
      </c>
      <c r="P819">
        <f ca="1">MATCH(MID($A817, SEARCH("-",$A819) + 1, SEARCH("-",$A819,SEARCH("-",$A819)+1) - SEARCH("-",$A819) - 1),INDIRECT(LEFT($A819,SEARCH("-",$A819,1)-1)&amp;"_rows"),0)</f>
        <v>40</v>
      </c>
      <c r="Q819">
        <f ca="1">MATCH(RIGHT($A817,LEN($A817) - SEARCH("-", $A817, SEARCH("-", $A817) + 1)),INDIRECT(LEFT($A817,SEARCH("-",$A817,1)-1)&amp;"_Header"),0)</f>
        <v>12</v>
      </c>
    </row>
    <row r="820" spans="1:17" ht="30" customHeight="1">
      <c r="A820" s="396" t="s">
        <v>623</v>
      </c>
      <c r="B820" s="317" t="s">
        <v>623</v>
      </c>
      <c r="C820" s="707" t="s">
        <v>684</v>
      </c>
      <c r="D820" s="708"/>
      <c r="E820" s="708"/>
      <c r="F820" s="709"/>
      <c r="G820" s="211"/>
      <c r="H820" s="169"/>
      <c r="I820" s="169"/>
      <c r="J820" s="169"/>
      <c r="K820" s="169"/>
      <c r="L820" s="169"/>
      <c r="M820" s="169"/>
      <c r="N820" s="170"/>
      <c r="O820" s="170"/>
    </row>
    <row r="821" spans="1:17" ht="60" customHeight="1">
      <c r="A821" s="396" t="s">
        <v>1279</v>
      </c>
      <c r="B821" s="317" t="s">
        <v>1280</v>
      </c>
      <c r="C821" s="704"/>
      <c r="D821" s="705"/>
      <c r="E821" s="705"/>
      <c r="F821" s="706"/>
      <c r="G821" s="332" t="e">
        <f ca="1">IF(AND($I821=TRUE,$J821=TRUE),"Return to form","")</f>
        <v>#N/A</v>
      </c>
      <c r="H821" s="169" t="e">
        <f ca="1">AND($F817&lt;=SUM($C817-$M821),$I819=FALSE)</f>
        <v>#N/A</v>
      </c>
      <c r="I821" s="169" t="e">
        <f ca="1">F817&lt;=SUM(C817*N821)</f>
        <v>#N/A</v>
      </c>
      <c r="J821" s="169" t="b">
        <f>ISTEXT(C821)</f>
        <v>0</v>
      </c>
      <c r="K821" s="169" t="e">
        <f ca="1">IF(AND(H821=TRUE,I821=TRUE),TRUE,FALSE)</f>
        <v>#N/A</v>
      </c>
      <c r="L821" s="169" t="e">
        <f ca="1">IF(AND(H821=TRUE,I821=TRUE,J821=TRUE),TRUE,FALSE)</f>
        <v>#N/A</v>
      </c>
      <c r="M821" s="169">
        <v>5000</v>
      </c>
      <c r="N821" s="170">
        <v>0.33333333333333298</v>
      </c>
      <c r="O821" s="170" t="s">
        <v>683</v>
      </c>
      <c r="P821">
        <f t="shared" ref="P821:P823" ca="1" si="81">MATCH(MID($A819, SEARCH("-",$A821) + 1, SEARCH("-",$A821,SEARCH("-",$A821)+1) - SEARCH("-",$A821) - 1),INDIRECT(LEFT($A821,SEARCH("-",$A821,1)-1)&amp;"_rows"),0)</f>
        <v>40</v>
      </c>
      <c r="Q821">
        <f ca="1">MATCH(RIGHT($A817,LEN($A817) - SEARCH("-", $A817, SEARCH("-", $A817) + 1)),INDIRECT(LEFT($A817,SEARCH("-",$A817,1)-1)&amp;"_Header"),0)</f>
        <v>12</v>
      </c>
    </row>
    <row r="822" spans="1:17" ht="30" customHeight="1">
      <c r="A822" s="396" t="s">
        <v>623</v>
      </c>
      <c r="B822" s="317" t="s">
        <v>623</v>
      </c>
      <c r="C822" s="707" t="s">
        <v>687</v>
      </c>
      <c r="D822" s="708"/>
      <c r="E822" s="708"/>
      <c r="F822" s="709"/>
      <c r="G822" s="211"/>
      <c r="H822" s="169"/>
      <c r="I822" s="169"/>
      <c r="J822" s="169"/>
      <c r="K822" s="169"/>
      <c r="L822" s="169"/>
      <c r="M822" s="169"/>
      <c r="N822" s="170"/>
      <c r="O822" s="170"/>
    </row>
    <row r="823" spans="1:17" ht="60" customHeight="1">
      <c r="A823" s="396" t="s">
        <v>1281</v>
      </c>
      <c r="B823" s="317" t="s">
        <v>1282</v>
      </c>
      <c r="C823" s="704"/>
      <c r="D823" s="705"/>
      <c r="E823" s="705"/>
      <c r="F823" s="706"/>
      <c r="G823" s="332" t="e">
        <f ca="1">IF(AND($I823=TRUE,$J823=TRUE),"Return to form","")</f>
        <v>#N/A</v>
      </c>
      <c r="H823" s="169" t="e">
        <f ca="1">OR(AND(E817&lt;&gt;0,ABS(F817-E817)&gt;=$M823),AND(E817=0,F817&gt;=$M823))</f>
        <v>#N/A</v>
      </c>
      <c r="I823" s="169" t="e">
        <f ca="1">OR(F817&lt;=(E817*(1-N823)),F817&gt;=(E817*(1+N823)))</f>
        <v>#N/A</v>
      </c>
      <c r="J823" s="169" t="b">
        <f>ISTEXT(C823)</f>
        <v>0</v>
      </c>
      <c r="K823" s="169" t="e">
        <f ca="1">IF(AND(H823=TRUE,I823=TRUE),TRUE,FALSE)</f>
        <v>#N/A</v>
      </c>
      <c r="L823" s="169" t="e">
        <f ca="1">IF(AND(H823=TRUE,I823=TRUE,J823=TRUE),TRUE,FALSE)</f>
        <v>#N/A</v>
      </c>
      <c r="M823" s="169">
        <v>5000</v>
      </c>
      <c r="N823" s="170">
        <v>0.2</v>
      </c>
      <c r="O823" s="170" t="s">
        <v>683</v>
      </c>
      <c r="P823">
        <f t="shared" ca="1" si="81"/>
        <v>40</v>
      </c>
      <c r="Q823">
        <f ca="1">MATCH(RIGHT($A817,LEN($A817) - SEARCH("-", $A817, SEARCH("-", $A817) + 1)),INDIRECT(LEFT($A817,SEARCH("-",$A817,1)-1)&amp;"_Header"),0)</f>
        <v>12</v>
      </c>
    </row>
    <row r="824" spans="1:17">
      <c r="A824" s="396" t="s">
        <v>623</v>
      </c>
      <c r="B824" s="317" t="s">
        <v>623</v>
      </c>
      <c r="C824" s="123"/>
      <c r="D824" s="123"/>
      <c r="E824" s="123"/>
      <c r="F824" s="123"/>
      <c r="G824" s="212"/>
      <c r="H824" s="158"/>
      <c r="I824" s="158"/>
      <c r="J824" s="158"/>
      <c r="K824" s="158"/>
      <c r="L824" s="158"/>
      <c r="M824" s="158"/>
      <c r="N824" s="163"/>
      <c r="O824" s="163"/>
    </row>
    <row r="825" spans="1:17">
      <c r="A825" s="396" t="s">
        <v>623</v>
      </c>
      <c r="B825" s="317" t="s">
        <v>623</v>
      </c>
      <c r="C825" s="92" t="s">
        <v>1283</v>
      </c>
      <c r="D825" s="55"/>
      <c r="E825" s="55"/>
      <c r="F825" s="56"/>
      <c r="G825" s="211"/>
      <c r="H825" s="158"/>
      <c r="I825" s="158"/>
      <c r="J825" s="158"/>
      <c r="K825" s="158"/>
      <c r="L825" s="158"/>
      <c r="M825" s="158"/>
      <c r="N825" s="163"/>
      <c r="O825" s="163"/>
    </row>
    <row r="826" spans="1:17" ht="45" customHeight="1">
      <c r="A826" s="396" t="s">
        <v>623</v>
      </c>
      <c r="B826" s="317" t="s">
        <v>623</v>
      </c>
      <c r="C826" s="57" t="s">
        <v>675</v>
      </c>
      <c r="D826" s="57" t="s">
        <v>676</v>
      </c>
      <c r="E826" s="57" t="s">
        <v>677</v>
      </c>
      <c r="F826" s="57" t="s">
        <v>678</v>
      </c>
      <c r="G826" s="211"/>
      <c r="H826" s="165"/>
      <c r="I826" s="165"/>
      <c r="J826" s="158"/>
      <c r="K826" s="165"/>
      <c r="L826" s="158"/>
      <c r="M826" s="158"/>
      <c r="N826" s="163"/>
      <c r="O826" s="163"/>
    </row>
    <row r="827" spans="1:17">
      <c r="A827" s="397" t="str">
        <f>LEFT(A829,LEN(A829)-8)</f>
        <v>EandR1-envcll-exptotfin</v>
      </c>
      <c r="B827" s="317" t="s">
        <v>623</v>
      </c>
      <c r="C827" s="249" t="e">
        <f ca="1">INDEX(INDIRECT("data_"&amp;C$1&amp;"_array"),MATCH(Cover!$C$17,INDIRECT("data_"&amp;C$1&amp;"_rows"),0),MATCH(SUBSTITUTE($A827,"strt","end"),INDIRECT("data_"&amp;C$1&amp;"_cols"),0))</f>
        <v>#N/A</v>
      </c>
      <c r="D827" s="249" t="e">
        <f ca="1">INDEX(INDIRECT("data_"&amp;D$1&amp;"_array"),MATCH(Cover!$C$17,INDIRECT("data_"&amp;D$1&amp;"_rows"),0),MATCH(SUBSTITUTE($A827,"strt","end"),INDIRECT("data_"&amp;D$1&amp;"_cols"),0))</f>
        <v>#N/A</v>
      </c>
      <c r="E827" s="249" t="e">
        <f ca="1">INDEX(INDIRECT("data_"&amp;E$1&amp;"_array"),MATCH(Cover!$C$17,INDIRECT("data_"&amp;E$1&amp;"_rows"),0),MATCH(SUBSTITUTE($A827,"strt","end"),INDIRECT("data_"&amp;E$1&amp;"_cols"),0))</f>
        <v>#N/A</v>
      </c>
      <c r="F827" s="250">
        <f ca="1">INDEX(INDIRECT(LEFT($A827,SEARCH("-",$A827,1)-1)&amp;"_data"),MATCH(MID($A827, SEARCH("-",$A827) + 1, SEARCH("-",$A827,SEARCH("-",$A827)+1) - SEARCH("-",$A827) - 1),INDIRECT(LEFT($A827,SEARCH("-",$A827,1)-1)&amp;"_rows"),0),MATCH(RIGHT($A827,LEN($A827) - SEARCH("-", $A827, SEARCH("-", $A827) + 1)),INDIRECT(LEFT($A827,SEARCH("-",$A827,1)-1)&amp;"_Header"),0))</f>
        <v>0</v>
      </c>
      <c r="G827" s="211"/>
      <c r="H827" s="166"/>
      <c r="I827" s="166"/>
      <c r="J827" s="167"/>
      <c r="K827" s="166"/>
      <c r="L827" s="167"/>
      <c r="M827" s="167"/>
      <c r="N827" s="168"/>
      <c r="O827" s="168"/>
    </row>
    <row r="828" spans="1:17" ht="60" customHeight="1">
      <c r="A828" s="396" t="s">
        <v>623</v>
      </c>
      <c r="B828" s="317" t="s">
        <v>623</v>
      </c>
      <c r="C828" s="707" t="s">
        <v>692</v>
      </c>
      <c r="D828" s="708"/>
      <c r="E828" s="708"/>
      <c r="F828" s="709"/>
      <c r="G828" s="95"/>
      <c r="H828" s="169"/>
      <c r="I828" s="169"/>
      <c r="J828" s="169"/>
      <c r="K828" s="169"/>
      <c r="L828" s="169"/>
      <c r="M828" s="169"/>
      <c r="N828" s="170"/>
      <c r="O828" s="170"/>
    </row>
    <row r="829" spans="1:17" ht="60" customHeight="1">
      <c r="A829" s="396" t="s">
        <v>1284</v>
      </c>
      <c r="B829" s="317" t="s">
        <v>1285</v>
      </c>
      <c r="C829" s="704"/>
      <c r="D829" s="705"/>
      <c r="E829" s="705"/>
      <c r="F829" s="706"/>
      <c r="G829" s="332" t="e">
        <f ca="1">IF(AND($I829=TRUE,$J829=TRUE),"Return to form","")</f>
        <v>#N/A</v>
      </c>
      <c r="H829" s="169" t="e">
        <f ca="1">D827&lt;&gt;0</f>
        <v>#N/A</v>
      </c>
      <c r="I829" s="169" t="e">
        <f ca="1">F827&gt;=D827</f>
        <v>#N/A</v>
      </c>
      <c r="J829" s="169" t="b">
        <f>ISTEXT(C829)</f>
        <v>0</v>
      </c>
      <c r="K829" s="169" t="e">
        <f ca="1">IF(AND(H829=TRUE,I829=TRUE),TRUE,FALSE)</f>
        <v>#N/A</v>
      </c>
      <c r="L829" s="169" t="e">
        <f ca="1">IF(AND(H829=TRUE,I829=TRUE,J829=TRUE),TRUE,FALSE)</f>
        <v>#N/A</v>
      </c>
      <c r="M829" s="169"/>
      <c r="N829" s="170"/>
      <c r="O829" s="170" t="s">
        <v>683</v>
      </c>
      <c r="P829">
        <f ca="1">MATCH(MID($A827, SEARCH("-",$A829) + 1, SEARCH("-",$A829,SEARCH("-",$A829)+1) - SEARCH("-",$A829) - 1),INDIRECT(LEFT($A829,SEARCH("-",$A829,1)-1)&amp;"_rows"),0)</f>
        <v>40</v>
      </c>
      <c r="Q829">
        <f ca="1">MATCH(RIGHT($A827,LEN($A827) - SEARCH("-", $A827, SEARCH("-", $A827) + 1)),INDIRECT(LEFT($A827,SEARCH("-",$A827,1)-1)&amp;"_Header"),0)</f>
        <v>23</v>
      </c>
    </row>
    <row r="830" spans="1:17" ht="30" customHeight="1">
      <c r="A830" s="396" t="s">
        <v>623</v>
      </c>
      <c r="B830" s="317" t="s">
        <v>623</v>
      </c>
      <c r="C830" s="707" t="s">
        <v>684</v>
      </c>
      <c r="D830" s="708"/>
      <c r="E830" s="708"/>
      <c r="F830" s="709"/>
      <c r="G830" s="211"/>
      <c r="H830" s="169"/>
      <c r="I830" s="169"/>
      <c r="J830" s="169"/>
      <c r="K830" s="169"/>
      <c r="L830" s="169"/>
      <c r="M830" s="169"/>
      <c r="N830" s="170"/>
      <c r="O830" s="170"/>
    </row>
    <row r="831" spans="1:17" ht="60" customHeight="1">
      <c r="A831" s="396" t="s">
        <v>1286</v>
      </c>
      <c r="B831" s="317" t="s">
        <v>1287</v>
      </c>
      <c r="C831" s="704"/>
      <c r="D831" s="705"/>
      <c r="E831" s="705"/>
      <c r="F831" s="706"/>
      <c r="G831" s="332" t="e">
        <f ca="1">IF(AND($I831=TRUE,$J831=TRUE),"Return to form","")</f>
        <v>#N/A</v>
      </c>
      <c r="H831" s="169" t="e">
        <f ca="1">AND($F827&lt;=SUM($C827-$M831),$I829=FALSE)</f>
        <v>#N/A</v>
      </c>
      <c r="I831" s="169" t="e">
        <f ca="1">F827&lt;=SUM(C827*N831)</f>
        <v>#N/A</v>
      </c>
      <c r="J831" s="169" t="b">
        <f>ISTEXT(C831)</f>
        <v>0</v>
      </c>
      <c r="K831" s="169" t="e">
        <f ca="1">IF(AND(H831=TRUE,I831=TRUE),TRUE,FALSE)</f>
        <v>#N/A</v>
      </c>
      <c r="L831" s="169" t="e">
        <f ca="1">IF(AND(H831=TRUE,I831=TRUE,J831=TRUE),TRUE,FALSE)</f>
        <v>#N/A</v>
      </c>
      <c r="M831" s="169">
        <v>5000</v>
      </c>
      <c r="N831" s="170">
        <v>0.33333333333333298</v>
      </c>
      <c r="O831" s="170" t="s">
        <v>683</v>
      </c>
      <c r="P831">
        <f t="shared" ref="P831:P833" ca="1" si="82">MATCH(MID($A829, SEARCH("-",$A831) + 1, SEARCH("-",$A831,SEARCH("-",$A831)+1) - SEARCH("-",$A831) - 1),INDIRECT(LEFT($A831,SEARCH("-",$A831,1)-1)&amp;"_rows"),0)</f>
        <v>40</v>
      </c>
      <c r="Q831">
        <f ca="1">MATCH(RIGHT($A827,LEN($A827) - SEARCH("-", $A827, SEARCH("-", $A827) + 1)),INDIRECT(LEFT($A827,SEARCH("-",$A827,1)-1)&amp;"_Header"),0)</f>
        <v>23</v>
      </c>
    </row>
    <row r="832" spans="1:17" ht="30" customHeight="1">
      <c r="A832" s="396" t="s">
        <v>623</v>
      </c>
      <c r="B832" s="317" t="s">
        <v>623</v>
      </c>
      <c r="C832" s="707" t="s">
        <v>687</v>
      </c>
      <c r="D832" s="708"/>
      <c r="E832" s="708"/>
      <c r="F832" s="709"/>
      <c r="G832" s="211"/>
      <c r="H832" s="169"/>
      <c r="I832" s="169"/>
      <c r="J832" s="169"/>
      <c r="K832" s="169"/>
      <c r="L832" s="169"/>
      <c r="M832" s="169"/>
      <c r="N832" s="170"/>
      <c r="O832" s="170"/>
    </row>
    <row r="833" spans="1:17" ht="60" customHeight="1">
      <c r="A833" s="396" t="s">
        <v>1288</v>
      </c>
      <c r="B833" s="317" t="s">
        <v>1289</v>
      </c>
      <c r="C833" s="704"/>
      <c r="D833" s="705"/>
      <c r="E833" s="705"/>
      <c r="F833" s="706"/>
      <c r="G833" s="332" t="e">
        <f ca="1">IF(AND($I833=TRUE,$J833=TRUE),"Return to form","")</f>
        <v>#N/A</v>
      </c>
      <c r="H833" s="169" t="e">
        <f ca="1">OR(AND(E827&lt;&gt;0,ABS(F827-E827)&gt;=$M833),AND(E827=0,F827&gt;=$M833))</f>
        <v>#N/A</v>
      </c>
      <c r="I833" s="169" t="e">
        <f ca="1">OR(F827&lt;=(E827*(1-N833)),F827&gt;=(E827*(1+N833)))</f>
        <v>#N/A</v>
      </c>
      <c r="J833" s="169" t="b">
        <f>ISTEXT(C833)</f>
        <v>0</v>
      </c>
      <c r="K833" s="169" t="e">
        <f ca="1">IF(AND(H833=TRUE,I833=TRUE),TRUE,FALSE)</f>
        <v>#N/A</v>
      </c>
      <c r="L833" s="169" t="e">
        <f ca="1">IF(AND(H833=TRUE,I833=TRUE,J833=TRUE),TRUE,FALSE)</f>
        <v>#N/A</v>
      </c>
      <c r="M833" s="169">
        <v>5000</v>
      </c>
      <c r="N833" s="170">
        <v>0.2</v>
      </c>
      <c r="O833" s="170" t="s">
        <v>683</v>
      </c>
      <c r="P833">
        <f t="shared" ca="1" si="82"/>
        <v>40</v>
      </c>
      <c r="Q833">
        <f ca="1">MATCH(RIGHT($A827,LEN($A827) - SEARCH("-", $A827, SEARCH("-", $A827) + 1)),INDIRECT(LEFT($A827,SEARCH("-",$A827,1)-1)&amp;"_Header"),0)</f>
        <v>23</v>
      </c>
    </row>
    <row r="834" spans="1:17">
      <c r="A834" s="396" t="s">
        <v>623</v>
      </c>
      <c r="B834" s="317" t="s">
        <v>623</v>
      </c>
      <c r="C834" s="123"/>
      <c r="D834" s="123"/>
      <c r="E834" s="123"/>
      <c r="F834" s="123"/>
      <c r="G834" s="212"/>
      <c r="H834" s="158"/>
      <c r="I834" s="158"/>
      <c r="J834" s="158"/>
      <c r="K834" s="158"/>
      <c r="L834" s="158"/>
      <c r="M834" s="158"/>
      <c r="N834" s="163"/>
      <c r="O834" s="163"/>
    </row>
    <row r="835" spans="1:17">
      <c r="A835" s="396" t="s">
        <v>623</v>
      </c>
      <c r="B835" s="317" t="s">
        <v>623</v>
      </c>
      <c r="C835" s="92" t="s">
        <v>1290</v>
      </c>
      <c r="D835" s="55"/>
      <c r="E835" s="55"/>
      <c r="F835" s="56"/>
      <c r="G835" s="211"/>
      <c r="H835" s="158"/>
      <c r="I835" s="158"/>
      <c r="J835" s="158"/>
      <c r="K835" s="158"/>
      <c r="L835" s="158"/>
      <c r="M835" s="158"/>
      <c r="N835" s="163"/>
      <c r="O835" s="163"/>
    </row>
    <row r="836" spans="1:17" ht="45" customHeight="1">
      <c r="A836" s="396" t="s">
        <v>623</v>
      </c>
      <c r="B836" s="317" t="s">
        <v>623</v>
      </c>
      <c r="C836" s="57" t="s">
        <v>675</v>
      </c>
      <c r="D836" s="57" t="s">
        <v>676</v>
      </c>
      <c r="E836" s="57" t="s">
        <v>677</v>
      </c>
      <c r="F836" s="57" t="s">
        <v>678</v>
      </c>
      <c r="G836" s="211"/>
      <c r="H836" s="165"/>
      <c r="I836" s="165"/>
      <c r="J836" s="158"/>
      <c r="K836" s="165"/>
      <c r="L836" s="158"/>
      <c r="M836" s="158"/>
      <c r="N836" s="163"/>
      <c r="O836" s="163"/>
    </row>
    <row r="837" spans="1:17">
      <c r="A837" s="397" t="str">
        <f>LEFT(A839,LEN(A839)-8)</f>
        <v>EandR1-envcll-rectot</v>
      </c>
      <c r="B837" s="317" t="s">
        <v>623</v>
      </c>
      <c r="C837" s="249" t="e">
        <f ca="1">INDEX(INDIRECT("data_"&amp;C$1&amp;"_array"),MATCH(Cover!$C$17,INDIRECT("data_"&amp;C$1&amp;"_rows"),0),MATCH(SUBSTITUTE($A837,"strt","end"),INDIRECT("data_"&amp;C$1&amp;"_cols"),0))</f>
        <v>#N/A</v>
      </c>
      <c r="D837" s="249" t="e">
        <f ca="1">INDEX(INDIRECT("data_"&amp;D$1&amp;"_array"),MATCH(Cover!$C$17,INDIRECT("data_"&amp;D$1&amp;"_rows"),0),MATCH(SUBSTITUTE($A837,"strt","end"),INDIRECT("data_"&amp;D$1&amp;"_cols"),0))</f>
        <v>#N/A</v>
      </c>
      <c r="E837" s="249" t="e">
        <f ca="1">INDEX(INDIRECT("data_"&amp;E$1&amp;"_array"),MATCH(Cover!$C$17,INDIRECT("data_"&amp;E$1&amp;"_rows"),0),MATCH(SUBSTITUTE($A837,"strt","end"),INDIRECT("data_"&amp;E$1&amp;"_cols"),0))</f>
        <v>#N/A</v>
      </c>
      <c r="F837" s="250">
        <f ca="1">INDEX(INDIRECT(LEFT($A837,SEARCH("-",$A837,1)-1)&amp;"_data"),MATCH(MID($A837, SEARCH("-",$A837) + 1, SEARCH("-",$A837,SEARCH("-",$A837)+1) - SEARCH("-",$A837) - 1),INDIRECT(LEFT($A837,SEARCH("-",$A837,1)-1)&amp;"_rows"),0),MATCH(RIGHT($A837,LEN($A837) - SEARCH("-", $A837, SEARCH("-", $A837) + 1)),INDIRECT(LEFT($A837,SEARCH("-",$A837,1)-1)&amp;"_Header"),0))</f>
        <v>0</v>
      </c>
      <c r="G837" s="211"/>
      <c r="H837" s="166"/>
      <c r="I837" s="166"/>
      <c r="J837" s="167"/>
      <c r="K837" s="166"/>
      <c r="L837" s="167"/>
      <c r="M837" s="167"/>
      <c r="N837" s="168"/>
      <c r="O837" s="168"/>
    </row>
    <row r="838" spans="1:17" ht="60" customHeight="1">
      <c r="A838" s="396" t="s">
        <v>623</v>
      </c>
      <c r="B838" s="317" t="s">
        <v>623</v>
      </c>
      <c r="C838" s="707" t="s">
        <v>692</v>
      </c>
      <c r="D838" s="708"/>
      <c r="E838" s="708"/>
      <c r="F838" s="709"/>
      <c r="G838" s="95"/>
      <c r="H838" s="169"/>
      <c r="I838" s="169"/>
      <c r="J838" s="169"/>
      <c r="K838" s="169"/>
      <c r="L838" s="169"/>
      <c r="M838" s="169"/>
      <c r="N838" s="170"/>
      <c r="O838" s="170"/>
    </row>
    <row r="839" spans="1:17" ht="60" customHeight="1">
      <c r="A839" s="396" t="s">
        <v>1291</v>
      </c>
      <c r="B839" s="317" t="s">
        <v>1292</v>
      </c>
      <c r="C839" s="704"/>
      <c r="D839" s="705"/>
      <c r="E839" s="705"/>
      <c r="F839" s="706"/>
      <c r="G839" s="332" t="e">
        <f ca="1">IF(AND($I839=TRUE,$J839=TRUE),"Return to form","")</f>
        <v>#N/A</v>
      </c>
      <c r="H839" s="169" t="e">
        <f ca="1">D837&lt;&gt;0</f>
        <v>#N/A</v>
      </c>
      <c r="I839" s="169" t="e">
        <f ca="1">F837&gt;=D837</f>
        <v>#N/A</v>
      </c>
      <c r="J839" s="169" t="b">
        <f>ISTEXT(C839)</f>
        <v>0</v>
      </c>
      <c r="K839" s="169" t="e">
        <f ca="1">IF(AND(H839=TRUE,I839=TRUE),TRUE,FALSE)</f>
        <v>#N/A</v>
      </c>
      <c r="L839" s="169" t="e">
        <f ca="1">IF(AND(H839=TRUE,I839=TRUE,J839=TRUE),TRUE,FALSE)</f>
        <v>#N/A</v>
      </c>
      <c r="M839" s="169"/>
      <c r="N839" s="170"/>
      <c r="O839" s="170" t="s">
        <v>683</v>
      </c>
      <c r="P839">
        <f ca="1">MATCH(MID($A837, SEARCH("-",$A839) + 1, SEARCH("-",$A839,SEARCH("-",$A839)+1) - SEARCH("-",$A839) - 1),INDIRECT(LEFT($A839,SEARCH("-",$A839,1)-1)&amp;"_rows"),0)</f>
        <v>40</v>
      </c>
      <c r="Q839">
        <f ca="1">MATCH(RIGHT($A837,LEN($A837) - SEARCH("-", $A837, SEARCH("-", $A837) + 1)),INDIRECT(LEFT($A837,SEARCH("-",$A837,1)-1)&amp;"_Header"),0)</f>
        <v>39</v>
      </c>
    </row>
    <row r="840" spans="1:17" ht="30" customHeight="1">
      <c r="A840" s="396" t="s">
        <v>623</v>
      </c>
      <c r="B840" s="317" t="s">
        <v>623</v>
      </c>
      <c r="C840" s="707" t="s">
        <v>684</v>
      </c>
      <c r="D840" s="708"/>
      <c r="E840" s="708"/>
      <c r="F840" s="709"/>
      <c r="G840" s="211"/>
      <c r="H840" s="169"/>
      <c r="I840" s="169"/>
      <c r="J840" s="169"/>
      <c r="K840" s="169"/>
      <c r="L840" s="169"/>
      <c r="M840" s="169"/>
      <c r="N840" s="170"/>
      <c r="O840" s="170"/>
    </row>
    <row r="841" spans="1:17" ht="60" customHeight="1">
      <c r="A841" s="396" t="s">
        <v>1293</v>
      </c>
      <c r="B841" s="317" t="s">
        <v>1294</v>
      </c>
      <c r="C841" s="704"/>
      <c r="D841" s="705"/>
      <c r="E841" s="705"/>
      <c r="F841" s="706"/>
      <c r="G841" s="332" t="e">
        <f ca="1">IF(AND($I841=TRUE,$J841=TRUE),"Return to form","")</f>
        <v>#N/A</v>
      </c>
      <c r="H841" s="169" t="e">
        <f ca="1">AND($F837&lt;=SUM($C837-$M841),$I839=FALSE)</f>
        <v>#N/A</v>
      </c>
      <c r="I841" s="169" t="e">
        <f ca="1">F837&lt;=SUM(C837*N841)</f>
        <v>#N/A</v>
      </c>
      <c r="J841" s="169" t="b">
        <f>ISTEXT(C841)</f>
        <v>0</v>
      </c>
      <c r="K841" s="169" t="e">
        <f ca="1">IF(AND(H841=TRUE,I841=TRUE),TRUE,FALSE)</f>
        <v>#N/A</v>
      </c>
      <c r="L841" s="169" t="e">
        <f ca="1">IF(AND(H841=TRUE,I841=TRUE,J841=TRUE),TRUE,FALSE)</f>
        <v>#N/A</v>
      </c>
      <c r="M841" s="169">
        <v>5000</v>
      </c>
      <c r="N841" s="170">
        <v>0.33333333333333298</v>
      </c>
      <c r="O841" s="170" t="s">
        <v>683</v>
      </c>
      <c r="P841">
        <f t="shared" ref="P841:P843" ca="1" si="83">MATCH(MID($A839, SEARCH("-",$A841) + 1, SEARCH("-",$A841,SEARCH("-",$A841)+1) - SEARCH("-",$A841) - 1),INDIRECT(LEFT($A841,SEARCH("-",$A841,1)-1)&amp;"_rows"),0)</f>
        <v>40</v>
      </c>
      <c r="Q841">
        <f ca="1">MATCH(RIGHT($A837,LEN($A837) - SEARCH("-", $A837, SEARCH("-", $A837) + 1)),INDIRECT(LEFT($A837,SEARCH("-",$A837,1)-1)&amp;"_Header"),0)</f>
        <v>39</v>
      </c>
    </row>
    <row r="842" spans="1:17" ht="30" customHeight="1">
      <c r="A842" s="396" t="s">
        <v>623</v>
      </c>
      <c r="B842" s="317" t="s">
        <v>623</v>
      </c>
      <c r="C842" s="707" t="s">
        <v>687</v>
      </c>
      <c r="D842" s="708"/>
      <c r="E842" s="708"/>
      <c r="F842" s="709"/>
      <c r="G842" s="211"/>
      <c r="H842" s="169"/>
      <c r="I842" s="169"/>
      <c r="J842" s="169"/>
      <c r="K842" s="169"/>
      <c r="L842" s="169"/>
      <c r="M842" s="169"/>
      <c r="N842" s="170"/>
      <c r="O842" s="170"/>
    </row>
    <row r="843" spans="1:17" ht="60" customHeight="1">
      <c r="A843" s="396" t="s">
        <v>1295</v>
      </c>
      <c r="B843" s="317" t="s">
        <v>1296</v>
      </c>
      <c r="C843" s="704"/>
      <c r="D843" s="705"/>
      <c r="E843" s="705"/>
      <c r="F843" s="706"/>
      <c r="G843" s="332" t="e">
        <f ca="1">IF(AND($I843=TRUE,$J843=TRUE),"Return to form","")</f>
        <v>#N/A</v>
      </c>
      <c r="H843" s="169" t="e">
        <f ca="1">OR(AND(E837&lt;&gt;0,ABS(F837-E837)&gt;=$M843),AND(E837=0,F837&gt;=$M843))</f>
        <v>#N/A</v>
      </c>
      <c r="I843" s="169" t="e">
        <f ca="1">OR(F837&lt;=(E837*(1-N843)),F837&gt;=(E837*(1+N843)))</f>
        <v>#N/A</v>
      </c>
      <c r="J843" s="169" t="b">
        <f>ISTEXT(C843)</f>
        <v>0</v>
      </c>
      <c r="K843" s="169" t="e">
        <f ca="1">IF(AND(H843=TRUE,I843=TRUE),TRUE,FALSE)</f>
        <v>#N/A</v>
      </c>
      <c r="L843" s="169" t="e">
        <f ca="1">IF(AND(H843=TRUE,I843=TRUE,J843=TRUE),TRUE,FALSE)</f>
        <v>#N/A</v>
      </c>
      <c r="M843" s="169">
        <v>5000</v>
      </c>
      <c r="N843" s="170">
        <v>0.2</v>
      </c>
      <c r="O843" s="170" t="s">
        <v>683</v>
      </c>
      <c r="P843">
        <f t="shared" ca="1" si="83"/>
        <v>40</v>
      </c>
      <c r="Q843">
        <f ca="1">MATCH(RIGHT($A837,LEN($A837) - SEARCH("-", $A837, SEARCH("-", $A837) + 1)),INDIRECT(LEFT($A837,SEARCH("-",$A837,1)-1)&amp;"_Header"),0)</f>
        <v>39</v>
      </c>
    </row>
    <row r="844" spans="1:17">
      <c r="A844" s="396" t="s">
        <v>623</v>
      </c>
      <c r="B844" s="317" t="s">
        <v>623</v>
      </c>
      <c r="C844" s="123"/>
      <c r="D844" s="123"/>
      <c r="E844" s="123"/>
      <c r="F844" s="123"/>
      <c r="G844" s="212"/>
      <c r="H844" s="158"/>
      <c r="I844" s="158"/>
      <c r="J844" s="158"/>
      <c r="K844" s="158"/>
      <c r="L844" s="158"/>
      <c r="M844" s="158"/>
      <c r="N844" s="163"/>
      <c r="O844" s="163"/>
    </row>
    <row r="845" spans="1:17">
      <c r="A845" s="396" t="s">
        <v>623</v>
      </c>
      <c r="B845" s="317" t="s">
        <v>623</v>
      </c>
      <c r="C845" s="92" t="s">
        <v>1297</v>
      </c>
      <c r="D845" s="55"/>
      <c r="E845" s="55"/>
      <c r="F845" s="56"/>
      <c r="G845" s="211"/>
      <c r="H845" s="158"/>
      <c r="I845" s="158"/>
      <c r="J845" s="158"/>
      <c r="K845" s="158"/>
      <c r="L845" s="158"/>
      <c r="M845" s="158"/>
      <c r="N845" s="163"/>
      <c r="O845" s="163"/>
    </row>
    <row r="846" spans="1:17" ht="45" customHeight="1">
      <c r="A846" s="396" t="s">
        <v>623</v>
      </c>
      <c r="B846" s="317" t="s">
        <v>623</v>
      </c>
      <c r="C846" s="57" t="s">
        <v>675</v>
      </c>
      <c r="D846" s="57" t="s">
        <v>676</v>
      </c>
      <c r="E846" s="57" t="s">
        <v>677</v>
      </c>
      <c r="F846" s="57" t="s">
        <v>678</v>
      </c>
      <c r="G846" s="211"/>
      <c r="H846" s="165"/>
      <c r="I846" s="165"/>
      <c r="J846" s="158"/>
      <c r="K846" s="165"/>
      <c r="L846" s="158"/>
      <c r="M846" s="158"/>
      <c r="N846" s="163"/>
      <c r="O846" s="163"/>
    </row>
    <row r="847" spans="1:17">
      <c r="A847" s="397" t="str">
        <f>LEFT(A849,LEN(A849)-8)</f>
        <v>EandR1-envdsp-exptotfa</v>
      </c>
      <c r="B847" s="317" t="s">
        <v>623</v>
      </c>
      <c r="C847" s="249" t="e">
        <f ca="1">INDEX(INDIRECT("data_"&amp;C$1&amp;"_array"),MATCH(Cover!$C$17,INDIRECT("data_"&amp;C$1&amp;"_rows"),0),MATCH(SUBSTITUTE($A847,"strt","end"),INDIRECT("data_"&amp;C$1&amp;"_cols"),0))</f>
        <v>#N/A</v>
      </c>
      <c r="D847" s="249" t="e">
        <f ca="1">INDEX(INDIRECT("data_"&amp;D$1&amp;"_array"),MATCH(Cover!$C$17,INDIRECT("data_"&amp;D$1&amp;"_rows"),0),MATCH(SUBSTITUTE($A847,"strt","end"),INDIRECT("data_"&amp;D$1&amp;"_cols"),0))</f>
        <v>#N/A</v>
      </c>
      <c r="E847" s="249" t="e">
        <f ca="1">INDEX(INDIRECT("data_"&amp;E$1&amp;"_array"),MATCH(Cover!$C$17,INDIRECT("data_"&amp;E$1&amp;"_rows"),0),MATCH(SUBSTITUTE($A847,"strt","end"),INDIRECT("data_"&amp;E$1&amp;"_cols"),0))</f>
        <v>#N/A</v>
      </c>
      <c r="F847" s="250">
        <f ca="1">INDEX(INDIRECT(LEFT($A847,SEARCH("-",$A847,1)-1)&amp;"_data"),MATCH(MID($A847, SEARCH("-",$A847) + 1, SEARCH("-",$A847,SEARCH("-",$A847)+1) - SEARCH("-",$A847) - 1),INDIRECT(LEFT($A847,SEARCH("-",$A847,1)-1)&amp;"_rows"),0),MATCH(RIGHT($A847,LEN($A847) - SEARCH("-", $A847, SEARCH("-", $A847) + 1)),INDIRECT(LEFT($A847,SEARCH("-",$A847,1)-1)&amp;"_Header"),0))</f>
        <v>0</v>
      </c>
      <c r="G847" s="211"/>
      <c r="H847" s="166"/>
      <c r="I847" s="166"/>
      <c r="J847" s="167"/>
      <c r="K847" s="166"/>
      <c r="L847" s="167"/>
      <c r="M847" s="167"/>
      <c r="N847" s="168"/>
      <c r="O847" s="168"/>
    </row>
    <row r="848" spans="1:17" ht="60" customHeight="1">
      <c r="A848" s="396" t="s">
        <v>623</v>
      </c>
      <c r="B848" s="317" t="s">
        <v>623</v>
      </c>
      <c r="C848" s="707" t="s">
        <v>692</v>
      </c>
      <c r="D848" s="708"/>
      <c r="E848" s="708"/>
      <c r="F848" s="709"/>
      <c r="G848" s="95"/>
      <c r="H848" s="169"/>
      <c r="I848" s="169"/>
      <c r="J848" s="169"/>
      <c r="K848" s="169"/>
      <c r="L848" s="169"/>
      <c r="M848" s="169"/>
      <c r="N848" s="170"/>
      <c r="O848" s="170"/>
    </row>
    <row r="849" spans="1:17" ht="60" customHeight="1">
      <c r="A849" s="396" t="s">
        <v>1298</v>
      </c>
      <c r="B849" s="317" t="s">
        <v>1299</v>
      </c>
      <c r="C849" s="704"/>
      <c r="D849" s="705"/>
      <c r="E849" s="705"/>
      <c r="F849" s="706"/>
      <c r="G849" s="332" t="e">
        <f ca="1">IF(AND($I849=TRUE,$J849=TRUE),"Return to form","")</f>
        <v>#N/A</v>
      </c>
      <c r="H849" s="169" t="e">
        <f ca="1">D847&lt;&gt;0</f>
        <v>#N/A</v>
      </c>
      <c r="I849" s="169" t="e">
        <f ca="1">F847&gt;=D847</f>
        <v>#N/A</v>
      </c>
      <c r="J849" s="169" t="b">
        <f>ISTEXT(C849)</f>
        <v>0</v>
      </c>
      <c r="K849" s="169" t="e">
        <f ca="1">IF(AND(H849=TRUE,I849=TRUE),TRUE,FALSE)</f>
        <v>#N/A</v>
      </c>
      <c r="L849" s="169" t="e">
        <f ca="1">IF(AND(H849=TRUE,I849=TRUE,J849=TRUE),TRUE,FALSE)</f>
        <v>#N/A</v>
      </c>
      <c r="M849" s="169"/>
      <c r="N849" s="170"/>
      <c r="O849" s="170" t="s">
        <v>683</v>
      </c>
      <c r="P849">
        <f ca="1">MATCH(MID($A847, SEARCH("-",$A849) + 1, SEARCH("-",$A849,SEARCH("-",$A849)+1) - SEARCH("-",$A849) - 1),INDIRECT(LEFT($A849,SEARCH("-",$A849,1)-1)&amp;"_rows"),0)</f>
        <v>41</v>
      </c>
      <c r="Q849">
        <f ca="1">MATCH(RIGHT($A847,LEN($A847) - SEARCH("-", $A847, SEARCH("-", $A847) + 1)),INDIRECT(LEFT($A847,SEARCH("-",$A847,1)-1)&amp;"_Header"),0)</f>
        <v>12</v>
      </c>
    </row>
    <row r="850" spans="1:17" ht="30" customHeight="1">
      <c r="A850" s="396" t="s">
        <v>623</v>
      </c>
      <c r="B850" s="317" t="s">
        <v>623</v>
      </c>
      <c r="C850" s="707" t="s">
        <v>684</v>
      </c>
      <c r="D850" s="708"/>
      <c r="E850" s="708"/>
      <c r="F850" s="709"/>
      <c r="G850" s="211"/>
      <c r="H850" s="169"/>
      <c r="I850" s="169"/>
      <c r="J850" s="169"/>
      <c r="K850" s="169"/>
      <c r="L850" s="169"/>
      <c r="M850" s="169"/>
      <c r="N850" s="170"/>
      <c r="O850" s="170"/>
    </row>
    <row r="851" spans="1:17" ht="60" customHeight="1">
      <c r="A851" s="396" t="s">
        <v>1300</v>
      </c>
      <c r="B851" s="317" t="s">
        <v>1301</v>
      </c>
      <c r="C851" s="704"/>
      <c r="D851" s="705"/>
      <c r="E851" s="705"/>
      <c r="F851" s="706"/>
      <c r="G851" s="332" t="e">
        <f ca="1">IF(AND($I851=TRUE,$J851=TRUE),"Return to form","")</f>
        <v>#N/A</v>
      </c>
      <c r="H851" s="169" t="e">
        <f ca="1">AND($F847&lt;=SUM($C847-$M851),$I849=FALSE)</f>
        <v>#N/A</v>
      </c>
      <c r="I851" s="169" t="e">
        <f ca="1">F847&lt;=SUM(C847*N851)</f>
        <v>#N/A</v>
      </c>
      <c r="J851" s="169" t="b">
        <f>ISTEXT(C851)</f>
        <v>0</v>
      </c>
      <c r="K851" s="169" t="e">
        <f ca="1">IF(AND(H851=TRUE,I851=TRUE),TRUE,FALSE)</f>
        <v>#N/A</v>
      </c>
      <c r="L851" s="169" t="e">
        <f ca="1">IF(AND(H851=TRUE,I851=TRUE,J851=TRUE),TRUE,FALSE)</f>
        <v>#N/A</v>
      </c>
      <c r="M851" s="169">
        <v>5000</v>
      </c>
      <c r="N851" s="170">
        <v>0.33333333333333298</v>
      </c>
      <c r="O851" s="170" t="s">
        <v>683</v>
      </c>
      <c r="P851">
        <f t="shared" ref="P851:P853" ca="1" si="84">MATCH(MID($A849, SEARCH("-",$A851) + 1, SEARCH("-",$A851,SEARCH("-",$A851)+1) - SEARCH("-",$A851) - 1),INDIRECT(LEFT($A851,SEARCH("-",$A851,1)-1)&amp;"_rows"),0)</f>
        <v>41</v>
      </c>
      <c r="Q851">
        <f ca="1">MATCH(RIGHT($A847,LEN($A847) - SEARCH("-", $A847, SEARCH("-", $A847) + 1)),INDIRECT(LEFT($A847,SEARCH("-",$A847,1)-1)&amp;"_Header"),0)</f>
        <v>12</v>
      </c>
    </row>
    <row r="852" spans="1:17" ht="30" customHeight="1">
      <c r="A852" s="396" t="s">
        <v>623</v>
      </c>
      <c r="B852" s="317" t="s">
        <v>623</v>
      </c>
      <c r="C852" s="707" t="s">
        <v>687</v>
      </c>
      <c r="D852" s="708"/>
      <c r="E852" s="708"/>
      <c r="F852" s="709"/>
      <c r="G852" s="211"/>
      <c r="H852" s="169"/>
      <c r="I852" s="169"/>
      <c r="J852" s="169"/>
      <c r="K852" s="169"/>
      <c r="L852" s="169"/>
      <c r="M852" s="169"/>
      <c r="N852" s="170"/>
      <c r="O852" s="170"/>
    </row>
    <row r="853" spans="1:17" ht="60" customHeight="1">
      <c r="A853" s="396" t="s">
        <v>1302</v>
      </c>
      <c r="B853" s="317" t="s">
        <v>1303</v>
      </c>
      <c r="C853" s="704"/>
      <c r="D853" s="705"/>
      <c r="E853" s="705"/>
      <c r="F853" s="706"/>
      <c r="G853" s="332" t="e">
        <f ca="1">IF(AND($I853=TRUE,$J853=TRUE),"Return to form","")</f>
        <v>#N/A</v>
      </c>
      <c r="H853" s="169" t="e">
        <f ca="1">OR(AND(E847&lt;&gt;0,ABS(F847-E847)&gt;=$M853),AND(E847=0,F847&gt;=$M853))</f>
        <v>#N/A</v>
      </c>
      <c r="I853" s="169" t="e">
        <f ca="1">OR(F847&lt;=(E847*(1-N853)),F847&gt;=(E847*(1+N853)))</f>
        <v>#N/A</v>
      </c>
      <c r="J853" s="169" t="b">
        <f>ISTEXT(C853)</f>
        <v>0</v>
      </c>
      <c r="K853" s="169" t="e">
        <f ca="1">IF(AND(H853=TRUE,I853=TRUE),TRUE,FALSE)</f>
        <v>#N/A</v>
      </c>
      <c r="L853" s="169" t="e">
        <f ca="1">IF(AND(H853=TRUE,I853=TRUE,J853=TRUE),TRUE,FALSE)</f>
        <v>#N/A</v>
      </c>
      <c r="M853" s="169">
        <v>5000</v>
      </c>
      <c r="N853" s="170">
        <v>0.2</v>
      </c>
      <c r="O853" s="170" t="s">
        <v>683</v>
      </c>
      <c r="P853">
        <f t="shared" ca="1" si="84"/>
        <v>41</v>
      </c>
      <c r="Q853">
        <f ca="1">MATCH(RIGHT($A847,LEN($A847) - SEARCH("-", $A847, SEARCH("-", $A847) + 1)),INDIRECT(LEFT($A847,SEARCH("-",$A847,1)-1)&amp;"_Header"),0)</f>
        <v>12</v>
      </c>
    </row>
    <row r="854" spans="1:17">
      <c r="A854" s="396" t="s">
        <v>623</v>
      </c>
      <c r="B854" s="317" t="s">
        <v>623</v>
      </c>
      <c r="C854" s="123"/>
      <c r="D854" s="123"/>
      <c r="E854" s="123"/>
      <c r="F854" s="123"/>
      <c r="G854" s="212"/>
      <c r="H854" s="158"/>
      <c r="I854" s="158"/>
      <c r="J854" s="158"/>
      <c r="K854" s="158"/>
      <c r="L854" s="158"/>
      <c r="M854" s="158"/>
      <c r="N854" s="163"/>
      <c r="O854" s="163"/>
    </row>
    <row r="855" spans="1:17">
      <c r="A855" s="396" t="s">
        <v>623</v>
      </c>
      <c r="B855" s="317" t="s">
        <v>623</v>
      </c>
      <c r="C855" s="92" t="s">
        <v>1304</v>
      </c>
      <c r="D855" s="55"/>
      <c r="E855" s="55"/>
      <c r="F855" s="56"/>
      <c r="G855" s="211"/>
      <c r="H855" s="158"/>
      <c r="I855" s="158"/>
      <c r="J855" s="158"/>
      <c r="K855" s="158"/>
      <c r="L855" s="158"/>
      <c r="M855" s="158"/>
      <c r="N855" s="163"/>
      <c r="O855" s="163"/>
    </row>
    <row r="856" spans="1:17" ht="45" customHeight="1">
      <c r="A856" s="396" t="s">
        <v>623</v>
      </c>
      <c r="B856" s="317" t="s">
        <v>623</v>
      </c>
      <c r="C856" s="57" t="s">
        <v>675</v>
      </c>
      <c r="D856" s="57" t="s">
        <v>676</v>
      </c>
      <c r="E856" s="57" t="s">
        <v>677</v>
      </c>
      <c r="F856" s="57" t="s">
        <v>678</v>
      </c>
      <c r="G856" s="211"/>
      <c r="H856" s="165"/>
      <c r="I856" s="165"/>
      <c r="J856" s="158"/>
      <c r="K856" s="165"/>
      <c r="L856" s="158"/>
      <c r="M856" s="158"/>
      <c r="N856" s="163"/>
      <c r="O856" s="163"/>
    </row>
    <row r="857" spans="1:17">
      <c r="A857" s="397" t="str">
        <f>LEFT(A859,LEN(A859)-8)</f>
        <v>EandR1-envdsp-exptotfin</v>
      </c>
      <c r="B857" s="317" t="s">
        <v>623</v>
      </c>
      <c r="C857" s="249" t="e">
        <f ca="1">INDEX(INDIRECT("data_"&amp;C$1&amp;"_array"),MATCH(Cover!$C$17,INDIRECT("data_"&amp;C$1&amp;"_rows"),0),MATCH(SUBSTITUTE($A857,"strt","end"),INDIRECT("data_"&amp;C$1&amp;"_cols"),0))</f>
        <v>#N/A</v>
      </c>
      <c r="D857" s="249" t="e">
        <f ca="1">INDEX(INDIRECT("data_"&amp;D$1&amp;"_array"),MATCH(Cover!$C$17,INDIRECT("data_"&amp;D$1&amp;"_rows"),0),MATCH(SUBSTITUTE($A857,"strt","end"),INDIRECT("data_"&amp;D$1&amp;"_cols"),0))</f>
        <v>#N/A</v>
      </c>
      <c r="E857" s="249" t="e">
        <f ca="1">INDEX(INDIRECT("data_"&amp;E$1&amp;"_array"),MATCH(Cover!$C$17,INDIRECT("data_"&amp;E$1&amp;"_rows"),0),MATCH(SUBSTITUTE($A857,"strt","end"),INDIRECT("data_"&amp;E$1&amp;"_cols"),0))</f>
        <v>#N/A</v>
      </c>
      <c r="F857" s="250">
        <f ca="1">INDEX(INDIRECT(LEFT($A857,SEARCH("-",$A857,1)-1)&amp;"_data"),MATCH(MID($A857, SEARCH("-",$A857) + 1, SEARCH("-",$A857,SEARCH("-",$A857)+1) - SEARCH("-",$A857) - 1),INDIRECT(LEFT($A857,SEARCH("-",$A857,1)-1)&amp;"_rows"),0),MATCH(RIGHT($A857,LEN($A857) - SEARCH("-", $A857, SEARCH("-", $A857) + 1)),INDIRECT(LEFT($A857,SEARCH("-",$A857,1)-1)&amp;"_Header"),0))</f>
        <v>0</v>
      </c>
      <c r="G857" s="211"/>
      <c r="H857" s="166"/>
      <c r="I857" s="166"/>
      <c r="J857" s="167"/>
      <c r="K857" s="166"/>
      <c r="L857" s="167"/>
      <c r="M857" s="167"/>
      <c r="N857" s="168"/>
      <c r="O857" s="168"/>
    </row>
    <row r="858" spans="1:17" ht="60" customHeight="1">
      <c r="A858" s="396" t="s">
        <v>623</v>
      </c>
      <c r="B858" s="317" t="s">
        <v>623</v>
      </c>
      <c r="C858" s="707" t="s">
        <v>692</v>
      </c>
      <c r="D858" s="708"/>
      <c r="E858" s="708"/>
      <c r="F858" s="709"/>
      <c r="G858" s="95"/>
      <c r="H858" s="169"/>
      <c r="I858" s="169"/>
      <c r="J858" s="169"/>
      <c r="K858" s="169"/>
      <c r="L858" s="169"/>
      <c r="M858" s="169"/>
      <c r="N858" s="170"/>
      <c r="O858" s="170"/>
    </row>
    <row r="859" spans="1:17" ht="60" customHeight="1">
      <c r="A859" s="396" t="s">
        <v>1305</v>
      </c>
      <c r="B859" s="317" t="s">
        <v>1306</v>
      </c>
      <c r="C859" s="704"/>
      <c r="D859" s="705"/>
      <c r="E859" s="705"/>
      <c r="F859" s="706"/>
      <c r="G859" s="332" t="e">
        <f ca="1">IF(AND($I859=TRUE,$J859=TRUE),"Return to form","")</f>
        <v>#N/A</v>
      </c>
      <c r="H859" s="169" t="e">
        <f ca="1">D857&lt;&gt;0</f>
        <v>#N/A</v>
      </c>
      <c r="I859" s="169" t="e">
        <f ca="1">F857&gt;=D857</f>
        <v>#N/A</v>
      </c>
      <c r="J859" s="169" t="b">
        <f>ISTEXT(C859)</f>
        <v>0</v>
      </c>
      <c r="K859" s="169" t="e">
        <f ca="1">IF(AND(H859=TRUE,I859=TRUE),TRUE,FALSE)</f>
        <v>#N/A</v>
      </c>
      <c r="L859" s="169" t="e">
        <f ca="1">IF(AND(H859=TRUE,I859=TRUE,J859=TRUE),TRUE,FALSE)</f>
        <v>#N/A</v>
      </c>
      <c r="M859" s="169"/>
      <c r="N859" s="170"/>
      <c r="O859" s="170" t="s">
        <v>683</v>
      </c>
      <c r="P859">
        <f ca="1">MATCH(MID($A857, SEARCH("-",$A859) + 1, SEARCH("-",$A859,SEARCH("-",$A859)+1) - SEARCH("-",$A859) - 1),INDIRECT(LEFT($A859,SEARCH("-",$A859,1)-1)&amp;"_rows"),0)</f>
        <v>41</v>
      </c>
      <c r="Q859">
        <f ca="1">MATCH(RIGHT($A857,LEN($A857) - SEARCH("-", $A857, SEARCH("-", $A857) + 1)),INDIRECT(LEFT($A857,SEARCH("-",$A857,1)-1)&amp;"_Header"),0)</f>
        <v>23</v>
      </c>
    </row>
    <row r="860" spans="1:17" ht="30" customHeight="1">
      <c r="A860" s="396" t="s">
        <v>623</v>
      </c>
      <c r="B860" s="317" t="s">
        <v>623</v>
      </c>
      <c r="C860" s="707" t="s">
        <v>684</v>
      </c>
      <c r="D860" s="708"/>
      <c r="E860" s="708"/>
      <c r="F860" s="709"/>
      <c r="G860" s="211"/>
      <c r="H860" s="169"/>
      <c r="I860" s="169"/>
      <c r="J860" s="169"/>
      <c r="K860" s="169"/>
      <c r="L860" s="169"/>
      <c r="M860" s="169"/>
      <c r="N860" s="170"/>
      <c r="O860" s="170"/>
    </row>
    <row r="861" spans="1:17" ht="60" customHeight="1">
      <c r="A861" s="396" t="s">
        <v>1307</v>
      </c>
      <c r="B861" s="317" t="s">
        <v>1308</v>
      </c>
      <c r="C861" s="704"/>
      <c r="D861" s="705"/>
      <c r="E861" s="705"/>
      <c r="F861" s="706"/>
      <c r="G861" s="332" t="e">
        <f ca="1">IF(AND($I861=TRUE,$J861=TRUE),"Return to form","")</f>
        <v>#N/A</v>
      </c>
      <c r="H861" s="169" t="e">
        <f ca="1">AND($F857&lt;=SUM($C857-$M861),$I859=FALSE)</f>
        <v>#N/A</v>
      </c>
      <c r="I861" s="169" t="e">
        <f ca="1">F857&lt;=SUM(C857*N861)</f>
        <v>#N/A</v>
      </c>
      <c r="J861" s="169" t="b">
        <f>ISTEXT(C861)</f>
        <v>0</v>
      </c>
      <c r="K861" s="169" t="e">
        <f ca="1">IF(AND(H861=TRUE,I861=TRUE),TRUE,FALSE)</f>
        <v>#N/A</v>
      </c>
      <c r="L861" s="169" t="e">
        <f ca="1">IF(AND(H861=TRUE,I861=TRUE,J861=TRUE),TRUE,FALSE)</f>
        <v>#N/A</v>
      </c>
      <c r="M861" s="169">
        <v>5000</v>
      </c>
      <c r="N861" s="170">
        <v>0.33333333333333298</v>
      </c>
      <c r="O861" s="170" t="s">
        <v>683</v>
      </c>
      <c r="P861">
        <f t="shared" ref="P861:P863" ca="1" si="85">MATCH(MID($A859, SEARCH("-",$A861) + 1, SEARCH("-",$A861,SEARCH("-",$A861)+1) - SEARCH("-",$A861) - 1),INDIRECT(LEFT($A861,SEARCH("-",$A861,1)-1)&amp;"_rows"),0)</f>
        <v>41</v>
      </c>
      <c r="Q861">
        <f ca="1">MATCH(RIGHT($A857,LEN($A857) - SEARCH("-", $A857, SEARCH("-", $A857) + 1)),INDIRECT(LEFT($A857,SEARCH("-",$A857,1)-1)&amp;"_Header"),0)</f>
        <v>23</v>
      </c>
    </row>
    <row r="862" spans="1:17" ht="30" customHeight="1">
      <c r="A862" s="396" t="s">
        <v>623</v>
      </c>
      <c r="B862" s="317" t="s">
        <v>623</v>
      </c>
      <c r="C862" s="707" t="s">
        <v>687</v>
      </c>
      <c r="D862" s="708"/>
      <c r="E862" s="708"/>
      <c r="F862" s="709"/>
      <c r="G862" s="211"/>
      <c r="H862" s="169"/>
      <c r="I862" s="169"/>
      <c r="J862" s="169"/>
      <c r="K862" s="169"/>
      <c r="L862" s="169"/>
      <c r="M862" s="169"/>
      <c r="N862" s="170"/>
      <c r="O862" s="170"/>
    </row>
    <row r="863" spans="1:17" ht="60" customHeight="1">
      <c r="A863" s="396" t="s">
        <v>1309</v>
      </c>
      <c r="B863" s="317" t="s">
        <v>1310</v>
      </c>
      <c r="C863" s="704"/>
      <c r="D863" s="705"/>
      <c r="E863" s="705"/>
      <c r="F863" s="706"/>
      <c r="G863" s="332" t="e">
        <f ca="1">IF(AND($I863=TRUE,$J863=TRUE),"Return to form","")</f>
        <v>#N/A</v>
      </c>
      <c r="H863" s="169" t="e">
        <f ca="1">OR(AND(E857&lt;&gt;0,ABS(F857-E857)&gt;=$M863),AND(E857=0,F857&gt;=$M863))</f>
        <v>#N/A</v>
      </c>
      <c r="I863" s="169" t="e">
        <f ca="1">OR(F857&lt;=(E857*(1-N863)),F857&gt;=(E857*(1+N863)))</f>
        <v>#N/A</v>
      </c>
      <c r="J863" s="169" t="b">
        <f>ISTEXT(C863)</f>
        <v>0</v>
      </c>
      <c r="K863" s="169" t="e">
        <f ca="1">IF(AND(H863=TRUE,I863=TRUE),TRUE,FALSE)</f>
        <v>#N/A</v>
      </c>
      <c r="L863" s="169" t="e">
        <f ca="1">IF(AND(H863=TRUE,I863=TRUE,J863=TRUE),TRUE,FALSE)</f>
        <v>#N/A</v>
      </c>
      <c r="M863" s="169">
        <v>5000</v>
      </c>
      <c r="N863" s="170">
        <v>0.2</v>
      </c>
      <c r="O863" s="170" t="s">
        <v>683</v>
      </c>
      <c r="P863">
        <f t="shared" ca="1" si="85"/>
        <v>41</v>
      </c>
      <c r="Q863">
        <f ca="1">MATCH(RIGHT($A857,LEN($A857) - SEARCH("-", $A857, SEARCH("-", $A857) + 1)),INDIRECT(LEFT($A857,SEARCH("-",$A857,1)-1)&amp;"_Header"),0)</f>
        <v>23</v>
      </c>
    </row>
    <row r="864" spans="1:17">
      <c r="A864" s="396" t="s">
        <v>623</v>
      </c>
      <c r="B864" s="317" t="s">
        <v>623</v>
      </c>
      <c r="C864" s="123"/>
      <c r="D864" s="123"/>
      <c r="E864" s="123"/>
      <c r="F864" s="123"/>
      <c r="G864" s="212"/>
      <c r="H864" s="158"/>
      <c r="I864" s="158"/>
      <c r="J864" s="158"/>
      <c r="K864" s="158"/>
      <c r="L864" s="158"/>
      <c r="M864" s="158"/>
      <c r="N864" s="163"/>
      <c r="O864" s="163"/>
    </row>
    <row r="865" spans="1:17">
      <c r="A865" s="396" t="s">
        <v>623</v>
      </c>
      <c r="B865" s="317" t="s">
        <v>623</v>
      </c>
      <c r="C865" s="92" t="s">
        <v>1311</v>
      </c>
      <c r="D865" s="55"/>
      <c r="E865" s="55"/>
      <c r="F865" s="56"/>
      <c r="G865" s="211"/>
      <c r="H865" s="158"/>
      <c r="I865" s="158"/>
      <c r="J865" s="158"/>
      <c r="K865" s="158"/>
      <c r="L865" s="158"/>
      <c r="M865" s="158"/>
      <c r="N865" s="163"/>
      <c r="O865" s="163"/>
    </row>
    <row r="866" spans="1:17" ht="45" customHeight="1">
      <c r="A866" s="396" t="s">
        <v>623</v>
      </c>
      <c r="B866" s="317" t="s">
        <v>623</v>
      </c>
      <c r="C866" s="57" t="s">
        <v>675</v>
      </c>
      <c r="D866" s="57" t="s">
        <v>676</v>
      </c>
      <c r="E866" s="57" t="s">
        <v>677</v>
      </c>
      <c r="F866" s="57" t="s">
        <v>678</v>
      </c>
      <c r="G866" s="211"/>
      <c r="H866" s="165"/>
      <c r="I866" s="165"/>
      <c r="J866" s="158"/>
      <c r="K866" s="165"/>
      <c r="L866" s="158"/>
      <c r="M866" s="158"/>
      <c r="N866" s="163"/>
      <c r="O866" s="163"/>
    </row>
    <row r="867" spans="1:17">
      <c r="A867" s="397" t="str">
        <f>LEFT(A869,LEN(A869)-8)</f>
        <v>EandR1-envdsp-rectot</v>
      </c>
      <c r="B867" s="317" t="s">
        <v>623</v>
      </c>
      <c r="C867" s="249" t="e">
        <f ca="1">INDEX(INDIRECT("data_"&amp;C$1&amp;"_array"),MATCH(Cover!$C$17,INDIRECT("data_"&amp;C$1&amp;"_rows"),0),MATCH(SUBSTITUTE($A867,"strt","end"),INDIRECT("data_"&amp;C$1&amp;"_cols"),0))</f>
        <v>#N/A</v>
      </c>
      <c r="D867" s="249" t="e">
        <f ca="1">INDEX(INDIRECT("data_"&amp;D$1&amp;"_array"),MATCH(Cover!$C$17,INDIRECT("data_"&amp;D$1&amp;"_rows"),0),MATCH(SUBSTITUTE($A867,"strt","end"),INDIRECT("data_"&amp;D$1&amp;"_cols"),0))</f>
        <v>#N/A</v>
      </c>
      <c r="E867" s="249" t="e">
        <f ca="1">INDEX(INDIRECT("data_"&amp;E$1&amp;"_array"),MATCH(Cover!$C$17,INDIRECT("data_"&amp;E$1&amp;"_rows"),0),MATCH(SUBSTITUTE($A867,"strt","end"),INDIRECT("data_"&amp;E$1&amp;"_cols"),0))</f>
        <v>#N/A</v>
      </c>
      <c r="F867" s="250">
        <f ca="1">INDEX(INDIRECT(LEFT($A867,SEARCH("-",$A867,1)-1)&amp;"_data"),MATCH(MID($A867, SEARCH("-",$A867) + 1, SEARCH("-",$A867,SEARCH("-",$A867)+1) - SEARCH("-",$A867) - 1),INDIRECT(LEFT($A867,SEARCH("-",$A867,1)-1)&amp;"_rows"),0),MATCH(RIGHT($A867,LEN($A867) - SEARCH("-", $A867, SEARCH("-", $A867) + 1)),INDIRECT(LEFT($A867,SEARCH("-",$A867,1)-1)&amp;"_Header"),0))</f>
        <v>0</v>
      </c>
      <c r="G867" s="211"/>
      <c r="H867" s="166"/>
      <c r="I867" s="166"/>
      <c r="J867" s="167"/>
      <c r="K867" s="166"/>
      <c r="L867" s="167"/>
      <c r="M867" s="167"/>
      <c r="N867" s="168"/>
      <c r="O867" s="168"/>
    </row>
    <row r="868" spans="1:17" ht="60" customHeight="1">
      <c r="A868" s="396" t="s">
        <v>623</v>
      </c>
      <c r="B868" s="317" t="s">
        <v>623</v>
      </c>
      <c r="C868" s="707" t="s">
        <v>692</v>
      </c>
      <c r="D868" s="708"/>
      <c r="E868" s="708"/>
      <c r="F868" s="709"/>
      <c r="G868" s="95"/>
      <c r="H868" s="169"/>
      <c r="I868" s="169"/>
      <c r="J868" s="169"/>
      <c r="K868" s="169"/>
      <c r="L868" s="169"/>
      <c r="M868" s="169"/>
      <c r="N868" s="170"/>
      <c r="O868" s="170"/>
    </row>
    <row r="869" spans="1:17" ht="60" customHeight="1">
      <c r="A869" s="396" t="s">
        <v>1312</v>
      </c>
      <c r="B869" s="317" t="s">
        <v>1313</v>
      </c>
      <c r="C869" s="704"/>
      <c r="D869" s="705"/>
      <c r="E869" s="705"/>
      <c r="F869" s="706"/>
      <c r="G869" s="332" t="e">
        <f ca="1">IF(AND($I869=TRUE,$J869=TRUE),"Return to form","")</f>
        <v>#N/A</v>
      </c>
      <c r="H869" s="169" t="e">
        <f ca="1">D867&lt;&gt;0</f>
        <v>#N/A</v>
      </c>
      <c r="I869" s="169" t="e">
        <f ca="1">F867&gt;=D867</f>
        <v>#N/A</v>
      </c>
      <c r="J869" s="169" t="b">
        <f>ISTEXT(C869)</f>
        <v>0</v>
      </c>
      <c r="K869" s="169" t="e">
        <f ca="1">IF(AND(H869=TRUE,I869=TRUE),TRUE,FALSE)</f>
        <v>#N/A</v>
      </c>
      <c r="L869" s="169" t="e">
        <f ca="1">IF(AND(H869=TRUE,I869=TRUE,J869=TRUE),TRUE,FALSE)</f>
        <v>#N/A</v>
      </c>
      <c r="M869" s="169"/>
      <c r="N869" s="170"/>
      <c r="O869" s="170" t="s">
        <v>683</v>
      </c>
      <c r="P869">
        <f ca="1">MATCH(MID($A867, SEARCH("-",$A869) + 1, SEARCH("-",$A869,SEARCH("-",$A869)+1) - SEARCH("-",$A869) - 1),INDIRECT(LEFT($A869,SEARCH("-",$A869,1)-1)&amp;"_rows"),0)</f>
        <v>41</v>
      </c>
      <c r="Q869">
        <f ca="1">MATCH(RIGHT($A867,LEN($A867) - SEARCH("-", $A867, SEARCH("-", $A867) + 1)),INDIRECT(LEFT($A867,SEARCH("-",$A867,1)-1)&amp;"_Header"),0)</f>
        <v>39</v>
      </c>
    </row>
    <row r="870" spans="1:17" ht="30" customHeight="1">
      <c r="A870" s="396" t="s">
        <v>623</v>
      </c>
      <c r="B870" s="317" t="s">
        <v>623</v>
      </c>
      <c r="C870" s="707" t="s">
        <v>684</v>
      </c>
      <c r="D870" s="708"/>
      <c r="E870" s="708"/>
      <c r="F870" s="709"/>
      <c r="G870" s="211"/>
      <c r="H870" s="169"/>
      <c r="I870" s="169"/>
      <c r="J870" s="169"/>
      <c r="K870" s="169"/>
      <c r="L870" s="169"/>
      <c r="M870" s="169"/>
      <c r="N870" s="170"/>
      <c r="O870" s="170"/>
    </row>
    <row r="871" spans="1:17" ht="60" customHeight="1">
      <c r="A871" s="396" t="s">
        <v>1314</v>
      </c>
      <c r="B871" s="317" t="s">
        <v>1315</v>
      </c>
      <c r="C871" s="704"/>
      <c r="D871" s="705"/>
      <c r="E871" s="705"/>
      <c r="F871" s="706"/>
      <c r="G871" s="332" t="e">
        <f ca="1">IF(AND($I871=TRUE,$J871=TRUE),"Return to form","")</f>
        <v>#N/A</v>
      </c>
      <c r="H871" s="169" t="e">
        <f ca="1">AND($F867&lt;=SUM($C867-$M871),$I869=FALSE)</f>
        <v>#N/A</v>
      </c>
      <c r="I871" s="169" t="e">
        <f ca="1">F867&lt;=SUM(C867*N871)</f>
        <v>#N/A</v>
      </c>
      <c r="J871" s="169" t="b">
        <f>ISTEXT(C871)</f>
        <v>0</v>
      </c>
      <c r="K871" s="169" t="e">
        <f ca="1">IF(AND(H871=TRUE,I871=TRUE),TRUE,FALSE)</f>
        <v>#N/A</v>
      </c>
      <c r="L871" s="169" t="e">
        <f ca="1">IF(AND(H871=TRUE,I871=TRUE,J871=TRUE),TRUE,FALSE)</f>
        <v>#N/A</v>
      </c>
      <c r="M871" s="169">
        <v>5000</v>
      </c>
      <c r="N871" s="170">
        <v>0.33333333333333298</v>
      </c>
      <c r="O871" s="170" t="s">
        <v>683</v>
      </c>
      <c r="P871">
        <f t="shared" ref="P871:P873" ca="1" si="86">MATCH(MID($A869, SEARCH("-",$A871) + 1, SEARCH("-",$A871,SEARCH("-",$A871)+1) - SEARCH("-",$A871) - 1),INDIRECT(LEFT($A871,SEARCH("-",$A871,1)-1)&amp;"_rows"),0)</f>
        <v>41</v>
      </c>
      <c r="Q871">
        <f ca="1">MATCH(RIGHT($A867,LEN($A867) - SEARCH("-", $A867, SEARCH("-", $A867) + 1)),INDIRECT(LEFT($A867,SEARCH("-",$A867,1)-1)&amp;"_Header"),0)</f>
        <v>39</v>
      </c>
    </row>
    <row r="872" spans="1:17" ht="30" customHeight="1">
      <c r="A872" s="396" t="s">
        <v>623</v>
      </c>
      <c r="B872" s="317" t="s">
        <v>623</v>
      </c>
      <c r="C872" s="707" t="s">
        <v>687</v>
      </c>
      <c r="D872" s="708"/>
      <c r="E872" s="708"/>
      <c r="F872" s="709"/>
      <c r="G872" s="211"/>
      <c r="H872" s="169"/>
      <c r="I872" s="169"/>
      <c r="J872" s="169"/>
      <c r="K872" s="169"/>
      <c r="L872" s="169"/>
      <c r="M872" s="169"/>
      <c r="N872" s="170"/>
      <c r="O872" s="170"/>
    </row>
    <row r="873" spans="1:17" ht="60" customHeight="1">
      <c r="A873" s="396" t="s">
        <v>1316</v>
      </c>
      <c r="B873" s="317" t="s">
        <v>1317</v>
      </c>
      <c r="C873" s="704"/>
      <c r="D873" s="705"/>
      <c r="E873" s="705"/>
      <c r="F873" s="706"/>
      <c r="G873" s="332" t="e">
        <f ca="1">IF(AND($I873=TRUE,$J873=TRUE),"Return to form","")</f>
        <v>#N/A</v>
      </c>
      <c r="H873" s="169" t="e">
        <f ca="1">OR(AND(E867&lt;&gt;0,ABS(F867-E867)&gt;=$M873),AND(E867=0,F867&gt;=$M873))</f>
        <v>#N/A</v>
      </c>
      <c r="I873" s="169" t="e">
        <f ca="1">OR(F867&lt;=(E867*(1-N873)),F867&gt;=(E867*(1+N873)))</f>
        <v>#N/A</v>
      </c>
      <c r="J873" s="169" t="b">
        <f>ISTEXT(C873)</f>
        <v>0</v>
      </c>
      <c r="K873" s="169" t="e">
        <f ca="1">IF(AND(H873=TRUE,I873=TRUE),TRUE,FALSE)</f>
        <v>#N/A</v>
      </c>
      <c r="L873" s="169" t="e">
        <f ca="1">IF(AND(H873=TRUE,I873=TRUE,J873=TRUE),TRUE,FALSE)</f>
        <v>#N/A</v>
      </c>
      <c r="M873" s="169">
        <v>5000</v>
      </c>
      <c r="N873" s="170">
        <v>0.2</v>
      </c>
      <c r="O873" s="170" t="s">
        <v>683</v>
      </c>
      <c r="P873">
        <f t="shared" ca="1" si="86"/>
        <v>41</v>
      </c>
      <c r="Q873">
        <f ca="1">MATCH(RIGHT($A867,LEN($A867) - SEARCH("-", $A867, SEARCH("-", $A867) + 1)),INDIRECT(LEFT($A867,SEARCH("-",$A867,1)-1)&amp;"_Header"),0)</f>
        <v>39</v>
      </c>
    </row>
    <row r="874" spans="1:17">
      <c r="A874" s="396" t="s">
        <v>623</v>
      </c>
      <c r="B874" s="317" t="s">
        <v>623</v>
      </c>
      <c r="C874" s="123"/>
      <c r="D874" s="123"/>
      <c r="E874" s="123"/>
      <c r="F874" s="123"/>
      <c r="G874" s="212"/>
      <c r="H874" s="158"/>
      <c r="I874" s="158"/>
      <c r="J874" s="158"/>
      <c r="K874" s="158"/>
      <c r="L874" s="158"/>
      <c r="M874" s="158"/>
      <c r="N874" s="163"/>
      <c r="O874" s="163"/>
    </row>
    <row r="875" spans="1:17">
      <c r="A875" s="396" t="s">
        <v>623</v>
      </c>
      <c r="B875" s="317" t="s">
        <v>623</v>
      </c>
      <c r="C875" s="92" t="s">
        <v>1318</v>
      </c>
      <c r="D875" s="55"/>
      <c r="E875" s="55"/>
      <c r="F875" s="56"/>
      <c r="G875" s="211"/>
      <c r="H875" s="158"/>
      <c r="I875" s="158"/>
      <c r="J875" s="158"/>
      <c r="K875" s="158"/>
      <c r="L875" s="158"/>
      <c r="M875" s="158"/>
      <c r="N875" s="163"/>
      <c r="O875" s="163"/>
    </row>
    <row r="876" spans="1:17" ht="45" customHeight="1">
      <c r="A876" s="396" t="s">
        <v>623</v>
      </c>
      <c r="B876" s="317" t="s">
        <v>623</v>
      </c>
      <c r="C876" s="57" t="s">
        <v>675</v>
      </c>
      <c r="D876" s="57" t="s">
        <v>676</v>
      </c>
      <c r="E876" s="57" t="s">
        <v>677</v>
      </c>
      <c r="F876" s="57" t="s">
        <v>678</v>
      </c>
      <c r="G876" s="211"/>
      <c r="H876" s="165"/>
      <c r="I876" s="165"/>
      <c r="J876" s="158"/>
      <c r="K876" s="165"/>
      <c r="L876" s="158"/>
      <c r="M876" s="158"/>
      <c r="N876" s="163"/>
      <c r="O876" s="163"/>
    </row>
    <row r="877" spans="1:17">
      <c r="A877" s="397" t="str">
        <f>LEFT(A879,LEN(A879)-8)</f>
        <v>EandR1-envtrd-exptotfa</v>
      </c>
      <c r="B877" s="317" t="s">
        <v>623</v>
      </c>
      <c r="C877" s="249" t="e">
        <f ca="1">INDEX(INDIRECT("data_"&amp;C$1&amp;"_array"),MATCH(Cover!$C$17,INDIRECT("data_"&amp;C$1&amp;"_rows"),0),MATCH(SUBSTITUTE($A877,"strt","end"),INDIRECT("data_"&amp;C$1&amp;"_cols"),0))</f>
        <v>#N/A</v>
      </c>
      <c r="D877" s="249" t="e">
        <f ca="1">INDEX(INDIRECT("data_"&amp;D$1&amp;"_array"),MATCH(Cover!$C$17,INDIRECT("data_"&amp;D$1&amp;"_rows"),0),MATCH(SUBSTITUTE($A877,"strt","end"),INDIRECT("data_"&amp;D$1&amp;"_cols"),0))</f>
        <v>#N/A</v>
      </c>
      <c r="E877" s="249" t="e">
        <f ca="1">INDEX(INDIRECT("data_"&amp;E$1&amp;"_array"),MATCH(Cover!$C$17,INDIRECT("data_"&amp;E$1&amp;"_rows"),0),MATCH(SUBSTITUTE($A877,"strt","end"),INDIRECT("data_"&amp;E$1&amp;"_cols"),0))</f>
        <v>#N/A</v>
      </c>
      <c r="F877" s="250">
        <f ca="1">INDEX(INDIRECT(LEFT($A877,SEARCH("-",$A877,1)-1)&amp;"_data"),MATCH(MID($A877, SEARCH("-",$A877) + 1, SEARCH("-",$A877,SEARCH("-",$A877)+1) - SEARCH("-",$A877) - 1),INDIRECT(LEFT($A877,SEARCH("-",$A877,1)-1)&amp;"_rows"),0),MATCH(RIGHT($A877,LEN($A877) - SEARCH("-", $A877, SEARCH("-", $A877) + 1)),INDIRECT(LEFT($A877,SEARCH("-",$A877,1)-1)&amp;"_Header"),0))</f>
        <v>0</v>
      </c>
      <c r="G877" s="211"/>
      <c r="H877" s="166"/>
      <c r="I877" s="166"/>
      <c r="J877" s="167"/>
      <c r="K877" s="166"/>
      <c r="L877" s="167"/>
      <c r="M877" s="167"/>
      <c r="N877" s="168"/>
      <c r="O877" s="168"/>
    </row>
    <row r="878" spans="1:17" ht="60" customHeight="1">
      <c r="A878" s="396" t="s">
        <v>623</v>
      </c>
      <c r="B878" s="317" t="s">
        <v>623</v>
      </c>
      <c r="C878" s="707" t="s">
        <v>692</v>
      </c>
      <c r="D878" s="708"/>
      <c r="E878" s="708"/>
      <c r="F878" s="709"/>
      <c r="G878" s="95"/>
      <c r="H878" s="169"/>
      <c r="I878" s="169"/>
      <c r="J878" s="169"/>
      <c r="K878" s="169"/>
      <c r="L878" s="169"/>
      <c r="M878" s="169"/>
      <c r="N878" s="170"/>
      <c r="O878" s="170"/>
    </row>
    <row r="879" spans="1:17" ht="60" customHeight="1">
      <c r="A879" s="396" t="s">
        <v>1319</v>
      </c>
      <c r="B879" s="317" t="s">
        <v>1320</v>
      </c>
      <c r="C879" s="704"/>
      <c r="D879" s="705"/>
      <c r="E879" s="705"/>
      <c r="F879" s="706"/>
      <c r="G879" s="332" t="e">
        <f ca="1">IF(AND($I879=TRUE,$J879=TRUE),"Return to form","")</f>
        <v>#N/A</v>
      </c>
      <c r="H879" s="169" t="e">
        <f ca="1">D877&lt;&gt;0</f>
        <v>#N/A</v>
      </c>
      <c r="I879" s="169" t="e">
        <f ca="1">F877&gt;=D877</f>
        <v>#N/A</v>
      </c>
      <c r="J879" s="169" t="b">
        <f>ISTEXT(C879)</f>
        <v>0</v>
      </c>
      <c r="K879" s="169" t="e">
        <f ca="1">IF(AND(H879=TRUE,I879=TRUE),TRUE,FALSE)</f>
        <v>#N/A</v>
      </c>
      <c r="L879" s="169" t="e">
        <f ca="1">IF(AND(H879=TRUE,I879=TRUE,J879=TRUE),TRUE,FALSE)</f>
        <v>#N/A</v>
      </c>
      <c r="M879" s="169"/>
      <c r="N879" s="170"/>
      <c r="O879" s="170" t="s">
        <v>683</v>
      </c>
      <c r="P879">
        <f ca="1">MATCH(MID($A877, SEARCH("-",$A879) + 1, SEARCH("-",$A879,SEARCH("-",$A879)+1) - SEARCH("-",$A879) - 1),INDIRECT(LEFT($A879,SEARCH("-",$A879,1)-1)&amp;"_rows"),0)</f>
        <v>42</v>
      </c>
      <c r="Q879">
        <f ca="1">MATCH(RIGHT($A877,LEN($A877) - SEARCH("-", $A877, SEARCH("-", $A877) + 1)),INDIRECT(LEFT($A877,SEARCH("-",$A877,1)-1)&amp;"_Header"),0)</f>
        <v>12</v>
      </c>
    </row>
    <row r="880" spans="1:17" ht="30" customHeight="1">
      <c r="A880" s="396" t="s">
        <v>623</v>
      </c>
      <c r="B880" s="317" t="s">
        <v>623</v>
      </c>
      <c r="C880" s="707" t="s">
        <v>684</v>
      </c>
      <c r="D880" s="708"/>
      <c r="E880" s="708"/>
      <c r="F880" s="709"/>
      <c r="G880" s="211"/>
      <c r="H880" s="169"/>
      <c r="I880" s="169"/>
      <c r="J880" s="169"/>
      <c r="K880" s="169"/>
      <c r="L880" s="169"/>
      <c r="M880" s="169"/>
      <c r="N880" s="170"/>
      <c r="O880" s="170"/>
    </row>
    <row r="881" spans="1:17" ht="60" customHeight="1">
      <c r="A881" s="396" t="s">
        <v>1321</v>
      </c>
      <c r="B881" s="317" t="s">
        <v>1322</v>
      </c>
      <c r="C881" s="704"/>
      <c r="D881" s="705"/>
      <c r="E881" s="705"/>
      <c r="F881" s="706"/>
      <c r="G881" s="332" t="e">
        <f ca="1">IF(AND($I881=TRUE,$J881=TRUE),"Return to form","")</f>
        <v>#N/A</v>
      </c>
      <c r="H881" s="169" t="e">
        <f ca="1">AND($F877&lt;=SUM($C877-$M881),$I879=FALSE)</f>
        <v>#N/A</v>
      </c>
      <c r="I881" s="169" t="e">
        <f ca="1">F877&lt;=SUM(C877*N881)</f>
        <v>#N/A</v>
      </c>
      <c r="J881" s="169" t="b">
        <f>ISTEXT(C881)</f>
        <v>0</v>
      </c>
      <c r="K881" s="169" t="e">
        <f ca="1">IF(AND(H881=TRUE,I881=TRUE),TRUE,FALSE)</f>
        <v>#N/A</v>
      </c>
      <c r="L881" s="169" t="e">
        <f ca="1">IF(AND(H881=TRUE,I881=TRUE,J881=TRUE),TRUE,FALSE)</f>
        <v>#N/A</v>
      </c>
      <c r="M881" s="169">
        <v>5000</v>
      </c>
      <c r="N881" s="170">
        <v>0.33333333333333298</v>
      </c>
      <c r="O881" s="170" t="s">
        <v>683</v>
      </c>
      <c r="P881">
        <f t="shared" ref="P881:P883" ca="1" si="87">MATCH(MID($A879, SEARCH("-",$A881) + 1, SEARCH("-",$A881,SEARCH("-",$A881)+1) - SEARCH("-",$A881) - 1),INDIRECT(LEFT($A881,SEARCH("-",$A881,1)-1)&amp;"_rows"),0)</f>
        <v>42</v>
      </c>
      <c r="Q881">
        <f ca="1">MATCH(RIGHT($A877,LEN($A877) - SEARCH("-", $A877, SEARCH("-", $A877) + 1)),INDIRECT(LEFT($A877,SEARCH("-",$A877,1)-1)&amp;"_Header"),0)</f>
        <v>12</v>
      </c>
    </row>
    <row r="882" spans="1:17" ht="30" customHeight="1">
      <c r="A882" s="396" t="s">
        <v>623</v>
      </c>
      <c r="B882" s="317" t="s">
        <v>623</v>
      </c>
      <c r="C882" s="707" t="s">
        <v>687</v>
      </c>
      <c r="D882" s="708"/>
      <c r="E882" s="708"/>
      <c r="F882" s="709"/>
      <c r="G882" s="211"/>
      <c r="H882" s="169"/>
      <c r="I882" s="169"/>
      <c r="J882" s="169"/>
      <c r="K882" s="169"/>
      <c r="L882" s="169"/>
      <c r="M882" s="169"/>
      <c r="N882" s="170"/>
      <c r="O882" s="170"/>
    </row>
    <row r="883" spans="1:17" ht="60" customHeight="1">
      <c r="A883" s="396" t="s">
        <v>1323</v>
      </c>
      <c r="B883" s="317" t="s">
        <v>1324</v>
      </c>
      <c r="C883" s="704"/>
      <c r="D883" s="705"/>
      <c r="E883" s="705"/>
      <c r="F883" s="706"/>
      <c r="G883" s="332" t="e">
        <f ca="1">IF(AND($I883=TRUE,$J883=TRUE),"Return to form","")</f>
        <v>#N/A</v>
      </c>
      <c r="H883" s="169" t="e">
        <f ca="1">OR(AND(E877&lt;&gt;0,ABS(F877-E877)&gt;=$M883),AND(E877=0,F877&gt;=$M883))</f>
        <v>#N/A</v>
      </c>
      <c r="I883" s="169" t="e">
        <f ca="1">OR(F877&lt;=(E877*(1-N883)),F877&gt;=(E877*(1+N883)))</f>
        <v>#N/A</v>
      </c>
      <c r="J883" s="169" t="b">
        <f>ISTEXT(C883)</f>
        <v>0</v>
      </c>
      <c r="K883" s="169" t="e">
        <f ca="1">IF(AND(H883=TRUE,I883=TRUE),TRUE,FALSE)</f>
        <v>#N/A</v>
      </c>
      <c r="L883" s="169" t="e">
        <f ca="1">IF(AND(H883=TRUE,I883=TRUE,J883=TRUE),TRUE,FALSE)</f>
        <v>#N/A</v>
      </c>
      <c r="M883" s="169">
        <v>5000</v>
      </c>
      <c r="N883" s="170">
        <v>0.2</v>
      </c>
      <c r="O883" s="170" t="s">
        <v>683</v>
      </c>
      <c r="P883">
        <f t="shared" ca="1" si="87"/>
        <v>42</v>
      </c>
      <c r="Q883">
        <f ca="1">MATCH(RIGHT($A877,LEN($A877) - SEARCH("-", $A877, SEARCH("-", $A877) + 1)),INDIRECT(LEFT($A877,SEARCH("-",$A877,1)-1)&amp;"_Header"),0)</f>
        <v>12</v>
      </c>
    </row>
    <row r="884" spans="1:17">
      <c r="A884" s="396" t="s">
        <v>623</v>
      </c>
      <c r="B884" s="317" t="s">
        <v>623</v>
      </c>
      <c r="C884" s="123"/>
      <c r="D884" s="123"/>
      <c r="E884" s="123"/>
      <c r="F884" s="123"/>
      <c r="G884" s="212"/>
      <c r="H884" s="158"/>
      <c r="I884" s="158"/>
      <c r="J884" s="158"/>
      <c r="K884" s="158"/>
      <c r="L884" s="158"/>
      <c r="M884" s="158"/>
      <c r="N884" s="163"/>
      <c r="O884" s="163"/>
    </row>
    <row r="885" spans="1:17">
      <c r="A885" s="396" t="s">
        <v>623</v>
      </c>
      <c r="B885" s="317" t="s">
        <v>623</v>
      </c>
      <c r="C885" s="92" t="s">
        <v>1325</v>
      </c>
      <c r="D885" s="55"/>
      <c r="E885" s="55"/>
      <c r="F885" s="56"/>
      <c r="G885" s="211"/>
      <c r="H885" s="158"/>
      <c r="I885" s="158"/>
      <c r="J885" s="158"/>
      <c r="K885" s="158"/>
      <c r="L885" s="158"/>
      <c r="M885" s="158"/>
      <c r="N885" s="163"/>
      <c r="O885" s="163"/>
    </row>
    <row r="886" spans="1:17" ht="45" customHeight="1">
      <c r="A886" s="396" t="s">
        <v>623</v>
      </c>
      <c r="B886" s="317" t="s">
        <v>623</v>
      </c>
      <c r="C886" s="57" t="s">
        <v>675</v>
      </c>
      <c r="D886" s="57" t="s">
        <v>676</v>
      </c>
      <c r="E886" s="57" t="s">
        <v>677</v>
      </c>
      <c r="F886" s="57" t="s">
        <v>678</v>
      </c>
      <c r="G886" s="211"/>
      <c r="H886" s="165"/>
      <c r="I886" s="165"/>
      <c r="J886" s="158"/>
      <c r="K886" s="165"/>
      <c r="L886" s="158"/>
      <c r="M886" s="158"/>
      <c r="N886" s="163"/>
      <c r="O886" s="163"/>
    </row>
    <row r="887" spans="1:17">
      <c r="A887" s="397" t="str">
        <f>LEFT(A889,LEN(A889)-8)</f>
        <v>EandR1-envtrd-exptotfin</v>
      </c>
      <c r="B887" s="317" t="s">
        <v>623</v>
      </c>
      <c r="C887" s="249" t="e">
        <f ca="1">INDEX(INDIRECT("data_"&amp;C$1&amp;"_array"),MATCH(Cover!$C$17,INDIRECT("data_"&amp;C$1&amp;"_rows"),0),MATCH(SUBSTITUTE($A887,"strt","end"),INDIRECT("data_"&amp;C$1&amp;"_cols"),0))</f>
        <v>#N/A</v>
      </c>
      <c r="D887" s="249" t="e">
        <f ca="1">INDEX(INDIRECT("data_"&amp;D$1&amp;"_array"),MATCH(Cover!$C$17,INDIRECT("data_"&amp;D$1&amp;"_rows"),0),MATCH(SUBSTITUTE($A887,"strt","end"),INDIRECT("data_"&amp;D$1&amp;"_cols"),0))</f>
        <v>#N/A</v>
      </c>
      <c r="E887" s="249" t="e">
        <f ca="1">INDEX(INDIRECT("data_"&amp;E$1&amp;"_array"),MATCH(Cover!$C$17,INDIRECT("data_"&amp;E$1&amp;"_rows"),0),MATCH(SUBSTITUTE($A887,"strt","end"),INDIRECT("data_"&amp;E$1&amp;"_cols"),0))</f>
        <v>#N/A</v>
      </c>
      <c r="F887" s="250">
        <f ca="1">INDEX(INDIRECT(LEFT($A887,SEARCH("-",$A887,1)-1)&amp;"_data"),MATCH(MID($A887, SEARCH("-",$A887) + 1, SEARCH("-",$A887,SEARCH("-",$A887)+1) - SEARCH("-",$A887) - 1),INDIRECT(LEFT($A887,SEARCH("-",$A887,1)-1)&amp;"_rows"),0),MATCH(RIGHT($A887,LEN($A887) - SEARCH("-", $A887, SEARCH("-", $A887) + 1)),INDIRECT(LEFT($A887,SEARCH("-",$A887,1)-1)&amp;"_Header"),0))</f>
        <v>0</v>
      </c>
      <c r="G887" s="211"/>
      <c r="H887" s="166"/>
      <c r="I887" s="166"/>
      <c r="J887" s="167"/>
      <c r="K887" s="166"/>
      <c r="L887" s="167"/>
      <c r="M887" s="167"/>
      <c r="N887" s="168"/>
      <c r="O887" s="168"/>
    </row>
    <row r="888" spans="1:17" ht="60" customHeight="1">
      <c r="A888" s="396" t="s">
        <v>623</v>
      </c>
      <c r="B888" s="317" t="s">
        <v>623</v>
      </c>
      <c r="C888" s="707" t="s">
        <v>692</v>
      </c>
      <c r="D888" s="708"/>
      <c r="E888" s="708"/>
      <c r="F888" s="709"/>
      <c r="G888" s="95"/>
      <c r="H888" s="169"/>
      <c r="I888" s="169"/>
      <c r="J888" s="169"/>
      <c r="K888" s="169"/>
      <c r="L888" s="169"/>
      <c r="M888" s="169"/>
      <c r="N888" s="170"/>
      <c r="O888" s="170"/>
    </row>
    <row r="889" spans="1:17" ht="60" customHeight="1">
      <c r="A889" s="396" t="s">
        <v>1326</v>
      </c>
      <c r="B889" s="317" t="s">
        <v>1327</v>
      </c>
      <c r="C889" s="704"/>
      <c r="D889" s="705"/>
      <c r="E889" s="705"/>
      <c r="F889" s="706"/>
      <c r="G889" s="332" t="e">
        <f ca="1">IF(AND($I889=TRUE,$J889=TRUE),"Return to form","")</f>
        <v>#N/A</v>
      </c>
      <c r="H889" s="169" t="e">
        <f ca="1">D887&lt;&gt;0</f>
        <v>#N/A</v>
      </c>
      <c r="I889" s="169" t="e">
        <f ca="1">F887&gt;=D887</f>
        <v>#N/A</v>
      </c>
      <c r="J889" s="169" t="b">
        <f>ISTEXT(C889)</f>
        <v>0</v>
      </c>
      <c r="K889" s="169" t="e">
        <f ca="1">IF(AND(H889=TRUE,I889=TRUE),TRUE,FALSE)</f>
        <v>#N/A</v>
      </c>
      <c r="L889" s="169" t="e">
        <f ca="1">IF(AND(H889=TRUE,I889=TRUE,J889=TRUE),TRUE,FALSE)</f>
        <v>#N/A</v>
      </c>
      <c r="M889" s="169"/>
      <c r="N889" s="170"/>
      <c r="O889" s="170" t="s">
        <v>683</v>
      </c>
      <c r="P889">
        <f ca="1">MATCH(MID($A887, SEARCH("-",$A889) + 1, SEARCH("-",$A889,SEARCH("-",$A889)+1) - SEARCH("-",$A889) - 1),INDIRECT(LEFT($A889,SEARCH("-",$A889,1)-1)&amp;"_rows"),0)</f>
        <v>42</v>
      </c>
      <c r="Q889">
        <f ca="1">MATCH(RIGHT($A887,LEN($A887) - SEARCH("-", $A887, SEARCH("-", $A887) + 1)),INDIRECT(LEFT($A887,SEARCH("-",$A887,1)-1)&amp;"_Header"),0)</f>
        <v>23</v>
      </c>
    </row>
    <row r="890" spans="1:17" ht="30" customHeight="1">
      <c r="A890" s="396" t="s">
        <v>623</v>
      </c>
      <c r="B890" s="317" t="s">
        <v>623</v>
      </c>
      <c r="C890" s="707" t="s">
        <v>684</v>
      </c>
      <c r="D890" s="708"/>
      <c r="E890" s="708"/>
      <c r="F890" s="709"/>
      <c r="G890" s="211"/>
      <c r="H890" s="169"/>
      <c r="I890" s="169"/>
      <c r="J890" s="169"/>
      <c r="K890" s="169"/>
      <c r="L890" s="169"/>
      <c r="M890" s="169"/>
      <c r="N890" s="170"/>
      <c r="O890" s="170"/>
    </row>
    <row r="891" spans="1:17" ht="60" customHeight="1">
      <c r="A891" s="396" t="s">
        <v>1328</v>
      </c>
      <c r="B891" s="317" t="s">
        <v>1329</v>
      </c>
      <c r="C891" s="704"/>
      <c r="D891" s="705"/>
      <c r="E891" s="705"/>
      <c r="F891" s="706"/>
      <c r="G891" s="332" t="e">
        <f ca="1">IF(AND($I891=TRUE,$J891=TRUE),"Return to form","")</f>
        <v>#N/A</v>
      </c>
      <c r="H891" s="169" t="e">
        <f ca="1">AND($F887&lt;=SUM($C887-$M891),$I889=FALSE)</f>
        <v>#N/A</v>
      </c>
      <c r="I891" s="169" t="e">
        <f ca="1">F887&lt;=SUM(C887*N891)</f>
        <v>#N/A</v>
      </c>
      <c r="J891" s="169" t="b">
        <f>ISTEXT(C891)</f>
        <v>0</v>
      </c>
      <c r="K891" s="169" t="e">
        <f ca="1">IF(AND(H891=TRUE,I891=TRUE),TRUE,FALSE)</f>
        <v>#N/A</v>
      </c>
      <c r="L891" s="169" t="e">
        <f ca="1">IF(AND(H891=TRUE,I891=TRUE,J891=TRUE),TRUE,FALSE)</f>
        <v>#N/A</v>
      </c>
      <c r="M891" s="169">
        <v>5000</v>
      </c>
      <c r="N891" s="170">
        <v>0.33333333333333298</v>
      </c>
      <c r="O891" s="170" t="s">
        <v>683</v>
      </c>
      <c r="P891">
        <f t="shared" ref="P891:P893" ca="1" si="88">MATCH(MID($A889, SEARCH("-",$A891) + 1, SEARCH("-",$A891,SEARCH("-",$A891)+1) - SEARCH("-",$A891) - 1),INDIRECT(LEFT($A891,SEARCH("-",$A891,1)-1)&amp;"_rows"),0)</f>
        <v>42</v>
      </c>
      <c r="Q891">
        <f ca="1">MATCH(RIGHT($A887,LEN($A887) - SEARCH("-", $A887, SEARCH("-", $A887) + 1)),INDIRECT(LEFT($A887,SEARCH("-",$A887,1)-1)&amp;"_Header"),0)</f>
        <v>23</v>
      </c>
    </row>
    <row r="892" spans="1:17" ht="30" customHeight="1">
      <c r="A892" s="396" t="s">
        <v>623</v>
      </c>
      <c r="B892" s="317" t="s">
        <v>623</v>
      </c>
      <c r="C892" s="707" t="s">
        <v>687</v>
      </c>
      <c r="D892" s="708"/>
      <c r="E892" s="708"/>
      <c r="F892" s="709"/>
      <c r="G892" s="211"/>
      <c r="H892" s="169"/>
      <c r="I892" s="169"/>
      <c r="J892" s="169"/>
      <c r="K892" s="169"/>
      <c r="L892" s="169"/>
      <c r="M892" s="169"/>
      <c r="N892" s="170"/>
      <c r="O892" s="170"/>
    </row>
    <row r="893" spans="1:17" ht="60" customHeight="1">
      <c r="A893" s="396" t="s">
        <v>1330</v>
      </c>
      <c r="B893" s="317" t="s">
        <v>1331</v>
      </c>
      <c r="C893" s="704"/>
      <c r="D893" s="705"/>
      <c r="E893" s="705"/>
      <c r="F893" s="706"/>
      <c r="G893" s="332" t="e">
        <f ca="1">IF(AND($I893=TRUE,$J893=TRUE),"Return to form","")</f>
        <v>#N/A</v>
      </c>
      <c r="H893" s="169" t="e">
        <f ca="1">OR(AND(E887&lt;&gt;0,ABS(F887-E887)&gt;=$M893),AND(E887=0,F887&gt;=$M893))</f>
        <v>#N/A</v>
      </c>
      <c r="I893" s="169" t="e">
        <f ca="1">OR(F887&lt;=(E887*(1-N893)),F887&gt;=(E887*(1+N893)))</f>
        <v>#N/A</v>
      </c>
      <c r="J893" s="169" t="b">
        <f>ISTEXT(C893)</f>
        <v>0</v>
      </c>
      <c r="K893" s="169" t="e">
        <f ca="1">IF(AND(H893=TRUE,I893=TRUE),TRUE,FALSE)</f>
        <v>#N/A</v>
      </c>
      <c r="L893" s="169" t="e">
        <f ca="1">IF(AND(H893=TRUE,I893=TRUE,J893=TRUE),TRUE,FALSE)</f>
        <v>#N/A</v>
      </c>
      <c r="M893" s="169">
        <v>5000</v>
      </c>
      <c r="N893" s="170">
        <v>0.2</v>
      </c>
      <c r="O893" s="170" t="s">
        <v>683</v>
      </c>
      <c r="P893">
        <f t="shared" ca="1" si="88"/>
        <v>42</v>
      </c>
      <c r="Q893">
        <f ca="1">MATCH(RIGHT($A887,LEN($A887) - SEARCH("-", $A887, SEARCH("-", $A887) + 1)),INDIRECT(LEFT($A887,SEARCH("-",$A887,1)-1)&amp;"_Header"),0)</f>
        <v>23</v>
      </c>
    </row>
    <row r="894" spans="1:17">
      <c r="A894" s="396" t="s">
        <v>623</v>
      </c>
      <c r="B894" s="317" t="s">
        <v>623</v>
      </c>
      <c r="C894" s="123"/>
      <c r="D894" s="123"/>
      <c r="E894" s="123"/>
      <c r="F894" s="123"/>
      <c r="G894" s="212"/>
      <c r="H894" s="158"/>
      <c r="I894" s="158"/>
      <c r="J894" s="158"/>
      <c r="K894" s="158"/>
      <c r="L894" s="158"/>
      <c r="M894" s="158"/>
      <c r="N894" s="163"/>
      <c r="O894" s="163"/>
    </row>
    <row r="895" spans="1:17">
      <c r="A895" s="396" t="s">
        <v>623</v>
      </c>
      <c r="B895" s="317" t="s">
        <v>623</v>
      </c>
      <c r="C895" s="92" t="s">
        <v>1332</v>
      </c>
      <c r="D895" s="55"/>
      <c r="E895" s="55"/>
      <c r="F895" s="56"/>
      <c r="G895" s="211"/>
      <c r="H895" s="158"/>
      <c r="I895" s="158"/>
      <c r="J895" s="158"/>
      <c r="K895" s="158"/>
      <c r="L895" s="158"/>
      <c r="M895" s="158"/>
      <c r="N895" s="163"/>
      <c r="O895" s="163"/>
    </row>
    <row r="896" spans="1:17" ht="45" customHeight="1">
      <c r="A896" s="396" t="s">
        <v>623</v>
      </c>
      <c r="B896" s="317" t="s">
        <v>623</v>
      </c>
      <c r="C896" s="57" t="s">
        <v>675</v>
      </c>
      <c r="D896" s="57" t="s">
        <v>676</v>
      </c>
      <c r="E896" s="57" t="s">
        <v>677</v>
      </c>
      <c r="F896" s="57" t="s">
        <v>678</v>
      </c>
      <c r="G896" s="211"/>
      <c r="H896" s="165"/>
      <c r="I896" s="165"/>
      <c r="J896" s="158"/>
      <c r="K896" s="165"/>
      <c r="L896" s="158"/>
      <c r="M896" s="158"/>
      <c r="N896" s="163"/>
      <c r="O896" s="163"/>
    </row>
    <row r="897" spans="1:17">
      <c r="A897" s="397" t="str">
        <f>LEFT(A899,LEN(A899)-8)</f>
        <v>EandR1-envtrd-rectot</v>
      </c>
      <c r="B897" s="317" t="s">
        <v>623</v>
      </c>
      <c r="C897" s="249" t="e">
        <f ca="1">INDEX(INDIRECT("data_"&amp;C$1&amp;"_array"),MATCH(Cover!$C$17,INDIRECT("data_"&amp;C$1&amp;"_rows"),0),MATCH(SUBSTITUTE($A897,"strt","end"),INDIRECT("data_"&amp;C$1&amp;"_cols"),0))</f>
        <v>#N/A</v>
      </c>
      <c r="D897" s="249" t="e">
        <f ca="1">INDEX(INDIRECT("data_"&amp;D$1&amp;"_array"),MATCH(Cover!$C$17,INDIRECT("data_"&amp;D$1&amp;"_rows"),0),MATCH(SUBSTITUTE($A897,"strt","end"),INDIRECT("data_"&amp;D$1&amp;"_cols"),0))</f>
        <v>#N/A</v>
      </c>
      <c r="E897" s="249" t="e">
        <f ca="1">INDEX(INDIRECT("data_"&amp;E$1&amp;"_array"),MATCH(Cover!$C$17,INDIRECT("data_"&amp;E$1&amp;"_rows"),0),MATCH(SUBSTITUTE($A897,"strt","end"),INDIRECT("data_"&amp;E$1&amp;"_cols"),0))</f>
        <v>#N/A</v>
      </c>
      <c r="F897" s="250">
        <f ca="1">INDEX(INDIRECT(LEFT($A897,SEARCH("-",$A897,1)-1)&amp;"_data"),MATCH(MID($A897, SEARCH("-",$A897) + 1, SEARCH("-",$A897,SEARCH("-",$A897)+1) - SEARCH("-",$A897) - 1),INDIRECT(LEFT($A897,SEARCH("-",$A897,1)-1)&amp;"_rows"),0),MATCH(RIGHT($A897,LEN($A897) - SEARCH("-", $A897, SEARCH("-", $A897) + 1)),INDIRECT(LEFT($A897,SEARCH("-",$A897,1)-1)&amp;"_Header"),0))</f>
        <v>0</v>
      </c>
      <c r="G897" s="211"/>
      <c r="H897" s="166"/>
      <c r="I897" s="166"/>
      <c r="J897" s="167"/>
      <c r="K897" s="166"/>
      <c r="L897" s="167"/>
      <c r="M897" s="167"/>
      <c r="N897" s="168"/>
      <c r="O897" s="168"/>
    </row>
    <row r="898" spans="1:17" ht="60" customHeight="1">
      <c r="A898" s="396" t="s">
        <v>623</v>
      </c>
      <c r="B898" s="317" t="s">
        <v>623</v>
      </c>
      <c r="C898" s="707" t="s">
        <v>692</v>
      </c>
      <c r="D898" s="708"/>
      <c r="E898" s="708"/>
      <c r="F898" s="709"/>
      <c r="G898" s="95"/>
      <c r="H898" s="169"/>
      <c r="I898" s="169"/>
      <c r="J898" s="169"/>
      <c r="K898" s="169"/>
      <c r="L898" s="169"/>
      <c r="M898" s="169"/>
      <c r="N898" s="170"/>
      <c r="O898" s="170"/>
    </row>
    <row r="899" spans="1:17" ht="60" customHeight="1">
      <c r="A899" s="396" t="s">
        <v>1333</v>
      </c>
      <c r="B899" s="317" t="s">
        <v>1334</v>
      </c>
      <c r="C899" s="704"/>
      <c r="D899" s="705"/>
      <c r="E899" s="705"/>
      <c r="F899" s="706"/>
      <c r="G899" s="332" t="e">
        <f ca="1">IF(AND($I899=TRUE,$J899=TRUE),"Return to form","")</f>
        <v>#N/A</v>
      </c>
      <c r="H899" s="169" t="e">
        <f ca="1">D897&lt;&gt;0</f>
        <v>#N/A</v>
      </c>
      <c r="I899" s="169" t="e">
        <f ca="1">F897&gt;=D897</f>
        <v>#N/A</v>
      </c>
      <c r="J899" s="169" t="b">
        <f>ISTEXT(C899)</f>
        <v>0</v>
      </c>
      <c r="K899" s="169" t="e">
        <f ca="1">IF(AND(H899=TRUE,I899=TRUE),TRUE,FALSE)</f>
        <v>#N/A</v>
      </c>
      <c r="L899" s="169" t="e">
        <f ca="1">IF(AND(H899=TRUE,I899=TRUE,J899=TRUE),TRUE,FALSE)</f>
        <v>#N/A</v>
      </c>
      <c r="M899" s="169"/>
      <c r="N899" s="170"/>
      <c r="O899" s="170" t="s">
        <v>683</v>
      </c>
      <c r="P899">
        <f ca="1">MATCH(MID($A897, SEARCH("-",$A899) + 1, SEARCH("-",$A899,SEARCH("-",$A899)+1) - SEARCH("-",$A899) - 1),INDIRECT(LEFT($A899,SEARCH("-",$A899,1)-1)&amp;"_rows"),0)</f>
        <v>42</v>
      </c>
      <c r="Q899">
        <f ca="1">MATCH(RIGHT($A897,LEN($A897) - SEARCH("-", $A897, SEARCH("-", $A897) + 1)),INDIRECT(LEFT($A897,SEARCH("-",$A897,1)-1)&amp;"_Header"),0)</f>
        <v>39</v>
      </c>
    </row>
    <row r="900" spans="1:17" ht="30" customHeight="1">
      <c r="A900" s="396" t="s">
        <v>623</v>
      </c>
      <c r="B900" s="317" t="s">
        <v>623</v>
      </c>
      <c r="C900" s="707" t="s">
        <v>684</v>
      </c>
      <c r="D900" s="708"/>
      <c r="E900" s="708"/>
      <c r="F900" s="709"/>
      <c r="G900" s="211"/>
      <c r="H900" s="169"/>
      <c r="I900" s="169"/>
      <c r="J900" s="169"/>
      <c r="K900" s="169"/>
      <c r="L900" s="169"/>
      <c r="M900" s="169"/>
      <c r="N900" s="170"/>
      <c r="O900" s="170"/>
    </row>
    <row r="901" spans="1:17" ht="60" customHeight="1">
      <c r="A901" s="396" t="s">
        <v>1335</v>
      </c>
      <c r="B901" s="317" t="s">
        <v>1336</v>
      </c>
      <c r="C901" s="704"/>
      <c r="D901" s="705"/>
      <c r="E901" s="705"/>
      <c r="F901" s="706"/>
      <c r="G901" s="332" t="e">
        <f ca="1">IF(AND($I901=TRUE,$J901=TRUE),"Return to form","")</f>
        <v>#N/A</v>
      </c>
      <c r="H901" s="169" t="e">
        <f ca="1">AND($F897&lt;=SUM($C897-$M901),$I899=FALSE)</f>
        <v>#N/A</v>
      </c>
      <c r="I901" s="169" t="e">
        <f ca="1">F897&lt;=SUM(C897*N901)</f>
        <v>#N/A</v>
      </c>
      <c r="J901" s="169" t="b">
        <f>ISTEXT(C901)</f>
        <v>0</v>
      </c>
      <c r="K901" s="169" t="e">
        <f ca="1">IF(AND(H901=TRUE,I901=TRUE),TRUE,FALSE)</f>
        <v>#N/A</v>
      </c>
      <c r="L901" s="169" t="e">
        <f ca="1">IF(AND(H901=TRUE,I901=TRUE,J901=TRUE),TRUE,FALSE)</f>
        <v>#N/A</v>
      </c>
      <c r="M901" s="169">
        <v>5000</v>
      </c>
      <c r="N901" s="170">
        <v>0.33333333333333298</v>
      </c>
      <c r="O901" s="170" t="s">
        <v>683</v>
      </c>
      <c r="P901">
        <f t="shared" ref="P901:P903" ca="1" si="89">MATCH(MID($A899, SEARCH("-",$A901) + 1, SEARCH("-",$A901,SEARCH("-",$A901)+1) - SEARCH("-",$A901) - 1),INDIRECT(LEFT($A901,SEARCH("-",$A901,1)-1)&amp;"_rows"),0)</f>
        <v>42</v>
      </c>
      <c r="Q901">
        <f ca="1">MATCH(RIGHT($A897,LEN($A897) - SEARCH("-", $A897, SEARCH("-", $A897) + 1)),INDIRECT(LEFT($A897,SEARCH("-",$A897,1)-1)&amp;"_Header"),0)</f>
        <v>39</v>
      </c>
    </row>
    <row r="902" spans="1:17" ht="30" customHeight="1">
      <c r="A902" s="396" t="s">
        <v>623</v>
      </c>
      <c r="B902" s="317" t="s">
        <v>623</v>
      </c>
      <c r="C902" s="707" t="s">
        <v>687</v>
      </c>
      <c r="D902" s="708"/>
      <c r="E902" s="708"/>
      <c r="F902" s="709"/>
      <c r="G902" s="211"/>
      <c r="H902" s="169"/>
      <c r="I902" s="169"/>
      <c r="J902" s="169"/>
      <c r="K902" s="169"/>
      <c r="L902" s="169"/>
      <c r="M902" s="169"/>
      <c r="N902" s="170"/>
      <c r="O902" s="170"/>
    </row>
    <row r="903" spans="1:17" ht="60" customHeight="1">
      <c r="A903" s="396" t="s">
        <v>1337</v>
      </c>
      <c r="B903" s="317" t="s">
        <v>1338</v>
      </c>
      <c r="C903" s="704"/>
      <c r="D903" s="705"/>
      <c r="E903" s="705"/>
      <c r="F903" s="706"/>
      <c r="G903" s="332" t="e">
        <f ca="1">IF(AND($I903=TRUE,$J903=TRUE),"Return to form","")</f>
        <v>#N/A</v>
      </c>
      <c r="H903" s="169" t="e">
        <f ca="1">OR(AND(E897&lt;&gt;0,ABS(F897-E897)&gt;=$M903),AND(E897=0,F897&gt;=$M903))</f>
        <v>#N/A</v>
      </c>
      <c r="I903" s="169" t="e">
        <f ca="1">OR(F897&lt;=(E897*(1-N903)),F897&gt;=(E897*(1+N903)))</f>
        <v>#N/A</v>
      </c>
      <c r="J903" s="169" t="b">
        <f>ISTEXT(C903)</f>
        <v>0</v>
      </c>
      <c r="K903" s="169" t="e">
        <f ca="1">IF(AND(H903=TRUE,I903=TRUE),TRUE,FALSE)</f>
        <v>#N/A</v>
      </c>
      <c r="L903" s="169" t="e">
        <f ca="1">IF(AND(H903=TRUE,I903=TRUE,J903=TRUE),TRUE,FALSE)</f>
        <v>#N/A</v>
      </c>
      <c r="M903" s="169">
        <v>5000</v>
      </c>
      <c r="N903" s="170">
        <v>0.2</v>
      </c>
      <c r="O903" s="170" t="s">
        <v>683</v>
      </c>
      <c r="P903">
        <f t="shared" ca="1" si="89"/>
        <v>42</v>
      </c>
      <c r="Q903">
        <f ca="1">MATCH(RIGHT($A897,LEN($A897) - SEARCH("-", $A897, SEARCH("-", $A897) + 1)),INDIRECT(LEFT($A897,SEARCH("-",$A897,1)-1)&amp;"_Header"),0)</f>
        <v>39</v>
      </c>
    </row>
    <row r="904" spans="1:17">
      <c r="A904" s="396" t="s">
        <v>623</v>
      </c>
      <c r="B904" s="317" t="s">
        <v>623</v>
      </c>
      <c r="C904" s="123"/>
      <c r="D904" s="123"/>
      <c r="E904" s="123"/>
      <c r="F904" s="123"/>
      <c r="G904" s="212"/>
      <c r="H904" s="158"/>
      <c r="I904" s="158"/>
      <c r="J904" s="158"/>
      <c r="K904" s="158"/>
      <c r="L904" s="158"/>
      <c r="M904" s="158"/>
      <c r="N904" s="163"/>
      <c r="O904" s="163"/>
    </row>
    <row r="905" spans="1:17">
      <c r="A905" s="396" t="s">
        <v>623</v>
      </c>
      <c r="B905" s="317" t="s">
        <v>623</v>
      </c>
      <c r="C905" s="92" t="s">
        <v>1339</v>
      </c>
      <c r="D905" s="55"/>
      <c r="E905" s="55"/>
      <c r="F905" s="56"/>
      <c r="G905" s="211"/>
      <c r="H905" s="158"/>
      <c r="I905" s="158"/>
      <c r="J905" s="158"/>
      <c r="K905" s="158"/>
      <c r="L905" s="158"/>
      <c r="M905" s="158"/>
      <c r="N905" s="163"/>
      <c r="O905" s="163"/>
    </row>
    <row r="906" spans="1:17" ht="45" customHeight="1">
      <c r="A906" s="396" t="s">
        <v>623</v>
      </c>
      <c r="B906" s="317" t="s">
        <v>623</v>
      </c>
      <c r="C906" s="57" t="s">
        <v>675</v>
      </c>
      <c r="D906" s="57" t="s">
        <v>676</v>
      </c>
      <c r="E906" s="57" t="s">
        <v>677</v>
      </c>
      <c r="F906" s="57" t="s">
        <v>678</v>
      </c>
      <c r="G906" s="211"/>
      <c r="H906" s="165"/>
      <c r="I906" s="165"/>
      <c r="J906" s="158"/>
      <c r="K906" s="165"/>
      <c r="L906" s="158"/>
      <c r="M906" s="158"/>
      <c r="N906" s="163"/>
      <c r="O906" s="163"/>
    </row>
    <row r="907" spans="1:17">
      <c r="A907" s="397" t="str">
        <f>LEFT(A909,LEN(A909)-8)</f>
        <v>EandR1-envrcy-exptotfa</v>
      </c>
      <c r="B907" s="317" t="s">
        <v>623</v>
      </c>
      <c r="C907" s="249" t="e">
        <f ca="1">INDEX(INDIRECT("data_"&amp;C$1&amp;"_array"),MATCH(Cover!$C$17,INDIRECT("data_"&amp;C$1&amp;"_rows"),0),MATCH(SUBSTITUTE($A907,"strt","end"),INDIRECT("data_"&amp;C$1&amp;"_cols"),0))</f>
        <v>#N/A</v>
      </c>
      <c r="D907" s="249" t="e">
        <f ca="1">INDEX(INDIRECT("data_"&amp;D$1&amp;"_array"),MATCH(Cover!$C$17,INDIRECT("data_"&amp;D$1&amp;"_rows"),0),MATCH(SUBSTITUTE($A907,"strt","end"),INDIRECT("data_"&amp;D$1&amp;"_cols"),0))</f>
        <v>#N/A</v>
      </c>
      <c r="E907" s="249" t="e">
        <f ca="1">INDEX(INDIRECT("data_"&amp;E$1&amp;"_array"),MATCH(Cover!$C$17,INDIRECT("data_"&amp;E$1&amp;"_rows"),0),MATCH(SUBSTITUTE($A907,"strt","end"),INDIRECT("data_"&amp;E$1&amp;"_cols"),0))</f>
        <v>#N/A</v>
      </c>
      <c r="F907" s="250">
        <f ca="1">INDEX(INDIRECT(LEFT($A907,SEARCH("-",$A907,1)-1)&amp;"_data"),MATCH(MID($A907, SEARCH("-",$A907) + 1, SEARCH("-",$A907,SEARCH("-",$A907)+1) - SEARCH("-",$A907) - 1),INDIRECT(LEFT($A907,SEARCH("-",$A907,1)-1)&amp;"_rows"),0),MATCH(RIGHT($A907,LEN($A907) - SEARCH("-", $A907, SEARCH("-", $A907) + 1)),INDIRECT(LEFT($A907,SEARCH("-",$A907,1)-1)&amp;"_Header"),0))</f>
        <v>0</v>
      </c>
      <c r="G907" s="211"/>
      <c r="H907" s="166"/>
      <c r="I907" s="166"/>
      <c r="J907" s="167"/>
      <c r="K907" s="166"/>
      <c r="L907" s="167"/>
      <c r="M907" s="167"/>
      <c r="N907" s="168"/>
      <c r="O907" s="168"/>
    </row>
    <row r="908" spans="1:17" ht="60" customHeight="1">
      <c r="A908" s="396" t="s">
        <v>623</v>
      </c>
      <c r="B908" s="317" t="s">
        <v>623</v>
      </c>
      <c r="C908" s="707" t="s">
        <v>692</v>
      </c>
      <c r="D908" s="708"/>
      <c r="E908" s="708"/>
      <c r="F908" s="709"/>
      <c r="G908" s="95"/>
      <c r="H908" s="169"/>
      <c r="I908" s="169"/>
      <c r="J908" s="169"/>
      <c r="K908" s="169"/>
      <c r="L908" s="169"/>
      <c r="M908" s="169"/>
      <c r="N908" s="170"/>
      <c r="O908" s="170"/>
    </row>
    <row r="909" spans="1:17" ht="60" customHeight="1">
      <c r="A909" s="396" t="s">
        <v>1340</v>
      </c>
      <c r="B909" s="317" t="s">
        <v>1341</v>
      </c>
      <c r="C909" s="704"/>
      <c r="D909" s="705"/>
      <c r="E909" s="705"/>
      <c r="F909" s="706"/>
      <c r="G909" s="332" t="e">
        <f ca="1">IF(AND($I909=TRUE,$J909=TRUE),"Return to form","")</f>
        <v>#N/A</v>
      </c>
      <c r="H909" s="169" t="e">
        <f ca="1">D907&lt;&gt;0</f>
        <v>#N/A</v>
      </c>
      <c r="I909" s="169" t="e">
        <f ca="1">F907&gt;=D907</f>
        <v>#N/A</v>
      </c>
      <c r="J909" s="169" t="b">
        <f>ISTEXT(C909)</f>
        <v>0</v>
      </c>
      <c r="K909" s="169" t="e">
        <f ca="1">IF(AND(H909=TRUE,I909=TRUE),TRUE,FALSE)</f>
        <v>#N/A</v>
      </c>
      <c r="L909" s="169" t="e">
        <f ca="1">IF(AND(H909=TRUE,I909=TRUE,J909=TRUE),TRUE,FALSE)</f>
        <v>#N/A</v>
      </c>
      <c r="M909" s="169"/>
      <c r="N909" s="170"/>
      <c r="O909" s="170" t="s">
        <v>683</v>
      </c>
      <c r="P909">
        <f ca="1">MATCH(MID($A907, SEARCH("-",$A909) + 1, SEARCH("-",$A909,SEARCH("-",$A909)+1) - SEARCH("-",$A909) - 1),INDIRECT(LEFT($A909,SEARCH("-",$A909,1)-1)&amp;"_rows"),0)</f>
        <v>43</v>
      </c>
      <c r="Q909">
        <f ca="1">MATCH(RIGHT($A907,LEN($A907) - SEARCH("-", $A907, SEARCH("-", $A907) + 1)),INDIRECT(LEFT($A907,SEARCH("-",$A907,1)-1)&amp;"_Header"),0)</f>
        <v>12</v>
      </c>
    </row>
    <row r="910" spans="1:17" ht="30" customHeight="1">
      <c r="A910" s="396" t="s">
        <v>623</v>
      </c>
      <c r="B910" s="317" t="s">
        <v>623</v>
      </c>
      <c r="C910" s="707" t="s">
        <v>684</v>
      </c>
      <c r="D910" s="708"/>
      <c r="E910" s="708"/>
      <c r="F910" s="709"/>
      <c r="G910" s="211"/>
      <c r="H910" s="169"/>
      <c r="I910" s="169"/>
      <c r="J910" s="169"/>
      <c r="K910" s="169"/>
      <c r="L910" s="169"/>
      <c r="M910" s="169"/>
      <c r="N910" s="170"/>
      <c r="O910" s="170"/>
    </row>
    <row r="911" spans="1:17" ht="60" customHeight="1">
      <c r="A911" s="396" t="s">
        <v>1342</v>
      </c>
      <c r="B911" s="317" t="s">
        <v>1343</v>
      </c>
      <c r="C911" s="704"/>
      <c r="D911" s="705"/>
      <c r="E911" s="705"/>
      <c r="F911" s="706"/>
      <c r="G911" s="332" t="e">
        <f ca="1">IF(AND($I911=TRUE,$J911=TRUE),"Return to form","")</f>
        <v>#N/A</v>
      </c>
      <c r="H911" s="169" t="e">
        <f ca="1">AND($F907&lt;=SUM($C907-$M911),$I909=FALSE)</f>
        <v>#N/A</v>
      </c>
      <c r="I911" s="169" t="e">
        <f ca="1">F907&lt;=SUM(C907*N911)</f>
        <v>#N/A</v>
      </c>
      <c r="J911" s="169" t="b">
        <f>ISTEXT(C911)</f>
        <v>0</v>
      </c>
      <c r="K911" s="169" t="e">
        <f ca="1">IF(AND(H911=TRUE,I911=TRUE),TRUE,FALSE)</f>
        <v>#N/A</v>
      </c>
      <c r="L911" s="169" t="e">
        <f ca="1">IF(AND(H911=TRUE,I911=TRUE,J911=TRUE),TRUE,FALSE)</f>
        <v>#N/A</v>
      </c>
      <c r="M911" s="169">
        <v>5000</v>
      </c>
      <c r="N911" s="170">
        <v>0.33333333333333298</v>
      </c>
      <c r="O911" s="170" t="s">
        <v>683</v>
      </c>
      <c r="P911">
        <f t="shared" ref="P911:P913" ca="1" si="90">MATCH(MID($A909, SEARCH("-",$A911) + 1, SEARCH("-",$A911,SEARCH("-",$A911)+1) - SEARCH("-",$A911) - 1),INDIRECT(LEFT($A911,SEARCH("-",$A911,1)-1)&amp;"_rows"),0)</f>
        <v>43</v>
      </c>
      <c r="Q911">
        <f ca="1">MATCH(RIGHT($A907,LEN($A907) - SEARCH("-", $A907, SEARCH("-", $A907) + 1)),INDIRECT(LEFT($A907,SEARCH("-",$A907,1)-1)&amp;"_Header"),0)</f>
        <v>12</v>
      </c>
    </row>
    <row r="912" spans="1:17" ht="30" customHeight="1">
      <c r="A912" s="396" t="s">
        <v>623</v>
      </c>
      <c r="B912" s="317" t="s">
        <v>623</v>
      </c>
      <c r="C912" s="707" t="s">
        <v>687</v>
      </c>
      <c r="D912" s="708"/>
      <c r="E912" s="708"/>
      <c r="F912" s="709"/>
      <c r="G912" s="211"/>
      <c r="H912" s="169"/>
      <c r="I912" s="169"/>
      <c r="J912" s="169"/>
      <c r="K912" s="169"/>
      <c r="L912" s="169"/>
      <c r="M912" s="169"/>
      <c r="N912" s="170"/>
      <c r="O912" s="170"/>
    </row>
    <row r="913" spans="1:17" ht="60" customHeight="1">
      <c r="A913" s="396" t="s">
        <v>1344</v>
      </c>
      <c r="B913" s="317" t="s">
        <v>1345</v>
      </c>
      <c r="C913" s="704"/>
      <c r="D913" s="705"/>
      <c r="E913" s="705"/>
      <c r="F913" s="706"/>
      <c r="G913" s="332" t="e">
        <f ca="1">IF(AND($I913=TRUE,$J913=TRUE),"Return to form","")</f>
        <v>#N/A</v>
      </c>
      <c r="H913" s="169" t="e">
        <f ca="1">OR(AND(E907&lt;&gt;0,ABS(F907-E907)&gt;=$M913),AND(E907=0,F907&gt;=$M913))</f>
        <v>#N/A</v>
      </c>
      <c r="I913" s="169" t="e">
        <f ca="1">OR(F907&lt;=(E907*(1-N913)),F907&gt;=(E907*(1+N913)))</f>
        <v>#N/A</v>
      </c>
      <c r="J913" s="169" t="b">
        <f>ISTEXT(C913)</f>
        <v>0</v>
      </c>
      <c r="K913" s="169" t="e">
        <f ca="1">IF(AND(H913=TRUE,I913=TRUE),TRUE,FALSE)</f>
        <v>#N/A</v>
      </c>
      <c r="L913" s="169" t="e">
        <f ca="1">IF(AND(H913=TRUE,I913=TRUE,J913=TRUE),TRUE,FALSE)</f>
        <v>#N/A</v>
      </c>
      <c r="M913" s="169">
        <v>5000</v>
      </c>
      <c r="N913" s="170">
        <v>0.2</v>
      </c>
      <c r="O913" s="170" t="s">
        <v>683</v>
      </c>
      <c r="P913">
        <f t="shared" ca="1" si="90"/>
        <v>43</v>
      </c>
      <c r="Q913">
        <f ca="1">MATCH(RIGHT($A907,LEN($A907) - SEARCH("-", $A907, SEARCH("-", $A907) + 1)),INDIRECT(LEFT($A907,SEARCH("-",$A907,1)-1)&amp;"_Header"),0)</f>
        <v>12</v>
      </c>
    </row>
    <row r="914" spans="1:17">
      <c r="A914" s="396" t="s">
        <v>623</v>
      </c>
      <c r="B914" s="317" t="s">
        <v>623</v>
      </c>
      <c r="C914" s="123"/>
      <c r="D914" s="123"/>
      <c r="E914" s="123"/>
      <c r="F914" s="123"/>
      <c r="G914" s="212"/>
      <c r="H914" s="158"/>
      <c r="I914" s="158"/>
      <c r="J914" s="158"/>
      <c r="K914" s="158"/>
      <c r="L914" s="158"/>
      <c r="M914" s="158"/>
      <c r="N914" s="163"/>
      <c r="O914" s="163"/>
    </row>
    <row r="915" spans="1:17">
      <c r="A915" s="396" t="s">
        <v>623</v>
      </c>
      <c r="B915" s="317" t="s">
        <v>623</v>
      </c>
      <c r="C915" s="92" t="s">
        <v>1346</v>
      </c>
      <c r="D915" s="55"/>
      <c r="E915" s="55"/>
      <c r="F915" s="56"/>
      <c r="G915" s="211"/>
      <c r="H915" s="158"/>
      <c r="I915" s="158"/>
      <c r="J915" s="158"/>
      <c r="K915" s="158"/>
      <c r="L915" s="158"/>
      <c r="M915" s="158"/>
      <c r="N915" s="163"/>
      <c r="O915" s="163"/>
    </row>
    <row r="916" spans="1:17" ht="45" customHeight="1">
      <c r="A916" s="396" t="s">
        <v>623</v>
      </c>
      <c r="B916" s="317" t="s">
        <v>623</v>
      </c>
      <c r="C916" s="57" t="s">
        <v>675</v>
      </c>
      <c r="D916" s="57" t="s">
        <v>676</v>
      </c>
      <c r="E916" s="57" t="s">
        <v>677</v>
      </c>
      <c r="F916" s="57" t="s">
        <v>678</v>
      </c>
      <c r="G916" s="211"/>
      <c r="H916" s="165"/>
      <c r="I916" s="165"/>
      <c r="J916" s="158"/>
      <c r="K916" s="165"/>
      <c r="L916" s="158"/>
      <c r="M916" s="158"/>
      <c r="N916" s="163"/>
      <c r="O916" s="163"/>
    </row>
    <row r="917" spans="1:17">
      <c r="A917" s="397" t="str">
        <f>LEFT(A919,LEN(A919)-8)</f>
        <v>EandR1-envrcy-exptotfin</v>
      </c>
      <c r="B917" s="317" t="s">
        <v>623</v>
      </c>
      <c r="C917" s="249" t="e">
        <f ca="1">INDEX(INDIRECT("data_"&amp;C$1&amp;"_array"),MATCH(Cover!$C$17,INDIRECT("data_"&amp;C$1&amp;"_rows"),0),MATCH(SUBSTITUTE($A917,"strt","end"),INDIRECT("data_"&amp;C$1&amp;"_cols"),0))</f>
        <v>#N/A</v>
      </c>
      <c r="D917" s="249" t="e">
        <f ca="1">INDEX(INDIRECT("data_"&amp;D$1&amp;"_array"),MATCH(Cover!$C$17,INDIRECT("data_"&amp;D$1&amp;"_rows"),0),MATCH(SUBSTITUTE($A917,"strt","end"),INDIRECT("data_"&amp;D$1&amp;"_cols"),0))</f>
        <v>#N/A</v>
      </c>
      <c r="E917" s="249" t="e">
        <f ca="1">INDEX(INDIRECT("data_"&amp;E$1&amp;"_array"),MATCH(Cover!$C$17,INDIRECT("data_"&amp;E$1&amp;"_rows"),0),MATCH(SUBSTITUTE($A917,"strt","end"),INDIRECT("data_"&amp;E$1&amp;"_cols"),0))</f>
        <v>#N/A</v>
      </c>
      <c r="F917" s="250">
        <f ca="1">INDEX(INDIRECT(LEFT($A917,SEARCH("-",$A917,1)-1)&amp;"_data"),MATCH(MID($A917, SEARCH("-",$A917) + 1, SEARCH("-",$A917,SEARCH("-",$A917)+1) - SEARCH("-",$A917) - 1),INDIRECT(LEFT($A917,SEARCH("-",$A917,1)-1)&amp;"_rows"),0),MATCH(RIGHT($A917,LEN($A917) - SEARCH("-", $A917, SEARCH("-", $A917) + 1)),INDIRECT(LEFT($A917,SEARCH("-",$A917,1)-1)&amp;"_Header"),0))</f>
        <v>0</v>
      </c>
      <c r="G917" s="211"/>
      <c r="H917" s="166"/>
      <c r="I917" s="166"/>
      <c r="J917" s="167"/>
      <c r="K917" s="166"/>
      <c r="L917" s="167"/>
      <c r="M917" s="167"/>
      <c r="N917" s="168"/>
      <c r="O917" s="168"/>
    </row>
    <row r="918" spans="1:17" ht="60" customHeight="1">
      <c r="A918" s="396" t="s">
        <v>623</v>
      </c>
      <c r="B918" s="317" t="s">
        <v>623</v>
      </c>
      <c r="C918" s="707" t="s">
        <v>692</v>
      </c>
      <c r="D918" s="708"/>
      <c r="E918" s="708"/>
      <c r="F918" s="709"/>
      <c r="G918" s="95"/>
      <c r="H918" s="169"/>
      <c r="I918" s="169"/>
      <c r="J918" s="169"/>
      <c r="K918" s="169"/>
      <c r="L918" s="169"/>
      <c r="M918" s="169"/>
      <c r="N918" s="170"/>
      <c r="O918" s="170"/>
    </row>
    <row r="919" spans="1:17" ht="60" customHeight="1">
      <c r="A919" s="396" t="s">
        <v>1347</v>
      </c>
      <c r="B919" s="317" t="s">
        <v>1348</v>
      </c>
      <c r="C919" s="704"/>
      <c r="D919" s="705"/>
      <c r="E919" s="705"/>
      <c r="F919" s="706"/>
      <c r="G919" s="332" t="e">
        <f ca="1">IF(AND($I919=TRUE,$J919=TRUE),"Return to form","")</f>
        <v>#N/A</v>
      </c>
      <c r="H919" s="169" t="e">
        <f ca="1">D917&lt;&gt;0</f>
        <v>#N/A</v>
      </c>
      <c r="I919" s="169" t="e">
        <f ca="1">F917&gt;=D917</f>
        <v>#N/A</v>
      </c>
      <c r="J919" s="169" t="b">
        <f>ISTEXT(C919)</f>
        <v>0</v>
      </c>
      <c r="K919" s="169" t="e">
        <f ca="1">IF(AND(H919=TRUE,I919=TRUE),TRUE,FALSE)</f>
        <v>#N/A</v>
      </c>
      <c r="L919" s="169" t="e">
        <f ca="1">IF(AND(H919=TRUE,I919=TRUE,J919=TRUE),TRUE,FALSE)</f>
        <v>#N/A</v>
      </c>
      <c r="M919" s="169"/>
      <c r="N919" s="170"/>
      <c r="O919" s="170" t="s">
        <v>683</v>
      </c>
      <c r="P919">
        <f ca="1">MATCH(MID($A917, SEARCH("-",$A919) + 1, SEARCH("-",$A919,SEARCH("-",$A919)+1) - SEARCH("-",$A919) - 1),INDIRECT(LEFT($A919,SEARCH("-",$A919,1)-1)&amp;"_rows"),0)</f>
        <v>43</v>
      </c>
      <c r="Q919">
        <f ca="1">MATCH(RIGHT($A917,LEN($A917) - SEARCH("-", $A917, SEARCH("-", $A917) + 1)),INDIRECT(LEFT($A917,SEARCH("-",$A917,1)-1)&amp;"_Header"),0)</f>
        <v>23</v>
      </c>
    </row>
    <row r="920" spans="1:17" ht="30" customHeight="1">
      <c r="A920" s="396" t="s">
        <v>623</v>
      </c>
      <c r="B920" s="317" t="s">
        <v>623</v>
      </c>
      <c r="C920" s="707" t="s">
        <v>684</v>
      </c>
      <c r="D920" s="708"/>
      <c r="E920" s="708"/>
      <c r="F920" s="709"/>
      <c r="G920" s="211"/>
      <c r="H920" s="169"/>
      <c r="I920" s="169"/>
      <c r="J920" s="169"/>
      <c r="K920" s="169"/>
      <c r="L920" s="169"/>
      <c r="M920" s="169"/>
      <c r="N920" s="170"/>
      <c r="O920" s="170"/>
    </row>
    <row r="921" spans="1:17" ht="60" customHeight="1">
      <c r="A921" s="396" t="s">
        <v>1349</v>
      </c>
      <c r="B921" s="317" t="s">
        <v>1350</v>
      </c>
      <c r="C921" s="704"/>
      <c r="D921" s="705"/>
      <c r="E921" s="705"/>
      <c r="F921" s="706"/>
      <c r="G921" s="332" t="e">
        <f ca="1">IF(AND($I921=TRUE,$J921=TRUE),"Return to form","")</f>
        <v>#N/A</v>
      </c>
      <c r="H921" s="169" t="e">
        <f ca="1">AND($F917&lt;=SUM($C917-$M921),$I919=FALSE)</f>
        <v>#N/A</v>
      </c>
      <c r="I921" s="169" t="e">
        <f ca="1">F917&lt;=SUM(C917*N921)</f>
        <v>#N/A</v>
      </c>
      <c r="J921" s="169" t="b">
        <f>ISTEXT(C921)</f>
        <v>0</v>
      </c>
      <c r="K921" s="169" t="e">
        <f ca="1">IF(AND(H921=TRUE,I921=TRUE),TRUE,FALSE)</f>
        <v>#N/A</v>
      </c>
      <c r="L921" s="169" t="e">
        <f ca="1">IF(AND(H921=TRUE,I921=TRUE,J921=TRUE),TRUE,FALSE)</f>
        <v>#N/A</v>
      </c>
      <c r="M921" s="169">
        <v>5000</v>
      </c>
      <c r="N921" s="170">
        <v>0.33333333333333298</v>
      </c>
      <c r="O921" s="170" t="s">
        <v>683</v>
      </c>
      <c r="P921">
        <f t="shared" ref="P921:P923" ca="1" si="91">MATCH(MID($A919, SEARCH("-",$A921) + 1, SEARCH("-",$A921,SEARCH("-",$A921)+1) - SEARCH("-",$A921) - 1),INDIRECT(LEFT($A921,SEARCH("-",$A921,1)-1)&amp;"_rows"),0)</f>
        <v>43</v>
      </c>
      <c r="Q921">
        <f ca="1">MATCH(RIGHT($A917,LEN($A917) - SEARCH("-", $A917, SEARCH("-", $A917) + 1)),INDIRECT(LEFT($A917,SEARCH("-",$A917,1)-1)&amp;"_Header"),0)</f>
        <v>23</v>
      </c>
    </row>
    <row r="922" spans="1:17" ht="30" customHeight="1">
      <c r="A922" s="396" t="s">
        <v>623</v>
      </c>
      <c r="B922" s="317" t="s">
        <v>623</v>
      </c>
      <c r="C922" s="707" t="s">
        <v>687</v>
      </c>
      <c r="D922" s="708"/>
      <c r="E922" s="708"/>
      <c r="F922" s="709"/>
      <c r="G922" s="211"/>
      <c r="H922" s="169"/>
      <c r="I922" s="169"/>
      <c r="J922" s="169"/>
      <c r="K922" s="169"/>
      <c r="L922" s="169"/>
      <c r="M922" s="169"/>
      <c r="N922" s="170"/>
      <c r="O922" s="170"/>
    </row>
    <row r="923" spans="1:17" ht="60" customHeight="1">
      <c r="A923" s="396" t="s">
        <v>1351</v>
      </c>
      <c r="B923" s="317" t="s">
        <v>1352</v>
      </c>
      <c r="C923" s="704"/>
      <c r="D923" s="705"/>
      <c r="E923" s="705"/>
      <c r="F923" s="706"/>
      <c r="G923" s="332" t="e">
        <f ca="1">IF(AND($I923=TRUE,$J923=TRUE),"Return to form","")</f>
        <v>#N/A</v>
      </c>
      <c r="H923" s="169" t="e">
        <f ca="1">OR(AND(E917&lt;&gt;0,ABS(F917-E917)&gt;=$M923),AND(E917=0,F917&gt;=$M923))</f>
        <v>#N/A</v>
      </c>
      <c r="I923" s="169" t="e">
        <f ca="1">OR(F917&lt;=(E917*(1-N923)),F917&gt;=(E917*(1+N923)))</f>
        <v>#N/A</v>
      </c>
      <c r="J923" s="169" t="b">
        <f>ISTEXT(C923)</f>
        <v>0</v>
      </c>
      <c r="K923" s="169" t="e">
        <f ca="1">IF(AND(H923=TRUE,I923=TRUE),TRUE,FALSE)</f>
        <v>#N/A</v>
      </c>
      <c r="L923" s="169" t="e">
        <f ca="1">IF(AND(H923=TRUE,I923=TRUE,J923=TRUE),TRUE,FALSE)</f>
        <v>#N/A</v>
      </c>
      <c r="M923" s="169">
        <v>5000</v>
      </c>
      <c r="N923" s="170">
        <v>0.2</v>
      </c>
      <c r="O923" s="170" t="s">
        <v>683</v>
      </c>
      <c r="P923">
        <f t="shared" ca="1" si="91"/>
        <v>43</v>
      </c>
      <c r="Q923">
        <f ca="1">MATCH(RIGHT($A917,LEN($A917) - SEARCH("-", $A917, SEARCH("-", $A917) + 1)),INDIRECT(LEFT($A917,SEARCH("-",$A917,1)-1)&amp;"_Header"),0)</f>
        <v>23</v>
      </c>
    </row>
    <row r="924" spans="1:17">
      <c r="A924" s="396" t="s">
        <v>623</v>
      </c>
      <c r="B924" s="317" t="s">
        <v>623</v>
      </c>
      <c r="C924" s="123"/>
      <c r="D924" s="123"/>
      <c r="E924" s="123"/>
      <c r="F924" s="123"/>
      <c r="G924" s="212"/>
      <c r="H924" s="158"/>
      <c r="I924" s="158"/>
      <c r="J924" s="158"/>
      <c r="K924" s="158"/>
      <c r="L924" s="158"/>
      <c r="M924" s="158"/>
      <c r="N924" s="163"/>
      <c r="O924" s="163"/>
    </row>
    <row r="925" spans="1:17">
      <c r="A925" s="396" t="s">
        <v>623</v>
      </c>
      <c r="B925" s="317" t="s">
        <v>623</v>
      </c>
      <c r="C925" s="92" t="s">
        <v>1353</v>
      </c>
      <c r="D925" s="55"/>
      <c r="E925" s="55"/>
      <c r="F925" s="56"/>
      <c r="G925" s="211"/>
      <c r="H925" s="158"/>
      <c r="I925" s="158"/>
      <c r="J925" s="158"/>
      <c r="K925" s="158"/>
      <c r="L925" s="158"/>
      <c r="M925" s="158"/>
      <c r="N925" s="163"/>
      <c r="O925" s="163"/>
    </row>
    <row r="926" spans="1:17" ht="45" customHeight="1">
      <c r="A926" s="396" t="s">
        <v>623</v>
      </c>
      <c r="B926" s="317" t="s">
        <v>623</v>
      </c>
      <c r="C926" s="57" t="s">
        <v>675</v>
      </c>
      <c r="D926" s="57" t="s">
        <v>676</v>
      </c>
      <c r="E926" s="57" t="s">
        <v>677</v>
      </c>
      <c r="F926" s="57" t="s">
        <v>678</v>
      </c>
      <c r="G926" s="211"/>
      <c r="H926" s="165"/>
      <c r="I926" s="165"/>
      <c r="J926" s="158"/>
      <c r="K926" s="165"/>
      <c r="L926" s="158"/>
      <c r="M926" s="158"/>
      <c r="N926" s="163"/>
      <c r="O926" s="163"/>
    </row>
    <row r="927" spans="1:17">
      <c r="A927" s="397" t="str">
        <f>LEFT(A929,LEN(A929)-8)</f>
        <v>EandR1-envrcy-rectot</v>
      </c>
      <c r="B927" s="317" t="s">
        <v>623</v>
      </c>
      <c r="C927" s="249" t="e">
        <f ca="1">INDEX(INDIRECT("data_"&amp;C$1&amp;"_array"),MATCH(Cover!$C$17,INDIRECT("data_"&amp;C$1&amp;"_rows"),0),MATCH(SUBSTITUTE($A927,"strt","end"),INDIRECT("data_"&amp;C$1&amp;"_cols"),0))</f>
        <v>#N/A</v>
      </c>
      <c r="D927" s="249" t="e">
        <f ca="1">INDEX(INDIRECT("data_"&amp;D$1&amp;"_array"),MATCH(Cover!$C$17,INDIRECT("data_"&amp;D$1&amp;"_rows"),0),MATCH(SUBSTITUTE($A927,"strt","end"),INDIRECT("data_"&amp;D$1&amp;"_cols"),0))</f>
        <v>#N/A</v>
      </c>
      <c r="E927" s="249" t="e">
        <f ca="1">INDEX(INDIRECT("data_"&amp;E$1&amp;"_array"),MATCH(Cover!$C$17,INDIRECT("data_"&amp;E$1&amp;"_rows"),0),MATCH(SUBSTITUTE($A927,"strt","end"),INDIRECT("data_"&amp;E$1&amp;"_cols"),0))</f>
        <v>#N/A</v>
      </c>
      <c r="F927" s="250">
        <f ca="1">INDEX(INDIRECT(LEFT($A927,SEARCH("-",$A927,1)-1)&amp;"_data"),MATCH(MID($A927, SEARCH("-",$A927) + 1, SEARCH("-",$A927,SEARCH("-",$A927)+1) - SEARCH("-",$A927) - 1),INDIRECT(LEFT($A927,SEARCH("-",$A927,1)-1)&amp;"_rows"),0),MATCH(RIGHT($A927,LEN($A927) - SEARCH("-", $A927, SEARCH("-", $A927) + 1)),INDIRECT(LEFT($A927,SEARCH("-",$A927,1)-1)&amp;"_Header"),0))</f>
        <v>0</v>
      </c>
      <c r="G927" s="211"/>
      <c r="H927" s="166"/>
      <c r="I927" s="166"/>
      <c r="J927" s="167"/>
      <c r="K927" s="166"/>
      <c r="L927" s="167"/>
      <c r="M927" s="167"/>
      <c r="N927" s="168"/>
      <c r="O927" s="168"/>
    </row>
    <row r="928" spans="1:17" ht="60" customHeight="1">
      <c r="A928" s="396" t="s">
        <v>623</v>
      </c>
      <c r="B928" s="317" t="s">
        <v>623</v>
      </c>
      <c r="C928" s="707" t="s">
        <v>692</v>
      </c>
      <c r="D928" s="708"/>
      <c r="E928" s="708"/>
      <c r="F928" s="709"/>
      <c r="G928" s="95"/>
      <c r="H928" s="169"/>
      <c r="I928" s="169"/>
      <c r="J928" s="169"/>
      <c r="K928" s="169"/>
      <c r="L928" s="169"/>
      <c r="M928" s="169"/>
      <c r="N928" s="170"/>
      <c r="O928" s="170"/>
    </row>
    <row r="929" spans="1:17" ht="60" customHeight="1">
      <c r="A929" s="396" t="s">
        <v>1354</v>
      </c>
      <c r="B929" s="317" t="s">
        <v>1355</v>
      </c>
      <c r="C929" s="704"/>
      <c r="D929" s="705"/>
      <c r="E929" s="705"/>
      <c r="F929" s="706"/>
      <c r="G929" s="332" t="e">
        <f ca="1">IF(AND($I929=TRUE,$J929=TRUE),"Return to form","")</f>
        <v>#N/A</v>
      </c>
      <c r="H929" s="169" t="e">
        <f ca="1">D927&lt;&gt;0</f>
        <v>#N/A</v>
      </c>
      <c r="I929" s="169" t="e">
        <f ca="1">F927&gt;=D927</f>
        <v>#N/A</v>
      </c>
      <c r="J929" s="169" t="b">
        <f>ISTEXT(C929)</f>
        <v>0</v>
      </c>
      <c r="K929" s="169" t="e">
        <f ca="1">IF(AND(H929=TRUE,I929=TRUE),TRUE,FALSE)</f>
        <v>#N/A</v>
      </c>
      <c r="L929" s="169" t="e">
        <f ca="1">IF(AND(H929=TRUE,I929=TRUE,J929=TRUE),TRUE,FALSE)</f>
        <v>#N/A</v>
      </c>
      <c r="M929" s="169"/>
      <c r="N929" s="170"/>
      <c r="O929" s="170" t="s">
        <v>683</v>
      </c>
      <c r="P929">
        <f ca="1">MATCH(MID($A927, SEARCH("-",$A929) + 1, SEARCH("-",$A929,SEARCH("-",$A929)+1) - SEARCH("-",$A929) - 1),INDIRECT(LEFT($A929,SEARCH("-",$A929,1)-1)&amp;"_rows"),0)</f>
        <v>43</v>
      </c>
      <c r="Q929">
        <f ca="1">MATCH(RIGHT($A927,LEN($A927) - SEARCH("-", $A927, SEARCH("-", $A927) + 1)),INDIRECT(LEFT($A927,SEARCH("-",$A927,1)-1)&amp;"_Header"),0)</f>
        <v>39</v>
      </c>
    </row>
    <row r="930" spans="1:17" ht="30" customHeight="1">
      <c r="A930" s="396" t="s">
        <v>623</v>
      </c>
      <c r="B930" s="317" t="s">
        <v>623</v>
      </c>
      <c r="C930" s="707" t="s">
        <v>684</v>
      </c>
      <c r="D930" s="708"/>
      <c r="E930" s="708"/>
      <c r="F930" s="709"/>
      <c r="G930" s="211"/>
      <c r="H930" s="169"/>
      <c r="I930" s="169"/>
      <c r="J930" s="169"/>
      <c r="K930" s="169"/>
      <c r="L930" s="169"/>
      <c r="M930" s="169"/>
      <c r="N930" s="170"/>
      <c r="O930" s="170"/>
    </row>
    <row r="931" spans="1:17" ht="60" customHeight="1">
      <c r="A931" s="396" t="s">
        <v>1356</v>
      </c>
      <c r="B931" s="317" t="s">
        <v>1357</v>
      </c>
      <c r="C931" s="704"/>
      <c r="D931" s="705"/>
      <c r="E931" s="705"/>
      <c r="F931" s="706"/>
      <c r="G931" s="332" t="e">
        <f ca="1">IF(AND($I931=TRUE,$J931=TRUE),"Return to form","")</f>
        <v>#N/A</v>
      </c>
      <c r="H931" s="169" t="e">
        <f ca="1">AND($F927&lt;=SUM($C927-$M931),$I929=FALSE)</f>
        <v>#N/A</v>
      </c>
      <c r="I931" s="169" t="e">
        <f ca="1">F927&lt;=SUM(C927*N931)</f>
        <v>#N/A</v>
      </c>
      <c r="J931" s="169" t="b">
        <f>ISTEXT(C931)</f>
        <v>0</v>
      </c>
      <c r="K931" s="169" t="e">
        <f ca="1">IF(AND(H931=TRUE,I931=TRUE),TRUE,FALSE)</f>
        <v>#N/A</v>
      </c>
      <c r="L931" s="169" t="e">
        <f ca="1">IF(AND(H931=TRUE,I931=TRUE,J931=TRUE),TRUE,FALSE)</f>
        <v>#N/A</v>
      </c>
      <c r="M931" s="169">
        <v>5000</v>
      </c>
      <c r="N931" s="170">
        <v>0.33333333333333298</v>
      </c>
      <c r="O931" s="170" t="s">
        <v>683</v>
      </c>
      <c r="P931">
        <f t="shared" ref="P931:P933" ca="1" si="92">MATCH(MID($A929, SEARCH("-",$A931) + 1, SEARCH("-",$A931,SEARCH("-",$A931)+1) - SEARCH("-",$A931) - 1),INDIRECT(LEFT($A931,SEARCH("-",$A931,1)-1)&amp;"_rows"),0)</f>
        <v>43</v>
      </c>
      <c r="Q931">
        <f ca="1">MATCH(RIGHT($A927,LEN($A927) - SEARCH("-", $A927, SEARCH("-", $A927) + 1)),INDIRECT(LEFT($A927,SEARCH("-",$A927,1)-1)&amp;"_Header"),0)</f>
        <v>39</v>
      </c>
    </row>
    <row r="932" spans="1:17" ht="30" customHeight="1">
      <c r="A932" s="396" t="s">
        <v>623</v>
      </c>
      <c r="B932" s="317" t="s">
        <v>623</v>
      </c>
      <c r="C932" s="707" t="s">
        <v>687</v>
      </c>
      <c r="D932" s="708"/>
      <c r="E932" s="708"/>
      <c r="F932" s="709"/>
      <c r="G932" s="211"/>
      <c r="H932" s="169"/>
      <c r="I932" s="169"/>
      <c r="J932" s="169"/>
      <c r="K932" s="169"/>
      <c r="L932" s="169"/>
      <c r="M932" s="169"/>
      <c r="N932" s="170"/>
      <c r="O932" s="170"/>
    </row>
    <row r="933" spans="1:17" ht="60" customHeight="1">
      <c r="A933" s="396" t="s">
        <v>1358</v>
      </c>
      <c r="B933" s="317" t="s">
        <v>1359</v>
      </c>
      <c r="C933" s="704"/>
      <c r="D933" s="705"/>
      <c r="E933" s="705"/>
      <c r="F933" s="706"/>
      <c r="G933" s="332" t="e">
        <f ca="1">IF(AND($I933=TRUE,$J933=TRUE),"Return to form","")</f>
        <v>#N/A</v>
      </c>
      <c r="H933" s="169" t="e">
        <f ca="1">OR(AND(E927&lt;&gt;0,ABS(F927-E927)&gt;=$M933),AND(E927=0,F927&gt;=$M933))</f>
        <v>#N/A</v>
      </c>
      <c r="I933" s="169" t="e">
        <f ca="1">OR(F927&lt;=(E927*(1-N933)),F927&gt;=(E927*(1+N933)))</f>
        <v>#N/A</v>
      </c>
      <c r="J933" s="169" t="b">
        <f>ISTEXT(C933)</f>
        <v>0</v>
      </c>
      <c r="K933" s="169" t="e">
        <f ca="1">IF(AND(H933=TRUE,I933=TRUE),TRUE,FALSE)</f>
        <v>#N/A</v>
      </c>
      <c r="L933" s="169" t="e">
        <f ca="1">IF(AND(H933=TRUE,I933=TRUE,J933=TRUE),TRUE,FALSE)</f>
        <v>#N/A</v>
      </c>
      <c r="M933" s="169">
        <v>5000</v>
      </c>
      <c r="N933" s="170">
        <v>0.2</v>
      </c>
      <c r="O933" s="170" t="s">
        <v>683</v>
      </c>
      <c r="P933">
        <f t="shared" ca="1" si="92"/>
        <v>43</v>
      </c>
      <c r="Q933">
        <f ca="1">MATCH(RIGHT($A927,LEN($A927) - SEARCH("-", $A927, SEARCH("-", $A927) + 1)),INDIRECT(LEFT($A927,SEARCH("-",$A927,1)-1)&amp;"_Header"),0)</f>
        <v>39</v>
      </c>
    </row>
    <row r="934" spans="1:17">
      <c r="A934" s="396" t="s">
        <v>623</v>
      </c>
      <c r="B934" s="317" t="s">
        <v>623</v>
      </c>
      <c r="C934" s="123"/>
      <c r="D934" s="123"/>
      <c r="E934" s="123"/>
      <c r="F934" s="123"/>
      <c r="G934" s="212"/>
      <c r="H934" s="158"/>
      <c r="I934" s="158"/>
      <c r="J934" s="158"/>
      <c r="K934" s="158"/>
      <c r="L934" s="158"/>
      <c r="M934" s="158"/>
      <c r="N934" s="163"/>
      <c r="O934" s="163"/>
    </row>
    <row r="935" spans="1:17">
      <c r="A935" s="396" t="s">
        <v>623</v>
      </c>
      <c r="B935" s="317" t="s">
        <v>623</v>
      </c>
      <c r="C935" s="92" t="s">
        <v>1360</v>
      </c>
      <c r="D935" s="55"/>
      <c r="E935" s="55"/>
      <c r="F935" s="56"/>
      <c r="G935" s="211"/>
      <c r="H935" s="158"/>
      <c r="I935" s="158"/>
      <c r="J935" s="158"/>
      <c r="K935" s="158"/>
      <c r="L935" s="158"/>
      <c r="M935" s="158"/>
      <c r="N935" s="163"/>
      <c r="O935" s="163"/>
    </row>
    <row r="936" spans="1:17" ht="45" customHeight="1">
      <c r="A936" s="396" t="s">
        <v>623</v>
      </c>
      <c r="B936" s="317" t="s">
        <v>623</v>
      </c>
      <c r="C936" s="57" t="s">
        <v>675</v>
      </c>
      <c r="D936" s="57" t="s">
        <v>676</v>
      </c>
      <c r="E936" s="57" t="s">
        <v>677</v>
      </c>
      <c r="F936" s="57" t="s">
        <v>678</v>
      </c>
      <c r="G936" s="211"/>
      <c r="H936" s="165"/>
      <c r="I936" s="165"/>
      <c r="J936" s="158"/>
      <c r="K936" s="165"/>
      <c r="L936" s="158"/>
      <c r="M936" s="158"/>
      <c r="N936" s="163"/>
      <c r="O936" s="163"/>
    </row>
    <row r="937" spans="1:17">
      <c r="A937" s="397" t="str">
        <f>LEFT(A939,LEN(A939)-8)</f>
        <v>EandR1-envmin-exptotfa</v>
      </c>
      <c r="B937" s="317" t="s">
        <v>623</v>
      </c>
      <c r="C937" s="249" t="e">
        <f ca="1">INDEX(INDIRECT("data_"&amp;C$1&amp;"_array"),MATCH(Cover!$C$17,INDIRECT("data_"&amp;C$1&amp;"_rows"),0),MATCH(SUBSTITUTE($A937,"strt","end"),INDIRECT("data_"&amp;C$1&amp;"_cols"),0))</f>
        <v>#N/A</v>
      </c>
      <c r="D937" s="249" t="e">
        <f ca="1">INDEX(INDIRECT("data_"&amp;D$1&amp;"_array"),MATCH(Cover!$C$17,INDIRECT("data_"&amp;D$1&amp;"_rows"),0),MATCH(SUBSTITUTE($A937,"strt","end"),INDIRECT("data_"&amp;D$1&amp;"_cols"),0))</f>
        <v>#N/A</v>
      </c>
      <c r="E937" s="249" t="e">
        <f ca="1">INDEX(INDIRECT("data_"&amp;E$1&amp;"_array"),MATCH(Cover!$C$17,INDIRECT("data_"&amp;E$1&amp;"_rows"),0),MATCH(SUBSTITUTE($A937,"strt","end"),INDIRECT("data_"&amp;E$1&amp;"_cols"),0))</f>
        <v>#N/A</v>
      </c>
      <c r="F937" s="250">
        <f ca="1">INDEX(INDIRECT(LEFT($A937,SEARCH("-",$A937,1)-1)&amp;"_data"),MATCH(MID($A937, SEARCH("-",$A937) + 1, SEARCH("-",$A937,SEARCH("-",$A937)+1) - SEARCH("-",$A937) - 1),INDIRECT(LEFT($A937,SEARCH("-",$A937,1)-1)&amp;"_rows"),0),MATCH(RIGHT($A937,LEN($A937) - SEARCH("-", $A937, SEARCH("-", $A937) + 1)),INDIRECT(LEFT($A937,SEARCH("-",$A937,1)-1)&amp;"_Header"),0))</f>
        <v>0</v>
      </c>
      <c r="G937" s="211"/>
      <c r="H937" s="166"/>
      <c r="I937" s="166"/>
      <c r="J937" s="167"/>
      <c r="K937" s="166"/>
      <c r="L937" s="167"/>
      <c r="M937" s="167"/>
      <c r="N937" s="168"/>
      <c r="O937" s="168"/>
    </row>
    <row r="938" spans="1:17" ht="60" customHeight="1">
      <c r="A938" s="396" t="s">
        <v>623</v>
      </c>
      <c r="B938" s="317" t="s">
        <v>623</v>
      </c>
      <c r="C938" s="707" t="s">
        <v>692</v>
      </c>
      <c r="D938" s="708"/>
      <c r="E938" s="708"/>
      <c r="F938" s="709"/>
      <c r="G938" s="95"/>
      <c r="H938" s="169"/>
      <c r="I938" s="169"/>
      <c r="J938" s="169"/>
      <c r="K938" s="169"/>
      <c r="L938" s="169"/>
      <c r="M938" s="169"/>
      <c r="N938" s="170"/>
      <c r="O938" s="170"/>
    </row>
    <row r="939" spans="1:17" ht="60" customHeight="1">
      <c r="A939" s="396" t="s">
        <v>1361</v>
      </c>
      <c r="B939" s="317" t="s">
        <v>1362</v>
      </c>
      <c r="C939" s="704"/>
      <c r="D939" s="705"/>
      <c r="E939" s="705"/>
      <c r="F939" s="706"/>
      <c r="G939" s="332" t="e">
        <f ca="1">IF(AND($I939=TRUE,$J939=TRUE),"Return to form","")</f>
        <v>#N/A</v>
      </c>
      <c r="H939" s="169" t="e">
        <f ca="1">D937&lt;&gt;0</f>
        <v>#N/A</v>
      </c>
      <c r="I939" s="169" t="e">
        <f ca="1">F937&gt;=D937</f>
        <v>#N/A</v>
      </c>
      <c r="J939" s="169" t="b">
        <f>ISTEXT(C939)</f>
        <v>0</v>
      </c>
      <c r="K939" s="169" t="e">
        <f ca="1">IF(AND(H939=TRUE,I939=TRUE),TRUE,FALSE)</f>
        <v>#N/A</v>
      </c>
      <c r="L939" s="169" t="e">
        <f ca="1">IF(AND(H939=TRUE,I939=TRUE,J939=TRUE),TRUE,FALSE)</f>
        <v>#N/A</v>
      </c>
      <c r="M939" s="169"/>
      <c r="N939" s="170"/>
      <c r="O939" s="170" t="s">
        <v>683</v>
      </c>
      <c r="P939">
        <f ca="1">MATCH(MID($A937, SEARCH("-",$A939) + 1, SEARCH("-",$A939,SEARCH("-",$A939)+1) - SEARCH("-",$A939) - 1),INDIRECT(LEFT($A939,SEARCH("-",$A939,1)-1)&amp;"_rows"),0)</f>
        <v>44</v>
      </c>
      <c r="Q939">
        <f ca="1">MATCH(RIGHT($A937,LEN($A937) - SEARCH("-", $A937, SEARCH("-", $A937) + 1)),INDIRECT(LEFT($A937,SEARCH("-",$A937,1)-1)&amp;"_Header"),0)</f>
        <v>12</v>
      </c>
    </row>
    <row r="940" spans="1:17" ht="30" customHeight="1">
      <c r="A940" s="396" t="s">
        <v>623</v>
      </c>
      <c r="B940" s="317" t="s">
        <v>623</v>
      </c>
      <c r="C940" s="707" t="s">
        <v>684</v>
      </c>
      <c r="D940" s="708"/>
      <c r="E940" s="708"/>
      <c r="F940" s="709"/>
      <c r="G940" s="211"/>
      <c r="H940" s="169"/>
      <c r="I940" s="169"/>
      <c r="J940" s="169"/>
      <c r="K940" s="169"/>
      <c r="L940" s="169"/>
      <c r="M940" s="169"/>
      <c r="N940" s="170"/>
      <c r="O940" s="170"/>
    </row>
    <row r="941" spans="1:17" ht="60" customHeight="1">
      <c r="A941" s="396" t="s">
        <v>1363</v>
      </c>
      <c r="B941" s="317" t="s">
        <v>1364</v>
      </c>
      <c r="C941" s="704"/>
      <c r="D941" s="705"/>
      <c r="E941" s="705"/>
      <c r="F941" s="706"/>
      <c r="G941" s="332" t="e">
        <f ca="1">IF(AND($I941=TRUE,$J941=TRUE),"Return to form","")</f>
        <v>#N/A</v>
      </c>
      <c r="H941" s="169" t="e">
        <f ca="1">AND($F937&lt;=SUM($C937-$M941),$I939=FALSE)</f>
        <v>#N/A</v>
      </c>
      <c r="I941" s="169" t="e">
        <f ca="1">F937&lt;=SUM(C937*N941)</f>
        <v>#N/A</v>
      </c>
      <c r="J941" s="169" t="b">
        <f>ISTEXT(C941)</f>
        <v>0</v>
      </c>
      <c r="K941" s="169" t="e">
        <f ca="1">IF(AND(H941=TRUE,I941=TRUE),TRUE,FALSE)</f>
        <v>#N/A</v>
      </c>
      <c r="L941" s="169" t="e">
        <f ca="1">IF(AND(H941=TRUE,I941=TRUE,J941=TRUE),TRUE,FALSE)</f>
        <v>#N/A</v>
      </c>
      <c r="M941" s="169">
        <v>5000</v>
      </c>
      <c r="N941" s="170">
        <v>0.33333333333333298</v>
      </c>
      <c r="O941" s="170" t="s">
        <v>683</v>
      </c>
      <c r="P941">
        <f t="shared" ref="P941:P943" ca="1" si="93">MATCH(MID($A939, SEARCH("-",$A941) + 1, SEARCH("-",$A941,SEARCH("-",$A941)+1) - SEARCH("-",$A941) - 1),INDIRECT(LEFT($A941,SEARCH("-",$A941,1)-1)&amp;"_rows"),0)</f>
        <v>44</v>
      </c>
      <c r="Q941">
        <f ca="1">MATCH(RIGHT($A937,LEN($A937) - SEARCH("-", $A937, SEARCH("-", $A937) + 1)),INDIRECT(LEFT($A937,SEARCH("-",$A937,1)-1)&amp;"_Header"),0)</f>
        <v>12</v>
      </c>
    </row>
    <row r="942" spans="1:17" ht="30" customHeight="1">
      <c r="A942" s="396" t="s">
        <v>623</v>
      </c>
      <c r="B942" s="317" t="s">
        <v>623</v>
      </c>
      <c r="C942" s="707" t="s">
        <v>687</v>
      </c>
      <c r="D942" s="708"/>
      <c r="E942" s="708"/>
      <c r="F942" s="709"/>
      <c r="G942" s="211"/>
      <c r="H942" s="169"/>
      <c r="I942" s="169"/>
      <c r="J942" s="169"/>
      <c r="K942" s="169"/>
      <c r="L942" s="169"/>
      <c r="M942" s="169"/>
      <c r="N942" s="170"/>
      <c r="O942" s="170"/>
    </row>
    <row r="943" spans="1:17" ht="60" customHeight="1">
      <c r="A943" s="396" t="s">
        <v>1365</v>
      </c>
      <c r="B943" s="317" t="s">
        <v>1366</v>
      </c>
      <c r="C943" s="704"/>
      <c r="D943" s="705"/>
      <c r="E943" s="705"/>
      <c r="F943" s="706"/>
      <c r="G943" s="332" t="e">
        <f ca="1">IF(AND($I943=TRUE,$J943=TRUE),"Return to form","")</f>
        <v>#N/A</v>
      </c>
      <c r="H943" s="169" t="e">
        <f ca="1">OR(AND(E937&lt;&gt;0,ABS(F937-E937)&gt;=$M943),AND(E937=0,F937&gt;=$M943))</f>
        <v>#N/A</v>
      </c>
      <c r="I943" s="169" t="e">
        <f ca="1">OR(F937&lt;=(E937*(1-N943)),F937&gt;=(E937*(1+N943)))</f>
        <v>#N/A</v>
      </c>
      <c r="J943" s="169" t="b">
        <f>ISTEXT(C943)</f>
        <v>0</v>
      </c>
      <c r="K943" s="169" t="e">
        <f ca="1">IF(AND(H943=TRUE,I943=TRUE),TRUE,FALSE)</f>
        <v>#N/A</v>
      </c>
      <c r="L943" s="169" t="e">
        <f ca="1">IF(AND(H943=TRUE,I943=TRUE,J943=TRUE),TRUE,FALSE)</f>
        <v>#N/A</v>
      </c>
      <c r="M943" s="169">
        <v>5000</v>
      </c>
      <c r="N943" s="170">
        <v>0.2</v>
      </c>
      <c r="O943" s="170" t="s">
        <v>683</v>
      </c>
      <c r="P943">
        <f t="shared" ca="1" si="93"/>
        <v>44</v>
      </c>
      <c r="Q943">
        <f ca="1">MATCH(RIGHT($A937,LEN($A937) - SEARCH("-", $A937, SEARCH("-", $A937) + 1)),INDIRECT(LEFT($A937,SEARCH("-",$A937,1)-1)&amp;"_Header"),0)</f>
        <v>12</v>
      </c>
    </row>
    <row r="944" spans="1:17">
      <c r="A944" s="396" t="s">
        <v>623</v>
      </c>
      <c r="B944" s="317" t="s">
        <v>623</v>
      </c>
      <c r="C944" s="123"/>
      <c r="D944" s="123"/>
      <c r="E944" s="123"/>
      <c r="F944" s="123"/>
      <c r="G944" s="212"/>
      <c r="H944" s="158"/>
      <c r="I944" s="158"/>
      <c r="J944" s="158"/>
      <c r="K944" s="158"/>
      <c r="L944" s="158"/>
      <c r="M944" s="158"/>
      <c r="N944" s="163"/>
      <c r="O944" s="163"/>
    </row>
    <row r="945" spans="1:17">
      <c r="A945" s="396" t="s">
        <v>623</v>
      </c>
      <c r="B945" s="317" t="s">
        <v>623</v>
      </c>
      <c r="C945" s="92" t="s">
        <v>1367</v>
      </c>
      <c r="D945" s="55"/>
      <c r="E945" s="55"/>
      <c r="F945" s="56"/>
      <c r="G945" s="211"/>
      <c r="H945" s="158"/>
      <c r="I945" s="158"/>
      <c r="J945" s="158"/>
      <c r="K945" s="158"/>
      <c r="L945" s="158"/>
      <c r="M945" s="158"/>
      <c r="N945" s="163"/>
      <c r="O945" s="163"/>
    </row>
    <row r="946" spans="1:17" ht="45" customHeight="1">
      <c r="A946" s="396" t="s">
        <v>623</v>
      </c>
      <c r="B946" s="317" t="s">
        <v>623</v>
      </c>
      <c r="C946" s="57" t="s">
        <v>675</v>
      </c>
      <c r="D946" s="57" t="s">
        <v>676</v>
      </c>
      <c r="E946" s="57" t="s">
        <v>677</v>
      </c>
      <c r="F946" s="57" t="s">
        <v>678</v>
      </c>
      <c r="G946" s="211"/>
      <c r="H946" s="165"/>
      <c r="I946" s="165"/>
      <c r="J946" s="158"/>
      <c r="K946" s="165"/>
      <c r="L946" s="158"/>
      <c r="M946" s="158"/>
      <c r="N946" s="163"/>
      <c r="O946" s="163"/>
    </row>
    <row r="947" spans="1:17">
      <c r="A947" s="397" t="str">
        <f>LEFT(A949,LEN(A949)-8)</f>
        <v>EandR1-envmin-exptotfin</v>
      </c>
      <c r="B947" s="317" t="s">
        <v>623</v>
      </c>
      <c r="C947" s="249" t="e">
        <f ca="1">INDEX(INDIRECT("data_"&amp;C$1&amp;"_array"),MATCH(Cover!$C$17,INDIRECT("data_"&amp;C$1&amp;"_rows"),0),MATCH(SUBSTITUTE($A947,"strt","end"),INDIRECT("data_"&amp;C$1&amp;"_cols"),0))</f>
        <v>#N/A</v>
      </c>
      <c r="D947" s="249" t="e">
        <f ca="1">INDEX(INDIRECT("data_"&amp;D$1&amp;"_array"),MATCH(Cover!$C$17,INDIRECT("data_"&amp;D$1&amp;"_rows"),0),MATCH(SUBSTITUTE($A947,"strt","end"),INDIRECT("data_"&amp;D$1&amp;"_cols"),0))</f>
        <v>#N/A</v>
      </c>
      <c r="E947" s="249" t="e">
        <f ca="1">INDEX(INDIRECT("data_"&amp;E$1&amp;"_array"),MATCH(Cover!$C$17,INDIRECT("data_"&amp;E$1&amp;"_rows"),0),MATCH(SUBSTITUTE($A947,"strt","end"),INDIRECT("data_"&amp;E$1&amp;"_cols"),0))</f>
        <v>#N/A</v>
      </c>
      <c r="F947" s="250">
        <f ca="1">INDEX(INDIRECT(LEFT($A947,SEARCH("-",$A947,1)-1)&amp;"_data"),MATCH(MID($A947, SEARCH("-",$A947) + 1, SEARCH("-",$A947,SEARCH("-",$A947)+1) - SEARCH("-",$A947) - 1),INDIRECT(LEFT($A947,SEARCH("-",$A947,1)-1)&amp;"_rows"),0),MATCH(RIGHT($A947,LEN($A947) - SEARCH("-", $A947, SEARCH("-", $A947) + 1)),INDIRECT(LEFT($A947,SEARCH("-",$A947,1)-1)&amp;"_Header"),0))</f>
        <v>0</v>
      </c>
      <c r="G947" s="211"/>
      <c r="H947" s="166"/>
      <c r="I947" s="166"/>
      <c r="J947" s="167"/>
      <c r="K947" s="166"/>
      <c r="L947" s="167"/>
      <c r="M947" s="167"/>
      <c r="N947" s="168"/>
      <c r="O947" s="168"/>
    </row>
    <row r="948" spans="1:17" ht="60" customHeight="1">
      <c r="A948" s="396" t="s">
        <v>623</v>
      </c>
      <c r="B948" s="317" t="s">
        <v>623</v>
      </c>
      <c r="C948" s="707" t="s">
        <v>692</v>
      </c>
      <c r="D948" s="708"/>
      <c r="E948" s="708"/>
      <c r="F948" s="709"/>
      <c r="G948" s="95"/>
      <c r="H948" s="169"/>
      <c r="I948" s="169"/>
      <c r="J948" s="169"/>
      <c r="K948" s="169"/>
      <c r="L948" s="169"/>
      <c r="M948" s="169"/>
      <c r="N948" s="170"/>
      <c r="O948" s="170"/>
    </row>
    <row r="949" spans="1:17" ht="60" customHeight="1">
      <c r="A949" s="396" t="s">
        <v>1368</v>
      </c>
      <c r="B949" s="317" t="s">
        <v>1369</v>
      </c>
      <c r="C949" s="704"/>
      <c r="D949" s="705"/>
      <c r="E949" s="705"/>
      <c r="F949" s="706"/>
      <c r="G949" s="332" t="e">
        <f ca="1">IF(AND($I949=TRUE,$J949=TRUE),"Return to form","")</f>
        <v>#N/A</v>
      </c>
      <c r="H949" s="169" t="e">
        <f ca="1">D947&lt;&gt;0</f>
        <v>#N/A</v>
      </c>
      <c r="I949" s="169" t="e">
        <f ca="1">F947&gt;=D947</f>
        <v>#N/A</v>
      </c>
      <c r="J949" s="169" t="b">
        <f>ISTEXT(C949)</f>
        <v>0</v>
      </c>
      <c r="K949" s="169" t="e">
        <f ca="1">IF(AND(H949=TRUE,I949=TRUE),TRUE,FALSE)</f>
        <v>#N/A</v>
      </c>
      <c r="L949" s="169" t="e">
        <f ca="1">IF(AND(H949=TRUE,I949=TRUE,J949=TRUE),TRUE,FALSE)</f>
        <v>#N/A</v>
      </c>
      <c r="M949" s="169"/>
      <c r="N949" s="170"/>
      <c r="O949" s="170" t="s">
        <v>683</v>
      </c>
      <c r="P949">
        <f ca="1">MATCH(MID($A947, SEARCH("-",$A949) + 1, SEARCH("-",$A949,SEARCH("-",$A949)+1) - SEARCH("-",$A949) - 1),INDIRECT(LEFT($A949,SEARCH("-",$A949,1)-1)&amp;"_rows"),0)</f>
        <v>44</v>
      </c>
      <c r="Q949">
        <f ca="1">MATCH(RIGHT($A947,LEN($A947) - SEARCH("-", $A947, SEARCH("-", $A947) + 1)),INDIRECT(LEFT($A947,SEARCH("-",$A947,1)-1)&amp;"_Header"),0)</f>
        <v>23</v>
      </c>
    </row>
    <row r="950" spans="1:17" ht="30" customHeight="1">
      <c r="A950" s="396" t="s">
        <v>623</v>
      </c>
      <c r="B950" s="317" t="s">
        <v>623</v>
      </c>
      <c r="C950" s="707" t="s">
        <v>684</v>
      </c>
      <c r="D950" s="708"/>
      <c r="E950" s="708"/>
      <c r="F950" s="709"/>
      <c r="G950" s="211"/>
      <c r="H950" s="169"/>
      <c r="I950" s="169"/>
      <c r="J950" s="169"/>
      <c r="K950" s="169"/>
      <c r="L950" s="169"/>
      <c r="M950" s="169"/>
      <c r="N950" s="170"/>
      <c r="O950" s="170"/>
    </row>
    <row r="951" spans="1:17" ht="60" customHeight="1">
      <c r="A951" s="396" t="s">
        <v>1370</v>
      </c>
      <c r="B951" s="317" t="s">
        <v>1371</v>
      </c>
      <c r="C951" s="704"/>
      <c r="D951" s="705"/>
      <c r="E951" s="705"/>
      <c r="F951" s="706"/>
      <c r="G951" s="332" t="e">
        <f ca="1">IF(AND($I951=TRUE,$J951=TRUE),"Return to form","")</f>
        <v>#N/A</v>
      </c>
      <c r="H951" s="169" t="e">
        <f ca="1">AND($F947&lt;=SUM($C947-$M951),$I949=FALSE)</f>
        <v>#N/A</v>
      </c>
      <c r="I951" s="169" t="e">
        <f ca="1">F947&lt;=SUM(C947*N951)</f>
        <v>#N/A</v>
      </c>
      <c r="J951" s="169" t="b">
        <f>ISTEXT(C951)</f>
        <v>0</v>
      </c>
      <c r="K951" s="169" t="e">
        <f ca="1">IF(AND(H951=TRUE,I951=TRUE),TRUE,FALSE)</f>
        <v>#N/A</v>
      </c>
      <c r="L951" s="169" t="e">
        <f ca="1">IF(AND(H951=TRUE,I951=TRUE,J951=TRUE),TRUE,FALSE)</f>
        <v>#N/A</v>
      </c>
      <c r="M951" s="169">
        <v>5000</v>
      </c>
      <c r="N951" s="170">
        <v>0.33333333333333298</v>
      </c>
      <c r="O951" s="170" t="s">
        <v>683</v>
      </c>
      <c r="P951">
        <f t="shared" ref="P951:P953" ca="1" si="94">MATCH(MID($A949, SEARCH("-",$A951) + 1, SEARCH("-",$A951,SEARCH("-",$A951)+1) - SEARCH("-",$A951) - 1),INDIRECT(LEFT($A951,SEARCH("-",$A951,1)-1)&amp;"_rows"),0)</f>
        <v>44</v>
      </c>
      <c r="Q951">
        <f ca="1">MATCH(RIGHT($A947,LEN($A947) - SEARCH("-", $A947, SEARCH("-", $A947) + 1)),INDIRECT(LEFT($A947,SEARCH("-",$A947,1)-1)&amp;"_Header"),0)</f>
        <v>23</v>
      </c>
    </row>
    <row r="952" spans="1:17" ht="30" customHeight="1">
      <c r="A952" s="396" t="s">
        <v>623</v>
      </c>
      <c r="B952" s="317" t="s">
        <v>623</v>
      </c>
      <c r="C952" s="707" t="s">
        <v>687</v>
      </c>
      <c r="D952" s="708"/>
      <c r="E952" s="708"/>
      <c r="F952" s="709"/>
      <c r="G952" s="211"/>
      <c r="H952" s="169"/>
      <c r="I952" s="169"/>
      <c r="J952" s="169"/>
      <c r="K952" s="169"/>
      <c r="L952" s="169"/>
      <c r="M952" s="169"/>
      <c r="N952" s="170"/>
      <c r="O952" s="170"/>
    </row>
    <row r="953" spans="1:17" ht="60" customHeight="1">
      <c r="A953" s="396" t="s">
        <v>1372</v>
      </c>
      <c r="B953" s="317" t="s">
        <v>1373</v>
      </c>
      <c r="C953" s="704"/>
      <c r="D953" s="705"/>
      <c r="E953" s="705"/>
      <c r="F953" s="706"/>
      <c r="G953" s="332" t="e">
        <f ca="1">IF(AND($I953=TRUE,$J953=TRUE),"Return to form","")</f>
        <v>#N/A</v>
      </c>
      <c r="H953" s="169" t="e">
        <f ca="1">OR(AND(E947&lt;&gt;0,ABS(F947-E947)&gt;=$M953),AND(E947=0,F947&gt;=$M953))</f>
        <v>#N/A</v>
      </c>
      <c r="I953" s="169" t="e">
        <f ca="1">OR(F947&lt;=(E947*(1-N953)),F947&gt;=(E947*(1+N953)))</f>
        <v>#N/A</v>
      </c>
      <c r="J953" s="169" t="b">
        <f>ISTEXT(C953)</f>
        <v>0</v>
      </c>
      <c r="K953" s="169" t="e">
        <f ca="1">IF(AND(H953=TRUE,I953=TRUE),TRUE,FALSE)</f>
        <v>#N/A</v>
      </c>
      <c r="L953" s="169" t="e">
        <f ca="1">IF(AND(H953=TRUE,I953=TRUE,J953=TRUE),TRUE,FALSE)</f>
        <v>#N/A</v>
      </c>
      <c r="M953" s="169">
        <v>5000</v>
      </c>
      <c r="N953" s="170">
        <v>0.2</v>
      </c>
      <c r="O953" s="170" t="s">
        <v>683</v>
      </c>
      <c r="P953">
        <f t="shared" ca="1" si="94"/>
        <v>44</v>
      </c>
      <c r="Q953">
        <f ca="1">MATCH(RIGHT($A947,LEN($A947) - SEARCH("-", $A947, SEARCH("-", $A947) + 1)),INDIRECT(LEFT($A947,SEARCH("-",$A947,1)-1)&amp;"_Header"),0)</f>
        <v>23</v>
      </c>
    </row>
    <row r="954" spans="1:17">
      <c r="A954" s="396" t="s">
        <v>623</v>
      </c>
      <c r="B954" s="317" t="s">
        <v>623</v>
      </c>
      <c r="C954" s="123"/>
      <c r="D954" s="123"/>
      <c r="E954" s="123"/>
      <c r="F954" s="123"/>
      <c r="G954" s="212"/>
      <c r="H954" s="158"/>
      <c r="I954" s="158"/>
      <c r="J954" s="158"/>
      <c r="K954" s="158"/>
      <c r="L954" s="158"/>
      <c r="M954" s="158"/>
      <c r="N954" s="163"/>
      <c r="O954" s="163"/>
    </row>
    <row r="955" spans="1:17">
      <c r="A955" s="396" t="s">
        <v>623</v>
      </c>
      <c r="B955" s="317" t="s">
        <v>623</v>
      </c>
      <c r="C955" s="92" t="s">
        <v>1374</v>
      </c>
      <c r="D955" s="55"/>
      <c r="E955" s="55"/>
      <c r="F955" s="56"/>
      <c r="G955" s="211"/>
      <c r="H955" s="158"/>
      <c r="I955" s="158"/>
      <c r="J955" s="158"/>
      <c r="K955" s="158"/>
      <c r="L955" s="158"/>
      <c r="M955" s="158"/>
      <c r="N955" s="163"/>
      <c r="O955" s="163"/>
    </row>
    <row r="956" spans="1:17" ht="45" customHeight="1">
      <c r="A956" s="396" t="s">
        <v>623</v>
      </c>
      <c r="B956" s="317" t="s">
        <v>623</v>
      </c>
      <c r="C956" s="57" t="s">
        <v>675</v>
      </c>
      <c r="D956" s="57" t="s">
        <v>676</v>
      </c>
      <c r="E956" s="57" t="s">
        <v>677</v>
      </c>
      <c r="F956" s="57" t="s">
        <v>678</v>
      </c>
      <c r="G956" s="211"/>
      <c r="H956" s="165"/>
      <c r="I956" s="165"/>
      <c r="J956" s="158"/>
      <c r="K956" s="165"/>
      <c r="L956" s="158"/>
      <c r="M956" s="158"/>
      <c r="N956" s="163"/>
      <c r="O956" s="163"/>
    </row>
    <row r="957" spans="1:17">
      <c r="A957" s="397" t="str">
        <f>LEFT(A959,LEN(A959)-8)</f>
        <v>EandR1-envmin-rectot</v>
      </c>
      <c r="B957" s="317" t="s">
        <v>623</v>
      </c>
      <c r="C957" s="249" t="e">
        <f ca="1">INDEX(INDIRECT("data_"&amp;C$1&amp;"_array"),MATCH(Cover!$C$17,INDIRECT("data_"&amp;C$1&amp;"_rows"),0),MATCH(SUBSTITUTE($A957,"strt","end"),INDIRECT("data_"&amp;C$1&amp;"_cols"),0))</f>
        <v>#N/A</v>
      </c>
      <c r="D957" s="249" t="e">
        <f ca="1">INDEX(INDIRECT("data_"&amp;D$1&amp;"_array"),MATCH(Cover!$C$17,INDIRECT("data_"&amp;D$1&amp;"_rows"),0),MATCH(SUBSTITUTE($A957,"strt","end"),INDIRECT("data_"&amp;D$1&amp;"_cols"),0))</f>
        <v>#N/A</v>
      </c>
      <c r="E957" s="249" t="e">
        <f ca="1">INDEX(INDIRECT("data_"&amp;E$1&amp;"_array"),MATCH(Cover!$C$17,INDIRECT("data_"&amp;E$1&amp;"_rows"),0),MATCH(SUBSTITUTE($A957,"strt","end"),INDIRECT("data_"&amp;E$1&amp;"_cols"),0))</f>
        <v>#N/A</v>
      </c>
      <c r="F957" s="250">
        <f ca="1">INDEX(INDIRECT(LEFT($A957,SEARCH("-",$A957,1)-1)&amp;"_data"),MATCH(MID($A957, SEARCH("-",$A957) + 1, SEARCH("-",$A957,SEARCH("-",$A957)+1) - SEARCH("-",$A957) - 1),INDIRECT(LEFT($A957,SEARCH("-",$A957,1)-1)&amp;"_rows"),0),MATCH(RIGHT($A957,LEN($A957) - SEARCH("-", $A957, SEARCH("-", $A957) + 1)),INDIRECT(LEFT($A957,SEARCH("-",$A957,1)-1)&amp;"_Header"),0))</f>
        <v>0</v>
      </c>
      <c r="G957" s="211"/>
      <c r="H957" s="166"/>
      <c r="I957" s="166"/>
      <c r="J957" s="167"/>
      <c r="K957" s="166"/>
      <c r="L957" s="167"/>
      <c r="M957" s="167"/>
      <c r="N957" s="168"/>
      <c r="O957" s="168"/>
    </row>
    <row r="958" spans="1:17" ht="60" customHeight="1">
      <c r="A958" s="396" t="s">
        <v>623</v>
      </c>
      <c r="B958" s="317" t="s">
        <v>623</v>
      </c>
      <c r="C958" s="707" t="s">
        <v>692</v>
      </c>
      <c r="D958" s="708"/>
      <c r="E958" s="708"/>
      <c r="F958" s="709"/>
      <c r="G958" s="95"/>
      <c r="H958" s="169"/>
      <c r="I958" s="169"/>
      <c r="J958" s="169"/>
      <c r="K958" s="169"/>
      <c r="L958" s="169"/>
      <c r="M958" s="169"/>
      <c r="N958" s="170"/>
      <c r="O958" s="170"/>
    </row>
    <row r="959" spans="1:17" ht="60" customHeight="1">
      <c r="A959" s="396" t="s">
        <v>1375</v>
      </c>
      <c r="B959" s="317" t="s">
        <v>1376</v>
      </c>
      <c r="C959" s="704"/>
      <c r="D959" s="705"/>
      <c r="E959" s="705"/>
      <c r="F959" s="706"/>
      <c r="G959" s="332" t="e">
        <f ca="1">IF(AND($I959=TRUE,$J959=TRUE),"Return to form","")</f>
        <v>#N/A</v>
      </c>
      <c r="H959" s="169" t="e">
        <f ca="1">D957&lt;&gt;0</f>
        <v>#N/A</v>
      </c>
      <c r="I959" s="169" t="e">
        <f ca="1">F957&gt;=D957</f>
        <v>#N/A</v>
      </c>
      <c r="J959" s="169" t="b">
        <f>ISTEXT(C959)</f>
        <v>0</v>
      </c>
      <c r="K959" s="169" t="e">
        <f ca="1">IF(AND(H959=TRUE,I959=TRUE),TRUE,FALSE)</f>
        <v>#N/A</v>
      </c>
      <c r="L959" s="169" t="e">
        <f ca="1">IF(AND(H959=TRUE,I959=TRUE,J959=TRUE),TRUE,FALSE)</f>
        <v>#N/A</v>
      </c>
      <c r="M959" s="169"/>
      <c r="N959" s="170"/>
      <c r="O959" s="170" t="s">
        <v>683</v>
      </c>
      <c r="P959">
        <f ca="1">MATCH(MID($A957, SEARCH("-",$A959) + 1, SEARCH("-",$A959,SEARCH("-",$A959)+1) - SEARCH("-",$A959) - 1),INDIRECT(LEFT($A959,SEARCH("-",$A959,1)-1)&amp;"_rows"),0)</f>
        <v>44</v>
      </c>
      <c r="Q959">
        <f ca="1">MATCH(RIGHT($A957,LEN($A957) - SEARCH("-", $A957, SEARCH("-", $A957) + 1)),INDIRECT(LEFT($A957,SEARCH("-",$A957,1)-1)&amp;"_Header"),0)</f>
        <v>39</v>
      </c>
    </row>
    <row r="960" spans="1:17" ht="30" customHeight="1">
      <c r="A960" s="396" t="s">
        <v>623</v>
      </c>
      <c r="B960" s="317" t="s">
        <v>623</v>
      </c>
      <c r="C960" s="707" t="s">
        <v>684</v>
      </c>
      <c r="D960" s="708"/>
      <c r="E960" s="708"/>
      <c r="F960" s="709"/>
      <c r="G960" s="211"/>
      <c r="H960" s="169"/>
      <c r="I960" s="169"/>
      <c r="J960" s="169"/>
      <c r="K960" s="169"/>
      <c r="L960" s="169"/>
      <c r="M960" s="169"/>
      <c r="N960" s="170"/>
      <c r="O960" s="170"/>
    </row>
    <row r="961" spans="1:17" ht="60" customHeight="1">
      <c r="A961" s="396" t="s">
        <v>1377</v>
      </c>
      <c r="B961" s="317" t="s">
        <v>1378</v>
      </c>
      <c r="C961" s="704"/>
      <c r="D961" s="705"/>
      <c r="E961" s="705"/>
      <c r="F961" s="706"/>
      <c r="G961" s="332" t="e">
        <f ca="1">IF(AND($I961=TRUE,$J961=TRUE),"Return to form","")</f>
        <v>#N/A</v>
      </c>
      <c r="H961" s="169" t="e">
        <f ca="1">AND($F957&lt;=SUM($C957-$M961),$I959=FALSE)</f>
        <v>#N/A</v>
      </c>
      <c r="I961" s="169" t="e">
        <f ca="1">F957&lt;=SUM(C957*N961)</f>
        <v>#N/A</v>
      </c>
      <c r="J961" s="169" t="b">
        <f>ISTEXT(C961)</f>
        <v>0</v>
      </c>
      <c r="K961" s="169" t="e">
        <f ca="1">IF(AND(H961=TRUE,I961=TRUE),TRUE,FALSE)</f>
        <v>#N/A</v>
      </c>
      <c r="L961" s="169" t="e">
        <f ca="1">IF(AND(H961=TRUE,I961=TRUE,J961=TRUE),TRUE,FALSE)</f>
        <v>#N/A</v>
      </c>
      <c r="M961" s="169">
        <v>5000</v>
      </c>
      <c r="N961" s="170">
        <v>0.33333333333333298</v>
      </c>
      <c r="O961" s="170" t="s">
        <v>683</v>
      </c>
      <c r="P961">
        <f t="shared" ref="P961:P963" ca="1" si="95">MATCH(MID($A959, SEARCH("-",$A961) + 1, SEARCH("-",$A961,SEARCH("-",$A961)+1) - SEARCH("-",$A961) - 1),INDIRECT(LEFT($A961,SEARCH("-",$A961,1)-1)&amp;"_rows"),0)</f>
        <v>44</v>
      </c>
      <c r="Q961">
        <f ca="1">MATCH(RIGHT($A957,LEN($A957) - SEARCH("-", $A957, SEARCH("-", $A957) + 1)),INDIRECT(LEFT($A957,SEARCH("-",$A957,1)-1)&amp;"_Header"),0)</f>
        <v>39</v>
      </c>
    </row>
    <row r="962" spans="1:17" ht="30" customHeight="1">
      <c r="A962" s="396" t="s">
        <v>623</v>
      </c>
      <c r="B962" s="317" t="s">
        <v>623</v>
      </c>
      <c r="C962" s="707" t="s">
        <v>687</v>
      </c>
      <c r="D962" s="708"/>
      <c r="E962" s="708"/>
      <c r="F962" s="709"/>
      <c r="G962" s="211"/>
      <c r="H962" s="169"/>
      <c r="I962" s="169"/>
      <c r="J962" s="169"/>
      <c r="K962" s="169"/>
      <c r="L962" s="169"/>
      <c r="M962" s="169"/>
      <c r="N962" s="170"/>
      <c r="O962" s="170"/>
    </row>
    <row r="963" spans="1:17" ht="60" customHeight="1">
      <c r="A963" s="396" t="s">
        <v>1379</v>
      </c>
      <c r="B963" s="317" t="s">
        <v>1380</v>
      </c>
      <c r="C963" s="704"/>
      <c r="D963" s="705"/>
      <c r="E963" s="705"/>
      <c r="F963" s="706"/>
      <c r="G963" s="332" t="e">
        <f ca="1">IF(AND($I963=TRUE,$J963=TRUE),"Return to form","")</f>
        <v>#N/A</v>
      </c>
      <c r="H963" s="169" t="e">
        <f ca="1">OR(AND(E957&lt;&gt;0,ABS(F957-E957)&gt;=$M963),AND(E957=0,F957&gt;=$M963))</f>
        <v>#N/A</v>
      </c>
      <c r="I963" s="169" t="e">
        <f ca="1">OR(F957&lt;=(E957*(1-N963)),F957&gt;=(E957*(1+N963)))</f>
        <v>#N/A</v>
      </c>
      <c r="J963" s="169" t="b">
        <f>ISTEXT(C963)</f>
        <v>0</v>
      </c>
      <c r="K963" s="169" t="e">
        <f ca="1">IF(AND(H963=TRUE,I963=TRUE),TRUE,FALSE)</f>
        <v>#N/A</v>
      </c>
      <c r="L963" s="169" t="e">
        <f ca="1">IF(AND(H963=TRUE,I963=TRUE,J963=TRUE),TRUE,FALSE)</f>
        <v>#N/A</v>
      </c>
      <c r="M963" s="169">
        <v>5000</v>
      </c>
      <c r="N963" s="170">
        <v>0.2</v>
      </c>
      <c r="O963" s="170" t="s">
        <v>683</v>
      </c>
      <c r="P963">
        <f t="shared" ca="1" si="95"/>
        <v>44</v>
      </c>
      <c r="Q963">
        <f ca="1">MATCH(RIGHT($A957,LEN($A957) - SEARCH("-", $A957, SEARCH("-", $A957) + 1)),INDIRECT(LEFT($A957,SEARCH("-",$A957,1)-1)&amp;"_Header"),0)</f>
        <v>39</v>
      </c>
    </row>
    <row r="964" spans="1:17">
      <c r="A964" s="396" t="s">
        <v>623</v>
      </c>
      <c r="B964" s="317" t="s">
        <v>623</v>
      </c>
      <c r="C964" s="123"/>
      <c r="D964" s="123"/>
      <c r="E964" s="123"/>
      <c r="F964" s="123"/>
      <c r="G964" s="212"/>
      <c r="H964" s="158"/>
      <c r="I964" s="158"/>
      <c r="J964" s="158"/>
      <c r="K964" s="158"/>
      <c r="L964" s="158"/>
      <c r="M964" s="158"/>
      <c r="N964" s="163"/>
      <c r="O964" s="163"/>
    </row>
    <row r="965" spans="1:17">
      <c r="A965" s="396" t="s">
        <v>623</v>
      </c>
      <c r="B965" s="317" t="s">
        <v>623</v>
      </c>
      <c r="C965" s="92" t="s">
        <v>1381</v>
      </c>
      <c r="D965" s="55"/>
      <c r="E965" s="55"/>
      <c r="F965" s="56"/>
      <c r="G965" s="211"/>
      <c r="H965" s="158"/>
      <c r="I965" s="158"/>
      <c r="J965" s="158"/>
      <c r="K965" s="158"/>
      <c r="L965" s="158"/>
      <c r="M965" s="158"/>
      <c r="N965" s="163"/>
      <c r="O965" s="163"/>
    </row>
    <row r="966" spans="1:17" ht="45" customHeight="1">
      <c r="A966" s="396" t="s">
        <v>623</v>
      </c>
      <c r="B966" s="317" t="s">
        <v>623</v>
      </c>
      <c r="C966" s="57" t="s">
        <v>675</v>
      </c>
      <c r="D966" s="57" t="s">
        <v>676</v>
      </c>
      <c r="E966" s="57" t="s">
        <v>677</v>
      </c>
      <c r="F966" s="57" t="s">
        <v>678</v>
      </c>
      <c r="G966" s="211"/>
      <c r="H966" s="165"/>
      <c r="I966" s="165"/>
      <c r="J966" s="158"/>
      <c r="K966" s="165"/>
      <c r="L966" s="158"/>
      <c r="M966" s="158"/>
      <c r="N966" s="163"/>
      <c r="O966" s="163"/>
    </row>
    <row r="967" spans="1:17">
      <c r="A967" s="397" t="str">
        <f>LEFT(A969,LEN(A969)-8)</f>
        <v>EandR1-envclm-exptotfa</v>
      </c>
      <c r="B967" s="317" t="s">
        <v>623</v>
      </c>
      <c r="C967" s="249" t="e">
        <f ca="1">INDEX(INDIRECT("data_"&amp;C$1&amp;"_array"),MATCH(Cover!$C$17,INDIRECT("data_"&amp;C$1&amp;"_rows"),0),MATCH(SUBSTITUTE($A967,"strt","end"),INDIRECT("data_"&amp;C$1&amp;"_cols"),0))</f>
        <v>#N/A</v>
      </c>
      <c r="D967" s="249" t="e">
        <f ca="1">INDEX(INDIRECT("data_"&amp;D$1&amp;"_array"),MATCH(Cover!$C$17,INDIRECT("data_"&amp;D$1&amp;"_rows"),0),MATCH(SUBSTITUTE($A967,"strt","end"),INDIRECT("data_"&amp;D$1&amp;"_cols"),0))</f>
        <v>#N/A</v>
      </c>
      <c r="E967" s="249" t="e">
        <f ca="1">INDEX(INDIRECT("data_"&amp;E$1&amp;"_array"),MATCH(Cover!$C$17,INDIRECT("data_"&amp;E$1&amp;"_rows"),0),MATCH(SUBSTITUTE($A967,"strt","end"),INDIRECT("data_"&amp;E$1&amp;"_cols"),0))</f>
        <v>#N/A</v>
      </c>
      <c r="F967" s="250">
        <f ca="1">INDEX(INDIRECT(LEFT($A967,SEARCH("-",$A967,1)-1)&amp;"_data"),MATCH(MID($A967, SEARCH("-",$A967) + 1, SEARCH("-",$A967,SEARCH("-",$A967)+1) - SEARCH("-",$A967) - 1),INDIRECT(LEFT($A967,SEARCH("-",$A967,1)-1)&amp;"_rows"),0),MATCH(RIGHT($A967,LEN($A967) - SEARCH("-", $A967, SEARCH("-", $A967) + 1)),INDIRECT(LEFT($A967,SEARCH("-",$A967,1)-1)&amp;"_Header"),0))</f>
        <v>0</v>
      </c>
      <c r="G967" s="211"/>
      <c r="H967" s="166"/>
      <c r="I967" s="166"/>
      <c r="J967" s="167"/>
      <c r="K967" s="166"/>
      <c r="L967" s="167"/>
      <c r="M967" s="167"/>
      <c r="N967" s="168"/>
      <c r="O967" s="168"/>
    </row>
    <row r="968" spans="1:17" ht="60" customHeight="1">
      <c r="A968" s="396" t="s">
        <v>623</v>
      </c>
      <c r="B968" s="317" t="s">
        <v>623</v>
      </c>
      <c r="C968" s="707" t="s">
        <v>692</v>
      </c>
      <c r="D968" s="708"/>
      <c r="E968" s="708"/>
      <c r="F968" s="709"/>
      <c r="G968" s="95"/>
      <c r="H968" s="169"/>
      <c r="I968" s="169"/>
      <c r="J968" s="169"/>
      <c r="K968" s="169"/>
      <c r="L968" s="169"/>
      <c r="M968" s="169"/>
      <c r="N968" s="170"/>
      <c r="O968" s="170"/>
    </row>
    <row r="969" spans="1:17" ht="60" customHeight="1">
      <c r="A969" s="396" t="s">
        <v>1382</v>
      </c>
      <c r="B969" s="317" t="s">
        <v>1383</v>
      </c>
      <c r="C969" s="704"/>
      <c r="D969" s="705"/>
      <c r="E969" s="705"/>
      <c r="F969" s="706"/>
      <c r="G969" s="332" t="e">
        <f ca="1">IF(AND($I969=TRUE,$J969=TRUE),"Return to form","")</f>
        <v>#N/A</v>
      </c>
      <c r="H969" s="169" t="e">
        <f ca="1">D967&lt;&gt;0</f>
        <v>#N/A</v>
      </c>
      <c r="I969" s="169" t="e">
        <f ca="1">F967&gt;=D967</f>
        <v>#N/A</v>
      </c>
      <c r="J969" s="169" t="b">
        <f>ISTEXT(C969)</f>
        <v>0</v>
      </c>
      <c r="K969" s="169" t="e">
        <f ca="1">IF(AND(H969=TRUE,I969=TRUE),TRUE,FALSE)</f>
        <v>#N/A</v>
      </c>
      <c r="L969" s="169" t="e">
        <f ca="1">IF(AND(H969=TRUE,I969=TRUE,J969=TRUE),TRUE,FALSE)</f>
        <v>#N/A</v>
      </c>
      <c r="M969" s="169"/>
      <c r="N969" s="170"/>
      <c r="O969" s="170" t="s">
        <v>683</v>
      </c>
      <c r="P969">
        <f ca="1">MATCH(MID($A967, SEARCH("-",$A969) + 1, SEARCH("-",$A969,SEARCH("-",$A969)+1) - SEARCH("-",$A969) - 1),INDIRECT(LEFT($A969,SEARCH("-",$A969,1)-1)&amp;"_rows"),0)</f>
        <v>45</v>
      </c>
      <c r="Q969">
        <f ca="1">MATCH(RIGHT($A967,LEN($A967) - SEARCH("-", $A967, SEARCH("-", $A967) + 1)),INDIRECT(LEFT($A967,SEARCH("-",$A967,1)-1)&amp;"_Header"),0)</f>
        <v>12</v>
      </c>
    </row>
    <row r="970" spans="1:17" ht="30" customHeight="1">
      <c r="A970" s="396" t="s">
        <v>623</v>
      </c>
      <c r="B970" s="317" t="s">
        <v>623</v>
      </c>
      <c r="C970" s="707" t="s">
        <v>684</v>
      </c>
      <c r="D970" s="708"/>
      <c r="E970" s="708"/>
      <c r="F970" s="709"/>
      <c r="G970" s="211"/>
      <c r="H970" s="169"/>
      <c r="I970" s="169"/>
      <c r="J970" s="169"/>
      <c r="K970" s="169"/>
      <c r="L970" s="169"/>
      <c r="M970" s="169"/>
      <c r="N970" s="170"/>
      <c r="O970" s="170"/>
    </row>
    <row r="971" spans="1:17" ht="60" customHeight="1">
      <c r="A971" s="396" t="s">
        <v>1384</v>
      </c>
      <c r="B971" s="317" t="s">
        <v>1385</v>
      </c>
      <c r="C971" s="704"/>
      <c r="D971" s="705"/>
      <c r="E971" s="705"/>
      <c r="F971" s="706"/>
      <c r="G971" s="332" t="e">
        <f ca="1">IF(AND($I971=TRUE,$J971=TRUE),"Return to form","")</f>
        <v>#N/A</v>
      </c>
      <c r="H971" s="169" t="e">
        <f ca="1">AND($F967&lt;=SUM($C967-$M971),$I969=FALSE)</f>
        <v>#N/A</v>
      </c>
      <c r="I971" s="169" t="e">
        <f ca="1">F967&lt;=SUM(C967*N971)</f>
        <v>#N/A</v>
      </c>
      <c r="J971" s="169" t="b">
        <f>ISTEXT(C971)</f>
        <v>0</v>
      </c>
      <c r="K971" s="169" t="e">
        <f ca="1">IF(AND(H971=TRUE,I971=TRUE),TRUE,FALSE)</f>
        <v>#N/A</v>
      </c>
      <c r="L971" s="169" t="e">
        <f ca="1">IF(AND(H971=TRUE,I971=TRUE,J971=TRUE),TRUE,FALSE)</f>
        <v>#N/A</v>
      </c>
      <c r="M971" s="169">
        <v>5000</v>
      </c>
      <c r="N971" s="170">
        <v>0.33333333333333298</v>
      </c>
      <c r="O971" s="170" t="s">
        <v>683</v>
      </c>
      <c r="P971">
        <f t="shared" ref="P971:P973" ca="1" si="96">MATCH(MID($A969, SEARCH("-",$A971) + 1, SEARCH("-",$A971,SEARCH("-",$A971)+1) - SEARCH("-",$A971) - 1),INDIRECT(LEFT($A971,SEARCH("-",$A971,1)-1)&amp;"_rows"),0)</f>
        <v>45</v>
      </c>
      <c r="Q971">
        <f ca="1">MATCH(RIGHT($A967,LEN($A967) - SEARCH("-", $A967, SEARCH("-", $A967) + 1)),INDIRECT(LEFT($A967,SEARCH("-",$A967,1)-1)&amp;"_Header"),0)</f>
        <v>12</v>
      </c>
    </row>
    <row r="972" spans="1:17" ht="30" customHeight="1">
      <c r="A972" s="396" t="s">
        <v>623</v>
      </c>
      <c r="B972" s="317" t="s">
        <v>623</v>
      </c>
      <c r="C972" s="707" t="s">
        <v>687</v>
      </c>
      <c r="D972" s="708"/>
      <c r="E972" s="708"/>
      <c r="F972" s="709"/>
      <c r="G972" s="211"/>
      <c r="H972" s="169"/>
      <c r="I972" s="169"/>
      <c r="J972" s="169"/>
      <c r="K972" s="169"/>
      <c r="L972" s="169"/>
      <c r="M972" s="169"/>
      <c r="N972" s="170"/>
      <c r="O972" s="170"/>
    </row>
    <row r="973" spans="1:17" ht="60" customHeight="1">
      <c r="A973" s="396" t="s">
        <v>1386</v>
      </c>
      <c r="B973" s="317" t="s">
        <v>1387</v>
      </c>
      <c r="C973" s="704"/>
      <c r="D973" s="705"/>
      <c r="E973" s="705"/>
      <c r="F973" s="706"/>
      <c r="G973" s="332" t="e">
        <f ca="1">IF(AND($I973=TRUE,$J973=TRUE),"Return to form","")</f>
        <v>#N/A</v>
      </c>
      <c r="H973" s="169" t="e">
        <f ca="1">OR(AND(E967&lt;&gt;0,ABS(F967-E967)&gt;=$M973),AND(E967=0,F967&gt;=$M973))</f>
        <v>#N/A</v>
      </c>
      <c r="I973" s="169" t="e">
        <f ca="1">OR(F967&lt;=(E967*(1-N973)),F967&gt;=(E967*(1+N973)))</f>
        <v>#N/A</v>
      </c>
      <c r="J973" s="169" t="b">
        <f>ISTEXT(C973)</f>
        <v>0</v>
      </c>
      <c r="K973" s="169" t="e">
        <f ca="1">IF(AND(H973=TRUE,I973=TRUE),TRUE,FALSE)</f>
        <v>#N/A</v>
      </c>
      <c r="L973" s="169" t="e">
        <f ca="1">IF(AND(H973=TRUE,I973=TRUE,J973=TRUE),TRUE,FALSE)</f>
        <v>#N/A</v>
      </c>
      <c r="M973" s="169">
        <v>5000</v>
      </c>
      <c r="N973" s="170">
        <v>0.2</v>
      </c>
      <c r="O973" s="170" t="s">
        <v>683</v>
      </c>
      <c r="P973">
        <f t="shared" ca="1" si="96"/>
        <v>45</v>
      </c>
      <c r="Q973">
        <f ca="1">MATCH(RIGHT($A967,LEN($A967) - SEARCH("-", $A967, SEARCH("-", $A967) + 1)),INDIRECT(LEFT($A967,SEARCH("-",$A967,1)-1)&amp;"_Header"),0)</f>
        <v>12</v>
      </c>
    </row>
    <row r="974" spans="1:17">
      <c r="A974" s="396" t="s">
        <v>623</v>
      </c>
      <c r="B974" s="317" t="s">
        <v>623</v>
      </c>
      <c r="C974" s="123"/>
      <c r="D974" s="123"/>
      <c r="E974" s="123"/>
      <c r="F974" s="123"/>
      <c r="G974" s="212"/>
      <c r="H974" s="158"/>
      <c r="I974" s="158"/>
      <c r="J974" s="158"/>
      <c r="K974" s="158"/>
      <c r="L974" s="158"/>
      <c r="M974" s="158"/>
      <c r="N974" s="163"/>
      <c r="O974" s="163"/>
    </row>
    <row r="975" spans="1:17">
      <c r="A975" s="396" t="s">
        <v>623</v>
      </c>
      <c r="B975" s="317" t="s">
        <v>623</v>
      </c>
      <c r="C975" s="92" t="s">
        <v>1388</v>
      </c>
      <c r="D975" s="55"/>
      <c r="E975" s="55"/>
      <c r="F975" s="56"/>
      <c r="G975" s="211"/>
      <c r="H975" s="158"/>
      <c r="I975" s="158"/>
      <c r="J975" s="158"/>
      <c r="K975" s="158"/>
      <c r="L975" s="158"/>
      <c r="M975" s="158"/>
      <c r="N975" s="163"/>
      <c r="O975" s="163"/>
    </row>
    <row r="976" spans="1:17" ht="45" customHeight="1">
      <c r="A976" s="396" t="s">
        <v>623</v>
      </c>
      <c r="B976" s="317" t="s">
        <v>623</v>
      </c>
      <c r="C976" s="57" t="s">
        <v>675</v>
      </c>
      <c r="D976" s="57" t="s">
        <v>676</v>
      </c>
      <c r="E976" s="57" t="s">
        <v>677</v>
      </c>
      <c r="F976" s="57" t="s">
        <v>678</v>
      </c>
      <c r="G976" s="211"/>
      <c r="H976" s="165"/>
      <c r="I976" s="165"/>
      <c r="J976" s="158"/>
      <c r="K976" s="165"/>
      <c r="L976" s="158"/>
      <c r="M976" s="158"/>
      <c r="N976" s="163"/>
      <c r="O976" s="163"/>
    </row>
    <row r="977" spans="1:17">
      <c r="A977" s="397" t="str">
        <f>LEFT(A979,LEN(A979)-8)</f>
        <v>EandR1-envclm-exptotfin</v>
      </c>
      <c r="B977" s="317" t="s">
        <v>623</v>
      </c>
      <c r="C977" s="249" t="e">
        <f ca="1">INDEX(INDIRECT("data_"&amp;C$1&amp;"_array"),MATCH(Cover!$C$17,INDIRECT("data_"&amp;C$1&amp;"_rows"),0),MATCH(SUBSTITUTE($A977,"strt","end"),INDIRECT("data_"&amp;C$1&amp;"_cols"),0))</f>
        <v>#N/A</v>
      </c>
      <c r="D977" s="249" t="e">
        <f ca="1">INDEX(INDIRECT("data_"&amp;D$1&amp;"_array"),MATCH(Cover!$C$17,INDIRECT("data_"&amp;D$1&amp;"_rows"),0),MATCH(SUBSTITUTE($A977,"strt","end"),INDIRECT("data_"&amp;D$1&amp;"_cols"),0))</f>
        <v>#N/A</v>
      </c>
      <c r="E977" s="249" t="e">
        <f ca="1">INDEX(INDIRECT("data_"&amp;E$1&amp;"_array"),MATCH(Cover!$C$17,INDIRECT("data_"&amp;E$1&amp;"_rows"),0),MATCH(SUBSTITUTE($A977,"strt","end"),INDIRECT("data_"&amp;E$1&amp;"_cols"),0))</f>
        <v>#N/A</v>
      </c>
      <c r="F977" s="250">
        <f ca="1">INDEX(INDIRECT(LEFT($A977,SEARCH("-",$A977,1)-1)&amp;"_data"),MATCH(MID($A977, SEARCH("-",$A977) + 1, SEARCH("-",$A977,SEARCH("-",$A977)+1) - SEARCH("-",$A977) - 1),INDIRECT(LEFT($A977,SEARCH("-",$A977,1)-1)&amp;"_rows"),0),MATCH(RIGHT($A977,LEN($A977) - SEARCH("-", $A977, SEARCH("-", $A977) + 1)),INDIRECT(LEFT($A977,SEARCH("-",$A977,1)-1)&amp;"_Header"),0))</f>
        <v>0</v>
      </c>
      <c r="G977" s="211"/>
      <c r="H977" s="166"/>
      <c r="I977" s="166"/>
      <c r="J977" s="167"/>
      <c r="K977" s="166"/>
      <c r="L977" s="167"/>
      <c r="M977" s="167"/>
      <c r="N977" s="168"/>
      <c r="O977" s="168"/>
    </row>
    <row r="978" spans="1:17" ht="60" customHeight="1">
      <c r="A978" s="396" t="s">
        <v>623</v>
      </c>
      <c r="B978" s="317" t="s">
        <v>623</v>
      </c>
      <c r="C978" s="707" t="s">
        <v>692</v>
      </c>
      <c r="D978" s="708"/>
      <c r="E978" s="708"/>
      <c r="F978" s="709"/>
      <c r="G978" s="95"/>
      <c r="H978" s="169"/>
      <c r="I978" s="169"/>
      <c r="J978" s="169"/>
      <c r="K978" s="169"/>
      <c r="L978" s="169"/>
      <c r="M978" s="169"/>
      <c r="N978" s="170"/>
      <c r="O978" s="170"/>
    </row>
    <row r="979" spans="1:17" ht="60" customHeight="1">
      <c r="A979" s="396" t="s">
        <v>1389</v>
      </c>
      <c r="B979" s="317" t="s">
        <v>1390</v>
      </c>
      <c r="C979" s="704"/>
      <c r="D979" s="705"/>
      <c r="E979" s="705"/>
      <c r="F979" s="706"/>
      <c r="G979" s="332" t="e">
        <f ca="1">IF(AND($I979=TRUE,$J979=TRUE),"Return to form","")</f>
        <v>#N/A</v>
      </c>
      <c r="H979" s="169" t="e">
        <f ca="1">D977&lt;&gt;0</f>
        <v>#N/A</v>
      </c>
      <c r="I979" s="169" t="e">
        <f ca="1">F977&gt;=D977</f>
        <v>#N/A</v>
      </c>
      <c r="J979" s="169" t="b">
        <f>ISTEXT(C979)</f>
        <v>0</v>
      </c>
      <c r="K979" s="169" t="e">
        <f ca="1">IF(AND(H979=TRUE,I979=TRUE),TRUE,FALSE)</f>
        <v>#N/A</v>
      </c>
      <c r="L979" s="169" t="e">
        <f ca="1">IF(AND(H979=TRUE,I979=TRUE,J979=TRUE),TRUE,FALSE)</f>
        <v>#N/A</v>
      </c>
      <c r="M979" s="169"/>
      <c r="N979" s="170"/>
      <c r="O979" s="170" t="s">
        <v>683</v>
      </c>
      <c r="P979">
        <f ca="1">MATCH(MID($A977, SEARCH("-",$A979) + 1, SEARCH("-",$A979,SEARCH("-",$A979)+1) - SEARCH("-",$A979) - 1),INDIRECT(LEFT($A979,SEARCH("-",$A979,1)-1)&amp;"_rows"),0)</f>
        <v>45</v>
      </c>
      <c r="Q979">
        <f ca="1">MATCH(RIGHT($A977,LEN($A977) - SEARCH("-", $A977, SEARCH("-", $A977) + 1)),INDIRECT(LEFT($A977,SEARCH("-",$A977,1)-1)&amp;"_Header"),0)</f>
        <v>23</v>
      </c>
    </row>
    <row r="980" spans="1:17" ht="30" customHeight="1">
      <c r="A980" s="396" t="s">
        <v>623</v>
      </c>
      <c r="B980" s="317" t="s">
        <v>623</v>
      </c>
      <c r="C980" s="707" t="s">
        <v>684</v>
      </c>
      <c r="D980" s="708"/>
      <c r="E980" s="708"/>
      <c r="F980" s="709"/>
      <c r="G980" s="211"/>
      <c r="H980" s="169"/>
      <c r="I980" s="169"/>
      <c r="J980" s="169"/>
      <c r="K980" s="169"/>
      <c r="L980" s="169"/>
      <c r="M980" s="169"/>
      <c r="N980" s="170"/>
      <c r="O980" s="170"/>
    </row>
    <row r="981" spans="1:17" ht="60" customHeight="1">
      <c r="A981" s="396" t="s">
        <v>1391</v>
      </c>
      <c r="B981" s="317" t="s">
        <v>1392</v>
      </c>
      <c r="C981" s="704"/>
      <c r="D981" s="705"/>
      <c r="E981" s="705"/>
      <c r="F981" s="706"/>
      <c r="G981" s="332" t="e">
        <f ca="1">IF(AND($I981=TRUE,$J981=TRUE),"Return to form","")</f>
        <v>#N/A</v>
      </c>
      <c r="H981" s="169" t="e">
        <f ca="1">AND($F977&lt;=SUM($C977-$M981),$I979=FALSE)</f>
        <v>#N/A</v>
      </c>
      <c r="I981" s="169" t="e">
        <f ca="1">F977&lt;=SUM(C977*N981)</f>
        <v>#N/A</v>
      </c>
      <c r="J981" s="169" t="b">
        <f>ISTEXT(C981)</f>
        <v>0</v>
      </c>
      <c r="K981" s="169" t="e">
        <f ca="1">IF(AND(H981=TRUE,I981=TRUE),TRUE,FALSE)</f>
        <v>#N/A</v>
      </c>
      <c r="L981" s="169" t="e">
        <f ca="1">IF(AND(H981=TRUE,I981=TRUE,J981=TRUE),TRUE,FALSE)</f>
        <v>#N/A</v>
      </c>
      <c r="M981" s="169">
        <v>5000</v>
      </c>
      <c r="N981" s="170">
        <v>0.33333333333333298</v>
      </c>
      <c r="O981" s="170" t="s">
        <v>683</v>
      </c>
      <c r="P981">
        <f t="shared" ref="P981:P983" ca="1" si="97">MATCH(MID($A979, SEARCH("-",$A981) + 1, SEARCH("-",$A981,SEARCH("-",$A981)+1) - SEARCH("-",$A981) - 1),INDIRECT(LEFT($A981,SEARCH("-",$A981,1)-1)&amp;"_rows"),0)</f>
        <v>45</v>
      </c>
      <c r="Q981">
        <f ca="1">MATCH(RIGHT($A977,LEN($A977) - SEARCH("-", $A977, SEARCH("-", $A977) + 1)),INDIRECT(LEFT($A977,SEARCH("-",$A977,1)-1)&amp;"_Header"),0)</f>
        <v>23</v>
      </c>
    </row>
    <row r="982" spans="1:17" ht="30" customHeight="1">
      <c r="A982" s="396" t="s">
        <v>623</v>
      </c>
      <c r="B982" s="317" t="s">
        <v>623</v>
      </c>
      <c r="C982" s="707" t="s">
        <v>687</v>
      </c>
      <c r="D982" s="708"/>
      <c r="E982" s="708"/>
      <c r="F982" s="709"/>
      <c r="G982" s="211"/>
      <c r="H982" s="169"/>
      <c r="I982" s="169"/>
      <c r="J982" s="169"/>
      <c r="K982" s="169"/>
      <c r="L982" s="169"/>
      <c r="M982" s="169"/>
      <c r="N982" s="170"/>
      <c r="O982" s="170"/>
    </row>
    <row r="983" spans="1:17" ht="60" customHeight="1">
      <c r="A983" s="396" t="s">
        <v>1393</v>
      </c>
      <c r="B983" s="317" t="s">
        <v>1394</v>
      </c>
      <c r="C983" s="704"/>
      <c r="D983" s="705"/>
      <c r="E983" s="705"/>
      <c r="F983" s="706"/>
      <c r="G983" s="332" t="e">
        <f ca="1">IF(AND($I983=TRUE,$J983=TRUE),"Return to form","")</f>
        <v>#N/A</v>
      </c>
      <c r="H983" s="169" t="e">
        <f ca="1">OR(AND(E977&lt;&gt;0,ABS(F977-E977)&gt;=$M983),AND(E977=0,F977&gt;=$M983))</f>
        <v>#N/A</v>
      </c>
      <c r="I983" s="169" t="e">
        <f ca="1">OR(F977&lt;=(E977*(1-N983)),F977&gt;=(E977*(1+N983)))</f>
        <v>#N/A</v>
      </c>
      <c r="J983" s="169" t="b">
        <f>ISTEXT(C983)</f>
        <v>0</v>
      </c>
      <c r="K983" s="169" t="e">
        <f ca="1">IF(AND(H983=TRUE,I983=TRUE),TRUE,FALSE)</f>
        <v>#N/A</v>
      </c>
      <c r="L983" s="169" t="e">
        <f ca="1">IF(AND(H983=TRUE,I983=TRUE,J983=TRUE),TRUE,FALSE)</f>
        <v>#N/A</v>
      </c>
      <c r="M983" s="169">
        <v>5000</v>
      </c>
      <c r="N983" s="170">
        <v>0.2</v>
      </c>
      <c r="O983" s="170" t="s">
        <v>683</v>
      </c>
      <c r="P983">
        <f t="shared" ca="1" si="97"/>
        <v>45</v>
      </c>
      <c r="Q983">
        <f ca="1">MATCH(RIGHT($A977,LEN($A977) - SEARCH("-", $A977, SEARCH("-", $A977) + 1)),INDIRECT(LEFT($A977,SEARCH("-",$A977,1)-1)&amp;"_Header"),0)</f>
        <v>23</v>
      </c>
    </row>
    <row r="984" spans="1:17">
      <c r="A984" s="396" t="s">
        <v>623</v>
      </c>
      <c r="B984" s="317" t="s">
        <v>623</v>
      </c>
      <c r="C984" s="123"/>
      <c r="D984" s="123"/>
      <c r="E984" s="123"/>
      <c r="F984" s="123"/>
      <c r="G984" s="212"/>
      <c r="H984" s="158"/>
      <c r="I984" s="158"/>
      <c r="J984" s="158"/>
      <c r="K984" s="158"/>
      <c r="L984" s="158"/>
      <c r="M984" s="158"/>
      <c r="N984" s="163"/>
      <c r="O984" s="163"/>
    </row>
    <row r="985" spans="1:17">
      <c r="A985" s="396" t="s">
        <v>623</v>
      </c>
      <c r="B985" s="317" t="s">
        <v>623</v>
      </c>
      <c r="C985" s="92" t="s">
        <v>1395</v>
      </c>
      <c r="D985" s="55"/>
      <c r="E985" s="55"/>
      <c r="F985" s="56"/>
      <c r="G985" s="211"/>
      <c r="H985" s="158"/>
      <c r="I985" s="158"/>
      <c r="J985" s="158"/>
      <c r="K985" s="158"/>
      <c r="L985" s="158"/>
      <c r="M985" s="158"/>
      <c r="N985" s="163"/>
      <c r="O985" s="163"/>
    </row>
    <row r="986" spans="1:17" ht="45" customHeight="1">
      <c r="A986" s="396" t="s">
        <v>623</v>
      </c>
      <c r="B986" s="317" t="s">
        <v>623</v>
      </c>
      <c r="C986" s="57" t="s">
        <v>675</v>
      </c>
      <c r="D986" s="57" t="s">
        <v>676</v>
      </c>
      <c r="E986" s="57" t="s">
        <v>677</v>
      </c>
      <c r="F986" s="57" t="s">
        <v>678</v>
      </c>
      <c r="G986" s="211"/>
      <c r="H986" s="165"/>
      <c r="I986" s="165"/>
      <c r="J986" s="158"/>
      <c r="K986" s="165"/>
      <c r="L986" s="158"/>
      <c r="M986" s="158"/>
      <c r="N986" s="163"/>
      <c r="O986" s="163"/>
    </row>
    <row r="987" spans="1:17">
      <c r="A987" s="397" t="str">
        <f>LEFT(A989,LEN(A989)-8)</f>
        <v>EandR1-envclm-rectot</v>
      </c>
      <c r="B987" s="317" t="s">
        <v>623</v>
      </c>
      <c r="C987" s="249" t="e">
        <f ca="1">INDEX(INDIRECT("data_"&amp;C$1&amp;"_array"),MATCH(Cover!$C$17,INDIRECT("data_"&amp;C$1&amp;"_rows"),0),MATCH(SUBSTITUTE($A987,"strt","end"),INDIRECT("data_"&amp;C$1&amp;"_cols"),0))</f>
        <v>#N/A</v>
      </c>
      <c r="D987" s="249" t="e">
        <f ca="1">INDEX(INDIRECT("data_"&amp;D$1&amp;"_array"),MATCH(Cover!$C$17,INDIRECT("data_"&amp;D$1&amp;"_rows"),0),MATCH(SUBSTITUTE($A987,"strt","end"),INDIRECT("data_"&amp;D$1&amp;"_cols"),0))</f>
        <v>#N/A</v>
      </c>
      <c r="E987" s="249" t="e">
        <f ca="1">INDEX(INDIRECT("data_"&amp;E$1&amp;"_array"),MATCH(Cover!$C$17,INDIRECT("data_"&amp;E$1&amp;"_rows"),0),MATCH(SUBSTITUTE($A987,"strt","end"),INDIRECT("data_"&amp;E$1&amp;"_cols"),0))</f>
        <v>#N/A</v>
      </c>
      <c r="F987" s="250">
        <f ca="1">INDEX(INDIRECT(LEFT($A987,SEARCH("-",$A987,1)-1)&amp;"_data"),MATCH(MID($A987, SEARCH("-",$A987) + 1, SEARCH("-",$A987,SEARCH("-",$A987)+1) - SEARCH("-",$A987) - 1),INDIRECT(LEFT($A987,SEARCH("-",$A987,1)-1)&amp;"_rows"),0),MATCH(RIGHT($A987,LEN($A987) - SEARCH("-", $A987, SEARCH("-", $A987) + 1)),INDIRECT(LEFT($A987,SEARCH("-",$A987,1)-1)&amp;"_Header"),0))</f>
        <v>0</v>
      </c>
      <c r="G987" s="211"/>
      <c r="H987" s="166"/>
      <c r="I987" s="166"/>
      <c r="J987" s="167"/>
      <c r="K987" s="166"/>
      <c r="L987" s="167"/>
      <c r="M987" s="167"/>
      <c r="N987" s="168"/>
      <c r="O987" s="168"/>
    </row>
    <row r="988" spans="1:17" ht="60" customHeight="1">
      <c r="A988" s="396" t="s">
        <v>623</v>
      </c>
      <c r="B988" s="317" t="s">
        <v>623</v>
      </c>
      <c r="C988" s="707" t="s">
        <v>692</v>
      </c>
      <c r="D988" s="708"/>
      <c r="E988" s="708"/>
      <c r="F988" s="709"/>
      <c r="G988" s="95"/>
      <c r="H988" s="169"/>
      <c r="I988" s="169"/>
      <c r="J988" s="169"/>
      <c r="K988" s="169"/>
      <c r="L988" s="169"/>
      <c r="M988" s="169"/>
      <c r="N988" s="170"/>
      <c r="O988" s="170"/>
    </row>
    <row r="989" spans="1:17" ht="60" customHeight="1">
      <c r="A989" s="396" t="s">
        <v>1396</v>
      </c>
      <c r="B989" s="317" t="s">
        <v>1397</v>
      </c>
      <c r="C989" s="704"/>
      <c r="D989" s="705"/>
      <c r="E989" s="705"/>
      <c r="F989" s="706"/>
      <c r="G989" s="332" t="e">
        <f ca="1">IF(AND($I989=TRUE,$J989=TRUE),"Return to form","")</f>
        <v>#N/A</v>
      </c>
      <c r="H989" s="169" t="e">
        <f ca="1">D987&lt;&gt;0</f>
        <v>#N/A</v>
      </c>
      <c r="I989" s="169" t="e">
        <f ca="1">F987&gt;=D987</f>
        <v>#N/A</v>
      </c>
      <c r="J989" s="169" t="b">
        <f>ISTEXT(C989)</f>
        <v>0</v>
      </c>
      <c r="K989" s="169" t="e">
        <f ca="1">IF(AND(H989=TRUE,I989=TRUE),TRUE,FALSE)</f>
        <v>#N/A</v>
      </c>
      <c r="L989" s="169" t="e">
        <f ca="1">IF(AND(H989=TRUE,I989=TRUE,J989=TRUE),TRUE,FALSE)</f>
        <v>#N/A</v>
      </c>
      <c r="M989" s="169"/>
      <c r="N989" s="170"/>
      <c r="O989" s="170" t="s">
        <v>683</v>
      </c>
      <c r="P989">
        <f ca="1">MATCH(MID($A987, SEARCH("-",$A989) + 1, SEARCH("-",$A989,SEARCH("-",$A989)+1) - SEARCH("-",$A989) - 1),INDIRECT(LEFT($A989,SEARCH("-",$A989,1)-1)&amp;"_rows"),0)</f>
        <v>45</v>
      </c>
      <c r="Q989">
        <f ca="1">MATCH(RIGHT($A987,LEN($A987) - SEARCH("-", $A987, SEARCH("-", $A987) + 1)),INDIRECT(LEFT($A987,SEARCH("-",$A987,1)-1)&amp;"_Header"),0)</f>
        <v>39</v>
      </c>
    </row>
    <row r="990" spans="1:17" ht="30" customHeight="1">
      <c r="A990" s="396" t="s">
        <v>623</v>
      </c>
      <c r="B990" s="317" t="s">
        <v>623</v>
      </c>
      <c r="C990" s="707" t="s">
        <v>684</v>
      </c>
      <c r="D990" s="708"/>
      <c r="E990" s="708"/>
      <c r="F990" s="709"/>
      <c r="G990" s="211"/>
      <c r="H990" s="169"/>
      <c r="I990" s="169"/>
      <c r="J990" s="169"/>
      <c r="K990" s="169"/>
      <c r="L990" s="169"/>
      <c r="M990" s="169"/>
      <c r="N990" s="170"/>
      <c r="O990" s="170"/>
    </row>
    <row r="991" spans="1:17" ht="60" customHeight="1">
      <c r="A991" s="396" t="s">
        <v>1398</v>
      </c>
      <c r="B991" s="317" t="s">
        <v>1399</v>
      </c>
      <c r="C991" s="704"/>
      <c r="D991" s="705"/>
      <c r="E991" s="705"/>
      <c r="F991" s="706"/>
      <c r="G991" s="332" t="e">
        <f ca="1">IF(AND($I991=TRUE,$J991=TRUE),"Return to form","")</f>
        <v>#N/A</v>
      </c>
      <c r="H991" s="169" t="e">
        <f ca="1">AND($F987&lt;=SUM($C987-$M991),$I989=FALSE)</f>
        <v>#N/A</v>
      </c>
      <c r="I991" s="169" t="e">
        <f ca="1">F987&lt;=SUM(C987*N991)</f>
        <v>#N/A</v>
      </c>
      <c r="J991" s="169" t="b">
        <f>ISTEXT(C991)</f>
        <v>0</v>
      </c>
      <c r="K991" s="169" t="e">
        <f ca="1">IF(AND(H991=TRUE,I991=TRUE),TRUE,FALSE)</f>
        <v>#N/A</v>
      </c>
      <c r="L991" s="169" t="e">
        <f ca="1">IF(AND(H991=TRUE,I991=TRUE,J991=TRUE),TRUE,FALSE)</f>
        <v>#N/A</v>
      </c>
      <c r="M991" s="169">
        <v>5000</v>
      </c>
      <c r="N991" s="170">
        <v>0.33333333333333298</v>
      </c>
      <c r="O991" s="170" t="s">
        <v>683</v>
      </c>
      <c r="P991">
        <f t="shared" ref="P991:P993" ca="1" si="98">MATCH(MID($A989, SEARCH("-",$A991) + 1, SEARCH("-",$A991,SEARCH("-",$A991)+1) - SEARCH("-",$A991) - 1),INDIRECT(LEFT($A991,SEARCH("-",$A991,1)-1)&amp;"_rows"),0)</f>
        <v>45</v>
      </c>
      <c r="Q991">
        <f ca="1">MATCH(RIGHT($A987,LEN($A987) - SEARCH("-", $A987, SEARCH("-", $A987) + 1)),INDIRECT(LEFT($A987,SEARCH("-",$A987,1)-1)&amp;"_Header"),0)</f>
        <v>39</v>
      </c>
    </row>
    <row r="992" spans="1:17" ht="30" customHeight="1">
      <c r="A992" s="396" t="s">
        <v>623</v>
      </c>
      <c r="B992" s="317" t="s">
        <v>623</v>
      </c>
      <c r="C992" s="707" t="s">
        <v>687</v>
      </c>
      <c r="D992" s="708"/>
      <c r="E992" s="708"/>
      <c r="F992" s="709"/>
      <c r="G992" s="211"/>
      <c r="H992" s="169"/>
      <c r="I992" s="169"/>
      <c r="J992" s="169"/>
      <c r="K992" s="169"/>
      <c r="L992" s="169"/>
      <c r="M992" s="169"/>
      <c r="N992" s="170"/>
      <c r="O992" s="170"/>
    </row>
    <row r="993" spans="1:17" ht="60" customHeight="1">
      <c r="A993" s="396" t="s">
        <v>1400</v>
      </c>
      <c r="B993" s="317" t="s">
        <v>1401</v>
      </c>
      <c r="C993" s="704"/>
      <c r="D993" s="705"/>
      <c r="E993" s="705"/>
      <c r="F993" s="706"/>
      <c r="G993" s="332" t="e">
        <f ca="1">IF(AND($I993=TRUE,$J993=TRUE),"Return to form","")</f>
        <v>#N/A</v>
      </c>
      <c r="H993" s="169" t="e">
        <f ca="1">OR(AND(E987&lt;&gt;0,ABS(F987-E987)&gt;=$M993),AND(E987=0,F987&gt;=$M993))</f>
        <v>#N/A</v>
      </c>
      <c r="I993" s="169" t="e">
        <f ca="1">OR(F987&lt;=(E987*(1-N993)),F987&gt;=(E987*(1+N993)))</f>
        <v>#N/A</v>
      </c>
      <c r="J993" s="169" t="b">
        <f>ISTEXT(C993)</f>
        <v>0</v>
      </c>
      <c r="K993" s="169" t="e">
        <f ca="1">IF(AND(H993=TRUE,I993=TRUE),TRUE,FALSE)</f>
        <v>#N/A</v>
      </c>
      <c r="L993" s="169" t="e">
        <f ca="1">IF(AND(H993=TRUE,I993=TRUE,J993=TRUE),TRUE,FALSE)</f>
        <v>#N/A</v>
      </c>
      <c r="M993" s="169">
        <v>5000</v>
      </c>
      <c r="N993" s="170">
        <v>0.2</v>
      </c>
      <c r="O993" s="170" t="s">
        <v>683</v>
      </c>
      <c r="P993">
        <f t="shared" ca="1" si="98"/>
        <v>45</v>
      </c>
      <c r="Q993">
        <f ca="1">MATCH(RIGHT($A987,LEN($A987) - SEARCH("-", $A987, SEARCH("-", $A987) + 1)),INDIRECT(LEFT($A987,SEARCH("-",$A987,1)-1)&amp;"_Header"),0)</f>
        <v>39</v>
      </c>
    </row>
    <row r="994" spans="1:17">
      <c r="A994" s="396" t="s">
        <v>623</v>
      </c>
      <c r="B994" s="317" t="s">
        <v>623</v>
      </c>
      <c r="C994" s="123"/>
      <c r="D994" s="123"/>
      <c r="E994" s="123"/>
      <c r="F994" s="123"/>
      <c r="G994" s="212"/>
      <c r="H994" s="158"/>
      <c r="I994" s="158"/>
      <c r="J994" s="158"/>
      <c r="K994" s="158"/>
      <c r="L994" s="158"/>
      <c r="M994" s="158"/>
      <c r="N994" s="163"/>
      <c r="O994" s="163"/>
    </row>
    <row r="995" spans="1:17" ht="32.25" customHeight="1">
      <c r="A995" s="396" t="s">
        <v>623</v>
      </c>
      <c r="B995" s="317" t="s">
        <v>623</v>
      </c>
      <c r="C995" s="701" t="s">
        <v>1402</v>
      </c>
      <c r="D995" s="702"/>
      <c r="E995" s="702"/>
      <c r="F995" s="703"/>
      <c r="G995" s="211"/>
      <c r="H995" s="158"/>
      <c r="I995" s="158"/>
      <c r="J995" s="158"/>
      <c r="K995" s="158"/>
      <c r="L995" s="158"/>
      <c r="M995" s="158"/>
      <c r="N995" s="163"/>
      <c r="O995" s="163"/>
    </row>
    <row r="996" spans="1:17" ht="45" customHeight="1">
      <c r="A996" s="396" t="s">
        <v>623</v>
      </c>
      <c r="B996" s="317" t="s">
        <v>623</v>
      </c>
      <c r="C996" s="57" t="s">
        <v>675</v>
      </c>
      <c r="D996" s="57" t="s">
        <v>676</v>
      </c>
      <c r="E996" s="57" t="s">
        <v>677</v>
      </c>
      <c r="F996" s="57" t="s">
        <v>678</v>
      </c>
      <c r="G996" s="211"/>
      <c r="H996" s="165"/>
      <c r="I996" s="165"/>
      <c r="J996" s="158"/>
      <c r="K996" s="165"/>
      <c r="L996" s="158"/>
      <c r="M996" s="158"/>
      <c r="N996" s="163"/>
      <c r="O996" s="163"/>
    </row>
    <row r="997" spans="1:17">
      <c r="A997" s="397" t="str">
        <f>LEFT(A999,LEN(A999)-8)</f>
        <v>EandR1-plantot-exptotfa</v>
      </c>
      <c r="B997" s="317" t="s">
        <v>623</v>
      </c>
      <c r="C997" s="249" t="e">
        <f ca="1">INDEX(INDIRECT("data_"&amp;C$1&amp;"_array"),MATCH(Cover!$C$17,INDIRECT("data_"&amp;C$1&amp;"_rows"),0),MATCH(SUBSTITUTE($A997,"strt","end"),INDIRECT("data_"&amp;C$1&amp;"_cols"),0))</f>
        <v>#N/A</v>
      </c>
      <c r="D997" s="249" t="e">
        <f ca="1">INDEX(INDIRECT("data_"&amp;D$1&amp;"_array"),MATCH(Cover!$C$17,INDIRECT("data_"&amp;D$1&amp;"_rows"),0),MATCH(SUBSTITUTE($A997,"strt","end"),INDIRECT("data_"&amp;D$1&amp;"_cols"),0))</f>
        <v>#N/A</v>
      </c>
      <c r="E997" s="249" t="e">
        <f ca="1">INDEX(INDIRECT("data_"&amp;E$1&amp;"_array"),MATCH(Cover!$C$17,INDIRECT("data_"&amp;E$1&amp;"_rows"),0),MATCH(SUBSTITUTE($A997,"strt","end"),INDIRECT("data_"&amp;E$1&amp;"_cols"),0))</f>
        <v>#N/A</v>
      </c>
      <c r="F997" s="250">
        <f ca="1">INDEX(INDIRECT(LEFT($A997,SEARCH("-",$A997,1)-1)&amp;"_data"),MATCH(MID($A997, SEARCH("-",$A997) + 1, SEARCH("-",$A997,SEARCH("-",$A997)+1) - SEARCH("-",$A997) - 1),INDIRECT(LEFT($A997,SEARCH("-",$A997,1)-1)&amp;"_rows"),0),MATCH(RIGHT($A997,LEN($A997) - SEARCH("-", $A997, SEARCH("-", $A997) + 1)),INDIRECT(LEFT($A997,SEARCH("-",$A997,1)-1)&amp;"_Header"),0))</f>
        <v>0</v>
      </c>
      <c r="G997" s="211"/>
      <c r="H997" s="166"/>
      <c r="I997" s="166"/>
      <c r="J997" s="167"/>
      <c r="K997" s="166"/>
      <c r="L997" s="167"/>
      <c r="M997" s="167"/>
      <c r="N997" s="168"/>
      <c r="O997" s="168"/>
    </row>
    <row r="998" spans="1:17" ht="60" customHeight="1">
      <c r="A998" s="396" t="s">
        <v>623</v>
      </c>
      <c r="B998" s="317" t="s">
        <v>623</v>
      </c>
      <c r="C998" s="707" t="s">
        <v>692</v>
      </c>
      <c r="D998" s="708"/>
      <c r="E998" s="708"/>
      <c r="F998" s="709"/>
      <c r="G998" s="95"/>
      <c r="H998" s="169"/>
      <c r="I998" s="169"/>
      <c r="J998" s="169"/>
      <c r="K998" s="169"/>
      <c r="L998" s="169"/>
      <c r="M998" s="169"/>
      <c r="N998" s="170"/>
      <c r="O998" s="170"/>
    </row>
    <row r="999" spans="1:17" ht="60" customHeight="1">
      <c r="A999" s="396" t="s">
        <v>1403</v>
      </c>
      <c r="B999" s="317" t="s">
        <v>1404</v>
      </c>
      <c r="C999" s="704"/>
      <c r="D999" s="705"/>
      <c r="E999" s="705"/>
      <c r="F999" s="706"/>
      <c r="G999" s="332" t="e">
        <f ca="1">IF(AND($I999=TRUE,$J999=TRUE),"Return to form","")</f>
        <v>#N/A</v>
      </c>
      <c r="H999" s="169" t="e">
        <f ca="1">D997&lt;&gt;0</f>
        <v>#N/A</v>
      </c>
      <c r="I999" s="169" t="e">
        <f ca="1">F997&gt;=D997</f>
        <v>#N/A</v>
      </c>
      <c r="J999" s="169" t="b">
        <f>ISTEXT(C999)</f>
        <v>0</v>
      </c>
      <c r="K999" s="169" t="e">
        <f ca="1">IF(AND(H999=TRUE,I999=TRUE),TRUE,FALSE)</f>
        <v>#N/A</v>
      </c>
      <c r="L999" s="169" t="e">
        <f ca="1">IF(AND(H999=TRUE,I999=TRUE,J999=TRUE),TRUE,FALSE)</f>
        <v>#N/A</v>
      </c>
      <c r="M999" s="169"/>
      <c r="N999" s="170"/>
      <c r="O999" s="170" t="s">
        <v>683</v>
      </c>
      <c r="P999">
        <f ca="1">MATCH(MID($A997, SEARCH("-",$A999) + 1, SEARCH("-",$A999,SEARCH("-",$A999)+1) - SEARCH("-",$A999) - 1),INDIRECT(LEFT($A999,SEARCH("-",$A999,1)-1)&amp;"_rows"),0)</f>
        <v>47</v>
      </c>
      <c r="Q999">
        <f ca="1">MATCH(RIGHT($A997,LEN($A997) - SEARCH("-", $A997, SEARCH("-", $A997) + 1)),INDIRECT(LEFT($A997,SEARCH("-",$A997,1)-1)&amp;"_Header"),0)</f>
        <v>12</v>
      </c>
    </row>
    <row r="1000" spans="1:17" ht="30" customHeight="1">
      <c r="A1000" s="396" t="s">
        <v>623</v>
      </c>
      <c r="B1000" s="317" t="s">
        <v>623</v>
      </c>
      <c r="C1000" s="707" t="s">
        <v>684</v>
      </c>
      <c r="D1000" s="708"/>
      <c r="E1000" s="708"/>
      <c r="F1000" s="709"/>
      <c r="G1000" s="211"/>
      <c r="H1000" s="169"/>
      <c r="I1000" s="169"/>
      <c r="J1000" s="169"/>
      <c r="K1000" s="169"/>
      <c r="L1000" s="169"/>
      <c r="M1000" s="169"/>
      <c r="N1000" s="170"/>
      <c r="O1000" s="170"/>
    </row>
    <row r="1001" spans="1:17" ht="60" customHeight="1">
      <c r="A1001" s="396" t="s">
        <v>1405</v>
      </c>
      <c r="B1001" s="317" t="s">
        <v>1406</v>
      </c>
      <c r="C1001" s="704"/>
      <c r="D1001" s="705"/>
      <c r="E1001" s="705"/>
      <c r="F1001" s="706"/>
      <c r="G1001" s="332" t="e">
        <f ca="1">IF(AND($I1001=TRUE,$J1001=TRUE),"Return to form","")</f>
        <v>#N/A</v>
      </c>
      <c r="H1001" s="169" t="e">
        <f ca="1">AND($F997&lt;=SUM($C997-$M1001),$I999=FALSE)</f>
        <v>#N/A</v>
      </c>
      <c r="I1001" s="169" t="e">
        <f ca="1">F997&lt;=SUM(C997*N1001)</f>
        <v>#N/A</v>
      </c>
      <c r="J1001" s="169" t="b">
        <f>ISTEXT(C1001)</f>
        <v>0</v>
      </c>
      <c r="K1001" s="169" t="e">
        <f ca="1">IF(AND(H1001=TRUE,I1001=TRUE),TRUE,FALSE)</f>
        <v>#N/A</v>
      </c>
      <c r="L1001" s="169" t="e">
        <f ca="1">IF(AND(H1001=TRUE,I1001=TRUE,J1001=TRUE),TRUE,FALSE)</f>
        <v>#N/A</v>
      </c>
      <c r="M1001" s="169">
        <v>5000</v>
      </c>
      <c r="N1001" s="170">
        <v>0.33333333333333298</v>
      </c>
      <c r="O1001" s="170" t="s">
        <v>683</v>
      </c>
      <c r="P1001">
        <f t="shared" ref="P1001:P1003" ca="1" si="99">MATCH(MID($A999, SEARCH("-",$A1001) + 1, SEARCH("-",$A1001,SEARCH("-",$A1001)+1) - SEARCH("-",$A1001) - 1),INDIRECT(LEFT($A1001,SEARCH("-",$A1001,1)-1)&amp;"_rows"),0)</f>
        <v>47</v>
      </c>
      <c r="Q1001">
        <f ca="1">MATCH(RIGHT($A997,LEN($A997) - SEARCH("-", $A997, SEARCH("-", $A997) + 1)),INDIRECT(LEFT($A997,SEARCH("-",$A997,1)-1)&amp;"_Header"),0)</f>
        <v>12</v>
      </c>
    </row>
    <row r="1002" spans="1:17" ht="30" customHeight="1">
      <c r="A1002" s="396" t="s">
        <v>623</v>
      </c>
      <c r="B1002" s="317" t="s">
        <v>623</v>
      </c>
      <c r="C1002" s="707" t="s">
        <v>687</v>
      </c>
      <c r="D1002" s="708"/>
      <c r="E1002" s="708"/>
      <c r="F1002" s="709"/>
      <c r="G1002" s="211"/>
      <c r="H1002" s="169"/>
      <c r="I1002" s="169"/>
      <c r="J1002" s="169"/>
      <c r="K1002" s="169"/>
      <c r="L1002" s="169"/>
      <c r="M1002" s="169"/>
      <c r="N1002" s="170"/>
      <c r="O1002" s="170"/>
    </row>
    <row r="1003" spans="1:17" ht="60" customHeight="1">
      <c r="A1003" s="396" t="s">
        <v>1407</v>
      </c>
      <c r="B1003" s="317" t="s">
        <v>1408</v>
      </c>
      <c r="C1003" s="704"/>
      <c r="D1003" s="705"/>
      <c r="E1003" s="705"/>
      <c r="F1003" s="706"/>
      <c r="G1003" s="332" t="e">
        <f ca="1">IF(AND($I1003=TRUE,$J1003=TRUE),"Return to form","")</f>
        <v>#N/A</v>
      </c>
      <c r="H1003" s="169" t="e">
        <f ca="1">OR(AND(E997&lt;&gt;0,ABS(F997-E997)&gt;=$M1003),AND(E997=0,F997&gt;=$M1003))</f>
        <v>#N/A</v>
      </c>
      <c r="I1003" s="169" t="e">
        <f ca="1">OR(F997&lt;=(E997*(1-N1003)),F997&gt;=(E997*(1+N1003)))</f>
        <v>#N/A</v>
      </c>
      <c r="J1003" s="169" t="b">
        <f>ISTEXT(C1003)</f>
        <v>0</v>
      </c>
      <c r="K1003" s="169" t="e">
        <f ca="1">IF(AND(H1003=TRUE,I1003=TRUE),TRUE,FALSE)</f>
        <v>#N/A</v>
      </c>
      <c r="L1003" s="169" t="e">
        <f ca="1">IF(AND(H1003=TRUE,I1003=TRUE,J1003=TRUE),TRUE,FALSE)</f>
        <v>#N/A</v>
      </c>
      <c r="M1003" s="169">
        <v>5000</v>
      </c>
      <c r="N1003" s="170">
        <v>0.2</v>
      </c>
      <c r="O1003" s="170" t="s">
        <v>683</v>
      </c>
      <c r="P1003">
        <f t="shared" ca="1" si="99"/>
        <v>47</v>
      </c>
      <c r="Q1003">
        <f ca="1">MATCH(RIGHT($A997,LEN($A997) - SEARCH("-", $A997, SEARCH("-", $A997) + 1)),INDIRECT(LEFT($A997,SEARCH("-",$A997,1)-1)&amp;"_Header"),0)</f>
        <v>12</v>
      </c>
    </row>
    <row r="1004" spans="1:17">
      <c r="A1004" s="396" t="s">
        <v>623</v>
      </c>
      <c r="B1004" s="317" t="s">
        <v>623</v>
      </c>
      <c r="C1004" s="123"/>
      <c r="D1004" s="123"/>
      <c r="E1004" s="123"/>
      <c r="F1004" s="123"/>
      <c r="G1004" s="212"/>
      <c r="H1004" s="158"/>
      <c r="I1004" s="158"/>
      <c r="J1004" s="158"/>
      <c r="K1004" s="158"/>
      <c r="L1004" s="158"/>
      <c r="M1004" s="158"/>
      <c r="N1004" s="163"/>
      <c r="O1004" s="163"/>
    </row>
    <row r="1005" spans="1:17">
      <c r="A1005" s="396" t="s">
        <v>623</v>
      </c>
      <c r="B1005" s="317" t="s">
        <v>623</v>
      </c>
      <c r="C1005" s="92" t="s">
        <v>1409</v>
      </c>
      <c r="D1005" s="55"/>
      <c r="E1005" s="55"/>
      <c r="F1005" s="56"/>
      <c r="G1005" s="211"/>
      <c r="H1005" s="158"/>
      <c r="I1005" s="158"/>
      <c r="J1005" s="158"/>
      <c r="K1005" s="158"/>
      <c r="L1005" s="158"/>
      <c r="M1005" s="158"/>
      <c r="N1005" s="163"/>
      <c r="O1005" s="163"/>
    </row>
    <row r="1006" spans="1:17" ht="45" customHeight="1">
      <c r="A1006" s="396" t="s">
        <v>623</v>
      </c>
      <c r="B1006" s="317" t="s">
        <v>623</v>
      </c>
      <c r="C1006" s="57" t="s">
        <v>675</v>
      </c>
      <c r="D1006" s="57" t="s">
        <v>676</v>
      </c>
      <c r="E1006" s="57" t="s">
        <v>677</v>
      </c>
      <c r="F1006" s="57" t="s">
        <v>678</v>
      </c>
      <c r="G1006" s="211"/>
      <c r="H1006" s="165"/>
      <c r="I1006" s="165"/>
      <c r="J1006" s="158"/>
      <c r="K1006" s="165"/>
      <c r="L1006" s="158"/>
      <c r="M1006" s="158"/>
      <c r="N1006" s="163"/>
      <c r="O1006" s="163"/>
    </row>
    <row r="1007" spans="1:17">
      <c r="A1007" s="397" t="str">
        <f>LEFT(A1009,LEN(A1009)-8)</f>
        <v>EandR1-plantot-exptotfin</v>
      </c>
      <c r="B1007" s="317" t="s">
        <v>623</v>
      </c>
      <c r="C1007" s="249" t="e">
        <f ca="1">INDEX(INDIRECT("data_"&amp;C$1&amp;"_array"),MATCH(Cover!$C$17,INDIRECT("data_"&amp;C$1&amp;"_rows"),0),MATCH(SUBSTITUTE($A1007,"strt","end"),INDIRECT("data_"&amp;C$1&amp;"_cols"),0))</f>
        <v>#N/A</v>
      </c>
      <c r="D1007" s="249" t="e">
        <f ca="1">INDEX(INDIRECT("data_"&amp;D$1&amp;"_array"),MATCH(Cover!$C$17,INDIRECT("data_"&amp;D$1&amp;"_rows"),0),MATCH(SUBSTITUTE($A1007,"strt","end"),INDIRECT("data_"&amp;D$1&amp;"_cols"),0))</f>
        <v>#N/A</v>
      </c>
      <c r="E1007" s="249" t="e">
        <f ca="1">INDEX(INDIRECT("data_"&amp;E$1&amp;"_array"),MATCH(Cover!$C$17,INDIRECT("data_"&amp;E$1&amp;"_rows"),0),MATCH(SUBSTITUTE($A1007,"strt","end"),INDIRECT("data_"&amp;E$1&amp;"_cols"),0))</f>
        <v>#N/A</v>
      </c>
      <c r="F1007" s="250">
        <f ca="1">INDEX(INDIRECT(LEFT($A1007,SEARCH("-",$A1007,1)-1)&amp;"_data"),MATCH(MID($A1007, SEARCH("-",$A1007) + 1, SEARCH("-",$A1007,SEARCH("-",$A1007)+1) - SEARCH("-",$A1007) - 1),INDIRECT(LEFT($A1007,SEARCH("-",$A1007,1)-1)&amp;"_rows"),0),MATCH(RIGHT($A1007,LEN($A1007) - SEARCH("-", $A1007, SEARCH("-", $A1007) + 1)),INDIRECT(LEFT($A1007,SEARCH("-",$A1007,1)-1)&amp;"_Header"),0))</f>
        <v>0</v>
      </c>
      <c r="G1007" s="211"/>
      <c r="H1007" s="166"/>
      <c r="I1007" s="166"/>
      <c r="J1007" s="167"/>
      <c r="K1007" s="166"/>
      <c r="L1007" s="167"/>
      <c r="M1007" s="167"/>
      <c r="N1007" s="168"/>
      <c r="O1007" s="168"/>
    </row>
    <row r="1008" spans="1:17" ht="60" customHeight="1">
      <c r="A1008" s="396" t="s">
        <v>623</v>
      </c>
      <c r="B1008" s="317" t="s">
        <v>623</v>
      </c>
      <c r="C1008" s="707" t="s">
        <v>692</v>
      </c>
      <c r="D1008" s="708"/>
      <c r="E1008" s="708"/>
      <c r="F1008" s="709"/>
      <c r="G1008" s="95"/>
      <c r="H1008" s="169"/>
      <c r="I1008" s="169"/>
      <c r="J1008" s="169"/>
      <c r="K1008" s="169"/>
      <c r="L1008" s="169"/>
      <c r="M1008" s="169"/>
      <c r="N1008" s="170"/>
      <c r="O1008" s="170"/>
    </row>
    <row r="1009" spans="1:17" ht="60" customHeight="1">
      <c r="A1009" s="396" t="s">
        <v>1410</v>
      </c>
      <c r="B1009" s="317" t="s">
        <v>1411</v>
      </c>
      <c r="C1009" s="704"/>
      <c r="D1009" s="705"/>
      <c r="E1009" s="705"/>
      <c r="F1009" s="706"/>
      <c r="G1009" s="332" t="e">
        <f ca="1">IF(AND($I1009=TRUE,$J1009=TRUE),"Return to form","")</f>
        <v>#N/A</v>
      </c>
      <c r="H1009" s="169" t="e">
        <f ca="1">D1007&lt;&gt;0</f>
        <v>#N/A</v>
      </c>
      <c r="I1009" s="169" t="e">
        <f ca="1">F1007&gt;=D1007</f>
        <v>#N/A</v>
      </c>
      <c r="J1009" s="169" t="b">
        <f>ISTEXT(C1009)</f>
        <v>0</v>
      </c>
      <c r="K1009" s="169" t="e">
        <f ca="1">IF(AND(H1009=TRUE,I1009=TRUE),TRUE,FALSE)</f>
        <v>#N/A</v>
      </c>
      <c r="L1009" s="169" t="e">
        <f ca="1">IF(AND(H1009=TRUE,I1009=TRUE,J1009=TRUE),TRUE,FALSE)</f>
        <v>#N/A</v>
      </c>
      <c r="M1009" s="169"/>
      <c r="N1009" s="170"/>
      <c r="O1009" s="170" t="s">
        <v>683</v>
      </c>
      <c r="P1009">
        <f ca="1">MATCH(MID($A1007, SEARCH("-",$A1009) + 1, SEARCH("-",$A1009,SEARCH("-",$A1009)+1) - SEARCH("-",$A1009) - 1),INDIRECT(LEFT($A1009,SEARCH("-",$A1009,1)-1)&amp;"_rows"),0)</f>
        <v>47</v>
      </c>
      <c r="Q1009">
        <f ca="1">MATCH(RIGHT($A1007,LEN($A1007) - SEARCH("-", $A1007, SEARCH("-", $A1007) + 1)),INDIRECT(LEFT($A1007,SEARCH("-",$A1007,1)-1)&amp;"_Header"),0)</f>
        <v>23</v>
      </c>
    </row>
    <row r="1010" spans="1:17" ht="30" customHeight="1">
      <c r="A1010" s="396" t="s">
        <v>623</v>
      </c>
      <c r="B1010" s="317" t="s">
        <v>623</v>
      </c>
      <c r="C1010" s="707" t="s">
        <v>684</v>
      </c>
      <c r="D1010" s="708"/>
      <c r="E1010" s="708"/>
      <c r="F1010" s="709"/>
      <c r="G1010" s="211"/>
      <c r="H1010" s="169"/>
      <c r="I1010" s="169"/>
      <c r="J1010" s="169"/>
      <c r="K1010" s="169"/>
      <c r="L1010" s="169"/>
      <c r="M1010" s="169"/>
      <c r="N1010" s="170"/>
      <c r="O1010" s="170"/>
    </row>
    <row r="1011" spans="1:17" ht="60" customHeight="1">
      <c r="A1011" s="396" t="s">
        <v>1412</v>
      </c>
      <c r="B1011" s="317" t="s">
        <v>1413</v>
      </c>
      <c r="C1011" s="704"/>
      <c r="D1011" s="705"/>
      <c r="E1011" s="705"/>
      <c r="F1011" s="706"/>
      <c r="G1011" s="332" t="e">
        <f ca="1">IF(AND($I1011=TRUE,$J1011=TRUE),"Return to form","")</f>
        <v>#N/A</v>
      </c>
      <c r="H1011" s="169" t="e">
        <f ca="1">AND($F1007&lt;=SUM($C1007-$M1011),$I1009=FALSE)</f>
        <v>#N/A</v>
      </c>
      <c r="I1011" s="169" t="e">
        <f ca="1">F1007&lt;=SUM(C1007*N1011)</f>
        <v>#N/A</v>
      </c>
      <c r="J1011" s="169" t="b">
        <f>ISTEXT(C1011)</f>
        <v>0</v>
      </c>
      <c r="K1011" s="169" t="e">
        <f ca="1">IF(AND(H1011=TRUE,I1011=TRUE),TRUE,FALSE)</f>
        <v>#N/A</v>
      </c>
      <c r="L1011" s="169" t="e">
        <f ca="1">IF(AND(H1011=TRUE,I1011=TRUE,J1011=TRUE),TRUE,FALSE)</f>
        <v>#N/A</v>
      </c>
      <c r="M1011" s="169">
        <v>5000</v>
      </c>
      <c r="N1011" s="170">
        <v>0.33333333333333298</v>
      </c>
      <c r="O1011" s="170" t="s">
        <v>683</v>
      </c>
      <c r="P1011">
        <f t="shared" ref="P1011:P1013" ca="1" si="100">MATCH(MID($A1009, SEARCH("-",$A1011) + 1, SEARCH("-",$A1011,SEARCH("-",$A1011)+1) - SEARCH("-",$A1011) - 1),INDIRECT(LEFT($A1011,SEARCH("-",$A1011,1)-1)&amp;"_rows"),0)</f>
        <v>47</v>
      </c>
      <c r="Q1011">
        <f ca="1">MATCH(RIGHT($A1007,LEN($A1007) - SEARCH("-", $A1007, SEARCH("-", $A1007) + 1)),INDIRECT(LEFT($A1007,SEARCH("-",$A1007,1)-1)&amp;"_Header"),0)</f>
        <v>23</v>
      </c>
    </row>
    <row r="1012" spans="1:17" ht="30" customHeight="1">
      <c r="A1012" s="396" t="s">
        <v>623</v>
      </c>
      <c r="B1012" s="317" t="s">
        <v>623</v>
      </c>
      <c r="C1012" s="707" t="s">
        <v>687</v>
      </c>
      <c r="D1012" s="708"/>
      <c r="E1012" s="708"/>
      <c r="F1012" s="709"/>
      <c r="G1012" s="211"/>
      <c r="H1012" s="169"/>
      <c r="I1012" s="169"/>
      <c r="J1012" s="169"/>
      <c r="K1012" s="169"/>
      <c r="L1012" s="169"/>
      <c r="M1012" s="169"/>
      <c r="N1012" s="170"/>
      <c r="O1012" s="170"/>
    </row>
    <row r="1013" spans="1:17" ht="60" customHeight="1">
      <c r="A1013" s="396" t="s">
        <v>1414</v>
      </c>
      <c r="B1013" s="317" t="s">
        <v>1415</v>
      </c>
      <c r="C1013" s="704"/>
      <c r="D1013" s="705"/>
      <c r="E1013" s="705"/>
      <c r="F1013" s="706"/>
      <c r="G1013" s="332" t="e">
        <f ca="1">IF(AND($I1013=TRUE,$J1013=TRUE),"Return to form","")</f>
        <v>#N/A</v>
      </c>
      <c r="H1013" s="169" t="e">
        <f ca="1">OR(AND(E1007&lt;&gt;0,ABS(F1007-E1007)&gt;=$M1013),AND(E1007=0,F1007&gt;=$M1013))</f>
        <v>#N/A</v>
      </c>
      <c r="I1013" s="169" t="e">
        <f ca="1">OR(F1007&lt;=(E1007*(1-N1013)),F1007&gt;=(E1007*(1+N1013)))</f>
        <v>#N/A</v>
      </c>
      <c r="J1013" s="169" t="b">
        <f>ISTEXT(C1013)</f>
        <v>0</v>
      </c>
      <c r="K1013" s="169" t="e">
        <f ca="1">IF(AND(H1013=TRUE,I1013=TRUE),TRUE,FALSE)</f>
        <v>#N/A</v>
      </c>
      <c r="L1013" s="169" t="e">
        <f ca="1">IF(AND(H1013=TRUE,I1013=TRUE,J1013=TRUE),TRUE,FALSE)</f>
        <v>#N/A</v>
      </c>
      <c r="M1013" s="169">
        <v>5000</v>
      </c>
      <c r="N1013" s="170">
        <v>0.2</v>
      </c>
      <c r="O1013" s="170" t="s">
        <v>683</v>
      </c>
      <c r="P1013">
        <f t="shared" ca="1" si="100"/>
        <v>47</v>
      </c>
      <c r="Q1013">
        <f ca="1">MATCH(RIGHT($A1007,LEN($A1007) - SEARCH("-", $A1007, SEARCH("-", $A1007) + 1)),INDIRECT(LEFT($A1007,SEARCH("-",$A1007,1)-1)&amp;"_Header"),0)</f>
        <v>23</v>
      </c>
    </row>
    <row r="1014" spans="1:17">
      <c r="A1014" s="396" t="s">
        <v>623</v>
      </c>
      <c r="B1014" s="317" t="s">
        <v>623</v>
      </c>
      <c r="C1014" s="123"/>
      <c r="D1014" s="123"/>
      <c r="E1014" s="123"/>
      <c r="F1014" s="123"/>
      <c r="G1014" s="212"/>
      <c r="H1014" s="158"/>
      <c r="I1014" s="158"/>
      <c r="J1014" s="158"/>
      <c r="K1014" s="158"/>
      <c r="L1014" s="158"/>
      <c r="M1014" s="158"/>
      <c r="N1014" s="163"/>
      <c r="O1014" s="163"/>
    </row>
    <row r="1015" spans="1:17">
      <c r="A1015" s="396" t="s">
        <v>623</v>
      </c>
      <c r="B1015" s="317" t="s">
        <v>623</v>
      </c>
      <c r="C1015" s="92" t="s">
        <v>1416</v>
      </c>
      <c r="D1015" s="55"/>
      <c r="E1015" s="55"/>
      <c r="F1015" s="56"/>
      <c r="G1015" s="211"/>
      <c r="H1015" s="158"/>
      <c r="I1015" s="158"/>
      <c r="J1015" s="158"/>
      <c r="K1015" s="158"/>
      <c r="L1015" s="158"/>
      <c r="M1015" s="158"/>
      <c r="N1015" s="163"/>
      <c r="O1015" s="163"/>
    </row>
    <row r="1016" spans="1:17" ht="45" customHeight="1">
      <c r="A1016" s="396" t="s">
        <v>623</v>
      </c>
      <c r="B1016" s="317" t="s">
        <v>623</v>
      </c>
      <c r="C1016" s="57" t="s">
        <v>675</v>
      </c>
      <c r="D1016" s="57" t="s">
        <v>676</v>
      </c>
      <c r="E1016" s="57" t="s">
        <v>677</v>
      </c>
      <c r="F1016" s="57" t="s">
        <v>678</v>
      </c>
      <c r="G1016" s="211"/>
      <c r="H1016" s="165"/>
      <c r="I1016" s="165"/>
      <c r="J1016" s="158"/>
      <c r="K1016" s="165"/>
      <c r="L1016" s="158"/>
      <c r="M1016" s="158"/>
      <c r="N1016" s="163"/>
      <c r="O1016" s="163"/>
    </row>
    <row r="1017" spans="1:17">
      <c r="A1017" s="397" t="str">
        <f>LEFT(A1019,LEN(A1019)-8)</f>
        <v>EandR1-plantot-rectot</v>
      </c>
      <c r="B1017" s="317" t="s">
        <v>623</v>
      </c>
      <c r="C1017" s="249" t="e">
        <f ca="1">INDEX(INDIRECT("data_"&amp;C$1&amp;"_array"),MATCH(Cover!$C$17,INDIRECT("data_"&amp;C$1&amp;"_rows"),0),MATCH(SUBSTITUTE($A1017,"strt","end"),INDIRECT("data_"&amp;C$1&amp;"_cols"),0))</f>
        <v>#N/A</v>
      </c>
      <c r="D1017" s="249" t="e">
        <f ca="1">INDEX(INDIRECT("data_"&amp;D$1&amp;"_array"),MATCH(Cover!$C$17,INDIRECT("data_"&amp;D$1&amp;"_rows"),0),MATCH(SUBSTITUTE($A1017,"strt","end"),INDIRECT("data_"&amp;D$1&amp;"_cols"),0))</f>
        <v>#N/A</v>
      </c>
      <c r="E1017" s="249" t="e">
        <f ca="1">INDEX(INDIRECT("data_"&amp;E$1&amp;"_array"),MATCH(Cover!$C$17,INDIRECT("data_"&amp;E$1&amp;"_rows"),0),MATCH(SUBSTITUTE($A1017,"strt","end"),INDIRECT("data_"&amp;E$1&amp;"_cols"),0))</f>
        <v>#N/A</v>
      </c>
      <c r="F1017" s="250">
        <f ca="1">INDEX(INDIRECT(LEFT($A1017,SEARCH("-",$A1017,1)-1)&amp;"_data"),MATCH(MID($A1017, SEARCH("-",$A1017) + 1, SEARCH("-",$A1017,SEARCH("-",$A1017)+1) - SEARCH("-",$A1017) - 1),INDIRECT(LEFT($A1017,SEARCH("-",$A1017,1)-1)&amp;"_rows"),0),MATCH(RIGHT($A1017,LEN($A1017) - SEARCH("-", $A1017, SEARCH("-", $A1017) + 1)),INDIRECT(LEFT($A1017,SEARCH("-",$A1017,1)-1)&amp;"_Header"),0))</f>
        <v>0</v>
      </c>
      <c r="G1017" s="211"/>
      <c r="H1017" s="166"/>
      <c r="I1017" s="166"/>
      <c r="J1017" s="167"/>
      <c r="K1017" s="166"/>
      <c r="L1017" s="167"/>
      <c r="M1017" s="167"/>
      <c r="N1017" s="168"/>
      <c r="O1017" s="168"/>
    </row>
    <row r="1018" spans="1:17" ht="60" customHeight="1">
      <c r="A1018" s="396" t="s">
        <v>623</v>
      </c>
      <c r="B1018" s="317" t="s">
        <v>623</v>
      </c>
      <c r="C1018" s="707" t="s">
        <v>692</v>
      </c>
      <c r="D1018" s="708"/>
      <c r="E1018" s="708"/>
      <c r="F1018" s="709"/>
      <c r="G1018" s="95"/>
      <c r="H1018" s="169"/>
      <c r="I1018" s="169"/>
      <c r="J1018" s="169"/>
      <c r="K1018" s="169"/>
      <c r="L1018" s="169"/>
      <c r="M1018" s="169"/>
      <c r="N1018" s="170"/>
      <c r="O1018" s="170"/>
    </row>
    <row r="1019" spans="1:17" ht="60" customHeight="1">
      <c r="A1019" s="396" t="s">
        <v>1417</v>
      </c>
      <c r="B1019" s="317" t="s">
        <v>1418</v>
      </c>
      <c r="C1019" s="704"/>
      <c r="D1019" s="705"/>
      <c r="E1019" s="705"/>
      <c r="F1019" s="706"/>
      <c r="G1019" s="332" t="e">
        <f ca="1">IF(AND($I1019=TRUE,$J1019=TRUE),"Return to form","")</f>
        <v>#N/A</v>
      </c>
      <c r="H1019" s="169" t="e">
        <f ca="1">D1017&lt;&gt;0</f>
        <v>#N/A</v>
      </c>
      <c r="I1019" s="169" t="e">
        <f ca="1">F1017&gt;=D1017</f>
        <v>#N/A</v>
      </c>
      <c r="J1019" s="169" t="b">
        <f>ISTEXT(C1019)</f>
        <v>0</v>
      </c>
      <c r="K1019" s="169" t="e">
        <f ca="1">IF(AND(H1019=TRUE,I1019=TRUE),TRUE,FALSE)</f>
        <v>#N/A</v>
      </c>
      <c r="L1019" s="169" t="e">
        <f ca="1">IF(AND(H1019=TRUE,I1019=TRUE,J1019=TRUE),TRUE,FALSE)</f>
        <v>#N/A</v>
      </c>
      <c r="M1019" s="169"/>
      <c r="N1019" s="170"/>
      <c r="O1019" s="170" t="s">
        <v>683</v>
      </c>
      <c r="P1019">
        <f ca="1">MATCH(MID($A1017, SEARCH("-",$A1019) + 1, SEARCH("-",$A1019,SEARCH("-",$A1019)+1) - SEARCH("-",$A1019) - 1),INDIRECT(LEFT($A1019,SEARCH("-",$A1019,1)-1)&amp;"_rows"),0)</f>
        <v>47</v>
      </c>
      <c r="Q1019">
        <f ca="1">MATCH(RIGHT($A1017,LEN($A1017) - SEARCH("-", $A1017, SEARCH("-", $A1017) + 1)),INDIRECT(LEFT($A1017,SEARCH("-",$A1017,1)-1)&amp;"_Header"),0)</f>
        <v>39</v>
      </c>
    </row>
    <row r="1020" spans="1:17" ht="30" customHeight="1">
      <c r="A1020" s="396" t="s">
        <v>623</v>
      </c>
      <c r="B1020" s="317" t="s">
        <v>623</v>
      </c>
      <c r="C1020" s="707" t="s">
        <v>684</v>
      </c>
      <c r="D1020" s="708"/>
      <c r="E1020" s="708"/>
      <c r="F1020" s="709"/>
      <c r="G1020" s="211"/>
      <c r="H1020" s="169"/>
      <c r="I1020" s="169"/>
      <c r="J1020" s="169"/>
      <c r="K1020" s="169"/>
      <c r="L1020" s="169"/>
      <c r="M1020" s="169"/>
      <c r="N1020" s="170"/>
      <c r="O1020" s="170"/>
    </row>
    <row r="1021" spans="1:17" ht="60" customHeight="1">
      <c r="A1021" s="396" t="s">
        <v>1419</v>
      </c>
      <c r="B1021" s="317" t="s">
        <v>1420</v>
      </c>
      <c r="C1021" s="704"/>
      <c r="D1021" s="705"/>
      <c r="E1021" s="705"/>
      <c r="F1021" s="706"/>
      <c r="G1021" s="332" t="e">
        <f ca="1">IF(AND($I1021=TRUE,$J1021=TRUE),"Return to form","")</f>
        <v>#N/A</v>
      </c>
      <c r="H1021" s="169" t="e">
        <f ca="1">AND($F1017&lt;=SUM($C1017-$M1021),$I1019=FALSE)</f>
        <v>#N/A</v>
      </c>
      <c r="I1021" s="169" t="e">
        <f ca="1">F1017&lt;=SUM(C1017*N1021)</f>
        <v>#N/A</v>
      </c>
      <c r="J1021" s="169" t="b">
        <f>ISTEXT(C1021)</f>
        <v>0</v>
      </c>
      <c r="K1021" s="169" t="e">
        <f ca="1">IF(AND(H1021=TRUE,I1021=TRUE),TRUE,FALSE)</f>
        <v>#N/A</v>
      </c>
      <c r="L1021" s="169" t="e">
        <f ca="1">IF(AND(H1021=TRUE,I1021=TRUE,J1021=TRUE),TRUE,FALSE)</f>
        <v>#N/A</v>
      </c>
      <c r="M1021" s="169">
        <v>5000</v>
      </c>
      <c r="N1021" s="170">
        <v>0.33333333333333298</v>
      </c>
      <c r="O1021" s="170" t="s">
        <v>683</v>
      </c>
      <c r="P1021">
        <f t="shared" ref="P1021:P1023" ca="1" si="101">MATCH(MID($A1019, SEARCH("-",$A1021) + 1, SEARCH("-",$A1021,SEARCH("-",$A1021)+1) - SEARCH("-",$A1021) - 1),INDIRECT(LEFT($A1021,SEARCH("-",$A1021,1)-1)&amp;"_rows"),0)</f>
        <v>47</v>
      </c>
      <c r="Q1021">
        <f ca="1">MATCH(RIGHT($A1017,LEN($A1017) - SEARCH("-", $A1017, SEARCH("-", $A1017) + 1)),INDIRECT(LEFT($A1017,SEARCH("-",$A1017,1)-1)&amp;"_Header"),0)</f>
        <v>39</v>
      </c>
    </row>
    <row r="1022" spans="1:17" ht="30" customHeight="1">
      <c r="A1022" s="396" t="s">
        <v>623</v>
      </c>
      <c r="B1022" s="317" t="s">
        <v>623</v>
      </c>
      <c r="C1022" s="707" t="s">
        <v>687</v>
      </c>
      <c r="D1022" s="708"/>
      <c r="E1022" s="708"/>
      <c r="F1022" s="709"/>
      <c r="G1022" s="211"/>
      <c r="H1022" s="169"/>
      <c r="I1022" s="169"/>
      <c r="J1022" s="169"/>
      <c r="K1022" s="169"/>
      <c r="L1022" s="169"/>
      <c r="M1022" s="169"/>
      <c r="N1022" s="170"/>
      <c r="O1022" s="170"/>
    </row>
    <row r="1023" spans="1:17" ht="60" customHeight="1">
      <c r="A1023" s="396" t="s">
        <v>1421</v>
      </c>
      <c r="B1023" s="317" t="s">
        <v>1422</v>
      </c>
      <c r="C1023" s="704"/>
      <c r="D1023" s="705"/>
      <c r="E1023" s="705"/>
      <c r="F1023" s="706"/>
      <c r="G1023" s="332" t="e">
        <f ca="1">IF(AND($I1023=TRUE,$J1023=TRUE),"Return to form","")</f>
        <v>#N/A</v>
      </c>
      <c r="H1023" s="169" t="e">
        <f ca="1">OR(AND(E1017&lt;&gt;0,ABS(F1017-E1017)&gt;=$M1023),AND(E1017=0,F1017&gt;=$M1023))</f>
        <v>#N/A</v>
      </c>
      <c r="I1023" s="169" t="e">
        <f ca="1">OR(F1017&lt;=(E1017*(1-N1023)),F1017&gt;=(E1017*(1+N1023)))</f>
        <v>#N/A</v>
      </c>
      <c r="J1023" s="169" t="b">
        <f>ISTEXT(C1023)</f>
        <v>0</v>
      </c>
      <c r="K1023" s="169" t="e">
        <f ca="1">IF(AND(H1023=TRUE,I1023=TRUE),TRUE,FALSE)</f>
        <v>#N/A</v>
      </c>
      <c r="L1023" s="169" t="e">
        <f ca="1">IF(AND(H1023=TRUE,I1023=TRUE,J1023=TRUE),TRUE,FALSE)</f>
        <v>#N/A</v>
      </c>
      <c r="M1023" s="169">
        <v>5000</v>
      </c>
      <c r="N1023" s="170">
        <v>0.2</v>
      </c>
      <c r="O1023" s="170" t="s">
        <v>683</v>
      </c>
      <c r="P1023">
        <f t="shared" ca="1" si="101"/>
        <v>47</v>
      </c>
      <c r="Q1023">
        <f ca="1">MATCH(RIGHT($A1017,LEN($A1017) - SEARCH("-", $A1017, SEARCH("-", $A1017) + 1)),INDIRECT(LEFT($A1017,SEARCH("-",$A1017,1)-1)&amp;"_Header"),0)</f>
        <v>39</v>
      </c>
    </row>
    <row r="1024" spans="1:17">
      <c r="A1024" s="396" t="s">
        <v>623</v>
      </c>
      <c r="B1024" s="317" t="s">
        <v>623</v>
      </c>
      <c r="C1024" s="123"/>
      <c r="D1024" s="123"/>
      <c r="E1024" s="123"/>
      <c r="F1024" s="123"/>
      <c r="G1024" s="212"/>
      <c r="H1024" s="158"/>
      <c r="I1024" s="158"/>
      <c r="J1024" s="158"/>
      <c r="K1024" s="158"/>
      <c r="L1024" s="158"/>
      <c r="M1024" s="158"/>
      <c r="N1024" s="163"/>
      <c r="O1024" s="163"/>
    </row>
    <row r="1025" spans="1:17">
      <c r="A1025" s="396" t="s">
        <v>623</v>
      </c>
      <c r="B1025" s="317" t="s">
        <v>623</v>
      </c>
      <c r="C1025" s="92" t="s">
        <v>1423</v>
      </c>
      <c r="D1025" s="55"/>
      <c r="E1025" s="55"/>
      <c r="F1025" s="56"/>
      <c r="G1025" s="211"/>
      <c r="H1025" s="158"/>
      <c r="I1025" s="158"/>
      <c r="J1025" s="158"/>
      <c r="K1025" s="158"/>
      <c r="L1025" s="158"/>
      <c r="M1025" s="158"/>
      <c r="N1025" s="423"/>
      <c r="O1025" s="423"/>
    </row>
    <row r="1026" spans="1:17" ht="30.95">
      <c r="A1026" s="396" t="s">
        <v>623</v>
      </c>
      <c r="B1026" s="317" t="s">
        <v>623</v>
      </c>
      <c r="C1026" s="57" t="s">
        <v>675</v>
      </c>
      <c r="D1026" s="57" t="s">
        <v>676</v>
      </c>
      <c r="E1026" s="57" t="s">
        <v>677</v>
      </c>
      <c r="F1026" s="57" t="s">
        <v>678</v>
      </c>
      <c r="G1026" s="211"/>
      <c r="H1026" s="165"/>
      <c r="I1026" s="165"/>
      <c r="J1026" s="158"/>
      <c r="K1026" s="165"/>
      <c r="L1026" s="158"/>
      <c r="M1026" s="158"/>
      <c r="N1026" s="423"/>
      <c r="O1026" s="423"/>
    </row>
    <row r="1027" spans="1:17">
      <c r="A1027" s="397" t="str">
        <f>LEFT(A1029,LEN(A1029)-8)</f>
        <v>EandR1-digtot-exptotfa</v>
      </c>
      <c r="B1027" s="317" t="s">
        <v>623</v>
      </c>
      <c r="C1027" s="249" t="e">
        <f ca="1">INDEX(INDIRECT("data_"&amp;C$1&amp;"_array"),MATCH(Cover!$C$17,INDIRECT("data_"&amp;C$1&amp;"_rows"),0),MATCH(SUBSTITUTE($A1027,"strt","end"),INDIRECT("data_"&amp;C$1&amp;"_cols"),0))</f>
        <v>#N/A</v>
      </c>
      <c r="D1027" s="249" t="e">
        <f ca="1">INDEX(INDIRECT("data_"&amp;D$1&amp;"_array"),MATCH(Cover!$C$17,INDIRECT("data_"&amp;D$1&amp;"_rows"),0),MATCH(SUBSTITUTE($A1027,"strt","end"),INDIRECT("data_"&amp;D$1&amp;"_cols"),0))</f>
        <v>#N/A</v>
      </c>
      <c r="E1027" s="249" t="e">
        <f ca="1">INDEX(INDIRECT("data_"&amp;E$1&amp;"_array"),MATCH(Cover!$C$17,INDIRECT("data_"&amp;E$1&amp;"_rows"),0),MATCH(SUBSTITUTE($A1027,"strt","end"),INDIRECT("data_"&amp;E$1&amp;"_cols"),0))</f>
        <v>#N/A</v>
      </c>
      <c r="F1027" s="250">
        <f ca="1">INDEX(INDIRECT(LEFT($A1027,SEARCH("-",$A1027,1)-1)&amp;"_data"),MATCH(MID($A1027, SEARCH("-",$A1027) + 1, SEARCH("-",$A1027,SEARCH("-",$A1027)+1) - SEARCH("-",$A1027) - 1),INDIRECT(LEFT($A1027,SEARCH("-",$A1027,1)-1)&amp;"_rows"),0),MATCH(RIGHT($A1027,LEN($A1027) - SEARCH("-", $A1027, SEARCH("-", $A1027) + 1)),INDIRECT(LEFT($A1027,SEARCH("-",$A1027,1)-1)&amp;"_Header"),0))</f>
        <v>0</v>
      </c>
      <c r="G1027" s="211"/>
      <c r="H1027" s="166"/>
      <c r="I1027" s="166"/>
      <c r="J1027" s="167"/>
      <c r="K1027" s="166"/>
      <c r="L1027" s="167"/>
      <c r="M1027" s="167"/>
      <c r="N1027" s="424"/>
      <c r="O1027" s="424"/>
    </row>
    <row r="1028" spans="1:17" ht="60" customHeight="1">
      <c r="A1028" s="396" t="s">
        <v>623</v>
      </c>
      <c r="B1028" s="317" t="s">
        <v>623</v>
      </c>
      <c r="C1028" s="707" t="s">
        <v>692</v>
      </c>
      <c r="D1028" s="708"/>
      <c r="E1028" s="708"/>
      <c r="F1028" s="709"/>
      <c r="G1028" s="95"/>
      <c r="H1028" s="169"/>
      <c r="I1028" s="169"/>
      <c r="J1028" s="169"/>
      <c r="K1028" s="169"/>
      <c r="L1028" s="169"/>
      <c r="M1028" s="169"/>
      <c r="N1028" s="425"/>
      <c r="O1028" s="425"/>
    </row>
    <row r="1029" spans="1:17" ht="60" customHeight="1">
      <c r="A1029" s="396" t="s">
        <v>1424</v>
      </c>
      <c r="B1029" s="317" t="s">
        <v>1425</v>
      </c>
      <c r="C1029" s="704"/>
      <c r="D1029" s="705"/>
      <c r="E1029" s="705"/>
      <c r="F1029" s="706"/>
      <c r="G1029" s="332" t="e">
        <f ca="1">IF(AND($I1029=TRUE,$J1029=TRUE),"Return to form","")</f>
        <v>#N/A</v>
      </c>
      <c r="H1029" s="169" t="e">
        <f ca="1">D1027&lt;&gt;0</f>
        <v>#N/A</v>
      </c>
      <c r="I1029" s="169" t="e">
        <f ca="1">F1027&gt;=D1027</f>
        <v>#N/A</v>
      </c>
      <c r="J1029" s="169" t="b">
        <f>ISTEXT(C1029)</f>
        <v>0</v>
      </c>
      <c r="K1029" s="169" t="e">
        <f ca="1">IF(AND(H1029=TRUE,I1029=TRUE),TRUE,FALSE)</f>
        <v>#N/A</v>
      </c>
      <c r="L1029" s="169" t="e">
        <f ca="1">IF(AND(H1029=TRUE,I1029=TRUE,J1029=TRUE),TRUE,FALSE)</f>
        <v>#N/A</v>
      </c>
      <c r="M1029" s="169"/>
      <c r="N1029" s="170"/>
      <c r="O1029" s="170" t="s">
        <v>683</v>
      </c>
      <c r="P1029">
        <f ca="1">MATCH(MID($A1027, SEARCH("-",$A1029) + 1, SEARCH("-",$A1029,SEARCH("-",$A1029)+1) - SEARCH("-",$A1029) - 1),INDIRECT(LEFT($A1029,SEARCH("-",$A1029,1)-1)&amp;"_rows"),0)</f>
        <v>48</v>
      </c>
      <c r="Q1029">
        <f ca="1">MATCH(RIGHT($A1027,LEN($A1027) - SEARCH("-", $A1027, SEARCH("-", $A1027) + 1)),INDIRECT(LEFT($A1027,SEARCH("-",$A1027,1)-1)&amp;"_Header"),0)</f>
        <v>12</v>
      </c>
    </row>
    <row r="1030" spans="1:17" ht="30" customHeight="1">
      <c r="A1030" s="396" t="s">
        <v>623</v>
      </c>
      <c r="B1030" s="317" t="s">
        <v>623</v>
      </c>
      <c r="C1030" s="707" t="s">
        <v>684</v>
      </c>
      <c r="D1030" s="708"/>
      <c r="E1030" s="708"/>
      <c r="F1030" s="709"/>
      <c r="G1030" s="211"/>
      <c r="H1030" s="169"/>
      <c r="I1030" s="169"/>
      <c r="J1030" s="169"/>
      <c r="K1030" s="169"/>
      <c r="L1030" s="169"/>
      <c r="M1030" s="169"/>
      <c r="N1030" s="170"/>
      <c r="O1030" s="170"/>
    </row>
    <row r="1031" spans="1:17" ht="60" customHeight="1">
      <c r="A1031" s="396" t="s">
        <v>1426</v>
      </c>
      <c r="B1031" s="317" t="s">
        <v>1427</v>
      </c>
      <c r="C1031" s="704"/>
      <c r="D1031" s="705"/>
      <c r="E1031" s="705"/>
      <c r="F1031" s="706"/>
      <c r="G1031" s="332" t="e">
        <f ca="1">IF(AND($I1031=TRUE,$J1031=TRUE),"Return to form","")</f>
        <v>#N/A</v>
      </c>
      <c r="H1031" s="169" t="e">
        <f ca="1">AND($F1027&lt;=SUM($C1027-$M1031),$I1029=FALSE)</f>
        <v>#N/A</v>
      </c>
      <c r="I1031" s="169" t="e">
        <f ca="1">F1027&lt;=SUM(C1027*N1031)</f>
        <v>#N/A</v>
      </c>
      <c r="J1031" s="169" t="b">
        <f>ISTEXT(C1031)</f>
        <v>0</v>
      </c>
      <c r="K1031" s="169" t="e">
        <f ca="1">IF(AND(H1031=TRUE,I1031=TRUE),TRUE,FALSE)</f>
        <v>#N/A</v>
      </c>
      <c r="L1031" s="169" t="e">
        <f ca="1">IF(AND(H1031=TRUE,I1031=TRUE,J1031=TRUE),TRUE,FALSE)</f>
        <v>#N/A</v>
      </c>
      <c r="M1031" s="169">
        <v>5000</v>
      </c>
      <c r="N1031" s="170">
        <v>0.33333333333333298</v>
      </c>
      <c r="O1031" s="170" t="s">
        <v>683</v>
      </c>
      <c r="P1031">
        <f t="shared" ref="P1031:P1033" ca="1" si="102">MATCH(MID($A1029, SEARCH("-",$A1031) + 1, SEARCH("-",$A1031,SEARCH("-",$A1031)+1) - SEARCH("-",$A1031) - 1),INDIRECT(LEFT($A1031,SEARCH("-",$A1031,1)-1)&amp;"_rows"),0)</f>
        <v>48</v>
      </c>
      <c r="Q1031">
        <f ca="1">MATCH(RIGHT($A1027,LEN($A1027) - SEARCH("-", $A1027, SEARCH("-", $A1027) + 1)),INDIRECT(LEFT($A1027,SEARCH("-",$A1027,1)-1)&amp;"_Header"),0)</f>
        <v>12</v>
      </c>
    </row>
    <row r="1032" spans="1:17" ht="30" customHeight="1">
      <c r="A1032" s="396" t="s">
        <v>623</v>
      </c>
      <c r="B1032" s="317" t="s">
        <v>623</v>
      </c>
      <c r="C1032" s="707" t="s">
        <v>687</v>
      </c>
      <c r="D1032" s="708"/>
      <c r="E1032" s="708"/>
      <c r="F1032" s="709"/>
      <c r="G1032" s="211"/>
      <c r="H1032" s="169"/>
      <c r="I1032" s="169"/>
      <c r="J1032" s="169"/>
      <c r="K1032" s="169"/>
      <c r="L1032" s="169"/>
      <c r="M1032" s="169"/>
      <c r="N1032" s="170"/>
      <c r="O1032" s="170"/>
    </row>
    <row r="1033" spans="1:17" ht="60" customHeight="1">
      <c r="A1033" s="396" t="s">
        <v>1428</v>
      </c>
      <c r="B1033" s="317" t="s">
        <v>1429</v>
      </c>
      <c r="C1033" s="704"/>
      <c r="D1033" s="705"/>
      <c r="E1033" s="705"/>
      <c r="F1033" s="706"/>
      <c r="G1033" s="332" t="e">
        <f ca="1">IF(AND($I1033=TRUE,$J1033=TRUE),"Return to form","")</f>
        <v>#N/A</v>
      </c>
      <c r="H1033" s="169" t="e">
        <f ca="1">OR(AND(E1027&lt;&gt;0,ABS(F1027-E1027)&gt;=$M1033),AND(E1027=0,F1027&gt;=$M1033))</f>
        <v>#N/A</v>
      </c>
      <c r="I1033" s="169" t="e">
        <f ca="1">OR(F1027&lt;=(E1027*(1-N1033)),F1027&gt;=(E1027*(1+N1033)))</f>
        <v>#N/A</v>
      </c>
      <c r="J1033" s="169" t="b">
        <f>ISTEXT(C1033)</f>
        <v>0</v>
      </c>
      <c r="K1033" s="169" t="e">
        <f ca="1">IF(AND(H1033=TRUE,I1033=TRUE),TRUE,FALSE)</f>
        <v>#N/A</v>
      </c>
      <c r="L1033" s="169" t="e">
        <f ca="1">IF(AND(H1033=TRUE,I1033=TRUE,J1033=TRUE),TRUE,FALSE)</f>
        <v>#N/A</v>
      </c>
      <c r="M1033" s="169">
        <v>5000</v>
      </c>
      <c r="N1033" s="170">
        <v>0.2</v>
      </c>
      <c r="O1033" s="170" t="s">
        <v>683</v>
      </c>
      <c r="P1033">
        <f t="shared" ca="1" si="102"/>
        <v>48</v>
      </c>
      <c r="Q1033">
        <f ca="1">MATCH(RIGHT($A1027,LEN($A1027) - SEARCH("-", $A1027, SEARCH("-", $A1027) + 1)),INDIRECT(LEFT($A1027,SEARCH("-",$A1027,1)-1)&amp;"_Header"),0)</f>
        <v>12</v>
      </c>
    </row>
    <row r="1034" spans="1:17" ht="15.6" customHeight="1">
      <c r="A1034" s="396" t="s">
        <v>623</v>
      </c>
      <c r="B1034" s="317" t="s">
        <v>623</v>
      </c>
      <c r="C1034" s="123"/>
      <c r="D1034" s="123"/>
      <c r="E1034" s="123"/>
      <c r="F1034" s="123"/>
      <c r="G1034" s="212"/>
      <c r="H1034" s="158"/>
      <c r="I1034" s="158"/>
      <c r="J1034" s="158"/>
      <c r="K1034" s="158"/>
      <c r="L1034" s="158"/>
      <c r="M1034" s="158"/>
      <c r="N1034" s="163"/>
      <c r="O1034" s="163"/>
    </row>
    <row r="1035" spans="1:17" ht="15.6" customHeight="1">
      <c r="A1035" s="396" t="s">
        <v>623</v>
      </c>
      <c r="B1035" s="317" t="s">
        <v>623</v>
      </c>
      <c r="C1035" s="92" t="s">
        <v>1430</v>
      </c>
      <c r="D1035" s="55"/>
      <c r="E1035" s="55"/>
      <c r="F1035" s="56"/>
      <c r="G1035" s="211"/>
      <c r="H1035" s="158"/>
      <c r="I1035" s="158"/>
      <c r="J1035" s="158"/>
      <c r="K1035" s="158"/>
      <c r="L1035" s="158"/>
      <c r="M1035" s="158"/>
      <c r="N1035" s="163"/>
      <c r="O1035" s="163"/>
    </row>
    <row r="1036" spans="1:17" ht="30.95">
      <c r="A1036" s="396" t="s">
        <v>623</v>
      </c>
      <c r="B1036" s="317" t="s">
        <v>623</v>
      </c>
      <c r="C1036" s="57" t="s">
        <v>675</v>
      </c>
      <c r="D1036" s="57" t="s">
        <v>676</v>
      </c>
      <c r="E1036" s="57" t="s">
        <v>677</v>
      </c>
      <c r="F1036" s="57" t="s">
        <v>678</v>
      </c>
      <c r="G1036" s="211"/>
      <c r="H1036" s="165"/>
      <c r="I1036" s="165"/>
      <c r="J1036" s="158"/>
      <c r="K1036" s="165"/>
      <c r="L1036" s="158"/>
      <c r="M1036" s="158"/>
      <c r="N1036" s="163"/>
      <c r="O1036" s="163"/>
    </row>
    <row r="1037" spans="1:17">
      <c r="A1037" s="397" t="str">
        <f>LEFT(A1039,LEN(A1039)-8)</f>
        <v>EandR1-digtot-exptotfin</v>
      </c>
      <c r="B1037" s="317" t="s">
        <v>623</v>
      </c>
      <c r="C1037" s="249" t="e">
        <f ca="1">INDEX(INDIRECT("data_"&amp;C$1&amp;"_array"),MATCH(Cover!$C$17,INDIRECT("data_"&amp;C$1&amp;"_rows"),0),MATCH(SUBSTITUTE($A1037,"strt","end"),INDIRECT("data_"&amp;C$1&amp;"_cols"),0))</f>
        <v>#N/A</v>
      </c>
      <c r="D1037" s="249" t="e">
        <f ca="1">INDEX(INDIRECT("data_"&amp;D$1&amp;"_array"),MATCH(Cover!$C$17,INDIRECT("data_"&amp;D$1&amp;"_rows"),0),MATCH(SUBSTITUTE($A1037,"strt","end"),INDIRECT("data_"&amp;D$1&amp;"_cols"),0))</f>
        <v>#N/A</v>
      </c>
      <c r="E1037" s="249" t="e">
        <f ca="1">INDEX(INDIRECT("data_"&amp;E$1&amp;"_array"),MATCH(Cover!$C$17,INDIRECT("data_"&amp;E$1&amp;"_rows"),0),MATCH(SUBSTITUTE($A1037,"strt","end"),INDIRECT("data_"&amp;E$1&amp;"_cols"),0))</f>
        <v>#N/A</v>
      </c>
      <c r="F1037" s="250">
        <f ca="1">INDEX(INDIRECT(LEFT($A1037,SEARCH("-",$A1037,1)-1)&amp;"_data"),MATCH(MID($A1037, SEARCH("-",$A1037) + 1, SEARCH("-",$A1037,SEARCH("-",$A1037)+1) - SEARCH("-",$A1037) - 1),INDIRECT(LEFT($A1037,SEARCH("-",$A1037,1)-1)&amp;"_rows"),0),MATCH(RIGHT($A1037,LEN($A1037) - SEARCH("-", $A1037, SEARCH("-", $A1037) + 1)),INDIRECT(LEFT($A1037,SEARCH("-",$A1037,1)-1)&amp;"_Header"),0))</f>
        <v>0</v>
      </c>
      <c r="G1037" s="211"/>
      <c r="H1037" s="166"/>
      <c r="I1037" s="166"/>
      <c r="J1037" s="167"/>
      <c r="K1037" s="166"/>
      <c r="L1037" s="167"/>
      <c r="M1037" s="167"/>
      <c r="N1037" s="168"/>
      <c r="O1037" s="168"/>
    </row>
    <row r="1038" spans="1:17" ht="60" customHeight="1">
      <c r="A1038" s="396" t="s">
        <v>623</v>
      </c>
      <c r="B1038" s="317" t="s">
        <v>623</v>
      </c>
      <c r="C1038" s="707" t="s">
        <v>692</v>
      </c>
      <c r="D1038" s="708"/>
      <c r="E1038" s="708"/>
      <c r="F1038" s="709"/>
      <c r="G1038" s="95"/>
      <c r="H1038" s="169"/>
      <c r="I1038" s="169"/>
      <c r="J1038" s="169"/>
      <c r="K1038" s="169"/>
      <c r="L1038" s="169"/>
      <c r="M1038" s="169"/>
      <c r="N1038" s="170"/>
      <c r="O1038" s="170"/>
    </row>
    <row r="1039" spans="1:17" ht="60" customHeight="1">
      <c r="A1039" s="396" t="s">
        <v>1431</v>
      </c>
      <c r="B1039" s="317" t="s">
        <v>1432</v>
      </c>
      <c r="C1039" s="704"/>
      <c r="D1039" s="705"/>
      <c r="E1039" s="705"/>
      <c r="F1039" s="706"/>
      <c r="G1039" s="332" t="e">
        <f ca="1">IF(AND($I1039=TRUE,$J1039=TRUE),"Return to form","")</f>
        <v>#N/A</v>
      </c>
      <c r="H1039" s="169" t="e">
        <f ca="1">D1037&lt;&gt;0</f>
        <v>#N/A</v>
      </c>
      <c r="I1039" s="169" t="e">
        <f ca="1">F1037&gt;=D1037</f>
        <v>#N/A</v>
      </c>
      <c r="J1039" s="169" t="b">
        <f>ISTEXT(C1039)</f>
        <v>0</v>
      </c>
      <c r="K1039" s="169" t="e">
        <f ca="1">IF(AND(H1039=TRUE,I1039=TRUE),TRUE,FALSE)</f>
        <v>#N/A</v>
      </c>
      <c r="L1039" s="169" t="e">
        <f ca="1">IF(AND(H1039=TRUE,I1039=TRUE,J1039=TRUE),TRUE,FALSE)</f>
        <v>#N/A</v>
      </c>
      <c r="M1039" s="169"/>
      <c r="N1039" s="170"/>
      <c r="O1039" s="170" t="s">
        <v>683</v>
      </c>
      <c r="P1039">
        <f ca="1">MATCH(MID($A1037, SEARCH("-",$A1039) + 1, SEARCH("-",$A1039,SEARCH("-",$A1039)+1) - SEARCH("-",$A1039) - 1),INDIRECT(LEFT($A1039,SEARCH("-",$A1039,1)-1)&amp;"_rows"),0)</f>
        <v>48</v>
      </c>
      <c r="Q1039">
        <f ca="1">MATCH(RIGHT($A1037,LEN($A1037) - SEARCH("-", $A1037, SEARCH("-", $A1037) + 1)),INDIRECT(LEFT($A1037,SEARCH("-",$A1037,1)-1)&amp;"_Header"),0)</f>
        <v>23</v>
      </c>
    </row>
    <row r="1040" spans="1:17" ht="30" customHeight="1">
      <c r="A1040" s="396" t="s">
        <v>623</v>
      </c>
      <c r="B1040" s="317" t="s">
        <v>623</v>
      </c>
      <c r="C1040" s="707" t="s">
        <v>684</v>
      </c>
      <c r="D1040" s="708"/>
      <c r="E1040" s="708"/>
      <c r="F1040" s="709"/>
      <c r="G1040" s="211"/>
      <c r="H1040" s="169"/>
      <c r="I1040" s="169"/>
      <c r="J1040" s="169"/>
      <c r="K1040" s="169"/>
      <c r="L1040" s="169"/>
      <c r="M1040" s="169"/>
      <c r="N1040" s="170"/>
      <c r="O1040" s="170"/>
    </row>
    <row r="1041" spans="1:17" ht="60" customHeight="1">
      <c r="A1041" s="396" t="s">
        <v>1433</v>
      </c>
      <c r="B1041" s="317" t="s">
        <v>1434</v>
      </c>
      <c r="C1041" s="704"/>
      <c r="D1041" s="705"/>
      <c r="E1041" s="705"/>
      <c r="F1041" s="706"/>
      <c r="G1041" s="332" t="e">
        <f ca="1">IF(AND($I1041=TRUE,$J1041=TRUE),"Return to form","")</f>
        <v>#N/A</v>
      </c>
      <c r="H1041" s="169" t="e">
        <f ca="1">AND($F1037&lt;=SUM($C1037-$M1041),$I1039=FALSE)</f>
        <v>#N/A</v>
      </c>
      <c r="I1041" s="169" t="e">
        <f ca="1">F1037&lt;=SUM(C1037*N1041)</f>
        <v>#N/A</v>
      </c>
      <c r="J1041" s="169" t="b">
        <f>ISTEXT(C1041)</f>
        <v>0</v>
      </c>
      <c r="K1041" s="169" t="e">
        <f ca="1">IF(AND(H1041=TRUE,I1041=TRUE),TRUE,FALSE)</f>
        <v>#N/A</v>
      </c>
      <c r="L1041" s="169" t="e">
        <f ca="1">IF(AND(H1041=TRUE,I1041=TRUE,J1041=TRUE),TRUE,FALSE)</f>
        <v>#N/A</v>
      </c>
      <c r="M1041" s="169">
        <v>5000</v>
      </c>
      <c r="N1041" s="170">
        <v>0.33333333333333298</v>
      </c>
      <c r="O1041" s="170" t="s">
        <v>683</v>
      </c>
      <c r="P1041">
        <f t="shared" ref="P1041:P1043" ca="1" si="103">MATCH(MID($A1039, SEARCH("-",$A1041) + 1, SEARCH("-",$A1041,SEARCH("-",$A1041)+1) - SEARCH("-",$A1041) - 1),INDIRECT(LEFT($A1041,SEARCH("-",$A1041,1)-1)&amp;"_rows"),0)</f>
        <v>48</v>
      </c>
      <c r="Q1041">
        <f ca="1">MATCH(RIGHT($A1037,LEN($A1037) - SEARCH("-", $A1037, SEARCH("-", $A1037) + 1)),INDIRECT(LEFT($A1037,SEARCH("-",$A1037,1)-1)&amp;"_Header"),0)</f>
        <v>23</v>
      </c>
    </row>
    <row r="1042" spans="1:17" ht="30" customHeight="1">
      <c r="A1042" s="396" t="s">
        <v>623</v>
      </c>
      <c r="B1042" s="317" t="s">
        <v>623</v>
      </c>
      <c r="C1042" s="707" t="s">
        <v>687</v>
      </c>
      <c r="D1042" s="708"/>
      <c r="E1042" s="708"/>
      <c r="F1042" s="709"/>
      <c r="G1042" s="211"/>
      <c r="H1042" s="169"/>
      <c r="I1042" s="169"/>
      <c r="J1042" s="169"/>
      <c r="K1042" s="169"/>
      <c r="L1042" s="169"/>
      <c r="M1042" s="169"/>
      <c r="N1042" s="170"/>
      <c r="O1042" s="170"/>
    </row>
    <row r="1043" spans="1:17" ht="60" customHeight="1">
      <c r="A1043" s="396" t="s">
        <v>1435</v>
      </c>
      <c r="B1043" s="317" t="s">
        <v>1436</v>
      </c>
      <c r="C1043" s="704"/>
      <c r="D1043" s="705"/>
      <c r="E1043" s="705"/>
      <c r="F1043" s="706"/>
      <c r="G1043" s="332" t="e">
        <f ca="1">IF(AND($I1043=TRUE,$J1043=TRUE),"Return to form","")</f>
        <v>#N/A</v>
      </c>
      <c r="H1043" s="169" t="e">
        <f ca="1">OR(AND(E1037&lt;&gt;0,ABS(F1037-E1037)&gt;=$M1043),AND(E1037=0,F1037&gt;=$M1043))</f>
        <v>#N/A</v>
      </c>
      <c r="I1043" s="169" t="e">
        <f ca="1">OR(F1037&lt;=(E1037*(1-N1043)),F1037&gt;=(E1037*(1+N1043)))</f>
        <v>#N/A</v>
      </c>
      <c r="J1043" s="169" t="b">
        <f>ISTEXT(C1043)</f>
        <v>0</v>
      </c>
      <c r="K1043" s="169" t="e">
        <f ca="1">IF(AND(H1043=TRUE,I1043=TRUE),TRUE,FALSE)</f>
        <v>#N/A</v>
      </c>
      <c r="L1043" s="169" t="e">
        <f ca="1">IF(AND(H1043=TRUE,I1043=TRUE,J1043=TRUE),TRUE,FALSE)</f>
        <v>#N/A</v>
      </c>
      <c r="M1043" s="169">
        <v>5000</v>
      </c>
      <c r="N1043" s="170">
        <v>0.2</v>
      </c>
      <c r="O1043" s="170" t="s">
        <v>683</v>
      </c>
      <c r="P1043">
        <f t="shared" ca="1" si="103"/>
        <v>48</v>
      </c>
      <c r="Q1043">
        <f ca="1">MATCH(RIGHT($A1037,LEN($A1037) - SEARCH("-", $A1037, SEARCH("-", $A1037) + 1)),INDIRECT(LEFT($A1037,SEARCH("-",$A1037,1)-1)&amp;"_Header"),0)</f>
        <v>23</v>
      </c>
    </row>
    <row r="1044" spans="1:17" ht="15.6" customHeight="1">
      <c r="A1044" s="396" t="s">
        <v>623</v>
      </c>
      <c r="B1044" s="317" t="s">
        <v>623</v>
      </c>
      <c r="C1044" s="123"/>
      <c r="D1044" s="123"/>
      <c r="E1044" s="123"/>
      <c r="F1044" s="123"/>
      <c r="G1044" s="212"/>
      <c r="H1044" s="158"/>
      <c r="I1044" s="158"/>
      <c r="J1044" s="158"/>
      <c r="K1044" s="158"/>
      <c r="L1044" s="158"/>
      <c r="M1044" s="158"/>
      <c r="N1044" s="163"/>
      <c r="O1044" s="163"/>
    </row>
    <row r="1045" spans="1:17" ht="15.6" customHeight="1">
      <c r="A1045" s="396" t="s">
        <v>623</v>
      </c>
      <c r="B1045" s="317" t="s">
        <v>623</v>
      </c>
      <c r="C1045" s="92" t="s">
        <v>1437</v>
      </c>
      <c r="D1045" s="55"/>
      <c r="E1045" s="55"/>
      <c r="F1045" s="56"/>
      <c r="G1045" s="211"/>
      <c r="H1045" s="158"/>
      <c r="I1045" s="158"/>
      <c r="J1045" s="158"/>
      <c r="K1045" s="158"/>
      <c r="L1045" s="158"/>
      <c r="M1045" s="158"/>
      <c r="N1045" s="163"/>
      <c r="O1045" s="163"/>
    </row>
    <row r="1046" spans="1:17" ht="30.95">
      <c r="A1046" s="396" t="s">
        <v>623</v>
      </c>
      <c r="B1046" s="317" t="s">
        <v>623</v>
      </c>
      <c r="C1046" s="57" t="s">
        <v>675</v>
      </c>
      <c r="D1046" s="57" t="s">
        <v>676</v>
      </c>
      <c r="E1046" s="57" t="s">
        <v>677</v>
      </c>
      <c r="F1046" s="57" t="s">
        <v>678</v>
      </c>
      <c r="G1046" s="211"/>
      <c r="H1046" s="165"/>
      <c r="I1046" s="165"/>
      <c r="J1046" s="158"/>
      <c r="K1046" s="165"/>
      <c r="L1046" s="158"/>
      <c r="M1046" s="158"/>
      <c r="N1046" s="163"/>
      <c r="O1046" s="163"/>
    </row>
    <row r="1047" spans="1:17">
      <c r="A1047" s="397" t="str">
        <f>LEFT(A1049,LEN(A1049)-8)</f>
        <v>EandR1-digtot-rectot</v>
      </c>
      <c r="B1047" s="317" t="s">
        <v>623</v>
      </c>
      <c r="C1047" s="249" t="e">
        <f ca="1">INDEX(INDIRECT("data_"&amp;C$1&amp;"_array"),MATCH(Cover!$C$17,INDIRECT("data_"&amp;C$1&amp;"_rows"),0),MATCH(SUBSTITUTE($A1047,"strt","end"),INDIRECT("data_"&amp;C$1&amp;"_cols"),0))</f>
        <v>#N/A</v>
      </c>
      <c r="D1047" s="249" t="e">
        <f ca="1">INDEX(INDIRECT("data_"&amp;D$1&amp;"_array"),MATCH(Cover!$C$17,INDIRECT("data_"&amp;D$1&amp;"_rows"),0),MATCH(SUBSTITUTE($A1047,"strt","end"),INDIRECT("data_"&amp;D$1&amp;"_cols"),0))</f>
        <v>#N/A</v>
      </c>
      <c r="E1047" s="249" t="e">
        <f ca="1">INDEX(INDIRECT("data_"&amp;E$1&amp;"_array"),MATCH(Cover!$C$17,INDIRECT("data_"&amp;E$1&amp;"_rows"),0),MATCH(SUBSTITUTE($A1047,"strt","end"),INDIRECT("data_"&amp;E$1&amp;"_cols"),0))</f>
        <v>#N/A</v>
      </c>
      <c r="F1047" s="250">
        <f ca="1">INDEX(INDIRECT(LEFT($A1047,SEARCH("-",$A1047,1)-1)&amp;"_data"),MATCH(MID($A1047, SEARCH("-",$A1047) + 1, SEARCH("-",$A1047,SEARCH("-",$A1047)+1) - SEARCH("-",$A1047) - 1),INDIRECT(LEFT($A1047,SEARCH("-",$A1047,1)-1)&amp;"_rows"),0),MATCH(RIGHT($A1047,LEN($A1047) - SEARCH("-", $A1047, SEARCH("-", $A1047) + 1)),INDIRECT(LEFT($A1047,SEARCH("-",$A1047,1)-1)&amp;"_Header"),0))</f>
        <v>0</v>
      </c>
      <c r="G1047" s="211"/>
      <c r="H1047" s="166"/>
      <c r="I1047" s="166"/>
      <c r="J1047" s="167"/>
      <c r="K1047" s="166"/>
      <c r="L1047" s="167"/>
      <c r="M1047" s="167"/>
      <c r="N1047" s="168"/>
      <c r="O1047" s="168"/>
    </row>
    <row r="1048" spans="1:17" ht="60" customHeight="1">
      <c r="A1048" s="396" t="s">
        <v>623</v>
      </c>
      <c r="B1048" s="317" t="s">
        <v>623</v>
      </c>
      <c r="C1048" s="707" t="s">
        <v>692</v>
      </c>
      <c r="D1048" s="708"/>
      <c r="E1048" s="708"/>
      <c r="F1048" s="709"/>
      <c r="G1048" s="95"/>
      <c r="H1048" s="169"/>
      <c r="I1048" s="169"/>
      <c r="J1048" s="169"/>
      <c r="K1048" s="169"/>
      <c r="L1048" s="169"/>
      <c r="M1048" s="169"/>
      <c r="N1048" s="170"/>
      <c r="O1048" s="170"/>
    </row>
    <row r="1049" spans="1:17" ht="60" customHeight="1">
      <c r="A1049" s="396" t="s">
        <v>1438</v>
      </c>
      <c r="B1049" s="317" t="s">
        <v>1439</v>
      </c>
      <c r="C1049" s="704"/>
      <c r="D1049" s="705"/>
      <c r="E1049" s="705"/>
      <c r="F1049" s="706"/>
      <c r="G1049" s="332" t="e">
        <f ca="1">IF(AND($I1049=TRUE,$J1049=TRUE),"Return to form","")</f>
        <v>#N/A</v>
      </c>
      <c r="H1049" s="169" t="e">
        <f ca="1">D1047&lt;&gt;0</f>
        <v>#N/A</v>
      </c>
      <c r="I1049" s="169" t="e">
        <f ca="1">F1047&gt;=D1047</f>
        <v>#N/A</v>
      </c>
      <c r="J1049" s="169" t="b">
        <f>ISTEXT(C1049)</f>
        <v>0</v>
      </c>
      <c r="K1049" s="169" t="e">
        <f ca="1">IF(AND(H1049=TRUE,I1049=TRUE),TRUE,FALSE)</f>
        <v>#N/A</v>
      </c>
      <c r="L1049" s="169" t="e">
        <f ca="1">IF(AND(H1049=TRUE,I1049=TRUE,J1049=TRUE),TRUE,FALSE)</f>
        <v>#N/A</v>
      </c>
      <c r="M1049" s="169"/>
      <c r="N1049" s="170"/>
      <c r="O1049" s="170" t="s">
        <v>683</v>
      </c>
      <c r="P1049">
        <f ca="1">MATCH(MID($A1047, SEARCH("-",$A1049) + 1, SEARCH("-",$A1049,SEARCH("-",$A1049)+1) - SEARCH("-",$A1049) - 1),INDIRECT(LEFT($A1049,SEARCH("-",$A1049,1)-1)&amp;"_rows"),0)</f>
        <v>48</v>
      </c>
      <c r="Q1049">
        <f ca="1">MATCH(RIGHT($A1047,LEN($A1047) - SEARCH("-", $A1047, SEARCH("-", $A1047) + 1)),INDIRECT(LEFT($A1047,SEARCH("-",$A1047,1)-1)&amp;"_Header"),0)</f>
        <v>39</v>
      </c>
    </row>
    <row r="1050" spans="1:17" ht="30" customHeight="1">
      <c r="A1050" s="396" t="s">
        <v>623</v>
      </c>
      <c r="B1050" s="317" t="s">
        <v>623</v>
      </c>
      <c r="C1050" s="707" t="s">
        <v>684</v>
      </c>
      <c r="D1050" s="708"/>
      <c r="E1050" s="708"/>
      <c r="F1050" s="709"/>
      <c r="G1050" s="211"/>
      <c r="H1050" s="169"/>
      <c r="I1050" s="169"/>
      <c r="J1050" s="169"/>
      <c r="K1050" s="169"/>
      <c r="L1050" s="169"/>
      <c r="M1050" s="169"/>
      <c r="N1050" s="170"/>
      <c r="O1050" s="170"/>
    </row>
    <row r="1051" spans="1:17" ht="60" customHeight="1">
      <c r="A1051" s="396" t="s">
        <v>1440</v>
      </c>
      <c r="B1051" s="317" t="s">
        <v>1441</v>
      </c>
      <c r="C1051" s="704"/>
      <c r="D1051" s="705"/>
      <c r="E1051" s="705"/>
      <c r="F1051" s="706"/>
      <c r="G1051" s="332" t="e">
        <f ca="1">IF(AND($I1051=TRUE,$J1051=TRUE),"Return to form","")</f>
        <v>#N/A</v>
      </c>
      <c r="H1051" s="169" t="e">
        <f ca="1">AND($F1047&lt;=SUM($C1047-$M1051),$I1049=FALSE)</f>
        <v>#N/A</v>
      </c>
      <c r="I1051" s="169" t="e">
        <f ca="1">F1047&lt;=SUM(C1047*N1051)</f>
        <v>#N/A</v>
      </c>
      <c r="J1051" s="169" t="b">
        <f>ISTEXT(C1051)</f>
        <v>0</v>
      </c>
      <c r="K1051" s="169" t="e">
        <f ca="1">IF(AND(H1051=TRUE,I1051=TRUE),TRUE,FALSE)</f>
        <v>#N/A</v>
      </c>
      <c r="L1051" s="169" t="e">
        <f ca="1">IF(AND(H1051=TRUE,I1051=TRUE,J1051=TRUE),TRUE,FALSE)</f>
        <v>#N/A</v>
      </c>
      <c r="M1051" s="169">
        <v>5000</v>
      </c>
      <c r="N1051" s="170">
        <v>0.33333333333333298</v>
      </c>
      <c r="O1051" s="170" t="s">
        <v>683</v>
      </c>
      <c r="P1051">
        <f t="shared" ref="P1051:P1053" ca="1" si="104">MATCH(MID($A1049, SEARCH("-",$A1051) + 1, SEARCH("-",$A1051,SEARCH("-",$A1051)+1) - SEARCH("-",$A1051) - 1),INDIRECT(LEFT($A1051,SEARCH("-",$A1051,1)-1)&amp;"_rows"),0)</f>
        <v>48</v>
      </c>
      <c r="Q1051">
        <f ca="1">MATCH(RIGHT($A1047,LEN($A1047) - SEARCH("-", $A1047, SEARCH("-", $A1047) + 1)),INDIRECT(LEFT($A1047,SEARCH("-",$A1047,1)-1)&amp;"_Header"),0)</f>
        <v>39</v>
      </c>
    </row>
    <row r="1052" spans="1:17" ht="30" customHeight="1">
      <c r="A1052" s="396" t="s">
        <v>623</v>
      </c>
      <c r="B1052" s="317" t="s">
        <v>623</v>
      </c>
      <c r="C1052" s="707" t="s">
        <v>687</v>
      </c>
      <c r="D1052" s="708"/>
      <c r="E1052" s="708"/>
      <c r="F1052" s="709"/>
      <c r="G1052" s="211"/>
      <c r="H1052" s="169"/>
      <c r="I1052" s="169"/>
      <c r="J1052" s="169"/>
      <c r="K1052" s="169"/>
      <c r="L1052" s="169"/>
      <c r="M1052" s="169"/>
      <c r="N1052" s="170"/>
      <c r="O1052" s="170"/>
    </row>
    <row r="1053" spans="1:17" ht="60" customHeight="1">
      <c r="A1053" s="396" t="s">
        <v>1442</v>
      </c>
      <c r="B1053" s="317" t="s">
        <v>1443</v>
      </c>
      <c r="C1053" s="704"/>
      <c r="D1053" s="705"/>
      <c r="E1053" s="705"/>
      <c r="F1053" s="706"/>
      <c r="G1053" s="332" t="e">
        <f ca="1">IF(AND($I1053=TRUE,$J1053=TRUE),"Return to form","")</f>
        <v>#N/A</v>
      </c>
      <c r="H1053" s="169" t="e">
        <f ca="1">OR(AND(E1047&lt;&gt;0,ABS(F1047-E1047)&gt;=$M1053),AND(E1047=0,F1047&gt;=$M1053))</f>
        <v>#N/A</v>
      </c>
      <c r="I1053" s="169" t="e">
        <f ca="1">OR(F1047&lt;=(E1047*(1-N1053)),F1047&gt;=(E1047*(1+N1053)))</f>
        <v>#N/A</v>
      </c>
      <c r="J1053" s="169" t="b">
        <f>ISTEXT(C1053)</f>
        <v>0</v>
      </c>
      <c r="K1053" s="169" t="e">
        <f ca="1">IF(AND(H1053=TRUE,I1053=TRUE),TRUE,FALSE)</f>
        <v>#N/A</v>
      </c>
      <c r="L1053" s="169" t="e">
        <f ca="1">IF(AND(H1053=TRUE,I1053=TRUE,J1053=TRUE),TRUE,FALSE)</f>
        <v>#N/A</v>
      </c>
      <c r="M1053" s="169">
        <v>5000</v>
      </c>
      <c r="N1053" s="170">
        <v>0.2</v>
      </c>
      <c r="O1053" s="170" t="s">
        <v>683</v>
      </c>
      <c r="P1053">
        <f t="shared" ca="1" si="104"/>
        <v>48</v>
      </c>
      <c r="Q1053">
        <f ca="1">MATCH(RIGHT($A1047,LEN($A1047) - SEARCH("-", $A1047, SEARCH("-", $A1047) + 1)),INDIRECT(LEFT($A1047,SEARCH("-",$A1047,1)-1)&amp;"_Header"),0)</f>
        <v>39</v>
      </c>
    </row>
    <row r="1054" spans="1:17" ht="15.6" customHeight="1">
      <c r="A1054" s="396"/>
      <c r="B1054" s="317"/>
      <c r="C1054" s="123"/>
      <c r="D1054" s="123"/>
      <c r="E1054" s="123"/>
      <c r="F1054" s="123"/>
      <c r="G1054" s="212"/>
      <c r="H1054" s="158"/>
      <c r="I1054" s="158"/>
      <c r="J1054" s="158"/>
      <c r="K1054" s="158"/>
      <c r="L1054" s="158"/>
      <c r="M1054" s="158"/>
      <c r="N1054" s="163"/>
      <c r="O1054" s="163"/>
    </row>
    <row r="1055" spans="1:17">
      <c r="A1055" s="396" t="s">
        <v>623</v>
      </c>
      <c r="B1055" s="317" t="s">
        <v>623</v>
      </c>
      <c r="C1055" s="92" t="s">
        <v>1444</v>
      </c>
      <c r="D1055" s="55"/>
      <c r="E1055" s="55"/>
      <c r="F1055" s="56"/>
      <c r="G1055" s="211"/>
      <c r="H1055" s="158"/>
      <c r="I1055" s="158"/>
      <c r="J1055" s="158"/>
      <c r="K1055" s="158"/>
      <c r="L1055" s="158"/>
      <c r="M1055" s="158"/>
      <c r="N1055" s="163"/>
      <c r="O1055" s="163"/>
    </row>
    <row r="1056" spans="1:17" ht="30.95">
      <c r="A1056" s="396" t="s">
        <v>623</v>
      </c>
      <c r="B1056" s="317" t="s">
        <v>623</v>
      </c>
      <c r="C1056" s="57" t="s">
        <v>675</v>
      </c>
      <c r="D1056" s="57" t="s">
        <v>676</v>
      </c>
      <c r="E1056" s="57" t="s">
        <v>677</v>
      </c>
      <c r="F1056" s="57" t="s">
        <v>678</v>
      </c>
      <c r="G1056" s="211"/>
      <c r="H1056" s="165"/>
      <c r="I1056" s="165"/>
      <c r="J1056" s="158"/>
      <c r="K1056" s="165"/>
      <c r="L1056" s="158"/>
      <c r="M1056" s="158"/>
      <c r="N1056" s="163"/>
      <c r="O1056" s="163"/>
    </row>
    <row r="1057" spans="1:17" ht="15.95" customHeight="1">
      <c r="A1057" s="397" t="str">
        <f>LEFT(A1059,LEN(A1059)-8)</f>
        <v>EandR1-poltot-exptotfa</v>
      </c>
      <c r="B1057" s="317" t="s">
        <v>623</v>
      </c>
      <c r="C1057" s="249" t="e">
        <f ca="1">INDEX(INDIRECT("data_"&amp;C$1&amp;"_array"),MATCH(Cover!$C$17,INDIRECT("data_"&amp;C$1&amp;"_rows"),0),MATCH(SUBSTITUTE($A1057,"strt","end"),INDIRECT("data_"&amp;C$1&amp;"_cols"),0))</f>
        <v>#N/A</v>
      </c>
      <c r="D1057" s="249" t="e">
        <f ca="1">INDEX(INDIRECT("data_"&amp;D$1&amp;"_array"),MATCH(Cover!$C$17,INDIRECT("data_"&amp;D$1&amp;"_rows"),0),MATCH(SUBSTITUTE($A1057,"strt","end"),INDIRECT("data_"&amp;D$1&amp;"_cols"),0))</f>
        <v>#N/A</v>
      </c>
      <c r="E1057" s="249" t="e">
        <f ca="1">INDEX(INDIRECT("data_"&amp;E$1&amp;"_array"),MATCH(Cover!$C$17,INDIRECT("data_"&amp;E$1&amp;"_rows"),0),MATCH(SUBSTITUTE($A1057,"strt","end"),INDIRECT("data_"&amp;E$1&amp;"_cols"),0))</f>
        <v>#N/A</v>
      </c>
      <c r="F1057" s="250">
        <f ca="1">INDEX(INDIRECT(LEFT($A1057,SEARCH("-",$A1057,1)-1)&amp;"_data"),MATCH(MID($A1057, SEARCH("-",$A1057) + 1, SEARCH("-",$A1057,SEARCH("-",$A1057)+1) - SEARCH("-",$A1057) - 1),INDIRECT(LEFT($A1057,SEARCH("-",$A1057,1)-1)&amp;"_rows"),0),MATCH(RIGHT($A1057,LEN($A1057) - SEARCH("-", $A1057, SEARCH("-", $A1057) + 1)),INDIRECT(LEFT($A1057,SEARCH("-",$A1057,1)-1)&amp;"_Header"),0))</f>
        <v>0</v>
      </c>
      <c r="G1057" s="211"/>
      <c r="H1057" s="166"/>
      <c r="I1057" s="166"/>
      <c r="J1057" s="167"/>
      <c r="K1057" s="166"/>
      <c r="L1057" s="167"/>
      <c r="M1057" s="167"/>
      <c r="N1057" s="168"/>
      <c r="O1057" s="168"/>
    </row>
    <row r="1058" spans="1:17" ht="60" customHeight="1">
      <c r="A1058" s="396" t="s">
        <v>623</v>
      </c>
      <c r="B1058" s="317" t="s">
        <v>623</v>
      </c>
      <c r="C1058" s="707" t="s">
        <v>692</v>
      </c>
      <c r="D1058" s="708"/>
      <c r="E1058" s="708"/>
      <c r="F1058" s="709"/>
      <c r="G1058" s="95"/>
      <c r="H1058" s="169"/>
      <c r="I1058" s="169"/>
      <c r="J1058" s="169"/>
      <c r="K1058" s="169"/>
      <c r="L1058" s="169"/>
      <c r="M1058" s="169"/>
      <c r="N1058" s="170"/>
      <c r="O1058" s="170"/>
    </row>
    <row r="1059" spans="1:17" ht="60" customHeight="1">
      <c r="A1059" s="396" t="s">
        <v>1445</v>
      </c>
      <c r="B1059" s="317" t="s">
        <v>1446</v>
      </c>
      <c r="C1059" s="704"/>
      <c r="D1059" s="705"/>
      <c r="E1059" s="705"/>
      <c r="F1059" s="706"/>
      <c r="G1059" s="332" t="e">
        <f ca="1">IF(AND($I1059=TRUE,$J1059=TRUE),"Return to form","")</f>
        <v>#N/A</v>
      </c>
      <c r="H1059" s="169" t="e">
        <f ca="1">D1057&lt;&gt;0</f>
        <v>#N/A</v>
      </c>
      <c r="I1059" s="169" t="e">
        <f ca="1">F1057&gt;=D1057</f>
        <v>#N/A</v>
      </c>
      <c r="J1059" s="169" t="b">
        <f>ISTEXT(C1059)</f>
        <v>0</v>
      </c>
      <c r="K1059" s="169" t="e">
        <f ca="1">IF(AND(H1059=TRUE,I1059=TRUE),TRUE,FALSE)</f>
        <v>#N/A</v>
      </c>
      <c r="L1059" s="169" t="e">
        <f ca="1">IF(AND(H1059=TRUE,I1059=TRUE,J1059=TRUE),TRUE,FALSE)</f>
        <v>#N/A</v>
      </c>
      <c r="M1059" s="169"/>
      <c r="N1059" s="170"/>
      <c r="O1059" s="170" t="s">
        <v>683</v>
      </c>
      <c r="P1059">
        <f ca="1">MATCH(MID($A1057, SEARCH("-",$A1059) + 1, SEARCH("-",$A1059,SEARCH("-",$A1059)+1) - SEARCH("-",$A1059) - 1),INDIRECT(LEFT($A1059,SEARCH("-",$A1059,1)-1)&amp;"_rows"),0)</f>
        <v>49</v>
      </c>
      <c r="Q1059">
        <f ca="1">MATCH(RIGHT($A1057,LEN($A1057) - SEARCH("-", $A1057, SEARCH("-", $A1057) + 1)),INDIRECT(LEFT($A1057,SEARCH("-",$A1057,1)-1)&amp;"_Header"),0)</f>
        <v>12</v>
      </c>
    </row>
    <row r="1060" spans="1:17" ht="30" customHeight="1">
      <c r="A1060" s="396" t="s">
        <v>623</v>
      </c>
      <c r="B1060" s="317" t="s">
        <v>623</v>
      </c>
      <c r="C1060" s="707" t="s">
        <v>684</v>
      </c>
      <c r="D1060" s="708"/>
      <c r="E1060" s="708"/>
      <c r="F1060" s="709"/>
      <c r="G1060" s="211"/>
      <c r="H1060" s="169"/>
      <c r="I1060" s="169"/>
      <c r="J1060" s="169"/>
      <c r="K1060" s="169"/>
      <c r="L1060" s="169"/>
      <c r="M1060" s="169"/>
      <c r="N1060" s="170"/>
      <c r="O1060" s="170"/>
    </row>
    <row r="1061" spans="1:17" ht="60" customHeight="1">
      <c r="A1061" s="396" t="s">
        <v>1447</v>
      </c>
      <c r="B1061" s="317" t="s">
        <v>1448</v>
      </c>
      <c r="C1061" s="704"/>
      <c r="D1061" s="705"/>
      <c r="E1061" s="705"/>
      <c r="F1061" s="706"/>
      <c r="G1061" s="332" t="e">
        <f ca="1">IF(AND($I1061=TRUE,$J1061=TRUE),"Return to form","")</f>
        <v>#N/A</v>
      </c>
      <c r="H1061" s="169" t="e">
        <f ca="1">AND($F1057&lt;=SUM($C1057-$M1061),$I1059=FALSE)</f>
        <v>#N/A</v>
      </c>
      <c r="I1061" s="169" t="e">
        <f ca="1">F1057&lt;=SUM(C1057*N1061)</f>
        <v>#N/A</v>
      </c>
      <c r="J1061" s="169" t="b">
        <f>ISTEXT(C1061)</f>
        <v>0</v>
      </c>
      <c r="K1061" s="169" t="e">
        <f ca="1">IF(AND(H1061=TRUE,I1061=TRUE),TRUE,FALSE)</f>
        <v>#N/A</v>
      </c>
      <c r="L1061" s="169" t="e">
        <f ca="1">IF(AND(H1061=TRUE,I1061=TRUE,J1061=TRUE),TRUE,FALSE)</f>
        <v>#N/A</v>
      </c>
      <c r="M1061" s="169">
        <v>5000</v>
      </c>
      <c r="N1061" s="170">
        <v>0.33333333333333298</v>
      </c>
      <c r="O1061" s="170" t="s">
        <v>683</v>
      </c>
      <c r="P1061">
        <f t="shared" ref="P1061:P1063" ca="1" si="105">MATCH(MID($A1059, SEARCH("-",$A1061) + 1, SEARCH("-",$A1061,SEARCH("-",$A1061)+1) - SEARCH("-",$A1061) - 1),INDIRECT(LEFT($A1061,SEARCH("-",$A1061,1)-1)&amp;"_rows"),0)</f>
        <v>49</v>
      </c>
      <c r="Q1061">
        <f ca="1">MATCH(RIGHT($A1057,LEN($A1057) - SEARCH("-", $A1057, SEARCH("-", $A1057) + 1)),INDIRECT(LEFT($A1057,SEARCH("-",$A1057,1)-1)&amp;"_Header"),0)</f>
        <v>12</v>
      </c>
    </row>
    <row r="1062" spans="1:17" ht="30" customHeight="1">
      <c r="A1062" s="396" t="s">
        <v>623</v>
      </c>
      <c r="B1062" s="317" t="s">
        <v>623</v>
      </c>
      <c r="C1062" s="707" t="s">
        <v>687</v>
      </c>
      <c r="D1062" s="708"/>
      <c r="E1062" s="708"/>
      <c r="F1062" s="709"/>
      <c r="G1062" s="211"/>
      <c r="H1062" s="169"/>
      <c r="I1062" s="169"/>
      <c r="J1062" s="169"/>
      <c r="K1062" s="169"/>
      <c r="L1062" s="169"/>
      <c r="M1062" s="169"/>
      <c r="N1062" s="170"/>
      <c r="O1062" s="170"/>
    </row>
    <row r="1063" spans="1:17" ht="60" customHeight="1">
      <c r="A1063" s="396" t="s">
        <v>1449</v>
      </c>
      <c r="B1063" s="317" t="s">
        <v>1450</v>
      </c>
      <c r="C1063" s="704"/>
      <c r="D1063" s="705"/>
      <c r="E1063" s="705"/>
      <c r="F1063" s="706"/>
      <c r="G1063" s="332" t="e">
        <f ca="1">IF(AND($I1063=TRUE,$J1063=TRUE),"Return to form","")</f>
        <v>#N/A</v>
      </c>
      <c r="H1063" s="169" t="e">
        <f ca="1">OR(AND(E1057&lt;&gt;0,ABS(F1057-E1057)&gt;=$M1063),AND(E1057=0,F1057&gt;=$M1063))</f>
        <v>#N/A</v>
      </c>
      <c r="I1063" s="169" t="e">
        <f ca="1">OR(F1057&lt;=(E1057*(1-N1063)),F1057&gt;=(E1057*(1+N1063)))</f>
        <v>#N/A</v>
      </c>
      <c r="J1063" s="169" t="b">
        <f>ISTEXT(C1063)</f>
        <v>0</v>
      </c>
      <c r="K1063" s="169" t="e">
        <f ca="1">IF(AND(H1063=TRUE,I1063=TRUE),TRUE,FALSE)</f>
        <v>#N/A</v>
      </c>
      <c r="L1063" s="169" t="e">
        <f ca="1">IF(AND(H1063=TRUE,I1063=TRUE,J1063=TRUE),TRUE,FALSE)</f>
        <v>#N/A</v>
      </c>
      <c r="M1063" s="169">
        <v>5000</v>
      </c>
      <c r="N1063" s="170">
        <v>0.2</v>
      </c>
      <c r="O1063" s="170" t="s">
        <v>683</v>
      </c>
      <c r="P1063">
        <f t="shared" ca="1" si="105"/>
        <v>49</v>
      </c>
      <c r="Q1063">
        <f ca="1">MATCH(RIGHT($A1057,LEN($A1057) - SEARCH("-", $A1057, SEARCH("-", $A1057) + 1)),INDIRECT(LEFT($A1057,SEARCH("-",$A1057,1)-1)&amp;"_Header"),0)</f>
        <v>12</v>
      </c>
    </row>
    <row r="1064" spans="1:17" ht="15.95" customHeight="1">
      <c r="A1064" s="396" t="s">
        <v>623</v>
      </c>
      <c r="B1064" s="317" t="s">
        <v>623</v>
      </c>
      <c r="C1064" s="123"/>
      <c r="D1064" s="123"/>
      <c r="E1064" s="123"/>
      <c r="F1064" s="123"/>
      <c r="G1064" s="212"/>
      <c r="H1064" s="158"/>
      <c r="I1064" s="158"/>
      <c r="J1064" s="158"/>
      <c r="K1064" s="158"/>
      <c r="L1064" s="158"/>
      <c r="M1064" s="158"/>
      <c r="N1064" s="163"/>
      <c r="O1064" s="163"/>
    </row>
    <row r="1065" spans="1:17">
      <c r="A1065" s="396" t="s">
        <v>623</v>
      </c>
      <c r="B1065" s="317" t="s">
        <v>623</v>
      </c>
      <c r="C1065" s="92" t="s">
        <v>1451</v>
      </c>
      <c r="D1065" s="55"/>
      <c r="E1065" s="55"/>
      <c r="F1065" s="56"/>
      <c r="G1065" s="211"/>
      <c r="H1065" s="158"/>
      <c r="I1065" s="158"/>
      <c r="J1065" s="158"/>
      <c r="K1065" s="158"/>
      <c r="L1065" s="158"/>
      <c r="M1065" s="158"/>
      <c r="N1065" s="163"/>
      <c r="O1065" s="163"/>
    </row>
    <row r="1066" spans="1:17" ht="30.95">
      <c r="A1066" s="396" t="s">
        <v>623</v>
      </c>
      <c r="B1066" s="317" t="s">
        <v>623</v>
      </c>
      <c r="C1066" s="57" t="s">
        <v>675</v>
      </c>
      <c r="D1066" s="57" t="s">
        <v>676</v>
      </c>
      <c r="E1066" s="57" t="s">
        <v>677</v>
      </c>
      <c r="F1066" s="57" t="s">
        <v>678</v>
      </c>
      <c r="G1066" s="211"/>
      <c r="H1066" s="165"/>
      <c r="I1066" s="165"/>
      <c r="J1066" s="158"/>
      <c r="K1066" s="165"/>
      <c r="L1066" s="158"/>
      <c r="M1066" s="158"/>
      <c r="N1066" s="163"/>
      <c r="O1066" s="163"/>
    </row>
    <row r="1067" spans="1:17" ht="15.95" customHeight="1">
      <c r="A1067" s="397" t="str">
        <f>LEFT(A1069,LEN(A1069)-8)</f>
        <v>EandR1-poltot-exptotfin</v>
      </c>
      <c r="B1067" s="317" t="s">
        <v>623</v>
      </c>
      <c r="C1067" s="249" t="e">
        <f ca="1">INDEX(INDIRECT("data_"&amp;C$1&amp;"_array"),MATCH(Cover!$C$17,INDIRECT("data_"&amp;C$1&amp;"_rows"),0),MATCH(SUBSTITUTE($A1067,"strt","end"),INDIRECT("data_"&amp;C$1&amp;"_cols"),0))</f>
        <v>#N/A</v>
      </c>
      <c r="D1067" s="249" t="e">
        <f ca="1">INDEX(INDIRECT("data_"&amp;D$1&amp;"_array"),MATCH(Cover!$C$17,INDIRECT("data_"&amp;D$1&amp;"_rows"),0),MATCH(SUBSTITUTE($A1067,"strt","end"),INDIRECT("data_"&amp;D$1&amp;"_cols"),0))</f>
        <v>#N/A</v>
      </c>
      <c r="E1067" s="249" t="e">
        <f ca="1">INDEX(INDIRECT("data_"&amp;E$1&amp;"_array"),MATCH(Cover!$C$17,INDIRECT("data_"&amp;E$1&amp;"_rows"),0),MATCH(SUBSTITUTE($A1067,"strt","end"),INDIRECT("data_"&amp;E$1&amp;"_cols"),0))</f>
        <v>#N/A</v>
      </c>
      <c r="F1067" s="250">
        <f ca="1">INDEX(INDIRECT(LEFT($A1067,SEARCH("-",$A1067,1)-1)&amp;"_data"),MATCH(MID($A1067, SEARCH("-",$A1067) + 1, SEARCH("-",$A1067,SEARCH("-",$A1067)+1) - SEARCH("-",$A1067) - 1),INDIRECT(LEFT($A1067,SEARCH("-",$A1067,1)-1)&amp;"_rows"),0),MATCH(RIGHT($A1067,LEN($A1067) - SEARCH("-", $A1067, SEARCH("-", $A1067) + 1)),INDIRECT(LEFT($A1067,SEARCH("-",$A1067,1)-1)&amp;"_Header"),0))</f>
        <v>0</v>
      </c>
      <c r="G1067" s="211"/>
      <c r="H1067" s="166"/>
      <c r="I1067" s="166"/>
      <c r="J1067" s="167"/>
      <c r="K1067" s="166"/>
      <c r="L1067" s="167"/>
      <c r="M1067" s="167"/>
      <c r="N1067" s="168"/>
      <c r="O1067" s="168"/>
    </row>
    <row r="1068" spans="1:17" ht="60" customHeight="1">
      <c r="A1068" s="396" t="s">
        <v>623</v>
      </c>
      <c r="B1068" s="317" t="s">
        <v>623</v>
      </c>
      <c r="C1068" s="707" t="s">
        <v>692</v>
      </c>
      <c r="D1068" s="708"/>
      <c r="E1068" s="708"/>
      <c r="F1068" s="709"/>
      <c r="G1068" s="95"/>
      <c r="H1068" s="169"/>
      <c r="I1068" s="169"/>
      <c r="J1068" s="169"/>
      <c r="K1068" s="169"/>
      <c r="L1068" s="169"/>
      <c r="M1068" s="169"/>
      <c r="N1068" s="170"/>
      <c r="O1068" s="170"/>
    </row>
    <row r="1069" spans="1:17" ht="60" customHeight="1">
      <c r="A1069" s="396" t="s">
        <v>1452</v>
      </c>
      <c r="B1069" s="317" t="s">
        <v>1453</v>
      </c>
      <c r="C1069" s="704"/>
      <c r="D1069" s="705"/>
      <c r="E1069" s="705"/>
      <c r="F1069" s="706"/>
      <c r="G1069" s="332" t="e">
        <f ca="1">IF(AND($I1069=TRUE,$J1069=TRUE),"Return to form","")</f>
        <v>#N/A</v>
      </c>
      <c r="H1069" s="169" t="e">
        <f ca="1">D1067&lt;&gt;0</f>
        <v>#N/A</v>
      </c>
      <c r="I1069" s="169" t="e">
        <f ca="1">F1067&gt;=D1067</f>
        <v>#N/A</v>
      </c>
      <c r="J1069" s="169" t="b">
        <f>ISTEXT(C1069)</f>
        <v>0</v>
      </c>
      <c r="K1069" s="169" t="e">
        <f ca="1">IF(AND(H1069=TRUE,I1069=TRUE),TRUE,FALSE)</f>
        <v>#N/A</v>
      </c>
      <c r="L1069" s="169" t="e">
        <f ca="1">IF(AND(H1069=TRUE,I1069=TRUE,J1069=TRUE),TRUE,FALSE)</f>
        <v>#N/A</v>
      </c>
      <c r="M1069" s="169"/>
      <c r="N1069" s="170"/>
      <c r="O1069" s="170" t="s">
        <v>683</v>
      </c>
      <c r="P1069">
        <f ca="1">MATCH(MID($A1067, SEARCH("-",$A1069) + 1, SEARCH("-",$A1069,SEARCH("-",$A1069)+1) - SEARCH("-",$A1069) - 1),INDIRECT(LEFT($A1069,SEARCH("-",$A1069,1)-1)&amp;"_rows"),0)</f>
        <v>49</v>
      </c>
      <c r="Q1069">
        <f ca="1">MATCH(RIGHT($A1067,LEN($A1067) - SEARCH("-", $A1067, SEARCH("-", $A1067) + 1)),INDIRECT(LEFT($A1067,SEARCH("-",$A1067,1)-1)&amp;"_Header"),0)</f>
        <v>23</v>
      </c>
    </row>
    <row r="1070" spans="1:17" ht="30" customHeight="1">
      <c r="A1070" s="396" t="s">
        <v>623</v>
      </c>
      <c r="B1070" s="317" t="s">
        <v>623</v>
      </c>
      <c r="C1070" s="707" t="s">
        <v>684</v>
      </c>
      <c r="D1070" s="708"/>
      <c r="E1070" s="708"/>
      <c r="F1070" s="709"/>
      <c r="G1070" s="211"/>
      <c r="H1070" s="169"/>
      <c r="I1070" s="169"/>
      <c r="J1070" s="169"/>
      <c r="K1070" s="169"/>
      <c r="L1070" s="169"/>
      <c r="M1070" s="169"/>
      <c r="N1070" s="170"/>
      <c r="O1070" s="170"/>
    </row>
    <row r="1071" spans="1:17" ht="60" customHeight="1">
      <c r="A1071" s="396" t="s">
        <v>1454</v>
      </c>
      <c r="B1071" s="317" t="s">
        <v>1455</v>
      </c>
      <c r="C1071" s="704"/>
      <c r="D1071" s="705"/>
      <c r="E1071" s="705"/>
      <c r="F1071" s="706"/>
      <c r="G1071" s="332" t="e">
        <f ca="1">IF(AND($I1071=TRUE,$J1071=TRUE),"Return to form","")</f>
        <v>#N/A</v>
      </c>
      <c r="H1071" s="169" t="e">
        <f ca="1">AND($F1067&lt;=SUM($C1067-$M1071),$I1069=FALSE)</f>
        <v>#N/A</v>
      </c>
      <c r="I1071" s="169" t="e">
        <f ca="1">F1067&lt;=SUM(C1067*N1071)</f>
        <v>#N/A</v>
      </c>
      <c r="J1071" s="169" t="b">
        <f>ISTEXT(C1071)</f>
        <v>0</v>
      </c>
      <c r="K1071" s="169" t="e">
        <f ca="1">IF(AND(H1071=TRUE,I1071=TRUE),TRUE,FALSE)</f>
        <v>#N/A</v>
      </c>
      <c r="L1071" s="169" t="e">
        <f ca="1">IF(AND(H1071=TRUE,I1071=TRUE,J1071=TRUE),TRUE,FALSE)</f>
        <v>#N/A</v>
      </c>
      <c r="M1071" s="169">
        <v>5000</v>
      </c>
      <c r="N1071" s="170">
        <v>0.33333333333333298</v>
      </c>
      <c r="O1071" s="170" t="s">
        <v>683</v>
      </c>
      <c r="P1071">
        <f t="shared" ref="P1071:P1073" ca="1" si="106">MATCH(MID($A1069, SEARCH("-",$A1071) + 1, SEARCH("-",$A1071,SEARCH("-",$A1071)+1) - SEARCH("-",$A1071) - 1),INDIRECT(LEFT($A1071,SEARCH("-",$A1071,1)-1)&amp;"_rows"),0)</f>
        <v>49</v>
      </c>
      <c r="Q1071">
        <f ca="1">MATCH(RIGHT($A1067,LEN($A1067) - SEARCH("-", $A1067, SEARCH("-", $A1067) + 1)),INDIRECT(LEFT($A1067,SEARCH("-",$A1067,1)-1)&amp;"_Header"),0)</f>
        <v>23</v>
      </c>
    </row>
    <row r="1072" spans="1:17" ht="30" customHeight="1">
      <c r="A1072" s="396" t="s">
        <v>623</v>
      </c>
      <c r="B1072" s="317" t="s">
        <v>623</v>
      </c>
      <c r="C1072" s="707" t="s">
        <v>687</v>
      </c>
      <c r="D1072" s="708"/>
      <c r="E1072" s="708"/>
      <c r="F1072" s="709"/>
      <c r="G1072" s="211"/>
      <c r="H1072" s="169"/>
      <c r="I1072" s="169"/>
      <c r="J1072" s="169"/>
      <c r="K1072" s="169"/>
      <c r="L1072" s="169"/>
      <c r="M1072" s="169"/>
      <c r="N1072" s="170"/>
      <c r="O1072" s="170"/>
    </row>
    <row r="1073" spans="1:17" ht="60" customHeight="1">
      <c r="A1073" s="396" t="s">
        <v>1456</v>
      </c>
      <c r="B1073" s="317" t="s">
        <v>1457</v>
      </c>
      <c r="C1073" s="704"/>
      <c r="D1073" s="705"/>
      <c r="E1073" s="705"/>
      <c r="F1073" s="706"/>
      <c r="G1073" s="332" t="e">
        <f ca="1">IF(AND($I1073=TRUE,$J1073=TRUE),"Return to form","")</f>
        <v>#N/A</v>
      </c>
      <c r="H1073" s="169" t="e">
        <f ca="1">OR(AND(E1067&lt;&gt;0,ABS(F1067-E1067)&gt;=$M1073),AND(E1067=0,F1067&gt;=$M1073))</f>
        <v>#N/A</v>
      </c>
      <c r="I1073" s="169" t="e">
        <f ca="1">OR(F1067&lt;=(E1067*(1-N1073)),F1067&gt;=(E1067*(1+N1073)))</f>
        <v>#N/A</v>
      </c>
      <c r="J1073" s="169" t="b">
        <f>ISTEXT(C1073)</f>
        <v>0</v>
      </c>
      <c r="K1073" s="169" t="e">
        <f ca="1">IF(AND(H1073=TRUE,I1073=TRUE),TRUE,FALSE)</f>
        <v>#N/A</v>
      </c>
      <c r="L1073" s="169" t="e">
        <f ca="1">IF(AND(H1073=TRUE,I1073=TRUE,J1073=TRUE),TRUE,FALSE)</f>
        <v>#N/A</v>
      </c>
      <c r="M1073" s="169">
        <v>5000</v>
      </c>
      <c r="N1073" s="170">
        <v>0.2</v>
      </c>
      <c r="O1073" s="170" t="s">
        <v>683</v>
      </c>
      <c r="P1073">
        <f t="shared" ca="1" si="106"/>
        <v>49</v>
      </c>
      <c r="Q1073">
        <f ca="1">MATCH(RIGHT($A1067,LEN($A1067) - SEARCH("-", $A1067, SEARCH("-", $A1067) + 1)),INDIRECT(LEFT($A1067,SEARCH("-",$A1067,1)-1)&amp;"_Header"),0)</f>
        <v>23</v>
      </c>
    </row>
    <row r="1074" spans="1:17" ht="15.95" customHeight="1">
      <c r="A1074" s="396" t="s">
        <v>623</v>
      </c>
      <c r="B1074" s="317" t="s">
        <v>623</v>
      </c>
      <c r="C1074" s="123"/>
      <c r="D1074" s="123"/>
      <c r="E1074" s="123"/>
      <c r="F1074" s="123"/>
      <c r="G1074" s="212"/>
      <c r="H1074" s="158"/>
      <c r="I1074" s="158"/>
      <c r="J1074" s="158"/>
      <c r="K1074" s="158"/>
      <c r="L1074" s="158"/>
      <c r="M1074" s="158"/>
      <c r="N1074" s="163"/>
      <c r="O1074" s="163"/>
    </row>
    <row r="1075" spans="1:17">
      <c r="A1075" s="396" t="s">
        <v>623</v>
      </c>
      <c r="B1075" s="317" t="s">
        <v>623</v>
      </c>
      <c r="C1075" s="92" t="s">
        <v>1458</v>
      </c>
      <c r="D1075" s="55"/>
      <c r="E1075" s="55"/>
      <c r="F1075" s="56"/>
      <c r="G1075" s="211"/>
      <c r="H1075" s="158"/>
      <c r="I1075" s="158"/>
      <c r="J1075" s="158"/>
      <c r="K1075" s="158"/>
      <c r="L1075" s="158"/>
      <c r="M1075" s="158"/>
      <c r="N1075" s="163"/>
      <c r="O1075" s="163"/>
    </row>
    <row r="1076" spans="1:17" ht="30.95">
      <c r="A1076" s="396" t="s">
        <v>623</v>
      </c>
      <c r="B1076" s="317" t="s">
        <v>623</v>
      </c>
      <c r="C1076" s="57" t="s">
        <v>675</v>
      </c>
      <c r="D1076" s="57" t="s">
        <v>676</v>
      </c>
      <c r="E1076" s="57" t="s">
        <v>677</v>
      </c>
      <c r="F1076" s="57" t="s">
        <v>678</v>
      </c>
      <c r="G1076" s="211"/>
      <c r="H1076" s="165"/>
      <c r="I1076" s="165"/>
      <c r="J1076" s="158"/>
      <c r="K1076" s="165"/>
      <c r="L1076" s="158"/>
      <c r="M1076" s="158"/>
      <c r="N1076" s="163"/>
      <c r="O1076" s="163"/>
    </row>
    <row r="1077" spans="1:17" ht="15.95" customHeight="1">
      <c r="A1077" s="397" t="str">
        <f>LEFT(A1079,LEN(A1079)-8)</f>
        <v>EandR1-poltot-rectot</v>
      </c>
      <c r="B1077" s="317" t="s">
        <v>623</v>
      </c>
      <c r="C1077" s="249" t="e">
        <f ca="1">INDEX(INDIRECT("data_"&amp;C$1&amp;"_array"),MATCH(Cover!$C$17,INDIRECT("data_"&amp;C$1&amp;"_rows"),0),MATCH(SUBSTITUTE($A1077,"strt","end"),INDIRECT("data_"&amp;C$1&amp;"_cols"),0))</f>
        <v>#N/A</v>
      </c>
      <c r="D1077" s="249" t="e">
        <f ca="1">INDEX(INDIRECT("data_"&amp;D$1&amp;"_array"),MATCH(Cover!$C$17,INDIRECT("data_"&amp;D$1&amp;"_rows"),0),MATCH(SUBSTITUTE($A1077,"strt","end"),INDIRECT("data_"&amp;D$1&amp;"_cols"),0))</f>
        <v>#N/A</v>
      </c>
      <c r="E1077" s="249" t="e">
        <f ca="1">INDEX(INDIRECT("data_"&amp;E$1&amp;"_array"),MATCH(Cover!$C$17,INDIRECT("data_"&amp;E$1&amp;"_rows"),0),MATCH(SUBSTITUTE($A1077,"strt","end"),INDIRECT("data_"&amp;E$1&amp;"_cols"),0))</f>
        <v>#N/A</v>
      </c>
      <c r="F1077" s="250">
        <f ca="1">INDEX(INDIRECT(LEFT($A1077,SEARCH("-",$A1077,1)-1)&amp;"_data"),MATCH(MID($A1077, SEARCH("-",$A1077) + 1, SEARCH("-",$A1077,SEARCH("-",$A1077)+1) - SEARCH("-",$A1077) - 1),INDIRECT(LEFT($A1077,SEARCH("-",$A1077,1)-1)&amp;"_rows"),0),MATCH(RIGHT($A1077,LEN($A1077) - SEARCH("-", $A1077, SEARCH("-", $A1077) + 1)),INDIRECT(LEFT($A1077,SEARCH("-",$A1077,1)-1)&amp;"_Header"),0))</f>
        <v>0</v>
      </c>
      <c r="G1077" s="211"/>
      <c r="H1077" s="166"/>
      <c r="I1077" s="166"/>
      <c r="J1077" s="167"/>
      <c r="K1077" s="166"/>
      <c r="L1077" s="167"/>
      <c r="M1077" s="167"/>
      <c r="N1077" s="168"/>
      <c r="O1077" s="168"/>
    </row>
    <row r="1078" spans="1:17" ht="60" customHeight="1">
      <c r="A1078" s="396" t="s">
        <v>623</v>
      </c>
      <c r="B1078" s="317" t="s">
        <v>623</v>
      </c>
      <c r="C1078" s="707" t="s">
        <v>692</v>
      </c>
      <c r="D1078" s="708"/>
      <c r="E1078" s="708"/>
      <c r="F1078" s="709"/>
      <c r="G1078" s="95"/>
      <c r="H1078" s="169"/>
      <c r="I1078" s="169"/>
      <c r="J1078" s="169"/>
      <c r="K1078" s="169"/>
      <c r="L1078" s="169"/>
      <c r="M1078" s="169"/>
      <c r="N1078" s="170"/>
      <c r="O1078" s="170"/>
    </row>
    <row r="1079" spans="1:17" ht="60" customHeight="1">
      <c r="A1079" s="396" t="s">
        <v>1459</v>
      </c>
      <c r="B1079" s="317" t="s">
        <v>1460</v>
      </c>
      <c r="C1079" s="704"/>
      <c r="D1079" s="705"/>
      <c r="E1079" s="705"/>
      <c r="F1079" s="706"/>
      <c r="G1079" s="332" t="e">
        <f ca="1">IF(AND($I1079=TRUE,$J1079=TRUE),"Return to form","")</f>
        <v>#N/A</v>
      </c>
      <c r="H1079" s="169" t="e">
        <f ca="1">D1077&lt;&gt;0</f>
        <v>#N/A</v>
      </c>
      <c r="I1079" s="169" t="e">
        <f ca="1">F1077&gt;=D1077</f>
        <v>#N/A</v>
      </c>
      <c r="J1079" s="169" t="b">
        <f>ISTEXT(C1079)</f>
        <v>0</v>
      </c>
      <c r="K1079" s="169" t="e">
        <f ca="1">IF(AND(H1079=TRUE,I1079=TRUE),TRUE,FALSE)</f>
        <v>#N/A</v>
      </c>
      <c r="L1079" s="169" t="e">
        <f ca="1">IF(AND(H1079=TRUE,I1079=TRUE,J1079=TRUE),TRUE,FALSE)</f>
        <v>#N/A</v>
      </c>
      <c r="M1079" s="169"/>
      <c r="N1079" s="170"/>
      <c r="O1079" s="170" t="s">
        <v>683</v>
      </c>
      <c r="P1079">
        <f ca="1">MATCH(MID($A1077, SEARCH("-",$A1079) + 1, SEARCH("-",$A1079,SEARCH("-",$A1079)+1) - SEARCH("-",$A1079) - 1),INDIRECT(LEFT($A1079,SEARCH("-",$A1079,1)-1)&amp;"_rows"),0)</f>
        <v>49</v>
      </c>
      <c r="Q1079">
        <f ca="1">MATCH(RIGHT($A1077,LEN($A1077) - SEARCH("-", $A1077, SEARCH("-", $A1077) + 1)),INDIRECT(LEFT($A1077,SEARCH("-",$A1077,1)-1)&amp;"_Header"),0)</f>
        <v>39</v>
      </c>
    </row>
    <row r="1080" spans="1:17" ht="30" customHeight="1">
      <c r="A1080" s="396" t="s">
        <v>623</v>
      </c>
      <c r="B1080" s="317" t="s">
        <v>623</v>
      </c>
      <c r="C1080" s="707" t="s">
        <v>684</v>
      </c>
      <c r="D1080" s="708"/>
      <c r="E1080" s="708"/>
      <c r="F1080" s="709"/>
      <c r="G1080" s="211"/>
      <c r="H1080" s="169"/>
      <c r="I1080" s="169"/>
      <c r="J1080" s="169"/>
      <c r="K1080" s="169"/>
      <c r="L1080" s="169"/>
      <c r="M1080" s="169"/>
      <c r="N1080" s="170"/>
      <c r="O1080" s="170"/>
    </row>
    <row r="1081" spans="1:17" ht="60" customHeight="1">
      <c r="A1081" s="396" t="s">
        <v>1461</v>
      </c>
      <c r="B1081" s="317" t="s">
        <v>1462</v>
      </c>
      <c r="C1081" s="704"/>
      <c r="D1081" s="705"/>
      <c r="E1081" s="705"/>
      <c r="F1081" s="706"/>
      <c r="G1081" s="332" t="e">
        <f ca="1">IF(AND($I1081=TRUE,$J1081=TRUE),"Return to form","")</f>
        <v>#N/A</v>
      </c>
      <c r="H1081" s="169" t="e">
        <f ca="1">AND($F1077&lt;=SUM($C1077-$M1081),$I1079=FALSE)</f>
        <v>#N/A</v>
      </c>
      <c r="I1081" s="169" t="e">
        <f ca="1">F1077&lt;=SUM(C1077*N1081)</f>
        <v>#N/A</v>
      </c>
      <c r="J1081" s="169" t="b">
        <f>ISTEXT(C1081)</f>
        <v>0</v>
      </c>
      <c r="K1081" s="169" t="e">
        <f ca="1">IF(AND(H1081=TRUE,I1081=TRUE),TRUE,FALSE)</f>
        <v>#N/A</v>
      </c>
      <c r="L1081" s="169" t="e">
        <f ca="1">IF(AND(H1081=TRUE,I1081=TRUE,J1081=TRUE),TRUE,FALSE)</f>
        <v>#N/A</v>
      </c>
      <c r="M1081" s="169">
        <v>5000</v>
      </c>
      <c r="N1081" s="170">
        <v>0.33333333333333298</v>
      </c>
      <c r="O1081" s="170" t="s">
        <v>683</v>
      </c>
      <c r="P1081">
        <f t="shared" ref="P1081:P1083" ca="1" si="107">MATCH(MID($A1079, SEARCH("-",$A1081) + 1, SEARCH("-",$A1081,SEARCH("-",$A1081)+1) - SEARCH("-",$A1081) - 1),INDIRECT(LEFT($A1081,SEARCH("-",$A1081,1)-1)&amp;"_rows"),0)</f>
        <v>49</v>
      </c>
      <c r="Q1081">
        <f ca="1">MATCH(RIGHT($A1077,LEN($A1077) - SEARCH("-", $A1077, SEARCH("-", $A1077) + 1)),INDIRECT(LEFT($A1077,SEARCH("-",$A1077,1)-1)&amp;"_Header"),0)</f>
        <v>39</v>
      </c>
    </row>
    <row r="1082" spans="1:17" ht="30" customHeight="1">
      <c r="A1082" s="396" t="s">
        <v>623</v>
      </c>
      <c r="B1082" s="317" t="s">
        <v>623</v>
      </c>
      <c r="C1082" s="707" t="s">
        <v>687</v>
      </c>
      <c r="D1082" s="708"/>
      <c r="E1082" s="708"/>
      <c r="F1082" s="709"/>
      <c r="G1082" s="211"/>
      <c r="H1082" s="169"/>
      <c r="I1082" s="169"/>
      <c r="J1082" s="169"/>
      <c r="K1082" s="169"/>
      <c r="L1082" s="169"/>
      <c r="M1082" s="169"/>
      <c r="N1082" s="170"/>
      <c r="O1082" s="170"/>
    </row>
    <row r="1083" spans="1:17" ht="60" customHeight="1">
      <c r="A1083" s="396" t="s">
        <v>1463</v>
      </c>
      <c r="B1083" s="317" t="s">
        <v>1464</v>
      </c>
      <c r="C1083" s="704"/>
      <c r="D1083" s="705"/>
      <c r="E1083" s="705"/>
      <c r="F1083" s="706"/>
      <c r="G1083" s="332" t="e">
        <f ca="1">IF(AND($I1083=TRUE,$J1083=TRUE),"Return to form","")</f>
        <v>#N/A</v>
      </c>
      <c r="H1083" s="169" t="e">
        <f ca="1">OR(AND(E1077&lt;&gt;0,ABS(F1077-E1077)&gt;=$M1083),AND(E1077=0,F1077&gt;=$M1083))</f>
        <v>#N/A</v>
      </c>
      <c r="I1083" s="169" t="e">
        <f ca="1">OR(F1077&lt;=(E1077*(1-N1083)),F1077&gt;=(E1077*(1+N1083)))</f>
        <v>#N/A</v>
      </c>
      <c r="J1083" s="169" t="b">
        <f>ISTEXT(C1083)</f>
        <v>0</v>
      </c>
      <c r="K1083" s="169" t="e">
        <f ca="1">IF(AND(H1083=TRUE,I1083=TRUE),TRUE,FALSE)</f>
        <v>#N/A</v>
      </c>
      <c r="L1083" s="169" t="e">
        <f ca="1">IF(AND(H1083=TRUE,I1083=TRUE,J1083=TRUE),TRUE,FALSE)</f>
        <v>#N/A</v>
      </c>
      <c r="M1083" s="169">
        <v>5000</v>
      </c>
      <c r="N1083" s="170">
        <v>0.2</v>
      </c>
      <c r="O1083" s="170" t="s">
        <v>683</v>
      </c>
      <c r="P1083">
        <f t="shared" ca="1" si="107"/>
        <v>49</v>
      </c>
      <c r="Q1083">
        <f ca="1">MATCH(RIGHT($A1077,LEN($A1077) - SEARCH("-", $A1077, SEARCH("-", $A1077) + 1)),INDIRECT(LEFT($A1077,SEARCH("-",$A1077,1)-1)&amp;"_Header"),0)</f>
        <v>39</v>
      </c>
    </row>
    <row r="1084" spans="1:17" ht="15.95" customHeight="1">
      <c r="A1084" s="396" t="s">
        <v>623</v>
      </c>
      <c r="B1084" s="317" t="s">
        <v>623</v>
      </c>
      <c r="C1084" s="123"/>
      <c r="D1084" s="123"/>
      <c r="E1084" s="123"/>
      <c r="F1084" s="123"/>
      <c r="G1084" s="212"/>
      <c r="H1084" s="158"/>
      <c r="I1084" s="158"/>
      <c r="J1084" s="158"/>
      <c r="K1084" s="158"/>
      <c r="L1084" s="158"/>
      <c r="M1084" s="158"/>
      <c r="N1084" s="163"/>
      <c r="O1084" s="163"/>
    </row>
    <row r="1085" spans="1:17">
      <c r="A1085" s="396" t="s">
        <v>623</v>
      </c>
      <c r="B1085" s="317" t="s">
        <v>623</v>
      </c>
      <c r="C1085" s="92" t="s">
        <v>1465</v>
      </c>
      <c r="D1085" s="55"/>
      <c r="E1085" s="55"/>
      <c r="F1085" s="56"/>
      <c r="G1085" s="211"/>
      <c r="H1085" s="158"/>
      <c r="I1085" s="158"/>
      <c r="J1085" s="158"/>
      <c r="K1085" s="158"/>
      <c r="L1085" s="158"/>
      <c r="M1085" s="158"/>
      <c r="N1085" s="163"/>
      <c r="O1085" s="163"/>
    </row>
    <row r="1086" spans="1:17" ht="30.95">
      <c r="A1086" s="396" t="s">
        <v>623</v>
      </c>
      <c r="B1086" s="317" t="s">
        <v>623</v>
      </c>
      <c r="C1086" s="57" t="s">
        <v>675</v>
      </c>
      <c r="D1086" s="57" t="s">
        <v>676</v>
      </c>
      <c r="E1086" s="57" t="s">
        <v>677</v>
      </c>
      <c r="F1086" s="57" t="s">
        <v>678</v>
      </c>
      <c r="G1086" s="211"/>
      <c r="H1086" s="165"/>
      <c r="I1086" s="165"/>
      <c r="J1086" s="158"/>
      <c r="K1086" s="165"/>
      <c r="L1086" s="158"/>
      <c r="M1086" s="158"/>
      <c r="N1086" s="163"/>
      <c r="O1086" s="163"/>
    </row>
    <row r="1087" spans="1:17" ht="15.95" customHeight="1">
      <c r="A1087" s="397" t="str">
        <f>LEFT(A1089,LEN(A1089)-8)</f>
        <v>EandR1-frstot-exptotfa</v>
      </c>
      <c r="B1087" s="317" t="s">
        <v>623</v>
      </c>
      <c r="C1087" s="249" t="e">
        <f ca="1">INDEX(INDIRECT("data_"&amp;C$1&amp;"_array"),MATCH(Cover!$C$17,INDIRECT("data_"&amp;C$1&amp;"_rows"),0),MATCH(SUBSTITUTE($A1087,"strt","end"),INDIRECT("data_"&amp;C$1&amp;"_cols"),0))</f>
        <v>#N/A</v>
      </c>
      <c r="D1087" s="249" t="e">
        <f ca="1">INDEX(INDIRECT("data_"&amp;D$1&amp;"_array"),MATCH(Cover!$C$17,INDIRECT("data_"&amp;D$1&amp;"_rows"),0),MATCH(SUBSTITUTE($A1087,"strt","end"),INDIRECT("data_"&amp;D$1&amp;"_cols"),0))</f>
        <v>#N/A</v>
      </c>
      <c r="E1087" s="249" t="e">
        <f ca="1">INDEX(INDIRECT("data_"&amp;E$1&amp;"_array"),MATCH(Cover!$C$17,INDIRECT("data_"&amp;E$1&amp;"_rows"),0),MATCH(SUBSTITUTE($A1087,"strt","end"),INDIRECT("data_"&amp;E$1&amp;"_cols"),0))</f>
        <v>#N/A</v>
      </c>
      <c r="F1087" s="250">
        <f ca="1">INDEX(INDIRECT(LEFT($A1087,SEARCH("-",$A1087,1)-1)&amp;"_data"),MATCH(MID($A1087, SEARCH("-",$A1087) + 1, SEARCH("-",$A1087,SEARCH("-",$A1087)+1) - SEARCH("-",$A1087) - 1),INDIRECT(LEFT($A1087,SEARCH("-",$A1087,1)-1)&amp;"_rows"),0),MATCH(RIGHT($A1087,LEN($A1087) - SEARCH("-", $A1087, SEARCH("-", $A1087) + 1)),INDIRECT(LEFT($A1087,SEARCH("-",$A1087,1)-1)&amp;"_Header"),0))</f>
        <v>0</v>
      </c>
      <c r="G1087" s="211"/>
      <c r="H1087" s="166"/>
      <c r="I1087" s="166"/>
      <c r="J1087" s="167"/>
      <c r="K1087" s="166"/>
      <c r="L1087" s="167"/>
      <c r="M1087" s="167"/>
      <c r="N1087" s="168"/>
      <c r="O1087" s="168"/>
    </row>
    <row r="1088" spans="1:17" ht="60" customHeight="1">
      <c r="A1088" s="396" t="s">
        <v>623</v>
      </c>
      <c r="B1088" s="317" t="s">
        <v>623</v>
      </c>
      <c r="C1088" s="707" t="s">
        <v>692</v>
      </c>
      <c r="D1088" s="708"/>
      <c r="E1088" s="708"/>
      <c r="F1088" s="709"/>
      <c r="G1088" s="95"/>
      <c r="H1088" s="169"/>
      <c r="I1088" s="169"/>
      <c r="J1088" s="169"/>
      <c r="K1088" s="169"/>
      <c r="L1088" s="169"/>
      <c r="M1088" s="169"/>
      <c r="N1088" s="170"/>
      <c r="O1088" s="170"/>
    </row>
    <row r="1089" spans="1:17" ht="60" customHeight="1">
      <c r="A1089" s="396" t="s">
        <v>1466</v>
      </c>
      <c r="B1089" s="317" t="s">
        <v>1467</v>
      </c>
      <c r="C1089" s="704"/>
      <c r="D1089" s="705"/>
      <c r="E1089" s="705"/>
      <c r="F1089" s="706"/>
      <c r="G1089" s="332" t="e">
        <f ca="1">IF(AND($I1089=TRUE,$J1089=TRUE),"Return to form","")</f>
        <v>#N/A</v>
      </c>
      <c r="H1089" s="169" t="e">
        <f ca="1">D1087&lt;&gt;0</f>
        <v>#N/A</v>
      </c>
      <c r="I1089" s="169" t="e">
        <f ca="1">F1087&gt;=D1087</f>
        <v>#N/A</v>
      </c>
      <c r="J1089" s="169" t="b">
        <f>ISTEXT(C1089)</f>
        <v>0</v>
      </c>
      <c r="K1089" s="169" t="e">
        <f ca="1">IF(AND(H1089=TRUE,I1089=TRUE),TRUE,FALSE)</f>
        <v>#N/A</v>
      </c>
      <c r="L1089" s="169" t="e">
        <f ca="1">IF(AND(H1089=TRUE,I1089=TRUE,J1089=TRUE),TRUE,FALSE)</f>
        <v>#N/A</v>
      </c>
      <c r="M1089" s="169"/>
      <c r="N1089" s="170"/>
      <c r="O1089" s="170" t="s">
        <v>683</v>
      </c>
      <c r="P1089">
        <f ca="1">MATCH(MID($A1087, SEARCH("-",$A1089) + 1, SEARCH("-",$A1089,SEARCH("-",$A1089)+1) - SEARCH("-",$A1089) - 1),INDIRECT(LEFT($A1089,SEARCH("-",$A1089,1)-1)&amp;"_rows"),0)</f>
        <v>50</v>
      </c>
      <c r="Q1089">
        <f ca="1">MATCH(RIGHT($A1087,LEN($A1087) - SEARCH("-", $A1087, SEARCH("-", $A1087) + 1)),INDIRECT(LEFT($A1087,SEARCH("-",$A1087,1)-1)&amp;"_Header"),0)</f>
        <v>12</v>
      </c>
    </row>
    <row r="1090" spans="1:17" ht="30" customHeight="1">
      <c r="A1090" s="396" t="s">
        <v>623</v>
      </c>
      <c r="B1090" s="317" t="s">
        <v>623</v>
      </c>
      <c r="C1090" s="707" t="s">
        <v>684</v>
      </c>
      <c r="D1090" s="708"/>
      <c r="E1090" s="708"/>
      <c r="F1090" s="709"/>
      <c r="G1090" s="211"/>
      <c r="H1090" s="169"/>
      <c r="I1090" s="169"/>
      <c r="J1090" s="169"/>
      <c r="K1090" s="169"/>
      <c r="L1090" s="169"/>
      <c r="M1090" s="169"/>
      <c r="N1090" s="170"/>
      <c r="O1090" s="170"/>
    </row>
    <row r="1091" spans="1:17" ht="60" customHeight="1">
      <c r="A1091" s="396" t="s">
        <v>1468</v>
      </c>
      <c r="B1091" s="317" t="s">
        <v>1469</v>
      </c>
      <c r="C1091" s="704"/>
      <c r="D1091" s="705"/>
      <c r="E1091" s="705"/>
      <c r="F1091" s="706"/>
      <c r="G1091" s="332" t="e">
        <f ca="1">IF(AND($I1091=TRUE,$J1091=TRUE),"Return to form","")</f>
        <v>#N/A</v>
      </c>
      <c r="H1091" s="169" t="e">
        <f ca="1">AND($F1087&lt;=SUM($C1087-$M1091),$I1089=FALSE)</f>
        <v>#N/A</v>
      </c>
      <c r="I1091" s="169" t="e">
        <f ca="1">F1087&lt;=SUM(C1087*N1091)</f>
        <v>#N/A</v>
      </c>
      <c r="J1091" s="169" t="b">
        <f>ISTEXT(C1091)</f>
        <v>0</v>
      </c>
      <c r="K1091" s="169" t="e">
        <f ca="1">IF(AND(H1091=TRUE,I1091=TRUE),TRUE,FALSE)</f>
        <v>#N/A</v>
      </c>
      <c r="L1091" s="169" t="e">
        <f ca="1">IF(AND(H1091=TRUE,I1091=TRUE,J1091=TRUE),TRUE,FALSE)</f>
        <v>#N/A</v>
      </c>
      <c r="M1091" s="169">
        <v>5000</v>
      </c>
      <c r="N1091" s="170">
        <v>0.33333333333333298</v>
      </c>
      <c r="O1091" s="170" t="s">
        <v>683</v>
      </c>
      <c r="P1091">
        <f t="shared" ref="P1091:P1093" ca="1" si="108">MATCH(MID($A1089, SEARCH("-",$A1091) + 1, SEARCH("-",$A1091,SEARCH("-",$A1091)+1) - SEARCH("-",$A1091) - 1),INDIRECT(LEFT($A1091,SEARCH("-",$A1091,1)-1)&amp;"_rows"),0)</f>
        <v>50</v>
      </c>
      <c r="Q1091">
        <f ca="1">MATCH(RIGHT($A1087,LEN($A1087) - SEARCH("-", $A1087, SEARCH("-", $A1087) + 1)),INDIRECT(LEFT($A1087,SEARCH("-",$A1087,1)-1)&amp;"_Header"),0)</f>
        <v>12</v>
      </c>
    </row>
    <row r="1092" spans="1:17" ht="30" customHeight="1">
      <c r="A1092" s="396" t="s">
        <v>623</v>
      </c>
      <c r="B1092" s="317" t="s">
        <v>623</v>
      </c>
      <c r="C1092" s="707" t="s">
        <v>687</v>
      </c>
      <c r="D1092" s="708"/>
      <c r="E1092" s="708"/>
      <c r="F1092" s="709"/>
      <c r="G1092" s="211"/>
      <c r="H1092" s="169"/>
      <c r="I1092" s="169"/>
      <c r="J1092" s="169"/>
      <c r="K1092" s="169"/>
      <c r="L1092" s="169"/>
      <c r="M1092" s="169"/>
      <c r="N1092" s="170"/>
      <c r="O1092" s="170"/>
    </row>
    <row r="1093" spans="1:17" ht="60" customHeight="1">
      <c r="A1093" s="396" t="s">
        <v>1470</v>
      </c>
      <c r="B1093" s="317" t="s">
        <v>1471</v>
      </c>
      <c r="C1093" s="704"/>
      <c r="D1093" s="705"/>
      <c r="E1093" s="705"/>
      <c r="F1093" s="706"/>
      <c r="G1093" s="332" t="e">
        <f ca="1">IF(AND($I1093=TRUE,$J1093=TRUE),"Return to form","")</f>
        <v>#N/A</v>
      </c>
      <c r="H1093" s="169" t="e">
        <f ca="1">OR(AND(E1087&lt;&gt;0,ABS(F1087-E1087)&gt;=$M1093),AND(E1087=0,F1087&gt;=$M1093))</f>
        <v>#N/A</v>
      </c>
      <c r="I1093" s="169" t="e">
        <f ca="1">OR(F1087&lt;=(E1087*(1-N1093)),F1087&gt;=(E1087*(1+N1093)))</f>
        <v>#N/A</v>
      </c>
      <c r="J1093" s="169" t="b">
        <f>ISTEXT(C1093)</f>
        <v>0</v>
      </c>
      <c r="K1093" s="169" t="e">
        <f ca="1">IF(AND(H1093=TRUE,I1093=TRUE),TRUE,FALSE)</f>
        <v>#N/A</v>
      </c>
      <c r="L1093" s="169" t="e">
        <f ca="1">IF(AND(H1093=TRUE,I1093=TRUE,J1093=TRUE),TRUE,FALSE)</f>
        <v>#N/A</v>
      </c>
      <c r="M1093" s="169">
        <v>5000</v>
      </c>
      <c r="N1093" s="170">
        <v>0.2</v>
      </c>
      <c r="O1093" s="170" t="s">
        <v>683</v>
      </c>
      <c r="P1093">
        <f t="shared" ca="1" si="108"/>
        <v>50</v>
      </c>
      <c r="Q1093">
        <f ca="1">MATCH(RIGHT($A1087,LEN($A1087) - SEARCH("-", $A1087, SEARCH("-", $A1087) + 1)),INDIRECT(LEFT($A1087,SEARCH("-",$A1087,1)-1)&amp;"_Header"),0)</f>
        <v>12</v>
      </c>
    </row>
    <row r="1094" spans="1:17" ht="15.95" customHeight="1">
      <c r="A1094" s="396" t="s">
        <v>623</v>
      </c>
      <c r="B1094" s="317" t="s">
        <v>623</v>
      </c>
      <c r="C1094" s="123"/>
      <c r="D1094" s="123"/>
      <c r="E1094" s="123"/>
      <c r="F1094" s="123"/>
      <c r="G1094" s="212"/>
      <c r="H1094" s="158"/>
      <c r="I1094" s="158"/>
      <c r="J1094" s="158"/>
      <c r="K1094" s="158"/>
      <c r="L1094" s="158"/>
      <c r="M1094" s="158"/>
      <c r="N1094" s="163"/>
      <c r="O1094" s="163"/>
    </row>
    <row r="1095" spans="1:17">
      <c r="A1095" s="396" t="s">
        <v>623</v>
      </c>
      <c r="B1095" s="317" t="s">
        <v>623</v>
      </c>
      <c r="C1095" s="92" t="s">
        <v>1472</v>
      </c>
      <c r="D1095" s="55"/>
      <c r="E1095" s="55"/>
      <c r="F1095" s="56"/>
      <c r="G1095" s="211"/>
      <c r="H1095" s="158"/>
      <c r="I1095" s="158"/>
      <c r="J1095" s="158"/>
      <c r="K1095" s="158"/>
      <c r="L1095" s="158"/>
      <c r="M1095" s="158"/>
      <c r="N1095" s="163"/>
      <c r="O1095" s="163"/>
    </row>
    <row r="1096" spans="1:17" ht="30.95">
      <c r="A1096" s="396" t="s">
        <v>623</v>
      </c>
      <c r="B1096" s="317" t="s">
        <v>623</v>
      </c>
      <c r="C1096" s="57" t="s">
        <v>675</v>
      </c>
      <c r="D1096" s="57" t="s">
        <v>676</v>
      </c>
      <c r="E1096" s="57" t="s">
        <v>677</v>
      </c>
      <c r="F1096" s="57" t="s">
        <v>678</v>
      </c>
      <c r="G1096" s="211"/>
      <c r="H1096" s="165"/>
      <c r="I1096" s="165"/>
      <c r="J1096" s="158"/>
      <c r="K1096" s="165"/>
      <c r="L1096" s="158"/>
      <c r="M1096" s="158"/>
      <c r="N1096" s="163"/>
      <c r="O1096" s="163"/>
    </row>
    <row r="1097" spans="1:17" ht="15.95" customHeight="1">
      <c r="A1097" s="397" t="str">
        <f>LEFT(A1099,LEN(A1099)-8)</f>
        <v>EandR1-frstot-exptotfin</v>
      </c>
      <c r="B1097" s="317" t="s">
        <v>623</v>
      </c>
      <c r="C1097" s="249" t="e">
        <f ca="1">INDEX(INDIRECT("data_"&amp;C$1&amp;"_array"),MATCH(Cover!$C$17,INDIRECT("data_"&amp;C$1&amp;"_rows"),0),MATCH(SUBSTITUTE($A1097,"strt","end"),INDIRECT("data_"&amp;C$1&amp;"_cols"),0))</f>
        <v>#N/A</v>
      </c>
      <c r="D1097" s="249" t="e">
        <f ca="1">INDEX(INDIRECT("data_"&amp;D$1&amp;"_array"),MATCH(Cover!$C$17,INDIRECT("data_"&amp;D$1&amp;"_rows"),0),MATCH(SUBSTITUTE($A1097,"strt","end"),INDIRECT("data_"&amp;D$1&amp;"_cols"),0))</f>
        <v>#N/A</v>
      </c>
      <c r="E1097" s="249" t="e">
        <f ca="1">INDEX(INDIRECT("data_"&amp;E$1&amp;"_array"),MATCH(Cover!$C$17,INDIRECT("data_"&amp;E$1&amp;"_rows"),0),MATCH(SUBSTITUTE($A1097,"strt","end"),INDIRECT("data_"&amp;E$1&amp;"_cols"),0))</f>
        <v>#N/A</v>
      </c>
      <c r="F1097" s="250">
        <f ca="1">INDEX(INDIRECT(LEFT($A1097,SEARCH("-",$A1097,1)-1)&amp;"_data"),MATCH(MID($A1097, SEARCH("-",$A1097) + 1, SEARCH("-",$A1097,SEARCH("-",$A1097)+1) - SEARCH("-",$A1097) - 1),INDIRECT(LEFT($A1097,SEARCH("-",$A1097,1)-1)&amp;"_rows"),0),MATCH(RIGHT($A1097,LEN($A1097) - SEARCH("-", $A1097, SEARCH("-", $A1097) + 1)),INDIRECT(LEFT($A1097,SEARCH("-",$A1097,1)-1)&amp;"_Header"),0))</f>
        <v>0</v>
      </c>
      <c r="G1097" s="211"/>
      <c r="H1097" s="166"/>
      <c r="I1097" s="166"/>
      <c r="J1097" s="167"/>
      <c r="K1097" s="166"/>
      <c r="L1097" s="167"/>
      <c r="M1097" s="167"/>
      <c r="N1097" s="168"/>
      <c r="O1097" s="168"/>
    </row>
    <row r="1098" spans="1:17" ht="60" customHeight="1">
      <c r="A1098" s="396" t="s">
        <v>623</v>
      </c>
      <c r="B1098" s="317" t="s">
        <v>623</v>
      </c>
      <c r="C1098" s="707" t="s">
        <v>692</v>
      </c>
      <c r="D1098" s="708"/>
      <c r="E1098" s="708"/>
      <c r="F1098" s="709"/>
      <c r="G1098" s="95"/>
      <c r="H1098" s="169"/>
      <c r="I1098" s="169"/>
      <c r="J1098" s="169"/>
      <c r="K1098" s="169"/>
      <c r="L1098" s="169"/>
      <c r="M1098" s="169"/>
      <c r="N1098" s="170"/>
      <c r="O1098" s="170"/>
    </row>
    <row r="1099" spans="1:17" ht="60" customHeight="1">
      <c r="A1099" s="396" t="s">
        <v>1473</v>
      </c>
      <c r="B1099" s="317" t="s">
        <v>1474</v>
      </c>
      <c r="C1099" s="704"/>
      <c r="D1099" s="705"/>
      <c r="E1099" s="705"/>
      <c r="F1099" s="706"/>
      <c r="G1099" s="332" t="e">
        <f ca="1">IF(AND($I1099=TRUE,$J1099=TRUE),"Return to form","")</f>
        <v>#N/A</v>
      </c>
      <c r="H1099" s="169" t="e">
        <f ca="1">D1097&lt;&gt;0</f>
        <v>#N/A</v>
      </c>
      <c r="I1099" s="169" t="e">
        <f ca="1">F1097&gt;=D1097</f>
        <v>#N/A</v>
      </c>
      <c r="J1099" s="169" t="b">
        <f>ISTEXT(C1099)</f>
        <v>0</v>
      </c>
      <c r="K1099" s="169" t="e">
        <f ca="1">IF(AND(H1099=TRUE,I1099=TRUE),TRUE,FALSE)</f>
        <v>#N/A</v>
      </c>
      <c r="L1099" s="169" t="e">
        <f ca="1">IF(AND(H1099=TRUE,I1099=TRUE,J1099=TRUE),TRUE,FALSE)</f>
        <v>#N/A</v>
      </c>
      <c r="M1099" s="169"/>
      <c r="N1099" s="170"/>
      <c r="O1099" s="170" t="s">
        <v>683</v>
      </c>
      <c r="P1099">
        <f ca="1">MATCH(MID($A1097, SEARCH("-",$A1099) + 1, SEARCH("-",$A1099,SEARCH("-",$A1099)+1) - SEARCH("-",$A1099) - 1),INDIRECT(LEFT($A1099,SEARCH("-",$A1099,1)-1)&amp;"_rows"),0)</f>
        <v>50</v>
      </c>
      <c r="Q1099">
        <f ca="1">MATCH(RIGHT($A1097,LEN($A1097) - SEARCH("-", $A1097, SEARCH("-", $A1097) + 1)),INDIRECT(LEFT($A1097,SEARCH("-",$A1097,1)-1)&amp;"_Header"),0)</f>
        <v>23</v>
      </c>
    </row>
    <row r="1100" spans="1:17" ht="30" customHeight="1">
      <c r="A1100" s="396" t="s">
        <v>623</v>
      </c>
      <c r="B1100" s="317" t="s">
        <v>623</v>
      </c>
      <c r="C1100" s="707" t="s">
        <v>684</v>
      </c>
      <c r="D1100" s="708"/>
      <c r="E1100" s="708"/>
      <c r="F1100" s="709"/>
      <c r="G1100" s="211"/>
      <c r="H1100" s="169"/>
      <c r="I1100" s="169"/>
      <c r="J1100" s="169"/>
      <c r="K1100" s="169"/>
      <c r="L1100" s="169"/>
      <c r="M1100" s="169"/>
      <c r="N1100" s="170"/>
      <c r="O1100" s="170"/>
    </row>
    <row r="1101" spans="1:17" ht="60" customHeight="1">
      <c r="A1101" s="396" t="s">
        <v>1475</v>
      </c>
      <c r="B1101" s="317" t="s">
        <v>1476</v>
      </c>
      <c r="C1101" s="704"/>
      <c r="D1101" s="705"/>
      <c r="E1101" s="705"/>
      <c r="F1101" s="706"/>
      <c r="G1101" s="332" t="e">
        <f ca="1">IF(AND($I1101=TRUE,$J1101=TRUE),"Return to form","")</f>
        <v>#N/A</v>
      </c>
      <c r="H1101" s="169" t="e">
        <f ca="1">AND($F1097&lt;=SUM($C1097-$M1101),$I1099=FALSE)</f>
        <v>#N/A</v>
      </c>
      <c r="I1101" s="169" t="e">
        <f ca="1">F1097&lt;=SUM(C1097*N1101)</f>
        <v>#N/A</v>
      </c>
      <c r="J1101" s="169" t="b">
        <f>ISTEXT(C1101)</f>
        <v>0</v>
      </c>
      <c r="K1101" s="169" t="e">
        <f ca="1">IF(AND(H1101=TRUE,I1101=TRUE),TRUE,FALSE)</f>
        <v>#N/A</v>
      </c>
      <c r="L1101" s="169" t="e">
        <f ca="1">IF(AND(H1101=TRUE,I1101=TRUE,J1101=TRUE),TRUE,FALSE)</f>
        <v>#N/A</v>
      </c>
      <c r="M1101" s="169">
        <v>5000</v>
      </c>
      <c r="N1101" s="170">
        <v>0.33333333333333298</v>
      </c>
      <c r="O1101" s="170" t="s">
        <v>683</v>
      </c>
      <c r="P1101">
        <f t="shared" ref="P1101:P1103" ca="1" si="109">MATCH(MID($A1099, SEARCH("-",$A1101) + 1, SEARCH("-",$A1101,SEARCH("-",$A1101)+1) - SEARCH("-",$A1101) - 1),INDIRECT(LEFT($A1101,SEARCH("-",$A1101,1)-1)&amp;"_rows"),0)</f>
        <v>50</v>
      </c>
      <c r="Q1101">
        <f ca="1">MATCH(RIGHT($A1097,LEN($A1097) - SEARCH("-", $A1097, SEARCH("-", $A1097) + 1)),INDIRECT(LEFT($A1097,SEARCH("-",$A1097,1)-1)&amp;"_Header"),0)</f>
        <v>23</v>
      </c>
    </row>
    <row r="1102" spans="1:17" ht="30" customHeight="1">
      <c r="A1102" s="396" t="s">
        <v>623</v>
      </c>
      <c r="B1102" s="317" t="s">
        <v>623</v>
      </c>
      <c r="C1102" s="707" t="s">
        <v>687</v>
      </c>
      <c r="D1102" s="708"/>
      <c r="E1102" s="708"/>
      <c r="F1102" s="709"/>
      <c r="G1102" s="211"/>
      <c r="H1102" s="169"/>
      <c r="I1102" s="169"/>
      <c r="J1102" s="169"/>
      <c r="K1102" s="169"/>
      <c r="L1102" s="169"/>
      <c r="M1102" s="169"/>
      <c r="N1102" s="170"/>
      <c r="O1102" s="170"/>
    </row>
    <row r="1103" spans="1:17" ht="60" customHeight="1">
      <c r="A1103" s="396" t="s">
        <v>1477</v>
      </c>
      <c r="B1103" s="317" t="s">
        <v>1478</v>
      </c>
      <c r="C1103" s="704"/>
      <c r="D1103" s="705"/>
      <c r="E1103" s="705"/>
      <c r="F1103" s="706"/>
      <c r="G1103" s="332" t="e">
        <f ca="1">IF(AND($I1103=TRUE,$J1103=TRUE),"Return to form","")</f>
        <v>#N/A</v>
      </c>
      <c r="H1103" s="169" t="e">
        <f ca="1">OR(AND(E1097&lt;&gt;0,ABS(F1097-E1097)&gt;=$M1103),AND(E1097=0,F1097&gt;=$M1103))</f>
        <v>#N/A</v>
      </c>
      <c r="I1103" s="169" t="e">
        <f ca="1">OR(F1097&lt;=(E1097*(1-N1103)),F1097&gt;=(E1097*(1+N1103)))</f>
        <v>#N/A</v>
      </c>
      <c r="J1103" s="169" t="b">
        <f>ISTEXT(C1103)</f>
        <v>0</v>
      </c>
      <c r="K1103" s="169" t="e">
        <f ca="1">IF(AND(H1103=TRUE,I1103=TRUE),TRUE,FALSE)</f>
        <v>#N/A</v>
      </c>
      <c r="L1103" s="169" t="e">
        <f ca="1">IF(AND(H1103=TRUE,I1103=TRUE,J1103=TRUE),TRUE,FALSE)</f>
        <v>#N/A</v>
      </c>
      <c r="M1103" s="169">
        <v>5000</v>
      </c>
      <c r="N1103" s="170">
        <v>0.2</v>
      </c>
      <c r="O1103" s="170" t="s">
        <v>683</v>
      </c>
      <c r="P1103">
        <f t="shared" ca="1" si="109"/>
        <v>50</v>
      </c>
      <c r="Q1103">
        <f ca="1">MATCH(RIGHT($A1097,LEN($A1097) - SEARCH("-", $A1097, SEARCH("-", $A1097) + 1)),INDIRECT(LEFT($A1097,SEARCH("-",$A1097,1)-1)&amp;"_Header"),0)</f>
        <v>23</v>
      </c>
    </row>
    <row r="1104" spans="1:17" ht="15.95" customHeight="1">
      <c r="A1104" s="396" t="s">
        <v>623</v>
      </c>
      <c r="B1104" s="317" t="s">
        <v>623</v>
      </c>
      <c r="C1104" s="123"/>
      <c r="D1104" s="123"/>
      <c r="E1104" s="123"/>
      <c r="F1104" s="123"/>
      <c r="G1104" s="212"/>
      <c r="H1104" s="158"/>
      <c r="I1104" s="158"/>
      <c r="J1104" s="158"/>
      <c r="K1104" s="158"/>
      <c r="L1104" s="158"/>
      <c r="M1104" s="158"/>
      <c r="N1104" s="163"/>
      <c r="O1104" s="163"/>
    </row>
    <row r="1105" spans="1:17">
      <c r="A1105" s="396" t="s">
        <v>623</v>
      </c>
      <c r="B1105" s="317" t="s">
        <v>623</v>
      </c>
      <c r="C1105" s="92" t="s">
        <v>1479</v>
      </c>
      <c r="D1105" s="55"/>
      <c r="E1105" s="55"/>
      <c r="F1105" s="56"/>
      <c r="G1105" s="211"/>
      <c r="H1105" s="158"/>
      <c r="I1105" s="158"/>
      <c r="J1105" s="158"/>
      <c r="K1105" s="158"/>
      <c r="L1105" s="158"/>
      <c r="M1105" s="158"/>
      <c r="N1105" s="163"/>
      <c r="O1105" s="163"/>
    </row>
    <row r="1106" spans="1:17" ht="30.95">
      <c r="A1106" s="396" t="s">
        <v>623</v>
      </c>
      <c r="B1106" s="317" t="s">
        <v>623</v>
      </c>
      <c r="C1106" s="57" t="s">
        <v>675</v>
      </c>
      <c r="D1106" s="57" t="s">
        <v>676</v>
      </c>
      <c r="E1106" s="57" t="s">
        <v>677</v>
      </c>
      <c r="F1106" s="57" t="s">
        <v>678</v>
      </c>
      <c r="G1106" s="211"/>
      <c r="H1106" s="165"/>
      <c r="I1106" s="165"/>
      <c r="J1106" s="158"/>
      <c r="K1106" s="165"/>
      <c r="L1106" s="158"/>
      <c r="M1106" s="158"/>
      <c r="N1106" s="163"/>
      <c r="O1106" s="163"/>
    </row>
    <row r="1107" spans="1:17" ht="15.95" customHeight="1">
      <c r="A1107" s="397" t="str">
        <f>LEFT(A1109,LEN(A1109)-8)</f>
        <v>EandR1-frstot-rectot</v>
      </c>
      <c r="B1107" s="317" t="s">
        <v>623</v>
      </c>
      <c r="C1107" s="249" t="e">
        <f ca="1">INDEX(INDIRECT("data_"&amp;C$1&amp;"_array"),MATCH(Cover!$C$17,INDIRECT("data_"&amp;C$1&amp;"_rows"),0),MATCH(SUBSTITUTE($A1107,"strt","end"),INDIRECT("data_"&amp;C$1&amp;"_cols"),0))</f>
        <v>#N/A</v>
      </c>
      <c r="D1107" s="249" t="e">
        <f ca="1">INDEX(INDIRECT("data_"&amp;D$1&amp;"_array"),MATCH(Cover!$C$17,INDIRECT("data_"&amp;D$1&amp;"_rows"),0),MATCH(SUBSTITUTE($A1107,"strt","end"),INDIRECT("data_"&amp;D$1&amp;"_cols"),0))</f>
        <v>#N/A</v>
      </c>
      <c r="E1107" s="249" t="e">
        <f ca="1">INDEX(INDIRECT("data_"&amp;E$1&amp;"_array"),MATCH(Cover!$C$17,INDIRECT("data_"&amp;E$1&amp;"_rows"),0),MATCH(SUBSTITUTE($A1107,"strt","end"),INDIRECT("data_"&amp;E$1&amp;"_cols"),0))</f>
        <v>#N/A</v>
      </c>
      <c r="F1107" s="250">
        <f ca="1">INDEX(INDIRECT(LEFT($A1107,SEARCH("-",$A1107,1)-1)&amp;"_data"),MATCH(MID($A1107, SEARCH("-",$A1107) + 1, SEARCH("-",$A1107,SEARCH("-",$A1107)+1) - SEARCH("-",$A1107) - 1),INDIRECT(LEFT($A1107,SEARCH("-",$A1107,1)-1)&amp;"_rows"),0),MATCH(RIGHT($A1107,LEN($A1107) - SEARCH("-", $A1107, SEARCH("-", $A1107) + 1)),INDIRECT(LEFT($A1107,SEARCH("-",$A1107,1)-1)&amp;"_Header"),0))</f>
        <v>0</v>
      </c>
      <c r="G1107" s="211"/>
      <c r="H1107" s="166"/>
      <c r="I1107" s="166"/>
      <c r="J1107" s="167"/>
      <c r="K1107" s="166"/>
      <c r="L1107" s="167"/>
      <c r="M1107" s="167"/>
      <c r="N1107" s="168"/>
      <c r="O1107" s="168"/>
    </row>
    <row r="1108" spans="1:17" ht="60" customHeight="1">
      <c r="A1108" s="396" t="s">
        <v>623</v>
      </c>
      <c r="B1108" s="317" t="s">
        <v>623</v>
      </c>
      <c r="C1108" s="707" t="s">
        <v>692</v>
      </c>
      <c r="D1108" s="708"/>
      <c r="E1108" s="708"/>
      <c r="F1108" s="709"/>
      <c r="G1108" s="95"/>
      <c r="H1108" s="169"/>
      <c r="I1108" s="169"/>
      <c r="J1108" s="169"/>
      <c r="K1108" s="169"/>
      <c r="L1108" s="169"/>
      <c r="M1108" s="169"/>
      <c r="N1108" s="170"/>
      <c r="O1108" s="170"/>
    </row>
    <row r="1109" spans="1:17" ht="60" customHeight="1">
      <c r="A1109" s="396" t="s">
        <v>1480</v>
      </c>
      <c r="B1109" s="317" t="s">
        <v>1481</v>
      </c>
      <c r="C1109" s="704"/>
      <c r="D1109" s="705"/>
      <c r="E1109" s="705"/>
      <c r="F1109" s="706"/>
      <c r="G1109" s="332" t="e">
        <f ca="1">IF(AND($I1109=TRUE,$J1109=TRUE),"Return to form","")</f>
        <v>#N/A</v>
      </c>
      <c r="H1109" s="169" t="e">
        <f ca="1">D1107&lt;&gt;0</f>
        <v>#N/A</v>
      </c>
      <c r="I1109" s="169" t="e">
        <f ca="1">F1107&gt;=D1107</f>
        <v>#N/A</v>
      </c>
      <c r="J1109" s="169" t="b">
        <f>ISTEXT(C1109)</f>
        <v>0</v>
      </c>
      <c r="K1109" s="169" t="e">
        <f ca="1">IF(AND(H1109=TRUE,I1109=TRUE),TRUE,FALSE)</f>
        <v>#N/A</v>
      </c>
      <c r="L1109" s="169" t="e">
        <f ca="1">IF(AND(H1109=TRUE,I1109=TRUE,J1109=TRUE),TRUE,FALSE)</f>
        <v>#N/A</v>
      </c>
      <c r="M1109" s="169"/>
      <c r="N1109" s="170"/>
      <c r="O1109" s="170" t="s">
        <v>683</v>
      </c>
      <c r="P1109">
        <f ca="1">MATCH(MID($A1107, SEARCH("-",$A1109) + 1, SEARCH("-",$A1109,SEARCH("-",$A1109)+1) - SEARCH("-",$A1109) - 1),INDIRECT(LEFT($A1109,SEARCH("-",$A1109,1)-1)&amp;"_rows"),0)</f>
        <v>50</v>
      </c>
      <c r="Q1109">
        <f ca="1">MATCH(RIGHT($A1107,LEN($A1107) - SEARCH("-", $A1107, SEARCH("-", $A1107) + 1)),INDIRECT(LEFT($A1107,SEARCH("-",$A1107,1)-1)&amp;"_Header"),0)</f>
        <v>39</v>
      </c>
    </row>
    <row r="1110" spans="1:17" ht="30" customHeight="1">
      <c r="A1110" s="396" t="s">
        <v>623</v>
      </c>
      <c r="B1110" s="317" t="s">
        <v>623</v>
      </c>
      <c r="C1110" s="707" t="s">
        <v>684</v>
      </c>
      <c r="D1110" s="708"/>
      <c r="E1110" s="708"/>
      <c r="F1110" s="709"/>
      <c r="G1110" s="211"/>
      <c r="H1110" s="169"/>
      <c r="I1110" s="169"/>
      <c r="J1110" s="169"/>
      <c r="K1110" s="169"/>
      <c r="L1110" s="169"/>
      <c r="M1110" s="169"/>
      <c r="N1110" s="170"/>
      <c r="O1110" s="170"/>
    </row>
    <row r="1111" spans="1:17" ht="60" customHeight="1">
      <c r="A1111" s="396" t="s">
        <v>1482</v>
      </c>
      <c r="B1111" s="317" t="s">
        <v>1483</v>
      </c>
      <c r="C1111" s="704"/>
      <c r="D1111" s="705"/>
      <c r="E1111" s="705"/>
      <c r="F1111" s="706"/>
      <c r="G1111" s="332" t="e">
        <f ca="1">IF(AND($I1111=TRUE,$J1111=TRUE),"Return to form","")</f>
        <v>#N/A</v>
      </c>
      <c r="H1111" s="169" t="e">
        <f ca="1">AND($F1107&lt;=SUM($C1107-$M1111),$I1109=FALSE)</f>
        <v>#N/A</v>
      </c>
      <c r="I1111" s="169" t="e">
        <f ca="1">F1107&lt;=SUM(C1107*N1111)</f>
        <v>#N/A</v>
      </c>
      <c r="J1111" s="169" t="b">
        <f>ISTEXT(C1111)</f>
        <v>0</v>
      </c>
      <c r="K1111" s="169" t="e">
        <f ca="1">IF(AND(H1111=TRUE,I1111=TRUE),TRUE,FALSE)</f>
        <v>#N/A</v>
      </c>
      <c r="L1111" s="169" t="e">
        <f ca="1">IF(AND(H1111=TRUE,I1111=TRUE,J1111=TRUE),TRUE,FALSE)</f>
        <v>#N/A</v>
      </c>
      <c r="M1111" s="169">
        <v>5000</v>
      </c>
      <c r="N1111" s="170">
        <v>0.33333333333333298</v>
      </c>
      <c r="O1111" s="170" t="s">
        <v>683</v>
      </c>
      <c r="P1111">
        <f t="shared" ref="P1111:P1113" ca="1" si="110">MATCH(MID($A1109, SEARCH("-",$A1111) + 1, SEARCH("-",$A1111,SEARCH("-",$A1111)+1) - SEARCH("-",$A1111) - 1),INDIRECT(LEFT($A1111,SEARCH("-",$A1111,1)-1)&amp;"_rows"),0)</f>
        <v>50</v>
      </c>
      <c r="Q1111">
        <f ca="1">MATCH(RIGHT($A1107,LEN($A1107) - SEARCH("-", $A1107, SEARCH("-", $A1107) + 1)),INDIRECT(LEFT($A1107,SEARCH("-",$A1107,1)-1)&amp;"_Header"),0)</f>
        <v>39</v>
      </c>
    </row>
    <row r="1112" spans="1:17" ht="30" customHeight="1">
      <c r="A1112" s="396" t="s">
        <v>623</v>
      </c>
      <c r="B1112" s="317" t="s">
        <v>623</v>
      </c>
      <c r="C1112" s="707" t="s">
        <v>687</v>
      </c>
      <c r="D1112" s="708"/>
      <c r="E1112" s="708"/>
      <c r="F1112" s="709"/>
      <c r="G1112" s="211"/>
      <c r="H1112" s="169"/>
      <c r="I1112" s="169"/>
      <c r="J1112" s="169"/>
      <c r="K1112" s="169"/>
      <c r="L1112" s="169"/>
      <c r="M1112" s="169"/>
      <c r="N1112" s="170"/>
      <c r="O1112" s="170"/>
    </row>
    <row r="1113" spans="1:17" ht="60" customHeight="1">
      <c r="A1113" s="396" t="s">
        <v>1484</v>
      </c>
      <c r="B1113" s="317" t="s">
        <v>1485</v>
      </c>
      <c r="C1113" s="704"/>
      <c r="D1113" s="705"/>
      <c r="E1113" s="705"/>
      <c r="F1113" s="706"/>
      <c r="G1113" s="332" t="e">
        <f ca="1">IF(AND($I1113=TRUE,$J1113=TRUE),"Return to form","")</f>
        <v>#N/A</v>
      </c>
      <c r="H1113" s="169" t="e">
        <f ca="1">OR(AND(E1107&lt;&gt;0,ABS(F1107-E1107)&gt;=$M1113),AND(E1107=0,F1107&gt;=$M1113))</f>
        <v>#N/A</v>
      </c>
      <c r="I1113" s="169" t="e">
        <f ca="1">OR(F1107&lt;=(E1107*(1-N1113)),F1107&gt;=(E1107*(1+N1113)))</f>
        <v>#N/A</v>
      </c>
      <c r="J1113" s="169" t="b">
        <f>ISTEXT(C1113)</f>
        <v>0</v>
      </c>
      <c r="K1113" s="169" t="e">
        <f ca="1">IF(AND(H1113=TRUE,I1113=TRUE),TRUE,FALSE)</f>
        <v>#N/A</v>
      </c>
      <c r="L1113" s="169" t="e">
        <f ca="1">IF(AND(H1113=TRUE,I1113=TRUE,J1113=TRUE),TRUE,FALSE)</f>
        <v>#N/A</v>
      </c>
      <c r="M1113" s="169">
        <v>5000</v>
      </c>
      <c r="N1113" s="170">
        <v>0.2</v>
      </c>
      <c r="O1113" s="170" t="s">
        <v>683</v>
      </c>
      <c r="P1113">
        <f t="shared" ca="1" si="110"/>
        <v>50</v>
      </c>
      <c r="Q1113">
        <f ca="1">MATCH(RIGHT($A1107,LEN($A1107) - SEARCH("-", $A1107, SEARCH("-", $A1107) + 1)),INDIRECT(LEFT($A1107,SEARCH("-",$A1107,1)-1)&amp;"_Header"),0)</f>
        <v>39</v>
      </c>
    </row>
    <row r="1114" spans="1:17" ht="15.95" customHeight="1">
      <c r="A1114" s="396" t="s">
        <v>623</v>
      </c>
      <c r="B1114" s="317" t="s">
        <v>623</v>
      </c>
      <c r="C1114" s="123"/>
      <c r="D1114" s="123"/>
      <c r="E1114" s="123"/>
      <c r="F1114" s="123"/>
      <c r="G1114" s="212"/>
      <c r="H1114" s="158"/>
      <c r="I1114" s="158"/>
      <c r="J1114" s="158"/>
      <c r="K1114" s="158"/>
      <c r="L1114" s="158"/>
      <c r="M1114" s="158"/>
      <c r="N1114" s="163"/>
      <c r="O1114" s="163"/>
    </row>
    <row r="1115" spans="1:17">
      <c r="A1115" s="396" t="s">
        <v>623</v>
      </c>
      <c r="B1115" s="317" t="s">
        <v>623</v>
      </c>
      <c r="C1115" s="92" t="s">
        <v>1486</v>
      </c>
      <c r="D1115" s="55"/>
      <c r="E1115" s="55"/>
      <c r="F1115" s="56"/>
      <c r="G1115" s="211"/>
      <c r="H1115" s="158"/>
      <c r="I1115" s="158"/>
      <c r="J1115" s="158"/>
      <c r="K1115" s="158"/>
      <c r="L1115" s="158"/>
      <c r="M1115" s="158"/>
      <c r="N1115" s="163"/>
      <c r="O1115" s="163"/>
    </row>
    <row r="1116" spans="1:17" ht="30.95">
      <c r="A1116" s="396" t="s">
        <v>623</v>
      </c>
      <c r="B1116" s="317" t="s">
        <v>623</v>
      </c>
      <c r="C1116" s="57" t="s">
        <v>675</v>
      </c>
      <c r="D1116" s="57" t="s">
        <v>676</v>
      </c>
      <c r="E1116" s="57" t="s">
        <v>677</v>
      </c>
      <c r="F1116" s="57" t="s">
        <v>678</v>
      </c>
      <c r="G1116" s="211"/>
      <c r="H1116" s="165"/>
      <c r="I1116" s="165"/>
      <c r="J1116" s="158"/>
      <c r="K1116" s="165"/>
      <c r="L1116" s="158"/>
      <c r="M1116" s="158"/>
      <c r="N1116" s="163"/>
      <c r="O1116" s="163"/>
    </row>
    <row r="1117" spans="1:17" ht="15.95" customHeight="1">
      <c r="A1117" s="397" t="str">
        <f>LEFT(A1119,LEN(A1119)-8)</f>
        <v>EandR1-centot-exptotfa</v>
      </c>
      <c r="B1117" s="317" t="s">
        <v>623</v>
      </c>
      <c r="C1117" s="249" t="e">
        <f ca="1">INDEX(INDIRECT("data_"&amp;C$1&amp;"_array"),MATCH(Cover!$C$17,INDIRECT("data_"&amp;C$1&amp;"_rows"),0),MATCH(SUBSTITUTE($A1117,"strt","end"),INDIRECT("data_"&amp;C$1&amp;"_cols"),0))</f>
        <v>#N/A</v>
      </c>
      <c r="D1117" s="249" t="e">
        <f ca="1">INDEX(INDIRECT("data_"&amp;D$1&amp;"_array"),MATCH(Cover!$C$17,INDIRECT("data_"&amp;D$1&amp;"_rows"),0),MATCH(SUBSTITUTE($A1117,"strt","end"),INDIRECT("data_"&amp;D$1&amp;"_cols"),0))</f>
        <v>#N/A</v>
      </c>
      <c r="E1117" s="249" t="e">
        <f ca="1">INDEX(INDIRECT("data_"&amp;E$1&amp;"_array"),MATCH(Cover!$C$17,INDIRECT("data_"&amp;E$1&amp;"_rows"),0),MATCH(SUBSTITUTE($A1117,"strt","end"),INDIRECT("data_"&amp;E$1&amp;"_cols"),0))</f>
        <v>#N/A</v>
      </c>
      <c r="F1117" s="250">
        <f ca="1">INDEX(INDIRECT(LEFT($A1117,SEARCH("-",$A1117,1)-1)&amp;"_data"),MATCH(MID($A1117, SEARCH("-",$A1117) + 1, SEARCH("-",$A1117,SEARCH("-",$A1117)+1) - SEARCH("-",$A1117) - 1),INDIRECT(LEFT($A1117,SEARCH("-",$A1117,1)-1)&amp;"_rows"),0),MATCH(RIGHT($A1117,LEN($A1117) - SEARCH("-", $A1117, SEARCH("-", $A1117) + 1)),INDIRECT(LEFT($A1117,SEARCH("-",$A1117,1)-1)&amp;"_Header"),0))</f>
        <v>0</v>
      </c>
      <c r="G1117" s="211"/>
      <c r="H1117" s="166"/>
      <c r="I1117" s="166"/>
      <c r="J1117" s="167"/>
      <c r="K1117" s="166"/>
      <c r="L1117" s="167"/>
      <c r="M1117" s="167"/>
      <c r="N1117" s="168"/>
      <c r="O1117" s="168"/>
    </row>
    <row r="1118" spans="1:17" ht="60" customHeight="1">
      <c r="A1118" s="396" t="s">
        <v>623</v>
      </c>
      <c r="B1118" s="317" t="s">
        <v>623</v>
      </c>
      <c r="C1118" s="707" t="s">
        <v>692</v>
      </c>
      <c r="D1118" s="708"/>
      <c r="E1118" s="708"/>
      <c r="F1118" s="709"/>
      <c r="G1118" s="95"/>
      <c r="H1118" s="169"/>
      <c r="I1118" s="169"/>
      <c r="J1118" s="169"/>
      <c r="K1118" s="169"/>
      <c r="L1118" s="169"/>
      <c r="M1118" s="169"/>
      <c r="N1118" s="170"/>
      <c r="O1118" s="170"/>
    </row>
    <row r="1119" spans="1:17" ht="60" customHeight="1">
      <c r="A1119" s="396" t="s">
        <v>1487</v>
      </c>
      <c r="B1119" s="317" t="s">
        <v>1488</v>
      </c>
      <c r="C1119" s="704"/>
      <c r="D1119" s="705"/>
      <c r="E1119" s="705"/>
      <c r="F1119" s="706"/>
      <c r="G1119" s="332" t="e">
        <f ca="1">IF(AND($I1119=TRUE,$J1119=TRUE),"Return to form","")</f>
        <v>#N/A</v>
      </c>
      <c r="H1119" s="169" t="e">
        <f ca="1">D1117&lt;&gt;0</f>
        <v>#N/A</v>
      </c>
      <c r="I1119" s="169" t="e">
        <f ca="1">F1117&gt;=D1117</f>
        <v>#N/A</v>
      </c>
      <c r="J1119" s="169" t="b">
        <f>ISTEXT(C1119)</f>
        <v>0</v>
      </c>
      <c r="K1119" s="169" t="e">
        <f ca="1">IF(AND(H1119=TRUE,I1119=TRUE),TRUE,FALSE)</f>
        <v>#N/A</v>
      </c>
      <c r="L1119" s="169" t="e">
        <f ca="1">IF(AND(H1119=TRUE,I1119=TRUE,J1119=TRUE),TRUE,FALSE)</f>
        <v>#N/A</v>
      </c>
      <c r="M1119" s="169"/>
      <c r="N1119" s="170"/>
      <c r="O1119" s="170" t="s">
        <v>683</v>
      </c>
      <c r="P1119">
        <f ca="1">MATCH(MID($A1117, SEARCH("-",$A1119) + 1, SEARCH("-",$A1119,SEARCH("-",$A1119)+1) - SEARCH("-",$A1119) - 1),INDIRECT(LEFT($A1119,SEARCH("-",$A1119,1)-1)&amp;"_rows"),0)</f>
        <v>51</v>
      </c>
      <c r="Q1119">
        <f ca="1">MATCH(RIGHT($A1117,LEN($A1117) - SEARCH("-", $A1117, SEARCH("-", $A1117) + 1)),INDIRECT(LEFT($A1117,SEARCH("-",$A1117,1)-1)&amp;"_Header"),0)</f>
        <v>12</v>
      </c>
    </row>
    <row r="1120" spans="1:17" ht="30" customHeight="1">
      <c r="A1120" s="396" t="s">
        <v>623</v>
      </c>
      <c r="B1120" s="317" t="s">
        <v>623</v>
      </c>
      <c r="C1120" s="707" t="s">
        <v>684</v>
      </c>
      <c r="D1120" s="708"/>
      <c r="E1120" s="708"/>
      <c r="F1120" s="709"/>
      <c r="G1120" s="211"/>
      <c r="H1120" s="169"/>
      <c r="I1120" s="169"/>
      <c r="J1120" s="169"/>
      <c r="K1120" s="169"/>
      <c r="L1120" s="169"/>
      <c r="M1120" s="169"/>
      <c r="N1120" s="170"/>
      <c r="O1120" s="170"/>
    </row>
    <row r="1121" spans="1:17" ht="60" customHeight="1">
      <c r="A1121" s="396" t="s">
        <v>1489</v>
      </c>
      <c r="B1121" s="317" t="s">
        <v>1490</v>
      </c>
      <c r="C1121" s="704"/>
      <c r="D1121" s="705"/>
      <c r="E1121" s="705"/>
      <c r="F1121" s="706"/>
      <c r="G1121" s="332" t="e">
        <f ca="1">IF(AND($I1121=TRUE,$J1121=TRUE),"Return to form","")</f>
        <v>#N/A</v>
      </c>
      <c r="H1121" s="169" t="e">
        <f ca="1">AND($F1117&lt;=SUM($C1117-$M1121),$I1119=FALSE)</f>
        <v>#N/A</v>
      </c>
      <c r="I1121" s="169" t="e">
        <f ca="1">F1117&lt;=SUM(C1117*N1121)</f>
        <v>#N/A</v>
      </c>
      <c r="J1121" s="169" t="b">
        <f>ISTEXT(C1121)</f>
        <v>0</v>
      </c>
      <c r="K1121" s="169" t="e">
        <f ca="1">IF(AND(H1121=TRUE,I1121=TRUE),TRUE,FALSE)</f>
        <v>#N/A</v>
      </c>
      <c r="L1121" s="169" t="e">
        <f ca="1">IF(AND(H1121=TRUE,I1121=TRUE,J1121=TRUE),TRUE,FALSE)</f>
        <v>#N/A</v>
      </c>
      <c r="M1121" s="169">
        <v>5000</v>
      </c>
      <c r="N1121" s="170">
        <v>0.33333333333333298</v>
      </c>
      <c r="O1121" s="170" t="s">
        <v>683</v>
      </c>
      <c r="P1121">
        <f t="shared" ref="P1121:P1123" ca="1" si="111">MATCH(MID($A1119, SEARCH("-",$A1121) + 1, SEARCH("-",$A1121,SEARCH("-",$A1121)+1) - SEARCH("-",$A1121) - 1),INDIRECT(LEFT($A1121,SEARCH("-",$A1121,1)-1)&amp;"_rows"),0)</f>
        <v>51</v>
      </c>
      <c r="Q1121">
        <f ca="1">MATCH(RIGHT($A1117,LEN($A1117) - SEARCH("-", $A1117, SEARCH("-", $A1117) + 1)),INDIRECT(LEFT($A1117,SEARCH("-",$A1117,1)-1)&amp;"_Header"),0)</f>
        <v>12</v>
      </c>
    </row>
    <row r="1122" spans="1:17" ht="30" customHeight="1">
      <c r="A1122" s="396" t="s">
        <v>623</v>
      </c>
      <c r="B1122" s="317" t="s">
        <v>623</v>
      </c>
      <c r="C1122" s="707" t="s">
        <v>687</v>
      </c>
      <c r="D1122" s="708"/>
      <c r="E1122" s="708"/>
      <c r="F1122" s="709"/>
      <c r="G1122" s="211"/>
      <c r="H1122" s="169"/>
      <c r="I1122" s="169"/>
      <c r="J1122" s="169"/>
      <c r="K1122" s="169"/>
      <c r="L1122" s="169"/>
      <c r="M1122" s="169"/>
      <c r="N1122" s="170"/>
      <c r="O1122" s="170"/>
    </row>
    <row r="1123" spans="1:17" ht="60" customHeight="1">
      <c r="A1123" s="396" t="s">
        <v>1491</v>
      </c>
      <c r="B1123" s="317" t="s">
        <v>1492</v>
      </c>
      <c r="C1123" s="704"/>
      <c r="D1123" s="705"/>
      <c r="E1123" s="705"/>
      <c r="F1123" s="706"/>
      <c r="G1123" s="332" t="e">
        <f ca="1">IF(AND($I1123=TRUE,$J1123=TRUE),"Return to form","")</f>
        <v>#N/A</v>
      </c>
      <c r="H1123" s="169" t="e">
        <f ca="1">OR(AND(E1117&lt;&gt;0,ABS(F1117-E1117)&gt;=$M1123),AND(E1117=0,F1117&gt;=$M1123))</f>
        <v>#N/A</v>
      </c>
      <c r="I1123" s="169" t="e">
        <f ca="1">OR(F1117&lt;=(E1117*(1-N1123)),F1117&gt;=(E1117*(1+N1123)))</f>
        <v>#N/A</v>
      </c>
      <c r="J1123" s="169" t="b">
        <f>ISTEXT(C1123)</f>
        <v>0</v>
      </c>
      <c r="K1123" s="169" t="e">
        <f ca="1">IF(AND(H1123=TRUE,I1123=TRUE),TRUE,FALSE)</f>
        <v>#N/A</v>
      </c>
      <c r="L1123" s="169" t="e">
        <f ca="1">IF(AND(H1123=TRUE,I1123=TRUE,J1123=TRUE),TRUE,FALSE)</f>
        <v>#N/A</v>
      </c>
      <c r="M1123" s="169">
        <v>5000</v>
      </c>
      <c r="N1123" s="170">
        <v>0.2</v>
      </c>
      <c r="O1123" s="170" t="s">
        <v>683</v>
      </c>
      <c r="P1123">
        <f t="shared" ca="1" si="111"/>
        <v>51</v>
      </c>
      <c r="Q1123">
        <f ca="1">MATCH(RIGHT($A1117,LEN($A1117) - SEARCH("-", $A1117, SEARCH("-", $A1117) + 1)),INDIRECT(LEFT($A1117,SEARCH("-",$A1117,1)-1)&amp;"_Header"),0)</f>
        <v>12</v>
      </c>
    </row>
    <row r="1124" spans="1:17" ht="15.95" customHeight="1">
      <c r="A1124" s="396" t="s">
        <v>623</v>
      </c>
      <c r="B1124" s="317" t="s">
        <v>623</v>
      </c>
      <c r="C1124" s="123"/>
      <c r="D1124" s="123"/>
      <c r="E1124" s="123"/>
      <c r="F1124" s="123"/>
      <c r="G1124" s="212"/>
      <c r="H1124" s="158"/>
      <c r="I1124" s="158"/>
      <c r="J1124" s="158"/>
      <c r="K1124" s="158"/>
      <c r="L1124" s="158"/>
      <c r="M1124" s="158"/>
      <c r="N1124" s="163"/>
      <c r="O1124" s="163"/>
    </row>
    <row r="1125" spans="1:17">
      <c r="A1125" s="396" t="s">
        <v>623</v>
      </c>
      <c r="B1125" s="317" t="s">
        <v>623</v>
      </c>
      <c r="C1125" s="92" t="s">
        <v>1493</v>
      </c>
      <c r="D1125" s="55"/>
      <c r="E1125" s="55"/>
      <c r="F1125" s="56"/>
      <c r="G1125" s="211"/>
      <c r="H1125" s="158"/>
      <c r="I1125" s="158"/>
      <c r="J1125" s="158"/>
      <c r="K1125" s="158"/>
      <c r="L1125" s="158"/>
      <c r="M1125" s="158"/>
      <c r="N1125" s="163"/>
      <c r="O1125" s="163"/>
    </row>
    <row r="1126" spans="1:17" ht="30.95">
      <c r="A1126" s="396" t="s">
        <v>623</v>
      </c>
      <c r="B1126" s="317" t="s">
        <v>623</v>
      </c>
      <c r="C1126" s="57" t="s">
        <v>675</v>
      </c>
      <c r="D1126" s="57" t="s">
        <v>676</v>
      </c>
      <c r="E1126" s="57" t="s">
        <v>677</v>
      </c>
      <c r="F1126" s="57" t="s">
        <v>678</v>
      </c>
      <c r="G1126" s="211"/>
      <c r="H1126" s="165"/>
      <c r="I1126" s="165"/>
      <c r="J1126" s="158"/>
      <c r="K1126" s="165"/>
      <c r="L1126" s="158"/>
      <c r="M1126" s="158"/>
      <c r="N1126" s="163"/>
      <c r="O1126" s="163"/>
    </row>
    <row r="1127" spans="1:17" ht="15.95" customHeight="1">
      <c r="A1127" s="397" t="str">
        <f>LEFT(A1129,LEN(A1129)-8)</f>
        <v>EandR1-centot-exptotfin</v>
      </c>
      <c r="B1127" s="317" t="s">
        <v>623</v>
      </c>
      <c r="C1127" s="249" t="e">
        <f ca="1">INDEX(INDIRECT("data_"&amp;C$1&amp;"_array"),MATCH(Cover!$C$17,INDIRECT("data_"&amp;C$1&amp;"_rows"),0),MATCH(SUBSTITUTE($A1127,"strt","end"),INDIRECT("data_"&amp;C$1&amp;"_cols"),0))</f>
        <v>#N/A</v>
      </c>
      <c r="D1127" s="249" t="e">
        <f ca="1">INDEX(INDIRECT("data_"&amp;D$1&amp;"_array"),MATCH(Cover!$C$17,INDIRECT("data_"&amp;D$1&amp;"_rows"),0),MATCH(SUBSTITUTE($A1127,"strt","end"),INDIRECT("data_"&amp;D$1&amp;"_cols"),0))</f>
        <v>#N/A</v>
      </c>
      <c r="E1127" s="249" t="e">
        <f ca="1">INDEX(INDIRECT("data_"&amp;E$1&amp;"_array"),MATCH(Cover!$C$17,INDIRECT("data_"&amp;E$1&amp;"_rows"),0),MATCH(SUBSTITUTE($A1127,"strt","end"),INDIRECT("data_"&amp;E$1&amp;"_cols"),0))</f>
        <v>#N/A</v>
      </c>
      <c r="F1127" s="250">
        <f ca="1">INDEX(INDIRECT(LEFT($A1127,SEARCH("-",$A1127,1)-1)&amp;"_data"),MATCH(MID($A1127, SEARCH("-",$A1127) + 1, SEARCH("-",$A1127,SEARCH("-",$A1127)+1) - SEARCH("-",$A1127) - 1),INDIRECT(LEFT($A1127,SEARCH("-",$A1127,1)-1)&amp;"_rows"),0),MATCH(RIGHT($A1127,LEN($A1127) - SEARCH("-", $A1127, SEARCH("-", $A1127) + 1)),INDIRECT(LEFT($A1127,SEARCH("-",$A1127,1)-1)&amp;"_Header"),0))</f>
        <v>0</v>
      </c>
      <c r="G1127" s="211"/>
      <c r="H1127" s="166"/>
      <c r="I1127" s="166"/>
      <c r="J1127" s="167"/>
      <c r="K1127" s="166"/>
      <c r="L1127" s="167"/>
      <c r="M1127" s="167"/>
      <c r="N1127" s="168"/>
      <c r="O1127" s="168"/>
    </row>
    <row r="1128" spans="1:17" ht="60" customHeight="1">
      <c r="A1128" s="396" t="s">
        <v>623</v>
      </c>
      <c r="B1128" s="317" t="s">
        <v>623</v>
      </c>
      <c r="C1128" s="707" t="s">
        <v>692</v>
      </c>
      <c r="D1128" s="708"/>
      <c r="E1128" s="708"/>
      <c r="F1128" s="709"/>
      <c r="G1128" s="95"/>
      <c r="H1128" s="169"/>
      <c r="I1128" s="169"/>
      <c r="J1128" s="169"/>
      <c r="K1128" s="169"/>
      <c r="L1128" s="169"/>
      <c r="M1128" s="169"/>
      <c r="N1128" s="170"/>
      <c r="O1128" s="170"/>
    </row>
    <row r="1129" spans="1:17" ht="60" customHeight="1">
      <c r="A1129" s="396" t="s">
        <v>1494</v>
      </c>
      <c r="B1129" s="317" t="s">
        <v>1495</v>
      </c>
      <c r="C1129" s="704"/>
      <c r="D1129" s="705"/>
      <c r="E1129" s="705"/>
      <c r="F1129" s="706"/>
      <c r="G1129" s="332" t="e">
        <f ca="1">IF(AND($I1129=TRUE,$J1129=TRUE),"Return to form","")</f>
        <v>#N/A</v>
      </c>
      <c r="H1129" s="169" t="e">
        <f ca="1">D1127&lt;&gt;0</f>
        <v>#N/A</v>
      </c>
      <c r="I1129" s="169" t="e">
        <f ca="1">F1127&gt;=D1127</f>
        <v>#N/A</v>
      </c>
      <c r="J1129" s="169" t="b">
        <f>ISTEXT(C1129)</f>
        <v>0</v>
      </c>
      <c r="K1129" s="169" t="e">
        <f ca="1">IF(AND(H1129=TRUE,I1129=TRUE),TRUE,FALSE)</f>
        <v>#N/A</v>
      </c>
      <c r="L1129" s="169" t="e">
        <f ca="1">IF(AND(H1129=TRUE,I1129=TRUE,J1129=TRUE),TRUE,FALSE)</f>
        <v>#N/A</v>
      </c>
      <c r="M1129" s="169"/>
      <c r="N1129" s="170"/>
      <c r="O1129" s="170" t="s">
        <v>683</v>
      </c>
      <c r="P1129">
        <f ca="1">MATCH(MID($A1127, SEARCH("-",$A1129) + 1, SEARCH("-",$A1129,SEARCH("-",$A1129)+1) - SEARCH("-",$A1129) - 1),INDIRECT(LEFT($A1129,SEARCH("-",$A1129,1)-1)&amp;"_rows"),0)</f>
        <v>51</v>
      </c>
      <c r="Q1129">
        <f ca="1">MATCH(RIGHT($A1127,LEN($A1127) - SEARCH("-", $A1127, SEARCH("-", $A1127) + 1)),INDIRECT(LEFT($A1127,SEARCH("-",$A1127,1)-1)&amp;"_Header"),0)</f>
        <v>23</v>
      </c>
    </row>
    <row r="1130" spans="1:17" ht="60" customHeight="1">
      <c r="A1130" s="396" t="s">
        <v>623</v>
      </c>
      <c r="B1130" s="317" t="s">
        <v>623</v>
      </c>
      <c r="C1130" s="707" t="s">
        <v>684</v>
      </c>
      <c r="D1130" s="708"/>
      <c r="E1130" s="708"/>
      <c r="F1130" s="709"/>
      <c r="G1130" s="211"/>
      <c r="H1130" s="169"/>
      <c r="I1130" s="169"/>
      <c r="J1130" s="169"/>
      <c r="K1130" s="169"/>
      <c r="L1130" s="169"/>
      <c r="M1130" s="169"/>
      <c r="N1130" s="170"/>
      <c r="O1130" s="170"/>
    </row>
    <row r="1131" spans="1:17" ht="60" customHeight="1">
      <c r="A1131" s="396" t="s">
        <v>1496</v>
      </c>
      <c r="B1131" s="317" t="s">
        <v>1497</v>
      </c>
      <c r="C1131" s="704"/>
      <c r="D1131" s="705"/>
      <c r="E1131" s="705"/>
      <c r="F1131" s="706"/>
      <c r="G1131" s="332" t="e">
        <f ca="1">IF(AND($I1131=TRUE,$J1131=TRUE),"Return to form","")</f>
        <v>#N/A</v>
      </c>
      <c r="H1131" s="169" t="e">
        <f ca="1">AND($F1127&lt;=SUM($C1127-$M1131),$I1129=FALSE)</f>
        <v>#N/A</v>
      </c>
      <c r="I1131" s="169" t="e">
        <f ca="1">F1127&lt;=SUM(C1127*N1131)</f>
        <v>#N/A</v>
      </c>
      <c r="J1131" s="169" t="b">
        <f>ISTEXT(C1131)</f>
        <v>0</v>
      </c>
      <c r="K1131" s="169" t="e">
        <f ca="1">IF(AND(H1131=TRUE,I1131=TRUE),TRUE,FALSE)</f>
        <v>#N/A</v>
      </c>
      <c r="L1131" s="169" t="e">
        <f ca="1">IF(AND(H1131=TRUE,I1131=TRUE,J1131=TRUE),TRUE,FALSE)</f>
        <v>#N/A</v>
      </c>
      <c r="M1131" s="169">
        <v>5000</v>
      </c>
      <c r="N1131" s="170">
        <v>0.33333333333333298</v>
      </c>
      <c r="O1131" s="170" t="s">
        <v>683</v>
      </c>
      <c r="P1131">
        <f t="shared" ref="P1131:P1133" ca="1" si="112">MATCH(MID($A1129, SEARCH("-",$A1131) + 1, SEARCH("-",$A1131,SEARCH("-",$A1131)+1) - SEARCH("-",$A1131) - 1),INDIRECT(LEFT($A1131,SEARCH("-",$A1131,1)-1)&amp;"_rows"),0)</f>
        <v>51</v>
      </c>
      <c r="Q1131">
        <f ca="1">MATCH(RIGHT($A1127,LEN($A1127) - SEARCH("-", $A1127, SEARCH("-", $A1127) + 1)),INDIRECT(LEFT($A1127,SEARCH("-",$A1127,1)-1)&amp;"_Header"),0)</f>
        <v>23</v>
      </c>
    </row>
    <row r="1132" spans="1:17" ht="60" customHeight="1">
      <c r="A1132" s="396" t="s">
        <v>623</v>
      </c>
      <c r="B1132" s="317" t="s">
        <v>623</v>
      </c>
      <c r="C1132" s="707" t="s">
        <v>687</v>
      </c>
      <c r="D1132" s="708"/>
      <c r="E1132" s="708"/>
      <c r="F1132" s="709"/>
      <c r="G1132" s="211"/>
      <c r="H1132" s="169"/>
      <c r="I1132" s="169"/>
      <c r="J1132" s="169"/>
      <c r="K1132" s="169"/>
      <c r="L1132" s="169"/>
      <c r="M1132" s="169"/>
      <c r="N1132" s="170"/>
      <c r="O1132" s="170"/>
    </row>
    <row r="1133" spans="1:17" ht="60" customHeight="1">
      <c r="A1133" s="396" t="s">
        <v>1498</v>
      </c>
      <c r="B1133" s="317" t="s">
        <v>1499</v>
      </c>
      <c r="C1133" s="704"/>
      <c r="D1133" s="705"/>
      <c r="E1133" s="705"/>
      <c r="F1133" s="706"/>
      <c r="G1133" s="332" t="e">
        <f ca="1">IF(AND($I1133=TRUE,$J1133=TRUE),"Return to form","")</f>
        <v>#N/A</v>
      </c>
      <c r="H1133" s="169" t="e">
        <f ca="1">OR(AND(E1127&lt;&gt;0,ABS(F1127-E1127)&gt;=$M1133),AND(E1127=0,F1127&gt;=$M1133))</f>
        <v>#N/A</v>
      </c>
      <c r="I1133" s="169" t="e">
        <f ca="1">OR(F1127&lt;=(E1127*(1-N1133)),F1127&gt;=(E1127*(1+N1133)))</f>
        <v>#N/A</v>
      </c>
      <c r="J1133" s="169" t="b">
        <f>ISTEXT(C1133)</f>
        <v>0</v>
      </c>
      <c r="K1133" s="169" t="e">
        <f ca="1">IF(AND(H1133=TRUE,I1133=TRUE),TRUE,FALSE)</f>
        <v>#N/A</v>
      </c>
      <c r="L1133" s="169" t="e">
        <f ca="1">IF(AND(H1133=TRUE,I1133=TRUE,J1133=TRUE),TRUE,FALSE)</f>
        <v>#N/A</v>
      </c>
      <c r="M1133" s="169">
        <v>5000</v>
      </c>
      <c r="N1133" s="170">
        <v>0.2</v>
      </c>
      <c r="O1133" s="170" t="s">
        <v>683</v>
      </c>
      <c r="P1133">
        <f t="shared" ca="1" si="112"/>
        <v>51</v>
      </c>
      <c r="Q1133">
        <f ca="1">MATCH(RIGHT($A1127,LEN($A1127) - SEARCH("-", $A1127, SEARCH("-", $A1127) + 1)),INDIRECT(LEFT($A1127,SEARCH("-",$A1127,1)-1)&amp;"_Header"),0)</f>
        <v>23</v>
      </c>
    </row>
    <row r="1134" spans="1:17" ht="15.95" customHeight="1">
      <c r="A1134" s="396" t="s">
        <v>623</v>
      </c>
      <c r="B1134" s="317" t="s">
        <v>623</v>
      </c>
      <c r="C1134" s="123"/>
      <c r="D1134" s="123"/>
      <c r="E1134" s="123"/>
      <c r="F1134" s="123"/>
      <c r="G1134" s="212"/>
      <c r="H1134" s="158"/>
      <c r="I1134" s="158"/>
      <c r="J1134" s="158"/>
      <c r="K1134" s="158"/>
      <c r="L1134" s="158"/>
      <c r="M1134" s="158"/>
      <c r="N1134" s="163"/>
      <c r="O1134" s="163"/>
    </row>
    <row r="1135" spans="1:17">
      <c r="A1135" s="396" t="s">
        <v>623</v>
      </c>
      <c r="B1135" s="317" t="s">
        <v>623</v>
      </c>
      <c r="C1135" s="92" t="s">
        <v>1500</v>
      </c>
      <c r="D1135" s="55"/>
      <c r="E1135" s="55"/>
      <c r="F1135" s="56"/>
      <c r="G1135" s="211"/>
      <c r="H1135" s="158"/>
      <c r="I1135" s="158"/>
      <c r="J1135" s="158"/>
      <c r="K1135" s="158"/>
      <c r="L1135" s="158"/>
      <c r="M1135" s="158"/>
      <c r="N1135" s="163"/>
      <c r="O1135" s="163"/>
    </row>
    <row r="1136" spans="1:17" ht="30.95">
      <c r="A1136" s="396" t="s">
        <v>623</v>
      </c>
      <c r="B1136" s="317" t="s">
        <v>623</v>
      </c>
      <c r="C1136" s="57" t="s">
        <v>675</v>
      </c>
      <c r="D1136" s="57" t="s">
        <v>676</v>
      </c>
      <c r="E1136" s="57" t="s">
        <v>677</v>
      </c>
      <c r="F1136" s="57" t="s">
        <v>678</v>
      </c>
      <c r="G1136" s="211"/>
      <c r="H1136" s="165"/>
      <c r="I1136" s="165"/>
      <c r="J1136" s="158"/>
      <c r="K1136" s="165"/>
      <c r="L1136" s="158"/>
      <c r="M1136" s="158"/>
      <c r="N1136" s="163"/>
      <c r="O1136" s="163"/>
    </row>
    <row r="1137" spans="1:17" ht="15.95" customHeight="1">
      <c r="A1137" s="397" t="str">
        <f>LEFT(A1139,LEN(A1139)-8)</f>
        <v>EandR1-centot-rectot</v>
      </c>
      <c r="B1137" s="317" t="s">
        <v>623</v>
      </c>
      <c r="C1137" s="249" t="e">
        <f ca="1">INDEX(INDIRECT("data_"&amp;C$1&amp;"_array"),MATCH(Cover!$C$17,INDIRECT("data_"&amp;C$1&amp;"_rows"),0),MATCH(SUBSTITUTE($A1137,"strt","end"),INDIRECT("data_"&amp;C$1&amp;"_cols"),0))</f>
        <v>#N/A</v>
      </c>
      <c r="D1137" s="249" t="e">
        <f ca="1">INDEX(INDIRECT("data_"&amp;D$1&amp;"_array"),MATCH(Cover!$C$17,INDIRECT("data_"&amp;D$1&amp;"_rows"),0),MATCH(SUBSTITUTE($A1137,"strt","end"),INDIRECT("data_"&amp;D$1&amp;"_cols"),0))</f>
        <v>#N/A</v>
      </c>
      <c r="E1137" s="249" t="e">
        <f ca="1">INDEX(INDIRECT("data_"&amp;E$1&amp;"_array"),MATCH(Cover!$C$17,INDIRECT("data_"&amp;E$1&amp;"_rows"),0),MATCH(SUBSTITUTE($A1137,"strt","end"),INDIRECT("data_"&amp;E$1&amp;"_cols"),0))</f>
        <v>#N/A</v>
      </c>
      <c r="F1137" s="250">
        <f ca="1">INDEX(INDIRECT(LEFT($A1137,SEARCH("-",$A1137,1)-1)&amp;"_data"),MATCH(MID($A1137, SEARCH("-",$A1137) + 1, SEARCH("-",$A1137,SEARCH("-",$A1137)+1) - SEARCH("-",$A1137) - 1),INDIRECT(LEFT($A1137,SEARCH("-",$A1137,1)-1)&amp;"_rows"),0),MATCH(RIGHT($A1137,LEN($A1137) - SEARCH("-", $A1137, SEARCH("-", $A1137) + 1)),INDIRECT(LEFT($A1137,SEARCH("-",$A1137,1)-1)&amp;"_Header"),0))</f>
        <v>0</v>
      </c>
      <c r="G1137" s="211"/>
      <c r="H1137" s="166"/>
      <c r="I1137" s="166"/>
      <c r="J1137" s="167"/>
      <c r="K1137" s="166"/>
      <c r="L1137" s="167"/>
      <c r="M1137" s="167"/>
      <c r="N1137" s="168"/>
      <c r="O1137" s="168"/>
    </row>
    <row r="1138" spans="1:17" ht="60" customHeight="1">
      <c r="A1138" s="396" t="s">
        <v>623</v>
      </c>
      <c r="B1138" s="317" t="s">
        <v>623</v>
      </c>
      <c r="C1138" s="707" t="s">
        <v>692</v>
      </c>
      <c r="D1138" s="708"/>
      <c r="E1138" s="708"/>
      <c r="F1138" s="709"/>
      <c r="G1138" s="95"/>
      <c r="H1138" s="169"/>
      <c r="I1138" s="169"/>
      <c r="J1138" s="169"/>
      <c r="K1138" s="169"/>
      <c r="L1138" s="169"/>
      <c r="M1138" s="169"/>
      <c r="N1138" s="170"/>
      <c r="O1138" s="170"/>
    </row>
    <row r="1139" spans="1:17" ht="60" customHeight="1">
      <c r="A1139" s="396" t="s">
        <v>1501</v>
      </c>
      <c r="B1139" s="317" t="s">
        <v>1502</v>
      </c>
      <c r="C1139" s="704"/>
      <c r="D1139" s="705"/>
      <c r="E1139" s="705"/>
      <c r="F1139" s="706"/>
      <c r="G1139" s="332" t="e">
        <f ca="1">IF(AND($I1139=TRUE,$J1139=TRUE),"Return to form","")</f>
        <v>#N/A</v>
      </c>
      <c r="H1139" s="169" t="e">
        <f ca="1">D1137&lt;&gt;0</f>
        <v>#N/A</v>
      </c>
      <c r="I1139" s="169" t="e">
        <f ca="1">F1137&gt;=D1137</f>
        <v>#N/A</v>
      </c>
      <c r="J1139" s="169" t="b">
        <f>ISTEXT(C1139)</f>
        <v>0</v>
      </c>
      <c r="K1139" s="169" t="e">
        <f ca="1">IF(AND(H1139=TRUE,I1139=TRUE),TRUE,FALSE)</f>
        <v>#N/A</v>
      </c>
      <c r="L1139" s="169" t="e">
        <f ca="1">IF(AND(H1139=TRUE,I1139=TRUE,J1139=TRUE),TRUE,FALSE)</f>
        <v>#N/A</v>
      </c>
      <c r="M1139" s="169"/>
      <c r="N1139" s="170"/>
      <c r="O1139" s="170" t="s">
        <v>683</v>
      </c>
      <c r="P1139">
        <f ca="1">MATCH(MID($A1137, SEARCH("-",$A1139) + 1, SEARCH("-",$A1139,SEARCH("-",$A1139)+1) - SEARCH("-",$A1139) - 1),INDIRECT(LEFT($A1139,SEARCH("-",$A1139,1)-1)&amp;"_rows"),0)</f>
        <v>51</v>
      </c>
      <c r="Q1139">
        <f ca="1">MATCH(RIGHT($A1137,LEN($A1137) - SEARCH("-", $A1137, SEARCH("-", $A1137) + 1)),INDIRECT(LEFT($A1137,SEARCH("-",$A1137,1)-1)&amp;"_Header"),0)</f>
        <v>39</v>
      </c>
    </row>
    <row r="1140" spans="1:17" ht="30" customHeight="1">
      <c r="A1140" s="396" t="s">
        <v>623</v>
      </c>
      <c r="B1140" s="317" t="s">
        <v>623</v>
      </c>
      <c r="C1140" s="707" t="s">
        <v>684</v>
      </c>
      <c r="D1140" s="708"/>
      <c r="E1140" s="708"/>
      <c r="F1140" s="709"/>
      <c r="G1140" s="211"/>
      <c r="H1140" s="169"/>
      <c r="I1140" s="169"/>
      <c r="J1140" s="169"/>
      <c r="K1140" s="169"/>
      <c r="L1140" s="169"/>
      <c r="M1140" s="169"/>
      <c r="N1140" s="170"/>
      <c r="O1140" s="170"/>
    </row>
    <row r="1141" spans="1:17" ht="60" customHeight="1">
      <c r="A1141" s="396" t="s">
        <v>1503</v>
      </c>
      <c r="B1141" s="317" t="s">
        <v>1504</v>
      </c>
      <c r="C1141" s="704"/>
      <c r="D1141" s="705"/>
      <c r="E1141" s="705"/>
      <c r="F1141" s="706"/>
      <c r="G1141" s="332" t="e">
        <f ca="1">IF(AND($I1141=TRUE,$J1141=TRUE),"Return to form","")</f>
        <v>#N/A</v>
      </c>
      <c r="H1141" s="169" t="e">
        <f ca="1">AND($F1137&lt;=SUM($C1137-$M1141),$I1139=FALSE)</f>
        <v>#N/A</v>
      </c>
      <c r="I1141" s="169" t="e">
        <f ca="1">F1137&lt;=SUM(C1137*N1141)</f>
        <v>#N/A</v>
      </c>
      <c r="J1141" s="169" t="b">
        <f>ISTEXT(C1141)</f>
        <v>0</v>
      </c>
      <c r="K1141" s="169" t="e">
        <f ca="1">IF(AND(H1141=TRUE,I1141=TRUE),TRUE,FALSE)</f>
        <v>#N/A</v>
      </c>
      <c r="L1141" s="169" t="e">
        <f ca="1">IF(AND(H1141=TRUE,I1141=TRUE,J1141=TRUE),TRUE,FALSE)</f>
        <v>#N/A</v>
      </c>
      <c r="M1141" s="169">
        <v>5000</v>
      </c>
      <c r="N1141" s="170">
        <v>0.33333333333333298</v>
      </c>
      <c r="O1141" s="170" t="s">
        <v>683</v>
      </c>
      <c r="P1141">
        <f t="shared" ref="P1141:P1143" ca="1" si="113">MATCH(MID($A1139, SEARCH("-",$A1141) + 1, SEARCH("-",$A1141,SEARCH("-",$A1141)+1) - SEARCH("-",$A1141) - 1),INDIRECT(LEFT($A1141,SEARCH("-",$A1141,1)-1)&amp;"_rows"),0)</f>
        <v>51</v>
      </c>
      <c r="Q1141">
        <f ca="1">MATCH(RIGHT($A1137,LEN($A1137) - SEARCH("-", $A1137, SEARCH("-", $A1137) + 1)),INDIRECT(LEFT($A1137,SEARCH("-",$A1137,1)-1)&amp;"_Header"),0)</f>
        <v>39</v>
      </c>
    </row>
    <row r="1142" spans="1:17" ht="30" customHeight="1">
      <c r="A1142" s="396" t="s">
        <v>623</v>
      </c>
      <c r="B1142" s="317" t="s">
        <v>623</v>
      </c>
      <c r="C1142" s="707" t="s">
        <v>687</v>
      </c>
      <c r="D1142" s="708"/>
      <c r="E1142" s="708"/>
      <c r="F1142" s="709"/>
      <c r="G1142" s="211"/>
      <c r="H1142" s="169"/>
      <c r="I1142" s="169"/>
      <c r="J1142" s="169"/>
      <c r="K1142" s="169"/>
      <c r="L1142" s="169"/>
      <c r="M1142" s="169"/>
      <c r="N1142" s="170"/>
      <c r="O1142" s="170"/>
    </row>
    <row r="1143" spans="1:17" ht="60" customHeight="1">
      <c r="A1143" s="396" t="s">
        <v>1505</v>
      </c>
      <c r="B1143" s="317" t="s">
        <v>1506</v>
      </c>
      <c r="C1143" s="704"/>
      <c r="D1143" s="705"/>
      <c r="E1143" s="705"/>
      <c r="F1143" s="706"/>
      <c r="G1143" s="332" t="e">
        <f ca="1">IF(AND($I1143=TRUE,$J1143=TRUE),"Return to form","")</f>
        <v>#N/A</v>
      </c>
      <c r="H1143" s="169" t="e">
        <f ca="1">OR(AND(E1137&lt;&gt;0,ABS(F1137-E1137)&gt;=$M1143),AND(E1137=0,F1137&gt;=$M1143))</f>
        <v>#N/A</v>
      </c>
      <c r="I1143" s="169" t="e">
        <f ca="1">OR(F1137&lt;=(E1137*(1-N1143)),F1137&gt;=(E1137*(1+N1143)))</f>
        <v>#N/A</v>
      </c>
      <c r="J1143" s="169" t="b">
        <f>ISTEXT(C1143)</f>
        <v>0</v>
      </c>
      <c r="K1143" s="169" t="e">
        <f ca="1">IF(AND(H1143=TRUE,I1143=TRUE),TRUE,FALSE)</f>
        <v>#N/A</v>
      </c>
      <c r="L1143" s="169" t="e">
        <f ca="1">IF(AND(H1143=TRUE,I1143=TRUE,J1143=TRUE),TRUE,FALSE)</f>
        <v>#N/A</v>
      </c>
      <c r="M1143" s="169">
        <v>5000</v>
      </c>
      <c r="N1143" s="170">
        <v>0.2</v>
      </c>
      <c r="O1143" s="170" t="s">
        <v>683</v>
      </c>
      <c r="P1143">
        <f t="shared" ca="1" si="113"/>
        <v>51</v>
      </c>
      <c r="Q1143">
        <f ca="1">MATCH(RIGHT($A1137,LEN($A1137) - SEARCH("-", $A1137, SEARCH("-", $A1137) + 1)),INDIRECT(LEFT($A1137,SEARCH("-",$A1137,1)-1)&amp;"_Header"),0)</f>
        <v>39</v>
      </c>
    </row>
    <row r="1144" spans="1:17" ht="15.95" customHeight="1">
      <c r="A1144" s="396" t="s">
        <v>623</v>
      </c>
      <c r="B1144" s="317" t="s">
        <v>623</v>
      </c>
      <c r="C1144" s="123"/>
      <c r="D1144" s="123"/>
      <c r="E1144" s="123"/>
      <c r="F1144" s="123"/>
      <c r="G1144" s="212"/>
      <c r="H1144" s="158"/>
      <c r="I1144" s="158"/>
      <c r="J1144" s="158"/>
      <c r="K1144" s="158"/>
      <c r="L1144" s="158"/>
      <c r="M1144" s="158"/>
      <c r="N1144" s="163"/>
      <c r="O1144" s="163"/>
    </row>
    <row r="1145" spans="1:17">
      <c r="A1145" s="396" t="s">
        <v>623</v>
      </c>
      <c r="B1145" s="317" t="s">
        <v>623</v>
      </c>
      <c r="C1145" s="92" t="s">
        <v>1507</v>
      </c>
      <c r="D1145" s="55"/>
      <c r="E1145" s="55"/>
      <c r="F1145" s="56"/>
      <c r="G1145" s="211"/>
      <c r="H1145" s="158"/>
      <c r="I1145" s="158"/>
      <c r="J1145" s="158"/>
      <c r="K1145" s="158"/>
      <c r="L1145" s="158"/>
      <c r="M1145" s="158"/>
      <c r="N1145" s="163"/>
      <c r="O1145" s="163"/>
    </row>
    <row r="1146" spans="1:17" ht="30.95">
      <c r="A1146" s="396" t="s">
        <v>623</v>
      </c>
      <c r="B1146" s="317" t="s">
        <v>623</v>
      </c>
      <c r="C1146" s="57" t="s">
        <v>675</v>
      </c>
      <c r="D1146" s="57" t="s">
        <v>676</v>
      </c>
      <c r="E1146" s="57" t="s">
        <v>677</v>
      </c>
      <c r="F1146" s="57" t="s">
        <v>678</v>
      </c>
      <c r="G1146" s="211"/>
      <c r="H1146" s="165"/>
      <c r="I1146" s="165"/>
      <c r="J1146" s="158"/>
      <c r="K1146" s="165"/>
      <c r="L1146" s="158"/>
      <c r="M1146" s="158"/>
      <c r="N1146" s="163"/>
      <c r="O1146" s="163"/>
    </row>
    <row r="1147" spans="1:17" ht="15.95" customHeight="1">
      <c r="A1147" s="397" t="str">
        <f>LEFT(A1149,LEN(A1149)-8)</f>
        <v>EandR1-tradcomtot-exptotfa</v>
      </c>
      <c r="B1147" s="317" t="s">
        <v>623</v>
      </c>
      <c r="C1147" s="249" t="e">
        <f ca="1">INDEX(INDIRECT("data_"&amp;C$1&amp;"_array"),MATCH(Cover!$C$17,INDIRECT("data_"&amp;C$1&amp;"_rows"),0),MATCH(SUBSTITUTE($A1147,"strt","end"),INDIRECT("data_"&amp;C$1&amp;"_cols"),0))</f>
        <v>#N/A</v>
      </c>
      <c r="D1147" s="249" t="e">
        <f ca="1">INDEX(INDIRECT("data_"&amp;D$1&amp;"_array"),MATCH(Cover!$C$17,INDIRECT("data_"&amp;D$1&amp;"_rows"),0),MATCH(SUBSTITUTE($A1147,"strt","end"),INDIRECT("data_"&amp;D$1&amp;"_cols"),0))</f>
        <v>#N/A</v>
      </c>
      <c r="E1147" s="249" t="e">
        <f ca="1">INDEX(INDIRECT("data_"&amp;E$1&amp;"_array"),MATCH(Cover!$C$17,INDIRECT("data_"&amp;E$1&amp;"_rows"),0),MATCH(SUBSTITUTE($A1147,"strt","end"),INDIRECT("data_"&amp;E$1&amp;"_cols"),0))</f>
        <v>#N/A</v>
      </c>
      <c r="F1147" s="250">
        <f ca="1">INDEX(INDIRECT(LEFT($A1147,SEARCH("-",$A1147,1)-1)&amp;"_data"),MATCH(MID($A1147, SEARCH("-",$A1147) + 1, SEARCH("-",$A1147,SEARCH("-",$A1147)+1) - SEARCH("-",$A1147) - 1),INDIRECT(LEFT($A1147,SEARCH("-",$A1147,1)-1)&amp;"_rows"),0),MATCH(RIGHT($A1147,LEN($A1147) - SEARCH("-", $A1147, SEARCH("-", $A1147) + 1)),INDIRECT(LEFT($A1147,SEARCH("-",$A1147,1)-1)&amp;"_Header"),0))</f>
        <v>0</v>
      </c>
      <c r="G1147" s="211"/>
      <c r="H1147" s="166"/>
      <c r="I1147" s="166"/>
      <c r="J1147" s="167"/>
      <c r="K1147" s="166"/>
      <c r="L1147" s="167"/>
      <c r="M1147" s="167"/>
      <c r="N1147" s="168"/>
      <c r="O1147" s="168"/>
    </row>
    <row r="1148" spans="1:17" ht="60" customHeight="1">
      <c r="A1148" s="396" t="s">
        <v>623</v>
      </c>
      <c r="B1148" s="317" t="s">
        <v>623</v>
      </c>
      <c r="C1148" s="707" t="s">
        <v>692</v>
      </c>
      <c r="D1148" s="708"/>
      <c r="E1148" s="708"/>
      <c r="F1148" s="709"/>
      <c r="G1148" s="95"/>
      <c r="H1148" s="169"/>
      <c r="I1148" s="169"/>
      <c r="J1148" s="169"/>
      <c r="K1148" s="169"/>
      <c r="L1148" s="169"/>
      <c r="M1148" s="169"/>
      <c r="N1148" s="170"/>
      <c r="O1148" s="170"/>
    </row>
    <row r="1149" spans="1:17" ht="60" customHeight="1">
      <c r="A1149" s="396" t="s">
        <v>1508</v>
      </c>
      <c r="B1149" s="317" t="s">
        <v>1509</v>
      </c>
      <c r="C1149" s="704"/>
      <c r="D1149" s="705"/>
      <c r="E1149" s="705"/>
      <c r="F1149" s="706"/>
      <c r="G1149" s="332" t="e">
        <f ca="1">IF(AND($I1149=TRUE,$J1149=TRUE),"Return to form","")</f>
        <v>#N/A</v>
      </c>
      <c r="H1149" s="169" t="e">
        <f ca="1">D1147&lt;&gt;0</f>
        <v>#N/A</v>
      </c>
      <c r="I1149" s="169" t="e">
        <f ca="1">F1147&gt;=D1147</f>
        <v>#N/A</v>
      </c>
      <c r="J1149" s="169" t="b">
        <f>ISTEXT(C1149)</f>
        <v>0</v>
      </c>
      <c r="K1149" s="169" t="e">
        <f ca="1">IF(AND(H1149=TRUE,I1149=TRUE),TRUE,FALSE)</f>
        <v>#N/A</v>
      </c>
      <c r="L1149" s="169" t="e">
        <f ca="1">IF(AND(H1149=TRUE,I1149=TRUE,J1149=TRUE),TRUE,FALSE)</f>
        <v>#N/A</v>
      </c>
      <c r="M1149" s="169"/>
      <c r="N1149" s="170"/>
      <c r="O1149" s="170" t="s">
        <v>683</v>
      </c>
      <c r="P1149">
        <f ca="1">MATCH(MID($A1147, SEARCH("-",$A1149) + 1, SEARCH("-",$A1149,SEARCH("-",$A1149)+1) - SEARCH("-",$A1149) - 1),INDIRECT(LEFT($A1149,SEARCH("-",$A1149,1)-1)&amp;"_rows"),0)</f>
        <v>59</v>
      </c>
      <c r="Q1149">
        <f ca="1">MATCH(RIGHT($A1147,LEN($A1147) - SEARCH("-", $A1147, SEARCH("-", $A1147) + 1)),INDIRECT(LEFT($A1147,SEARCH("-",$A1147,1)-1)&amp;"_Header"),0)</f>
        <v>12</v>
      </c>
    </row>
    <row r="1150" spans="1:17" ht="30" customHeight="1">
      <c r="A1150" s="396" t="s">
        <v>623</v>
      </c>
      <c r="B1150" s="317" t="s">
        <v>623</v>
      </c>
      <c r="C1150" s="707" t="s">
        <v>684</v>
      </c>
      <c r="D1150" s="708"/>
      <c r="E1150" s="708"/>
      <c r="F1150" s="709"/>
      <c r="G1150" s="211"/>
      <c r="H1150" s="169"/>
      <c r="I1150" s="169"/>
      <c r="J1150" s="169"/>
      <c r="K1150" s="169"/>
      <c r="L1150" s="169"/>
      <c r="M1150" s="169"/>
      <c r="N1150" s="170"/>
      <c r="O1150" s="170"/>
    </row>
    <row r="1151" spans="1:17" ht="60" customHeight="1">
      <c r="A1151" s="396" t="s">
        <v>1510</v>
      </c>
      <c r="B1151" s="317" t="s">
        <v>1511</v>
      </c>
      <c r="C1151" s="704"/>
      <c r="D1151" s="705"/>
      <c r="E1151" s="705"/>
      <c r="F1151" s="706"/>
      <c r="G1151" s="332" t="e">
        <f ca="1">IF(AND($I1151=TRUE,$J1151=TRUE),"Return to form","")</f>
        <v>#N/A</v>
      </c>
      <c r="H1151" s="169" t="e">
        <f ca="1">AND($F1147&lt;=SUM($C1147-$M1151),$I1149=FALSE)</f>
        <v>#N/A</v>
      </c>
      <c r="I1151" s="169" t="e">
        <f ca="1">F1147&lt;=SUM(C1147*N1151)</f>
        <v>#N/A</v>
      </c>
      <c r="J1151" s="169" t="b">
        <f>ISTEXT(C1151)</f>
        <v>0</v>
      </c>
      <c r="K1151" s="169" t="e">
        <f ca="1">IF(AND(H1151=TRUE,I1151=TRUE),TRUE,FALSE)</f>
        <v>#N/A</v>
      </c>
      <c r="L1151" s="169" t="e">
        <f ca="1">IF(AND(H1151=TRUE,I1151=TRUE,J1151=TRUE),TRUE,FALSE)</f>
        <v>#N/A</v>
      </c>
      <c r="M1151" s="169">
        <v>5000</v>
      </c>
      <c r="N1151" s="170">
        <v>0.33333333333333298</v>
      </c>
      <c r="O1151" s="170" t="s">
        <v>683</v>
      </c>
      <c r="P1151">
        <f t="shared" ref="P1151:P1153" ca="1" si="114">MATCH(MID($A1149, SEARCH("-",$A1151) + 1, SEARCH("-",$A1151,SEARCH("-",$A1151)+1) - SEARCH("-",$A1151) - 1),INDIRECT(LEFT($A1151,SEARCH("-",$A1151,1)-1)&amp;"_rows"),0)</f>
        <v>59</v>
      </c>
      <c r="Q1151">
        <f ca="1">MATCH(RIGHT($A1147,LEN($A1147) - SEARCH("-", $A1147, SEARCH("-", $A1147) + 1)),INDIRECT(LEFT($A1147,SEARCH("-",$A1147,1)-1)&amp;"_Header"),0)</f>
        <v>12</v>
      </c>
    </row>
    <row r="1152" spans="1:17" ht="30" customHeight="1">
      <c r="A1152" s="396" t="s">
        <v>623</v>
      </c>
      <c r="B1152" s="317" t="s">
        <v>623</v>
      </c>
      <c r="C1152" s="707" t="s">
        <v>687</v>
      </c>
      <c r="D1152" s="708"/>
      <c r="E1152" s="708"/>
      <c r="F1152" s="709"/>
      <c r="G1152" s="211"/>
      <c r="H1152" s="169"/>
      <c r="I1152" s="169"/>
      <c r="J1152" s="169"/>
      <c r="K1152" s="169"/>
      <c r="L1152" s="169"/>
      <c r="M1152" s="169"/>
      <c r="N1152" s="170"/>
      <c r="O1152" s="170"/>
    </row>
    <row r="1153" spans="1:17" ht="60" customHeight="1">
      <c r="A1153" s="396" t="s">
        <v>1512</v>
      </c>
      <c r="B1153" s="317" t="s">
        <v>1513</v>
      </c>
      <c r="C1153" s="704"/>
      <c r="D1153" s="705"/>
      <c r="E1153" s="705"/>
      <c r="F1153" s="706"/>
      <c r="G1153" s="332" t="e">
        <f ca="1">IF(AND($I1153=TRUE,$J1153=TRUE),"Return to form","")</f>
        <v>#N/A</v>
      </c>
      <c r="H1153" s="169" t="e">
        <f ca="1">OR(AND(E1147&lt;&gt;0,ABS(F1147-E1147)&gt;=$M1153),AND(E1147=0,F1147&gt;=$M1153))</f>
        <v>#N/A</v>
      </c>
      <c r="I1153" s="169" t="e">
        <f ca="1">OR(F1147&lt;=(E1147*(1-N1153)),F1147&gt;=(E1147*(1+N1153)))</f>
        <v>#N/A</v>
      </c>
      <c r="J1153" s="169" t="b">
        <f>ISTEXT(C1153)</f>
        <v>0</v>
      </c>
      <c r="K1153" s="169" t="e">
        <f ca="1">IF(AND(H1153=TRUE,I1153=TRUE),TRUE,FALSE)</f>
        <v>#N/A</v>
      </c>
      <c r="L1153" s="169" t="e">
        <f ca="1">IF(AND(H1153=TRUE,I1153=TRUE,J1153=TRUE),TRUE,FALSE)</f>
        <v>#N/A</v>
      </c>
      <c r="M1153" s="169">
        <v>5000</v>
      </c>
      <c r="N1153" s="170">
        <v>0.2</v>
      </c>
      <c r="O1153" s="170" t="s">
        <v>683</v>
      </c>
      <c r="P1153">
        <f t="shared" ca="1" si="114"/>
        <v>59</v>
      </c>
      <c r="Q1153">
        <f ca="1">MATCH(RIGHT($A1147,LEN($A1147) - SEARCH("-", $A1147, SEARCH("-", $A1147) + 1)),INDIRECT(LEFT($A1147,SEARCH("-",$A1147,1)-1)&amp;"_Header"),0)</f>
        <v>12</v>
      </c>
    </row>
    <row r="1154" spans="1:17" ht="15.95" customHeight="1">
      <c r="A1154" s="396" t="s">
        <v>623</v>
      </c>
      <c r="B1154" s="317" t="s">
        <v>623</v>
      </c>
      <c r="C1154" s="123"/>
      <c r="D1154" s="123"/>
      <c r="E1154" s="123"/>
      <c r="F1154" s="123"/>
      <c r="G1154" s="212"/>
      <c r="H1154" s="158"/>
      <c r="I1154" s="158"/>
      <c r="J1154" s="158"/>
      <c r="K1154" s="158"/>
      <c r="L1154" s="158"/>
      <c r="M1154" s="158"/>
      <c r="N1154" s="163"/>
      <c r="O1154" s="163"/>
    </row>
    <row r="1155" spans="1:17">
      <c r="A1155" s="396" t="s">
        <v>623</v>
      </c>
      <c r="B1155" s="317" t="s">
        <v>623</v>
      </c>
      <c r="C1155" s="92" t="s">
        <v>1514</v>
      </c>
      <c r="D1155" s="55"/>
      <c r="E1155" s="55"/>
      <c r="F1155" s="56"/>
      <c r="G1155" s="211"/>
      <c r="H1155" s="158"/>
      <c r="I1155" s="158"/>
      <c r="J1155" s="158"/>
      <c r="K1155" s="158"/>
      <c r="L1155" s="158"/>
      <c r="M1155" s="158"/>
      <c r="N1155" s="163"/>
      <c r="O1155" s="163"/>
    </row>
    <row r="1156" spans="1:17" ht="30.95">
      <c r="A1156" s="396" t="s">
        <v>623</v>
      </c>
      <c r="B1156" s="317" t="s">
        <v>623</v>
      </c>
      <c r="C1156" s="57" t="s">
        <v>675</v>
      </c>
      <c r="D1156" s="57" t="s">
        <v>676</v>
      </c>
      <c r="E1156" s="57" t="s">
        <v>677</v>
      </c>
      <c r="F1156" s="57" t="s">
        <v>678</v>
      </c>
      <c r="G1156" s="211"/>
      <c r="H1156" s="165"/>
      <c r="I1156" s="165"/>
      <c r="J1156" s="158"/>
      <c r="K1156" s="165"/>
      <c r="L1156" s="158"/>
      <c r="M1156" s="158"/>
      <c r="N1156" s="163"/>
      <c r="O1156" s="163"/>
    </row>
    <row r="1157" spans="1:17" ht="15.95" customHeight="1">
      <c r="A1157" s="397" t="str">
        <f>LEFT(A1159,LEN(A1159)-8)</f>
        <v>EandR1-tradcomtot-exptotfin</v>
      </c>
      <c r="B1157" s="317" t="s">
        <v>623</v>
      </c>
      <c r="C1157" s="249" t="e">
        <f ca="1">INDEX(INDIRECT("data_"&amp;C$1&amp;"_array"),MATCH(Cover!$C$17,INDIRECT("data_"&amp;C$1&amp;"_rows"),0),MATCH(SUBSTITUTE($A1157,"strt","end"),INDIRECT("data_"&amp;C$1&amp;"_cols"),0))</f>
        <v>#N/A</v>
      </c>
      <c r="D1157" s="249" t="e">
        <f ca="1">INDEX(INDIRECT("data_"&amp;D$1&amp;"_array"),MATCH(Cover!$C$17,INDIRECT("data_"&amp;D$1&amp;"_rows"),0),MATCH(SUBSTITUTE($A1157,"strt","end"),INDIRECT("data_"&amp;D$1&amp;"_cols"),0))</f>
        <v>#N/A</v>
      </c>
      <c r="E1157" s="249" t="e">
        <f ca="1">INDEX(INDIRECT("data_"&amp;E$1&amp;"_array"),MATCH(Cover!$C$17,INDIRECT("data_"&amp;E$1&amp;"_rows"),0),MATCH(SUBSTITUTE($A1157,"strt","end"),INDIRECT("data_"&amp;E$1&amp;"_cols"),0))</f>
        <v>#N/A</v>
      </c>
      <c r="F1157" s="250">
        <f ca="1">INDEX(INDIRECT(LEFT($A1157,SEARCH("-",$A1157,1)-1)&amp;"_data"),MATCH(MID($A1157, SEARCH("-",$A1157) + 1, SEARCH("-",$A1157,SEARCH("-",$A1157)+1) - SEARCH("-",$A1157) - 1),INDIRECT(LEFT($A1157,SEARCH("-",$A1157,1)-1)&amp;"_rows"),0),MATCH(RIGHT($A1157,LEN($A1157) - SEARCH("-", $A1157, SEARCH("-", $A1157) + 1)),INDIRECT(LEFT($A1157,SEARCH("-",$A1157,1)-1)&amp;"_Header"),0))</f>
        <v>0</v>
      </c>
      <c r="G1157" s="211"/>
      <c r="H1157" s="166"/>
      <c r="I1157" s="166"/>
      <c r="J1157" s="167"/>
      <c r="K1157" s="166"/>
      <c r="L1157" s="167"/>
      <c r="M1157" s="167"/>
      <c r="N1157" s="168"/>
      <c r="O1157" s="168"/>
    </row>
    <row r="1158" spans="1:17" ht="60" customHeight="1">
      <c r="A1158" s="396" t="s">
        <v>623</v>
      </c>
      <c r="B1158" s="317" t="s">
        <v>623</v>
      </c>
      <c r="C1158" s="707" t="s">
        <v>692</v>
      </c>
      <c r="D1158" s="708"/>
      <c r="E1158" s="708"/>
      <c r="F1158" s="709"/>
      <c r="G1158" s="95"/>
      <c r="H1158" s="169"/>
      <c r="I1158" s="169"/>
      <c r="J1158" s="169"/>
      <c r="K1158" s="169"/>
      <c r="L1158" s="169"/>
      <c r="M1158" s="169"/>
      <c r="N1158" s="170"/>
      <c r="O1158" s="170"/>
    </row>
    <row r="1159" spans="1:17" ht="60" customHeight="1">
      <c r="A1159" s="396" t="s">
        <v>1515</v>
      </c>
      <c r="B1159" s="317" t="s">
        <v>1516</v>
      </c>
      <c r="C1159" s="704"/>
      <c r="D1159" s="705"/>
      <c r="E1159" s="705"/>
      <c r="F1159" s="706"/>
      <c r="G1159" s="332" t="e">
        <f ca="1">IF(AND($I1159=TRUE,$J1159=TRUE),"Return to form","")</f>
        <v>#N/A</v>
      </c>
      <c r="H1159" s="169" t="e">
        <f ca="1">D1157&lt;&gt;0</f>
        <v>#N/A</v>
      </c>
      <c r="I1159" s="169" t="e">
        <f ca="1">F1157&gt;=D1157</f>
        <v>#N/A</v>
      </c>
      <c r="J1159" s="169" t="b">
        <f>ISTEXT(C1159)</f>
        <v>0</v>
      </c>
      <c r="K1159" s="169" t="e">
        <f ca="1">IF(AND(H1159=TRUE,I1159=TRUE),TRUE,FALSE)</f>
        <v>#N/A</v>
      </c>
      <c r="L1159" s="169" t="e">
        <f ca="1">IF(AND(H1159=TRUE,I1159=TRUE,J1159=TRUE),TRUE,FALSE)</f>
        <v>#N/A</v>
      </c>
      <c r="M1159" s="169"/>
      <c r="N1159" s="170"/>
      <c r="O1159" s="170" t="s">
        <v>683</v>
      </c>
      <c r="P1159">
        <f ca="1">MATCH(MID($A1157, SEARCH("-",$A1159) + 1, SEARCH("-",$A1159,SEARCH("-",$A1159)+1) - SEARCH("-",$A1159) - 1),INDIRECT(LEFT($A1159,SEARCH("-",$A1159,1)-1)&amp;"_rows"),0)</f>
        <v>59</v>
      </c>
      <c r="Q1159">
        <f ca="1">MATCH(RIGHT($A1157,LEN($A1157) - SEARCH("-", $A1157, SEARCH("-", $A1157) + 1)),INDIRECT(LEFT($A1157,SEARCH("-",$A1157,1)-1)&amp;"_Header"),0)</f>
        <v>23</v>
      </c>
    </row>
    <row r="1160" spans="1:17" ht="30" customHeight="1">
      <c r="A1160" s="396" t="s">
        <v>623</v>
      </c>
      <c r="B1160" s="317" t="s">
        <v>623</v>
      </c>
      <c r="C1160" s="707" t="s">
        <v>684</v>
      </c>
      <c r="D1160" s="708"/>
      <c r="E1160" s="708"/>
      <c r="F1160" s="709"/>
      <c r="G1160" s="211"/>
      <c r="H1160" s="169"/>
      <c r="I1160" s="169"/>
      <c r="J1160" s="169"/>
      <c r="K1160" s="169"/>
      <c r="L1160" s="169"/>
      <c r="M1160" s="169"/>
      <c r="N1160" s="170"/>
      <c r="O1160" s="170"/>
    </row>
    <row r="1161" spans="1:17" ht="60" customHeight="1">
      <c r="A1161" s="396" t="s">
        <v>1517</v>
      </c>
      <c r="B1161" s="317" t="s">
        <v>1518</v>
      </c>
      <c r="C1161" s="704"/>
      <c r="D1161" s="705"/>
      <c r="E1161" s="705"/>
      <c r="F1161" s="706"/>
      <c r="G1161" s="332" t="e">
        <f ca="1">IF(AND($I1161=TRUE,$J1161=TRUE),"Return to form","")</f>
        <v>#N/A</v>
      </c>
      <c r="H1161" s="169" t="e">
        <f ca="1">AND($F1157&lt;=SUM($C1157-$M1161),$I1159=FALSE)</f>
        <v>#N/A</v>
      </c>
      <c r="I1161" s="169" t="e">
        <f ca="1">F1157&lt;=SUM(C1157*N1161)</f>
        <v>#N/A</v>
      </c>
      <c r="J1161" s="169" t="b">
        <f>ISTEXT(C1161)</f>
        <v>0</v>
      </c>
      <c r="K1161" s="169" t="e">
        <f ca="1">IF(AND(H1161=TRUE,I1161=TRUE),TRUE,FALSE)</f>
        <v>#N/A</v>
      </c>
      <c r="L1161" s="169" t="e">
        <f ca="1">IF(AND(H1161=TRUE,I1161=TRUE,J1161=TRUE),TRUE,FALSE)</f>
        <v>#N/A</v>
      </c>
      <c r="M1161" s="169">
        <v>5000</v>
      </c>
      <c r="N1161" s="170">
        <v>0.33333333333333298</v>
      </c>
      <c r="O1161" s="170" t="s">
        <v>683</v>
      </c>
      <c r="P1161">
        <f t="shared" ref="P1161:P1163" ca="1" si="115">MATCH(MID($A1159, SEARCH("-",$A1161) + 1, SEARCH("-",$A1161,SEARCH("-",$A1161)+1) - SEARCH("-",$A1161) - 1),INDIRECT(LEFT($A1161,SEARCH("-",$A1161,1)-1)&amp;"_rows"),0)</f>
        <v>59</v>
      </c>
      <c r="Q1161">
        <f ca="1">MATCH(RIGHT($A1157,LEN($A1157) - SEARCH("-", $A1157, SEARCH("-", $A1157) + 1)),INDIRECT(LEFT($A1157,SEARCH("-",$A1157,1)-1)&amp;"_Header"),0)</f>
        <v>23</v>
      </c>
    </row>
    <row r="1162" spans="1:17" ht="30" customHeight="1">
      <c r="A1162" s="396" t="s">
        <v>623</v>
      </c>
      <c r="B1162" s="317" t="s">
        <v>623</v>
      </c>
      <c r="C1162" s="707" t="s">
        <v>687</v>
      </c>
      <c r="D1162" s="708"/>
      <c r="E1162" s="708"/>
      <c r="F1162" s="709"/>
      <c r="G1162" s="211"/>
      <c r="H1162" s="169"/>
      <c r="I1162" s="169"/>
      <c r="J1162" s="169"/>
      <c r="K1162" s="169"/>
      <c r="L1162" s="169"/>
      <c r="M1162" s="169"/>
      <c r="N1162" s="170"/>
      <c r="O1162" s="170"/>
    </row>
    <row r="1163" spans="1:17" ht="60" customHeight="1">
      <c r="A1163" s="396" t="s">
        <v>1519</v>
      </c>
      <c r="B1163" s="317" t="s">
        <v>1520</v>
      </c>
      <c r="C1163" s="704"/>
      <c r="D1163" s="705"/>
      <c r="E1163" s="705"/>
      <c r="F1163" s="706"/>
      <c r="G1163" s="332" t="e">
        <f ca="1">IF(AND($I1163=TRUE,$J1163=TRUE),"Return to form","")</f>
        <v>#N/A</v>
      </c>
      <c r="H1163" s="169" t="e">
        <f ca="1">OR(AND(E1157&lt;&gt;0,ABS(F1157-E1157)&gt;=$M1163),AND(E1157=0,F1157&gt;=$M1163))</f>
        <v>#N/A</v>
      </c>
      <c r="I1163" s="169" t="e">
        <f ca="1">OR(F1157&lt;=(E1157*(1-N1163)),F1157&gt;=(E1157*(1+N1163)))</f>
        <v>#N/A</v>
      </c>
      <c r="J1163" s="169" t="b">
        <f>ISTEXT(C1163)</f>
        <v>0</v>
      </c>
      <c r="K1163" s="169" t="e">
        <f ca="1">IF(AND(H1163=TRUE,I1163=TRUE),TRUE,FALSE)</f>
        <v>#N/A</v>
      </c>
      <c r="L1163" s="169" t="e">
        <f ca="1">IF(AND(H1163=TRUE,I1163=TRUE,J1163=TRUE),TRUE,FALSE)</f>
        <v>#N/A</v>
      </c>
      <c r="M1163" s="169">
        <v>5000</v>
      </c>
      <c r="N1163" s="170">
        <v>0.2</v>
      </c>
      <c r="O1163" s="170" t="s">
        <v>683</v>
      </c>
      <c r="P1163">
        <f t="shared" ca="1" si="115"/>
        <v>59</v>
      </c>
      <c r="Q1163">
        <f ca="1">MATCH(RIGHT($A1157,LEN($A1157) - SEARCH("-", $A1157, SEARCH("-", $A1157) + 1)),INDIRECT(LEFT($A1157,SEARCH("-",$A1157,1)-1)&amp;"_Header"),0)</f>
        <v>23</v>
      </c>
    </row>
    <row r="1164" spans="1:17" ht="15.95" customHeight="1">
      <c r="A1164" s="396" t="s">
        <v>623</v>
      </c>
      <c r="B1164" s="317" t="s">
        <v>623</v>
      </c>
      <c r="C1164" s="123"/>
      <c r="D1164" s="123"/>
      <c r="E1164" s="123"/>
      <c r="F1164" s="123"/>
      <c r="G1164" s="212"/>
      <c r="H1164" s="158"/>
      <c r="I1164" s="158"/>
      <c r="J1164" s="158"/>
      <c r="K1164" s="158"/>
      <c r="L1164" s="158"/>
      <c r="M1164" s="158"/>
      <c r="N1164" s="163"/>
      <c r="O1164" s="163"/>
    </row>
    <row r="1165" spans="1:17">
      <c r="A1165" s="396" t="s">
        <v>623</v>
      </c>
      <c r="B1165" s="317" t="s">
        <v>623</v>
      </c>
      <c r="C1165" s="92" t="s">
        <v>1521</v>
      </c>
      <c r="D1165" s="55"/>
      <c r="E1165" s="55"/>
      <c r="F1165" s="56"/>
      <c r="G1165" s="211"/>
      <c r="H1165" s="158"/>
      <c r="I1165" s="158"/>
      <c r="J1165" s="158"/>
      <c r="K1165" s="158"/>
      <c r="L1165" s="158"/>
      <c r="M1165" s="158"/>
      <c r="N1165" s="163"/>
      <c r="O1165" s="163"/>
    </row>
    <row r="1166" spans="1:17" ht="30.95">
      <c r="A1166" s="396" t="s">
        <v>623</v>
      </c>
      <c r="B1166" s="317" t="s">
        <v>623</v>
      </c>
      <c r="C1166" s="57" t="s">
        <v>675</v>
      </c>
      <c r="D1166" s="57" t="s">
        <v>676</v>
      </c>
      <c r="E1166" s="57" t="s">
        <v>677</v>
      </c>
      <c r="F1166" s="57" t="s">
        <v>678</v>
      </c>
      <c r="G1166" s="211"/>
      <c r="H1166" s="165"/>
      <c r="I1166" s="165"/>
      <c r="J1166" s="158"/>
      <c r="K1166" s="165"/>
      <c r="L1166" s="158"/>
      <c r="M1166" s="158"/>
      <c r="N1166" s="163"/>
      <c r="O1166" s="163"/>
    </row>
    <row r="1167" spans="1:17" ht="15.95" customHeight="1">
      <c r="A1167" s="397" t="str">
        <f>LEFT(A1169,LEN(A1169)-8)</f>
        <v>EandR1-tradcomtot-rectot</v>
      </c>
      <c r="B1167" s="317" t="s">
        <v>623</v>
      </c>
      <c r="C1167" s="249" t="e">
        <f ca="1">INDEX(INDIRECT("data_"&amp;C$1&amp;"_array"),MATCH(Cover!$C$17,INDIRECT("data_"&amp;C$1&amp;"_rows"),0),MATCH(SUBSTITUTE($A1167,"strt","end"),INDIRECT("data_"&amp;C$1&amp;"_cols"),0))</f>
        <v>#N/A</v>
      </c>
      <c r="D1167" s="249" t="e">
        <f ca="1">INDEX(INDIRECT("data_"&amp;D$1&amp;"_array"),MATCH(Cover!$C$17,INDIRECT("data_"&amp;D$1&amp;"_rows"),0),MATCH(SUBSTITUTE($A1167,"strt","end"),INDIRECT("data_"&amp;D$1&amp;"_cols"),0))</f>
        <v>#N/A</v>
      </c>
      <c r="E1167" s="249" t="e">
        <f ca="1">INDEX(INDIRECT("data_"&amp;E$1&amp;"_array"),MATCH(Cover!$C$17,INDIRECT("data_"&amp;E$1&amp;"_rows"),0),MATCH(SUBSTITUTE($A1167,"strt","end"),INDIRECT("data_"&amp;E$1&amp;"_cols"),0))</f>
        <v>#N/A</v>
      </c>
      <c r="F1167" s="250">
        <f ca="1">INDEX(INDIRECT(LEFT($A1167,SEARCH("-",$A1167,1)-1)&amp;"_data"),MATCH(MID($A1167, SEARCH("-",$A1167) + 1, SEARCH("-",$A1167,SEARCH("-",$A1167)+1) - SEARCH("-",$A1167) - 1),INDIRECT(LEFT($A1167,SEARCH("-",$A1167,1)-1)&amp;"_rows"),0),MATCH(RIGHT($A1167,LEN($A1167) - SEARCH("-", $A1167, SEARCH("-", $A1167) + 1)),INDIRECT(LEFT($A1167,SEARCH("-",$A1167,1)-1)&amp;"_Header"),0))</f>
        <v>0</v>
      </c>
      <c r="G1167" s="211"/>
      <c r="H1167" s="166"/>
      <c r="I1167" s="166"/>
      <c r="J1167" s="167"/>
      <c r="K1167" s="166"/>
      <c r="L1167" s="167"/>
      <c r="M1167" s="167"/>
      <c r="N1167" s="168"/>
      <c r="O1167" s="168"/>
    </row>
    <row r="1168" spans="1:17" ht="60" customHeight="1">
      <c r="A1168" s="396" t="s">
        <v>623</v>
      </c>
      <c r="B1168" s="317" t="s">
        <v>623</v>
      </c>
      <c r="C1168" s="707" t="s">
        <v>692</v>
      </c>
      <c r="D1168" s="708"/>
      <c r="E1168" s="708"/>
      <c r="F1168" s="709"/>
      <c r="G1168" s="95"/>
      <c r="H1168" s="169"/>
      <c r="I1168" s="169"/>
      <c r="J1168" s="169"/>
      <c r="K1168" s="169"/>
      <c r="L1168" s="169"/>
      <c r="M1168" s="169"/>
      <c r="N1168" s="170"/>
      <c r="O1168" s="170"/>
    </row>
    <row r="1169" spans="1:17" ht="60" customHeight="1">
      <c r="A1169" s="396" t="s">
        <v>1522</v>
      </c>
      <c r="B1169" s="317" t="s">
        <v>1523</v>
      </c>
      <c r="C1169" s="704"/>
      <c r="D1169" s="705"/>
      <c r="E1169" s="705"/>
      <c r="F1169" s="706"/>
      <c r="G1169" s="332" t="e">
        <f ca="1">IF(AND($I1169=TRUE,$J1169=TRUE),"Return to form","")</f>
        <v>#N/A</v>
      </c>
      <c r="H1169" s="169" t="e">
        <f ca="1">D1167&lt;&gt;0</f>
        <v>#N/A</v>
      </c>
      <c r="I1169" s="169" t="e">
        <f ca="1">F1167&gt;=D1167</f>
        <v>#N/A</v>
      </c>
      <c r="J1169" s="169" t="b">
        <f>ISTEXT(C1169)</f>
        <v>0</v>
      </c>
      <c r="K1169" s="169" t="e">
        <f ca="1">IF(AND(H1169=TRUE,I1169=TRUE),TRUE,FALSE)</f>
        <v>#N/A</v>
      </c>
      <c r="L1169" s="169" t="e">
        <f ca="1">IF(AND(H1169=TRUE,I1169=TRUE,J1169=TRUE),TRUE,FALSE)</f>
        <v>#N/A</v>
      </c>
      <c r="M1169" s="169"/>
      <c r="N1169" s="170"/>
      <c r="O1169" s="170" t="s">
        <v>683</v>
      </c>
      <c r="P1169">
        <f ca="1">MATCH(MID($A1167, SEARCH("-",$A1169) + 1, SEARCH("-",$A1169,SEARCH("-",$A1169)+1) - SEARCH("-",$A1169) - 1),INDIRECT(LEFT($A1169,SEARCH("-",$A1169,1)-1)&amp;"_rows"),0)</f>
        <v>59</v>
      </c>
      <c r="Q1169">
        <f ca="1">MATCH(RIGHT($A1167,LEN($A1167) - SEARCH("-", $A1167, SEARCH("-", $A1167) + 1)),INDIRECT(LEFT($A1167,SEARCH("-",$A1167,1)-1)&amp;"_Header"),0)</f>
        <v>39</v>
      </c>
    </row>
    <row r="1170" spans="1:17" ht="30" customHeight="1">
      <c r="A1170" s="396" t="s">
        <v>623</v>
      </c>
      <c r="B1170" s="317" t="s">
        <v>623</v>
      </c>
      <c r="C1170" s="707" t="s">
        <v>684</v>
      </c>
      <c r="D1170" s="708"/>
      <c r="E1170" s="708"/>
      <c r="F1170" s="709"/>
      <c r="G1170" s="211"/>
      <c r="H1170" s="169"/>
      <c r="I1170" s="169"/>
      <c r="J1170" s="169"/>
      <c r="K1170" s="169"/>
      <c r="L1170" s="169"/>
      <c r="M1170" s="169"/>
      <c r="N1170" s="170"/>
      <c r="O1170" s="170"/>
    </row>
    <row r="1171" spans="1:17" ht="60" customHeight="1">
      <c r="A1171" s="396" t="s">
        <v>1524</v>
      </c>
      <c r="B1171" s="317" t="s">
        <v>1525</v>
      </c>
      <c r="C1171" s="704"/>
      <c r="D1171" s="705"/>
      <c r="E1171" s="705"/>
      <c r="F1171" s="706"/>
      <c r="G1171" s="332" t="e">
        <f ca="1">IF(AND($I1171=TRUE,$J1171=TRUE),"Return to form","")</f>
        <v>#N/A</v>
      </c>
      <c r="H1171" s="169" t="e">
        <f ca="1">AND($F1167&lt;=SUM($C1167-$M1171),$I1169=FALSE)</f>
        <v>#N/A</v>
      </c>
      <c r="I1171" s="169" t="e">
        <f ca="1">F1167&lt;=SUM(C1167*N1171)</f>
        <v>#N/A</v>
      </c>
      <c r="J1171" s="169" t="b">
        <f>ISTEXT(C1171)</f>
        <v>0</v>
      </c>
      <c r="K1171" s="169" t="e">
        <f ca="1">IF(AND(H1171=TRUE,I1171=TRUE),TRUE,FALSE)</f>
        <v>#N/A</v>
      </c>
      <c r="L1171" s="169" t="e">
        <f ca="1">IF(AND(H1171=TRUE,I1171=TRUE,J1171=TRUE),TRUE,FALSE)</f>
        <v>#N/A</v>
      </c>
      <c r="M1171" s="169">
        <v>5000</v>
      </c>
      <c r="N1171" s="170">
        <v>0.33333333333333298</v>
      </c>
      <c r="O1171" s="170" t="s">
        <v>683</v>
      </c>
      <c r="P1171">
        <f t="shared" ref="P1171:P1173" ca="1" si="116">MATCH(MID($A1169, SEARCH("-",$A1171) + 1, SEARCH("-",$A1171,SEARCH("-",$A1171)+1) - SEARCH("-",$A1171) - 1),INDIRECT(LEFT($A1171,SEARCH("-",$A1171,1)-1)&amp;"_rows"),0)</f>
        <v>59</v>
      </c>
      <c r="Q1171">
        <f ca="1">MATCH(RIGHT($A1167,LEN($A1167) - SEARCH("-", $A1167, SEARCH("-", $A1167) + 1)),INDIRECT(LEFT($A1167,SEARCH("-",$A1167,1)-1)&amp;"_Header"),0)</f>
        <v>39</v>
      </c>
    </row>
    <row r="1172" spans="1:17" ht="30" customHeight="1">
      <c r="A1172" s="396" t="s">
        <v>623</v>
      </c>
      <c r="B1172" s="317" t="s">
        <v>623</v>
      </c>
      <c r="C1172" s="707" t="s">
        <v>687</v>
      </c>
      <c r="D1172" s="708"/>
      <c r="E1172" s="708"/>
      <c r="F1172" s="709"/>
      <c r="G1172" s="211"/>
      <c r="H1172" s="169"/>
      <c r="I1172" s="169"/>
      <c r="J1172" s="169"/>
      <c r="K1172" s="169"/>
      <c r="L1172" s="169"/>
      <c r="M1172" s="169"/>
      <c r="N1172" s="170"/>
      <c r="O1172" s="170"/>
    </row>
    <row r="1173" spans="1:17" ht="60" customHeight="1">
      <c r="A1173" s="396" t="s">
        <v>1526</v>
      </c>
      <c r="B1173" s="317" t="s">
        <v>1527</v>
      </c>
      <c r="C1173" s="704"/>
      <c r="D1173" s="705"/>
      <c r="E1173" s="705"/>
      <c r="F1173" s="706"/>
      <c r="G1173" s="332" t="e">
        <f ca="1">IF(AND($I1173=TRUE,$J1173=TRUE),"Return to form","")</f>
        <v>#N/A</v>
      </c>
      <c r="H1173" s="169" t="e">
        <f ca="1">OR(AND(E1167&lt;&gt;0,ABS(F1167-E1167)&gt;=$M1173),AND(E1167=0,F1167&gt;=$M1173))</f>
        <v>#N/A</v>
      </c>
      <c r="I1173" s="169" t="e">
        <f ca="1">OR(F1167&lt;=(E1167*(1-N1173)),F1167&gt;=(E1167*(1+N1173)))</f>
        <v>#N/A</v>
      </c>
      <c r="J1173" s="169" t="b">
        <f>ISTEXT(C1173)</f>
        <v>0</v>
      </c>
      <c r="K1173" s="169" t="e">
        <f ca="1">IF(AND(H1173=TRUE,I1173=TRUE),TRUE,FALSE)</f>
        <v>#N/A</v>
      </c>
      <c r="L1173" s="169" t="e">
        <f ca="1">IF(AND(H1173=TRUE,I1173=TRUE,J1173=TRUE),TRUE,FALSE)</f>
        <v>#N/A</v>
      </c>
      <c r="M1173" s="169">
        <v>5000</v>
      </c>
      <c r="N1173" s="170">
        <v>0.2</v>
      </c>
      <c r="O1173" s="170" t="s">
        <v>683</v>
      </c>
      <c r="P1173">
        <f t="shared" ca="1" si="116"/>
        <v>59</v>
      </c>
      <c r="Q1173">
        <f ca="1">MATCH(RIGHT($A1167,LEN($A1167) - SEARCH("-", $A1167, SEARCH("-", $A1167) + 1)),INDIRECT(LEFT($A1167,SEARCH("-",$A1167,1)-1)&amp;"_Header"),0)</f>
        <v>39</v>
      </c>
    </row>
    <row r="1174" spans="1:17" ht="15.95" customHeight="1">
      <c r="A1174" s="396" t="s">
        <v>623</v>
      </c>
      <c r="B1174" s="317" t="s">
        <v>623</v>
      </c>
      <c r="C1174" s="123"/>
      <c r="D1174" s="123"/>
      <c r="E1174" s="123"/>
      <c r="F1174" s="123"/>
      <c r="G1174" s="212"/>
      <c r="H1174" s="158"/>
      <c r="I1174" s="158"/>
      <c r="J1174" s="158"/>
      <c r="K1174" s="158"/>
      <c r="L1174" s="158"/>
      <c r="M1174" s="158"/>
      <c r="N1174" s="163"/>
      <c r="O1174" s="163"/>
    </row>
    <row r="1175" spans="1:17">
      <c r="A1175" s="396" t="s">
        <v>623</v>
      </c>
      <c r="B1175" s="317" t="s">
        <v>623</v>
      </c>
      <c r="C1175" s="92" t="s">
        <v>1528</v>
      </c>
      <c r="D1175" s="55"/>
      <c r="E1175" s="55"/>
      <c r="F1175" s="56"/>
      <c r="G1175" s="211"/>
      <c r="H1175" s="158"/>
      <c r="I1175" s="158"/>
      <c r="J1175" s="158"/>
      <c r="K1175" s="158"/>
      <c r="L1175" s="158"/>
      <c r="M1175" s="158"/>
      <c r="N1175" s="163"/>
      <c r="O1175" s="163"/>
    </row>
    <row r="1176" spans="1:17" ht="30.95">
      <c r="A1176" s="396" t="s">
        <v>623</v>
      </c>
      <c r="B1176" s="317" t="s">
        <v>623</v>
      </c>
      <c r="C1176" s="57" t="s">
        <v>675</v>
      </c>
      <c r="D1176" s="57" t="s">
        <v>676</v>
      </c>
      <c r="E1176" s="57" t="s">
        <v>677</v>
      </c>
      <c r="F1176" s="57" t="s">
        <v>678</v>
      </c>
      <c r="G1176" s="211"/>
      <c r="H1176" s="165"/>
      <c r="I1176" s="165"/>
      <c r="J1176" s="158"/>
      <c r="K1176" s="165"/>
      <c r="L1176" s="158"/>
      <c r="M1176" s="158"/>
      <c r="N1176" s="163"/>
      <c r="O1176" s="163"/>
    </row>
    <row r="1177" spans="1:17" ht="15.95" customHeight="1">
      <c r="A1177" s="397" t="str">
        <f>LEFT(A1179,LEN(A1179)-8)</f>
        <v>EandR1-tradoth-exptotfa</v>
      </c>
      <c r="B1177" s="317" t="s">
        <v>623</v>
      </c>
      <c r="C1177" s="249" t="e">
        <f ca="1">INDEX(INDIRECT("data_"&amp;C$1&amp;"_array"),MATCH(Cover!$C$17,INDIRECT("data_"&amp;C$1&amp;"_rows"),0),MATCH(SUBSTITUTE($A1177,"strt","end"),INDIRECT("data_"&amp;C$1&amp;"_cols"),0))</f>
        <v>#N/A</v>
      </c>
      <c r="D1177" s="249" t="e">
        <f ca="1">INDEX(INDIRECT("data_"&amp;D$1&amp;"_array"),MATCH(Cover!$C$17,INDIRECT("data_"&amp;D$1&amp;"_rows"),0),MATCH(SUBSTITUTE($A1177,"strt","end"),INDIRECT("data_"&amp;D$1&amp;"_cols"),0))</f>
        <v>#N/A</v>
      </c>
      <c r="E1177" s="249" t="e">
        <f ca="1">INDEX(INDIRECT("data_"&amp;E$1&amp;"_array"),MATCH(Cover!$C$17,INDIRECT("data_"&amp;E$1&amp;"_rows"),0),MATCH(SUBSTITUTE($A1177,"strt","end"),INDIRECT("data_"&amp;E$1&amp;"_cols"),0))</f>
        <v>#N/A</v>
      </c>
      <c r="F1177" s="250">
        <f ca="1">INDEX(INDIRECT(LEFT($A1177,SEARCH("-",$A1177,1)-1)&amp;"_data"),MATCH(MID($A1177, SEARCH("-",$A1177) + 1, SEARCH("-",$A1177,SEARCH("-",$A1177)+1) - SEARCH("-",$A1177) - 1),INDIRECT(LEFT($A1177,SEARCH("-",$A1177,1)-1)&amp;"_rows"),0),MATCH(RIGHT($A1177,LEN($A1177) - SEARCH("-", $A1177, SEARCH("-", $A1177) + 1)),INDIRECT(LEFT($A1177,SEARCH("-",$A1177,1)-1)&amp;"_Header"),0))</f>
        <v>0</v>
      </c>
      <c r="G1177" s="211"/>
      <c r="H1177" s="166"/>
      <c r="I1177" s="166"/>
      <c r="J1177" s="167"/>
      <c r="K1177" s="166"/>
      <c r="L1177" s="167"/>
      <c r="M1177" s="167"/>
      <c r="N1177" s="168"/>
      <c r="O1177" s="168"/>
    </row>
    <row r="1178" spans="1:17" ht="60" customHeight="1">
      <c r="A1178" s="396" t="s">
        <v>623</v>
      </c>
      <c r="B1178" s="317" t="s">
        <v>623</v>
      </c>
      <c r="C1178" s="707" t="s">
        <v>692</v>
      </c>
      <c r="D1178" s="708"/>
      <c r="E1178" s="708"/>
      <c r="F1178" s="709"/>
      <c r="G1178" s="95"/>
      <c r="H1178" s="169"/>
      <c r="I1178" s="169"/>
      <c r="J1178" s="169"/>
      <c r="K1178" s="169"/>
      <c r="L1178" s="169"/>
      <c r="M1178" s="169"/>
      <c r="N1178" s="170"/>
      <c r="O1178" s="170"/>
    </row>
    <row r="1179" spans="1:17" ht="60" customHeight="1">
      <c r="A1179" s="396" t="s">
        <v>1529</v>
      </c>
      <c r="B1179" s="317" t="s">
        <v>1530</v>
      </c>
      <c r="C1179" s="704"/>
      <c r="D1179" s="705"/>
      <c r="E1179" s="705"/>
      <c r="F1179" s="706"/>
      <c r="G1179" s="332" t="e">
        <f ca="1">IF(AND($I1179=TRUE,$J1179=TRUE),"Return to form","")</f>
        <v>#N/A</v>
      </c>
      <c r="H1179" s="169" t="e">
        <f ca="1">D1177&lt;&gt;0</f>
        <v>#N/A</v>
      </c>
      <c r="I1179" s="169" t="e">
        <f ca="1">F1177&gt;=D1177</f>
        <v>#N/A</v>
      </c>
      <c r="J1179" s="169" t="b">
        <f>ISTEXT(C1179)</f>
        <v>0</v>
      </c>
      <c r="K1179" s="169" t="e">
        <f ca="1">IF(AND(H1179=TRUE,I1179=TRUE),TRUE,FALSE)</f>
        <v>#N/A</v>
      </c>
      <c r="L1179" s="169" t="e">
        <f ca="1">IF(AND(H1179=TRUE,I1179=TRUE,J1179=TRUE),TRUE,FALSE)</f>
        <v>#N/A</v>
      </c>
      <c r="M1179" s="169"/>
      <c r="N1179" s="170"/>
      <c r="O1179" s="170" t="s">
        <v>683</v>
      </c>
      <c r="P1179">
        <f ca="1">MATCH(MID($A1177, SEARCH("-",$A1179) + 1, SEARCH("-",$A1179,SEARCH("-",$A1179)+1) - SEARCH("-",$A1179) - 1),INDIRECT(LEFT($A1179,SEARCH("-",$A1179,1)-1)&amp;"_rows"),0)</f>
        <v>60</v>
      </c>
      <c r="Q1179">
        <f ca="1">MATCH(RIGHT($A1177,LEN($A1177) - SEARCH("-", $A1177, SEARCH("-", $A1177) + 1)),INDIRECT(LEFT($A1177,SEARCH("-",$A1177,1)-1)&amp;"_Header"),0)</f>
        <v>12</v>
      </c>
    </row>
    <row r="1180" spans="1:17" ht="30" customHeight="1">
      <c r="A1180" s="396" t="s">
        <v>623</v>
      </c>
      <c r="B1180" s="317" t="s">
        <v>623</v>
      </c>
      <c r="C1180" s="707" t="s">
        <v>684</v>
      </c>
      <c r="D1180" s="708"/>
      <c r="E1180" s="708"/>
      <c r="F1180" s="709"/>
      <c r="G1180" s="211"/>
      <c r="H1180" s="169"/>
      <c r="I1180" s="169"/>
      <c r="J1180" s="169"/>
      <c r="K1180" s="169"/>
      <c r="L1180" s="169"/>
      <c r="M1180" s="169"/>
      <c r="N1180" s="170"/>
      <c r="O1180" s="170"/>
    </row>
    <row r="1181" spans="1:17" ht="60" customHeight="1">
      <c r="A1181" s="396" t="s">
        <v>1531</v>
      </c>
      <c r="B1181" s="317" t="s">
        <v>1532</v>
      </c>
      <c r="C1181" s="704"/>
      <c r="D1181" s="705"/>
      <c r="E1181" s="705"/>
      <c r="F1181" s="706"/>
      <c r="G1181" s="332" t="e">
        <f ca="1">IF(AND($I1181=TRUE,$J1181=TRUE),"Return to form","")</f>
        <v>#N/A</v>
      </c>
      <c r="H1181" s="169" t="e">
        <f ca="1">AND($F1177&lt;=SUM($C1177-$M1181),$I1179=FALSE)</f>
        <v>#N/A</v>
      </c>
      <c r="I1181" s="169" t="e">
        <f ca="1">F1177&lt;=SUM(C1177*N1181)</f>
        <v>#N/A</v>
      </c>
      <c r="J1181" s="169" t="b">
        <f>ISTEXT(C1181)</f>
        <v>0</v>
      </c>
      <c r="K1181" s="169" t="e">
        <f ca="1">IF(AND(H1181=TRUE,I1181=TRUE),TRUE,FALSE)</f>
        <v>#N/A</v>
      </c>
      <c r="L1181" s="169" t="e">
        <f ca="1">IF(AND(H1181=TRUE,I1181=TRUE,J1181=TRUE),TRUE,FALSE)</f>
        <v>#N/A</v>
      </c>
      <c r="M1181" s="169">
        <v>5000</v>
      </c>
      <c r="N1181" s="170">
        <v>0.33333333333333298</v>
      </c>
      <c r="O1181" s="170" t="s">
        <v>683</v>
      </c>
      <c r="P1181">
        <f t="shared" ref="P1181:P1183" ca="1" si="117">MATCH(MID($A1179, SEARCH("-",$A1181) + 1, SEARCH("-",$A1181,SEARCH("-",$A1181)+1) - SEARCH("-",$A1181) - 1),INDIRECT(LEFT($A1181,SEARCH("-",$A1181,1)-1)&amp;"_rows"),0)</f>
        <v>60</v>
      </c>
      <c r="Q1181">
        <f ca="1">MATCH(RIGHT($A1177,LEN($A1177) - SEARCH("-", $A1177, SEARCH("-", $A1177) + 1)),INDIRECT(LEFT($A1177,SEARCH("-",$A1177,1)-1)&amp;"_Header"),0)</f>
        <v>12</v>
      </c>
    </row>
    <row r="1182" spans="1:17" ht="30" customHeight="1">
      <c r="A1182" s="396" t="s">
        <v>623</v>
      </c>
      <c r="B1182" s="317" t="s">
        <v>623</v>
      </c>
      <c r="C1182" s="707" t="s">
        <v>687</v>
      </c>
      <c r="D1182" s="708"/>
      <c r="E1182" s="708"/>
      <c r="F1182" s="709"/>
      <c r="G1182" s="211"/>
      <c r="H1182" s="169"/>
      <c r="I1182" s="169"/>
      <c r="J1182" s="169"/>
      <c r="K1182" s="169"/>
      <c r="L1182" s="169"/>
      <c r="M1182" s="169"/>
      <c r="N1182" s="170"/>
      <c r="O1182" s="170"/>
    </row>
    <row r="1183" spans="1:17" ht="60" customHeight="1">
      <c r="A1183" s="396" t="s">
        <v>1533</v>
      </c>
      <c r="B1183" s="317" t="s">
        <v>1534</v>
      </c>
      <c r="C1183" s="704"/>
      <c r="D1183" s="705"/>
      <c r="E1183" s="705"/>
      <c r="F1183" s="706"/>
      <c r="G1183" s="332" t="e">
        <f ca="1">IF(AND($I1183=TRUE,$J1183=TRUE),"Return to form","")</f>
        <v>#N/A</v>
      </c>
      <c r="H1183" s="169" t="e">
        <f ca="1">OR(AND(E1177&lt;&gt;0,ABS(F1177-E1177)&gt;=$M1183),AND(E1177=0,F1177&gt;=$M1183))</f>
        <v>#N/A</v>
      </c>
      <c r="I1183" s="169" t="e">
        <f ca="1">OR(F1177&lt;=(E1177*(1-N1183)),F1177&gt;=(E1177*(1+N1183)))</f>
        <v>#N/A</v>
      </c>
      <c r="J1183" s="169" t="b">
        <f>ISTEXT(C1183)</f>
        <v>0</v>
      </c>
      <c r="K1183" s="169" t="e">
        <f ca="1">IF(AND(H1183=TRUE,I1183=TRUE),TRUE,FALSE)</f>
        <v>#N/A</v>
      </c>
      <c r="L1183" s="169" t="e">
        <f ca="1">IF(AND(H1183=TRUE,I1183=TRUE,J1183=TRUE),TRUE,FALSE)</f>
        <v>#N/A</v>
      </c>
      <c r="M1183" s="169">
        <v>5000</v>
      </c>
      <c r="N1183" s="170">
        <v>0.2</v>
      </c>
      <c r="O1183" s="170" t="s">
        <v>683</v>
      </c>
      <c r="P1183">
        <f t="shared" ca="1" si="117"/>
        <v>60</v>
      </c>
      <c r="Q1183">
        <f ca="1">MATCH(RIGHT($A1177,LEN($A1177) - SEARCH("-", $A1177, SEARCH("-", $A1177) + 1)),INDIRECT(LEFT($A1177,SEARCH("-",$A1177,1)-1)&amp;"_Header"),0)</f>
        <v>12</v>
      </c>
    </row>
    <row r="1184" spans="1:17">
      <c r="A1184" s="396" t="s">
        <v>623</v>
      </c>
      <c r="B1184" s="317" t="s">
        <v>623</v>
      </c>
      <c r="C1184" s="123"/>
      <c r="D1184" s="123"/>
      <c r="E1184" s="123"/>
      <c r="F1184" s="123"/>
      <c r="G1184" s="212"/>
      <c r="H1184" s="158"/>
      <c r="I1184" s="158"/>
      <c r="J1184" s="158"/>
      <c r="K1184" s="158"/>
      <c r="L1184" s="158"/>
      <c r="M1184" s="158"/>
      <c r="N1184" s="163"/>
      <c r="O1184" s="163"/>
    </row>
    <row r="1185" spans="1:17">
      <c r="A1185" s="396" t="s">
        <v>623</v>
      </c>
      <c r="B1185" s="317" t="s">
        <v>623</v>
      </c>
      <c r="C1185" s="92" t="s">
        <v>1535</v>
      </c>
      <c r="D1185" s="55"/>
      <c r="E1185" s="55"/>
      <c r="F1185" s="56"/>
      <c r="G1185" s="211"/>
      <c r="H1185" s="158"/>
      <c r="I1185" s="158"/>
      <c r="J1185" s="158"/>
      <c r="K1185" s="158"/>
      <c r="L1185" s="158"/>
      <c r="M1185" s="158"/>
      <c r="N1185" s="163"/>
      <c r="O1185" s="163"/>
    </row>
    <row r="1186" spans="1:17" ht="30.95">
      <c r="A1186" s="396" t="s">
        <v>623</v>
      </c>
      <c r="B1186" s="317" t="s">
        <v>623</v>
      </c>
      <c r="C1186" s="57" t="s">
        <v>675</v>
      </c>
      <c r="D1186" s="57" t="s">
        <v>676</v>
      </c>
      <c r="E1186" s="57" t="s">
        <v>677</v>
      </c>
      <c r="F1186" s="57" t="s">
        <v>678</v>
      </c>
      <c r="G1186" s="211"/>
      <c r="H1186" s="165"/>
      <c r="I1186" s="165"/>
      <c r="J1186" s="158"/>
      <c r="K1186" s="165"/>
      <c r="L1186" s="158"/>
      <c r="M1186" s="158"/>
      <c r="N1186" s="163"/>
      <c r="O1186" s="163"/>
    </row>
    <row r="1187" spans="1:17" ht="15.95" customHeight="1">
      <c r="A1187" s="397" t="str">
        <f>LEFT(A1189,LEN(A1189)-8)</f>
        <v>EandR1-tradoth-exptotfin</v>
      </c>
      <c r="B1187" s="317" t="s">
        <v>623</v>
      </c>
      <c r="C1187" s="249" t="e">
        <f ca="1">INDEX(INDIRECT("data_"&amp;C$1&amp;"_array"),MATCH(Cover!$C$17,INDIRECT("data_"&amp;C$1&amp;"_rows"),0),MATCH(SUBSTITUTE($A1187,"strt","end"),INDIRECT("data_"&amp;C$1&amp;"_cols"),0))</f>
        <v>#N/A</v>
      </c>
      <c r="D1187" s="249" t="e">
        <f ca="1">INDEX(INDIRECT("data_"&amp;D$1&amp;"_array"),MATCH(Cover!$C$17,INDIRECT("data_"&amp;D$1&amp;"_rows"),0),MATCH(SUBSTITUTE($A1187,"strt","end"),INDIRECT("data_"&amp;D$1&amp;"_cols"),0))</f>
        <v>#N/A</v>
      </c>
      <c r="E1187" s="249" t="e">
        <f ca="1">INDEX(INDIRECT("data_"&amp;E$1&amp;"_array"),MATCH(Cover!$C$17,INDIRECT("data_"&amp;E$1&amp;"_rows"),0),MATCH(SUBSTITUTE($A1187,"strt","end"),INDIRECT("data_"&amp;E$1&amp;"_cols"),0))</f>
        <v>#N/A</v>
      </c>
      <c r="F1187" s="250">
        <f ca="1">INDEX(INDIRECT(LEFT($A1187,SEARCH("-",$A1187,1)-1)&amp;"_data"),MATCH(MID($A1187, SEARCH("-",$A1187) + 1, SEARCH("-",$A1187,SEARCH("-",$A1187)+1) - SEARCH("-",$A1187) - 1),INDIRECT(LEFT($A1187,SEARCH("-",$A1187,1)-1)&amp;"_rows"),0),MATCH(RIGHT($A1187,LEN($A1187) - SEARCH("-", $A1187, SEARCH("-", $A1187) + 1)),INDIRECT(LEFT($A1187,SEARCH("-",$A1187,1)-1)&amp;"_Header"),0))</f>
        <v>0</v>
      </c>
      <c r="G1187" s="211"/>
      <c r="H1187" s="166"/>
      <c r="I1187" s="166"/>
      <c r="J1187" s="167"/>
      <c r="K1187" s="166"/>
      <c r="L1187" s="167"/>
      <c r="M1187" s="167"/>
      <c r="N1187" s="168"/>
      <c r="O1187" s="168"/>
    </row>
    <row r="1188" spans="1:17" ht="60" customHeight="1">
      <c r="A1188" s="396" t="s">
        <v>623</v>
      </c>
      <c r="B1188" s="317" t="s">
        <v>623</v>
      </c>
      <c r="C1188" s="707" t="s">
        <v>692</v>
      </c>
      <c r="D1188" s="708"/>
      <c r="E1188" s="708"/>
      <c r="F1188" s="709"/>
      <c r="G1188" s="95"/>
      <c r="H1188" s="169"/>
      <c r="I1188" s="169"/>
      <c r="J1188" s="169"/>
      <c r="K1188" s="169"/>
      <c r="L1188" s="169"/>
      <c r="M1188" s="169"/>
      <c r="N1188" s="170"/>
      <c r="O1188" s="170"/>
    </row>
    <row r="1189" spans="1:17" ht="60" customHeight="1">
      <c r="A1189" s="396" t="s">
        <v>1536</v>
      </c>
      <c r="B1189" s="317" t="s">
        <v>1537</v>
      </c>
      <c r="C1189" s="704"/>
      <c r="D1189" s="705"/>
      <c r="E1189" s="705"/>
      <c r="F1189" s="706"/>
      <c r="G1189" s="332" t="e">
        <f ca="1">IF(AND($I1189=TRUE,$J1189=TRUE),"Return to form","")</f>
        <v>#N/A</v>
      </c>
      <c r="H1189" s="169" t="e">
        <f ca="1">D1187&lt;&gt;0</f>
        <v>#N/A</v>
      </c>
      <c r="I1189" s="169" t="e">
        <f ca="1">F1187&gt;=D1187</f>
        <v>#N/A</v>
      </c>
      <c r="J1189" s="169" t="b">
        <f>ISTEXT(C1189)</f>
        <v>0</v>
      </c>
      <c r="K1189" s="169" t="e">
        <f ca="1">IF(AND(H1189=TRUE,I1189=TRUE),TRUE,FALSE)</f>
        <v>#N/A</v>
      </c>
      <c r="L1189" s="169" t="e">
        <f ca="1">IF(AND(H1189=TRUE,I1189=TRUE,J1189=TRUE),TRUE,FALSE)</f>
        <v>#N/A</v>
      </c>
      <c r="M1189" s="169"/>
      <c r="N1189" s="170"/>
      <c r="O1189" s="170" t="s">
        <v>683</v>
      </c>
      <c r="P1189">
        <f ca="1">MATCH(MID($A1187, SEARCH("-",$A1189) + 1, SEARCH("-",$A1189,SEARCH("-",$A1189)+1) - SEARCH("-",$A1189) - 1),INDIRECT(LEFT($A1189,SEARCH("-",$A1189,1)-1)&amp;"_rows"),0)</f>
        <v>60</v>
      </c>
      <c r="Q1189">
        <f ca="1">MATCH(RIGHT($A1187,LEN($A1187) - SEARCH("-", $A1187, SEARCH("-", $A1187) + 1)),INDIRECT(LEFT($A1187,SEARCH("-",$A1187,1)-1)&amp;"_Header"),0)</f>
        <v>23</v>
      </c>
    </row>
    <row r="1190" spans="1:17" ht="30" customHeight="1">
      <c r="A1190" s="396" t="s">
        <v>623</v>
      </c>
      <c r="B1190" s="317" t="s">
        <v>623</v>
      </c>
      <c r="C1190" s="707" t="s">
        <v>684</v>
      </c>
      <c r="D1190" s="708"/>
      <c r="E1190" s="708"/>
      <c r="F1190" s="709"/>
      <c r="G1190" s="211"/>
      <c r="H1190" s="169"/>
      <c r="I1190" s="169"/>
      <c r="J1190" s="169"/>
      <c r="K1190" s="169"/>
      <c r="L1190" s="169"/>
      <c r="M1190" s="169"/>
      <c r="N1190" s="170"/>
      <c r="O1190" s="170"/>
    </row>
    <row r="1191" spans="1:17" ht="60" customHeight="1">
      <c r="A1191" s="396" t="s">
        <v>1538</v>
      </c>
      <c r="B1191" s="317" t="s">
        <v>1539</v>
      </c>
      <c r="C1191" s="704"/>
      <c r="D1191" s="705"/>
      <c r="E1191" s="705"/>
      <c r="F1191" s="706"/>
      <c r="G1191" s="332" t="e">
        <f ca="1">IF(AND($I1191=TRUE,$J1191=TRUE),"Return to form","")</f>
        <v>#N/A</v>
      </c>
      <c r="H1191" s="169" t="e">
        <f ca="1">AND($F1187&lt;=SUM($C1187-$M1191),$I1189=FALSE)</f>
        <v>#N/A</v>
      </c>
      <c r="I1191" s="169" t="e">
        <f ca="1">F1187&lt;=SUM(C1187*N1191)</f>
        <v>#N/A</v>
      </c>
      <c r="J1191" s="169" t="b">
        <f>ISTEXT(C1191)</f>
        <v>0</v>
      </c>
      <c r="K1191" s="169" t="e">
        <f ca="1">IF(AND(H1191=TRUE,I1191=TRUE),TRUE,FALSE)</f>
        <v>#N/A</v>
      </c>
      <c r="L1191" s="169" t="e">
        <f ca="1">IF(AND(H1191=TRUE,I1191=TRUE,J1191=TRUE),TRUE,FALSE)</f>
        <v>#N/A</v>
      </c>
      <c r="M1191" s="169">
        <v>5000</v>
      </c>
      <c r="N1191" s="170">
        <v>0.33333333333333298</v>
      </c>
      <c r="O1191" s="170" t="s">
        <v>683</v>
      </c>
      <c r="P1191">
        <f t="shared" ref="P1191:P1193" ca="1" si="118">MATCH(MID($A1189, SEARCH("-",$A1191) + 1, SEARCH("-",$A1191,SEARCH("-",$A1191)+1) - SEARCH("-",$A1191) - 1),INDIRECT(LEFT($A1191,SEARCH("-",$A1191,1)-1)&amp;"_rows"),0)</f>
        <v>60</v>
      </c>
      <c r="Q1191">
        <f ca="1">MATCH(RIGHT($A1187,LEN($A1187) - SEARCH("-", $A1187, SEARCH("-", $A1187) + 1)),INDIRECT(LEFT($A1187,SEARCH("-",$A1187,1)-1)&amp;"_Header"),0)</f>
        <v>23</v>
      </c>
    </row>
    <row r="1192" spans="1:17" ht="30" customHeight="1">
      <c r="A1192" s="396" t="s">
        <v>623</v>
      </c>
      <c r="B1192" s="317" t="s">
        <v>623</v>
      </c>
      <c r="C1192" s="707" t="s">
        <v>687</v>
      </c>
      <c r="D1192" s="708"/>
      <c r="E1192" s="708"/>
      <c r="F1192" s="709"/>
      <c r="G1192" s="211"/>
      <c r="H1192" s="169"/>
      <c r="I1192" s="169"/>
      <c r="J1192" s="169"/>
      <c r="K1192" s="169"/>
      <c r="L1192" s="169"/>
      <c r="M1192" s="169"/>
      <c r="N1192" s="170"/>
      <c r="O1192" s="170"/>
    </row>
    <row r="1193" spans="1:17" ht="60" customHeight="1">
      <c r="A1193" s="396" t="s">
        <v>1540</v>
      </c>
      <c r="B1193" s="317" t="s">
        <v>1541</v>
      </c>
      <c r="C1193" s="704"/>
      <c r="D1193" s="705"/>
      <c r="E1193" s="705"/>
      <c r="F1193" s="706"/>
      <c r="G1193" s="332" t="e">
        <f ca="1">IF(AND($I1193=TRUE,$J1193=TRUE),"Return to form","")</f>
        <v>#N/A</v>
      </c>
      <c r="H1193" s="169" t="e">
        <f ca="1">OR(AND(E1187&lt;&gt;0,ABS(F1187-E1187)&gt;=$M1193),AND(E1187=0,F1187&gt;=$M1193))</f>
        <v>#N/A</v>
      </c>
      <c r="I1193" s="169" t="e">
        <f ca="1">OR(F1187&lt;=(E1187*(1-N1193)),F1187&gt;=(E1187*(1+N1193)))</f>
        <v>#N/A</v>
      </c>
      <c r="J1193" s="169" t="b">
        <f>ISTEXT(C1193)</f>
        <v>0</v>
      </c>
      <c r="K1193" s="169" t="e">
        <f ca="1">IF(AND(H1193=TRUE,I1193=TRUE),TRUE,FALSE)</f>
        <v>#N/A</v>
      </c>
      <c r="L1193" s="169" t="e">
        <f ca="1">IF(AND(H1193=TRUE,I1193=TRUE,J1193=TRUE),TRUE,FALSE)</f>
        <v>#N/A</v>
      </c>
      <c r="M1193" s="169">
        <v>5000</v>
      </c>
      <c r="N1193" s="170">
        <v>0.2</v>
      </c>
      <c r="O1193" s="170" t="s">
        <v>683</v>
      </c>
      <c r="P1193">
        <f t="shared" ca="1" si="118"/>
        <v>60</v>
      </c>
      <c r="Q1193">
        <f ca="1">MATCH(RIGHT($A1187,LEN($A1187) - SEARCH("-", $A1187, SEARCH("-", $A1187) + 1)),INDIRECT(LEFT($A1187,SEARCH("-",$A1187,1)-1)&amp;"_Header"),0)</f>
        <v>23</v>
      </c>
    </row>
    <row r="1194" spans="1:17">
      <c r="A1194" s="396" t="s">
        <v>623</v>
      </c>
      <c r="B1194" s="317" t="s">
        <v>623</v>
      </c>
      <c r="C1194" s="123"/>
      <c r="D1194" s="123"/>
      <c r="E1194" s="123"/>
      <c r="F1194" s="123"/>
      <c r="G1194" s="212"/>
      <c r="H1194" s="158"/>
      <c r="I1194" s="158"/>
      <c r="J1194" s="158"/>
      <c r="K1194" s="158"/>
      <c r="L1194" s="158"/>
      <c r="M1194" s="158"/>
      <c r="N1194" s="163"/>
      <c r="O1194" s="163"/>
    </row>
    <row r="1195" spans="1:17">
      <c r="A1195" s="396" t="s">
        <v>623</v>
      </c>
      <c r="B1195" s="317" t="s">
        <v>623</v>
      </c>
      <c r="C1195" s="92" t="s">
        <v>1542</v>
      </c>
      <c r="D1195" s="55"/>
      <c r="E1195" s="55"/>
      <c r="F1195" s="56"/>
      <c r="G1195" s="211"/>
      <c r="H1195" s="158"/>
      <c r="I1195" s="158"/>
      <c r="J1195" s="158"/>
      <c r="K1195" s="158"/>
      <c r="L1195" s="158"/>
      <c r="M1195" s="158"/>
      <c r="N1195" s="163"/>
      <c r="O1195" s="163"/>
    </row>
    <row r="1196" spans="1:17" ht="30.95">
      <c r="A1196" s="396" t="s">
        <v>623</v>
      </c>
      <c r="B1196" s="317" t="s">
        <v>623</v>
      </c>
      <c r="C1196" s="57" t="s">
        <v>675</v>
      </c>
      <c r="D1196" s="57" t="s">
        <v>676</v>
      </c>
      <c r="E1196" s="57" t="s">
        <v>677</v>
      </c>
      <c r="F1196" s="57" t="s">
        <v>678</v>
      </c>
      <c r="G1196" s="211"/>
      <c r="H1196" s="165"/>
      <c r="I1196" s="165"/>
      <c r="J1196" s="158"/>
      <c r="K1196" s="165"/>
      <c r="L1196" s="158"/>
      <c r="M1196" s="158"/>
      <c r="N1196" s="163"/>
      <c r="O1196" s="163"/>
    </row>
    <row r="1197" spans="1:17">
      <c r="A1197" s="397" t="str">
        <f>LEFT(A1199,LEN(A1199)-8)</f>
        <v>EandR1-tradoth-rectot</v>
      </c>
      <c r="B1197" s="317" t="s">
        <v>623</v>
      </c>
      <c r="C1197" s="249" t="e">
        <f ca="1">INDEX(INDIRECT("data_"&amp;C$1&amp;"_array"),MATCH(Cover!$C$17,INDIRECT("data_"&amp;C$1&amp;"_rows"),0),MATCH(SUBSTITUTE($A1197,"strt","end"),INDIRECT("data_"&amp;C$1&amp;"_cols"),0))</f>
        <v>#N/A</v>
      </c>
      <c r="D1197" s="249" t="e">
        <f ca="1">INDEX(INDIRECT("data_"&amp;D$1&amp;"_array"),MATCH(Cover!$C$17,INDIRECT("data_"&amp;D$1&amp;"_rows"),0),MATCH(SUBSTITUTE($A1197,"strt","end"),INDIRECT("data_"&amp;D$1&amp;"_cols"),0))</f>
        <v>#N/A</v>
      </c>
      <c r="E1197" s="249" t="e">
        <f ca="1">INDEX(INDIRECT("data_"&amp;E$1&amp;"_array"),MATCH(Cover!$C$17,INDIRECT("data_"&amp;E$1&amp;"_rows"),0),MATCH(SUBSTITUTE($A1197,"strt","end"),INDIRECT("data_"&amp;E$1&amp;"_cols"),0))</f>
        <v>#N/A</v>
      </c>
      <c r="F1197" s="250">
        <f ca="1">INDEX(INDIRECT(LEFT($A1197,SEARCH("-",$A1197,1)-1)&amp;"_data"),MATCH(MID($A1197, SEARCH("-",$A1197) + 1, SEARCH("-",$A1197,SEARCH("-",$A1197)+1) - SEARCH("-",$A1197) - 1),INDIRECT(LEFT($A1197,SEARCH("-",$A1197,1)-1)&amp;"_rows"),0),MATCH(RIGHT($A1197,LEN($A1197) - SEARCH("-", $A1197, SEARCH("-", $A1197) + 1)),INDIRECT(LEFT($A1197,SEARCH("-",$A1197,1)-1)&amp;"_Header"),0))</f>
        <v>0</v>
      </c>
      <c r="G1197" s="211"/>
      <c r="H1197" s="166"/>
      <c r="I1197" s="166"/>
      <c r="J1197" s="167"/>
      <c r="K1197" s="166"/>
      <c r="L1197" s="167"/>
      <c r="M1197" s="167"/>
      <c r="N1197" s="168"/>
      <c r="O1197" s="168"/>
    </row>
    <row r="1198" spans="1:17" ht="60" customHeight="1">
      <c r="A1198" s="396" t="s">
        <v>623</v>
      </c>
      <c r="B1198" s="317" t="s">
        <v>623</v>
      </c>
      <c r="C1198" s="707" t="s">
        <v>692</v>
      </c>
      <c r="D1198" s="708"/>
      <c r="E1198" s="708"/>
      <c r="F1198" s="709"/>
      <c r="G1198" s="95"/>
      <c r="H1198" s="169"/>
      <c r="I1198" s="169"/>
      <c r="J1198" s="169"/>
      <c r="K1198" s="169"/>
      <c r="L1198" s="169"/>
      <c r="M1198" s="169"/>
      <c r="N1198" s="170"/>
      <c r="O1198" s="170"/>
    </row>
    <row r="1199" spans="1:17" ht="60" customHeight="1">
      <c r="A1199" s="396" t="s">
        <v>1543</v>
      </c>
      <c r="B1199" s="317" t="s">
        <v>1544</v>
      </c>
      <c r="C1199" s="704"/>
      <c r="D1199" s="705"/>
      <c r="E1199" s="705"/>
      <c r="F1199" s="706"/>
      <c r="G1199" s="332" t="e">
        <f ca="1">IF(AND($I1199=TRUE,$J1199=TRUE),"Return to form","")</f>
        <v>#N/A</v>
      </c>
      <c r="H1199" s="169" t="e">
        <f ca="1">D1197&lt;&gt;0</f>
        <v>#N/A</v>
      </c>
      <c r="I1199" s="169" t="e">
        <f ca="1">F1197&gt;=D1197</f>
        <v>#N/A</v>
      </c>
      <c r="J1199" s="169" t="b">
        <f>ISTEXT(C1199)</f>
        <v>0</v>
      </c>
      <c r="K1199" s="169" t="e">
        <f ca="1">IF(AND(H1199=TRUE,I1199=TRUE),TRUE,FALSE)</f>
        <v>#N/A</v>
      </c>
      <c r="L1199" s="169" t="e">
        <f ca="1">IF(AND(H1199=TRUE,I1199=TRUE,J1199=TRUE),TRUE,FALSE)</f>
        <v>#N/A</v>
      </c>
      <c r="M1199" s="169"/>
      <c r="N1199" s="170"/>
      <c r="O1199" s="170" t="s">
        <v>683</v>
      </c>
      <c r="P1199">
        <f ca="1">MATCH(MID($A1197, SEARCH("-",$A1199) + 1, SEARCH("-",$A1199,SEARCH("-",$A1199)+1) - SEARCH("-",$A1199) - 1),INDIRECT(LEFT($A1199,SEARCH("-",$A1199,1)-1)&amp;"_rows"),0)</f>
        <v>60</v>
      </c>
      <c r="Q1199">
        <f ca="1">MATCH(RIGHT($A1197,LEN($A1197) - SEARCH("-", $A1197, SEARCH("-", $A1197) + 1)),INDIRECT(LEFT($A1197,SEARCH("-",$A1197,1)-1)&amp;"_Header"),0)</f>
        <v>39</v>
      </c>
    </row>
    <row r="1200" spans="1:17" ht="30" customHeight="1">
      <c r="A1200" s="396" t="s">
        <v>623</v>
      </c>
      <c r="B1200" s="317" t="s">
        <v>623</v>
      </c>
      <c r="C1200" s="707" t="s">
        <v>684</v>
      </c>
      <c r="D1200" s="708"/>
      <c r="E1200" s="708"/>
      <c r="F1200" s="709"/>
      <c r="G1200" s="211"/>
      <c r="H1200" s="169"/>
      <c r="I1200" s="169"/>
      <c r="J1200" s="169"/>
      <c r="K1200" s="169"/>
      <c r="L1200" s="169"/>
      <c r="M1200" s="169"/>
      <c r="N1200" s="170"/>
      <c r="O1200" s="170"/>
    </row>
    <row r="1201" spans="1:23" ht="60" customHeight="1">
      <c r="A1201" s="396" t="s">
        <v>1545</v>
      </c>
      <c r="B1201" s="317" t="s">
        <v>1546</v>
      </c>
      <c r="C1201" s="704"/>
      <c r="D1201" s="705"/>
      <c r="E1201" s="705"/>
      <c r="F1201" s="706"/>
      <c r="G1201" s="332" t="e">
        <f ca="1">IF(AND($I1201=TRUE,$J1201=TRUE),"Return to form","")</f>
        <v>#N/A</v>
      </c>
      <c r="H1201" s="169" t="e">
        <f ca="1">AND($F1197&lt;=SUM($C1197-$M1201),$I1199=FALSE)</f>
        <v>#N/A</v>
      </c>
      <c r="I1201" s="169" t="e">
        <f ca="1">F1197&lt;=SUM(C1197*N1201)</f>
        <v>#N/A</v>
      </c>
      <c r="J1201" s="169" t="b">
        <f>ISTEXT(C1201)</f>
        <v>0</v>
      </c>
      <c r="K1201" s="169" t="e">
        <f ca="1">IF(AND(H1201=TRUE,I1201=TRUE),TRUE,FALSE)</f>
        <v>#N/A</v>
      </c>
      <c r="L1201" s="169" t="e">
        <f ca="1">IF(AND(H1201=TRUE,I1201=TRUE,J1201=TRUE),TRUE,FALSE)</f>
        <v>#N/A</v>
      </c>
      <c r="M1201" s="169">
        <v>5000</v>
      </c>
      <c r="N1201" s="170">
        <v>0.33333333333333298</v>
      </c>
      <c r="O1201" s="170" t="s">
        <v>683</v>
      </c>
      <c r="P1201">
        <f t="shared" ref="P1201:P1203" ca="1" si="119">MATCH(MID($A1199, SEARCH("-",$A1201) + 1, SEARCH("-",$A1201,SEARCH("-",$A1201)+1) - SEARCH("-",$A1201) - 1),INDIRECT(LEFT($A1201,SEARCH("-",$A1201,1)-1)&amp;"_rows"),0)</f>
        <v>60</v>
      </c>
      <c r="Q1201">
        <f ca="1">MATCH(RIGHT($A1197,LEN($A1197) - SEARCH("-", $A1197, SEARCH("-", $A1197) + 1)),INDIRECT(LEFT($A1197,SEARCH("-",$A1197,1)-1)&amp;"_Header"),0)</f>
        <v>39</v>
      </c>
    </row>
    <row r="1202" spans="1:23" ht="30" customHeight="1">
      <c r="A1202" s="396" t="s">
        <v>623</v>
      </c>
      <c r="B1202" s="317" t="s">
        <v>623</v>
      </c>
      <c r="C1202" s="707" t="s">
        <v>687</v>
      </c>
      <c r="D1202" s="708"/>
      <c r="E1202" s="708"/>
      <c r="F1202" s="709"/>
      <c r="G1202" s="211"/>
      <c r="H1202" s="169"/>
      <c r="I1202" s="169"/>
      <c r="J1202" s="169"/>
      <c r="K1202" s="169"/>
      <c r="L1202" s="169"/>
      <c r="M1202" s="169"/>
      <c r="N1202" s="170"/>
      <c r="O1202" s="170"/>
    </row>
    <row r="1203" spans="1:23" ht="60" customHeight="1">
      <c r="A1203" s="396" t="s">
        <v>1547</v>
      </c>
      <c r="B1203" s="317" t="s">
        <v>1548</v>
      </c>
      <c r="C1203" s="704"/>
      <c r="D1203" s="705"/>
      <c r="E1203" s="705"/>
      <c r="F1203" s="706"/>
      <c r="G1203" s="332" t="e">
        <f ca="1">IF(AND($I1203=TRUE,$J1203=TRUE),"Return to form","")</f>
        <v>#N/A</v>
      </c>
      <c r="H1203" s="169" t="e">
        <f ca="1">OR(AND(E1197&lt;&gt;0,ABS(F1197-E1197)&gt;=$M1203),AND(E1197=0,F1197&gt;=$M1203))</f>
        <v>#N/A</v>
      </c>
      <c r="I1203" s="169" t="e">
        <f ca="1">OR(F1197&lt;=(E1197*(1-N1203)),F1197&gt;=(E1197*(1+N1203)))</f>
        <v>#N/A</v>
      </c>
      <c r="J1203" s="169" t="b">
        <f>ISTEXT(C1203)</f>
        <v>0</v>
      </c>
      <c r="K1203" s="169" t="e">
        <f ca="1">IF(AND(H1203=TRUE,I1203=TRUE),TRUE,FALSE)</f>
        <v>#N/A</v>
      </c>
      <c r="L1203" s="169" t="e">
        <f ca="1">IF(AND(H1203=TRUE,I1203=TRUE,J1203=TRUE),TRUE,FALSE)</f>
        <v>#N/A</v>
      </c>
      <c r="M1203" s="169">
        <v>5000</v>
      </c>
      <c r="N1203" s="170">
        <v>0.2</v>
      </c>
      <c r="O1203" s="170" t="s">
        <v>683</v>
      </c>
      <c r="P1203">
        <f t="shared" ca="1" si="119"/>
        <v>60</v>
      </c>
      <c r="Q1203">
        <f ca="1">MATCH(RIGHT($A1197,LEN($A1197) - SEARCH("-", $A1197, SEARCH("-", $A1197) + 1)),INDIRECT(LEFT($A1197,SEARCH("-",$A1197,1)-1)&amp;"_Header"),0)</f>
        <v>39</v>
      </c>
    </row>
    <row r="1204" spans="1:23">
      <c r="A1204" s="226" t="s">
        <v>623</v>
      </c>
      <c r="B1204" s="317" t="s">
        <v>623</v>
      </c>
      <c r="C1204" s="123"/>
      <c r="D1204" s="123"/>
      <c r="E1204" s="123"/>
      <c r="F1204" s="123"/>
      <c r="G1204" s="208"/>
      <c r="H1204" s="158"/>
      <c r="I1204" s="158"/>
      <c r="J1204" s="158"/>
      <c r="K1204" s="158"/>
      <c r="L1204" s="158"/>
      <c r="M1204" s="158"/>
      <c r="N1204" s="163"/>
      <c r="O1204" s="163"/>
    </row>
    <row r="1205" spans="1:23">
      <c r="A1205" s="396" t="s">
        <v>623</v>
      </c>
      <c r="B1205" s="317" t="s">
        <v>623</v>
      </c>
      <c r="C1205" s="717" t="s">
        <v>1549</v>
      </c>
      <c r="D1205" s="718"/>
      <c r="E1205" s="718"/>
      <c r="F1205" s="719"/>
      <c r="G1205" s="211"/>
      <c r="H1205" s="158"/>
      <c r="I1205" s="158"/>
      <c r="J1205" s="158"/>
      <c r="K1205" s="158"/>
      <c r="L1205" s="158"/>
      <c r="M1205" s="158"/>
      <c r="N1205" s="163"/>
      <c r="O1205" s="163"/>
    </row>
    <row r="1206" spans="1:23" ht="46.5">
      <c r="A1206" s="396" t="s">
        <v>623</v>
      </c>
      <c r="B1206" s="317" t="s">
        <v>623</v>
      </c>
      <c r="C1206" s="57" t="s">
        <v>1550</v>
      </c>
      <c r="D1206" s="57" t="s">
        <v>676</v>
      </c>
      <c r="E1206" s="580"/>
      <c r="F1206" s="57" t="s">
        <v>1551</v>
      </c>
      <c r="G1206" s="211"/>
      <c r="H1206" s="165"/>
      <c r="I1206" s="165"/>
      <c r="J1206" s="158"/>
      <c r="K1206" s="165"/>
      <c r="L1206" s="158"/>
      <c r="M1206" s="158"/>
      <c r="N1206" s="163"/>
      <c r="O1206" s="163"/>
    </row>
    <row r="1207" spans="1:23">
      <c r="A1207" s="362" t="s">
        <v>1552</v>
      </c>
      <c r="B1207" s="317" t="s">
        <v>623</v>
      </c>
      <c r="C1207" s="249" t="e">
        <f ca="1">INDEX(INDIRECT("data_"&amp;C$1&amp;"_array"),MATCH(Cover!$C$17,INDIRECT("data_"&amp;C$1&amp;"_rows"),0),MATCH(SUBSTITUTE($A1207,"strt","end"),INDIRECT("data_"&amp;C$1&amp;"_cols"),0))</f>
        <v>#N/A</v>
      </c>
      <c r="D1207" s="249" t="e">
        <f ca="1">INDEX(INDIRECT("data_"&amp;D$1&amp;"_array"),MATCH(Cover!$C$17,INDIRECT("data_"&amp;D$1&amp;"_rows"),0),MATCH(SUBSTITUTE($A1207,"strt","end"),INDIRECT("data_"&amp;D$1&amp;"_cols"),0))</f>
        <v>#N/A</v>
      </c>
      <c r="E1207" s="581"/>
      <c r="F1207" s="250">
        <f ca="1">INDEX(INDIRECT(LEFT($A1207,SEARCH("-",$A1207,1)-1)&amp;"_data"),MATCH(MID($A1207, SEARCH("-",$A1207) + 1, SEARCH("-",$A1207,SEARCH("-",$A1207)+1) - SEARCH("-",$A1207) - 1),INDIRECT(LEFT($A1207,SEARCH("-",$A1207,1)-1)&amp;"_rows"),0),MATCH(RIGHT($A1207,LEN($A1207) - SEARCH("-", $A1207, SEARCH("-", $A1207) + 1)),INDIRECT(LEFT($A1207,SEARCH("-",$A1207,1)-1)&amp;"_Header"),0))</f>
        <v>0</v>
      </c>
      <c r="G1207" s="211"/>
      <c r="H1207" s="166"/>
      <c r="I1207" s="166"/>
      <c r="J1207" s="167"/>
      <c r="K1207" s="166"/>
      <c r="L1207" s="167"/>
      <c r="M1207" s="167"/>
      <c r="N1207" s="168"/>
      <c r="O1207" s="168"/>
    </row>
    <row r="1208" spans="1:23" ht="60" customHeight="1">
      <c r="A1208" s="396" t="s">
        <v>623</v>
      </c>
      <c r="B1208" s="317" t="s">
        <v>623</v>
      </c>
      <c r="C1208" s="707" t="s">
        <v>692</v>
      </c>
      <c r="D1208" s="708"/>
      <c r="E1208" s="708"/>
      <c r="F1208" s="709"/>
      <c r="G1208" s="95"/>
      <c r="H1208" s="169"/>
      <c r="I1208" s="169"/>
      <c r="J1208" s="169"/>
      <c r="K1208" s="169"/>
      <c r="L1208" s="169"/>
      <c r="M1208" s="169"/>
      <c r="N1208" s="170"/>
      <c r="O1208" s="170"/>
      <c r="T1208" s="362"/>
      <c r="U1208" s="362"/>
      <c r="V1208" s="362"/>
      <c r="W1208" s="362"/>
    </row>
    <row r="1209" spans="1:23" ht="60" customHeight="1">
      <c r="A1209" s="362" t="s">
        <v>1553</v>
      </c>
      <c r="B1209" s="317" t="s">
        <v>1554</v>
      </c>
      <c r="C1209" s="704"/>
      <c r="D1209" s="705"/>
      <c r="E1209" s="705"/>
      <c r="F1209" s="706"/>
      <c r="G1209" s="332" t="str">
        <f ca="1">IF(AND($I1209=TRUE,$J1209=TRUE),"Return to form","")</f>
        <v/>
      </c>
      <c r="H1209" s="169" t="e">
        <f ca="1">D1207&lt;&gt;0</f>
        <v>#N/A</v>
      </c>
      <c r="I1209" s="169" t="b">
        <f ca="1">IFERROR(F1207&gt;=D1207, FALSE)</f>
        <v>0</v>
      </c>
      <c r="J1209" s="169" t="b">
        <f>ISTEXT(C1209)</f>
        <v>0</v>
      </c>
      <c r="K1209" s="169" t="e">
        <f ca="1">IF(AND(H1209=TRUE,I1209=TRUE),TRUE,FALSE)</f>
        <v>#N/A</v>
      </c>
      <c r="L1209" s="169" t="e">
        <f ca="1">IF(AND(H1209=TRUE,I1209=TRUE,J1209=TRUE),TRUE,FALSE)</f>
        <v>#N/A</v>
      </c>
      <c r="M1209" s="169"/>
      <c r="N1209" s="170"/>
      <c r="O1209" s="170"/>
    </row>
    <row r="1210" spans="1:23" ht="30" customHeight="1">
      <c r="A1210" s="396" t="s">
        <v>623</v>
      </c>
      <c r="B1210" s="317" t="s">
        <v>623</v>
      </c>
      <c r="C1210" s="707" t="s">
        <v>684</v>
      </c>
      <c r="D1210" s="708"/>
      <c r="E1210" s="708"/>
      <c r="F1210" s="709"/>
      <c r="G1210" s="211"/>
      <c r="H1210" s="169"/>
      <c r="I1210" s="169"/>
      <c r="J1210" s="169"/>
      <c r="K1210" s="169"/>
      <c r="L1210" s="169"/>
      <c r="M1210" s="169"/>
      <c r="N1210" s="170"/>
      <c r="O1210" s="170"/>
    </row>
    <row r="1211" spans="1:23" ht="60" customHeight="1">
      <c r="A1211" s="362" t="s">
        <v>1555</v>
      </c>
      <c r="B1211" s="317" t="s">
        <v>1556</v>
      </c>
      <c r="C1211" s="704"/>
      <c r="D1211" s="705"/>
      <c r="E1211" s="705"/>
      <c r="F1211" s="706"/>
      <c r="G1211" s="332" t="str">
        <f ca="1">IF(AND($I1211=TRUE,$J1211=TRUE),"Return to form","")</f>
        <v/>
      </c>
      <c r="H1211" s="169" t="e">
        <f ca="1">AND($F1207&lt;=SUM($C1207-$M1211),$I1209=FALSE)</f>
        <v>#N/A</v>
      </c>
      <c r="I1211" s="169" t="b">
        <f ca="1">IFERROR(F1207&lt;=SUM(C1207*N1211), FALSE)</f>
        <v>0</v>
      </c>
      <c r="J1211" s="169" t="b">
        <f>ISTEXT(C1211)</f>
        <v>0</v>
      </c>
      <c r="K1211" s="169" t="e">
        <f ca="1">IF(AND(H1211=TRUE,I1211=TRUE),TRUE,FALSE)</f>
        <v>#N/A</v>
      </c>
      <c r="L1211" s="169" t="e">
        <f ca="1">IF(AND(H1211=TRUE,I1211=TRUE,J1211=TRUE),TRUE,FALSE)</f>
        <v>#N/A</v>
      </c>
      <c r="M1211" s="169">
        <v>5000</v>
      </c>
      <c r="N1211" s="170">
        <v>0.33333333333333298</v>
      </c>
      <c r="O1211" s="170"/>
    </row>
    <row r="1212" spans="1:23" ht="34.5" customHeight="1">
      <c r="A1212" s="397"/>
      <c r="B1212" s="317"/>
      <c r="C1212" s="707" t="s">
        <v>1557</v>
      </c>
      <c r="D1212" s="708"/>
      <c r="E1212" s="708"/>
      <c r="F1212" s="709"/>
      <c r="G1212" s="211"/>
      <c r="H1212" s="166"/>
      <c r="I1212" s="166"/>
      <c r="J1212" s="167"/>
      <c r="K1212" s="166"/>
      <c r="L1212" s="167"/>
      <c r="M1212" s="167"/>
      <c r="N1212" s="168"/>
      <c r="O1212" s="168"/>
    </row>
    <row r="1213" spans="1:23" ht="60" customHeight="1">
      <c r="A1213" s="362" t="s">
        <v>1558</v>
      </c>
      <c r="B1213" s="317" t="s">
        <v>1559</v>
      </c>
      <c r="C1213" s="704"/>
      <c r="D1213" s="705"/>
      <c r="E1213" s="705"/>
      <c r="F1213" s="706"/>
      <c r="G1213" s="332" t="e">
        <f ca="1">IF(AND($L1213=TRUE,$J1213=TRUE),"Return to form","")</f>
        <v>#N/A</v>
      </c>
      <c r="H1213" s="166"/>
      <c r="I1213" s="166"/>
      <c r="J1213" s="169" t="b">
        <f>ISTEXT(C1213)</f>
        <v>0</v>
      </c>
      <c r="K1213" s="582" t="e">
        <f ca="1">IF(OR(AND(ABS(C1207)*200&lt;ABS(F1207), C1207&lt;&gt;0), AND(C1207=0, F1207&gt;5000)), TRUE, FALSE)</f>
        <v>#N/A</v>
      </c>
      <c r="L1213" s="169" t="e">
        <f ca="1">IF(AND(K1213=TRUE,J1213=TRUE),TRUE,FALSE)</f>
        <v>#N/A</v>
      </c>
      <c r="M1213" s="167"/>
      <c r="N1213" s="168"/>
      <c r="O1213" s="168"/>
    </row>
    <row r="1214" spans="1:23" ht="36" customHeight="1">
      <c r="A1214" s="396" t="s">
        <v>623</v>
      </c>
      <c r="B1214" s="317" t="s">
        <v>623</v>
      </c>
      <c r="C1214" s="707" t="s">
        <v>1560</v>
      </c>
      <c r="D1214" s="708"/>
      <c r="E1214" s="708"/>
      <c r="F1214" s="709"/>
      <c r="G1214" s="95"/>
      <c r="H1214" s="169"/>
      <c r="I1214" s="169"/>
      <c r="J1214" s="169"/>
      <c r="K1214" s="169"/>
      <c r="L1214" s="169"/>
      <c r="M1214" s="169"/>
      <c r="N1214" s="170"/>
      <c r="O1214" s="170"/>
    </row>
    <row r="1215" spans="1:23" ht="60" customHeight="1">
      <c r="A1215" s="362" t="s">
        <v>1561</v>
      </c>
      <c r="B1215" s="317" t="s">
        <v>1562</v>
      </c>
      <c r="C1215" s="704"/>
      <c r="D1215" s="705"/>
      <c r="E1215" s="705"/>
      <c r="F1215" s="706"/>
      <c r="G1215" s="332" t="str">
        <f>IF(AND($K1215=TRUE,$J1215=TRUE),"Return to form","")</f>
        <v/>
      </c>
      <c r="H1215" s="169"/>
      <c r="I1215" s="169"/>
      <c r="J1215" s="169" t="b">
        <f>ISTEXT(C1215)</f>
        <v>0</v>
      </c>
      <c r="K1215" s="169" t="b">
        <f>IF(MIN('E&amp;R1F'!I9:I36)&lt;0, TRUE, FALSE)</f>
        <v>0</v>
      </c>
      <c r="L1215" s="169" t="b">
        <f>IF(AND(K1215=TRUE,J1215=TRUE),TRUE,FALSE)</f>
        <v>0</v>
      </c>
      <c r="M1215" s="169"/>
      <c r="N1215" s="170"/>
      <c r="O1215" s="170"/>
    </row>
    <row r="1216" spans="1:23">
      <c r="A1216" s="226" t="s">
        <v>623</v>
      </c>
      <c r="B1216" s="317" t="s">
        <v>623</v>
      </c>
      <c r="C1216" s="123"/>
      <c r="D1216" s="123"/>
      <c r="E1216" s="123"/>
      <c r="F1216" s="123"/>
      <c r="G1216" s="208"/>
      <c r="H1216" s="158"/>
      <c r="I1216" s="158"/>
      <c r="J1216" s="158"/>
      <c r="K1216" s="158"/>
      <c r="L1216" s="158"/>
      <c r="M1216" s="158"/>
      <c r="N1216" s="163"/>
      <c r="O1216" s="163"/>
    </row>
    <row r="1217" spans="1:15">
      <c r="A1217" s="396" t="s">
        <v>623</v>
      </c>
      <c r="B1217" s="317" t="s">
        <v>623</v>
      </c>
      <c r="C1217" s="717" t="s">
        <v>1563</v>
      </c>
      <c r="D1217" s="718"/>
      <c r="E1217" s="718"/>
      <c r="F1217" s="719"/>
      <c r="G1217" s="211"/>
      <c r="H1217" s="158"/>
      <c r="I1217" s="158"/>
      <c r="J1217" s="158"/>
      <c r="K1217" s="158"/>
      <c r="L1217" s="158"/>
      <c r="M1217" s="158"/>
      <c r="N1217" s="163"/>
      <c r="O1217" s="163"/>
    </row>
    <row r="1218" spans="1:15" ht="30.95">
      <c r="A1218" s="396" t="s">
        <v>623</v>
      </c>
      <c r="B1218" s="317" t="s">
        <v>623</v>
      </c>
      <c r="C1218" s="57" t="s">
        <v>1564</v>
      </c>
      <c r="D1218" s="57" t="s">
        <v>676</v>
      </c>
      <c r="E1218" s="580"/>
      <c r="F1218" s="57" t="s">
        <v>1565</v>
      </c>
      <c r="G1218" s="211"/>
      <c r="H1218" s="165"/>
      <c r="I1218" s="165"/>
      <c r="J1218" s="158"/>
      <c r="K1218" s="165"/>
      <c r="L1218" s="158"/>
      <c r="M1218" s="158"/>
      <c r="N1218" s="163"/>
      <c r="O1218" s="163"/>
    </row>
    <row r="1219" spans="1:15">
      <c r="A1219" t="s">
        <v>1566</v>
      </c>
      <c r="B1219" s="317" t="s">
        <v>623</v>
      </c>
      <c r="C1219" s="249" t="e">
        <f ca="1">INDEX(INDIRECT("data_"&amp;C$1&amp;"_array"),MATCH(Cover!$C$17,INDIRECT("data_"&amp;C$1&amp;"_rows"),0),MATCH(SUBSTITUTE($A1219,"strt","end"),INDIRECT("data_"&amp;C$1&amp;"_cols"),0))</f>
        <v>#N/A</v>
      </c>
      <c r="D1219" s="249" t="e">
        <f ca="1">INDEX(INDIRECT("data_"&amp;D$1&amp;"_array"),MATCH(Cover!$C$17,INDIRECT("data_"&amp;D$1&amp;"_rows"),0),MATCH(SUBSTITUTE($A1219,"strt","end"),INDIRECT("data_"&amp;D$1&amp;"_cols"),0))</f>
        <v>#N/A</v>
      </c>
      <c r="E1219" s="581"/>
      <c r="F1219" s="250">
        <f ca="1">INDEX(INDIRECT(LEFT($A1219,SEARCH("-",$A1219,1)-1)&amp;"_data"),MATCH(MID($A1219, SEARCH("-",$A1219) + 1, SEARCH("-",$A1219,SEARCH("-",$A1219)+1) - SEARCH("-",$A1219) - 1),INDIRECT(LEFT($A1219,SEARCH("-",$A1219,1)-1)&amp;"_rows"),0),MATCH(RIGHT($A1219,LEN($A1219) - SEARCH("-", $A1219, SEARCH("-", $A1219) + 1)),INDIRECT(LEFT($A1219,SEARCH("-",$A1219,1)-1)&amp;"_Header"),0))</f>
        <v>0</v>
      </c>
      <c r="G1219" s="211"/>
      <c r="H1219" s="166"/>
      <c r="I1219" s="166"/>
      <c r="J1219" s="167"/>
      <c r="K1219" s="166"/>
      <c r="L1219" s="167"/>
      <c r="M1219" s="167"/>
      <c r="N1219" s="168"/>
      <c r="O1219" s="168"/>
    </row>
    <row r="1220" spans="1:15" ht="60" customHeight="1">
      <c r="A1220" s="396" t="s">
        <v>623</v>
      </c>
      <c r="B1220" s="317" t="s">
        <v>623</v>
      </c>
      <c r="C1220" s="707" t="s">
        <v>692</v>
      </c>
      <c r="D1220" s="708"/>
      <c r="E1220" s="708"/>
      <c r="F1220" s="709"/>
      <c r="G1220" s="95"/>
      <c r="H1220" s="169"/>
      <c r="I1220" s="169"/>
      <c r="J1220" s="169"/>
      <c r="K1220" s="169"/>
      <c r="L1220" s="169"/>
      <c r="M1220" s="169"/>
      <c r="N1220" s="170"/>
      <c r="O1220" s="170"/>
    </row>
    <row r="1221" spans="1:15" ht="60" customHeight="1">
      <c r="A1221" t="s">
        <v>1567</v>
      </c>
      <c r="B1221" s="317" t="s">
        <v>1568</v>
      </c>
      <c r="C1221" s="704"/>
      <c r="D1221" s="705"/>
      <c r="E1221" s="705"/>
      <c r="F1221" s="706"/>
      <c r="G1221" s="332" t="str">
        <f ca="1">IF(AND($I1221=TRUE,$J1221=TRUE),"Return to form","")</f>
        <v/>
      </c>
      <c r="H1221" s="169" t="e">
        <f ca="1">D1219&lt;&gt;0</f>
        <v>#N/A</v>
      </c>
      <c r="I1221" s="169" t="b">
        <f ca="1">IFERROR(F1219&gt;=D1219, FALSE)</f>
        <v>0</v>
      </c>
      <c r="J1221" s="169" t="b">
        <f>ISTEXT(C1221)</f>
        <v>0</v>
      </c>
      <c r="K1221" s="169" t="e">
        <f ca="1">IF(AND(H1221=TRUE,I1221=TRUE),TRUE,FALSE)</f>
        <v>#N/A</v>
      </c>
      <c r="L1221" s="169" t="e">
        <f ca="1">IF(AND(H1221=TRUE,I1221=TRUE,J1221=TRUE),TRUE,FALSE)</f>
        <v>#N/A</v>
      </c>
      <c r="M1221" s="169"/>
      <c r="N1221" s="170"/>
      <c r="O1221" s="170"/>
    </row>
    <row r="1222" spans="1:15" ht="30" customHeight="1">
      <c r="A1222" s="396"/>
      <c r="B1222" s="317" t="s">
        <v>623</v>
      </c>
      <c r="C1222" s="707" t="s">
        <v>684</v>
      </c>
      <c r="D1222" s="708"/>
      <c r="E1222" s="708"/>
      <c r="F1222" s="709"/>
      <c r="G1222" s="211"/>
      <c r="H1222" s="169"/>
      <c r="I1222" s="169"/>
      <c r="J1222" s="169"/>
      <c r="K1222" s="169"/>
      <c r="L1222" s="169"/>
      <c r="M1222" s="169"/>
      <c r="N1222" s="170"/>
      <c r="O1222" s="170"/>
    </row>
    <row r="1223" spans="1:15" ht="60" customHeight="1">
      <c r="A1223" t="s">
        <v>1569</v>
      </c>
      <c r="B1223" s="317" t="s">
        <v>1570</v>
      </c>
      <c r="C1223" s="704"/>
      <c r="D1223" s="705"/>
      <c r="E1223" s="705"/>
      <c r="F1223" s="706"/>
      <c r="G1223" s="332" t="str">
        <f ca="1">IF(AND($I1223=TRUE,$J1223=TRUE),"Return to form","")</f>
        <v/>
      </c>
      <c r="H1223" s="169" t="e">
        <f ca="1">AND($F1219&lt;=SUM($C1219-$M1223),$I1221=FALSE)</f>
        <v>#N/A</v>
      </c>
      <c r="I1223" s="169" t="b">
        <f ca="1">IFERROR(F1219&lt;=SUM(C1219*N1223), FALSE)</f>
        <v>0</v>
      </c>
      <c r="J1223" s="169" t="b">
        <f>ISTEXT(C1223)</f>
        <v>0</v>
      </c>
      <c r="K1223" s="169" t="e">
        <f ca="1">IF(AND(H1223=TRUE,I1223=TRUE),TRUE,FALSE)</f>
        <v>#N/A</v>
      </c>
      <c r="L1223" s="169" t="e">
        <f ca="1">IF(AND(H1223=TRUE,I1223=TRUE,J1223=TRUE),TRUE,FALSE)</f>
        <v>#N/A</v>
      </c>
      <c r="M1223" s="169">
        <v>5000</v>
      </c>
      <c r="N1223" s="170">
        <v>0.33333333333333298</v>
      </c>
      <c r="O1223" s="170"/>
    </row>
    <row r="1224" spans="1:15" ht="34.5" customHeight="1">
      <c r="A1224" s="397"/>
      <c r="B1224" s="317"/>
      <c r="C1224" s="707" t="s">
        <v>1571</v>
      </c>
      <c r="D1224" s="708"/>
      <c r="E1224" s="708"/>
      <c r="F1224" s="709"/>
      <c r="G1224" s="211"/>
      <c r="H1224" s="166"/>
      <c r="I1224" s="166"/>
      <c r="J1224" s="167"/>
      <c r="K1224" s="166"/>
      <c r="L1224" s="167"/>
      <c r="M1224" s="167"/>
      <c r="N1224" s="168"/>
      <c r="O1224" s="168"/>
    </row>
    <row r="1225" spans="1:15" ht="60" customHeight="1">
      <c r="A1225" t="s">
        <v>1572</v>
      </c>
      <c r="B1225" s="317" t="s">
        <v>1573</v>
      </c>
      <c r="C1225" s="704"/>
      <c r="D1225" s="705"/>
      <c r="E1225" s="705"/>
      <c r="F1225" s="706"/>
      <c r="G1225" s="332" t="e">
        <f ca="1">IF(AND($L1225=TRUE,$J1225=TRUE),"Return to form","")</f>
        <v>#N/A</v>
      </c>
      <c r="H1225" s="166"/>
      <c r="I1225" s="166"/>
      <c r="J1225" s="169" t="b">
        <f>ISTEXT(C1225)</f>
        <v>0</v>
      </c>
      <c r="K1225" s="582" t="e">
        <f ca="1">IF(OR(AND(ABS(C1219)*200&lt;ABS(F1219), C1219&lt;&gt;0),AND(C1219=0, F1219&gt;5000)), TRUE, FALSE)</f>
        <v>#N/A</v>
      </c>
      <c r="L1225" s="169" t="e">
        <f ca="1">IF(AND(K1225=TRUE,J1225=TRUE),TRUE,FALSE)</f>
        <v>#N/A</v>
      </c>
      <c r="M1225" s="167"/>
      <c r="N1225" s="168"/>
      <c r="O1225" s="168"/>
    </row>
    <row r="1226" spans="1:15" ht="36" customHeight="1">
      <c r="A1226" s="396" t="s">
        <v>623</v>
      </c>
      <c r="B1226" s="317" t="s">
        <v>623</v>
      </c>
      <c r="C1226" s="707" t="s">
        <v>1574</v>
      </c>
      <c r="D1226" s="708"/>
      <c r="E1226" s="708"/>
      <c r="F1226" s="709"/>
      <c r="G1226" s="95"/>
      <c r="H1226" s="169"/>
      <c r="I1226" s="169"/>
      <c r="J1226" s="169"/>
      <c r="K1226" s="169"/>
      <c r="L1226" s="169"/>
      <c r="M1226" s="169"/>
      <c r="N1226" s="170"/>
      <c r="O1226" s="170"/>
    </row>
    <row r="1227" spans="1:15" ht="60" customHeight="1">
      <c r="A1227" s="362" t="s">
        <v>1575</v>
      </c>
      <c r="B1227" s="317" t="s">
        <v>1576</v>
      </c>
      <c r="C1227" s="704"/>
      <c r="D1227" s="705"/>
      <c r="E1227" s="705"/>
      <c r="F1227" s="706"/>
      <c r="G1227" s="332" t="str">
        <f>IF(AND($K1227=TRUE,$J1227=TRUE),"Return to form","")</f>
        <v/>
      </c>
      <c r="H1227" s="169"/>
      <c r="I1227" s="169"/>
      <c r="J1227" s="169" t="b">
        <f>ISTEXT(C1227)</f>
        <v>0</v>
      </c>
      <c r="K1227" s="169" t="b">
        <f>IF(MIN('E&amp;R1F'!H21:H48)&lt;0, TRUE, FALSE)</f>
        <v>0</v>
      </c>
      <c r="L1227" s="169" t="b">
        <f>IF(AND(K1227=TRUE,J1227=TRUE),TRUE,FALSE)</f>
        <v>0</v>
      </c>
      <c r="M1227" s="169"/>
      <c r="N1227" s="170"/>
      <c r="O1227" s="170"/>
    </row>
    <row r="1228" spans="1:15">
      <c r="A1228" s="226" t="s">
        <v>623</v>
      </c>
      <c r="B1228" s="317" t="s">
        <v>623</v>
      </c>
      <c r="C1228" s="123"/>
      <c r="D1228" s="123"/>
      <c r="E1228" s="123"/>
      <c r="F1228" s="123"/>
      <c r="G1228" s="208"/>
      <c r="H1228" s="158"/>
      <c r="I1228" s="158"/>
      <c r="J1228" s="158"/>
      <c r="K1228" s="158"/>
      <c r="L1228" s="158"/>
      <c r="M1228" s="158"/>
      <c r="N1228" s="163"/>
      <c r="O1228" s="163"/>
    </row>
    <row r="1229" spans="1:15">
      <c r="O1229" s="168"/>
    </row>
    <row r="1230" spans="1:15">
      <c r="O1230" s="170"/>
    </row>
    <row r="1231" spans="1:15">
      <c r="O1231" s="170"/>
    </row>
    <row r="1232" spans="1:15">
      <c r="O1232" s="170"/>
    </row>
    <row r="1233" spans="15:15">
      <c r="O1233" s="170"/>
    </row>
    <row r="1234" spans="15:15">
      <c r="O1234" s="170"/>
    </row>
    <row r="1235" spans="15:15">
      <c r="O1235" s="170"/>
    </row>
    <row r="1236" spans="15:15">
      <c r="O1236" s="163"/>
    </row>
    <row r="1237" spans="15:15">
      <c r="O1237" s="163"/>
    </row>
    <row r="1238" spans="15:15">
      <c r="O1238" s="163"/>
    </row>
    <row r="1239" spans="15:15">
      <c r="O1239" s="168"/>
    </row>
    <row r="1240" spans="15:15">
      <c r="O1240" s="170"/>
    </row>
    <row r="1241" spans="15:15">
      <c r="O1241" s="170"/>
    </row>
    <row r="1242" spans="15:15">
      <c r="O1242" s="170"/>
    </row>
    <row r="1243" spans="15:15">
      <c r="O1243" s="170"/>
    </row>
    <row r="1244" spans="15:15">
      <c r="O1244" s="170"/>
    </row>
    <row r="1245" spans="15:15">
      <c r="O1245" s="170"/>
    </row>
    <row r="1246" spans="15:15">
      <c r="O1246" s="163"/>
    </row>
    <row r="1247" spans="15:15">
      <c r="O1247" s="163"/>
    </row>
    <row r="1248" spans="15:15">
      <c r="O1248" s="163"/>
    </row>
    <row r="1249" spans="15:15">
      <c r="O1249" s="168"/>
    </row>
    <row r="1250" spans="15:15">
      <c r="O1250" s="170"/>
    </row>
    <row r="1251" spans="15:15">
      <c r="O1251" s="170"/>
    </row>
    <row r="1252" spans="15:15">
      <c r="O1252" s="170"/>
    </row>
    <row r="1253" spans="15:15">
      <c r="O1253" s="170"/>
    </row>
    <row r="1254" spans="15:15">
      <c r="O1254" s="170"/>
    </row>
    <row r="1255" spans="15:15">
      <c r="O1255" s="170"/>
    </row>
    <row r="1256" spans="15:15">
      <c r="O1256" s="163"/>
    </row>
    <row r="1257" spans="15:15">
      <c r="O1257" s="163"/>
    </row>
    <row r="1258" spans="15:15">
      <c r="O1258" s="163"/>
    </row>
    <row r="1259" spans="15:15">
      <c r="O1259" s="168"/>
    </row>
    <row r="1260" spans="15:15">
      <c r="O1260" s="170"/>
    </row>
    <row r="1261" spans="15:15">
      <c r="O1261" s="170"/>
    </row>
    <row r="1262" spans="15:15">
      <c r="O1262" s="170"/>
    </row>
    <row r="1263" spans="15:15">
      <c r="O1263" s="170"/>
    </row>
    <row r="1264" spans="15:15">
      <c r="O1264" s="170"/>
    </row>
    <row r="1265" spans="15:15">
      <c r="O1265" s="170"/>
    </row>
    <row r="1266" spans="15:15">
      <c r="O1266" s="163"/>
    </row>
    <row r="1267" spans="15:15">
      <c r="O1267" s="163"/>
    </row>
    <row r="1268" spans="15:15">
      <c r="O1268" s="163"/>
    </row>
    <row r="1269" spans="15:15">
      <c r="O1269" s="168"/>
    </row>
    <row r="1270" spans="15:15">
      <c r="O1270" s="170"/>
    </row>
    <row r="1271" spans="15:15">
      <c r="O1271" s="170"/>
    </row>
    <row r="1272" spans="15:15">
      <c r="O1272" s="170"/>
    </row>
    <row r="1273" spans="15:15">
      <c r="O1273" s="170"/>
    </row>
    <row r="1274" spans="15:15">
      <c r="O1274" s="170"/>
    </row>
    <row r="1275" spans="15:15">
      <c r="O1275" s="170"/>
    </row>
    <row r="1276" spans="15:15">
      <c r="O1276" s="163"/>
    </row>
    <row r="1277" spans="15:15">
      <c r="O1277" s="163"/>
    </row>
    <row r="1278" spans="15:15">
      <c r="O1278" s="163"/>
    </row>
    <row r="1279" spans="15:15">
      <c r="O1279" s="168"/>
    </row>
    <row r="1280" spans="15:15">
      <c r="O1280" s="170"/>
    </row>
    <row r="1281" spans="15:15">
      <c r="O1281" s="170"/>
    </row>
    <row r="1282" spans="15:15">
      <c r="O1282" s="170"/>
    </row>
    <row r="1283" spans="15:15">
      <c r="O1283" s="170"/>
    </row>
    <row r="1284" spans="15:15">
      <c r="O1284" s="170"/>
    </row>
    <row r="1285" spans="15:15">
      <c r="O1285" s="170"/>
    </row>
    <row r="1286" spans="15:15">
      <c r="O1286" s="163"/>
    </row>
    <row r="1287" spans="15:15">
      <c r="O1287" s="163"/>
    </row>
    <row r="1288" spans="15:15">
      <c r="O1288" s="163"/>
    </row>
    <row r="1289" spans="15:15">
      <c r="O1289" s="168"/>
    </row>
    <row r="1290" spans="15:15">
      <c r="O1290" s="170"/>
    </row>
    <row r="1291" spans="15:15">
      <c r="O1291" s="170"/>
    </row>
    <row r="1292" spans="15:15">
      <c r="O1292" s="170"/>
    </row>
    <row r="1293" spans="15:15">
      <c r="O1293" s="170"/>
    </row>
    <row r="1294" spans="15:15">
      <c r="O1294" s="170"/>
    </row>
    <row r="1295" spans="15:15">
      <c r="O1295" s="170"/>
    </row>
    <row r="1296" spans="15:15">
      <c r="O1296" s="163"/>
    </row>
    <row r="1297" spans="15:15">
      <c r="O1297" s="163"/>
    </row>
    <row r="1298" spans="15:15">
      <c r="O1298" s="163"/>
    </row>
    <row r="1299" spans="15:15">
      <c r="O1299" s="168"/>
    </row>
    <row r="1300" spans="15:15">
      <c r="O1300" s="170"/>
    </row>
    <row r="1301" spans="15:15">
      <c r="O1301" s="170"/>
    </row>
    <row r="1302" spans="15:15">
      <c r="O1302" s="170"/>
    </row>
    <row r="1303" spans="15:15">
      <c r="O1303" s="170"/>
    </row>
    <row r="1304" spans="15:15">
      <c r="O1304" s="170"/>
    </row>
    <row r="1305" spans="15:15">
      <c r="O1305" s="170"/>
    </row>
    <row r="1306" spans="15:15">
      <c r="O1306" s="163"/>
    </row>
    <row r="1307" spans="15:15">
      <c r="O1307" s="163"/>
    </row>
    <row r="1308" spans="15:15">
      <c r="O1308" s="163"/>
    </row>
    <row r="1309" spans="15:15">
      <c r="O1309" s="168"/>
    </row>
    <row r="1310" spans="15:15">
      <c r="O1310" s="170"/>
    </row>
    <row r="1311" spans="15:15">
      <c r="O1311" s="170"/>
    </row>
    <row r="1312" spans="15:15">
      <c r="O1312" s="170"/>
    </row>
    <row r="1313" spans="15:15">
      <c r="O1313" s="170"/>
    </row>
    <row r="1314" spans="15:15">
      <c r="O1314" s="170"/>
    </row>
    <row r="1315" spans="15:15">
      <c r="O1315" s="170"/>
    </row>
    <row r="1316" spans="15:15">
      <c r="O1316" s="163"/>
    </row>
    <row r="1317" spans="15:15">
      <c r="O1317" s="163"/>
    </row>
    <row r="1318" spans="15:15">
      <c r="O1318" s="163"/>
    </row>
    <row r="1319" spans="15:15">
      <c r="O1319" s="168"/>
    </row>
    <row r="1320" spans="15:15">
      <c r="O1320" s="170"/>
    </row>
    <row r="1321" spans="15:15">
      <c r="O1321" s="170"/>
    </row>
    <row r="1322" spans="15:15">
      <c r="O1322" s="170"/>
    </row>
    <row r="1323" spans="15:15">
      <c r="O1323" s="170"/>
    </row>
    <row r="1324" spans="15:15">
      <c r="O1324" s="170"/>
    </row>
    <row r="1325" spans="15:15">
      <c r="O1325" s="170"/>
    </row>
    <row r="1326" spans="15:15">
      <c r="O1326" s="163"/>
    </row>
    <row r="1327" spans="15:15">
      <c r="O1327" s="163"/>
    </row>
    <row r="1328" spans="15:15">
      <c r="O1328" s="163"/>
    </row>
    <row r="1329" spans="15:15">
      <c r="O1329" s="168"/>
    </row>
    <row r="1330" spans="15:15">
      <c r="O1330" s="170"/>
    </row>
    <row r="1331" spans="15:15">
      <c r="O1331" s="170"/>
    </row>
    <row r="1332" spans="15:15">
      <c r="O1332" s="170"/>
    </row>
    <row r="1333" spans="15:15">
      <c r="O1333" s="170"/>
    </row>
    <row r="1334" spans="15:15">
      <c r="O1334" s="170"/>
    </row>
    <row r="1335" spans="15:15">
      <c r="O1335" s="170"/>
    </row>
    <row r="1336" spans="15:15">
      <c r="O1336" s="163"/>
    </row>
    <row r="1337" spans="15:15">
      <c r="O1337" s="163"/>
    </row>
    <row r="1338" spans="15:15">
      <c r="O1338" s="163"/>
    </row>
    <row r="1339" spans="15:15">
      <c r="O1339" s="168"/>
    </row>
    <row r="1340" spans="15:15">
      <c r="O1340" s="170"/>
    </row>
    <row r="1341" spans="15:15">
      <c r="O1341" s="170"/>
    </row>
    <row r="1342" spans="15:15">
      <c r="O1342" s="170"/>
    </row>
    <row r="1343" spans="15:15">
      <c r="O1343" s="170"/>
    </row>
    <row r="1344" spans="15:15">
      <c r="O1344" s="170"/>
    </row>
    <row r="1345" spans="15:15">
      <c r="O1345" s="170"/>
    </row>
    <row r="1346" spans="15:15">
      <c r="O1346" s="163"/>
    </row>
    <row r="1347" spans="15:15">
      <c r="O1347" s="163"/>
    </row>
    <row r="1348" spans="15:15">
      <c r="O1348" s="163"/>
    </row>
    <row r="1349" spans="15:15">
      <c r="O1349" s="168"/>
    </row>
    <row r="1350" spans="15:15">
      <c r="O1350" s="170"/>
    </row>
    <row r="1351" spans="15:15">
      <c r="O1351" s="170"/>
    </row>
    <row r="1352" spans="15:15">
      <c r="O1352" s="170"/>
    </row>
    <row r="1353" spans="15:15">
      <c r="O1353" s="170"/>
    </row>
    <row r="1354" spans="15:15">
      <c r="O1354" s="170"/>
    </row>
    <row r="1355" spans="15:15">
      <c r="O1355" s="170"/>
    </row>
    <row r="1356" spans="15:15">
      <c r="O1356" s="163"/>
    </row>
    <row r="1357" spans="15:15">
      <c r="O1357" s="163"/>
    </row>
    <row r="1358" spans="15:15">
      <c r="O1358" s="163"/>
    </row>
    <row r="1359" spans="15:15">
      <c r="O1359" s="168"/>
    </row>
    <row r="1360" spans="15:15">
      <c r="O1360" s="170"/>
    </row>
    <row r="1361" spans="15:15">
      <c r="O1361" s="170"/>
    </row>
    <row r="1362" spans="15:15">
      <c r="O1362" s="170"/>
    </row>
    <row r="1363" spans="15:15">
      <c r="O1363" s="170"/>
    </row>
    <row r="1364" spans="15:15">
      <c r="O1364" s="170"/>
    </row>
    <row r="1365" spans="15:15">
      <c r="O1365" s="170"/>
    </row>
    <row r="1366" spans="15:15">
      <c r="O1366" s="163"/>
    </row>
    <row r="1367" spans="15:15">
      <c r="O1367" s="163"/>
    </row>
    <row r="1368" spans="15:15">
      <c r="O1368" s="163"/>
    </row>
    <row r="1369" spans="15:15">
      <c r="O1369" s="168"/>
    </row>
    <row r="1370" spans="15:15">
      <c r="O1370" s="170"/>
    </row>
    <row r="1371" spans="15:15">
      <c r="O1371" s="170"/>
    </row>
    <row r="1372" spans="15:15">
      <c r="O1372" s="170"/>
    </row>
    <row r="1373" spans="15:15">
      <c r="O1373" s="170"/>
    </row>
    <row r="1374" spans="15:15">
      <c r="O1374" s="170"/>
    </row>
    <row r="1375" spans="15:15">
      <c r="O1375" s="170"/>
    </row>
    <row r="1376" spans="15:15">
      <c r="O1376" s="163"/>
    </row>
    <row r="1377" spans="15:15">
      <c r="O1377" s="163"/>
    </row>
    <row r="1378" spans="15:15">
      <c r="O1378" s="163"/>
    </row>
    <row r="1379" spans="15:15">
      <c r="O1379" s="168"/>
    </row>
    <row r="1380" spans="15:15">
      <c r="O1380" s="170"/>
    </row>
    <row r="1381" spans="15:15">
      <c r="O1381" s="170"/>
    </row>
    <row r="1382" spans="15:15">
      <c r="O1382" s="170"/>
    </row>
    <row r="1383" spans="15:15">
      <c r="O1383" s="170"/>
    </row>
    <row r="1384" spans="15:15">
      <c r="O1384" s="170"/>
    </row>
    <row r="1385" spans="15:15">
      <c r="O1385" s="170"/>
    </row>
    <row r="1386" spans="15:15">
      <c r="O1386" s="163"/>
    </row>
    <row r="1387" spans="15:15">
      <c r="O1387" s="163"/>
    </row>
    <row r="1388" spans="15:15">
      <c r="O1388" s="163"/>
    </row>
    <row r="1389" spans="15:15">
      <c r="O1389" s="168"/>
    </row>
    <row r="1390" spans="15:15">
      <c r="O1390" s="170"/>
    </row>
    <row r="1391" spans="15:15">
      <c r="O1391" s="170"/>
    </row>
    <row r="1392" spans="15:15">
      <c r="O1392" s="170"/>
    </row>
    <row r="1393" spans="15:15">
      <c r="O1393" s="170"/>
    </row>
    <row r="1394" spans="15:15">
      <c r="O1394" s="170"/>
    </row>
    <row r="1395" spans="15:15">
      <c r="O1395" s="170"/>
    </row>
    <row r="1396" spans="15:15">
      <c r="O1396" s="163"/>
    </row>
    <row r="1397" spans="15:15">
      <c r="O1397" s="163"/>
    </row>
    <row r="1398" spans="15:15">
      <c r="O1398" s="163"/>
    </row>
    <row r="1399" spans="15:15">
      <c r="O1399" s="168"/>
    </row>
    <row r="1400" spans="15:15">
      <c r="O1400" s="170"/>
    </row>
    <row r="1401" spans="15:15">
      <c r="O1401" s="170"/>
    </row>
    <row r="1402" spans="15:15">
      <c r="O1402" s="170"/>
    </row>
    <row r="1403" spans="15:15">
      <c r="O1403" s="170"/>
    </row>
    <row r="1404" spans="15:15">
      <c r="O1404" s="170"/>
    </row>
    <row r="1405" spans="15:15">
      <c r="O1405" s="170"/>
    </row>
    <row r="1406" spans="15:15">
      <c r="O1406" s="163"/>
    </row>
    <row r="1407" spans="15:15">
      <c r="O1407" s="163"/>
    </row>
    <row r="1408" spans="15:15">
      <c r="O1408" s="163"/>
    </row>
    <row r="1409" spans="15:15">
      <c r="O1409" s="168"/>
    </row>
    <row r="1410" spans="15:15">
      <c r="O1410" s="170"/>
    </row>
    <row r="1411" spans="15:15">
      <c r="O1411" s="170"/>
    </row>
    <row r="1412" spans="15:15">
      <c r="O1412" s="170"/>
    </row>
    <row r="1413" spans="15:15">
      <c r="O1413" s="170"/>
    </row>
    <row r="1414" spans="15:15">
      <c r="O1414" s="170"/>
    </row>
    <row r="1415" spans="15:15">
      <c r="O1415" s="170"/>
    </row>
    <row r="1416" spans="15:15">
      <c r="O1416" s="163"/>
    </row>
    <row r="1417" spans="15:15">
      <c r="O1417" s="163"/>
    </row>
    <row r="1418" spans="15:15">
      <c r="O1418" s="163"/>
    </row>
    <row r="1419" spans="15:15">
      <c r="O1419" s="168"/>
    </row>
    <row r="1420" spans="15:15">
      <c r="O1420" s="170"/>
    </row>
    <row r="1421" spans="15:15">
      <c r="O1421" s="170"/>
    </row>
    <row r="1422" spans="15:15">
      <c r="O1422" s="170"/>
    </row>
    <row r="1423" spans="15:15">
      <c r="O1423" s="170"/>
    </row>
    <row r="1424" spans="15:15">
      <c r="O1424" s="170"/>
    </row>
    <row r="1425" spans="15:15">
      <c r="O1425" s="170"/>
    </row>
    <row r="1426" spans="15:15">
      <c r="O1426" s="163"/>
    </row>
    <row r="1427" spans="15:15">
      <c r="O1427" s="163"/>
    </row>
    <row r="1428" spans="15:15">
      <c r="O1428" s="163"/>
    </row>
    <row r="1429" spans="15:15">
      <c r="O1429" s="168"/>
    </row>
    <row r="1430" spans="15:15">
      <c r="O1430" s="170"/>
    </row>
    <row r="1431" spans="15:15">
      <c r="O1431" s="170"/>
    </row>
    <row r="1432" spans="15:15">
      <c r="O1432" s="170"/>
    </row>
    <row r="1433" spans="15:15">
      <c r="O1433" s="170"/>
    </row>
    <row r="1434" spans="15:15">
      <c r="O1434" s="170"/>
    </row>
    <row r="1435" spans="15:15">
      <c r="O1435" s="170"/>
    </row>
    <row r="1436" spans="15:15">
      <c r="O1436" s="163"/>
    </row>
    <row r="1437" spans="15:15">
      <c r="O1437" s="163"/>
    </row>
    <row r="1438" spans="15:15">
      <c r="O1438" s="163"/>
    </row>
    <row r="1439" spans="15:15">
      <c r="O1439" s="168"/>
    </row>
    <row r="1440" spans="15:15">
      <c r="O1440" s="170"/>
    </row>
    <row r="1441" spans="15:15">
      <c r="O1441" s="170"/>
    </row>
    <row r="1442" spans="15:15">
      <c r="O1442" s="170"/>
    </row>
    <row r="1443" spans="15:15">
      <c r="O1443" s="170"/>
    </row>
    <row r="1444" spans="15:15">
      <c r="O1444" s="170"/>
    </row>
    <row r="1445" spans="15:15">
      <c r="O1445" s="170"/>
    </row>
    <row r="1446" spans="15:15">
      <c r="O1446" s="163"/>
    </row>
    <row r="1447" spans="15:15">
      <c r="O1447" s="163"/>
    </row>
    <row r="1448" spans="15:15">
      <c r="O1448" s="163"/>
    </row>
    <row r="1449" spans="15:15">
      <c r="O1449" s="168"/>
    </row>
    <row r="1450" spans="15:15">
      <c r="O1450" s="170"/>
    </row>
    <row r="1451" spans="15:15">
      <c r="O1451" s="170"/>
    </row>
    <row r="1452" spans="15:15">
      <c r="O1452" s="170"/>
    </row>
    <row r="1453" spans="15:15">
      <c r="O1453" s="170"/>
    </row>
    <row r="1454" spans="15:15">
      <c r="O1454" s="170"/>
    </row>
    <row r="1455" spans="15:15">
      <c r="O1455" s="170"/>
    </row>
    <row r="1456" spans="15:15">
      <c r="O1456" s="163"/>
    </row>
    <row r="1457" spans="15:15">
      <c r="O1457" s="163"/>
    </row>
    <row r="1458" spans="15:15">
      <c r="O1458" s="163"/>
    </row>
    <row r="1459" spans="15:15">
      <c r="O1459" s="168"/>
    </row>
    <row r="1460" spans="15:15">
      <c r="O1460" s="170"/>
    </row>
    <row r="1461" spans="15:15">
      <c r="O1461" s="170"/>
    </row>
    <row r="1462" spans="15:15">
      <c r="O1462" s="170"/>
    </row>
    <row r="1463" spans="15:15">
      <c r="O1463" s="170"/>
    </row>
    <row r="1464" spans="15:15">
      <c r="O1464" s="170"/>
    </row>
    <row r="1465" spans="15:15">
      <c r="O1465" s="170"/>
    </row>
  </sheetData>
  <sheetProtection sheet="1" objects="1" scenarios="1"/>
  <autoFilter ref="A1:N1204" xr:uid="{00000000-0009-0000-0000-000009000000}"/>
  <mergeCells count="745">
    <mergeCell ref="C1225:F1225"/>
    <mergeCell ref="C1226:F1226"/>
    <mergeCell ref="C1227:F1227"/>
    <mergeCell ref="C1217:F1217"/>
    <mergeCell ref="C1212:F1212"/>
    <mergeCell ref="C1213:F1213"/>
    <mergeCell ref="C1214:F1214"/>
    <mergeCell ref="C1215:F1215"/>
    <mergeCell ref="C1205:F1205"/>
    <mergeCell ref="C1208:F1208"/>
    <mergeCell ref="C1209:F1209"/>
    <mergeCell ref="C1220:F1220"/>
    <mergeCell ref="C1221:F1221"/>
    <mergeCell ref="C1222:F1222"/>
    <mergeCell ref="C1223:F1223"/>
    <mergeCell ref="C1210:F1210"/>
    <mergeCell ref="C1211:F1211"/>
    <mergeCell ref="C1224:F1224"/>
    <mergeCell ref="C1041:F1041"/>
    <mergeCell ref="C1042:F1042"/>
    <mergeCell ref="C1043:F1043"/>
    <mergeCell ref="C1048:F1048"/>
    <mergeCell ref="C1049:F1049"/>
    <mergeCell ref="C1050:F1050"/>
    <mergeCell ref="C1051:F1051"/>
    <mergeCell ref="C1052:F1052"/>
    <mergeCell ref="C1053:F1053"/>
    <mergeCell ref="C1203:F1203"/>
    <mergeCell ref="C1202:F1202"/>
    <mergeCell ref="C1201:F1201"/>
    <mergeCell ref="C1200:F1200"/>
    <mergeCell ref="C1199:F1199"/>
    <mergeCell ref="C1198:F1198"/>
    <mergeCell ref="C1193:F1193"/>
    <mergeCell ref="C1192:F1192"/>
    <mergeCell ref="C1191:F1191"/>
    <mergeCell ref="C1190:F1190"/>
    <mergeCell ref="C1189:F1189"/>
    <mergeCell ref="C1188:F1188"/>
    <mergeCell ref="C1183:F1183"/>
    <mergeCell ref="C1182:F1182"/>
    <mergeCell ref="C1181:F1181"/>
    <mergeCell ref="C1180:F1180"/>
    <mergeCell ref="C1179:F1179"/>
    <mergeCell ref="C1178:F1178"/>
    <mergeCell ref="C1173:F1173"/>
    <mergeCell ref="C1172:F1172"/>
    <mergeCell ref="C1171:F1171"/>
    <mergeCell ref="C1170:F1170"/>
    <mergeCell ref="C1169:F1169"/>
    <mergeCell ref="C1168:F1168"/>
    <mergeCell ref="C1163:F1163"/>
    <mergeCell ref="C1162:F1162"/>
    <mergeCell ref="C1161:F1161"/>
    <mergeCell ref="C1160:F1160"/>
    <mergeCell ref="C1159:F1159"/>
    <mergeCell ref="C1158:F1158"/>
    <mergeCell ref="C1153:F1153"/>
    <mergeCell ref="C1152:F1152"/>
    <mergeCell ref="C1151:F1151"/>
    <mergeCell ref="C1150:F1150"/>
    <mergeCell ref="C1149:F1149"/>
    <mergeCell ref="C1148:F1148"/>
    <mergeCell ref="C1143:F1143"/>
    <mergeCell ref="C1142:F1142"/>
    <mergeCell ref="C1141:F1141"/>
    <mergeCell ref="C1140:F1140"/>
    <mergeCell ref="C1139:F1139"/>
    <mergeCell ref="C1138:F1138"/>
    <mergeCell ref="C1133:F1133"/>
    <mergeCell ref="C1132:F1132"/>
    <mergeCell ref="C1131:F1131"/>
    <mergeCell ref="C1130:F1130"/>
    <mergeCell ref="C1129:F1129"/>
    <mergeCell ref="C1128:F1128"/>
    <mergeCell ref="C1123:F1123"/>
    <mergeCell ref="C1122:F1122"/>
    <mergeCell ref="C1121:F1121"/>
    <mergeCell ref="C1120:F1120"/>
    <mergeCell ref="C1119:F1119"/>
    <mergeCell ref="C1118:F1118"/>
    <mergeCell ref="C1113:F1113"/>
    <mergeCell ref="C1112:F1112"/>
    <mergeCell ref="C1111:F1111"/>
    <mergeCell ref="C1110:F1110"/>
    <mergeCell ref="C1109:F1109"/>
    <mergeCell ref="C1108:F1108"/>
    <mergeCell ref="C1103:F1103"/>
    <mergeCell ref="C1102:F1102"/>
    <mergeCell ref="C1101:F1101"/>
    <mergeCell ref="C1100:F1100"/>
    <mergeCell ref="C1099:F1099"/>
    <mergeCell ref="C1098:F1098"/>
    <mergeCell ref="C1093:F1093"/>
    <mergeCell ref="C1092:F1092"/>
    <mergeCell ref="C1091:F1091"/>
    <mergeCell ref="C1090:F1090"/>
    <mergeCell ref="C1089:F1089"/>
    <mergeCell ref="C1088:F1088"/>
    <mergeCell ref="C1083:F1083"/>
    <mergeCell ref="C1082:F1082"/>
    <mergeCell ref="C1081:F1081"/>
    <mergeCell ref="C1080:F1080"/>
    <mergeCell ref="C1079:F1079"/>
    <mergeCell ref="C1078:F1078"/>
    <mergeCell ref="C1073:F1073"/>
    <mergeCell ref="C1072:F1072"/>
    <mergeCell ref="C1071:F1071"/>
    <mergeCell ref="C1070:F1070"/>
    <mergeCell ref="C1069:F1069"/>
    <mergeCell ref="C1068:F1068"/>
    <mergeCell ref="C1063:F1063"/>
    <mergeCell ref="C1062:F1062"/>
    <mergeCell ref="C1061:F1061"/>
    <mergeCell ref="C1060:F1060"/>
    <mergeCell ref="C1059:F1059"/>
    <mergeCell ref="C1058:F1058"/>
    <mergeCell ref="C1023:F1023"/>
    <mergeCell ref="C1039:F1039"/>
    <mergeCell ref="C1040:F1040"/>
    <mergeCell ref="C1022:F1022"/>
    <mergeCell ref="C1021:F1021"/>
    <mergeCell ref="C1028:F1028"/>
    <mergeCell ref="C1029:F1029"/>
    <mergeCell ref="C1030:F1030"/>
    <mergeCell ref="C1031:F1031"/>
    <mergeCell ref="C1032:F1032"/>
    <mergeCell ref="C1033:F1033"/>
    <mergeCell ref="C1038:F1038"/>
    <mergeCell ref="C1020:F1020"/>
    <mergeCell ref="C1019:F1019"/>
    <mergeCell ref="C1018:F1018"/>
    <mergeCell ref="C1013:F1013"/>
    <mergeCell ref="C1012:F1012"/>
    <mergeCell ref="C1011:F1011"/>
    <mergeCell ref="C1010:F1010"/>
    <mergeCell ref="C1009:F1009"/>
    <mergeCell ref="C1008:F1008"/>
    <mergeCell ref="C1003:F1003"/>
    <mergeCell ref="C1002:F1002"/>
    <mergeCell ref="C1001:F1001"/>
    <mergeCell ref="C1000:F1000"/>
    <mergeCell ref="C999:F999"/>
    <mergeCell ref="C998:F998"/>
    <mergeCell ref="C993:F993"/>
    <mergeCell ref="C992:F992"/>
    <mergeCell ref="C991:F991"/>
    <mergeCell ref="C990:F990"/>
    <mergeCell ref="C989:F989"/>
    <mergeCell ref="C988:F988"/>
    <mergeCell ref="C983:F983"/>
    <mergeCell ref="C982:F982"/>
    <mergeCell ref="C981:F981"/>
    <mergeCell ref="C980:F980"/>
    <mergeCell ref="C979:F979"/>
    <mergeCell ref="C978:F978"/>
    <mergeCell ref="C973:F973"/>
    <mergeCell ref="C972:F972"/>
    <mergeCell ref="C971:F971"/>
    <mergeCell ref="C968:F968"/>
    <mergeCell ref="C969:F969"/>
    <mergeCell ref="C970:F970"/>
    <mergeCell ref="C963:F963"/>
    <mergeCell ref="C962:F962"/>
    <mergeCell ref="C961:F961"/>
    <mergeCell ref="C960:F960"/>
    <mergeCell ref="C959:F959"/>
    <mergeCell ref="C958:F958"/>
    <mergeCell ref="C953:F953"/>
    <mergeCell ref="C952:F952"/>
    <mergeCell ref="C951:F951"/>
    <mergeCell ref="C950:F950"/>
    <mergeCell ref="C949:F949"/>
    <mergeCell ref="C948:F948"/>
    <mergeCell ref="C943:F943"/>
    <mergeCell ref="C942:F942"/>
    <mergeCell ref="C941:F941"/>
    <mergeCell ref="C940:F940"/>
    <mergeCell ref="C939:F939"/>
    <mergeCell ref="C938:F938"/>
    <mergeCell ref="C933:F933"/>
    <mergeCell ref="C932:F932"/>
    <mergeCell ref="C931:F931"/>
    <mergeCell ref="C930:F930"/>
    <mergeCell ref="C929:F929"/>
    <mergeCell ref="C928:F928"/>
    <mergeCell ref="C923:F923"/>
    <mergeCell ref="C922:F922"/>
    <mergeCell ref="C921:F921"/>
    <mergeCell ref="C920:F920"/>
    <mergeCell ref="C919:F919"/>
    <mergeCell ref="C918:F918"/>
    <mergeCell ref="C913:F913"/>
    <mergeCell ref="C912:F912"/>
    <mergeCell ref="C911:F911"/>
    <mergeCell ref="C910:F910"/>
    <mergeCell ref="C909:F909"/>
    <mergeCell ref="C908:F908"/>
    <mergeCell ref="C903:F903"/>
    <mergeCell ref="C902:F902"/>
    <mergeCell ref="C901:F901"/>
    <mergeCell ref="C900:F900"/>
    <mergeCell ref="C899:F899"/>
    <mergeCell ref="C898:F898"/>
    <mergeCell ref="C893:F893"/>
    <mergeCell ref="C892:F892"/>
    <mergeCell ref="C891:F891"/>
    <mergeCell ref="C890:F890"/>
    <mergeCell ref="C889:F889"/>
    <mergeCell ref="C888:F888"/>
    <mergeCell ref="C883:F883"/>
    <mergeCell ref="C882:F882"/>
    <mergeCell ref="C881:F881"/>
    <mergeCell ref="C880:F880"/>
    <mergeCell ref="C879:F879"/>
    <mergeCell ref="C878:F878"/>
    <mergeCell ref="C873:F873"/>
    <mergeCell ref="C872:F872"/>
    <mergeCell ref="C871:F871"/>
    <mergeCell ref="C870:F870"/>
    <mergeCell ref="C869:F869"/>
    <mergeCell ref="C868:F868"/>
    <mergeCell ref="C863:F863"/>
    <mergeCell ref="C862:F862"/>
    <mergeCell ref="C861:F861"/>
    <mergeCell ref="C860:F860"/>
    <mergeCell ref="C859:F859"/>
    <mergeCell ref="C858:F858"/>
    <mergeCell ref="C853:F853"/>
    <mergeCell ref="C852:F852"/>
    <mergeCell ref="C851:F851"/>
    <mergeCell ref="C850:F850"/>
    <mergeCell ref="C849:F849"/>
    <mergeCell ref="C848:F848"/>
    <mergeCell ref="C843:F843"/>
    <mergeCell ref="C842:F842"/>
    <mergeCell ref="C841:F841"/>
    <mergeCell ref="C840:F840"/>
    <mergeCell ref="C839:F839"/>
    <mergeCell ref="C838:F838"/>
    <mergeCell ref="C833:F833"/>
    <mergeCell ref="C832:F832"/>
    <mergeCell ref="C831:F831"/>
    <mergeCell ref="C830:F830"/>
    <mergeCell ref="C829:F829"/>
    <mergeCell ref="C828:F828"/>
    <mergeCell ref="C823:F823"/>
    <mergeCell ref="C822:F822"/>
    <mergeCell ref="C821:F821"/>
    <mergeCell ref="C820:F820"/>
    <mergeCell ref="C819:F819"/>
    <mergeCell ref="C818:F818"/>
    <mergeCell ref="C813:F813"/>
    <mergeCell ref="C812:F812"/>
    <mergeCell ref="C811:F811"/>
    <mergeCell ref="C810:F810"/>
    <mergeCell ref="C809:F809"/>
    <mergeCell ref="C808:F808"/>
    <mergeCell ref="C803:F803"/>
    <mergeCell ref="C802:F802"/>
    <mergeCell ref="C801:F801"/>
    <mergeCell ref="C800:F800"/>
    <mergeCell ref="C799:F799"/>
    <mergeCell ref="C798:F798"/>
    <mergeCell ref="C793:F793"/>
    <mergeCell ref="C792:F792"/>
    <mergeCell ref="C791:F791"/>
    <mergeCell ref="C790:F790"/>
    <mergeCell ref="C789:F789"/>
    <mergeCell ref="C788:F788"/>
    <mergeCell ref="C783:F783"/>
    <mergeCell ref="C782:F782"/>
    <mergeCell ref="C781:F781"/>
    <mergeCell ref="C780:F780"/>
    <mergeCell ref="C779:F779"/>
    <mergeCell ref="C778:F778"/>
    <mergeCell ref="C773:F773"/>
    <mergeCell ref="C772:F772"/>
    <mergeCell ref="C771:F771"/>
    <mergeCell ref="C770:F770"/>
    <mergeCell ref="C769:F769"/>
    <mergeCell ref="C768:F768"/>
    <mergeCell ref="C763:F763"/>
    <mergeCell ref="C762:F762"/>
    <mergeCell ref="C761:F761"/>
    <mergeCell ref="C760:F760"/>
    <mergeCell ref="C759:F759"/>
    <mergeCell ref="C758:F758"/>
    <mergeCell ref="C748:F748"/>
    <mergeCell ref="C749:F749"/>
    <mergeCell ref="C750:F750"/>
    <mergeCell ref="C751:F751"/>
    <mergeCell ref="C752:F752"/>
    <mergeCell ref="C753:F753"/>
    <mergeCell ref="C743:F743"/>
    <mergeCell ref="C742:F742"/>
    <mergeCell ref="C741:F741"/>
    <mergeCell ref="C740:F740"/>
    <mergeCell ref="C739:F739"/>
    <mergeCell ref="C738:F738"/>
    <mergeCell ref="C733:F733"/>
    <mergeCell ref="C732:F732"/>
    <mergeCell ref="C731:F731"/>
    <mergeCell ref="C730:F730"/>
    <mergeCell ref="C729:F729"/>
    <mergeCell ref="C728:F728"/>
    <mergeCell ref="C723:F723"/>
    <mergeCell ref="C722:F722"/>
    <mergeCell ref="C721:F721"/>
    <mergeCell ref="C720:F720"/>
    <mergeCell ref="C719:F719"/>
    <mergeCell ref="C718:F718"/>
    <mergeCell ref="C713:F713"/>
    <mergeCell ref="C712:F712"/>
    <mergeCell ref="C711:F711"/>
    <mergeCell ref="C710:F710"/>
    <mergeCell ref="C709:F709"/>
    <mergeCell ref="C708:F708"/>
    <mergeCell ref="C703:F703"/>
    <mergeCell ref="C702:F702"/>
    <mergeCell ref="C701:F701"/>
    <mergeCell ref="C700:F700"/>
    <mergeCell ref="C699:F699"/>
    <mergeCell ref="C698:F698"/>
    <mergeCell ref="C693:F693"/>
    <mergeCell ref="C692:F692"/>
    <mergeCell ref="C691:F691"/>
    <mergeCell ref="C690:F690"/>
    <mergeCell ref="C689:F689"/>
    <mergeCell ref="C688:F688"/>
    <mergeCell ref="C683:F683"/>
    <mergeCell ref="C682:F682"/>
    <mergeCell ref="C681:F681"/>
    <mergeCell ref="C680:F680"/>
    <mergeCell ref="C679:F679"/>
    <mergeCell ref="C678:F678"/>
    <mergeCell ref="C673:F673"/>
    <mergeCell ref="C672:F672"/>
    <mergeCell ref="C671:F671"/>
    <mergeCell ref="C670:F670"/>
    <mergeCell ref="C669:F669"/>
    <mergeCell ref="C668:F668"/>
    <mergeCell ref="C663:F663"/>
    <mergeCell ref="C662:F662"/>
    <mergeCell ref="C661:F661"/>
    <mergeCell ref="C660:F660"/>
    <mergeCell ref="C659:F659"/>
    <mergeCell ref="C658:F658"/>
    <mergeCell ref="C653:F653"/>
    <mergeCell ref="C652:F652"/>
    <mergeCell ref="C651:F651"/>
    <mergeCell ref="C650:F650"/>
    <mergeCell ref="C649:F649"/>
    <mergeCell ref="C648:F648"/>
    <mergeCell ref="C643:F643"/>
    <mergeCell ref="C642:F642"/>
    <mergeCell ref="C641:F641"/>
    <mergeCell ref="C640:F640"/>
    <mergeCell ref="C639:F639"/>
    <mergeCell ref="C638:F638"/>
    <mergeCell ref="C633:F633"/>
    <mergeCell ref="C632:F632"/>
    <mergeCell ref="C631:F631"/>
    <mergeCell ref="C630:F630"/>
    <mergeCell ref="C629:F629"/>
    <mergeCell ref="C628:F628"/>
    <mergeCell ref="C623:F623"/>
    <mergeCell ref="C622:F622"/>
    <mergeCell ref="C621:F621"/>
    <mergeCell ref="C620:F620"/>
    <mergeCell ref="C619:F619"/>
    <mergeCell ref="C618:F618"/>
    <mergeCell ref="C613:F613"/>
    <mergeCell ref="C612:F612"/>
    <mergeCell ref="C611:F611"/>
    <mergeCell ref="C610:F610"/>
    <mergeCell ref="C609:F609"/>
    <mergeCell ref="C608:F608"/>
    <mergeCell ref="C603:F603"/>
    <mergeCell ref="C602:F602"/>
    <mergeCell ref="C601:F601"/>
    <mergeCell ref="C600:F600"/>
    <mergeCell ref="C599:F599"/>
    <mergeCell ref="C598:F598"/>
    <mergeCell ref="C593:F593"/>
    <mergeCell ref="C592:F592"/>
    <mergeCell ref="C591:F591"/>
    <mergeCell ref="C590:F590"/>
    <mergeCell ref="C589:F589"/>
    <mergeCell ref="C588:F588"/>
    <mergeCell ref="C583:F583"/>
    <mergeCell ref="C582:F582"/>
    <mergeCell ref="C581:F581"/>
    <mergeCell ref="C580:F580"/>
    <mergeCell ref="C579:F579"/>
    <mergeCell ref="C578:F578"/>
    <mergeCell ref="C573:F573"/>
    <mergeCell ref="C572:F572"/>
    <mergeCell ref="C571:F571"/>
    <mergeCell ref="C570:F570"/>
    <mergeCell ref="C569:F569"/>
    <mergeCell ref="C568:F568"/>
    <mergeCell ref="C563:F563"/>
    <mergeCell ref="C562:F562"/>
    <mergeCell ref="C561:F561"/>
    <mergeCell ref="C560:F560"/>
    <mergeCell ref="C559:F559"/>
    <mergeCell ref="C558:F558"/>
    <mergeCell ref="C553:F553"/>
    <mergeCell ref="C552:F552"/>
    <mergeCell ref="C551:F551"/>
    <mergeCell ref="C550:F550"/>
    <mergeCell ref="C549:F549"/>
    <mergeCell ref="C548:F548"/>
    <mergeCell ref="C543:F543"/>
    <mergeCell ref="C542:F542"/>
    <mergeCell ref="C541:F541"/>
    <mergeCell ref="C540:F540"/>
    <mergeCell ref="C539:F539"/>
    <mergeCell ref="C538:F538"/>
    <mergeCell ref="C533:F533"/>
    <mergeCell ref="C532:F532"/>
    <mergeCell ref="C531:F531"/>
    <mergeCell ref="C530:F530"/>
    <mergeCell ref="C529:F529"/>
    <mergeCell ref="C528:F528"/>
    <mergeCell ref="C523:F523"/>
    <mergeCell ref="C522:F522"/>
    <mergeCell ref="C521:F521"/>
    <mergeCell ref="C520:F520"/>
    <mergeCell ref="C519:F519"/>
    <mergeCell ref="C518:F518"/>
    <mergeCell ref="C513:F513"/>
    <mergeCell ref="C512:F512"/>
    <mergeCell ref="C511:F511"/>
    <mergeCell ref="C510:F510"/>
    <mergeCell ref="C509:F509"/>
    <mergeCell ref="C508:F508"/>
    <mergeCell ref="C499:F499"/>
    <mergeCell ref="C498:F498"/>
    <mergeCell ref="C501:F501"/>
    <mergeCell ref="C500:F500"/>
    <mergeCell ref="C503:F503"/>
    <mergeCell ref="C502:F502"/>
    <mergeCell ref="C488:F488"/>
    <mergeCell ref="C489:F489"/>
    <mergeCell ref="C490:F490"/>
    <mergeCell ref="C491:F491"/>
    <mergeCell ref="C493:F493"/>
    <mergeCell ref="C492:F492"/>
    <mergeCell ref="C483:F483"/>
    <mergeCell ref="C482:F482"/>
    <mergeCell ref="C479:F479"/>
    <mergeCell ref="C481:F481"/>
    <mergeCell ref="C480:F480"/>
    <mergeCell ref="C478:F478"/>
    <mergeCell ref="C473:F473"/>
    <mergeCell ref="C472:F472"/>
    <mergeCell ref="C471:F471"/>
    <mergeCell ref="C470:F470"/>
    <mergeCell ref="C469:F469"/>
    <mergeCell ref="C468:F468"/>
    <mergeCell ref="C463:F463"/>
    <mergeCell ref="C462:F462"/>
    <mergeCell ref="C461:F461"/>
    <mergeCell ref="C460:F460"/>
    <mergeCell ref="C459:F459"/>
    <mergeCell ref="C458:F458"/>
    <mergeCell ref="C448:F448"/>
    <mergeCell ref="C450:F450"/>
    <mergeCell ref="C449:F449"/>
    <mergeCell ref="C453:F453"/>
    <mergeCell ref="C452:F452"/>
    <mergeCell ref="C451:F451"/>
    <mergeCell ref="C443:F443"/>
    <mergeCell ref="C442:F442"/>
    <mergeCell ref="C441:F441"/>
    <mergeCell ref="C440:F440"/>
    <mergeCell ref="C439:F439"/>
    <mergeCell ref="C438:F438"/>
    <mergeCell ref="C433:F433"/>
    <mergeCell ref="C432:F432"/>
    <mergeCell ref="C431:F431"/>
    <mergeCell ref="C430:F430"/>
    <mergeCell ref="C429:F429"/>
    <mergeCell ref="C428:F428"/>
    <mergeCell ref="C423:F423"/>
    <mergeCell ref="C422:F422"/>
    <mergeCell ref="C421:F421"/>
    <mergeCell ref="C420:F420"/>
    <mergeCell ref="C419:F419"/>
    <mergeCell ref="C418:F418"/>
    <mergeCell ref="C413:F413"/>
    <mergeCell ref="C412:F412"/>
    <mergeCell ref="C411:F411"/>
    <mergeCell ref="C410:F410"/>
    <mergeCell ref="C409:F409"/>
    <mergeCell ref="C408:F408"/>
    <mergeCell ref="C398:F398"/>
    <mergeCell ref="C399:F399"/>
    <mergeCell ref="C400:F400"/>
    <mergeCell ref="C401:F401"/>
    <mergeCell ref="C402:F402"/>
    <mergeCell ref="C403:F403"/>
    <mergeCell ref="C393:F393"/>
    <mergeCell ref="C392:F392"/>
    <mergeCell ref="C391:F391"/>
    <mergeCell ref="C390:F390"/>
    <mergeCell ref="C389:F389"/>
    <mergeCell ref="C388:F388"/>
    <mergeCell ref="C383:F383"/>
    <mergeCell ref="C382:F382"/>
    <mergeCell ref="C381:F381"/>
    <mergeCell ref="C380:F380"/>
    <mergeCell ref="C379:F379"/>
    <mergeCell ref="C378:F378"/>
    <mergeCell ref="C373:F373"/>
    <mergeCell ref="C372:F372"/>
    <mergeCell ref="C371:F371"/>
    <mergeCell ref="C370:F370"/>
    <mergeCell ref="C369:F369"/>
    <mergeCell ref="C368:F368"/>
    <mergeCell ref="C363:F363"/>
    <mergeCell ref="C362:F362"/>
    <mergeCell ref="C361:F361"/>
    <mergeCell ref="C360:F360"/>
    <mergeCell ref="C359:F359"/>
    <mergeCell ref="C358:F358"/>
    <mergeCell ref="C353:F353"/>
    <mergeCell ref="C352:F352"/>
    <mergeCell ref="C351:F351"/>
    <mergeCell ref="C350:F350"/>
    <mergeCell ref="C349:F349"/>
    <mergeCell ref="C348:F348"/>
    <mergeCell ref="C343:F343"/>
    <mergeCell ref="C342:F342"/>
    <mergeCell ref="C341:F341"/>
    <mergeCell ref="C340:F340"/>
    <mergeCell ref="C339:F339"/>
    <mergeCell ref="C338:F338"/>
    <mergeCell ref="C325:F325"/>
    <mergeCell ref="C333:F333"/>
    <mergeCell ref="C332:F332"/>
    <mergeCell ref="C331:F331"/>
    <mergeCell ref="C330:F330"/>
    <mergeCell ref="C329:F329"/>
    <mergeCell ref="C328:F328"/>
    <mergeCell ref="C323:F323"/>
    <mergeCell ref="C322:F322"/>
    <mergeCell ref="C321:F321"/>
    <mergeCell ref="C320:F320"/>
    <mergeCell ref="C319:F319"/>
    <mergeCell ref="C318:F318"/>
    <mergeCell ref="C313:F313"/>
    <mergeCell ref="C312:F312"/>
    <mergeCell ref="C311:F311"/>
    <mergeCell ref="C310:F310"/>
    <mergeCell ref="C309:F309"/>
    <mergeCell ref="C308:F308"/>
    <mergeCell ref="C303:F303"/>
    <mergeCell ref="C302:F302"/>
    <mergeCell ref="C301:F301"/>
    <mergeCell ref="C300:F300"/>
    <mergeCell ref="C299:F299"/>
    <mergeCell ref="C298:F298"/>
    <mergeCell ref="C293:F293"/>
    <mergeCell ref="C292:F292"/>
    <mergeCell ref="C291:F291"/>
    <mergeCell ref="C290:F290"/>
    <mergeCell ref="C289:F289"/>
    <mergeCell ref="C288:F288"/>
    <mergeCell ref="C283:F283"/>
    <mergeCell ref="C282:F282"/>
    <mergeCell ref="C281:F281"/>
    <mergeCell ref="C280:F280"/>
    <mergeCell ref="C279:F279"/>
    <mergeCell ref="C278:F278"/>
    <mergeCell ref="C273:F273"/>
    <mergeCell ref="C272:F272"/>
    <mergeCell ref="C271:F271"/>
    <mergeCell ref="C270:F270"/>
    <mergeCell ref="C269:F269"/>
    <mergeCell ref="C268:F268"/>
    <mergeCell ref="C263:F263"/>
    <mergeCell ref="C262:F262"/>
    <mergeCell ref="C261:F261"/>
    <mergeCell ref="C260:F260"/>
    <mergeCell ref="C259:F259"/>
    <mergeCell ref="C258:F258"/>
    <mergeCell ref="C253:F253"/>
    <mergeCell ref="C252:F252"/>
    <mergeCell ref="C251:F251"/>
    <mergeCell ref="C250:F250"/>
    <mergeCell ref="C249:F249"/>
    <mergeCell ref="C248:F248"/>
    <mergeCell ref="C243:F243"/>
    <mergeCell ref="C242:F242"/>
    <mergeCell ref="C241:F241"/>
    <mergeCell ref="C240:F240"/>
    <mergeCell ref="C239:F239"/>
    <mergeCell ref="C238:F238"/>
    <mergeCell ref="C233:F233"/>
    <mergeCell ref="C232:F232"/>
    <mergeCell ref="C231:F231"/>
    <mergeCell ref="C230:F230"/>
    <mergeCell ref="C229:F229"/>
    <mergeCell ref="C228:F228"/>
    <mergeCell ref="C223:F223"/>
    <mergeCell ref="C222:F222"/>
    <mergeCell ref="C221:F221"/>
    <mergeCell ref="C220:F220"/>
    <mergeCell ref="C219:F219"/>
    <mergeCell ref="C218:F218"/>
    <mergeCell ref="C213:F213"/>
    <mergeCell ref="C212:F212"/>
    <mergeCell ref="C211:F211"/>
    <mergeCell ref="C210:F210"/>
    <mergeCell ref="C209:F209"/>
    <mergeCell ref="C208:F208"/>
    <mergeCell ref="C203:F203"/>
    <mergeCell ref="C202:F202"/>
    <mergeCell ref="C201:F201"/>
    <mergeCell ref="C200:F200"/>
    <mergeCell ref="C199:F199"/>
    <mergeCell ref="C198:F198"/>
    <mergeCell ref="C193:F193"/>
    <mergeCell ref="C192:F192"/>
    <mergeCell ref="C191:F191"/>
    <mergeCell ref="C190:F190"/>
    <mergeCell ref="C189:F189"/>
    <mergeCell ref="C188:F188"/>
    <mergeCell ref="C183:F183"/>
    <mergeCell ref="C182:F182"/>
    <mergeCell ref="C181:F181"/>
    <mergeCell ref="C180:F180"/>
    <mergeCell ref="C179:F179"/>
    <mergeCell ref="C178:F178"/>
    <mergeCell ref="C173:F173"/>
    <mergeCell ref="C172:F172"/>
    <mergeCell ref="C171:F171"/>
    <mergeCell ref="C170:F170"/>
    <mergeCell ref="C169:F169"/>
    <mergeCell ref="C168:F168"/>
    <mergeCell ref="C163:F163"/>
    <mergeCell ref="C162:F162"/>
    <mergeCell ref="C161:F161"/>
    <mergeCell ref="C160:F160"/>
    <mergeCell ref="C159:F159"/>
    <mergeCell ref="C158:F158"/>
    <mergeCell ref="C153:F153"/>
    <mergeCell ref="C152:F152"/>
    <mergeCell ref="C151:F151"/>
    <mergeCell ref="C150:F150"/>
    <mergeCell ref="C149:F149"/>
    <mergeCell ref="C148:F148"/>
    <mergeCell ref="C143:F143"/>
    <mergeCell ref="C142:F142"/>
    <mergeCell ref="C141:F141"/>
    <mergeCell ref="C140:F140"/>
    <mergeCell ref="C139:F139"/>
    <mergeCell ref="C138:F138"/>
    <mergeCell ref="C133:F133"/>
    <mergeCell ref="C132:F132"/>
    <mergeCell ref="C131:F131"/>
    <mergeCell ref="C130:F130"/>
    <mergeCell ref="C129:F129"/>
    <mergeCell ref="C128:F128"/>
    <mergeCell ref="C123:F123"/>
    <mergeCell ref="C122:F122"/>
    <mergeCell ref="C121:F121"/>
    <mergeCell ref="C120:F120"/>
    <mergeCell ref="C119:F119"/>
    <mergeCell ref="C118:F118"/>
    <mergeCell ref="C113:F113"/>
    <mergeCell ref="C112:F112"/>
    <mergeCell ref="C111:F111"/>
    <mergeCell ref="C110:F110"/>
    <mergeCell ref="C109:F109"/>
    <mergeCell ref="C108:F108"/>
    <mergeCell ref="C103:F103"/>
    <mergeCell ref="C102:F102"/>
    <mergeCell ref="C101:F101"/>
    <mergeCell ref="C100:F100"/>
    <mergeCell ref="C99:F99"/>
    <mergeCell ref="C98:F98"/>
    <mergeCell ref="C93:F93"/>
    <mergeCell ref="C92:F92"/>
    <mergeCell ref="C91:F91"/>
    <mergeCell ref="C90:F90"/>
    <mergeCell ref="C89:F89"/>
    <mergeCell ref="C88:F88"/>
    <mergeCell ref="C83:F83"/>
    <mergeCell ref="C82:F82"/>
    <mergeCell ref="C81:F81"/>
    <mergeCell ref="C80:F80"/>
    <mergeCell ref="C79:F79"/>
    <mergeCell ref="C78:F78"/>
    <mergeCell ref="C73:F73"/>
    <mergeCell ref="C72:F72"/>
    <mergeCell ref="C71:F71"/>
    <mergeCell ref="C70:F70"/>
    <mergeCell ref="C69:F69"/>
    <mergeCell ref="C68:F68"/>
    <mergeCell ref="C63:F63"/>
    <mergeCell ref="C62:F62"/>
    <mergeCell ref="C61:F61"/>
    <mergeCell ref="C60:F60"/>
    <mergeCell ref="C59:F59"/>
    <mergeCell ref="C58:F58"/>
    <mergeCell ref="C53:F53"/>
    <mergeCell ref="C52:F52"/>
    <mergeCell ref="C22:F22"/>
    <mergeCell ref="C51:F51"/>
    <mergeCell ref="C50:F50"/>
    <mergeCell ref="C49:F49"/>
    <mergeCell ref="C48:F48"/>
    <mergeCell ref="C43:F43"/>
    <mergeCell ref="C42:F42"/>
    <mergeCell ref="C41:F41"/>
    <mergeCell ref="C40:F40"/>
    <mergeCell ref="C39:F39"/>
    <mergeCell ref="C2:F2"/>
    <mergeCell ref="C305:F305"/>
    <mergeCell ref="C315:F315"/>
    <mergeCell ref="C755:F755"/>
    <mergeCell ref="C785:F785"/>
    <mergeCell ref="C995:F995"/>
    <mergeCell ref="C21:F21"/>
    <mergeCell ref="C20:F20"/>
    <mergeCell ref="C19:F19"/>
    <mergeCell ref="C18:F18"/>
    <mergeCell ref="C8:F8"/>
    <mergeCell ref="C9:F9"/>
    <mergeCell ref="C13:F13"/>
    <mergeCell ref="C12:F12"/>
    <mergeCell ref="C11:F11"/>
    <mergeCell ref="C10:F10"/>
    <mergeCell ref="C38:F38"/>
    <mergeCell ref="C33:F33"/>
    <mergeCell ref="C32:F32"/>
    <mergeCell ref="C31:F31"/>
    <mergeCell ref="C30:F30"/>
    <mergeCell ref="C29:F29"/>
    <mergeCell ref="C28:F28"/>
    <mergeCell ref="C23:F23"/>
  </mergeCells>
  <conditionalFormatting sqref="C9">
    <cfRule type="expression" dxfId="800" priority="2675">
      <formula>$L9=TRUE</formula>
    </cfRule>
    <cfRule type="expression" dxfId="799" priority="3108">
      <formula>$K9=TRUE</formula>
    </cfRule>
  </conditionalFormatting>
  <conditionalFormatting sqref="C11">
    <cfRule type="expression" dxfId="798" priority="2674">
      <formula>$K11=TRUE</formula>
    </cfRule>
    <cfRule type="expression" dxfId="797" priority="2673">
      <formula>$L11=TRUE</formula>
    </cfRule>
  </conditionalFormatting>
  <conditionalFormatting sqref="C13">
    <cfRule type="expression" dxfId="796" priority="2672">
      <formula>$K13=TRUE</formula>
    </cfRule>
    <cfRule type="expression" dxfId="795" priority="2671">
      <formula>$L13=TRUE</formula>
    </cfRule>
  </conditionalFormatting>
  <conditionalFormatting sqref="C19">
    <cfRule type="expression" dxfId="794" priority="786">
      <formula>$K19=TRUE</formula>
    </cfRule>
    <cfRule type="expression" dxfId="793" priority="785">
      <formula>$L19=TRUE</formula>
    </cfRule>
  </conditionalFormatting>
  <conditionalFormatting sqref="C21">
    <cfRule type="expression" dxfId="792" priority="784">
      <formula>$K21=TRUE</formula>
    </cfRule>
    <cfRule type="expression" dxfId="791" priority="783">
      <formula>$L21=TRUE</formula>
    </cfRule>
  </conditionalFormatting>
  <conditionalFormatting sqref="C23">
    <cfRule type="expression" dxfId="790" priority="782">
      <formula>$K23=TRUE</formula>
    </cfRule>
    <cfRule type="expression" dxfId="789" priority="781">
      <formula>$L23=TRUE</formula>
    </cfRule>
  </conditionalFormatting>
  <conditionalFormatting sqref="C29">
    <cfRule type="expression" dxfId="788" priority="756">
      <formula>$K29=TRUE</formula>
    </cfRule>
    <cfRule type="expression" dxfId="787" priority="755">
      <formula>$L29=TRUE</formula>
    </cfRule>
  </conditionalFormatting>
  <conditionalFormatting sqref="C31">
    <cfRule type="expression" dxfId="786" priority="754">
      <formula>$K31=TRUE</formula>
    </cfRule>
    <cfRule type="expression" dxfId="785" priority="753">
      <formula>$L31=TRUE</formula>
    </cfRule>
  </conditionalFormatting>
  <conditionalFormatting sqref="C33">
    <cfRule type="expression" dxfId="784" priority="752">
      <formula>$K33=TRUE</formula>
    </cfRule>
    <cfRule type="expression" dxfId="783" priority="751">
      <formula>$L33=TRUE</formula>
    </cfRule>
  </conditionalFormatting>
  <conditionalFormatting sqref="C39">
    <cfRule type="expression" dxfId="782" priority="750">
      <formula>$K39=TRUE</formula>
    </cfRule>
    <cfRule type="expression" dxfId="781" priority="749">
      <formula>$L39=TRUE</formula>
    </cfRule>
  </conditionalFormatting>
  <conditionalFormatting sqref="C41">
    <cfRule type="expression" dxfId="780" priority="748">
      <formula>$K41=TRUE</formula>
    </cfRule>
    <cfRule type="expression" dxfId="779" priority="747">
      <formula>$L41=TRUE</formula>
    </cfRule>
  </conditionalFormatting>
  <conditionalFormatting sqref="C43">
    <cfRule type="expression" dxfId="778" priority="746">
      <formula>$K43=TRUE</formula>
    </cfRule>
    <cfRule type="expression" dxfId="777" priority="745">
      <formula>$L43=TRUE</formula>
    </cfRule>
  </conditionalFormatting>
  <conditionalFormatting sqref="C49">
    <cfRule type="expression" dxfId="776" priority="744">
      <formula>$K49=TRUE</formula>
    </cfRule>
    <cfRule type="expression" dxfId="775" priority="743">
      <formula>$L49=TRUE</formula>
    </cfRule>
  </conditionalFormatting>
  <conditionalFormatting sqref="C51">
    <cfRule type="expression" dxfId="774" priority="742">
      <formula>$K51=TRUE</formula>
    </cfRule>
    <cfRule type="expression" dxfId="773" priority="741">
      <formula>$L51=TRUE</formula>
    </cfRule>
  </conditionalFormatting>
  <conditionalFormatting sqref="C53">
    <cfRule type="expression" dxfId="772" priority="740">
      <formula>$K53=TRUE</formula>
    </cfRule>
    <cfRule type="expression" dxfId="771" priority="739">
      <formula>$L53=TRUE</formula>
    </cfRule>
  </conditionalFormatting>
  <conditionalFormatting sqref="C59">
    <cfRule type="expression" dxfId="770" priority="738">
      <formula>$K59=TRUE</formula>
    </cfRule>
    <cfRule type="expression" dxfId="769" priority="737">
      <formula>$L59=TRUE</formula>
    </cfRule>
  </conditionalFormatting>
  <conditionalFormatting sqref="C61">
    <cfRule type="expression" dxfId="768" priority="736">
      <formula>$K61=TRUE</formula>
    </cfRule>
    <cfRule type="expression" dxfId="767" priority="735">
      <formula>$L61=TRUE</formula>
    </cfRule>
  </conditionalFormatting>
  <conditionalFormatting sqref="C63">
    <cfRule type="expression" dxfId="766" priority="734">
      <formula>$K63=TRUE</formula>
    </cfRule>
    <cfRule type="expression" dxfId="765" priority="733">
      <formula>$L63=TRUE</formula>
    </cfRule>
  </conditionalFormatting>
  <conditionalFormatting sqref="C69">
    <cfRule type="expression" dxfId="764" priority="732">
      <formula>$K69=TRUE</formula>
    </cfRule>
    <cfRule type="expression" dxfId="763" priority="731">
      <formula>$L69=TRUE</formula>
    </cfRule>
  </conditionalFormatting>
  <conditionalFormatting sqref="C71">
    <cfRule type="expression" dxfId="762" priority="730">
      <formula>$K71=TRUE</formula>
    </cfRule>
    <cfRule type="expression" dxfId="761" priority="729">
      <formula>$L71=TRUE</formula>
    </cfRule>
  </conditionalFormatting>
  <conditionalFormatting sqref="C73">
    <cfRule type="expression" dxfId="760" priority="728">
      <formula>$K73=TRUE</formula>
    </cfRule>
    <cfRule type="expression" dxfId="759" priority="727">
      <formula>$L73=TRUE</formula>
    </cfRule>
  </conditionalFormatting>
  <conditionalFormatting sqref="C79">
    <cfRule type="expression" dxfId="758" priority="726">
      <formula>$K79=TRUE</formula>
    </cfRule>
    <cfRule type="expression" dxfId="757" priority="725">
      <formula>$L79=TRUE</formula>
    </cfRule>
  </conditionalFormatting>
  <conditionalFormatting sqref="C81">
    <cfRule type="expression" dxfId="756" priority="724">
      <formula>$K81=TRUE</formula>
    </cfRule>
    <cfRule type="expression" dxfId="755" priority="723">
      <formula>$L81=TRUE</formula>
    </cfRule>
  </conditionalFormatting>
  <conditionalFormatting sqref="C83">
    <cfRule type="expression" dxfId="754" priority="721">
      <formula>$L83=TRUE</formula>
    </cfRule>
    <cfRule type="expression" dxfId="753" priority="722">
      <formula>$K83=TRUE</formula>
    </cfRule>
  </conditionalFormatting>
  <conditionalFormatting sqref="C89">
    <cfRule type="expression" dxfId="752" priority="720">
      <formula>$K89=TRUE</formula>
    </cfRule>
    <cfRule type="expression" dxfId="751" priority="719">
      <formula>$L89=TRUE</formula>
    </cfRule>
  </conditionalFormatting>
  <conditionalFormatting sqref="C91">
    <cfRule type="expression" dxfId="750" priority="718">
      <formula>$K91=TRUE</formula>
    </cfRule>
    <cfRule type="expression" dxfId="749" priority="717">
      <formula>$L91=TRUE</formula>
    </cfRule>
  </conditionalFormatting>
  <conditionalFormatting sqref="C93">
    <cfRule type="expression" dxfId="748" priority="716">
      <formula>$K93=TRUE</formula>
    </cfRule>
    <cfRule type="expression" dxfId="747" priority="715">
      <formula>$L93=TRUE</formula>
    </cfRule>
  </conditionalFormatting>
  <conditionalFormatting sqref="C99">
    <cfRule type="expression" dxfId="746" priority="714">
      <formula>$K99=TRUE</formula>
    </cfRule>
    <cfRule type="expression" dxfId="745" priority="713">
      <formula>$L99=TRUE</formula>
    </cfRule>
  </conditionalFormatting>
  <conditionalFormatting sqref="C101">
    <cfRule type="expression" dxfId="744" priority="712">
      <formula>$K101=TRUE</formula>
    </cfRule>
    <cfRule type="expression" dxfId="743" priority="711">
      <formula>$L101=TRUE</formula>
    </cfRule>
  </conditionalFormatting>
  <conditionalFormatting sqref="C103">
    <cfRule type="expression" dxfId="742" priority="710">
      <formula>$K103=TRUE</formula>
    </cfRule>
    <cfRule type="expression" dxfId="741" priority="709">
      <formula>$L103=TRUE</formula>
    </cfRule>
  </conditionalFormatting>
  <conditionalFormatting sqref="C109">
    <cfRule type="expression" dxfId="740" priority="708">
      <formula>$K109=TRUE</formula>
    </cfRule>
    <cfRule type="expression" dxfId="739" priority="707">
      <formula>$L109=TRUE</formula>
    </cfRule>
  </conditionalFormatting>
  <conditionalFormatting sqref="C111">
    <cfRule type="expression" dxfId="738" priority="705">
      <formula>$L111=TRUE</formula>
    </cfRule>
    <cfRule type="expression" dxfId="737" priority="706">
      <formula>$K111=TRUE</formula>
    </cfRule>
  </conditionalFormatting>
  <conditionalFormatting sqref="C113">
    <cfRule type="expression" dxfId="736" priority="703">
      <formula>$L113=TRUE</formula>
    </cfRule>
    <cfRule type="expression" dxfId="735" priority="704">
      <formula>$K113=TRUE</formula>
    </cfRule>
  </conditionalFormatting>
  <conditionalFormatting sqref="C119">
    <cfRule type="expression" dxfId="734" priority="702">
      <formula>$K119=TRUE</formula>
    </cfRule>
    <cfRule type="expression" dxfId="733" priority="701">
      <formula>$L119=TRUE</formula>
    </cfRule>
  </conditionalFormatting>
  <conditionalFormatting sqref="C121">
    <cfRule type="expression" dxfId="732" priority="700">
      <formula>$K121=TRUE</formula>
    </cfRule>
    <cfRule type="expression" dxfId="731" priority="699">
      <formula>$L121=TRUE</formula>
    </cfRule>
  </conditionalFormatting>
  <conditionalFormatting sqref="C123">
    <cfRule type="expression" dxfId="730" priority="697">
      <formula>$L123=TRUE</formula>
    </cfRule>
    <cfRule type="expression" dxfId="729" priority="698">
      <formula>$K123=TRUE</formula>
    </cfRule>
  </conditionalFormatting>
  <conditionalFormatting sqref="C129">
    <cfRule type="expression" dxfId="728" priority="696">
      <formula>$K129=TRUE</formula>
    </cfRule>
    <cfRule type="expression" dxfId="727" priority="695">
      <formula>$L129=TRUE</formula>
    </cfRule>
  </conditionalFormatting>
  <conditionalFormatting sqref="C131">
    <cfRule type="expression" dxfId="726" priority="694">
      <formula>$K131=TRUE</formula>
    </cfRule>
    <cfRule type="expression" dxfId="725" priority="693">
      <formula>$L131=TRUE</formula>
    </cfRule>
  </conditionalFormatting>
  <conditionalFormatting sqref="C133">
    <cfRule type="expression" dxfId="724" priority="691">
      <formula>$L133=TRUE</formula>
    </cfRule>
    <cfRule type="expression" dxfId="723" priority="692">
      <formula>$K133=TRUE</formula>
    </cfRule>
  </conditionalFormatting>
  <conditionalFormatting sqref="C139">
    <cfRule type="expression" dxfId="722" priority="689">
      <formula>$L139=TRUE</formula>
    </cfRule>
    <cfRule type="expression" dxfId="721" priority="690">
      <formula>$K139=TRUE</formula>
    </cfRule>
  </conditionalFormatting>
  <conditionalFormatting sqref="C141">
    <cfRule type="expression" dxfId="720" priority="688">
      <formula>$K141=TRUE</formula>
    </cfRule>
    <cfRule type="expression" dxfId="719" priority="687">
      <formula>$L141=TRUE</formula>
    </cfRule>
  </conditionalFormatting>
  <conditionalFormatting sqref="C143">
    <cfRule type="expression" dxfId="718" priority="686">
      <formula>$K143=TRUE</formula>
    </cfRule>
    <cfRule type="expression" dxfId="717" priority="685">
      <formula>$L143=TRUE</formula>
    </cfRule>
  </conditionalFormatting>
  <conditionalFormatting sqref="C149">
    <cfRule type="expression" dxfId="716" priority="684">
      <formula>$K149=TRUE</formula>
    </cfRule>
    <cfRule type="expression" dxfId="715" priority="683">
      <formula>$L149=TRUE</formula>
    </cfRule>
  </conditionalFormatting>
  <conditionalFormatting sqref="C151">
    <cfRule type="expression" dxfId="714" priority="682">
      <formula>$K151=TRUE</formula>
    </cfRule>
    <cfRule type="expression" dxfId="713" priority="681">
      <formula>$L151=TRUE</formula>
    </cfRule>
  </conditionalFormatting>
  <conditionalFormatting sqref="C153">
    <cfRule type="expression" dxfId="712" priority="680">
      <formula>$K153=TRUE</formula>
    </cfRule>
    <cfRule type="expression" dxfId="711" priority="679">
      <formula>$L153=TRUE</formula>
    </cfRule>
  </conditionalFormatting>
  <conditionalFormatting sqref="C159">
    <cfRule type="expression" dxfId="710" priority="677">
      <formula>$L159=TRUE</formula>
    </cfRule>
    <cfRule type="expression" dxfId="709" priority="678">
      <formula>$K159=TRUE</formula>
    </cfRule>
  </conditionalFormatting>
  <conditionalFormatting sqref="C161">
    <cfRule type="expression" dxfId="708" priority="676">
      <formula>$K161=TRUE</formula>
    </cfRule>
    <cfRule type="expression" dxfId="707" priority="675">
      <formula>$L161=TRUE</formula>
    </cfRule>
  </conditionalFormatting>
  <conditionalFormatting sqref="C163">
    <cfRule type="expression" dxfId="706" priority="674">
      <formula>$K163=TRUE</formula>
    </cfRule>
    <cfRule type="expression" dxfId="705" priority="673">
      <formula>$L163=TRUE</formula>
    </cfRule>
  </conditionalFormatting>
  <conditionalFormatting sqref="C169">
    <cfRule type="expression" dxfId="704" priority="672">
      <formula>$K169=TRUE</formula>
    </cfRule>
    <cfRule type="expression" dxfId="703" priority="671">
      <formula>$L169=TRUE</formula>
    </cfRule>
  </conditionalFormatting>
  <conditionalFormatting sqref="C171">
    <cfRule type="expression" dxfId="702" priority="670">
      <formula>$K171=TRUE</formula>
    </cfRule>
    <cfRule type="expression" dxfId="701" priority="669">
      <formula>$L171=TRUE</formula>
    </cfRule>
  </conditionalFormatting>
  <conditionalFormatting sqref="C173">
    <cfRule type="expression" dxfId="700" priority="668">
      <formula>$K173=TRUE</formula>
    </cfRule>
    <cfRule type="expression" dxfId="699" priority="667">
      <formula>$L173=TRUE</formula>
    </cfRule>
  </conditionalFormatting>
  <conditionalFormatting sqref="C179">
    <cfRule type="expression" dxfId="698" priority="666">
      <formula>$K179=TRUE</formula>
    </cfRule>
    <cfRule type="expression" dxfId="697" priority="665">
      <formula>$L179=TRUE</formula>
    </cfRule>
  </conditionalFormatting>
  <conditionalFormatting sqref="C181">
    <cfRule type="expression" dxfId="696" priority="664">
      <formula>$K181=TRUE</formula>
    </cfRule>
    <cfRule type="expression" dxfId="695" priority="663">
      <formula>$L181=TRUE</formula>
    </cfRule>
  </conditionalFormatting>
  <conditionalFormatting sqref="C183">
    <cfRule type="expression" dxfId="694" priority="662">
      <formula>$K183=TRUE</formula>
    </cfRule>
    <cfRule type="expression" dxfId="693" priority="661">
      <formula>$L183=TRUE</formula>
    </cfRule>
  </conditionalFormatting>
  <conditionalFormatting sqref="C189">
    <cfRule type="expression" dxfId="692" priority="660">
      <formula>$K189=TRUE</formula>
    </cfRule>
    <cfRule type="expression" dxfId="691" priority="659">
      <formula>$L189=TRUE</formula>
    </cfRule>
  </conditionalFormatting>
  <conditionalFormatting sqref="C191">
    <cfRule type="expression" dxfId="690" priority="658">
      <formula>$K191=TRUE</formula>
    </cfRule>
    <cfRule type="expression" dxfId="689" priority="657">
      <formula>$L191=TRUE</formula>
    </cfRule>
  </conditionalFormatting>
  <conditionalFormatting sqref="C193">
    <cfRule type="expression" dxfId="688" priority="656">
      <formula>$K193=TRUE</formula>
    </cfRule>
    <cfRule type="expression" dxfId="687" priority="655">
      <formula>$L193=TRUE</formula>
    </cfRule>
  </conditionalFormatting>
  <conditionalFormatting sqref="C199">
    <cfRule type="expression" dxfId="686" priority="654">
      <formula>$K199=TRUE</formula>
    </cfRule>
    <cfRule type="expression" dxfId="685" priority="653">
      <formula>$L199=TRUE</formula>
    </cfRule>
  </conditionalFormatting>
  <conditionalFormatting sqref="C201">
    <cfRule type="expression" dxfId="684" priority="652">
      <formula>$K201=TRUE</formula>
    </cfRule>
    <cfRule type="expression" dxfId="683" priority="651">
      <formula>$L201=TRUE</formula>
    </cfRule>
  </conditionalFormatting>
  <conditionalFormatting sqref="C203">
    <cfRule type="expression" dxfId="682" priority="650">
      <formula>$K203=TRUE</formula>
    </cfRule>
    <cfRule type="expression" dxfId="681" priority="649">
      <formula>$L203=TRUE</formula>
    </cfRule>
  </conditionalFormatting>
  <conditionalFormatting sqref="C209">
    <cfRule type="expression" dxfId="680" priority="648">
      <formula>$K209=TRUE</formula>
    </cfRule>
    <cfRule type="expression" dxfId="679" priority="647">
      <formula>$L209=TRUE</formula>
    </cfRule>
  </conditionalFormatting>
  <conditionalFormatting sqref="C211">
    <cfRule type="expression" dxfId="678" priority="646">
      <formula>$K211=TRUE</formula>
    </cfRule>
    <cfRule type="expression" dxfId="677" priority="645">
      <formula>$L211=TRUE</formula>
    </cfRule>
  </conditionalFormatting>
  <conditionalFormatting sqref="C213">
    <cfRule type="expression" dxfId="676" priority="644">
      <formula>$K213=TRUE</formula>
    </cfRule>
    <cfRule type="expression" dxfId="675" priority="643">
      <formula>$L213=TRUE</formula>
    </cfRule>
  </conditionalFormatting>
  <conditionalFormatting sqref="C219">
    <cfRule type="expression" dxfId="674" priority="642">
      <formula>$K219=TRUE</formula>
    </cfRule>
    <cfRule type="expression" dxfId="673" priority="641">
      <formula>$L219=TRUE</formula>
    </cfRule>
  </conditionalFormatting>
  <conditionalFormatting sqref="C221">
    <cfRule type="expression" dxfId="672" priority="639">
      <formula>$L221=TRUE</formula>
    </cfRule>
    <cfRule type="expression" dxfId="671" priority="640">
      <formula>$K221=TRUE</formula>
    </cfRule>
  </conditionalFormatting>
  <conditionalFormatting sqref="C223">
    <cfRule type="expression" dxfId="670" priority="638">
      <formula>$K223=TRUE</formula>
    </cfRule>
    <cfRule type="expression" dxfId="669" priority="637">
      <formula>$L223=TRUE</formula>
    </cfRule>
  </conditionalFormatting>
  <conditionalFormatting sqref="C229">
    <cfRule type="expression" dxfId="668" priority="636">
      <formula>$K229=TRUE</formula>
    </cfRule>
    <cfRule type="expression" dxfId="667" priority="635">
      <formula>$L229=TRUE</formula>
    </cfRule>
  </conditionalFormatting>
  <conditionalFormatting sqref="C231">
    <cfRule type="expression" dxfId="666" priority="634">
      <formula>$K231=TRUE</formula>
    </cfRule>
    <cfRule type="expression" dxfId="665" priority="633">
      <formula>$L231=TRUE</formula>
    </cfRule>
  </conditionalFormatting>
  <conditionalFormatting sqref="C233">
    <cfRule type="expression" dxfId="664" priority="632">
      <formula>$K233=TRUE</formula>
    </cfRule>
    <cfRule type="expression" dxfId="663" priority="631">
      <formula>$L233=TRUE</formula>
    </cfRule>
  </conditionalFormatting>
  <conditionalFormatting sqref="C239">
    <cfRule type="expression" dxfId="662" priority="630">
      <formula>$K239=TRUE</formula>
    </cfRule>
    <cfRule type="expression" dxfId="661" priority="629">
      <formula>$L239=TRUE</formula>
    </cfRule>
  </conditionalFormatting>
  <conditionalFormatting sqref="C241">
    <cfRule type="expression" dxfId="660" priority="628">
      <formula>$K241=TRUE</formula>
    </cfRule>
    <cfRule type="expression" dxfId="659" priority="627">
      <formula>$L241=TRUE</formula>
    </cfRule>
  </conditionalFormatting>
  <conditionalFormatting sqref="C243">
    <cfRule type="expression" dxfId="658" priority="626">
      <formula>$K243=TRUE</formula>
    </cfRule>
    <cfRule type="expression" dxfId="657" priority="625">
      <formula>$L243=TRUE</formula>
    </cfRule>
  </conditionalFormatting>
  <conditionalFormatting sqref="C249">
    <cfRule type="expression" dxfId="656" priority="624">
      <formula>$K249=TRUE</formula>
    </cfRule>
    <cfRule type="expression" dxfId="655" priority="623">
      <formula>$L249=TRUE</formula>
    </cfRule>
  </conditionalFormatting>
  <conditionalFormatting sqref="C251">
    <cfRule type="expression" dxfId="654" priority="622">
      <formula>$K251=TRUE</formula>
    </cfRule>
    <cfRule type="expression" dxfId="653" priority="621">
      <formula>$L251=TRUE</formula>
    </cfRule>
  </conditionalFormatting>
  <conditionalFormatting sqref="C253">
    <cfRule type="expression" dxfId="652" priority="620">
      <formula>$K253=TRUE</formula>
    </cfRule>
    <cfRule type="expression" dxfId="651" priority="619">
      <formula>$L253=TRUE</formula>
    </cfRule>
  </conditionalFormatting>
  <conditionalFormatting sqref="C259">
    <cfRule type="expression" dxfId="650" priority="618">
      <formula>$K259=TRUE</formula>
    </cfRule>
    <cfRule type="expression" dxfId="649" priority="617">
      <formula>$L259=TRUE</formula>
    </cfRule>
  </conditionalFormatting>
  <conditionalFormatting sqref="C261">
    <cfRule type="expression" dxfId="648" priority="616">
      <formula>$K261=TRUE</formula>
    </cfRule>
    <cfRule type="expression" dxfId="647" priority="615">
      <formula>$L261=TRUE</formula>
    </cfRule>
  </conditionalFormatting>
  <conditionalFormatting sqref="C263">
    <cfRule type="expression" dxfId="646" priority="614">
      <formula>$K263=TRUE</formula>
    </cfRule>
    <cfRule type="expression" dxfId="645" priority="613">
      <formula>$L263=TRUE</formula>
    </cfRule>
  </conditionalFormatting>
  <conditionalFormatting sqref="C269">
    <cfRule type="expression" dxfId="644" priority="612">
      <formula>$K269=TRUE</formula>
    </cfRule>
    <cfRule type="expression" dxfId="643" priority="611">
      <formula>$L269=TRUE</formula>
    </cfRule>
  </conditionalFormatting>
  <conditionalFormatting sqref="C271">
    <cfRule type="expression" dxfId="642" priority="610">
      <formula>$K271=TRUE</formula>
    </cfRule>
    <cfRule type="expression" dxfId="641" priority="609">
      <formula>$L271=TRUE</formula>
    </cfRule>
  </conditionalFormatting>
  <conditionalFormatting sqref="C273">
    <cfRule type="expression" dxfId="640" priority="608">
      <formula>$K273=TRUE</formula>
    </cfRule>
    <cfRule type="expression" dxfId="639" priority="607">
      <formula>$L273=TRUE</formula>
    </cfRule>
  </conditionalFormatting>
  <conditionalFormatting sqref="C279">
    <cfRule type="expression" dxfId="638" priority="606">
      <formula>$K279=TRUE</formula>
    </cfRule>
    <cfRule type="expression" dxfId="637" priority="605">
      <formula>$L279=TRUE</formula>
    </cfRule>
  </conditionalFormatting>
  <conditionalFormatting sqref="C281">
    <cfRule type="expression" dxfId="636" priority="604">
      <formula>$K281=TRUE</formula>
    </cfRule>
    <cfRule type="expression" dxfId="635" priority="603">
      <formula>$L281=TRUE</formula>
    </cfRule>
  </conditionalFormatting>
  <conditionalFormatting sqref="C283">
    <cfRule type="expression" dxfId="634" priority="602">
      <formula>$K283=TRUE</formula>
    </cfRule>
    <cfRule type="expression" dxfId="633" priority="601">
      <formula>$L283=TRUE</formula>
    </cfRule>
  </conditionalFormatting>
  <conditionalFormatting sqref="C289">
    <cfRule type="expression" dxfId="632" priority="600">
      <formula>$K289=TRUE</formula>
    </cfRule>
    <cfRule type="expression" dxfId="631" priority="599">
      <formula>$L289=TRUE</formula>
    </cfRule>
  </conditionalFormatting>
  <conditionalFormatting sqref="C291">
    <cfRule type="expression" dxfId="630" priority="598">
      <formula>$K291=TRUE</formula>
    </cfRule>
    <cfRule type="expression" dxfId="629" priority="597">
      <formula>$L291=TRUE</formula>
    </cfRule>
  </conditionalFormatting>
  <conditionalFormatting sqref="C293">
    <cfRule type="expression" dxfId="628" priority="596">
      <formula>$K293=TRUE</formula>
    </cfRule>
    <cfRule type="expression" dxfId="627" priority="595">
      <formula>$L293=TRUE</formula>
    </cfRule>
  </conditionalFormatting>
  <conditionalFormatting sqref="C299">
    <cfRule type="expression" dxfId="626" priority="594">
      <formula>$K299=TRUE</formula>
    </cfRule>
    <cfRule type="expression" dxfId="625" priority="593">
      <formula>$L299=TRUE</formula>
    </cfRule>
  </conditionalFormatting>
  <conditionalFormatting sqref="C301">
    <cfRule type="expression" dxfId="624" priority="592">
      <formula>$K301=TRUE</formula>
    </cfRule>
    <cfRule type="expression" dxfId="623" priority="591">
      <formula>$L301=TRUE</formula>
    </cfRule>
  </conditionalFormatting>
  <conditionalFormatting sqref="C303">
    <cfRule type="expression" dxfId="622" priority="590">
      <formula>$K303=TRUE</formula>
    </cfRule>
    <cfRule type="expression" dxfId="621" priority="589">
      <formula>$L303=TRUE</formula>
    </cfRule>
  </conditionalFormatting>
  <conditionalFormatting sqref="C309">
    <cfRule type="expression" dxfId="620" priority="588">
      <formula>$K309=TRUE</formula>
    </cfRule>
    <cfRule type="expression" dxfId="619" priority="587">
      <formula>$L309=TRUE</formula>
    </cfRule>
  </conditionalFormatting>
  <conditionalFormatting sqref="C311">
    <cfRule type="expression" dxfId="618" priority="586">
      <formula>$K311=TRUE</formula>
    </cfRule>
    <cfRule type="expression" dxfId="617" priority="585">
      <formula>$L311=TRUE</formula>
    </cfRule>
  </conditionalFormatting>
  <conditionalFormatting sqref="C313">
    <cfRule type="expression" dxfId="616" priority="583">
      <formula>$L313=TRUE</formula>
    </cfRule>
    <cfRule type="expression" dxfId="615" priority="584">
      <formula>$K313=TRUE</formula>
    </cfRule>
  </conditionalFormatting>
  <conditionalFormatting sqref="C319">
    <cfRule type="expression" dxfId="614" priority="582">
      <formula>$K319=TRUE</formula>
    </cfRule>
    <cfRule type="expression" dxfId="613" priority="581">
      <formula>$L319=TRUE</formula>
    </cfRule>
  </conditionalFormatting>
  <conditionalFormatting sqref="C321">
    <cfRule type="expression" dxfId="612" priority="580">
      <formula>$K321=TRUE</formula>
    </cfRule>
    <cfRule type="expression" dxfId="611" priority="579">
      <formula>$L321=TRUE</formula>
    </cfRule>
  </conditionalFormatting>
  <conditionalFormatting sqref="C323">
    <cfRule type="expression" dxfId="610" priority="577">
      <formula>$L323=TRUE</formula>
    </cfRule>
    <cfRule type="expression" dxfId="609" priority="578">
      <formula>$K323=TRUE</formula>
    </cfRule>
  </conditionalFormatting>
  <conditionalFormatting sqref="C329">
    <cfRule type="expression" dxfId="608" priority="576">
      <formula>$K329=TRUE</formula>
    </cfRule>
    <cfRule type="expression" dxfId="607" priority="575">
      <formula>$L329=TRUE</formula>
    </cfRule>
  </conditionalFormatting>
  <conditionalFormatting sqref="C331">
    <cfRule type="expression" dxfId="606" priority="574">
      <formula>$K331=TRUE</formula>
    </cfRule>
    <cfRule type="expression" dxfId="605" priority="573">
      <formula>$L331=TRUE</formula>
    </cfRule>
  </conditionalFormatting>
  <conditionalFormatting sqref="C333">
    <cfRule type="expression" dxfId="604" priority="572">
      <formula>$K333=TRUE</formula>
    </cfRule>
    <cfRule type="expression" dxfId="603" priority="571">
      <formula>$L333=TRUE</formula>
    </cfRule>
  </conditionalFormatting>
  <conditionalFormatting sqref="C339">
    <cfRule type="expression" dxfId="602" priority="570">
      <formula>$K339=TRUE</formula>
    </cfRule>
    <cfRule type="expression" dxfId="601" priority="569">
      <formula>$L339=TRUE</formula>
    </cfRule>
  </conditionalFormatting>
  <conditionalFormatting sqref="C341">
    <cfRule type="expression" dxfId="600" priority="568">
      <formula>$K341=TRUE</formula>
    </cfRule>
    <cfRule type="expression" dxfId="599" priority="567">
      <formula>$L341=TRUE</formula>
    </cfRule>
  </conditionalFormatting>
  <conditionalFormatting sqref="C343">
    <cfRule type="expression" dxfId="598" priority="565">
      <formula>$L343=TRUE</formula>
    </cfRule>
    <cfRule type="expression" dxfId="597" priority="566">
      <formula>$K343=TRUE</formula>
    </cfRule>
  </conditionalFormatting>
  <conditionalFormatting sqref="C349">
    <cfRule type="expression" dxfId="596" priority="564">
      <formula>$K349=TRUE</formula>
    </cfRule>
    <cfRule type="expression" dxfId="595" priority="563">
      <formula>$L349=TRUE</formula>
    </cfRule>
  </conditionalFormatting>
  <conditionalFormatting sqref="C351">
    <cfRule type="expression" dxfId="594" priority="562">
      <formula>$K351=TRUE</formula>
    </cfRule>
    <cfRule type="expression" dxfId="593" priority="561">
      <formula>$L351=TRUE</formula>
    </cfRule>
  </conditionalFormatting>
  <conditionalFormatting sqref="C353">
    <cfRule type="expression" dxfId="592" priority="560">
      <formula>$K353=TRUE</formula>
    </cfRule>
    <cfRule type="expression" dxfId="591" priority="559">
      <formula>$L353=TRUE</formula>
    </cfRule>
  </conditionalFormatting>
  <conditionalFormatting sqref="C359">
    <cfRule type="expression" dxfId="590" priority="558">
      <formula>$K359=TRUE</formula>
    </cfRule>
    <cfRule type="expression" dxfId="589" priority="557">
      <formula>$L359=TRUE</formula>
    </cfRule>
  </conditionalFormatting>
  <conditionalFormatting sqref="C361">
    <cfRule type="expression" dxfId="588" priority="556">
      <formula>$K361=TRUE</formula>
    </cfRule>
    <cfRule type="expression" dxfId="587" priority="555">
      <formula>$L361=TRUE</formula>
    </cfRule>
  </conditionalFormatting>
  <conditionalFormatting sqref="C363">
    <cfRule type="expression" dxfId="586" priority="554">
      <formula>$K363=TRUE</formula>
    </cfRule>
    <cfRule type="expression" dxfId="585" priority="553">
      <formula>$L363=TRUE</formula>
    </cfRule>
  </conditionalFormatting>
  <conditionalFormatting sqref="C369">
    <cfRule type="expression" dxfId="584" priority="552">
      <formula>$K369=TRUE</formula>
    </cfRule>
    <cfRule type="expression" dxfId="583" priority="551">
      <formula>$L369=TRUE</formula>
    </cfRule>
  </conditionalFormatting>
  <conditionalFormatting sqref="C371">
    <cfRule type="expression" dxfId="582" priority="550">
      <formula>$K371=TRUE</formula>
    </cfRule>
    <cfRule type="expression" dxfId="581" priority="549">
      <formula>$L371=TRUE</formula>
    </cfRule>
  </conditionalFormatting>
  <conditionalFormatting sqref="C373">
    <cfRule type="expression" dxfId="580" priority="548">
      <formula>$K373=TRUE</formula>
    </cfRule>
    <cfRule type="expression" dxfId="579" priority="547">
      <formula>$L373=TRUE</formula>
    </cfRule>
  </conditionalFormatting>
  <conditionalFormatting sqref="C379">
    <cfRule type="expression" dxfId="578" priority="546">
      <formula>$K379=TRUE</formula>
    </cfRule>
    <cfRule type="expression" dxfId="577" priority="545">
      <formula>$L379=TRUE</formula>
    </cfRule>
  </conditionalFormatting>
  <conditionalFormatting sqref="C381">
    <cfRule type="expression" dxfId="576" priority="544">
      <formula>$K381=TRUE</formula>
    </cfRule>
    <cfRule type="expression" dxfId="575" priority="543">
      <formula>$L381=TRUE</formula>
    </cfRule>
  </conditionalFormatting>
  <conditionalFormatting sqref="C383">
    <cfRule type="expression" dxfId="574" priority="542">
      <formula>$K383=TRUE</formula>
    </cfRule>
    <cfRule type="expression" dxfId="573" priority="541">
      <formula>$L383=TRUE</formula>
    </cfRule>
  </conditionalFormatting>
  <conditionalFormatting sqref="C389">
    <cfRule type="expression" dxfId="572" priority="539">
      <formula>$L389=TRUE</formula>
    </cfRule>
    <cfRule type="expression" dxfId="571" priority="540">
      <formula>$K389=TRUE</formula>
    </cfRule>
  </conditionalFormatting>
  <conditionalFormatting sqref="C391">
    <cfRule type="expression" dxfId="570" priority="538">
      <formula>$K391=TRUE</formula>
    </cfRule>
    <cfRule type="expression" dxfId="569" priority="537">
      <formula>$L391=TRUE</formula>
    </cfRule>
  </conditionalFormatting>
  <conditionalFormatting sqref="C393">
    <cfRule type="expression" dxfId="568" priority="536">
      <formula>$K393=TRUE</formula>
    </cfRule>
    <cfRule type="expression" dxfId="567" priority="535">
      <formula>$L393=TRUE</formula>
    </cfRule>
  </conditionalFormatting>
  <conditionalFormatting sqref="C399">
    <cfRule type="expression" dxfId="566" priority="534">
      <formula>$K399=TRUE</formula>
    </cfRule>
    <cfRule type="expression" dxfId="565" priority="533">
      <formula>$L399=TRUE</formula>
    </cfRule>
  </conditionalFormatting>
  <conditionalFormatting sqref="C401">
    <cfRule type="expression" dxfId="564" priority="532">
      <formula>$K401=TRUE</formula>
    </cfRule>
    <cfRule type="expression" dxfId="563" priority="531">
      <formula>$L401=TRUE</formula>
    </cfRule>
  </conditionalFormatting>
  <conditionalFormatting sqref="C403">
    <cfRule type="expression" dxfId="562" priority="530">
      <formula>$K403=TRUE</formula>
    </cfRule>
    <cfRule type="expression" dxfId="561" priority="529">
      <formula>$L403=TRUE</formula>
    </cfRule>
  </conditionalFormatting>
  <conditionalFormatting sqref="C409">
    <cfRule type="expression" dxfId="560" priority="528">
      <formula>$K409=TRUE</formula>
    </cfRule>
    <cfRule type="expression" dxfId="559" priority="527">
      <formula>$L409=TRUE</formula>
    </cfRule>
  </conditionalFormatting>
  <conditionalFormatting sqref="C411">
    <cfRule type="expression" dxfId="558" priority="526">
      <formula>$K411=TRUE</formula>
    </cfRule>
    <cfRule type="expression" dxfId="557" priority="525">
      <formula>$L411=TRUE</formula>
    </cfRule>
  </conditionalFormatting>
  <conditionalFormatting sqref="C413">
    <cfRule type="expression" dxfId="556" priority="524">
      <formula>$K413=TRUE</formula>
    </cfRule>
    <cfRule type="expression" dxfId="555" priority="523">
      <formula>$L413=TRUE</formula>
    </cfRule>
  </conditionalFormatting>
  <conditionalFormatting sqref="C419">
    <cfRule type="expression" dxfId="554" priority="522">
      <formula>$K419=TRUE</formula>
    </cfRule>
    <cfRule type="expression" dxfId="553" priority="521">
      <formula>$L419=TRUE</formula>
    </cfRule>
  </conditionalFormatting>
  <conditionalFormatting sqref="C421">
    <cfRule type="expression" dxfId="552" priority="520">
      <formula>$K421=TRUE</formula>
    </cfRule>
    <cfRule type="expression" dxfId="551" priority="519">
      <formula>$L421=TRUE</formula>
    </cfRule>
  </conditionalFormatting>
  <conditionalFormatting sqref="C423">
    <cfRule type="expression" dxfId="550" priority="518">
      <formula>$K423=TRUE</formula>
    </cfRule>
    <cfRule type="expression" dxfId="549" priority="517">
      <formula>$L423=TRUE</formula>
    </cfRule>
  </conditionalFormatting>
  <conditionalFormatting sqref="C429">
    <cfRule type="expression" dxfId="548" priority="516">
      <formula>$K429=TRUE</formula>
    </cfRule>
    <cfRule type="expression" dxfId="547" priority="515">
      <formula>$L429=TRUE</formula>
    </cfRule>
  </conditionalFormatting>
  <conditionalFormatting sqref="C431">
    <cfRule type="expression" dxfId="546" priority="514">
      <formula>$K431=TRUE</formula>
    </cfRule>
    <cfRule type="expression" dxfId="545" priority="513">
      <formula>$L431=TRUE</formula>
    </cfRule>
  </conditionalFormatting>
  <conditionalFormatting sqref="C433">
    <cfRule type="expression" dxfId="544" priority="512">
      <formula>$K433=TRUE</formula>
    </cfRule>
    <cfRule type="expression" dxfId="543" priority="511">
      <formula>$L433=TRUE</formula>
    </cfRule>
  </conditionalFormatting>
  <conditionalFormatting sqref="C439">
    <cfRule type="expression" dxfId="542" priority="510">
      <formula>$K439=TRUE</formula>
    </cfRule>
    <cfRule type="expression" dxfId="541" priority="509">
      <formula>$L439=TRUE</formula>
    </cfRule>
  </conditionalFormatting>
  <conditionalFormatting sqref="C441">
    <cfRule type="expression" dxfId="540" priority="508">
      <formula>$K441=TRUE</formula>
    </cfRule>
    <cfRule type="expression" dxfId="539" priority="507">
      <formula>$L441=TRUE</formula>
    </cfRule>
  </conditionalFormatting>
  <conditionalFormatting sqref="C443">
    <cfRule type="expression" dxfId="538" priority="506">
      <formula>$K443=TRUE</formula>
    </cfRule>
    <cfRule type="expression" dxfId="537" priority="505">
      <formula>$L443=TRUE</formula>
    </cfRule>
  </conditionalFormatting>
  <conditionalFormatting sqref="C449">
    <cfRule type="expression" dxfId="536" priority="504">
      <formula>$K449=TRUE</formula>
    </cfRule>
    <cfRule type="expression" dxfId="535" priority="503">
      <formula>$L449=TRUE</formula>
    </cfRule>
  </conditionalFormatting>
  <conditionalFormatting sqref="C451">
    <cfRule type="expression" dxfId="534" priority="502">
      <formula>$K451=TRUE</formula>
    </cfRule>
    <cfRule type="expression" dxfId="533" priority="501">
      <formula>$L451=TRUE</formula>
    </cfRule>
  </conditionalFormatting>
  <conditionalFormatting sqref="C453">
    <cfRule type="expression" dxfId="532" priority="500">
      <formula>$K453=TRUE</formula>
    </cfRule>
    <cfRule type="expression" dxfId="531" priority="499">
      <formula>$L453=TRUE</formula>
    </cfRule>
  </conditionalFormatting>
  <conditionalFormatting sqref="C459">
    <cfRule type="expression" dxfId="530" priority="497">
      <formula>$L459=TRUE</formula>
    </cfRule>
    <cfRule type="expression" dxfId="529" priority="498">
      <formula>$K459=TRUE</formula>
    </cfRule>
  </conditionalFormatting>
  <conditionalFormatting sqref="C461">
    <cfRule type="expression" dxfId="528" priority="496">
      <formula>$K461=TRUE</formula>
    </cfRule>
    <cfRule type="expression" dxfId="527" priority="495">
      <formula>$L461=TRUE</formula>
    </cfRule>
  </conditionalFormatting>
  <conditionalFormatting sqref="C463">
    <cfRule type="expression" dxfId="526" priority="493">
      <formula>$L463=TRUE</formula>
    </cfRule>
    <cfRule type="expression" dxfId="525" priority="494">
      <formula>$K463=TRUE</formula>
    </cfRule>
  </conditionalFormatting>
  <conditionalFormatting sqref="C469">
    <cfRule type="expression" dxfId="524" priority="491">
      <formula>$L469=TRUE</formula>
    </cfRule>
    <cfRule type="expression" dxfId="523" priority="492">
      <formula>$K469=TRUE</formula>
    </cfRule>
  </conditionalFormatting>
  <conditionalFormatting sqref="C471">
    <cfRule type="expression" dxfId="522" priority="490">
      <formula>$K471=TRUE</formula>
    </cfRule>
    <cfRule type="expression" dxfId="521" priority="489">
      <formula>$L471=TRUE</formula>
    </cfRule>
  </conditionalFormatting>
  <conditionalFormatting sqref="C473">
    <cfRule type="expression" dxfId="520" priority="488">
      <formula>$K473=TRUE</formula>
    </cfRule>
    <cfRule type="expression" dxfId="519" priority="487">
      <formula>$L473=TRUE</formula>
    </cfRule>
  </conditionalFormatting>
  <conditionalFormatting sqref="C479">
    <cfRule type="expression" dxfId="518" priority="485">
      <formula>$L479=TRUE</formula>
    </cfRule>
    <cfRule type="expression" dxfId="517" priority="486">
      <formula>$K479=TRUE</formula>
    </cfRule>
  </conditionalFormatting>
  <conditionalFormatting sqref="C481">
    <cfRule type="expression" dxfId="516" priority="484">
      <formula>$K481=TRUE</formula>
    </cfRule>
    <cfRule type="expression" dxfId="515" priority="483">
      <formula>$L481=TRUE</formula>
    </cfRule>
  </conditionalFormatting>
  <conditionalFormatting sqref="C483">
    <cfRule type="expression" dxfId="514" priority="482">
      <formula>$K483=TRUE</formula>
    </cfRule>
    <cfRule type="expression" dxfId="513" priority="481">
      <formula>$L483=TRUE</formula>
    </cfRule>
  </conditionalFormatting>
  <conditionalFormatting sqref="C489">
    <cfRule type="expression" dxfId="512" priority="480">
      <formula>$K489=TRUE</formula>
    </cfRule>
    <cfRule type="expression" dxfId="511" priority="479">
      <formula>$L489=TRUE</formula>
    </cfRule>
  </conditionalFormatting>
  <conditionalFormatting sqref="C491">
    <cfRule type="expression" dxfId="510" priority="478">
      <formula>$K491=TRUE</formula>
    </cfRule>
    <cfRule type="expression" dxfId="509" priority="477">
      <formula>$L491=TRUE</formula>
    </cfRule>
  </conditionalFormatting>
  <conditionalFormatting sqref="C493">
    <cfRule type="expression" dxfId="508" priority="476">
      <formula>$K493=TRUE</formula>
    </cfRule>
    <cfRule type="expression" dxfId="507" priority="475">
      <formula>$L493=TRUE</formula>
    </cfRule>
  </conditionalFormatting>
  <conditionalFormatting sqref="C499">
    <cfRule type="expression" dxfId="506" priority="473">
      <formula>$L499=TRUE</formula>
    </cfRule>
    <cfRule type="expression" dxfId="505" priority="474">
      <formula>$K499=TRUE</formula>
    </cfRule>
  </conditionalFormatting>
  <conditionalFormatting sqref="C501">
    <cfRule type="expression" dxfId="504" priority="472">
      <formula>$K501=TRUE</formula>
    </cfRule>
    <cfRule type="expression" dxfId="503" priority="471">
      <formula>$L501=TRUE</formula>
    </cfRule>
  </conditionalFormatting>
  <conditionalFormatting sqref="C503">
    <cfRule type="expression" dxfId="502" priority="469">
      <formula>$L503=TRUE</formula>
    </cfRule>
    <cfRule type="expression" dxfId="501" priority="470">
      <formula>$K503=TRUE</formula>
    </cfRule>
  </conditionalFormatting>
  <conditionalFormatting sqref="C509">
    <cfRule type="expression" dxfId="500" priority="468">
      <formula>$K509=TRUE</formula>
    </cfRule>
    <cfRule type="expression" dxfId="499" priority="467">
      <formula>$L509=TRUE</formula>
    </cfRule>
  </conditionalFormatting>
  <conditionalFormatting sqref="C511">
    <cfRule type="expression" dxfId="498" priority="466">
      <formula>$K511=TRUE</formula>
    </cfRule>
    <cfRule type="expression" dxfId="497" priority="465">
      <formula>$L511=TRUE</formula>
    </cfRule>
  </conditionalFormatting>
  <conditionalFormatting sqref="C513">
    <cfRule type="expression" dxfId="496" priority="464">
      <formula>$K513=TRUE</formula>
    </cfRule>
    <cfRule type="expression" dxfId="495" priority="463">
      <formula>$L513=TRUE</formula>
    </cfRule>
  </conditionalFormatting>
  <conditionalFormatting sqref="C519">
    <cfRule type="expression" dxfId="494" priority="462">
      <formula>$K519=TRUE</formula>
    </cfRule>
    <cfRule type="expression" dxfId="493" priority="461">
      <formula>$L519=TRUE</formula>
    </cfRule>
  </conditionalFormatting>
  <conditionalFormatting sqref="C521">
    <cfRule type="expression" dxfId="492" priority="460">
      <formula>$K521=TRUE</formula>
    </cfRule>
    <cfRule type="expression" dxfId="491" priority="459">
      <formula>$L521=TRUE</formula>
    </cfRule>
  </conditionalFormatting>
  <conditionalFormatting sqref="C523">
    <cfRule type="expression" dxfId="490" priority="458">
      <formula>$K523=TRUE</formula>
    </cfRule>
    <cfRule type="expression" dxfId="489" priority="457">
      <formula>$L523=TRUE</formula>
    </cfRule>
  </conditionalFormatting>
  <conditionalFormatting sqref="C529">
    <cfRule type="expression" dxfId="488" priority="456">
      <formula>$K529=TRUE</formula>
    </cfRule>
    <cfRule type="expression" dxfId="487" priority="455">
      <formula>$L529=TRUE</formula>
    </cfRule>
  </conditionalFormatting>
  <conditionalFormatting sqref="C531">
    <cfRule type="expression" dxfId="486" priority="454">
      <formula>$K531=TRUE</formula>
    </cfRule>
    <cfRule type="expression" dxfId="485" priority="453">
      <formula>$L531=TRUE</formula>
    </cfRule>
  </conditionalFormatting>
  <conditionalFormatting sqref="C533">
    <cfRule type="expression" dxfId="484" priority="452">
      <formula>$K533=TRUE</formula>
    </cfRule>
    <cfRule type="expression" dxfId="483" priority="451">
      <formula>$L533=TRUE</formula>
    </cfRule>
  </conditionalFormatting>
  <conditionalFormatting sqref="C539">
    <cfRule type="expression" dxfId="482" priority="450">
      <formula>$K539=TRUE</formula>
    </cfRule>
    <cfRule type="expression" dxfId="481" priority="449">
      <formula>$L539=TRUE</formula>
    </cfRule>
  </conditionalFormatting>
  <conditionalFormatting sqref="C541">
    <cfRule type="expression" dxfId="480" priority="448">
      <formula>$K541=TRUE</formula>
    </cfRule>
    <cfRule type="expression" dxfId="479" priority="447">
      <formula>$L541=TRUE</formula>
    </cfRule>
  </conditionalFormatting>
  <conditionalFormatting sqref="C543">
    <cfRule type="expression" dxfId="478" priority="445">
      <formula>$L543=TRUE</formula>
    </cfRule>
    <cfRule type="expression" dxfId="477" priority="446">
      <formula>$K543=TRUE</formula>
    </cfRule>
  </conditionalFormatting>
  <conditionalFormatting sqref="C549">
    <cfRule type="expression" dxfId="476" priority="444">
      <formula>$K549=TRUE</formula>
    </cfRule>
    <cfRule type="expression" dxfId="475" priority="443">
      <formula>$L549=TRUE</formula>
    </cfRule>
  </conditionalFormatting>
  <conditionalFormatting sqref="C551">
    <cfRule type="expression" dxfId="474" priority="442">
      <formula>$K551=TRUE</formula>
    </cfRule>
    <cfRule type="expression" dxfId="473" priority="441">
      <formula>$L551=TRUE</formula>
    </cfRule>
  </conditionalFormatting>
  <conditionalFormatting sqref="C553">
    <cfRule type="expression" dxfId="472" priority="440">
      <formula>$K553=TRUE</formula>
    </cfRule>
    <cfRule type="expression" dxfId="471" priority="439">
      <formula>$L553=TRUE</formula>
    </cfRule>
  </conditionalFormatting>
  <conditionalFormatting sqref="C559">
    <cfRule type="expression" dxfId="470" priority="438">
      <formula>$K559=TRUE</formula>
    </cfRule>
    <cfRule type="expression" dxfId="469" priority="437">
      <formula>$L559=TRUE</formula>
    </cfRule>
  </conditionalFormatting>
  <conditionalFormatting sqref="C561">
    <cfRule type="expression" dxfId="468" priority="436">
      <formula>$K561=TRUE</formula>
    </cfRule>
    <cfRule type="expression" dxfId="467" priority="435">
      <formula>$L561=TRUE</formula>
    </cfRule>
  </conditionalFormatting>
  <conditionalFormatting sqref="C563">
    <cfRule type="expression" dxfId="466" priority="434">
      <formula>$K563=TRUE</formula>
    </cfRule>
    <cfRule type="expression" dxfId="465" priority="433">
      <formula>$L563=TRUE</formula>
    </cfRule>
  </conditionalFormatting>
  <conditionalFormatting sqref="C569">
    <cfRule type="expression" dxfId="464" priority="432">
      <formula>$K569=TRUE</formula>
    </cfRule>
    <cfRule type="expression" dxfId="463" priority="431">
      <formula>$L569=TRUE</formula>
    </cfRule>
  </conditionalFormatting>
  <conditionalFormatting sqref="C571">
    <cfRule type="expression" dxfId="462" priority="430">
      <formula>$K571=TRUE</formula>
    </cfRule>
    <cfRule type="expression" dxfId="461" priority="429">
      <formula>$L571=TRUE</formula>
    </cfRule>
  </conditionalFormatting>
  <conditionalFormatting sqref="C573">
    <cfRule type="expression" dxfId="460" priority="428">
      <formula>$K573=TRUE</formula>
    </cfRule>
    <cfRule type="expression" dxfId="459" priority="427">
      <formula>$L573=TRUE</formula>
    </cfRule>
  </conditionalFormatting>
  <conditionalFormatting sqref="C579">
    <cfRule type="expression" dxfId="458" priority="426">
      <formula>$K579=TRUE</formula>
    </cfRule>
    <cfRule type="expression" dxfId="457" priority="425">
      <formula>$L579=TRUE</formula>
    </cfRule>
  </conditionalFormatting>
  <conditionalFormatting sqref="C581">
    <cfRule type="expression" dxfId="456" priority="424">
      <formula>$K581=TRUE</formula>
    </cfRule>
    <cfRule type="expression" dxfId="455" priority="423">
      <formula>$L581=TRUE</formula>
    </cfRule>
  </conditionalFormatting>
  <conditionalFormatting sqref="C583">
    <cfRule type="expression" dxfId="454" priority="422">
      <formula>$K583=TRUE</formula>
    </cfRule>
    <cfRule type="expression" dxfId="453" priority="421">
      <formula>$L583=TRUE</formula>
    </cfRule>
  </conditionalFormatting>
  <conditionalFormatting sqref="C589">
    <cfRule type="expression" dxfId="452" priority="420">
      <formula>$K589=TRUE</formula>
    </cfRule>
    <cfRule type="expression" dxfId="451" priority="419">
      <formula>$L589=TRUE</formula>
    </cfRule>
  </conditionalFormatting>
  <conditionalFormatting sqref="C591">
    <cfRule type="expression" dxfId="450" priority="418">
      <formula>$K591=TRUE</formula>
    </cfRule>
    <cfRule type="expression" dxfId="449" priority="417">
      <formula>$L591=TRUE</formula>
    </cfRule>
  </conditionalFormatting>
  <conditionalFormatting sqref="C593">
    <cfRule type="expression" dxfId="448" priority="416">
      <formula>$K593=TRUE</formula>
    </cfRule>
    <cfRule type="expression" dxfId="447" priority="415">
      <formula>$L593=TRUE</formula>
    </cfRule>
  </conditionalFormatting>
  <conditionalFormatting sqref="C599">
    <cfRule type="expression" dxfId="446" priority="414">
      <formula>$K599=TRUE</formula>
    </cfRule>
    <cfRule type="expression" dxfId="445" priority="413">
      <formula>$L599=TRUE</formula>
    </cfRule>
  </conditionalFormatting>
  <conditionalFormatting sqref="C601">
    <cfRule type="expression" dxfId="444" priority="412">
      <formula>$K601=TRUE</formula>
    </cfRule>
    <cfRule type="expression" dxfId="443" priority="411">
      <formula>$L601=TRUE</formula>
    </cfRule>
  </conditionalFormatting>
  <conditionalFormatting sqref="C603">
    <cfRule type="expression" dxfId="442" priority="410">
      <formula>$K603=TRUE</formula>
    </cfRule>
    <cfRule type="expression" dxfId="441" priority="409">
      <formula>$L603=TRUE</formula>
    </cfRule>
  </conditionalFormatting>
  <conditionalFormatting sqref="C609">
    <cfRule type="expression" dxfId="440" priority="408">
      <formula>$K609=TRUE</formula>
    </cfRule>
    <cfRule type="expression" dxfId="439" priority="407">
      <formula>$L609=TRUE</formula>
    </cfRule>
  </conditionalFormatting>
  <conditionalFormatting sqref="C611">
    <cfRule type="expression" dxfId="438" priority="406">
      <formula>$K611=TRUE</formula>
    </cfRule>
    <cfRule type="expression" dxfId="437" priority="405">
      <formula>$L611=TRUE</formula>
    </cfRule>
  </conditionalFormatting>
  <conditionalFormatting sqref="C613">
    <cfRule type="expression" dxfId="436" priority="404">
      <formula>$K613=TRUE</formula>
    </cfRule>
    <cfRule type="expression" dxfId="435" priority="403">
      <formula>$L613=TRUE</formula>
    </cfRule>
  </conditionalFormatting>
  <conditionalFormatting sqref="C619">
    <cfRule type="expression" dxfId="434" priority="401">
      <formula>$L619=TRUE</formula>
    </cfRule>
    <cfRule type="expression" dxfId="433" priority="402">
      <formula>$K619=TRUE</formula>
    </cfRule>
  </conditionalFormatting>
  <conditionalFormatting sqref="C621">
    <cfRule type="expression" dxfId="432" priority="400">
      <formula>$K621=TRUE</formula>
    </cfRule>
    <cfRule type="expression" dxfId="431" priority="399">
      <formula>$L621=TRUE</formula>
    </cfRule>
  </conditionalFormatting>
  <conditionalFormatting sqref="C623">
    <cfRule type="expression" dxfId="430" priority="397">
      <formula>$L623=TRUE</formula>
    </cfRule>
    <cfRule type="expression" dxfId="429" priority="398">
      <formula>$K623=TRUE</formula>
    </cfRule>
  </conditionalFormatting>
  <conditionalFormatting sqref="C629">
    <cfRule type="expression" dxfId="428" priority="396">
      <formula>$K629=TRUE</formula>
    </cfRule>
    <cfRule type="expression" dxfId="427" priority="395">
      <formula>$L629=TRUE</formula>
    </cfRule>
  </conditionalFormatting>
  <conditionalFormatting sqref="C631">
    <cfRule type="expression" dxfId="426" priority="394">
      <formula>$K631=TRUE</formula>
    </cfRule>
    <cfRule type="expression" dxfId="425" priority="393">
      <formula>$L631=TRUE</formula>
    </cfRule>
  </conditionalFormatting>
  <conditionalFormatting sqref="C633">
    <cfRule type="expression" dxfId="424" priority="391">
      <formula>$L633=TRUE</formula>
    </cfRule>
    <cfRule type="expression" dxfId="423" priority="392">
      <formula>$K633=TRUE</formula>
    </cfRule>
  </conditionalFormatting>
  <conditionalFormatting sqref="C639">
    <cfRule type="expression" dxfId="422" priority="390">
      <formula>$K639=TRUE</formula>
    </cfRule>
    <cfRule type="expression" dxfId="421" priority="389">
      <formula>$L639=TRUE</formula>
    </cfRule>
  </conditionalFormatting>
  <conditionalFormatting sqref="C641">
    <cfRule type="expression" dxfId="420" priority="388">
      <formula>$K641=TRUE</formula>
    </cfRule>
    <cfRule type="expression" dxfId="419" priority="387">
      <formula>$L641=TRUE</formula>
    </cfRule>
  </conditionalFormatting>
  <conditionalFormatting sqref="C643">
    <cfRule type="expression" dxfId="418" priority="386">
      <formula>$K643=TRUE</formula>
    </cfRule>
    <cfRule type="expression" dxfId="417" priority="385">
      <formula>$L643=TRUE</formula>
    </cfRule>
  </conditionalFormatting>
  <conditionalFormatting sqref="C649">
    <cfRule type="expression" dxfId="416" priority="384">
      <formula>$K649=TRUE</formula>
    </cfRule>
    <cfRule type="expression" dxfId="415" priority="383">
      <formula>$L649=TRUE</formula>
    </cfRule>
  </conditionalFormatting>
  <conditionalFormatting sqref="C651">
    <cfRule type="expression" dxfId="414" priority="382">
      <formula>$K651=TRUE</formula>
    </cfRule>
    <cfRule type="expression" dxfId="413" priority="381">
      <formula>$L651=TRUE</formula>
    </cfRule>
  </conditionalFormatting>
  <conditionalFormatting sqref="C653">
    <cfRule type="expression" dxfId="412" priority="379">
      <formula>$L653=TRUE</formula>
    </cfRule>
    <cfRule type="expression" dxfId="411" priority="380">
      <formula>$K653=TRUE</formula>
    </cfRule>
  </conditionalFormatting>
  <conditionalFormatting sqref="C659">
    <cfRule type="expression" dxfId="410" priority="378">
      <formula>$K659=TRUE</formula>
    </cfRule>
    <cfRule type="expression" dxfId="409" priority="377">
      <formula>$L659=TRUE</formula>
    </cfRule>
  </conditionalFormatting>
  <conditionalFormatting sqref="C661">
    <cfRule type="expression" dxfId="408" priority="375">
      <formula>$L661=TRUE</formula>
    </cfRule>
    <cfRule type="expression" dxfId="407" priority="376">
      <formula>$K661=TRUE</formula>
    </cfRule>
  </conditionalFormatting>
  <conditionalFormatting sqref="C663">
    <cfRule type="expression" dxfId="406" priority="374">
      <formula>$K663=TRUE</formula>
    </cfRule>
    <cfRule type="expression" dxfId="405" priority="373">
      <formula>$L663=TRUE</formula>
    </cfRule>
  </conditionalFormatting>
  <conditionalFormatting sqref="C669">
    <cfRule type="expression" dxfId="404" priority="372">
      <formula>$K669=TRUE</formula>
    </cfRule>
    <cfRule type="expression" dxfId="403" priority="371">
      <formula>$L669=TRUE</formula>
    </cfRule>
  </conditionalFormatting>
  <conditionalFormatting sqref="C671">
    <cfRule type="expression" dxfId="402" priority="370">
      <formula>$K671=TRUE</formula>
    </cfRule>
    <cfRule type="expression" dxfId="401" priority="369">
      <formula>$L671=TRUE</formula>
    </cfRule>
  </conditionalFormatting>
  <conditionalFormatting sqref="C673">
    <cfRule type="expression" dxfId="400" priority="368">
      <formula>$K673=TRUE</formula>
    </cfRule>
    <cfRule type="expression" dxfId="399" priority="367">
      <formula>$L673=TRUE</formula>
    </cfRule>
  </conditionalFormatting>
  <conditionalFormatting sqref="C679">
    <cfRule type="expression" dxfId="398" priority="366">
      <formula>$K679=TRUE</formula>
    </cfRule>
    <cfRule type="expression" dxfId="397" priority="365">
      <formula>$L679=TRUE</formula>
    </cfRule>
  </conditionalFormatting>
  <conditionalFormatting sqref="C681">
    <cfRule type="expression" dxfId="396" priority="364">
      <formula>$K681=TRUE</formula>
    </cfRule>
    <cfRule type="expression" dxfId="395" priority="363">
      <formula>$L681=TRUE</formula>
    </cfRule>
  </conditionalFormatting>
  <conditionalFormatting sqref="C683">
    <cfRule type="expression" dxfId="394" priority="362">
      <formula>$K683=TRUE</formula>
    </cfRule>
    <cfRule type="expression" dxfId="393" priority="361">
      <formula>$L683=TRUE</formula>
    </cfRule>
  </conditionalFormatting>
  <conditionalFormatting sqref="C689">
    <cfRule type="expression" dxfId="392" priority="360">
      <formula>$K689=TRUE</formula>
    </cfRule>
    <cfRule type="expression" dxfId="391" priority="359">
      <formula>$L689=TRUE</formula>
    </cfRule>
  </conditionalFormatting>
  <conditionalFormatting sqref="C691">
    <cfRule type="expression" dxfId="390" priority="357">
      <formula>$L691=TRUE</formula>
    </cfRule>
    <cfRule type="expression" dxfId="389" priority="358">
      <formula>$K691=TRUE</formula>
    </cfRule>
  </conditionalFormatting>
  <conditionalFormatting sqref="C693">
    <cfRule type="expression" dxfId="388" priority="356">
      <formula>$K693=TRUE</formula>
    </cfRule>
    <cfRule type="expression" dxfId="387" priority="355">
      <formula>$L693=TRUE</formula>
    </cfRule>
  </conditionalFormatting>
  <conditionalFormatting sqref="C699">
    <cfRule type="expression" dxfId="386" priority="354">
      <formula>$K699=TRUE</formula>
    </cfRule>
    <cfRule type="expression" dxfId="385" priority="353">
      <formula>$L699=TRUE</formula>
    </cfRule>
  </conditionalFormatting>
  <conditionalFormatting sqref="C701">
    <cfRule type="expression" dxfId="384" priority="351">
      <formula>$L701=TRUE</formula>
    </cfRule>
    <cfRule type="expression" dxfId="383" priority="352">
      <formula>$K701=TRUE</formula>
    </cfRule>
  </conditionalFormatting>
  <conditionalFormatting sqref="C703">
    <cfRule type="expression" dxfId="382" priority="350">
      <formula>$K703=TRUE</formula>
    </cfRule>
    <cfRule type="expression" dxfId="381" priority="349">
      <formula>$L703=TRUE</formula>
    </cfRule>
  </conditionalFormatting>
  <conditionalFormatting sqref="C709">
    <cfRule type="expression" dxfId="380" priority="348">
      <formula>$K709=TRUE</formula>
    </cfRule>
    <cfRule type="expression" dxfId="379" priority="347">
      <formula>$L709=TRUE</formula>
    </cfRule>
  </conditionalFormatting>
  <conditionalFormatting sqref="C711">
    <cfRule type="expression" dxfId="378" priority="346">
      <formula>$K711=TRUE</formula>
    </cfRule>
    <cfRule type="expression" dxfId="377" priority="345">
      <formula>$L711=TRUE</formula>
    </cfRule>
  </conditionalFormatting>
  <conditionalFormatting sqref="C713">
    <cfRule type="expression" dxfId="376" priority="344">
      <formula>$K713=TRUE</formula>
    </cfRule>
    <cfRule type="expression" dxfId="375" priority="343">
      <formula>$L713=TRUE</formula>
    </cfRule>
  </conditionalFormatting>
  <conditionalFormatting sqref="C719">
    <cfRule type="expression" dxfId="374" priority="342">
      <formula>$K719=TRUE</formula>
    </cfRule>
    <cfRule type="expression" dxfId="373" priority="341">
      <formula>$L719=TRUE</formula>
    </cfRule>
  </conditionalFormatting>
  <conditionalFormatting sqref="C721">
    <cfRule type="expression" dxfId="372" priority="340">
      <formula>$K721=TRUE</formula>
    </cfRule>
    <cfRule type="expression" dxfId="371" priority="339">
      <formula>$L721=TRUE</formula>
    </cfRule>
  </conditionalFormatting>
  <conditionalFormatting sqref="C723">
    <cfRule type="expression" dxfId="370" priority="338">
      <formula>$K723=TRUE</formula>
    </cfRule>
    <cfRule type="expression" dxfId="369" priority="337">
      <formula>$L723=TRUE</formula>
    </cfRule>
  </conditionalFormatting>
  <conditionalFormatting sqref="C729">
    <cfRule type="expression" dxfId="368" priority="336">
      <formula>$K729=TRUE</formula>
    </cfRule>
    <cfRule type="expression" dxfId="367" priority="335">
      <formula>$L729=TRUE</formula>
    </cfRule>
  </conditionalFormatting>
  <conditionalFormatting sqref="C731">
    <cfRule type="expression" dxfId="366" priority="334">
      <formula>$K731=TRUE</formula>
    </cfRule>
    <cfRule type="expression" dxfId="365" priority="333">
      <formula>$L731=TRUE</formula>
    </cfRule>
  </conditionalFormatting>
  <conditionalFormatting sqref="C733">
    <cfRule type="expression" dxfId="364" priority="332">
      <formula>$K733=TRUE</formula>
    </cfRule>
    <cfRule type="expression" dxfId="363" priority="331">
      <formula>$L733=TRUE</formula>
    </cfRule>
  </conditionalFormatting>
  <conditionalFormatting sqref="C739">
    <cfRule type="expression" dxfId="362" priority="330">
      <formula>$K739=TRUE</formula>
    </cfRule>
    <cfRule type="expression" dxfId="361" priority="329">
      <formula>$L739=TRUE</formula>
    </cfRule>
  </conditionalFormatting>
  <conditionalFormatting sqref="C741">
    <cfRule type="expression" dxfId="360" priority="328">
      <formula>$K741=TRUE</formula>
    </cfRule>
    <cfRule type="expression" dxfId="359" priority="327">
      <formula>$L741=TRUE</formula>
    </cfRule>
  </conditionalFormatting>
  <conditionalFormatting sqref="C743">
    <cfRule type="expression" dxfId="358" priority="326">
      <formula>$K743=TRUE</formula>
    </cfRule>
    <cfRule type="expression" dxfId="357" priority="325">
      <formula>$L743=TRUE</formula>
    </cfRule>
  </conditionalFormatting>
  <conditionalFormatting sqref="C749">
    <cfRule type="expression" dxfId="356" priority="324">
      <formula>$K749=TRUE</formula>
    </cfRule>
    <cfRule type="expression" dxfId="355" priority="323">
      <formula>$L749=TRUE</formula>
    </cfRule>
  </conditionalFormatting>
  <conditionalFormatting sqref="C751">
    <cfRule type="expression" dxfId="354" priority="322">
      <formula>$K751=TRUE</formula>
    </cfRule>
    <cfRule type="expression" dxfId="353" priority="321">
      <formula>$L751=TRUE</formula>
    </cfRule>
  </conditionalFormatting>
  <conditionalFormatting sqref="C753">
    <cfRule type="expression" dxfId="352" priority="320">
      <formula>$K753=TRUE</formula>
    </cfRule>
    <cfRule type="expression" dxfId="351" priority="319">
      <formula>$L753=TRUE</formula>
    </cfRule>
  </conditionalFormatting>
  <conditionalFormatting sqref="C759">
    <cfRule type="expression" dxfId="350" priority="318">
      <formula>$K759=TRUE</formula>
    </cfRule>
    <cfRule type="expression" dxfId="349" priority="317">
      <formula>$L759=TRUE</formula>
    </cfRule>
  </conditionalFormatting>
  <conditionalFormatting sqref="C761">
    <cfRule type="expression" dxfId="348" priority="316">
      <formula>$K761=TRUE</formula>
    </cfRule>
    <cfRule type="expression" dxfId="347" priority="315">
      <formula>$L761=TRUE</formula>
    </cfRule>
  </conditionalFormatting>
  <conditionalFormatting sqref="C763">
    <cfRule type="expression" dxfId="346" priority="314">
      <formula>$K763=TRUE</formula>
    </cfRule>
    <cfRule type="expression" dxfId="345" priority="313">
      <formula>$L763=TRUE</formula>
    </cfRule>
  </conditionalFormatting>
  <conditionalFormatting sqref="C769">
    <cfRule type="expression" dxfId="344" priority="312">
      <formula>$K769=TRUE</formula>
    </cfRule>
    <cfRule type="expression" dxfId="343" priority="311">
      <formula>$L769=TRUE</formula>
    </cfRule>
  </conditionalFormatting>
  <conditionalFormatting sqref="C771">
    <cfRule type="expression" dxfId="342" priority="309">
      <formula>$L771=TRUE</formula>
    </cfRule>
    <cfRule type="expression" dxfId="341" priority="310">
      <formula>$K771=TRUE</formula>
    </cfRule>
  </conditionalFormatting>
  <conditionalFormatting sqref="C773">
    <cfRule type="expression" dxfId="340" priority="307">
      <formula>$L773=TRUE</formula>
    </cfRule>
    <cfRule type="expression" dxfId="339" priority="308">
      <formula>$K773=TRUE</formula>
    </cfRule>
  </conditionalFormatting>
  <conditionalFormatting sqref="C779">
    <cfRule type="expression" dxfId="338" priority="306">
      <formula>$K779=TRUE</formula>
    </cfRule>
    <cfRule type="expression" dxfId="337" priority="305">
      <formula>$L779=TRUE</formula>
    </cfRule>
  </conditionalFormatting>
  <conditionalFormatting sqref="C781">
    <cfRule type="expression" dxfId="336" priority="304">
      <formula>$K781=TRUE</formula>
    </cfRule>
    <cfRule type="expression" dxfId="335" priority="303">
      <formula>$L781=TRUE</formula>
    </cfRule>
  </conditionalFormatting>
  <conditionalFormatting sqref="C783">
    <cfRule type="expression" dxfId="334" priority="301">
      <formula>$L783=TRUE</formula>
    </cfRule>
    <cfRule type="expression" dxfId="333" priority="302">
      <formula>$K783=TRUE</formula>
    </cfRule>
  </conditionalFormatting>
  <conditionalFormatting sqref="C789">
    <cfRule type="expression" dxfId="332" priority="300">
      <formula>$K789=TRUE</formula>
    </cfRule>
    <cfRule type="expression" dxfId="331" priority="299">
      <formula>$L789=TRUE</formula>
    </cfRule>
  </conditionalFormatting>
  <conditionalFormatting sqref="C791">
    <cfRule type="expression" dxfId="330" priority="298">
      <formula>$K791=TRUE</formula>
    </cfRule>
    <cfRule type="expression" dxfId="329" priority="297">
      <formula>$L791=TRUE</formula>
    </cfRule>
  </conditionalFormatting>
  <conditionalFormatting sqref="C793">
    <cfRule type="expression" dxfId="328" priority="296">
      <formula>$K793=TRUE</formula>
    </cfRule>
    <cfRule type="expression" dxfId="327" priority="295">
      <formula>$L793=TRUE</formula>
    </cfRule>
  </conditionalFormatting>
  <conditionalFormatting sqref="C799">
    <cfRule type="expression" dxfId="326" priority="294">
      <formula>$K799=TRUE</formula>
    </cfRule>
    <cfRule type="expression" dxfId="325" priority="293">
      <formula>$L799=TRUE</formula>
    </cfRule>
  </conditionalFormatting>
  <conditionalFormatting sqref="C801">
    <cfRule type="expression" dxfId="324" priority="292">
      <formula>$K801=TRUE</formula>
    </cfRule>
    <cfRule type="expression" dxfId="323" priority="291">
      <formula>$L801=TRUE</formula>
    </cfRule>
  </conditionalFormatting>
  <conditionalFormatting sqref="C803">
    <cfRule type="expression" dxfId="322" priority="289">
      <formula>$L803=TRUE</formula>
    </cfRule>
    <cfRule type="expression" dxfId="321" priority="290">
      <formula>$K803=TRUE</formula>
    </cfRule>
  </conditionalFormatting>
  <conditionalFormatting sqref="C809">
    <cfRule type="expression" dxfId="320" priority="288">
      <formula>$K809=TRUE</formula>
    </cfRule>
    <cfRule type="expression" dxfId="319" priority="287">
      <formula>$L809=TRUE</formula>
    </cfRule>
  </conditionalFormatting>
  <conditionalFormatting sqref="C811">
    <cfRule type="expression" dxfId="318" priority="285">
      <formula>$L811=TRUE</formula>
    </cfRule>
    <cfRule type="expression" dxfId="317" priority="286">
      <formula>$K811=TRUE</formula>
    </cfRule>
  </conditionalFormatting>
  <conditionalFormatting sqref="C813">
    <cfRule type="expression" dxfId="316" priority="284">
      <formula>$K813=TRUE</formula>
    </cfRule>
    <cfRule type="expression" dxfId="315" priority="283">
      <formula>$L813=TRUE</formula>
    </cfRule>
  </conditionalFormatting>
  <conditionalFormatting sqref="C819">
    <cfRule type="expression" dxfId="314" priority="282">
      <formula>$K819=TRUE</formula>
    </cfRule>
    <cfRule type="expression" dxfId="313" priority="281">
      <formula>$L819=TRUE</formula>
    </cfRule>
  </conditionalFormatting>
  <conditionalFormatting sqref="C821">
    <cfRule type="expression" dxfId="312" priority="280">
      <formula>$K821=TRUE</formula>
    </cfRule>
    <cfRule type="expression" dxfId="311" priority="279">
      <formula>$L821=TRUE</formula>
    </cfRule>
  </conditionalFormatting>
  <conditionalFormatting sqref="C823">
    <cfRule type="expression" dxfId="310" priority="278">
      <formula>$K823=TRUE</formula>
    </cfRule>
    <cfRule type="expression" dxfId="309" priority="277">
      <formula>$L823=TRUE</formula>
    </cfRule>
  </conditionalFormatting>
  <conditionalFormatting sqref="C829">
    <cfRule type="expression" dxfId="308" priority="276">
      <formula>$K829=TRUE</formula>
    </cfRule>
    <cfRule type="expression" dxfId="307" priority="275">
      <formula>$L829=TRUE</formula>
    </cfRule>
  </conditionalFormatting>
  <conditionalFormatting sqref="C831">
    <cfRule type="expression" dxfId="306" priority="274">
      <formula>$K831=TRUE</formula>
    </cfRule>
    <cfRule type="expression" dxfId="305" priority="273">
      <formula>$L831=TRUE</formula>
    </cfRule>
  </conditionalFormatting>
  <conditionalFormatting sqref="C833">
    <cfRule type="expression" dxfId="304" priority="272">
      <formula>$K833=TRUE</formula>
    </cfRule>
    <cfRule type="expression" dxfId="303" priority="271">
      <formula>$L833=TRUE</formula>
    </cfRule>
  </conditionalFormatting>
  <conditionalFormatting sqref="C839">
    <cfRule type="expression" dxfId="302" priority="270">
      <formula>$K839=TRUE</formula>
    </cfRule>
    <cfRule type="expression" dxfId="301" priority="269">
      <formula>$L839=TRUE</formula>
    </cfRule>
  </conditionalFormatting>
  <conditionalFormatting sqref="C841">
    <cfRule type="expression" dxfId="300" priority="268">
      <formula>$K841=TRUE</formula>
    </cfRule>
    <cfRule type="expression" dxfId="299" priority="267">
      <formula>$L841=TRUE</formula>
    </cfRule>
  </conditionalFormatting>
  <conditionalFormatting sqref="C843">
    <cfRule type="expression" dxfId="298" priority="266">
      <formula>$K843=TRUE</formula>
    </cfRule>
    <cfRule type="expression" dxfId="297" priority="265">
      <formula>$L843=TRUE</formula>
    </cfRule>
  </conditionalFormatting>
  <conditionalFormatting sqref="C849">
    <cfRule type="expression" dxfId="296" priority="264">
      <formula>$K849=TRUE</formula>
    </cfRule>
    <cfRule type="expression" dxfId="295" priority="263">
      <formula>$L849=TRUE</formula>
    </cfRule>
  </conditionalFormatting>
  <conditionalFormatting sqref="C851">
    <cfRule type="expression" dxfId="294" priority="261">
      <formula>$L851=TRUE</formula>
    </cfRule>
    <cfRule type="expression" dxfId="293" priority="262">
      <formula>$K851=TRUE</formula>
    </cfRule>
  </conditionalFormatting>
  <conditionalFormatting sqref="C853">
    <cfRule type="expression" dxfId="292" priority="260">
      <formula>$K853=TRUE</formula>
    </cfRule>
    <cfRule type="expression" dxfId="291" priority="259">
      <formula>$L853=TRUE</formula>
    </cfRule>
  </conditionalFormatting>
  <conditionalFormatting sqref="C859">
    <cfRule type="expression" dxfId="290" priority="258">
      <formula>$K859=TRUE</formula>
    </cfRule>
    <cfRule type="expression" dxfId="289" priority="257">
      <formula>$L859=TRUE</formula>
    </cfRule>
  </conditionalFormatting>
  <conditionalFormatting sqref="C861">
    <cfRule type="expression" dxfId="288" priority="256">
      <formula>$K861=TRUE</formula>
    </cfRule>
    <cfRule type="expression" dxfId="287" priority="255">
      <formula>$L861=TRUE</formula>
    </cfRule>
  </conditionalFormatting>
  <conditionalFormatting sqref="C863">
    <cfRule type="expression" dxfId="286" priority="254">
      <formula>$K863=TRUE</formula>
    </cfRule>
    <cfRule type="expression" dxfId="285" priority="253">
      <formula>$L863=TRUE</formula>
    </cfRule>
  </conditionalFormatting>
  <conditionalFormatting sqref="C869">
    <cfRule type="expression" dxfId="284" priority="252">
      <formula>$K869=TRUE</formula>
    </cfRule>
    <cfRule type="expression" dxfId="283" priority="251">
      <formula>$L869=TRUE</formula>
    </cfRule>
  </conditionalFormatting>
  <conditionalFormatting sqref="C871">
    <cfRule type="expression" dxfId="282" priority="250">
      <formula>$K871=TRUE</formula>
    </cfRule>
    <cfRule type="expression" dxfId="281" priority="249">
      <formula>$L871=TRUE</formula>
    </cfRule>
  </conditionalFormatting>
  <conditionalFormatting sqref="C873">
    <cfRule type="expression" dxfId="280" priority="248">
      <formula>$K873=TRUE</formula>
    </cfRule>
    <cfRule type="expression" dxfId="279" priority="247">
      <formula>$L873=TRUE</formula>
    </cfRule>
  </conditionalFormatting>
  <conditionalFormatting sqref="C879">
    <cfRule type="expression" dxfId="278" priority="246">
      <formula>$K879=TRUE</formula>
    </cfRule>
    <cfRule type="expression" dxfId="277" priority="245">
      <formula>$L879=TRUE</formula>
    </cfRule>
  </conditionalFormatting>
  <conditionalFormatting sqref="C881">
    <cfRule type="expression" dxfId="276" priority="244">
      <formula>$K881=TRUE</formula>
    </cfRule>
    <cfRule type="expression" dxfId="275" priority="243">
      <formula>$L881=TRUE</formula>
    </cfRule>
  </conditionalFormatting>
  <conditionalFormatting sqref="C883">
    <cfRule type="expression" dxfId="274" priority="242">
      <formula>$K883=TRUE</formula>
    </cfRule>
    <cfRule type="expression" dxfId="273" priority="241">
      <formula>$L883=TRUE</formula>
    </cfRule>
  </conditionalFormatting>
  <conditionalFormatting sqref="C889">
    <cfRule type="expression" dxfId="272" priority="240">
      <formula>$K889=TRUE</formula>
    </cfRule>
    <cfRule type="expression" dxfId="271" priority="239">
      <formula>$L889=TRUE</formula>
    </cfRule>
  </conditionalFormatting>
  <conditionalFormatting sqref="C891">
    <cfRule type="expression" dxfId="270" priority="238">
      <formula>$K891=TRUE</formula>
    </cfRule>
    <cfRule type="expression" dxfId="269" priority="237">
      <formula>$L891=TRUE</formula>
    </cfRule>
  </conditionalFormatting>
  <conditionalFormatting sqref="C893">
    <cfRule type="expression" dxfId="268" priority="236">
      <formula>$K893=TRUE</formula>
    </cfRule>
    <cfRule type="expression" dxfId="267" priority="235">
      <formula>$L893=TRUE</formula>
    </cfRule>
  </conditionalFormatting>
  <conditionalFormatting sqref="C899">
    <cfRule type="expression" dxfId="266" priority="234">
      <formula>$K899=TRUE</formula>
    </cfRule>
    <cfRule type="expression" dxfId="265" priority="233">
      <formula>$L899=TRUE</formula>
    </cfRule>
  </conditionalFormatting>
  <conditionalFormatting sqref="C901">
    <cfRule type="expression" dxfId="264" priority="232">
      <formula>$K901=TRUE</formula>
    </cfRule>
    <cfRule type="expression" dxfId="263" priority="231">
      <formula>$L901=TRUE</formula>
    </cfRule>
  </conditionalFormatting>
  <conditionalFormatting sqref="C903">
    <cfRule type="expression" dxfId="262" priority="230">
      <formula>$K903=TRUE</formula>
    </cfRule>
    <cfRule type="expression" dxfId="261" priority="229">
      <formula>$L903=TRUE</formula>
    </cfRule>
  </conditionalFormatting>
  <conditionalFormatting sqref="C909">
    <cfRule type="expression" dxfId="260" priority="228">
      <formula>$K909=TRUE</formula>
    </cfRule>
    <cfRule type="expression" dxfId="259" priority="227">
      <formula>$L909=TRUE</formula>
    </cfRule>
  </conditionalFormatting>
  <conditionalFormatting sqref="C911">
    <cfRule type="expression" dxfId="258" priority="226">
      <formula>$K911=TRUE</formula>
    </cfRule>
    <cfRule type="expression" dxfId="257" priority="225">
      <formula>$L911=TRUE</formula>
    </cfRule>
  </conditionalFormatting>
  <conditionalFormatting sqref="C913">
    <cfRule type="expression" dxfId="256" priority="224">
      <formula>$K913=TRUE</formula>
    </cfRule>
    <cfRule type="expression" dxfId="255" priority="223">
      <formula>$L913=TRUE</formula>
    </cfRule>
  </conditionalFormatting>
  <conditionalFormatting sqref="C919">
    <cfRule type="expression" dxfId="254" priority="222">
      <formula>$K919=TRUE</formula>
    </cfRule>
    <cfRule type="expression" dxfId="253" priority="221">
      <formula>$L919=TRUE</formula>
    </cfRule>
  </conditionalFormatting>
  <conditionalFormatting sqref="C921">
    <cfRule type="expression" dxfId="252" priority="220">
      <formula>$K921=TRUE</formula>
    </cfRule>
    <cfRule type="expression" dxfId="251" priority="219">
      <formula>$L921=TRUE</formula>
    </cfRule>
  </conditionalFormatting>
  <conditionalFormatting sqref="C923">
    <cfRule type="expression" dxfId="250" priority="218">
      <formula>$K923=TRUE</formula>
    </cfRule>
    <cfRule type="expression" dxfId="249" priority="217">
      <formula>$L923=TRUE</formula>
    </cfRule>
  </conditionalFormatting>
  <conditionalFormatting sqref="C929">
    <cfRule type="expression" dxfId="248" priority="216">
      <formula>$K929=TRUE</formula>
    </cfRule>
    <cfRule type="expression" dxfId="247" priority="215">
      <formula>$L929=TRUE</formula>
    </cfRule>
  </conditionalFormatting>
  <conditionalFormatting sqref="C931">
    <cfRule type="expression" dxfId="246" priority="214">
      <formula>$K931=TRUE</formula>
    </cfRule>
    <cfRule type="expression" dxfId="245" priority="213">
      <formula>$L931=TRUE</formula>
    </cfRule>
  </conditionalFormatting>
  <conditionalFormatting sqref="C933">
    <cfRule type="expression" dxfId="244" priority="212">
      <formula>$K933=TRUE</formula>
    </cfRule>
    <cfRule type="expression" dxfId="243" priority="211">
      <formula>$L933=TRUE</formula>
    </cfRule>
  </conditionalFormatting>
  <conditionalFormatting sqref="C939">
    <cfRule type="expression" dxfId="242" priority="210">
      <formula>$K939=TRUE</formula>
    </cfRule>
    <cfRule type="expression" dxfId="241" priority="209">
      <formula>$L939=TRUE</formula>
    </cfRule>
  </conditionalFormatting>
  <conditionalFormatting sqref="C941">
    <cfRule type="expression" dxfId="240" priority="208">
      <formula>$K941=TRUE</formula>
    </cfRule>
    <cfRule type="expression" dxfId="239" priority="207">
      <formula>$L941=TRUE</formula>
    </cfRule>
  </conditionalFormatting>
  <conditionalFormatting sqref="C943">
    <cfRule type="expression" dxfId="238" priority="205">
      <formula>$L943=TRUE</formula>
    </cfRule>
    <cfRule type="expression" dxfId="237" priority="206">
      <formula>$K943=TRUE</formula>
    </cfRule>
  </conditionalFormatting>
  <conditionalFormatting sqref="C949">
    <cfRule type="expression" dxfId="236" priority="204">
      <formula>$K949=TRUE</formula>
    </cfRule>
    <cfRule type="expression" dxfId="235" priority="203">
      <formula>$L949=TRUE</formula>
    </cfRule>
  </conditionalFormatting>
  <conditionalFormatting sqref="C951">
    <cfRule type="expression" dxfId="234" priority="202">
      <formula>$K951=TRUE</formula>
    </cfRule>
    <cfRule type="expression" dxfId="233" priority="201">
      <formula>$L951=TRUE</formula>
    </cfRule>
  </conditionalFormatting>
  <conditionalFormatting sqref="C953">
    <cfRule type="expression" dxfId="232" priority="200">
      <formula>$K953=TRUE</formula>
    </cfRule>
    <cfRule type="expression" dxfId="231" priority="199">
      <formula>$L953=TRUE</formula>
    </cfRule>
  </conditionalFormatting>
  <conditionalFormatting sqref="C959">
    <cfRule type="expression" dxfId="230" priority="198">
      <formula>$K959=TRUE</formula>
    </cfRule>
    <cfRule type="expression" dxfId="229" priority="197">
      <formula>$L959=TRUE</formula>
    </cfRule>
  </conditionalFormatting>
  <conditionalFormatting sqref="C961">
    <cfRule type="expression" dxfId="228" priority="196">
      <formula>$K961=TRUE</formula>
    </cfRule>
    <cfRule type="expression" dxfId="227" priority="195">
      <formula>$L961=TRUE</formula>
    </cfRule>
  </conditionalFormatting>
  <conditionalFormatting sqref="C963">
    <cfRule type="expression" dxfId="226" priority="194">
      <formula>$K963=TRUE</formula>
    </cfRule>
    <cfRule type="expression" dxfId="225" priority="193">
      <formula>$L963=TRUE</formula>
    </cfRule>
  </conditionalFormatting>
  <conditionalFormatting sqref="C969">
    <cfRule type="expression" dxfId="224" priority="192">
      <formula>$K969=TRUE</formula>
    </cfRule>
    <cfRule type="expression" dxfId="223" priority="191">
      <formula>$L969=TRUE</formula>
    </cfRule>
  </conditionalFormatting>
  <conditionalFormatting sqref="C971">
    <cfRule type="expression" dxfId="222" priority="190">
      <formula>$K971=TRUE</formula>
    </cfRule>
    <cfRule type="expression" dxfId="221" priority="189">
      <formula>$L971=TRUE</formula>
    </cfRule>
  </conditionalFormatting>
  <conditionalFormatting sqref="C973">
    <cfRule type="expression" dxfId="220" priority="188">
      <formula>$K973=TRUE</formula>
    </cfRule>
    <cfRule type="expression" dxfId="219" priority="187">
      <formula>$L973=TRUE</formula>
    </cfRule>
  </conditionalFormatting>
  <conditionalFormatting sqref="C979">
    <cfRule type="expression" dxfId="218" priority="186">
      <formula>$K979=TRUE</formula>
    </cfRule>
    <cfRule type="expression" dxfId="217" priority="185">
      <formula>$L979=TRUE</formula>
    </cfRule>
  </conditionalFormatting>
  <conditionalFormatting sqref="C981">
    <cfRule type="expression" dxfId="216" priority="184">
      <formula>$K981=TRUE</formula>
    </cfRule>
    <cfRule type="expression" dxfId="215" priority="183">
      <formula>$L981=TRUE</formula>
    </cfRule>
  </conditionalFormatting>
  <conditionalFormatting sqref="C983">
    <cfRule type="expression" dxfId="214" priority="182">
      <formula>$K983=TRUE</formula>
    </cfRule>
    <cfRule type="expression" dxfId="213" priority="181">
      <formula>$L983=TRUE</formula>
    </cfRule>
  </conditionalFormatting>
  <conditionalFormatting sqref="C989">
    <cfRule type="expression" dxfId="212" priority="180">
      <formula>$K989=TRUE</formula>
    </cfRule>
    <cfRule type="expression" dxfId="211" priority="179">
      <formula>$L989=TRUE</formula>
    </cfRule>
  </conditionalFormatting>
  <conditionalFormatting sqref="C991">
    <cfRule type="expression" dxfId="210" priority="178">
      <formula>$K991=TRUE</formula>
    </cfRule>
    <cfRule type="expression" dxfId="209" priority="177">
      <formula>$L991=TRUE</formula>
    </cfRule>
  </conditionalFormatting>
  <conditionalFormatting sqref="C993">
    <cfRule type="expression" dxfId="208" priority="176">
      <formula>$K993=TRUE</formula>
    </cfRule>
    <cfRule type="expression" dxfId="207" priority="175">
      <formula>$L993=TRUE</formula>
    </cfRule>
  </conditionalFormatting>
  <conditionalFormatting sqref="C999">
    <cfRule type="expression" dxfId="206" priority="174">
      <formula>$K999=TRUE</formula>
    </cfRule>
    <cfRule type="expression" dxfId="205" priority="173">
      <formula>$L999=TRUE</formula>
    </cfRule>
  </conditionalFormatting>
  <conditionalFormatting sqref="C1001">
    <cfRule type="expression" dxfId="204" priority="172">
      <formula>$K1001=TRUE</formula>
    </cfRule>
    <cfRule type="expression" dxfId="203" priority="171">
      <formula>$L1001=TRUE</formula>
    </cfRule>
  </conditionalFormatting>
  <conditionalFormatting sqref="C1003">
    <cfRule type="expression" dxfId="202" priority="170">
      <formula>$K1003=TRUE</formula>
    </cfRule>
    <cfRule type="expression" dxfId="201" priority="169">
      <formula>$L1003=TRUE</formula>
    </cfRule>
  </conditionalFormatting>
  <conditionalFormatting sqref="C1009">
    <cfRule type="expression" dxfId="200" priority="168">
      <formula>$K1009=TRUE</formula>
    </cfRule>
    <cfRule type="expression" dxfId="199" priority="167">
      <formula>$L1009=TRUE</formula>
    </cfRule>
  </conditionalFormatting>
  <conditionalFormatting sqref="C1011">
    <cfRule type="expression" dxfId="198" priority="166">
      <formula>$K1011=TRUE</formula>
    </cfRule>
    <cfRule type="expression" dxfId="197" priority="165">
      <formula>$L1011=TRUE</formula>
    </cfRule>
  </conditionalFormatting>
  <conditionalFormatting sqref="C1013">
    <cfRule type="expression" dxfId="196" priority="164">
      <formula>$K1013=TRUE</formula>
    </cfRule>
    <cfRule type="expression" dxfId="195" priority="163">
      <formula>$L1013=TRUE</formula>
    </cfRule>
  </conditionalFormatting>
  <conditionalFormatting sqref="C1019">
    <cfRule type="expression" dxfId="194" priority="162">
      <formula>$K1019=TRUE</formula>
    </cfRule>
    <cfRule type="expression" dxfId="193" priority="161">
      <formula>$L1019=TRUE</formula>
    </cfRule>
  </conditionalFormatting>
  <conditionalFormatting sqref="C1021">
    <cfRule type="expression" dxfId="192" priority="160">
      <formula>$K1021=TRUE</formula>
    </cfRule>
    <cfRule type="expression" dxfId="191" priority="159">
      <formula>$L1021=TRUE</formula>
    </cfRule>
  </conditionalFormatting>
  <conditionalFormatting sqref="C1023">
    <cfRule type="expression" dxfId="190" priority="158">
      <formula>$K1023=TRUE</formula>
    </cfRule>
    <cfRule type="expression" dxfId="189" priority="157">
      <formula>$L1023=TRUE</formula>
    </cfRule>
  </conditionalFormatting>
  <conditionalFormatting sqref="C1029">
    <cfRule type="expression" dxfId="188" priority="66">
      <formula>$K1029=TRUE</formula>
    </cfRule>
    <cfRule type="expression" dxfId="187" priority="65">
      <formula>$L1029=TRUE</formula>
    </cfRule>
  </conditionalFormatting>
  <conditionalFormatting sqref="C1031">
    <cfRule type="expression" dxfId="186" priority="48">
      <formula>$K1031=TRUE</formula>
    </cfRule>
    <cfRule type="expression" dxfId="185" priority="47">
      <formula>$L1031=TRUE</formula>
    </cfRule>
  </conditionalFormatting>
  <conditionalFormatting sqref="C1033">
    <cfRule type="expression" dxfId="184" priority="45">
      <formula>$L1033=TRUE</formula>
    </cfRule>
    <cfRule type="expression" dxfId="183" priority="46">
      <formula>$K1033=TRUE</formula>
    </cfRule>
  </conditionalFormatting>
  <conditionalFormatting sqref="C1039">
    <cfRule type="expression" dxfId="182" priority="43">
      <formula>$L1039=TRUE</formula>
    </cfRule>
    <cfRule type="expression" dxfId="181" priority="44">
      <formula>$K1039=TRUE</formula>
    </cfRule>
  </conditionalFormatting>
  <conditionalFormatting sqref="C1041">
    <cfRule type="expression" dxfId="180" priority="41">
      <formula>$L1041=TRUE</formula>
    </cfRule>
    <cfRule type="expression" dxfId="179" priority="42">
      <formula>$K1041=TRUE</formula>
    </cfRule>
  </conditionalFormatting>
  <conditionalFormatting sqref="C1043">
    <cfRule type="expression" dxfId="178" priority="39">
      <formula>$L1043=TRUE</formula>
    </cfRule>
    <cfRule type="expression" dxfId="177" priority="40">
      <formula>$K1043=TRUE</formula>
    </cfRule>
  </conditionalFormatting>
  <conditionalFormatting sqref="C1049">
    <cfRule type="expression" dxfId="176" priority="36">
      <formula>$K1049=TRUE</formula>
    </cfRule>
    <cfRule type="expression" dxfId="175" priority="35">
      <formula>$L1049=TRUE</formula>
    </cfRule>
  </conditionalFormatting>
  <conditionalFormatting sqref="C1051">
    <cfRule type="expression" dxfId="174" priority="34">
      <formula>$K1051=TRUE</formula>
    </cfRule>
    <cfRule type="expression" dxfId="173" priority="33">
      <formula>$L1051=TRUE</formula>
    </cfRule>
  </conditionalFormatting>
  <conditionalFormatting sqref="C1053">
    <cfRule type="expression" dxfId="172" priority="31">
      <formula>$L1053=TRUE</formula>
    </cfRule>
    <cfRule type="expression" dxfId="171" priority="32">
      <formula>$K1053=TRUE</formula>
    </cfRule>
  </conditionalFormatting>
  <conditionalFormatting sqref="C1059">
    <cfRule type="expression" dxfId="170" priority="156">
      <formula>$K1059=TRUE</formula>
    </cfRule>
    <cfRule type="expression" dxfId="169" priority="155">
      <formula>$L1059=TRUE</formula>
    </cfRule>
  </conditionalFormatting>
  <conditionalFormatting sqref="C1061">
    <cfRule type="expression" dxfId="168" priority="154">
      <formula>$K1061=TRUE</formula>
    </cfRule>
    <cfRule type="expression" dxfId="167" priority="153">
      <formula>$L1061=TRUE</formula>
    </cfRule>
  </conditionalFormatting>
  <conditionalFormatting sqref="C1063">
    <cfRule type="expression" dxfId="166" priority="152">
      <formula>$K1063=TRUE</formula>
    </cfRule>
    <cfRule type="expression" dxfId="165" priority="151">
      <formula>$L1063=TRUE</formula>
    </cfRule>
  </conditionalFormatting>
  <conditionalFormatting sqref="C1069">
    <cfRule type="expression" dxfId="164" priority="150">
      <formula>$K1069=TRUE</formula>
    </cfRule>
    <cfRule type="expression" dxfId="163" priority="149">
      <formula>$L1069=TRUE</formula>
    </cfRule>
  </conditionalFormatting>
  <conditionalFormatting sqref="C1071">
    <cfRule type="expression" dxfId="162" priority="148">
      <formula>$K1071=TRUE</formula>
    </cfRule>
    <cfRule type="expression" dxfId="161" priority="147">
      <formula>$L1071=TRUE</formula>
    </cfRule>
  </conditionalFormatting>
  <conditionalFormatting sqref="C1073">
    <cfRule type="expression" dxfId="160" priority="146">
      <formula>$K1073=TRUE</formula>
    </cfRule>
    <cfRule type="expression" dxfId="159" priority="145">
      <formula>$L1073=TRUE</formula>
    </cfRule>
  </conditionalFormatting>
  <conditionalFormatting sqref="C1079">
    <cfRule type="expression" dxfId="158" priority="144">
      <formula>$K1079=TRUE</formula>
    </cfRule>
    <cfRule type="expression" dxfId="157" priority="143">
      <formula>$L1079=TRUE</formula>
    </cfRule>
  </conditionalFormatting>
  <conditionalFormatting sqref="C1081">
    <cfRule type="expression" dxfId="156" priority="142">
      <formula>$K1081=TRUE</formula>
    </cfRule>
    <cfRule type="expression" dxfId="155" priority="141">
      <formula>$L1081=TRUE</formula>
    </cfRule>
  </conditionalFormatting>
  <conditionalFormatting sqref="C1083">
    <cfRule type="expression" dxfId="154" priority="140">
      <formula>$K1083=TRUE</formula>
    </cfRule>
    <cfRule type="expression" dxfId="153" priority="139">
      <formula>$L1083=TRUE</formula>
    </cfRule>
  </conditionalFormatting>
  <conditionalFormatting sqref="C1089">
    <cfRule type="expression" dxfId="152" priority="137">
      <formula>$L1089=TRUE</formula>
    </cfRule>
    <cfRule type="expression" dxfId="151" priority="138">
      <formula>$K1089=TRUE</formula>
    </cfRule>
  </conditionalFormatting>
  <conditionalFormatting sqref="C1091">
    <cfRule type="expression" dxfId="150" priority="135">
      <formula>$L1091=TRUE</formula>
    </cfRule>
    <cfRule type="expression" dxfId="149" priority="136">
      <formula>$K1091=TRUE</formula>
    </cfRule>
  </conditionalFormatting>
  <conditionalFormatting sqref="C1093">
    <cfRule type="expression" dxfId="148" priority="133">
      <formula>$L1093=TRUE</formula>
    </cfRule>
    <cfRule type="expression" dxfId="147" priority="134">
      <formula>$K1093=TRUE</formula>
    </cfRule>
  </conditionalFormatting>
  <conditionalFormatting sqref="C1099">
    <cfRule type="expression" dxfId="146" priority="131">
      <formula>$L1099=TRUE</formula>
    </cfRule>
    <cfRule type="expression" dxfId="145" priority="132">
      <formula>$K1099=TRUE</formula>
    </cfRule>
  </conditionalFormatting>
  <conditionalFormatting sqref="C1101">
    <cfRule type="expression" dxfId="144" priority="130">
      <formula>$K1101=TRUE</formula>
    </cfRule>
    <cfRule type="expression" dxfId="143" priority="129">
      <formula>$L1101=TRUE</formula>
    </cfRule>
  </conditionalFormatting>
  <conditionalFormatting sqref="C1103">
    <cfRule type="expression" dxfId="142" priority="127">
      <formula>$L1103=TRUE</formula>
    </cfRule>
    <cfRule type="expression" dxfId="141" priority="128">
      <formula>$K1103=TRUE</formula>
    </cfRule>
  </conditionalFormatting>
  <conditionalFormatting sqref="C1109">
    <cfRule type="expression" dxfId="140" priority="125">
      <formula>$L1109=TRUE</formula>
    </cfRule>
    <cfRule type="expression" dxfId="139" priority="126">
      <formula>$K1109=TRUE</formula>
    </cfRule>
  </conditionalFormatting>
  <conditionalFormatting sqref="C1111">
    <cfRule type="expression" dxfId="138" priority="123">
      <formula>$L1111=TRUE</formula>
    </cfRule>
    <cfRule type="expression" dxfId="137" priority="124">
      <formula>$K1111=TRUE</formula>
    </cfRule>
  </conditionalFormatting>
  <conditionalFormatting sqref="C1113">
    <cfRule type="expression" dxfId="136" priority="121">
      <formula>$L1113=TRUE</formula>
    </cfRule>
    <cfRule type="expression" dxfId="135" priority="122">
      <formula>$K1113=TRUE</formula>
    </cfRule>
  </conditionalFormatting>
  <conditionalFormatting sqref="C1119">
    <cfRule type="expression" dxfId="134" priority="120">
      <formula>$K1119=TRUE</formula>
    </cfRule>
    <cfRule type="expression" dxfId="133" priority="119">
      <formula>$L1119=TRUE</formula>
    </cfRule>
  </conditionalFormatting>
  <conditionalFormatting sqref="C1121">
    <cfRule type="expression" dxfId="132" priority="117">
      <formula>$L1121=TRUE</formula>
    </cfRule>
    <cfRule type="expression" dxfId="131" priority="118">
      <formula>$K1121=TRUE</formula>
    </cfRule>
  </conditionalFormatting>
  <conditionalFormatting sqref="C1123">
    <cfRule type="expression" dxfId="130" priority="115">
      <formula>$L1123=TRUE</formula>
    </cfRule>
    <cfRule type="expression" dxfId="129" priority="116">
      <formula>$K1123=TRUE</formula>
    </cfRule>
  </conditionalFormatting>
  <conditionalFormatting sqref="C1129">
    <cfRule type="expression" dxfId="128" priority="113">
      <formula>$L1129=TRUE</formula>
    </cfRule>
    <cfRule type="expression" dxfId="127" priority="114">
      <formula>$K1129=TRUE</formula>
    </cfRule>
  </conditionalFormatting>
  <conditionalFormatting sqref="C1131">
    <cfRule type="expression" dxfId="126" priority="112">
      <formula>$K1131=TRUE</formula>
    </cfRule>
    <cfRule type="expression" dxfId="125" priority="111">
      <formula>$L1131=TRUE</formula>
    </cfRule>
  </conditionalFormatting>
  <conditionalFormatting sqref="C1133">
    <cfRule type="expression" dxfId="124" priority="110">
      <formula>$K1133=TRUE</formula>
    </cfRule>
    <cfRule type="expression" dxfId="123" priority="109">
      <formula>$L1133=TRUE</formula>
    </cfRule>
  </conditionalFormatting>
  <conditionalFormatting sqref="C1139">
    <cfRule type="expression" dxfId="122" priority="108">
      <formula>$K1139=TRUE</formula>
    </cfRule>
    <cfRule type="expression" dxfId="121" priority="107">
      <formula>$L1139=TRUE</formula>
    </cfRule>
  </conditionalFormatting>
  <conditionalFormatting sqref="C1141">
    <cfRule type="expression" dxfId="120" priority="106">
      <formula>$K1141=TRUE</formula>
    </cfRule>
    <cfRule type="expression" dxfId="119" priority="105">
      <formula>$L1141=TRUE</formula>
    </cfRule>
  </conditionalFormatting>
  <conditionalFormatting sqref="C1143">
    <cfRule type="expression" dxfId="118" priority="104">
      <formula>$K1143=TRUE</formula>
    </cfRule>
    <cfRule type="expression" dxfId="117" priority="103">
      <formula>$L1143=TRUE</formula>
    </cfRule>
  </conditionalFormatting>
  <conditionalFormatting sqref="C1149">
    <cfRule type="expression" dxfId="116" priority="102">
      <formula>$K1149=TRUE</formula>
    </cfRule>
    <cfRule type="expression" dxfId="115" priority="101">
      <formula>$L1149=TRUE</formula>
    </cfRule>
  </conditionalFormatting>
  <conditionalFormatting sqref="C1151">
    <cfRule type="expression" dxfId="114" priority="100">
      <formula>$K1151=TRUE</formula>
    </cfRule>
    <cfRule type="expression" dxfId="113" priority="99">
      <formula>$L1151=TRUE</formula>
    </cfRule>
  </conditionalFormatting>
  <conditionalFormatting sqref="C1153">
    <cfRule type="expression" dxfId="112" priority="98">
      <formula>$K1153=TRUE</formula>
    </cfRule>
    <cfRule type="expression" dxfId="111" priority="97">
      <formula>$L1153=TRUE</formula>
    </cfRule>
  </conditionalFormatting>
  <conditionalFormatting sqref="C1159">
    <cfRule type="expression" dxfId="110" priority="96">
      <formula>$K1159=TRUE</formula>
    </cfRule>
    <cfRule type="expression" dxfId="109" priority="95">
      <formula>$L1159=TRUE</formula>
    </cfRule>
  </conditionalFormatting>
  <conditionalFormatting sqref="C1161">
    <cfRule type="expression" dxfId="108" priority="94">
      <formula>$K1161=TRUE</formula>
    </cfRule>
    <cfRule type="expression" dxfId="107" priority="93">
      <formula>$L1161=TRUE</formula>
    </cfRule>
  </conditionalFormatting>
  <conditionalFormatting sqref="C1163">
    <cfRule type="expression" dxfId="106" priority="92">
      <formula>$K1163=TRUE</formula>
    </cfRule>
    <cfRule type="expression" dxfId="105" priority="91">
      <formula>$L1163=TRUE</formula>
    </cfRule>
  </conditionalFormatting>
  <conditionalFormatting sqref="C1169">
    <cfRule type="expression" dxfId="104" priority="90">
      <formula>$K1169=TRUE</formula>
    </cfRule>
    <cfRule type="expression" dxfId="103" priority="89">
      <formula>$L1169=TRUE</formula>
    </cfRule>
  </conditionalFormatting>
  <conditionalFormatting sqref="C1171">
    <cfRule type="expression" dxfId="102" priority="88">
      <formula>$K1171=TRUE</formula>
    </cfRule>
    <cfRule type="expression" dxfId="101" priority="87">
      <formula>$L1171=TRUE</formula>
    </cfRule>
  </conditionalFormatting>
  <conditionalFormatting sqref="C1173">
    <cfRule type="expression" dxfId="100" priority="86">
      <formula>$K1173=TRUE</formula>
    </cfRule>
    <cfRule type="expression" dxfId="99" priority="85">
      <formula>$L1173=TRUE</formula>
    </cfRule>
  </conditionalFormatting>
  <conditionalFormatting sqref="C1179">
    <cfRule type="expression" dxfId="98" priority="84">
      <formula>$K1179=TRUE</formula>
    </cfRule>
    <cfRule type="expression" dxfId="97" priority="83">
      <formula>$L1179=TRUE</formula>
    </cfRule>
  </conditionalFormatting>
  <conditionalFormatting sqref="C1181">
    <cfRule type="expression" dxfId="96" priority="81">
      <formula>$L1181=TRUE</formula>
    </cfRule>
    <cfRule type="expression" dxfId="95" priority="82">
      <formula>$K1181=TRUE</formula>
    </cfRule>
  </conditionalFormatting>
  <conditionalFormatting sqref="C1183">
    <cfRule type="expression" dxfId="94" priority="80">
      <formula>$K1183=TRUE</formula>
    </cfRule>
    <cfRule type="expression" dxfId="93" priority="79">
      <formula>$L1183=TRUE</formula>
    </cfRule>
  </conditionalFormatting>
  <conditionalFormatting sqref="C1189">
    <cfRule type="expression" dxfId="92" priority="77">
      <formula>$L1189=TRUE</formula>
    </cfRule>
    <cfRule type="expression" dxfId="91" priority="78">
      <formula>$K1189=TRUE</formula>
    </cfRule>
  </conditionalFormatting>
  <conditionalFormatting sqref="C1191">
    <cfRule type="expression" dxfId="90" priority="75">
      <formula>$L1191=TRUE</formula>
    </cfRule>
    <cfRule type="expression" dxfId="89" priority="76">
      <formula>$K1191=TRUE</formula>
    </cfRule>
  </conditionalFormatting>
  <conditionalFormatting sqref="C1193">
    <cfRule type="expression" dxfId="88" priority="73">
      <formula>$L1193=TRUE</formula>
    </cfRule>
    <cfRule type="expression" dxfId="87" priority="74">
      <formula>$K1193=TRUE</formula>
    </cfRule>
  </conditionalFormatting>
  <conditionalFormatting sqref="C1199">
    <cfRule type="expression" dxfId="86" priority="71">
      <formula>$L1199=TRUE</formula>
    </cfRule>
    <cfRule type="expression" dxfId="85" priority="72">
      <formula>$K1199=TRUE</formula>
    </cfRule>
  </conditionalFormatting>
  <conditionalFormatting sqref="C1201">
    <cfRule type="expression" dxfId="84" priority="30">
      <formula>$K1201=TRUE</formula>
    </cfRule>
    <cfRule type="expression" dxfId="83" priority="29">
      <formula>$L1201=TRUE</formula>
    </cfRule>
  </conditionalFormatting>
  <conditionalFormatting sqref="C1203">
    <cfRule type="expression" dxfId="82" priority="28">
      <formula>$K1203=TRUE</formula>
    </cfRule>
    <cfRule type="expression" dxfId="81" priority="27">
      <formula>$L1203=TRUE</formula>
    </cfRule>
  </conditionalFormatting>
  <conditionalFormatting sqref="C1209">
    <cfRule type="expression" dxfId="80" priority="8">
      <formula>$K1209=TRUE</formula>
    </cfRule>
    <cfRule type="expression" dxfId="79" priority="7">
      <formula>$L1209=TRUE</formula>
    </cfRule>
  </conditionalFormatting>
  <conditionalFormatting sqref="C1211">
    <cfRule type="expression" dxfId="78" priority="2">
      <formula>$K1211=TRUE</formula>
    </cfRule>
    <cfRule type="expression" dxfId="77" priority="1">
      <formula>$L1211=TRUE</formula>
    </cfRule>
  </conditionalFormatting>
  <conditionalFormatting sqref="C1213">
    <cfRule type="expression" dxfId="76" priority="16">
      <formula>$K1213=TRUE</formula>
    </cfRule>
    <cfRule type="expression" dxfId="75" priority="15">
      <formula>$L1213=TRUE</formula>
    </cfRule>
  </conditionalFormatting>
  <conditionalFormatting sqref="C1215">
    <cfRule type="expression" dxfId="74" priority="26">
      <formula>$K1215=TRUE</formula>
    </cfRule>
    <cfRule type="expression" dxfId="73" priority="25">
      <formula>$L1215=TRUE</formula>
    </cfRule>
  </conditionalFormatting>
  <conditionalFormatting sqref="C1221">
    <cfRule type="expression" dxfId="72" priority="6">
      <formula>$K1221=TRUE</formula>
    </cfRule>
    <cfRule type="expression" dxfId="71" priority="5">
      <formula>$L1221=TRUE</formula>
    </cfRule>
  </conditionalFormatting>
  <conditionalFormatting sqref="C1223">
    <cfRule type="expression" dxfId="70" priority="3">
      <formula>$L1223=TRUE</formula>
    </cfRule>
    <cfRule type="expression" dxfId="69" priority="4">
      <formula>$K1223=TRUE</formula>
    </cfRule>
  </conditionalFormatting>
  <conditionalFormatting sqref="C1225">
    <cfRule type="expression" dxfId="68" priority="12">
      <formula>$K1225=TRUE</formula>
    </cfRule>
    <cfRule type="expression" dxfId="67" priority="11">
      <formula>$L1225=TRUE</formula>
    </cfRule>
  </conditionalFormatting>
  <conditionalFormatting sqref="C1227">
    <cfRule type="expression" dxfId="66" priority="13">
      <formula>$L1227=TRUE</formula>
    </cfRule>
    <cfRule type="expression" dxfId="65" priority="14">
      <formula>$K1227=TRUE</formula>
    </cfRule>
  </conditionalFormatting>
  <hyperlinks>
    <hyperlink ref="G9" location="'E&amp;R1'!$L$8" display="'E&amp;R1'!$L$8" xr:uid="{00000000-0004-0000-0900-000000000000}"/>
    <hyperlink ref="G11" location="'E&amp;R1'!$L$8" display="'E&amp;R1'!$L$8" xr:uid="{00000000-0004-0000-0900-000001000000}"/>
    <hyperlink ref="G13" location="'E&amp;R1'!$L$8" display="'E&amp;R1'!$L$8" xr:uid="{00000000-0004-0000-0900-000002000000}"/>
    <hyperlink ref="G19" location="'E&amp;R1'!$W$8" display="'E&amp;R1'!$W$8" xr:uid="{00000000-0004-0000-0900-000003000000}"/>
    <hyperlink ref="G21" location="'E&amp;R1'!$W$8" display="'E&amp;R1'!$W$8" xr:uid="{00000000-0004-0000-0900-000004000000}"/>
    <hyperlink ref="G23" location="'E&amp;R1'!$W$8" display="'E&amp;R1'!$W$8" xr:uid="{00000000-0004-0000-0900-000005000000}"/>
    <hyperlink ref="G29" location="'E&amp;R1'!$AJ$8" display="'E&amp;R1'!$AJ$8" xr:uid="{00000000-0004-0000-0900-000006000000}"/>
    <hyperlink ref="G31" location="'E&amp;R1'!$AJ$8" display="'E&amp;R1'!$AJ$8" xr:uid="{00000000-0004-0000-0900-000007000000}"/>
    <hyperlink ref="G33" location="'E&amp;R1'!$AJ$8" display="'E&amp;R1'!$AJ$8" xr:uid="{00000000-0004-0000-0900-000008000000}"/>
    <hyperlink ref="G39" location="'E&amp;R1'!$L$9" display="'E&amp;R1'!$L$9" xr:uid="{00000000-0004-0000-0900-000009000000}"/>
    <hyperlink ref="G41" location="'E&amp;R1'!$L$9" display="'E&amp;R1'!$L$9" xr:uid="{00000000-0004-0000-0900-00000A000000}"/>
    <hyperlink ref="G43" location="'E&amp;R1'!$L$9" display="'E&amp;R1'!$L$9" xr:uid="{00000000-0004-0000-0900-00000B000000}"/>
    <hyperlink ref="G49" location="'E&amp;R1'!$W$9" display="'E&amp;R1'!$W$9" xr:uid="{00000000-0004-0000-0900-00000C000000}"/>
    <hyperlink ref="G51" location="'E&amp;R1'!$W$9" display="'E&amp;R1'!$W$9" xr:uid="{00000000-0004-0000-0900-00000D000000}"/>
    <hyperlink ref="G53" location="'E&amp;R1'!$W$9" display="'E&amp;R1'!$W$9" xr:uid="{00000000-0004-0000-0900-00000E000000}"/>
    <hyperlink ref="G59" location="'E&amp;R1'!$AJ$9" display="'E&amp;R1'!$AJ$9" xr:uid="{00000000-0004-0000-0900-00000F000000}"/>
    <hyperlink ref="G61" location="'E&amp;R1'!$AJ$9" display="'E&amp;R1'!$AJ$9" xr:uid="{00000000-0004-0000-0900-000010000000}"/>
    <hyperlink ref="G63" location="'E&amp;R1'!$AJ$9" display="'E&amp;R1'!$AJ$9" xr:uid="{00000000-0004-0000-0900-000011000000}"/>
    <hyperlink ref="G69" location="'E&amp;R1'!$L$10" display="'E&amp;R1'!$L$10" xr:uid="{00000000-0004-0000-0900-000012000000}"/>
    <hyperlink ref="G71" location="'E&amp;R1'!$L$10" display="'E&amp;R1'!$L$10" xr:uid="{00000000-0004-0000-0900-000013000000}"/>
    <hyperlink ref="G73" location="'E&amp;R1'!$L$10" display="'E&amp;R1'!$L$10" xr:uid="{00000000-0004-0000-0900-000014000000}"/>
    <hyperlink ref="G79" location="'E&amp;R1'!$W$10" display="'E&amp;R1'!$W$10" xr:uid="{00000000-0004-0000-0900-000015000000}"/>
    <hyperlink ref="G81" location="'E&amp;R1'!$W$10" display="'E&amp;R1'!$W$10" xr:uid="{00000000-0004-0000-0900-000016000000}"/>
    <hyperlink ref="G83" location="'E&amp;R1'!$W$10" display="'E&amp;R1'!$W$10" xr:uid="{00000000-0004-0000-0900-000017000000}"/>
    <hyperlink ref="G89" location="'E&amp;R1'!$AJ$10" display="'E&amp;R1'!$AJ$10" xr:uid="{00000000-0004-0000-0900-000018000000}"/>
    <hyperlink ref="G91" location="'E&amp;R1'!$AJ$10" display="'E&amp;R1'!$AJ$10" xr:uid="{00000000-0004-0000-0900-000019000000}"/>
    <hyperlink ref="G93" location="'E&amp;R1'!$AJ$10" display="'E&amp;R1'!$AJ$10" xr:uid="{00000000-0004-0000-0900-00001A000000}"/>
    <hyperlink ref="G99" location="'E&amp;R1'!$L$11" display="'E&amp;R1'!$L$11" xr:uid="{00000000-0004-0000-0900-00001B000000}"/>
    <hyperlink ref="G101" location="'E&amp;R1'!$L$11" display="'E&amp;R1'!$L$11" xr:uid="{00000000-0004-0000-0900-00001C000000}"/>
    <hyperlink ref="G103" location="'E&amp;R1'!$L$11" display="'E&amp;R1'!$L$11" xr:uid="{00000000-0004-0000-0900-00001D000000}"/>
    <hyperlink ref="G109" location="'E&amp;R1'!$W$11" display="'E&amp;R1'!$W$11" xr:uid="{00000000-0004-0000-0900-00001E000000}"/>
    <hyperlink ref="G111" location="'E&amp;R1'!$W$11" display="'E&amp;R1'!$W$11" xr:uid="{00000000-0004-0000-0900-00001F000000}"/>
    <hyperlink ref="G113" location="'E&amp;R1'!$W$11" display="'E&amp;R1'!$W$11" xr:uid="{00000000-0004-0000-0900-000020000000}"/>
    <hyperlink ref="G119" location="'E&amp;R1'!$AJ$11" display="'E&amp;R1'!$AJ$11" xr:uid="{00000000-0004-0000-0900-000021000000}"/>
    <hyperlink ref="G121" location="'E&amp;R1'!$AJ$11" display="'E&amp;R1'!$AJ$11" xr:uid="{00000000-0004-0000-0900-000022000000}"/>
    <hyperlink ref="G123" location="'E&amp;R1'!$AJ$11" display="'E&amp;R1'!$AJ$11" xr:uid="{00000000-0004-0000-0900-000023000000}"/>
    <hyperlink ref="G129" location="'E&amp;R1'!$L$13" display="'E&amp;R1'!$L$13" xr:uid="{00000000-0004-0000-0900-000024000000}"/>
    <hyperlink ref="G131" location="'E&amp;R1'!$L$13" display="'E&amp;R1'!$L$13" xr:uid="{00000000-0004-0000-0900-000025000000}"/>
    <hyperlink ref="G133" location="'E&amp;R1'!$L$13" display="'E&amp;R1'!$L$13" xr:uid="{00000000-0004-0000-0900-000026000000}"/>
    <hyperlink ref="G139" location="'E&amp;R1'!$W$13" display="'E&amp;R1'!$W$13" xr:uid="{00000000-0004-0000-0900-000027000000}"/>
    <hyperlink ref="G141" location="'E&amp;R1'!$W$13" display="'E&amp;R1'!$W$13" xr:uid="{00000000-0004-0000-0900-000028000000}"/>
    <hyperlink ref="G143" location="'E&amp;R1'!$W$13" display="'E&amp;R1'!$W$13" xr:uid="{00000000-0004-0000-0900-000029000000}"/>
    <hyperlink ref="G149" location="'E&amp;R1'!$AJ$13" display="'E&amp;R1'!$AJ$13" xr:uid="{00000000-0004-0000-0900-00002A000000}"/>
    <hyperlink ref="G151" location="'E&amp;R1'!$AJ$13" display="'E&amp;R1'!$AJ$13" xr:uid="{00000000-0004-0000-0900-00002B000000}"/>
    <hyperlink ref="G153" location="'E&amp;R1'!$AJ$13" display="'E&amp;R1'!$AJ$13" xr:uid="{00000000-0004-0000-0900-00002C000000}"/>
    <hyperlink ref="G159" location="'E&amp;R1'!$L$14" display="'E&amp;R1'!$L$14" xr:uid="{00000000-0004-0000-0900-00002D000000}"/>
    <hyperlink ref="G161" location="'E&amp;R1'!$L$14" display="'E&amp;R1'!$L$14" xr:uid="{00000000-0004-0000-0900-00002E000000}"/>
    <hyperlink ref="G163" location="'E&amp;R1'!$L$14" display="'E&amp;R1'!$L$14" xr:uid="{00000000-0004-0000-0900-00002F000000}"/>
    <hyperlink ref="G169" location="'E&amp;R1'!$W$14" display="'E&amp;R1'!$W$14" xr:uid="{00000000-0004-0000-0900-000030000000}"/>
    <hyperlink ref="G171" location="'E&amp;R1'!$W$14" display="'E&amp;R1'!$W$14" xr:uid="{00000000-0004-0000-0900-000031000000}"/>
    <hyperlink ref="G173" location="'E&amp;R1'!$W$14" display="'E&amp;R1'!$W$14" xr:uid="{00000000-0004-0000-0900-000032000000}"/>
    <hyperlink ref="G179" location="'E&amp;R1'!$AJ$14" display="'E&amp;R1'!$AJ$14" xr:uid="{00000000-0004-0000-0900-000033000000}"/>
    <hyperlink ref="G181" location="'E&amp;R1'!$AJ$14" display="'E&amp;R1'!$AJ$14" xr:uid="{00000000-0004-0000-0900-000034000000}"/>
    <hyperlink ref="G183" location="'E&amp;R1'!$AJ$14" display="'E&amp;R1'!$AJ$14" xr:uid="{00000000-0004-0000-0900-000035000000}"/>
    <hyperlink ref="G189" location="'E&amp;R1'!$L$15" display="'E&amp;R1'!$L$15" xr:uid="{00000000-0004-0000-0900-000036000000}"/>
    <hyperlink ref="G191" location="'E&amp;R1'!$L$15" display="'E&amp;R1'!$L$15" xr:uid="{00000000-0004-0000-0900-000037000000}"/>
    <hyperlink ref="G193" location="'E&amp;R1'!$L$15" display="'E&amp;R1'!$L$15" xr:uid="{00000000-0004-0000-0900-000038000000}"/>
    <hyperlink ref="G199" location="'E&amp;R1'!$W$15" display="'E&amp;R1'!$W$15" xr:uid="{00000000-0004-0000-0900-000039000000}"/>
    <hyperlink ref="G201" location="'E&amp;R1'!$W$15" display="'E&amp;R1'!$W$15" xr:uid="{00000000-0004-0000-0900-00003A000000}"/>
    <hyperlink ref="G203" location="'E&amp;R1'!$W$15" display="'E&amp;R1'!$W$15" xr:uid="{00000000-0004-0000-0900-00003B000000}"/>
    <hyperlink ref="G209" location="'E&amp;R1'!$AJ$15" display="'E&amp;R1'!$AJ$15" xr:uid="{00000000-0004-0000-0900-00003C000000}"/>
    <hyperlink ref="G211" location="'E&amp;R1'!$AJ$15" display="'E&amp;R1'!$AJ$15" xr:uid="{00000000-0004-0000-0900-00003D000000}"/>
    <hyperlink ref="G213" location="'E&amp;R1'!$AJ$15" display="'E&amp;R1'!$AJ$15" xr:uid="{00000000-0004-0000-0900-00003E000000}"/>
    <hyperlink ref="G219" location="'E&amp;R1'!$L$16" display="'E&amp;R1'!$L$16" xr:uid="{00000000-0004-0000-0900-00003F000000}"/>
    <hyperlink ref="G221" location="'E&amp;R1'!$L$16" display="'E&amp;R1'!$L$16" xr:uid="{00000000-0004-0000-0900-000040000000}"/>
    <hyperlink ref="G223" location="'E&amp;R1'!$L$16" display="'E&amp;R1'!$L$16" xr:uid="{00000000-0004-0000-0900-000041000000}"/>
    <hyperlink ref="G229" location="'E&amp;R1'!$W$16" display="'E&amp;R1'!$W$16" xr:uid="{00000000-0004-0000-0900-000042000000}"/>
    <hyperlink ref="G231" location="'E&amp;R1'!$W$16" display="'E&amp;R1'!$W$16" xr:uid="{00000000-0004-0000-0900-000043000000}"/>
    <hyperlink ref="G233" location="'E&amp;R1'!$W$16" display="'E&amp;R1'!$W$16" xr:uid="{00000000-0004-0000-0900-000044000000}"/>
    <hyperlink ref="G239" location="'E&amp;R1'!$AJ$16" display="'E&amp;R1'!$AJ$16" xr:uid="{00000000-0004-0000-0900-000045000000}"/>
    <hyperlink ref="G241" location="'E&amp;R1'!$AJ$16" display="'E&amp;R1'!$AJ$16" xr:uid="{00000000-0004-0000-0900-000046000000}"/>
    <hyperlink ref="G243" location="'E&amp;R1'!$AJ$16" display="'E&amp;R1'!$AJ$16" xr:uid="{00000000-0004-0000-0900-000047000000}"/>
    <hyperlink ref="G249" location="'E&amp;R1'!$L$17" display="'E&amp;R1'!$L$17" xr:uid="{00000000-0004-0000-0900-000048000000}"/>
    <hyperlink ref="G251" location="'E&amp;R1'!$L$17" display="'E&amp;R1'!$L$17" xr:uid="{00000000-0004-0000-0900-000049000000}"/>
    <hyperlink ref="G253" location="'E&amp;R1'!$L$17" display="'E&amp;R1'!$L$17" xr:uid="{00000000-0004-0000-0900-00004A000000}"/>
    <hyperlink ref="G259" location="'E&amp;R1'!$W$17" display="'E&amp;R1'!$W$17" xr:uid="{00000000-0004-0000-0900-00004B000000}"/>
    <hyperlink ref="G261" location="'E&amp;R1'!$W$17" display="'E&amp;R1'!$W$17" xr:uid="{00000000-0004-0000-0900-00004C000000}"/>
    <hyperlink ref="G263" location="'E&amp;R1'!$W$17" display="'E&amp;R1'!$W$17" xr:uid="{00000000-0004-0000-0900-00004D000000}"/>
    <hyperlink ref="G269" location="'E&amp;R1'!$AJ$17" display="'E&amp;R1'!$AJ$17" xr:uid="{00000000-0004-0000-0900-00004E000000}"/>
    <hyperlink ref="G271" location="'E&amp;R1'!$AJ$17" display="'E&amp;R1'!$AJ$17" xr:uid="{00000000-0004-0000-0900-00004F000000}"/>
    <hyperlink ref="G273" location="'E&amp;R1'!$AJ$17" display="'E&amp;R1'!$AJ$17" xr:uid="{00000000-0004-0000-0900-000050000000}"/>
    <hyperlink ref="G279" location="'E&amp;R1'!$L$18" display="'E&amp;R1'!$L$18" xr:uid="{00000000-0004-0000-0900-000051000000}"/>
    <hyperlink ref="G281" location="'E&amp;R1'!$L$18" display="'E&amp;R1'!$L$18" xr:uid="{00000000-0004-0000-0900-000052000000}"/>
    <hyperlink ref="G283" location="'E&amp;R1'!$L$18" display="'E&amp;R1'!$L$18" xr:uid="{00000000-0004-0000-0900-000053000000}"/>
    <hyperlink ref="G289" location="'E&amp;R1'!$W$18" display="'E&amp;R1'!$W$18" xr:uid="{00000000-0004-0000-0900-000054000000}"/>
    <hyperlink ref="G291" location="'E&amp;R1'!$W$18" display="'E&amp;R1'!$W$18" xr:uid="{00000000-0004-0000-0900-000055000000}"/>
    <hyperlink ref="G293" location="'E&amp;R1'!$W$18" display="'E&amp;R1'!$W$18" xr:uid="{00000000-0004-0000-0900-000056000000}"/>
    <hyperlink ref="G299" location="'E&amp;R1'!$AJ$18" display="'E&amp;R1'!$AJ$18" xr:uid="{00000000-0004-0000-0900-000057000000}"/>
    <hyperlink ref="G301" location="'E&amp;R1'!$AJ$18" display="'E&amp;R1'!$AJ$18" xr:uid="{00000000-0004-0000-0900-000058000000}"/>
    <hyperlink ref="G303" location="'E&amp;R1'!$AJ$18" display="'E&amp;R1'!$AJ$18" xr:uid="{00000000-0004-0000-0900-000059000000}"/>
    <hyperlink ref="G309" location="'E&amp;R1'!$L$19" display="'E&amp;R1'!$L$19" xr:uid="{00000000-0004-0000-0900-00005A000000}"/>
    <hyperlink ref="G311" location="'E&amp;R1'!$L$19" display="'E&amp;R1'!$L$19" xr:uid="{00000000-0004-0000-0900-00005B000000}"/>
    <hyperlink ref="G313" location="'E&amp;R1'!$L$19" display="'E&amp;R1'!$L$19" xr:uid="{00000000-0004-0000-0900-00005C000000}"/>
    <hyperlink ref="G319" location="'E&amp;R1'!$W$19" display="'E&amp;R1'!$W$19" xr:uid="{00000000-0004-0000-0900-00005D000000}"/>
    <hyperlink ref="G321" location="'E&amp;R1'!$W$19" display="'E&amp;R1'!$W$19" xr:uid="{00000000-0004-0000-0900-00005E000000}"/>
    <hyperlink ref="G323" location="'E&amp;R1'!$W$19" display="'E&amp;R1'!$W$19" xr:uid="{00000000-0004-0000-0900-00005F000000}"/>
    <hyperlink ref="G329" location="'E&amp;R1'!$AJ$19" display="'E&amp;R1'!$AJ$19" xr:uid="{00000000-0004-0000-0900-000060000000}"/>
    <hyperlink ref="G331" location="'E&amp;R1'!$AJ$19" display="'E&amp;R1'!$AJ$19" xr:uid="{00000000-0004-0000-0900-000061000000}"/>
    <hyperlink ref="G333" location="'E&amp;R1'!$AJ$19" display="'E&amp;R1'!$AJ$19" xr:uid="{00000000-0004-0000-0900-000062000000}"/>
    <hyperlink ref="G339" location="'E&amp;R1'!$L$21" display="'E&amp;R1'!$L$21" xr:uid="{00000000-0004-0000-0900-000063000000}"/>
    <hyperlink ref="G341" location="'E&amp;R1'!$L$21" display="'E&amp;R1'!$L$21" xr:uid="{00000000-0004-0000-0900-000064000000}"/>
    <hyperlink ref="G343" location="'E&amp;R1'!$L$21" display="'E&amp;R1'!$L$21" xr:uid="{00000000-0004-0000-0900-000065000000}"/>
    <hyperlink ref="G349" location="'E&amp;R1'!$W$21" display="'E&amp;R1'!$W$21" xr:uid="{00000000-0004-0000-0900-000066000000}"/>
    <hyperlink ref="G351" location="'E&amp;R1'!$W$21" display="'E&amp;R1'!$W$21" xr:uid="{00000000-0004-0000-0900-000067000000}"/>
    <hyperlink ref="G353" location="'E&amp;R1'!$W$21" display="'E&amp;R1'!$W$21" xr:uid="{00000000-0004-0000-0900-000068000000}"/>
    <hyperlink ref="G359" location="'E&amp;R1'!$AJ$21" display="'E&amp;R1'!$AJ$21" xr:uid="{00000000-0004-0000-0900-000069000000}"/>
    <hyperlink ref="G361" location="'E&amp;R1'!$AJ$21" display="'E&amp;R1'!$AJ$21" xr:uid="{00000000-0004-0000-0900-00006A000000}"/>
    <hyperlink ref="G363" location="'E&amp;R1'!$AJ$21" display="'E&amp;R1'!$AJ$21" xr:uid="{00000000-0004-0000-0900-00006B000000}"/>
    <hyperlink ref="G369" location="'E&amp;R1'!$L$22" display="'E&amp;R1'!$L$22" xr:uid="{00000000-0004-0000-0900-00006C000000}"/>
    <hyperlink ref="G371" location="'E&amp;R1'!$L$22" display="'E&amp;R1'!$L$22" xr:uid="{00000000-0004-0000-0900-00006D000000}"/>
    <hyperlink ref="G373" location="'E&amp;R1'!$L$22" display="'E&amp;R1'!$L$22" xr:uid="{00000000-0004-0000-0900-00006E000000}"/>
    <hyperlink ref="G379" location="'E&amp;R1'!$W$22" display="'E&amp;R1'!$W$22" xr:uid="{00000000-0004-0000-0900-00006F000000}"/>
    <hyperlink ref="G381" location="'E&amp;R1'!$W$22" display="'E&amp;R1'!$W$22" xr:uid="{00000000-0004-0000-0900-000070000000}"/>
    <hyperlink ref="G383" location="'E&amp;R1'!$W$22" display="'E&amp;R1'!$W$22" xr:uid="{00000000-0004-0000-0900-000071000000}"/>
    <hyperlink ref="G389" location="'E&amp;R1'!$AJ$22" display="'E&amp;R1'!$AJ$22" xr:uid="{00000000-0004-0000-0900-000072000000}"/>
    <hyperlink ref="G391" location="'E&amp;R1'!$AJ$22" display="'E&amp;R1'!$AJ$22" xr:uid="{00000000-0004-0000-0900-000073000000}"/>
    <hyperlink ref="G393" location="'E&amp;R1'!$AJ$22" display="'E&amp;R1'!$AJ$22" xr:uid="{00000000-0004-0000-0900-000074000000}"/>
    <hyperlink ref="G399" location="'E&amp;R1'!$L$25" display="'E&amp;R1'!$L$25" xr:uid="{00000000-0004-0000-0900-000075000000}"/>
    <hyperlink ref="G401" location="'E&amp;R1'!$L$25" display="'E&amp;R1'!$L$25" xr:uid="{00000000-0004-0000-0900-000076000000}"/>
    <hyperlink ref="G403" location="'E&amp;R1'!$L$25" display="'E&amp;R1'!$L$25" xr:uid="{00000000-0004-0000-0900-000077000000}"/>
    <hyperlink ref="G409" location="'E&amp;R1'!$W$25" display="'E&amp;R1'!$W$25" xr:uid="{00000000-0004-0000-0900-000078000000}"/>
    <hyperlink ref="G411" location="'E&amp;R1'!$W$25" display="'E&amp;R1'!$W$25" xr:uid="{00000000-0004-0000-0900-000079000000}"/>
    <hyperlink ref="G413" location="'E&amp;R1'!$W$25" display="'E&amp;R1'!$W$25" xr:uid="{00000000-0004-0000-0900-00007A000000}"/>
    <hyperlink ref="G419" location="'E&amp;R1'!$AJ$25" display="'E&amp;R1'!$AJ$25" xr:uid="{00000000-0004-0000-0900-00007B000000}"/>
    <hyperlink ref="G421" location="'E&amp;R1'!$AJ$25" display="'E&amp;R1'!$AJ$25" xr:uid="{00000000-0004-0000-0900-00007C000000}"/>
    <hyperlink ref="G423" location="'E&amp;R1'!$AJ$25" display="'E&amp;R1'!$AJ$25" xr:uid="{00000000-0004-0000-0900-00007D000000}"/>
    <hyperlink ref="G429" location="'E&amp;R1'!$L$26" display="'E&amp;R1'!$L$26" xr:uid="{00000000-0004-0000-0900-00007E000000}"/>
    <hyperlink ref="G431" location="'E&amp;R1'!$L$26" display="'E&amp;R1'!$L$26" xr:uid="{00000000-0004-0000-0900-00007F000000}"/>
    <hyperlink ref="G433" location="'E&amp;R1'!$L$26" display="'E&amp;R1'!$L$26" xr:uid="{00000000-0004-0000-0900-000080000000}"/>
    <hyperlink ref="G439" location="'E&amp;R1'!$W$26" display="'E&amp;R1'!$W$26" xr:uid="{00000000-0004-0000-0900-000081000000}"/>
    <hyperlink ref="G441" location="'E&amp;R1'!$W$26" display="'E&amp;R1'!$W$26" xr:uid="{00000000-0004-0000-0900-000082000000}"/>
    <hyperlink ref="G443" location="'E&amp;R1'!$W$26" display="'E&amp;R1'!$W$26" xr:uid="{00000000-0004-0000-0900-000083000000}"/>
    <hyperlink ref="G449" location="'E&amp;R1'!$AJ$26" display="'E&amp;R1'!$AJ$26" xr:uid="{00000000-0004-0000-0900-000084000000}"/>
    <hyperlink ref="G451" location="'E&amp;R1'!$AJ$26" display="'E&amp;R1'!$AJ$26" xr:uid="{00000000-0004-0000-0900-000085000000}"/>
    <hyperlink ref="G453" location="'E&amp;R1'!$AJ$26" display="'E&amp;R1'!$AJ$26" xr:uid="{00000000-0004-0000-0900-000086000000}"/>
    <hyperlink ref="G459" location="'E&amp;R1'!$L$27" display="'E&amp;R1'!$L$27" xr:uid="{00000000-0004-0000-0900-000087000000}"/>
    <hyperlink ref="G461" location="'E&amp;R1'!$L$27" display="'E&amp;R1'!$L$27" xr:uid="{00000000-0004-0000-0900-000088000000}"/>
    <hyperlink ref="G463" location="'E&amp;R1'!$L$27" display="'E&amp;R1'!$L$27" xr:uid="{00000000-0004-0000-0900-000089000000}"/>
    <hyperlink ref="G469" location="'E&amp;R1'!$W$27" display="'E&amp;R1'!$W$27" xr:uid="{00000000-0004-0000-0900-00008A000000}"/>
    <hyperlink ref="G471" location="'E&amp;R1'!$W$27" display="'E&amp;R1'!$W$27" xr:uid="{00000000-0004-0000-0900-00008B000000}"/>
    <hyperlink ref="G473" location="'E&amp;R1'!$W$27" display="'E&amp;R1'!$W$27" xr:uid="{00000000-0004-0000-0900-00008C000000}"/>
    <hyperlink ref="G479" location="'E&amp;R1'!$AJ$27" display="'E&amp;R1'!$AJ$27" xr:uid="{00000000-0004-0000-0900-00008D000000}"/>
    <hyperlink ref="G481" location="'E&amp;R1'!$AJ$27" display="'E&amp;R1'!$AJ$27" xr:uid="{00000000-0004-0000-0900-00008E000000}"/>
    <hyperlink ref="G483" location="'E&amp;R1'!$AJ$27" display="'E&amp;R1'!$AJ$27" xr:uid="{00000000-0004-0000-0900-00008F000000}"/>
    <hyperlink ref="G489" location="'E&amp;R1'!$L$28" display="'E&amp;R1'!$L$28" xr:uid="{00000000-0004-0000-0900-000090000000}"/>
    <hyperlink ref="G491" location="'E&amp;R1'!$L$28" display="'E&amp;R1'!$L$28" xr:uid="{00000000-0004-0000-0900-000091000000}"/>
    <hyperlink ref="G493" location="'E&amp;R1'!$L$28" display="'E&amp;R1'!$L$28" xr:uid="{00000000-0004-0000-0900-000092000000}"/>
    <hyperlink ref="G499" location="'E&amp;R1'!$W$28" display="'E&amp;R1'!$W$28" xr:uid="{00000000-0004-0000-0900-000093000000}"/>
    <hyperlink ref="G501" location="'E&amp;R1'!$W$28" display="'E&amp;R1'!$W$28" xr:uid="{00000000-0004-0000-0900-000094000000}"/>
    <hyperlink ref="G503" location="'E&amp;R1'!$W$28" display="'E&amp;R1'!$W$28" xr:uid="{00000000-0004-0000-0900-000095000000}"/>
    <hyperlink ref="G509" location="'E&amp;R1'!$AJ$28" display="'E&amp;R1'!$AJ$28" xr:uid="{00000000-0004-0000-0900-000096000000}"/>
    <hyperlink ref="G511" location="'E&amp;R1'!$AJ$28" display="'E&amp;R1'!$AJ$28" xr:uid="{00000000-0004-0000-0900-000097000000}"/>
    <hyperlink ref="G513" location="'E&amp;R1'!$AJ$28" display="'E&amp;R1'!$AJ$28" xr:uid="{00000000-0004-0000-0900-000098000000}"/>
    <hyperlink ref="G519" location="'E&amp;R1'!$L$29" display="'E&amp;R1'!$L$29" xr:uid="{00000000-0004-0000-0900-000099000000}"/>
    <hyperlink ref="G521" location="'E&amp;R1'!$L$29" display="'E&amp;R1'!$L$29" xr:uid="{00000000-0004-0000-0900-00009A000000}"/>
    <hyperlink ref="G523" location="'E&amp;R1'!$L$29" display="'E&amp;R1'!$L$29" xr:uid="{00000000-0004-0000-0900-00009B000000}"/>
    <hyperlink ref="G529" location="'E&amp;R1'!$W$29" display="'E&amp;R1'!$W$29" xr:uid="{00000000-0004-0000-0900-00009C000000}"/>
    <hyperlink ref="G531" location="'E&amp;R1'!$W$29" display="'E&amp;R1'!$W$29" xr:uid="{00000000-0004-0000-0900-00009D000000}"/>
    <hyperlink ref="G533" location="'E&amp;R1'!$W$29" display="'E&amp;R1'!$W$29" xr:uid="{00000000-0004-0000-0900-00009E000000}"/>
    <hyperlink ref="G539" location="'E&amp;R1'!$AJ$29" display="'E&amp;R1'!$AJ$29" xr:uid="{00000000-0004-0000-0900-00009F000000}"/>
    <hyperlink ref="G541" location="'E&amp;R1'!$AJ$29" display="'E&amp;R1'!$AJ$29" xr:uid="{00000000-0004-0000-0900-0000A0000000}"/>
    <hyperlink ref="G543" location="'E&amp;R1'!$AJ$29" display="'E&amp;R1'!$AJ$29" xr:uid="{00000000-0004-0000-0900-0000A1000000}"/>
    <hyperlink ref="G549" location="'E&amp;R1'!$L$30" display="'E&amp;R1'!$L$30" xr:uid="{00000000-0004-0000-0900-0000A2000000}"/>
    <hyperlink ref="G551" location="'E&amp;R1'!$L$30" display="'E&amp;R1'!$L$30" xr:uid="{00000000-0004-0000-0900-0000A3000000}"/>
    <hyperlink ref="G553" location="'E&amp;R1'!$L$30" display="'E&amp;R1'!$L$30" xr:uid="{00000000-0004-0000-0900-0000A4000000}"/>
    <hyperlink ref="G559" location="'E&amp;R1'!$W$30" display="'E&amp;R1'!$W$30" xr:uid="{00000000-0004-0000-0900-0000A5000000}"/>
    <hyperlink ref="G561" location="'E&amp;R1'!$W$30" display="'E&amp;R1'!$W$30" xr:uid="{00000000-0004-0000-0900-0000A6000000}"/>
    <hyperlink ref="G563" location="'E&amp;R1'!$W$30" display="'E&amp;R1'!$W$30" xr:uid="{00000000-0004-0000-0900-0000A7000000}"/>
    <hyperlink ref="G569" location="'E&amp;R1'!$AJ$30" display="'E&amp;R1'!$AJ$30" xr:uid="{00000000-0004-0000-0900-0000A8000000}"/>
    <hyperlink ref="G571" location="'E&amp;R1'!$AJ$30" display="'E&amp;R1'!$AJ$30" xr:uid="{00000000-0004-0000-0900-0000A9000000}"/>
    <hyperlink ref="G573" location="'E&amp;R1'!$AJ$30" display="'E&amp;R1'!$AJ$30" xr:uid="{00000000-0004-0000-0900-0000AA000000}"/>
    <hyperlink ref="G579" location="'E&amp;R1'!$L$32" display="'E&amp;R1'!$L$32" xr:uid="{00000000-0004-0000-0900-0000AB000000}"/>
    <hyperlink ref="G581" location="'E&amp;R1'!$L$32" display="'E&amp;R1'!$L$32" xr:uid="{00000000-0004-0000-0900-0000AC000000}"/>
    <hyperlink ref="G583" location="'E&amp;R1'!$L$32" display="'E&amp;R1'!$L$32" xr:uid="{00000000-0004-0000-0900-0000AD000000}"/>
    <hyperlink ref="G589" location="'E&amp;R1'!$W$32" display="'E&amp;R1'!$W$32" xr:uid="{00000000-0004-0000-0900-0000AE000000}"/>
    <hyperlink ref="G591" location="'E&amp;R1'!$W$32" display="'E&amp;R1'!$W$32" xr:uid="{00000000-0004-0000-0900-0000AF000000}"/>
    <hyperlink ref="G593" location="'E&amp;R1'!$W$32" display="'E&amp;R1'!$W$32" xr:uid="{00000000-0004-0000-0900-0000B0000000}"/>
    <hyperlink ref="G599" location="'E&amp;R1'!$AJ$32" display="'E&amp;R1'!$AJ$32" xr:uid="{00000000-0004-0000-0900-0000B1000000}"/>
    <hyperlink ref="G601" location="'E&amp;R1'!$AJ$32" display="'E&amp;R1'!$AJ$32" xr:uid="{00000000-0004-0000-0900-0000B2000000}"/>
    <hyperlink ref="G603" location="'E&amp;R1'!$AJ$32" display="'E&amp;R1'!$AJ$32" xr:uid="{00000000-0004-0000-0900-0000B3000000}"/>
    <hyperlink ref="G609" location="'E&amp;R1'!$L$33" display="'E&amp;R1'!$L$33" xr:uid="{00000000-0004-0000-0900-0000B4000000}"/>
    <hyperlink ref="G611" location="'E&amp;R1'!$L$33" display="'E&amp;R1'!$L$33" xr:uid="{00000000-0004-0000-0900-0000B5000000}"/>
    <hyperlink ref="G613" location="'E&amp;R1'!$L$33" display="'E&amp;R1'!$L$33" xr:uid="{00000000-0004-0000-0900-0000B6000000}"/>
    <hyperlink ref="G619" location="'E&amp;R1'!$W$33" display="'E&amp;R1'!$W$33" xr:uid="{00000000-0004-0000-0900-0000B7000000}"/>
    <hyperlink ref="G621" location="'E&amp;R1'!$W$33" display="'E&amp;R1'!$W$33" xr:uid="{00000000-0004-0000-0900-0000B8000000}"/>
    <hyperlink ref="G623" location="'E&amp;R1'!$W$33" display="'E&amp;R1'!$W$33" xr:uid="{00000000-0004-0000-0900-0000B9000000}"/>
    <hyperlink ref="G629" location="'E&amp;R1'!$AJ$33" display="'E&amp;R1'!$AJ$33" xr:uid="{00000000-0004-0000-0900-0000BA000000}"/>
    <hyperlink ref="G631" location="'E&amp;R1'!$AJ$33" display="'E&amp;R1'!$AJ$33" xr:uid="{00000000-0004-0000-0900-0000BB000000}"/>
    <hyperlink ref="G633" location="'E&amp;R1'!$AJ$33" display="'E&amp;R1'!$AJ$33" xr:uid="{00000000-0004-0000-0900-0000BC000000}"/>
    <hyperlink ref="G639" location="'E&amp;R1'!$L$34" display="'E&amp;R1'!$L$34" xr:uid="{00000000-0004-0000-0900-0000BD000000}"/>
    <hyperlink ref="G641" location="'E&amp;R1'!$L$34" display="'E&amp;R1'!$L$34" xr:uid="{00000000-0004-0000-0900-0000BE000000}"/>
    <hyperlink ref="G643" location="'E&amp;R1'!$L$34" display="'E&amp;R1'!$L$34" xr:uid="{00000000-0004-0000-0900-0000BF000000}"/>
    <hyperlink ref="G649" location="'E&amp;R1'!$W$34" display="'E&amp;R1'!$W$34" xr:uid="{00000000-0004-0000-0900-0000C0000000}"/>
    <hyperlink ref="G651" location="'E&amp;R1'!$W$34" display="'E&amp;R1'!$W$34" xr:uid="{00000000-0004-0000-0900-0000C1000000}"/>
    <hyperlink ref="G653" location="'E&amp;R1'!$W$34" display="'E&amp;R1'!$W$34" xr:uid="{00000000-0004-0000-0900-0000C2000000}"/>
    <hyperlink ref="G659" location="'E&amp;R1'!$AJ$34" display="'E&amp;R1'!$AJ$34" xr:uid="{00000000-0004-0000-0900-0000C3000000}"/>
    <hyperlink ref="G661" location="'E&amp;R1'!$AJ$34" display="'E&amp;R1'!$AJ$34" xr:uid="{00000000-0004-0000-0900-0000C4000000}"/>
    <hyperlink ref="G663" location="'E&amp;R1'!$AJ$34" display="'E&amp;R1'!$AJ$34" xr:uid="{00000000-0004-0000-0900-0000C5000000}"/>
    <hyperlink ref="G669" location="'E&amp;R1'!$L$35" display="'E&amp;R1'!$L$35" xr:uid="{00000000-0004-0000-0900-0000C6000000}"/>
    <hyperlink ref="G671" location="'E&amp;R1'!$L$35" display="'E&amp;R1'!$L$35" xr:uid="{00000000-0004-0000-0900-0000C7000000}"/>
    <hyperlink ref="G673" location="'E&amp;R1'!$L$35" display="'E&amp;R1'!$L$35" xr:uid="{00000000-0004-0000-0900-0000C8000000}"/>
    <hyperlink ref="G679" location="'E&amp;R1'!$W$35" display="'E&amp;R1'!$W$35" xr:uid="{00000000-0004-0000-0900-0000C9000000}"/>
    <hyperlink ref="G681" location="'E&amp;R1'!$W$35" display="'E&amp;R1'!$W$35" xr:uid="{00000000-0004-0000-0900-0000CA000000}"/>
    <hyperlink ref="G683" location="'E&amp;R1'!$W$35" display="'E&amp;R1'!$W$35" xr:uid="{00000000-0004-0000-0900-0000CB000000}"/>
    <hyperlink ref="G689" location="'E&amp;R1'!$AJ$35" display="'E&amp;R1'!$AJ$35" xr:uid="{00000000-0004-0000-0900-0000CC000000}"/>
    <hyperlink ref="G691" location="'E&amp;R1'!$AJ$35" display="'E&amp;R1'!$AJ$35" xr:uid="{00000000-0004-0000-0900-0000CD000000}"/>
    <hyperlink ref="G693" location="'E&amp;R1'!$AJ$35" display="'E&amp;R1'!$AJ$35" xr:uid="{00000000-0004-0000-0900-0000CE000000}"/>
    <hyperlink ref="G699" location="'E&amp;R1'!$L$36" display="'E&amp;R1'!$L$36" xr:uid="{00000000-0004-0000-0900-0000CF000000}"/>
    <hyperlink ref="G701" location="'E&amp;R1'!$L$36" display="'E&amp;R1'!$L$36" xr:uid="{00000000-0004-0000-0900-0000D0000000}"/>
    <hyperlink ref="G703" location="'E&amp;R1'!$L$36" display="'E&amp;R1'!$L$36" xr:uid="{00000000-0004-0000-0900-0000D1000000}"/>
    <hyperlink ref="G709" location="'E&amp;R1'!$W$36" display="'E&amp;R1'!$W$36" xr:uid="{00000000-0004-0000-0900-0000D2000000}"/>
    <hyperlink ref="G711" location="'E&amp;R1'!$W$36" display="'E&amp;R1'!$W$36" xr:uid="{00000000-0004-0000-0900-0000D3000000}"/>
    <hyperlink ref="G713" location="'E&amp;R1'!$W$36" display="'E&amp;R1'!$W$36" xr:uid="{00000000-0004-0000-0900-0000D4000000}"/>
    <hyperlink ref="G719" location="'E&amp;R1'!$AJ$36" display="'E&amp;R1'!$AJ$36" xr:uid="{00000000-0004-0000-0900-0000D5000000}"/>
    <hyperlink ref="G721" location="'E&amp;R1'!$AJ$36" display="'E&amp;R1'!$AJ$36" xr:uid="{00000000-0004-0000-0900-0000D6000000}"/>
    <hyperlink ref="G723" location="'E&amp;R1'!$AJ$36" display="'E&amp;R1'!$AJ$36" xr:uid="{00000000-0004-0000-0900-0000D7000000}"/>
    <hyperlink ref="G729" location="'E&amp;R1'!$L$37" display="'E&amp;R1'!$L$37" xr:uid="{00000000-0004-0000-0900-0000D8000000}"/>
    <hyperlink ref="G731" location="'E&amp;R1'!$L$37" display="'E&amp;R1'!$L$37" xr:uid="{00000000-0004-0000-0900-0000D9000000}"/>
    <hyperlink ref="G733" location="'E&amp;R1'!$L$37" display="'E&amp;R1'!$L$37" xr:uid="{00000000-0004-0000-0900-0000DA000000}"/>
    <hyperlink ref="G739" location="'E&amp;R1'!$W$37" display="'E&amp;R1'!$W$37" xr:uid="{00000000-0004-0000-0900-0000DB000000}"/>
    <hyperlink ref="G741" location="'E&amp;R1'!$W$37" display="'E&amp;R1'!$W$37" xr:uid="{00000000-0004-0000-0900-0000DC000000}"/>
    <hyperlink ref="G743" location="'E&amp;R1'!$W$37" display="'E&amp;R1'!$W$37" xr:uid="{00000000-0004-0000-0900-0000DD000000}"/>
    <hyperlink ref="G749" location="'E&amp;R1'!$AJ$37" display="'E&amp;R1'!$AJ$37" xr:uid="{00000000-0004-0000-0900-0000DE000000}"/>
    <hyperlink ref="G751" location="'E&amp;R1'!$AJ$37" display="'E&amp;R1'!$AJ$37" xr:uid="{00000000-0004-0000-0900-0000DF000000}"/>
    <hyperlink ref="G753" location="'E&amp;R1'!$AJ$37" display="'E&amp;R1'!$AJ$37" xr:uid="{00000000-0004-0000-0900-0000E0000000}"/>
    <hyperlink ref="G759" location="'E&amp;R1'!$L$38" display="'E&amp;R1'!$L$38" xr:uid="{00000000-0004-0000-0900-0000E1000000}"/>
    <hyperlink ref="G761" location="'E&amp;R1'!$L$38" display="'E&amp;R1'!$L$38" xr:uid="{00000000-0004-0000-0900-0000E2000000}"/>
    <hyperlink ref="G763" location="'E&amp;R1'!$L$38" display="'E&amp;R1'!$L$38" xr:uid="{00000000-0004-0000-0900-0000E3000000}"/>
    <hyperlink ref="G769" location="'E&amp;R1'!$W$38" display="'E&amp;R1'!$W$38" xr:uid="{00000000-0004-0000-0900-0000E4000000}"/>
    <hyperlink ref="G771" location="'E&amp;R1'!$W$38" display="'E&amp;R1'!$W$38" xr:uid="{00000000-0004-0000-0900-0000E5000000}"/>
    <hyperlink ref="G773" location="'E&amp;R1'!$W$38" display="'E&amp;R1'!$W$38" xr:uid="{00000000-0004-0000-0900-0000E6000000}"/>
    <hyperlink ref="G779" location="'E&amp;R1'!$AJ$38" display="'E&amp;R1'!$AJ$38" xr:uid="{00000000-0004-0000-0900-0000E7000000}"/>
    <hyperlink ref="G781" location="'E&amp;R1'!$AJ$38" display="'E&amp;R1'!$AJ$38" xr:uid="{00000000-0004-0000-0900-0000E8000000}"/>
    <hyperlink ref="G783" location="'E&amp;R1'!$AJ$38" display="'E&amp;R1'!$AJ$38" xr:uid="{00000000-0004-0000-0900-0000E9000000}"/>
    <hyperlink ref="G789" location="'E&amp;R1'!$L$39" display="'E&amp;R1'!$L$39" xr:uid="{00000000-0004-0000-0900-0000EA000000}"/>
    <hyperlink ref="G791" location="'E&amp;R1'!$L$39" display="'E&amp;R1'!$L$39" xr:uid="{00000000-0004-0000-0900-0000EB000000}"/>
    <hyperlink ref="G793" location="'E&amp;R1'!$L$39" display="'E&amp;R1'!$L$39" xr:uid="{00000000-0004-0000-0900-0000EC000000}"/>
    <hyperlink ref="G799" location="'E&amp;R1'!$W$39" display="'E&amp;R1'!$W$39" xr:uid="{00000000-0004-0000-0900-0000ED000000}"/>
    <hyperlink ref="G801" location="'E&amp;R1'!$W$39" display="'E&amp;R1'!$W$39" xr:uid="{00000000-0004-0000-0900-0000EE000000}"/>
    <hyperlink ref="G803" location="'E&amp;R1'!$W$39" display="'E&amp;R1'!$W$39" xr:uid="{00000000-0004-0000-0900-0000EF000000}"/>
    <hyperlink ref="G809" location="'E&amp;R1'!$AJ$39" display="'E&amp;R1'!$AJ$39" xr:uid="{00000000-0004-0000-0900-0000F0000000}"/>
    <hyperlink ref="G811" location="'E&amp;R1'!$AJ$39" display="'E&amp;R1'!$AJ$39" xr:uid="{00000000-0004-0000-0900-0000F1000000}"/>
    <hyperlink ref="G813" location="'E&amp;R1'!$AJ$39" display="'E&amp;R1'!$AJ$39" xr:uid="{00000000-0004-0000-0900-0000F2000000}"/>
    <hyperlink ref="G819" location="'E&amp;R1'!$L$40" display="'E&amp;R1'!$L$40" xr:uid="{00000000-0004-0000-0900-0000F3000000}"/>
    <hyperlink ref="G821" location="'E&amp;R1'!$L$40" display="'E&amp;R1'!$L$40" xr:uid="{00000000-0004-0000-0900-0000F4000000}"/>
    <hyperlink ref="G823" location="'E&amp;R1'!$L$40" display="'E&amp;R1'!$L$40" xr:uid="{00000000-0004-0000-0900-0000F5000000}"/>
    <hyperlink ref="G829" location="'E&amp;R1'!$W$40" display="'E&amp;R1'!$W$40" xr:uid="{00000000-0004-0000-0900-0000F6000000}"/>
    <hyperlink ref="G831" location="'E&amp;R1'!$W$40" display="'E&amp;R1'!$W$40" xr:uid="{00000000-0004-0000-0900-0000F7000000}"/>
    <hyperlink ref="G833" location="'E&amp;R1'!$W$40" display="'E&amp;R1'!$W$40" xr:uid="{00000000-0004-0000-0900-0000F8000000}"/>
    <hyperlink ref="G839" location="'E&amp;R1'!$AJ$40" display="'E&amp;R1'!$AJ$40" xr:uid="{00000000-0004-0000-0900-0000F9000000}"/>
    <hyperlink ref="G841" location="'E&amp;R1'!$AJ$40" display="'E&amp;R1'!$AJ$40" xr:uid="{00000000-0004-0000-0900-0000FA000000}"/>
    <hyperlink ref="G843" location="'E&amp;R1'!$AJ$40" display="'E&amp;R1'!$AJ$40" xr:uid="{00000000-0004-0000-0900-0000FB000000}"/>
    <hyperlink ref="G849" location="'E&amp;R1'!$L$41" display="'E&amp;R1'!$L$41" xr:uid="{00000000-0004-0000-0900-0000FC000000}"/>
    <hyperlink ref="G851" location="'E&amp;R1'!$L$41" display="'E&amp;R1'!$L$41" xr:uid="{00000000-0004-0000-0900-0000FD000000}"/>
    <hyperlink ref="G853" location="'E&amp;R1'!$L$41" display="'E&amp;R1'!$L$41" xr:uid="{00000000-0004-0000-0900-0000FE000000}"/>
    <hyperlink ref="G859" location="'E&amp;R1'!$W$41" display="'E&amp;R1'!$W$41" xr:uid="{00000000-0004-0000-0900-0000FF000000}"/>
    <hyperlink ref="G861" location="'E&amp;R1'!$W$41" display="'E&amp;R1'!$W$41" xr:uid="{00000000-0004-0000-0900-000000010000}"/>
    <hyperlink ref="G863" location="'E&amp;R1'!$W$41" display="'E&amp;R1'!$W$41" xr:uid="{00000000-0004-0000-0900-000001010000}"/>
    <hyperlink ref="G869" location="'E&amp;R1'!$AJ$41" display="'E&amp;R1'!$AJ$41" xr:uid="{00000000-0004-0000-0900-000002010000}"/>
    <hyperlink ref="G871" location="'E&amp;R1'!$AJ$41" display="'E&amp;R1'!$AJ$41" xr:uid="{00000000-0004-0000-0900-000003010000}"/>
    <hyperlink ref="G873" location="'E&amp;R1'!$AJ$41" display="'E&amp;R1'!$AJ$41" xr:uid="{00000000-0004-0000-0900-000004010000}"/>
    <hyperlink ref="G879" location="'E&amp;R1'!$L$42" display="'E&amp;R1'!$L$42" xr:uid="{00000000-0004-0000-0900-000005010000}"/>
    <hyperlink ref="G881" location="'E&amp;R1'!$L$42" display="'E&amp;R1'!$L$42" xr:uid="{00000000-0004-0000-0900-000006010000}"/>
    <hyperlink ref="G883" location="'E&amp;R1'!$L$42" display="'E&amp;R1'!$L$42" xr:uid="{00000000-0004-0000-0900-000007010000}"/>
    <hyperlink ref="G889" location="'E&amp;R1'!$W$42" display="'E&amp;R1'!$W$42" xr:uid="{00000000-0004-0000-0900-000008010000}"/>
    <hyperlink ref="G891" location="'E&amp;R1'!$W$42" display="'E&amp;R1'!$W$42" xr:uid="{00000000-0004-0000-0900-000009010000}"/>
    <hyperlink ref="G893" location="'E&amp;R1'!$W$42" display="'E&amp;R1'!$W$42" xr:uid="{00000000-0004-0000-0900-00000A010000}"/>
    <hyperlink ref="G899" location="'E&amp;R1'!$AJ$42" display="'E&amp;R1'!$AJ$42" xr:uid="{00000000-0004-0000-0900-00000B010000}"/>
    <hyperlink ref="G901" location="'E&amp;R1'!$AJ$42" display="'E&amp;R1'!$AJ$42" xr:uid="{00000000-0004-0000-0900-00000C010000}"/>
    <hyperlink ref="G903" location="'E&amp;R1'!$AJ$42" display="'E&amp;R1'!$AJ$42" xr:uid="{00000000-0004-0000-0900-00000D010000}"/>
    <hyperlink ref="G909" location="'E&amp;R1'!$L$43" display="'E&amp;R1'!$L$43" xr:uid="{00000000-0004-0000-0900-00000E010000}"/>
    <hyperlink ref="G911" location="'E&amp;R1'!$L$43" display="'E&amp;R1'!$L$43" xr:uid="{00000000-0004-0000-0900-00000F010000}"/>
    <hyperlink ref="G913" location="'E&amp;R1'!$L$43" display="'E&amp;R1'!$L$43" xr:uid="{00000000-0004-0000-0900-000010010000}"/>
    <hyperlink ref="G919" location="'E&amp;R1'!$W$43" display="'E&amp;R1'!$W$43" xr:uid="{00000000-0004-0000-0900-000011010000}"/>
    <hyperlink ref="G921" location="'E&amp;R1'!$W$43" display="'E&amp;R1'!$W$43" xr:uid="{00000000-0004-0000-0900-000012010000}"/>
    <hyperlink ref="G923" location="'E&amp;R1'!$W$43" display="'E&amp;R1'!$W$43" xr:uid="{00000000-0004-0000-0900-000013010000}"/>
    <hyperlink ref="G929" location="'E&amp;R1'!$AJ$43" display="'E&amp;R1'!$AJ$43" xr:uid="{00000000-0004-0000-0900-000014010000}"/>
    <hyperlink ref="G931" location="'E&amp;R1'!$AJ$43" display="'E&amp;R1'!$AJ$43" xr:uid="{00000000-0004-0000-0900-000015010000}"/>
    <hyperlink ref="G933" location="'E&amp;R1'!$AJ$43" display="'E&amp;R1'!$AJ$43" xr:uid="{00000000-0004-0000-0900-000016010000}"/>
    <hyperlink ref="G939" location="'E&amp;R1'!$L$44" display="'E&amp;R1'!$L$44" xr:uid="{00000000-0004-0000-0900-000017010000}"/>
    <hyperlink ref="G941" location="'E&amp;R1'!$L$44" display="'E&amp;R1'!$L$44" xr:uid="{00000000-0004-0000-0900-000018010000}"/>
    <hyperlink ref="G943" location="'E&amp;R1'!$L$44" display="'E&amp;R1'!$L$44" xr:uid="{00000000-0004-0000-0900-000019010000}"/>
    <hyperlink ref="G949" location="'E&amp;R1'!$W$44" display="'E&amp;R1'!$W$44" xr:uid="{00000000-0004-0000-0900-00001A010000}"/>
    <hyperlink ref="G951" location="'E&amp;R1'!$W$44" display="'E&amp;R1'!$W$44" xr:uid="{00000000-0004-0000-0900-00001B010000}"/>
    <hyperlink ref="G953" location="'E&amp;R1'!$W$44" display="'E&amp;R1'!$W$44" xr:uid="{00000000-0004-0000-0900-00001C010000}"/>
    <hyperlink ref="G959" location="'E&amp;R1'!$AJ$44" display="'E&amp;R1'!$AJ$44" xr:uid="{00000000-0004-0000-0900-00001D010000}"/>
    <hyperlink ref="G961" location="'E&amp;R1'!$AJ$44" display="'E&amp;R1'!$AJ$44" xr:uid="{00000000-0004-0000-0900-00001E010000}"/>
    <hyperlink ref="G963" location="'E&amp;R1'!$AJ$44" display="'E&amp;R1'!$AJ$44" xr:uid="{00000000-0004-0000-0900-00001F010000}"/>
    <hyperlink ref="G969" location="'E&amp;R1'!$L$45" display="'E&amp;R1'!$L$45" xr:uid="{00000000-0004-0000-0900-000020010000}"/>
    <hyperlink ref="G971" location="'E&amp;R1'!$L$45" display="'E&amp;R1'!$L$45" xr:uid="{00000000-0004-0000-0900-000021010000}"/>
    <hyperlink ref="G973" location="'E&amp;R1'!$L$45" display="'E&amp;R1'!$L$45" xr:uid="{00000000-0004-0000-0900-000022010000}"/>
    <hyperlink ref="G979" location="'E&amp;R1'!$W$45" display="'E&amp;R1'!$W$45" xr:uid="{00000000-0004-0000-0900-000023010000}"/>
    <hyperlink ref="G981" location="'E&amp;R1'!$W$45" display="'E&amp;R1'!$W$45" xr:uid="{00000000-0004-0000-0900-000024010000}"/>
    <hyperlink ref="G983" location="'E&amp;R1'!$W$45" display="'E&amp;R1'!$W$45" xr:uid="{00000000-0004-0000-0900-000025010000}"/>
    <hyperlink ref="G989" location="'E&amp;R1'!$AJ$45" display="'E&amp;R1'!$AJ$45" xr:uid="{00000000-0004-0000-0900-000026010000}"/>
    <hyperlink ref="G991" location="'E&amp;R1'!$AJ$45" display="'E&amp;R1'!$AJ$45" xr:uid="{00000000-0004-0000-0900-000027010000}"/>
    <hyperlink ref="G993" location="'E&amp;R1'!$AJ$45" display="'E&amp;R1'!$AJ$45" xr:uid="{00000000-0004-0000-0900-000028010000}"/>
    <hyperlink ref="G999" location="'E&amp;R1'!$L$47" display="'E&amp;R1'!$L$47" xr:uid="{00000000-0004-0000-0900-000029010000}"/>
    <hyperlink ref="G1001" location="'E&amp;R1'!$L$47" display="'E&amp;R1'!$L$47" xr:uid="{00000000-0004-0000-0900-00002A010000}"/>
    <hyperlink ref="G1003" location="'E&amp;R1'!$L$47" display="'E&amp;R1'!$L$47" xr:uid="{00000000-0004-0000-0900-00002B010000}"/>
    <hyperlink ref="G1009" location="'E&amp;R1'!$W$47" display="'E&amp;R1'!$W$47" xr:uid="{00000000-0004-0000-0900-00002C010000}"/>
    <hyperlink ref="G1011" location="'E&amp;R1'!$W$47" display="'E&amp;R1'!$W$47" xr:uid="{00000000-0004-0000-0900-00002D010000}"/>
    <hyperlink ref="G1013" location="'E&amp;R1'!$W$47" display="'E&amp;R1'!$W$47" xr:uid="{00000000-0004-0000-0900-00002E010000}"/>
    <hyperlink ref="G1019" location="'E&amp;R1'!$AJ$47" display="'E&amp;R1'!$AJ$47" xr:uid="{00000000-0004-0000-0900-00002F010000}"/>
    <hyperlink ref="G1021" location="'E&amp;R1'!$AJ$47" display="'E&amp;R1'!$AJ$47" xr:uid="{00000000-0004-0000-0900-000030010000}"/>
    <hyperlink ref="G1023" location="'E&amp;R1'!$AJ$47" display="'E&amp;R1'!$AJ$47" xr:uid="{00000000-0004-0000-0900-000031010000}"/>
    <hyperlink ref="G1083" location="'E&amp;R1'!$AJ$48" display="'E&amp;R1'!$AJ$48" xr:uid="{00000000-0004-0000-0900-00003A010000}"/>
    <hyperlink ref="G1089" location="'E&amp;R1'!$L$49" display="'E&amp;R1'!$L$49" xr:uid="{00000000-0004-0000-0900-00003B010000}"/>
    <hyperlink ref="G1091" location="'E&amp;R1'!$L$49" display="'E&amp;R1'!$L$49" xr:uid="{00000000-0004-0000-0900-00003C010000}"/>
    <hyperlink ref="G1093" location="'E&amp;R1'!$L$49" display="'E&amp;R1'!$L$49" xr:uid="{00000000-0004-0000-0900-00003D010000}"/>
    <hyperlink ref="G1099" location="'E&amp;R1'!$W$49" display="'E&amp;R1'!$W$49" xr:uid="{00000000-0004-0000-0900-00003E010000}"/>
    <hyperlink ref="G1101" location="'E&amp;R1'!$W$49" display="'E&amp;R1'!$W$49" xr:uid="{00000000-0004-0000-0900-00003F010000}"/>
    <hyperlink ref="G1103" location="'E&amp;R1'!$W$49" display="'E&amp;R1'!$W$49" xr:uid="{00000000-0004-0000-0900-000040010000}"/>
    <hyperlink ref="G1109" location="'E&amp;R1'!$AJ$49" display="'E&amp;R1'!$AJ$49" xr:uid="{00000000-0004-0000-0900-000041010000}"/>
    <hyperlink ref="G1111" location="'E&amp;R1'!$AJ$49" display="'E&amp;R1'!$AJ$49" xr:uid="{00000000-0004-0000-0900-000042010000}"/>
    <hyperlink ref="G1113" location="'E&amp;R1'!$AJ$49" display="'E&amp;R1'!$AJ$49" xr:uid="{00000000-0004-0000-0900-000043010000}"/>
    <hyperlink ref="G1119" location="'E&amp;R1'!$L$50" display="'E&amp;R1'!$L$50" xr:uid="{00000000-0004-0000-0900-000044010000}"/>
    <hyperlink ref="G1121" location="'E&amp;R1'!$L$50" display="'E&amp;R1'!$L$50" xr:uid="{00000000-0004-0000-0900-000045010000}"/>
    <hyperlink ref="G1123" location="'E&amp;R1'!$L$50" display="'E&amp;R1'!$L$50" xr:uid="{00000000-0004-0000-0900-000046010000}"/>
    <hyperlink ref="G1129" location="'E&amp;R1'!$W$50" display="'E&amp;R1'!$W$50" xr:uid="{00000000-0004-0000-0900-000047010000}"/>
    <hyperlink ref="G1131" location="'E&amp;R1'!$W$50" display="'E&amp;R1'!$W$50" xr:uid="{00000000-0004-0000-0900-000048010000}"/>
    <hyperlink ref="G1133" location="'E&amp;R1'!$W$50" display="'E&amp;R1'!$W$50" xr:uid="{00000000-0004-0000-0900-000049010000}"/>
    <hyperlink ref="G1139" location="'E&amp;R1'!$AJ$50" display="'E&amp;R1'!$AJ$50" xr:uid="{00000000-0004-0000-0900-00004A010000}"/>
    <hyperlink ref="G1141" location="'E&amp;R1'!$AJ$50" display="'E&amp;R1'!$AJ$50" xr:uid="{00000000-0004-0000-0900-00004B010000}"/>
    <hyperlink ref="G1143" location="'E&amp;R1'!$AJ$50" display="'E&amp;R1'!$AJ$50" xr:uid="{00000000-0004-0000-0900-00004C010000}"/>
    <hyperlink ref="G1149" location="'E&amp;R1'!$L$58" display="'E&amp;R1'!$L$58" xr:uid="{00000000-0004-0000-0900-00004D010000}"/>
    <hyperlink ref="G1151" location="'E&amp;R1'!$L$58" display="'E&amp;R1'!$L$58" xr:uid="{00000000-0004-0000-0900-00004E010000}"/>
    <hyperlink ref="G1153" location="'E&amp;R1'!$L$58" display="'E&amp;R1'!$L$58" xr:uid="{00000000-0004-0000-0900-00004F010000}"/>
    <hyperlink ref="G1159" location="'E&amp;R1'!$W$58" display="'E&amp;R1'!$W$58" xr:uid="{00000000-0004-0000-0900-000050010000}"/>
    <hyperlink ref="G1161" location="'E&amp;R1'!$W$58" display="'E&amp;R1'!$W$58" xr:uid="{00000000-0004-0000-0900-000051010000}"/>
    <hyperlink ref="G1163" location="'E&amp;R1'!$W$58" display="'E&amp;R1'!$W$58" xr:uid="{00000000-0004-0000-0900-000052010000}"/>
    <hyperlink ref="G1169" location="'E&amp;R1'!$AJ$58" display="'E&amp;R1'!$AJ$58" xr:uid="{00000000-0004-0000-0900-000053010000}"/>
    <hyperlink ref="G1171" location="'E&amp;R1'!$AJ$58" display="'E&amp;R1'!$AJ$58" xr:uid="{00000000-0004-0000-0900-000054010000}"/>
    <hyperlink ref="G1173" location="'E&amp;R1'!$AJ$58" display="'E&amp;R1'!$AJ$58" xr:uid="{00000000-0004-0000-0900-000055010000}"/>
    <hyperlink ref="G1179" location="'E&amp;R1'!$L$59" display="'E&amp;R1'!$L$59" xr:uid="{00000000-0004-0000-0900-000056010000}"/>
    <hyperlink ref="G1181" location="'E&amp;R1'!$L$59" display="'E&amp;R1'!$L$59" xr:uid="{00000000-0004-0000-0900-000057010000}"/>
    <hyperlink ref="G1183" location="'E&amp;R1'!$L$59" display="'E&amp;R1'!$L$59" xr:uid="{00000000-0004-0000-0900-000058010000}"/>
    <hyperlink ref="G1189" location="'E&amp;R1'!$W$59" display="'E&amp;R1'!$W$59" xr:uid="{00000000-0004-0000-0900-000059010000}"/>
    <hyperlink ref="G1191" location="'E&amp;R1'!$W$59" display="'E&amp;R1'!$W$59" xr:uid="{00000000-0004-0000-0900-00005A010000}"/>
    <hyperlink ref="G1193" location="'E&amp;R1'!$W$59" display="'E&amp;R1'!$W$59" xr:uid="{00000000-0004-0000-0900-00005B010000}"/>
    <hyperlink ref="G1199" location="'E&amp;R1'!$AJ$59" display="'E&amp;R1'!$AJ$59" xr:uid="{00000000-0004-0000-0900-00005C010000}"/>
    <hyperlink ref="G1201" location="'E&amp;R1'!$AJ$59" display="'E&amp;R1'!$AJ$59" xr:uid="{00000000-0004-0000-0900-00005D010000}"/>
    <hyperlink ref="G1203" location="'E&amp;R1'!AJ59" display="'E&amp;R1'!AJ59" xr:uid="{00000000-0004-0000-0900-00005E010000}"/>
    <hyperlink ref="O2" location="'E&amp;R1'!$L$8" display="'E&amp;R1'!$L$8" xr:uid="{84FADC5E-1EE4-4AAA-A31F-A30D5CF02613}"/>
    <hyperlink ref="B2" location="Key!A1" display="Key to cell shading" xr:uid="{FDC9F7A8-F110-4092-A508-659AA5249DE7}"/>
    <hyperlink ref="G1059" location="'E&amp;R1'!$L$48" display="'E&amp;R1'!$L$48" xr:uid="{00000000-0004-0000-0900-000032010000}"/>
    <hyperlink ref="G1061" location="'E&amp;R1'!$L$48" display="'E&amp;R1'!$L$48" xr:uid="{00000000-0004-0000-0900-000033010000}"/>
    <hyperlink ref="G1063" location="'E&amp;R1'!$L$48" display="'E&amp;R1'!$L$48" xr:uid="{00000000-0004-0000-0900-000034010000}"/>
    <hyperlink ref="G1069" location="'E&amp;R1'!$W$48" display="'E&amp;R1'!$W$48" xr:uid="{00000000-0004-0000-0900-000035010000}"/>
    <hyperlink ref="G1071" location="'E&amp;R1'!$W$48" display="'E&amp;R1'!$W$48" xr:uid="{00000000-0004-0000-0900-000036010000}"/>
    <hyperlink ref="G1073" location="'E&amp;R1'!$W$48" display="'E&amp;R1'!$W$48" xr:uid="{00000000-0004-0000-0900-000037010000}"/>
    <hyperlink ref="G1079" location="'E&amp;R1'!$AJ$48" display="'E&amp;R1'!$AJ$48" xr:uid="{00000000-0004-0000-0900-000038010000}"/>
    <hyperlink ref="G1081" location="'E&amp;R1'!$AJ$48" display="'E&amp;R1'!$AJ$48" xr:uid="{00000000-0004-0000-0900-000039010000}"/>
    <hyperlink ref="G1053" location="'E&amp;R1'!$AJ$48" display="'E&amp;R1'!$AJ$48" xr:uid="{B76ED9C5-0F9B-4DC0-8EA9-340141A4E76D}"/>
    <hyperlink ref="G1029" location="'E&amp;R1'!$L$48" display="'E&amp;R1'!$L$48" xr:uid="{F15CABA2-0925-4D84-BA8A-D2AC273CBE8A}"/>
    <hyperlink ref="G1031" location="'E&amp;R1'!$L$48" display="'E&amp;R1'!$L$48" xr:uid="{2824650C-D150-466A-9111-9C116ABB0F2D}"/>
    <hyperlink ref="G1033" location="'E&amp;R1'!$L$48" display="'E&amp;R1'!$L$48" xr:uid="{71063722-63BC-4ECC-B3C8-BFAB5C5E42A5}"/>
    <hyperlink ref="G1039" location="'E&amp;R1'!$W$48" display="'E&amp;R1'!$W$48" xr:uid="{3525716D-BFDD-4226-8F04-38B2D19286BB}"/>
    <hyperlink ref="G1041" location="'E&amp;R1'!$W$48" display="'E&amp;R1'!$W$48" xr:uid="{576573BB-25D0-4102-9C28-7085E3F8C586}"/>
    <hyperlink ref="G1043" location="'E&amp;R1'!$W$48" display="'E&amp;R1'!$W$48" xr:uid="{EAF1230D-4ACA-46CF-8227-40D420E8887A}"/>
    <hyperlink ref="G1049" location="'E&amp;R1'!$AJ$48" display="'E&amp;R1'!$AJ$48" xr:uid="{0BF83100-FBD3-4BA8-A79E-6C77EFDF1F22}"/>
    <hyperlink ref="G1051" location="'E&amp;R1'!$W$48" display="'E&amp;R1'!$W$48" xr:uid="{FFA3D9F1-8C79-4D56-A3E5-748B825921AD}"/>
    <hyperlink ref="G1227" location="'E&amp;R1F'!H38" display="'E&amp;R1F'!H38" xr:uid="{0B53491D-FD33-49EE-B77C-467C5E6B49CD}"/>
    <hyperlink ref="G1223" location="'E&amp;R1F'!H38" display="'E&amp;R1F'!H38" xr:uid="{AA40C914-4FE9-4434-A1AF-4DBA3A6492CB}"/>
    <hyperlink ref="G1221" location="'E&amp;R1F'!H38" display="'E&amp;R1F'!H38" xr:uid="{3D79CE8E-C9CB-42C6-B6A7-A1ADBFFAE9C0}"/>
    <hyperlink ref="G1215" location="'E&amp;R1F'!I38" display="'E&amp;R1F'!I38" xr:uid="{5EB7D9C0-87F9-42E8-86EA-BE3CEE257436}"/>
    <hyperlink ref="G1211" location="'E&amp;R1F'!I38" display="'E&amp;R1F'!I38" xr:uid="{6CB28C93-2BE7-4934-9048-50FA40989902}"/>
    <hyperlink ref="G1209" location="'E&amp;R1F'!I38" display="'E&amp;R1F'!I38" xr:uid="{C2E8BF9F-C7A2-4834-8E27-30601695B17C}"/>
    <hyperlink ref="G1213" location="'E&amp;R1F'!I38" display="'E&amp;R1F'!I38" xr:uid="{F657C7DD-306E-42F8-A78D-AE6687DC9B4B}"/>
    <hyperlink ref="G1225" location="'E&amp;R1F'!H38" display="'E&amp;R1F'!H38" xr:uid="{5C86C31B-FCC9-41F6-B082-48B00B673833}"/>
  </hyperlinks>
  <pageMargins left="0.7" right="0.7" top="0.75" bottom="0.75" header="0.3" footer="0.3"/>
  <pageSetup paperSize="9" orientation="portrait" r:id="rId1"/>
  <headerFooter>
    <oddHeader>&amp;C&amp;"Calibri"&amp;10&amp;K000000 OFFICIAL - HMG USE ONLY&amp;1#_x000D_</oddHeader>
    <oddFooter>&amp;C_x000D_&amp;1#&amp;"Calibri"&amp;10&amp;K000000 OFFICIAL - HMG USE ONLY</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theme="8" tint="0.39997558519241921"/>
    <pageSetUpPr fitToPage="1"/>
  </sheetPr>
  <dimension ref="A1:IT32"/>
  <sheetViews>
    <sheetView showGridLines="0" topLeftCell="B3" zoomScale="80" zoomScaleNormal="80" zoomScaleSheetLayoutView="100" workbookViewId="0">
      <selection activeCell="B3" sqref="B3"/>
    </sheetView>
  </sheetViews>
  <sheetFormatPr defaultColWidth="11.88671875" defaultRowHeight="15" customHeight="1"/>
  <cols>
    <col min="1" max="1" width="12.88671875" hidden="1" customWidth="1"/>
    <col min="2" max="2" width="6" style="21" customWidth="1"/>
    <col min="3" max="3" width="81.88671875" style="21" customWidth="1"/>
    <col min="4" max="5" width="15.6640625" style="157" customWidth="1"/>
    <col min="6" max="6" width="31.109375" style="94" customWidth="1"/>
    <col min="7" max="7" width="33.5546875" style="21" customWidth="1"/>
    <col min="8" max="10" width="8.88671875" hidden="1" customWidth="1"/>
    <col min="11" max="253" width="8.88671875" style="21" customWidth="1"/>
    <col min="254" max="16384" width="11.88671875" style="21"/>
  </cols>
  <sheetData>
    <row r="1" spans="1:254" customFormat="1" ht="15.6" hidden="1">
      <c r="A1" s="362" t="s">
        <v>69</v>
      </c>
      <c r="B1" s="362" t="s">
        <v>121</v>
      </c>
      <c r="C1" s="362" t="s">
        <v>122</v>
      </c>
      <c r="D1" s="362" t="s">
        <v>1577</v>
      </c>
      <c r="E1" s="362" t="s">
        <v>1578</v>
      </c>
      <c r="F1" s="362">
        <f>COLUMN()</f>
        <v>6</v>
      </c>
      <c r="G1" s="362"/>
      <c r="H1" s="362" t="s">
        <v>1577</v>
      </c>
      <c r="I1" s="362" t="s">
        <v>1577</v>
      </c>
      <c r="J1" s="362" t="s">
        <v>1577</v>
      </c>
    </row>
    <row r="2" spans="1:254" customFormat="1" ht="15.6" hidden="1">
      <c r="A2" s="362"/>
      <c r="B2" s="362"/>
      <c r="C2" s="362"/>
      <c r="D2" s="362"/>
      <c r="E2" s="362">
        <f>INDEX(data_LA_info_array,MATCH(Cover!$C$17,data_LA_info_rows,0),MATCH("hra",data_LA_info_cols,0))</f>
        <v>0</v>
      </c>
      <c r="F2" s="362"/>
      <c r="G2" s="362"/>
      <c r="H2" s="362" t="s">
        <v>155</v>
      </c>
      <c r="I2" s="362" t="s">
        <v>155</v>
      </c>
      <c r="J2" s="362" t="s">
        <v>155</v>
      </c>
    </row>
    <row r="3" spans="1:254" ht="32.450000000000003" customHeight="1">
      <c r="B3" s="315" t="s">
        <v>70</v>
      </c>
      <c r="C3" s="19"/>
      <c r="D3" s="356" t="s">
        <v>98</v>
      </c>
      <c r="E3" s="30"/>
      <c r="F3" s="93"/>
      <c r="G3" s="33"/>
      <c r="J3">
        <f>COLUMN()</f>
        <v>10</v>
      </c>
      <c r="IT3" s="32"/>
    </row>
    <row r="4" spans="1:254" ht="20.100000000000001">
      <c r="B4" s="316" t="s">
        <v>71</v>
      </c>
      <c r="C4" s="19"/>
      <c r="D4" s="30"/>
      <c r="E4" s="30"/>
      <c r="F4" s="93"/>
      <c r="G4" s="33"/>
      <c r="IT4" s="32"/>
    </row>
    <row r="5" spans="1:254" customFormat="1" ht="60" customHeight="1">
      <c r="A5" s="362"/>
      <c r="B5" s="257"/>
      <c r="C5" s="19"/>
      <c r="D5" s="31"/>
      <c r="E5" s="225" t="str">
        <f>IF($E2&lt;&gt;1,"Not a Housing Revenue Account authority","")</f>
        <v>Not a Housing Revenue Account authority</v>
      </c>
      <c r="F5" s="39"/>
      <c r="G5" s="245"/>
      <c r="H5" s="362"/>
      <c r="I5" s="362"/>
      <c r="J5" s="362"/>
      <c r="K5" s="388"/>
      <c r="L5" s="21"/>
      <c r="M5" s="21"/>
      <c r="N5" s="21"/>
      <c r="O5" s="21"/>
      <c r="P5" s="21"/>
    </row>
    <row r="6" spans="1:254" ht="30" customHeight="1">
      <c r="A6" s="362" t="s">
        <v>156</v>
      </c>
      <c r="B6" s="19"/>
      <c r="C6" s="35" t="s">
        <v>157</v>
      </c>
      <c r="D6" s="35" t="s">
        <v>158</v>
      </c>
      <c r="E6" s="35" t="s">
        <v>159</v>
      </c>
      <c r="F6" s="720" t="s">
        <v>1579</v>
      </c>
      <c r="G6" s="721"/>
      <c r="H6" s="362"/>
      <c r="I6" s="362"/>
      <c r="J6" s="362"/>
      <c r="K6" s="388"/>
      <c r="IT6" s="32"/>
    </row>
    <row r="7" spans="1:254" s="422" customFormat="1" ht="30" customHeight="1">
      <c r="A7" s="362"/>
      <c r="B7" s="23"/>
      <c r="C7" s="35" t="s">
        <v>188</v>
      </c>
      <c r="D7" s="35" t="s">
        <v>1580</v>
      </c>
      <c r="E7" s="35" t="s">
        <v>1580</v>
      </c>
      <c r="F7" s="722"/>
      <c r="G7" s="723"/>
      <c r="H7" s="362"/>
      <c r="I7" s="362"/>
      <c r="J7" s="362"/>
      <c r="K7" s="388"/>
      <c r="IT7" s="32"/>
    </row>
    <row r="8" spans="1:254" ht="62.1">
      <c r="A8" s="362" t="s">
        <v>190</v>
      </c>
      <c r="B8" s="25" t="s">
        <v>191</v>
      </c>
      <c r="C8" s="218" t="s">
        <v>557</v>
      </c>
      <c r="D8" s="89" t="s">
        <v>475</v>
      </c>
      <c r="E8" s="89" t="s">
        <v>1581</v>
      </c>
      <c r="F8" s="399" t="s">
        <v>1582</v>
      </c>
      <c r="G8" s="400" t="s">
        <v>1583</v>
      </c>
      <c r="H8" s="362" t="s">
        <v>223</v>
      </c>
      <c r="I8" s="362" t="s">
        <v>224</v>
      </c>
      <c r="J8" s="362" t="s">
        <v>225</v>
      </c>
      <c r="K8" s="388"/>
      <c r="IT8" s="51"/>
    </row>
    <row r="9" spans="1:254" ht="30" customHeight="1">
      <c r="A9" s="362" t="s">
        <v>1584</v>
      </c>
      <c r="B9" s="15" t="s">
        <v>227</v>
      </c>
      <c r="C9" s="36" t="s">
        <v>1585</v>
      </c>
      <c r="D9" s="106"/>
      <c r="E9" s="128"/>
      <c r="F9" s="93"/>
      <c r="G9" s="93"/>
      <c r="IT9" s="78"/>
    </row>
    <row r="10" spans="1:254" ht="30" customHeight="1">
      <c r="A10" s="362" t="s">
        <v>1586</v>
      </c>
      <c r="B10" s="15" t="s">
        <v>230</v>
      </c>
      <c r="C10" s="36" t="s">
        <v>1587</v>
      </c>
      <c r="D10" s="106"/>
      <c r="E10" s="128"/>
      <c r="F10" s="93"/>
      <c r="G10" s="93"/>
      <c r="IT10" s="32"/>
    </row>
    <row r="11" spans="1:254" ht="30" customHeight="1">
      <c r="A11" s="362" t="s">
        <v>1588</v>
      </c>
      <c r="B11" s="364" t="s">
        <v>233</v>
      </c>
      <c r="C11" s="252" t="s">
        <v>1589</v>
      </c>
      <c r="D11" s="159">
        <f>FIN1A!$D$12</f>
        <v>0</v>
      </c>
      <c r="E11" s="128"/>
      <c r="F11" s="93"/>
      <c r="G11" s="93"/>
      <c r="IT11" s="32"/>
    </row>
    <row r="12" spans="1:254" ht="30" customHeight="1">
      <c r="A12" s="362" t="s">
        <v>1590</v>
      </c>
      <c r="B12" s="15" t="s">
        <v>236</v>
      </c>
      <c r="C12" s="36" t="s">
        <v>1591</v>
      </c>
      <c r="D12" s="106"/>
      <c r="E12" s="128"/>
      <c r="F12" s="93"/>
      <c r="G12" s="93"/>
      <c r="IT12" s="32"/>
    </row>
    <row r="13" spans="1:254" ht="30" customHeight="1">
      <c r="A13" s="362" t="s">
        <v>1592</v>
      </c>
      <c r="B13" s="15" t="s">
        <v>239</v>
      </c>
      <c r="C13" s="36" t="s">
        <v>1593</v>
      </c>
      <c r="D13" s="106"/>
      <c r="E13" s="128"/>
      <c r="F13" s="93"/>
      <c r="G13" s="93"/>
      <c r="IT13" s="32"/>
    </row>
    <row r="14" spans="1:254" ht="30" customHeight="1">
      <c r="A14" s="362" t="s">
        <v>1594</v>
      </c>
      <c r="B14" s="15" t="s">
        <v>242</v>
      </c>
      <c r="C14" s="36" t="s">
        <v>1595</v>
      </c>
      <c r="D14" s="106"/>
      <c r="E14" s="128"/>
      <c r="F14" s="93"/>
      <c r="G14" s="182" t="str">
        <f>IF(AND(Cover!$C$18&lt;&gt;"London Borough",ISNUMBER($D14)),"Error: Not a London Borough. Please check &amp; remove if necessary.","")</f>
        <v/>
      </c>
      <c r="IT14" s="32"/>
    </row>
    <row r="15" spans="1:254" ht="30" customHeight="1">
      <c r="A15" s="362" t="s">
        <v>1596</v>
      </c>
      <c r="B15" s="15" t="s">
        <v>245</v>
      </c>
      <c r="C15" s="36" t="s">
        <v>1597</v>
      </c>
      <c r="D15" s="106"/>
      <c r="E15" s="128"/>
      <c r="F15" s="93"/>
      <c r="G15" s="93"/>
      <c r="IT15" s="32"/>
    </row>
    <row r="16" spans="1:254" ht="30" customHeight="1">
      <c r="A16" s="362" t="s">
        <v>1598</v>
      </c>
      <c r="B16" s="15" t="s">
        <v>248</v>
      </c>
      <c r="C16" s="36" t="s">
        <v>1599</v>
      </c>
      <c r="D16" s="106"/>
      <c r="E16" s="128"/>
      <c r="F16" s="93"/>
      <c r="G16" s="93"/>
      <c r="IT16" s="32"/>
    </row>
    <row r="17" spans="1:254" ht="30" customHeight="1">
      <c r="A17" s="362" t="s">
        <v>1600</v>
      </c>
      <c r="B17" s="79" t="s">
        <v>251</v>
      </c>
      <c r="C17" s="80" t="s">
        <v>1601</v>
      </c>
      <c r="D17" s="115">
        <f>SUM(D$9:D$16)</f>
        <v>0</v>
      </c>
      <c r="E17" s="115">
        <f>SUM(E$9:E$16)</f>
        <v>0</v>
      </c>
      <c r="F17" s="205" t="e">
        <f ca="1">IF(AND($H17=TRUE,$I17=FALSE),"Warning","")</f>
        <v>#N/A</v>
      </c>
      <c r="G17" s="93"/>
      <c r="H17" t="e">
        <f ca="1">INDEX(FIN1_validation_data,MATCH($A$1&amp;"-"&amp;$A17&amp;"-"&amp;H$1&amp;"-"&amp;H$2,FIN1_validation_rows,0),MATCH(H$8,FIN1_validation_header,0))</f>
        <v>#N/A</v>
      </c>
      <c r="I17" t="e">
        <f ca="1">INDEX(FIN1_validation_data,MATCH($A$1&amp;"-"&amp;$A17&amp;"-"&amp;I$1&amp;"-"&amp;I$2,FIN1_validation_rows,0),MATCH(I$8,FIN1_validation_header,0))</f>
        <v>#N/A</v>
      </c>
      <c r="J17">
        <f>MATCH($A$1&amp;"-"&amp;$A17&amp;"-"&amp;I$1&amp;"-"&amp;I$2,FIN1_validation_rows,0)</f>
        <v>9</v>
      </c>
      <c r="IT17" s="32"/>
    </row>
    <row r="18" spans="1:254" ht="30" customHeight="1">
      <c r="A18" s="362" t="s">
        <v>1602</v>
      </c>
      <c r="B18" s="15" t="s">
        <v>254</v>
      </c>
      <c r="C18" s="36" t="s">
        <v>1603</v>
      </c>
      <c r="D18" s="106"/>
      <c r="E18" s="128"/>
      <c r="F18" s="205" t="e">
        <f ca="1">IF(AND($H18=TRUE,$I18=FALSE),"Warning","")</f>
        <v>#N/A</v>
      </c>
      <c r="G18" s="93"/>
      <c r="H18" t="e">
        <f ca="1">INDEX(FIN1_validation_data,MATCH($A$1&amp;"-"&amp;$A18&amp;"-"&amp;H$1&amp;"-"&amp;H$2,FIN1_validation_rows,0),MATCH(H$8,FIN1_validation_header,0))</f>
        <v>#N/A</v>
      </c>
      <c r="I18" t="e">
        <f ca="1">INDEX(FIN1_validation_data,MATCH($A$1&amp;"-"&amp;$A18&amp;"-"&amp;I$1&amp;"-"&amp;I$2,FIN1_validation_rows,0),MATCH(I$8,FIN1_validation_header,0))</f>
        <v>#N/A</v>
      </c>
      <c r="J18">
        <f>MATCH($A$1&amp;"-"&amp;$A18&amp;"-"&amp;I$1&amp;"-"&amp;I$2,FIN1_validation_rows,0)</f>
        <v>15</v>
      </c>
      <c r="IT18" s="78"/>
    </row>
    <row r="19" spans="1:254" ht="30" customHeight="1">
      <c r="A19" s="362" t="s">
        <v>1604</v>
      </c>
      <c r="B19" s="15" t="s">
        <v>257</v>
      </c>
      <c r="C19" s="36" t="s">
        <v>1605</v>
      </c>
      <c r="D19" s="159">
        <f>$E19</f>
        <v>0</v>
      </c>
      <c r="E19" s="106"/>
      <c r="F19" s="93"/>
      <c r="G19" s="93"/>
      <c r="IT19" s="32"/>
    </row>
    <row r="20" spans="1:254" ht="30" customHeight="1">
      <c r="A20" s="362" t="s">
        <v>1606</v>
      </c>
      <c r="B20" s="15" t="s">
        <v>260</v>
      </c>
      <c r="C20" s="36" t="s">
        <v>95</v>
      </c>
      <c r="D20" s="159">
        <f>$E20</f>
        <v>0</v>
      </c>
      <c r="E20" s="106"/>
      <c r="F20" s="93"/>
      <c r="G20" s="93"/>
      <c r="IT20" s="32"/>
    </row>
    <row r="21" spans="1:254" ht="30" customHeight="1">
      <c r="A21" s="362" t="s">
        <v>1607</v>
      </c>
      <c r="B21" s="15" t="s">
        <v>263</v>
      </c>
      <c r="C21" s="36" t="s">
        <v>1608</v>
      </c>
      <c r="D21" s="106"/>
      <c r="E21" s="128"/>
      <c r="F21" s="93"/>
      <c r="G21" s="93"/>
      <c r="IT21" s="32"/>
    </row>
    <row r="22" spans="1:254" ht="30" customHeight="1">
      <c r="A22" s="362" t="s">
        <v>1609</v>
      </c>
      <c r="B22" s="79" t="s">
        <v>266</v>
      </c>
      <c r="C22" s="80" t="s">
        <v>1610</v>
      </c>
      <c r="D22" s="115">
        <f>SUM(D$19:D$21)</f>
        <v>0</v>
      </c>
      <c r="E22" s="115">
        <f>SUM(E$19:E$21)</f>
        <v>0</v>
      </c>
      <c r="F22" s="205" t="e">
        <f ca="1">IF(AND($H22=TRUE,$I22=FALSE),"Warning","")</f>
        <v>#N/A</v>
      </c>
      <c r="G22" s="93"/>
      <c r="H22" t="e">
        <f ca="1">INDEX(FIN1_validation_data,MATCH($A$1&amp;"-"&amp;$A22&amp;"-"&amp;H$1&amp;"-"&amp;H$2,FIN1_validation_rows,0),MATCH(H$8,FIN1_validation_header,0))</f>
        <v>#N/A</v>
      </c>
      <c r="I22" t="e">
        <f ca="1">INDEX(FIN1_validation_data,MATCH($A$1&amp;"-"&amp;$A22&amp;"-"&amp;I$1&amp;"-"&amp;I$2,FIN1_validation_rows,0),MATCH(I$8,FIN1_validation_header,0))</f>
        <v>#N/A</v>
      </c>
      <c r="J22">
        <f>MATCH($A$1&amp;"-"&amp;$A22&amp;"-"&amp;I$1&amp;"-"&amp;I$2,FIN1_validation_rows,0)</f>
        <v>21</v>
      </c>
      <c r="IT22" s="32"/>
    </row>
    <row r="23" spans="1:254" ht="30" customHeight="1">
      <c r="A23" s="362" t="s">
        <v>1611</v>
      </c>
      <c r="B23" s="15" t="s">
        <v>269</v>
      </c>
      <c r="C23" s="36" t="s">
        <v>1612</v>
      </c>
      <c r="D23" s="106"/>
      <c r="E23" s="128"/>
      <c r="F23" s="93"/>
      <c r="G23" s="182" t="str">
        <f>IF(AND(Cover!$C$18&lt;&gt;"London Borough",ISNUMBER($D23)),"Error: Not a London Borough. Please check &amp; remove if necessary.","")</f>
        <v/>
      </c>
      <c r="IT23" s="32"/>
    </row>
    <row r="24" spans="1:254" ht="30" customHeight="1">
      <c r="A24" s="362" t="s">
        <v>1613</v>
      </c>
      <c r="B24" s="15" t="s">
        <v>272</v>
      </c>
      <c r="C24" s="36" t="s">
        <v>1614</v>
      </c>
      <c r="D24" s="106"/>
      <c r="E24" s="128"/>
      <c r="F24" s="93"/>
      <c r="G24" s="93"/>
      <c r="IT24" s="32"/>
    </row>
    <row r="25" spans="1:254" ht="30" customHeight="1">
      <c r="A25" s="362" t="s">
        <v>1615</v>
      </c>
      <c r="B25" s="15" t="s">
        <v>275</v>
      </c>
      <c r="C25" s="36" t="s">
        <v>1616</v>
      </c>
      <c r="D25" s="106"/>
      <c r="E25" s="128"/>
      <c r="F25" s="93"/>
      <c r="G25" s="93"/>
      <c r="IT25" s="32"/>
    </row>
    <row r="26" spans="1:254" ht="30" customHeight="1">
      <c r="A26" s="362" t="s">
        <v>1617</v>
      </c>
      <c r="B26" s="15" t="s">
        <v>278</v>
      </c>
      <c r="C26" s="36" t="s">
        <v>1618</v>
      </c>
      <c r="D26" s="106"/>
      <c r="E26" s="128"/>
      <c r="F26" s="93"/>
      <c r="G26" s="93"/>
      <c r="IT26" s="78"/>
    </row>
    <row r="27" spans="1:254" ht="30" customHeight="1">
      <c r="A27" s="362" t="s">
        <v>1619</v>
      </c>
      <c r="B27" s="79" t="s">
        <v>281</v>
      </c>
      <c r="C27" s="80" t="s">
        <v>1620</v>
      </c>
      <c r="D27" s="115">
        <f>SUM(D$23:D$26)</f>
        <v>0</v>
      </c>
      <c r="E27" s="115">
        <f>SUM(E$23:E$26)</f>
        <v>0</v>
      </c>
      <c r="F27" s="205" t="e">
        <f ca="1">IF(AND($H27=TRUE,$I27=FALSE),"Warning","")</f>
        <v>#N/A</v>
      </c>
      <c r="G27" s="93"/>
      <c r="H27" t="e">
        <f ca="1">INDEX(FIN1_validation_data,MATCH($A$1&amp;"-"&amp;$A27&amp;"-"&amp;H$1&amp;"-"&amp;H$2,FIN1_validation_rows,0),MATCH(H$8,FIN1_validation_header,0))</f>
        <v>#N/A</v>
      </c>
      <c r="I27" t="e">
        <f ca="1">INDEX(FIN1_validation_data,MATCH($A$1&amp;"-"&amp;$A27&amp;"-"&amp;I$1&amp;"-"&amp;I$2,FIN1_validation_rows,0),MATCH(I$8,FIN1_validation_header,0))</f>
        <v>#N/A</v>
      </c>
      <c r="J27">
        <f>MATCH($A$1&amp;"-"&amp;$A27&amp;"-"&amp;I$1&amp;"-"&amp;I$2,FIN1_validation_rows,0)</f>
        <v>27</v>
      </c>
      <c r="IT27" s="78"/>
    </row>
    <row r="28" spans="1:254" ht="32.25" customHeight="1">
      <c r="A28" s="362" t="s">
        <v>1621</v>
      </c>
      <c r="B28" s="646" t="s">
        <v>284</v>
      </c>
      <c r="C28" s="81" t="s">
        <v>1622</v>
      </c>
      <c r="D28" s="82">
        <f>SUM(D$17,D$18,D$22,D$27)</f>
        <v>0</v>
      </c>
      <c r="E28" s="82">
        <f>SUM(E$17,E$18,E$22,E$27)</f>
        <v>0</v>
      </c>
      <c r="F28" s="662" t="str">
        <f>IF(ROUND($E$28,0)&lt;&gt;ROUND('E&amp;R1'!$AA$23,0),"FIN1, R20, C02 must equal expenditure value, located at (E&amp;R1, R16, C16)","")</f>
        <v/>
      </c>
      <c r="G28" s="201" t="str">
        <f>IF(ROUND($D$28,0)&lt;&gt;ROUND('E&amp;R1'!$AD$62,0),"Error: financing must equal expenditure (E&amp;R1,R55,C19)","")</f>
        <v/>
      </c>
      <c r="IT28" s="32"/>
    </row>
    <row r="29" spans="1:254" ht="30" customHeight="1">
      <c r="A29" s="362" t="s">
        <v>1623</v>
      </c>
      <c r="B29" s="15" t="s">
        <v>287</v>
      </c>
      <c r="C29" s="36" t="s">
        <v>1624</v>
      </c>
      <c r="D29" s="106"/>
      <c r="E29" s="128"/>
      <c r="F29" s="205" t="e">
        <f ca="1">IF(AND($H29=TRUE,$I29=FALSE),"Warning","")</f>
        <v>#N/A</v>
      </c>
      <c r="G29" s="93"/>
      <c r="H29" t="e">
        <f ca="1">INDEX(FIN1_validation_data,MATCH($A$1&amp;"-"&amp;$A29&amp;"-"&amp;H$1&amp;"-valthrs",FIN1_validation_rows,0),MATCH(H$8,FIN1_validation_header,0))</f>
        <v>#N/A</v>
      </c>
      <c r="I29" t="e">
        <f ca="1">INDEX(FIN1_validation_data,MATCH($A$1&amp;"-"&amp;$A29&amp;"-"&amp;I$1&amp;"-valthrs",FIN1_validation_rows,0),MATCH(I$8,FIN1_validation_header,0))</f>
        <v>#N/A</v>
      </c>
      <c r="J29">
        <f>MATCH($A$1&amp;"-"&amp;$A29&amp;"-"&amp;I$1&amp;"-valthrs",FIN1_validation_rows,0)</f>
        <v>33</v>
      </c>
      <c r="IT29" s="32"/>
    </row>
    <row r="30" spans="1:254" ht="30" customHeight="1">
      <c r="A30" s="362" t="s">
        <v>1625</v>
      </c>
      <c r="B30" s="79" t="s">
        <v>290</v>
      </c>
      <c r="C30" s="80" t="s">
        <v>1626</v>
      </c>
      <c r="D30" s="115">
        <f>SUM(D$27,D$29)</f>
        <v>0</v>
      </c>
      <c r="E30" s="115">
        <f>SUM(E$27,E$29)</f>
        <v>0</v>
      </c>
      <c r="F30" s="93"/>
      <c r="G30" s="93"/>
      <c r="IT30" s="32"/>
    </row>
    <row r="31" spans="1:254" ht="30" customHeight="1">
      <c r="A31" s="362" t="s">
        <v>1627</v>
      </c>
      <c r="B31" s="646" t="s">
        <v>293</v>
      </c>
      <c r="C31" s="81" t="s">
        <v>1628</v>
      </c>
      <c r="D31" s="82">
        <f>SUM(D$28:D$29)</f>
        <v>0</v>
      </c>
      <c r="E31" s="82">
        <f>SUM(E$28:E$29)</f>
        <v>0</v>
      </c>
      <c r="F31" s="93"/>
      <c r="G31" s="93"/>
      <c r="IT31" s="32"/>
    </row>
    <row r="32" spans="1:254" ht="30" customHeight="1">
      <c r="B32" s="37"/>
      <c r="C32" s="34"/>
      <c r="D32" s="116"/>
      <c r="E32" s="116"/>
      <c r="F32" s="93"/>
      <c r="G32" s="33"/>
      <c r="IT32" s="32"/>
    </row>
  </sheetData>
  <sheetProtection sheet="1" objects="1" scenarios="1"/>
  <mergeCells count="1">
    <mergeCell ref="F6:G7"/>
  </mergeCells>
  <conditionalFormatting sqref="E5">
    <cfRule type="expression" dxfId="64" priority="3074">
      <formula>$E$2&lt;&gt;1</formula>
    </cfRule>
  </conditionalFormatting>
  <conditionalFormatting sqref="F17:F18 F22 F27">
    <cfRule type="expression" dxfId="63" priority="13">
      <formula>F17="warning"</formula>
    </cfRule>
  </conditionalFormatting>
  <conditionalFormatting sqref="F29">
    <cfRule type="expression" dxfId="62" priority="9">
      <formula>F29="warning"</formula>
    </cfRule>
  </conditionalFormatting>
  <dataValidations count="1">
    <dataValidation type="custom" showInputMessage="1" showErrorMessage="1" errorTitle="HRA" error="The amount attributable to the HRA must be less than or equal to the total. Please correct." sqref="E9:E18 E21:E31" xr:uid="{00000000-0002-0000-0A00-000000000000}">
      <formula1>$E9&lt;=$D9</formula1>
    </dataValidation>
  </dataValidations>
  <hyperlinks>
    <hyperlink ref="F22" location="'FIN Validations'!$C$21" display="'FIN Validations'!$C$21" xr:uid="{00000000-0004-0000-0A00-000001000000}"/>
    <hyperlink ref="F27" location="'FIN Validations'!$C$27" display="'FIN Validations'!$C$27" xr:uid="{00000000-0004-0000-0A00-000003000000}"/>
    <hyperlink ref="F17" location="'FIN Validations'!$C$9" display="'FIN Validations'!$C$9" xr:uid="{5C38F717-D78F-41EF-AC23-5D008C2B6CBB}"/>
    <hyperlink ref="F18" location="'FIN Validations'!$C$15" display="'FIN Validations'!$C$15" xr:uid="{9D8232BF-3277-4BCC-8975-520237242D33}"/>
    <hyperlink ref="F29" location="'FIN Validations'!$C$27" display="'FIN Validations'!$C$27" xr:uid="{29670210-C7CD-4BF2-B8EE-906AF7058539}"/>
    <hyperlink ref="D3" location="Key!A1" display="Key to cell shading" xr:uid="{B39F5181-17D5-45BF-BB2E-45146B860244}"/>
  </hyperlinks>
  <pageMargins left="0.75" right="0.75" top="1" bottom="1" header="0.5" footer="0.5"/>
  <pageSetup paperSize="9" scale="42" orientation="portrait" r:id="rId1"/>
  <headerFooter alignWithMargins="0">
    <oddHeader>&amp;C&amp;"Calibri"&amp;10&amp;K000000 OFFICIAL - HMG USE ONLY&amp;1#_x000D_</oddHeader>
    <oddFooter>&amp;C_x000D_&amp;1#&amp;"Calibri"&amp;10&amp;K000000 OFFICIAL - HMG USE ONLY</oddFooter>
  </headerFooter>
  <extLst>
    <ext xmlns:x14="http://schemas.microsoft.com/office/spreadsheetml/2009/9/main" uri="{78C0D931-6437-407d-A8EE-F0AAD7539E65}">
      <x14:conditionalFormattings>
        <x14:conditionalFormatting xmlns:xm="http://schemas.microsoft.com/office/excel/2006/main">
          <x14:cfRule type="expression" priority="1" id="{BAB243A7-0A94-4666-8DE6-A80241BB258B}">
            <xm:f>(ROUND($E$28,0)&lt;&gt;ROUND('E&amp;R1'!$AA$23,0))</xm:f>
            <x14:dxf>
              <fill>
                <patternFill>
                  <bgColor rgb="FFE2000A"/>
                </patternFill>
              </fill>
            </x14:dxf>
          </x14:cfRule>
          <xm:sqref>F28</xm:sqref>
        </x14:conditionalFormatting>
        <x14:conditionalFormatting xmlns:xm="http://schemas.microsoft.com/office/excel/2006/main">
          <x14:cfRule type="expression" priority="15" id="{00000000-000E-0000-0900-000008000000}">
            <xm:f>AND(Cover!$C$18&lt;&gt;"London Borough",ISNUMBER($D14))</xm:f>
            <x14:dxf>
              <font>
                <b/>
                <i val="0"/>
                <strike val="0"/>
                <color theme="0"/>
              </font>
              <fill>
                <patternFill>
                  <bgColor rgb="FFE2000A"/>
                </patternFill>
              </fill>
            </x14:dxf>
          </x14:cfRule>
          <xm:sqref>G14</xm:sqref>
        </x14:conditionalFormatting>
        <x14:conditionalFormatting xmlns:xm="http://schemas.microsoft.com/office/excel/2006/main">
          <x14:cfRule type="expression" priority="8" id="{00000000-000E-0000-0900-000001000000}">
            <xm:f>AND(Cover!$C$18&lt;&gt;"London Borough",ISNUMBER($D23))</xm:f>
            <x14:dxf>
              <font>
                <b/>
                <i val="0"/>
                <strike val="0"/>
                <color theme="0"/>
              </font>
              <fill>
                <patternFill>
                  <bgColor rgb="FFE2000A"/>
                </patternFill>
              </fill>
            </x14:dxf>
          </x14:cfRule>
          <xm:sqref>G23</xm:sqref>
        </x14:conditionalFormatting>
        <x14:conditionalFormatting xmlns:xm="http://schemas.microsoft.com/office/excel/2006/main">
          <x14:cfRule type="expression" priority="16" id="{DC43116D-C150-4121-BBFC-2D73AF4E4617}">
            <xm:f>$D$28&lt;&gt;'E&amp;R1'!$AD$62</xm:f>
            <x14:dxf>
              <font>
                <b/>
                <i val="0"/>
                <strike val="0"/>
                <color theme="0"/>
              </font>
              <fill>
                <patternFill>
                  <bgColor rgb="FFE2000A"/>
                </patternFill>
              </fill>
            </x14:dxf>
          </x14:cfRule>
          <xm:sqref>G28</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2">
    <tabColor theme="8" tint="0.39997558519241921"/>
  </sheetPr>
  <dimension ref="A1:D14"/>
  <sheetViews>
    <sheetView showGridLines="0" topLeftCell="B2" zoomScaleNormal="100" zoomScaleSheetLayoutView="100" workbookViewId="0">
      <selection activeCell="B2" sqref="B2"/>
    </sheetView>
  </sheetViews>
  <sheetFormatPr defaultColWidth="8.88671875" defaultRowHeight="15.6"/>
  <cols>
    <col min="1" max="1" width="16.5546875" hidden="1" customWidth="1"/>
    <col min="2" max="2" width="8.88671875" customWidth="1"/>
    <col min="3" max="3" width="65.5546875" bestFit="1" customWidth="1"/>
    <col min="4" max="4" width="15.6640625" customWidth="1"/>
    <col min="5" max="5" width="8.88671875" customWidth="1"/>
  </cols>
  <sheetData>
    <row r="1" spans="1:4" hidden="1">
      <c r="A1" s="362" t="s">
        <v>72</v>
      </c>
      <c r="B1" s="362" t="s">
        <v>401</v>
      </c>
      <c r="C1" s="362"/>
      <c r="D1" s="362" t="s">
        <v>1577</v>
      </c>
    </row>
    <row r="2" spans="1:4" ht="32.450000000000003" customHeight="1">
      <c r="A2" s="362"/>
      <c r="B2" s="110" t="s">
        <v>73</v>
      </c>
      <c r="C2" s="105"/>
      <c r="D2" s="356" t="s">
        <v>98</v>
      </c>
    </row>
    <row r="3" spans="1:4" ht="20.100000000000001">
      <c r="A3" s="362"/>
      <c r="B3" s="669" t="s">
        <v>74</v>
      </c>
      <c r="C3" s="105"/>
      <c r="D3" s="107"/>
    </row>
    <row r="4" spans="1:4">
      <c r="A4" s="362"/>
      <c r="B4" s="724"/>
      <c r="C4" s="725"/>
      <c r="D4" s="725"/>
    </row>
    <row r="5" spans="1:4">
      <c r="A5" s="362" t="s">
        <v>402</v>
      </c>
      <c r="B5" s="426"/>
      <c r="C5" s="117" t="s">
        <v>157</v>
      </c>
      <c r="D5" s="118" t="s">
        <v>158</v>
      </c>
    </row>
    <row r="6" spans="1:4">
      <c r="A6" s="362"/>
      <c r="B6" s="112"/>
      <c r="C6" s="117" t="s">
        <v>188</v>
      </c>
      <c r="D6" s="118" t="s">
        <v>189</v>
      </c>
    </row>
    <row r="7" spans="1:4">
      <c r="A7" s="362"/>
      <c r="B7" s="119" t="s">
        <v>191</v>
      </c>
      <c r="C7" s="120" t="s">
        <v>557</v>
      </c>
      <c r="D7" s="121" t="s">
        <v>475</v>
      </c>
    </row>
    <row r="8" spans="1:4">
      <c r="A8" s="362" t="s">
        <v>1629</v>
      </c>
      <c r="B8" s="101" t="s">
        <v>227</v>
      </c>
      <c r="C8" s="109" t="s">
        <v>1630</v>
      </c>
      <c r="D8" s="222"/>
    </row>
    <row r="9" spans="1:4">
      <c r="A9" s="362" t="s">
        <v>1631</v>
      </c>
      <c r="B9" s="101" t="s">
        <v>230</v>
      </c>
      <c r="C9" s="109" t="s">
        <v>1632</v>
      </c>
      <c r="D9" s="222"/>
    </row>
    <row r="10" spans="1:4">
      <c r="A10" s="362" t="s">
        <v>1633</v>
      </c>
      <c r="B10" s="101" t="s">
        <v>233</v>
      </c>
      <c r="C10" s="109" t="s">
        <v>1634</v>
      </c>
      <c r="D10" s="222"/>
    </row>
    <row r="11" spans="1:4">
      <c r="A11" s="362" t="s">
        <v>1635</v>
      </c>
      <c r="B11" s="101" t="s">
        <v>236</v>
      </c>
      <c r="C11" s="109" t="s">
        <v>472</v>
      </c>
      <c r="D11" s="222"/>
    </row>
    <row r="12" spans="1:4">
      <c r="A12" s="362" t="s">
        <v>1588</v>
      </c>
      <c r="B12" s="79" t="s">
        <v>239</v>
      </c>
      <c r="C12" s="80" t="s">
        <v>1636</v>
      </c>
      <c r="D12" s="202">
        <f>SUM(D$8:D$11)</f>
        <v>0</v>
      </c>
    </row>
    <row r="13" spans="1:4" ht="30.95">
      <c r="A13" s="365" t="s">
        <v>1637</v>
      </c>
      <c r="B13" s="101" t="s">
        <v>242</v>
      </c>
      <c r="C13" s="427" t="s">
        <v>1638</v>
      </c>
      <c r="D13" s="369">
        <f>FIN1B!$D$10</f>
        <v>0</v>
      </c>
    </row>
    <row r="14" spans="1:4">
      <c r="B14" s="102"/>
      <c r="C14" s="105"/>
      <c r="D14" s="107"/>
    </row>
  </sheetData>
  <sheetProtection sheet="1" objects="1" scenarios="1"/>
  <mergeCells count="1">
    <mergeCell ref="B4:D4"/>
  </mergeCells>
  <hyperlinks>
    <hyperlink ref="D2" location="Key!A1" display="Key to cell shading" xr:uid="{09E06577-BF5D-42BB-99D1-6EDDC5C53E86}"/>
  </hyperlinks>
  <pageMargins left="0.7" right="0.7" top="0.75" bottom="0.75" header="0.3" footer="0.3"/>
  <pageSetup paperSize="9" orientation="portrait" r:id="rId1"/>
  <headerFooter>
    <oddHeader>&amp;C&amp;"Calibri"&amp;10&amp;K000000 OFFICIAL - HMG USE ONLY&amp;1#_x000D_</oddHeader>
    <oddFooter>&amp;C_x000D_&amp;1#&amp;"Calibri"&amp;10&amp;K000000 OFFICIAL - HMG USE ONLY</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F9E05-5ABB-4987-9F56-090A03794D37}">
  <sheetPr codeName="Sheet14">
    <tabColor theme="8" tint="0.39997558519241921"/>
  </sheetPr>
  <dimension ref="A1:I12"/>
  <sheetViews>
    <sheetView showGridLines="0" topLeftCell="B2" workbookViewId="0">
      <selection activeCell="B2" sqref="B2"/>
    </sheetView>
  </sheetViews>
  <sheetFormatPr defaultColWidth="8.88671875" defaultRowHeight="15.6"/>
  <cols>
    <col min="1" max="1" width="17.44140625" hidden="1" customWidth="1"/>
    <col min="2" max="2" width="8.88671875" customWidth="1"/>
    <col min="3" max="3" width="64.88671875" bestFit="1" customWidth="1"/>
    <col min="4" max="8" width="15.6640625" customWidth="1"/>
  </cols>
  <sheetData>
    <row r="1" spans="1:9" ht="55.5" hidden="1" customHeight="1">
      <c r="A1" s="362" t="s">
        <v>75</v>
      </c>
      <c r="B1" s="362" t="s">
        <v>401</v>
      </c>
      <c r="C1" s="362"/>
      <c r="D1" s="362" t="s">
        <v>1577</v>
      </c>
      <c r="E1" s="362" t="s">
        <v>1639</v>
      </c>
      <c r="F1" s="362" t="s">
        <v>1640</v>
      </c>
      <c r="G1" s="362" t="s">
        <v>1641</v>
      </c>
      <c r="H1" s="362" t="s">
        <v>1642</v>
      </c>
    </row>
    <row r="2" spans="1:9" ht="32.450000000000003" customHeight="1">
      <c r="A2" s="362"/>
      <c r="B2" s="110" t="s">
        <v>76</v>
      </c>
      <c r="C2" s="105"/>
      <c r="D2" s="356" t="s">
        <v>98</v>
      </c>
      <c r="E2" s="123"/>
      <c r="F2" s="123"/>
      <c r="G2" s="123"/>
      <c r="H2" s="123"/>
      <c r="I2" s="123"/>
    </row>
    <row r="3" spans="1:9" ht="20.100000000000001">
      <c r="A3" s="362"/>
      <c r="B3" s="669" t="s">
        <v>77</v>
      </c>
      <c r="C3" s="105"/>
      <c r="D3" s="107"/>
      <c r="E3" s="123"/>
      <c r="F3" s="123"/>
      <c r="G3" s="123"/>
      <c r="H3" s="123"/>
      <c r="I3" s="123"/>
    </row>
    <row r="4" spans="1:9">
      <c r="A4" s="362"/>
      <c r="B4" s="724"/>
      <c r="C4" s="725"/>
      <c r="D4" s="725"/>
      <c r="E4" s="123"/>
      <c r="F4" s="123"/>
      <c r="G4" s="123"/>
      <c r="H4" s="123"/>
      <c r="I4" s="123"/>
    </row>
    <row r="5" spans="1:9">
      <c r="A5" s="362" t="s">
        <v>402</v>
      </c>
      <c r="B5" s="426"/>
      <c r="C5" s="117" t="s">
        <v>157</v>
      </c>
      <c r="D5" s="118" t="s">
        <v>158</v>
      </c>
      <c r="E5" s="118" t="s">
        <v>159</v>
      </c>
      <c r="F5" s="118" t="s">
        <v>160</v>
      </c>
      <c r="G5" s="118" t="s">
        <v>161</v>
      </c>
      <c r="H5" s="118" t="s">
        <v>162</v>
      </c>
      <c r="I5" s="123"/>
    </row>
    <row r="6" spans="1:9">
      <c r="A6" s="362"/>
      <c r="B6" s="112"/>
      <c r="C6" s="117" t="s">
        <v>188</v>
      </c>
      <c r="D6" s="118" t="s">
        <v>189</v>
      </c>
      <c r="E6" s="118" t="s">
        <v>189</v>
      </c>
      <c r="F6" s="118" t="s">
        <v>189</v>
      </c>
      <c r="G6" s="118" t="s">
        <v>189</v>
      </c>
      <c r="H6" s="118" t="s">
        <v>189</v>
      </c>
      <c r="I6" s="123"/>
    </row>
    <row r="7" spans="1:9" ht="62.1">
      <c r="A7" s="362"/>
      <c r="B7" s="119" t="s">
        <v>191</v>
      </c>
      <c r="C7" s="120" t="s">
        <v>557</v>
      </c>
      <c r="D7" s="121" t="s">
        <v>475</v>
      </c>
      <c r="E7" s="429" t="s">
        <v>1643</v>
      </c>
      <c r="F7" s="429" t="s">
        <v>1644</v>
      </c>
      <c r="G7" s="429" t="s">
        <v>1645</v>
      </c>
      <c r="H7" s="429" t="s">
        <v>1646</v>
      </c>
      <c r="I7" s="123"/>
    </row>
    <row r="8" spans="1:9" ht="30.95">
      <c r="A8" s="365" t="s">
        <v>1647</v>
      </c>
      <c r="B8" s="101" t="s">
        <v>227</v>
      </c>
      <c r="C8" s="427" t="s">
        <v>1648</v>
      </c>
      <c r="D8" s="371"/>
      <c r="E8" s="372"/>
      <c r="F8" s="373"/>
      <c r="G8" s="373"/>
      <c r="H8" s="373"/>
      <c r="I8" s="123"/>
    </row>
    <row r="9" spans="1:9" ht="30.95">
      <c r="A9" s="365" t="s">
        <v>1649</v>
      </c>
      <c r="B9" s="101" t="s">
        <v>230</v>
      </c>
      <c r="C9" s="427" t="s">
        <v>1650</v>
      </c>
      <c r="D9" s="371"/>
      <c r="E9" s="404"/>
      <c r="F9" s="404"/>
      <c r="G9" s="404"/>
      <c r="H9" s="374">
        <f>$D$9-SUM($E$9:$G$9)</f>
        <v>0</v>
      </c>
      <c r="I9" s="123"/>
    </row>
    <row r="10" spans="1:9">
      <c r="A10" s="365" t="s">
        <v>1637</v>
      </c>
      <c r="B10" s="15" t="s">
        <v>233</v>
      </c>
      <c r="C10" s="428" t="s">
        <v>1651</v>
      </c>
      <c r="D10" s="403"/>
      <c r="E10" s="375"/>
      <c r="F10" s="376"/>
      <c r="G10" s="376"/>
      <c r="H10" s="376"/>
      <c r="I10" s="123"/>
    </row>
    <row r="11" spans="1:9">
      <c r="A11" s="365" t="s">
        <v>1652</v>
      </c>
      <c r="B11" s="101" t="s">
        <v>236</v>
      </c>
      <c r="C11" s="427" t="s">
        <v>1653</v>
      </c>
      <c r="D11" s="370">
        <f>$D$8+$D$9-$D$10</f>
        <v>0</v>
      </c>
      <c r="E11" s="377"/>
      <c r="F11" s="378"/>
      <c r="G11" s="378"/>
      <c r="H11" s="378"/>
      <c r="I11" s="123"/>
    </row>
    <row r="12" spans="1:9">
      <c r="B12" s="123"/>
      <c r="C12" s="123"/>
      <c r="D12" s="123"/>
      <c r="E12" s="123"/>
      <c r="F12" s="123"/>
      <c r="G12" s="123"/>
      <c r="H12" s="123"/>
      <c r="I12" s="123"/>
    </row>
  </sheetData>
  <sheetProtection sheet="1" objects="1" scenarios="1"/>
  <mergeCells count="1">
    <mergeCell ref="B4:D4"/>
  </mergeCells>
  <phoneticPr fontId="14" type="noConversion"/>
  <dataValidations count="1">
    <dataValidation type="custom" allowBlank="1" showInputMessage="1" showErrorMessage="1" errorTitle="Receipts, of which other" error="The sum of these ‘…of which’ fields must be less than or equal to ‘Developer receipts in-year ... with respect to HIG expenditure’ AND the residual, ‘… of which to other organisations’ must not be negative. Please correct." sqref="E9:H9" xr:uid="{0EC433C4-8E26-40BE-B095-CE5B82AA1258}">
      <formula1>$H$9&gt;=0</formula1>
    </dataValidation>
  </dataValidations>
  <hyperlinks>
    <hyperlink ref="D2" location="Key!A1" display="Key to cell shading" xr:uid="{02F43BB0-39D2-4A62-88EC-981200CE0318}"/>
  </hyperlinks>
  <pageMargins left="0.7" right="0.7" top="0.75" bottom="0.75" header="0.3" footer="0.3"/>
  <pageSetup paperSize="9" orientation="portrait" r:id="rId1"/>
  <headerFooter>
    <oddHeader>&amp;C&amp;"Calibri"&amp;10&amp;K000000 OFFICIAL - HMG USE ONLY&amp;1#_x000D_</oddHeader>
    <oddFooter>&amp;C_x000D_&amp;1#&amp;"Calibri"&amp;10&amp;K000000 OFFICIAL - HMG USE ONLY</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25206-4F32-4C1B-B412-D8DEDEBDDA16}">
  <sheetPr codeName="Sheet29">
    <tabColor theme="8" tint="0.39997558519241921"/>
  </sheetPr>
  <dimension ref="A1:Q51"/>
  <sheetViews>
    <sheetView topLeftCell="B2" zoomScaleNormal="100" workbookViewId="0">
      <selection activeCell="B2" sqref="B2"/>
    </sheetView>
  </sheetViews>
  <sheetFormatPr defaultColWidth="9.21875" defaultRowHeight="14.45"/>
  <cols>
    <col min="1" max="1" width="9.21875" style="467" hidden="1" customWidth="1"/>
    <col min="2" max="2" width="7.77734375" style="470" customWidth="1"/>
    <col min="3" max="3" width="26.6640625" style="470" customWidth="1"/>
    <col min="4" max="4" width="17.88671875" style="470" customWidth="1"/>
    <col min="5" max="5" width="22.44140625" style="470" customWidth="1"/>
    <col min="6" max="6" width="27.21875" style="470" customWidth="1"/>
    <col min="7" max="7" width="26.5546875" style="470" customWidth="1"/>
    <col min="8" max="8" width="35.77734375" style="470" customWidth="1"/>
    <col min="9" max="12" width="9.21875" style="470"/>
    <col min="13" max="13" width="8.6640625" style="470" customWidth="1"/>
    <col min="14" max="16384" width="9.21875" style="470"/>
  </cols>
  <sheetData>
    <row r="1" spans="1:17" s="467" customFormat="1" hidden="1">
      <c r="A1" s="467" t="s">
        <v>78</v>
      </c>
      <c r="B1" s="467" t="s">
        <v>401</v>
      </c>
      <c r="C1" s="467" t="s">
        <v>1654</v>
      </c>
      <c r="D1" s="467" t="s">
        <v>1655</v>
      </c>
      <c r="E1" s="467" t="s">
        <v>1656</v>
      </c>
      <c r="F1" s="467" t="s">
        <v>1657</v>
      </c>
    </row>
    <row r="2" spans="1:17" ht="24.95">
      <c r="B2" s="110" t="s">
        <v>79</v>
      </c>
      <c r="C2" s="468"/>
      <c r="D2" s="461"/>
      <c r="E2" s="356" t="s">
        <v>98</v>
      </c>
      <c r="F2" s="356"/>
      <c r="G2" s="356"/>
      <c r="H2" s="468"/>
      <c r="I2" s="469"/>
      <c r="J2" s="469"/>
      <c r="K2" s="469"/>
      <c r="L2" s="469"/>
      <c r="M2" s="469"/>
      <c r="N2" s="469"/>
      <c r="O2" s="469"/>
      <c r="P2" s="469"/>
      <c r="Q2" s="469"/>
    </row>
    <row r="3" spans="1:17" ht="24.95">
      <c r="B3" s="669" t="s">
        <v>80</v>
      </c>
      <c r="C3" s="471"/>
      <c r="D3" s="461"/>
      <c r="E3" s="468"/>
      <c r="F3" s="468"/>
      <c r="G3" s="468"/>
      <c r="H3" s="468"/>
      <c r="I3" s="469"/>
      <c r="J3" s="469"/>
      <c r="K3" s="469"/>
      <c r="L3" s="469"/>
      <c r="M3" s="469"/>
      <c r="N3" s="469"/>
      <c r="O3" s="469"/>
      <c r="P3" s="469"/>
      <c r="Q3" s="469"/>
    </row>
    <row r="4" spans="1:17" ht="24.95">
      <c r="B4" s="471"/>
      <c r="C4" s="471"/>
      <c r="D4" s="461"/>
      <c r="E4" s="468"/>
      <c r="F4" s="468"/>
      <c r="G4" s="468"/>
      <c r="H4" s="468"/>
      <c r="I4" s="469"/>
      <c r="J4" s="469"/>
      <c r="K4" s="469"/>
      <c r="L4" s="469"/>
      <c r="M4" s="469"/>
      <c r="N4" s="469"/>
      <c r="O4" s="469"/>
      <c r="P4" s="469"/>
      <c r="Q4" s="469"/>
    </row>
    <row r="5" spans="1:17" ht="24.95">
      <c r="A5" s="467" t="s">
        <v>402</v>
      </c>
      <c r="B5" s="472"/>
      <c r="C5" s="473" t="s">
        <v>157</v>
      </c>
      <c r="D5" s="474" t="s">
        <v>158</v>
      </c>
      <c r="E5" s="474" t="s">
        <v>159</v>
      </c>
      <c r="F5" s="533"/>
      <c r="G5" s="533"/>
      <c r="H5" s="468"/>
      <c r="I5" s="469"/>
      <c r="J5" s="469"/>
      <c r="K5" s="469"/>
      <c r="L5" s="469"/>
      <c r="M5" s="469"/>
      <c r="N5" s="469"/>
      <c r="O5" s="469"/>
      <c r="P5" s="469"/>
      <c r="Q5" s="469"/>
    </row>
    <row r="6" spans="1:17" ht="21" customHeight="1">
      <c r="B6" s="472"/>
      <c r="C6" s="473" t="s">
        <v>188</v>
      </c>
      <c r="D6" s="474"/>
      <c r="E6" s="474" t="s">
        <v>502</v>
      </c>
      <c r="F6" s="533"/>
      <c r="G6" s="533"/>
      <c r="H6" s="468"/>
      <c r="I6" s="469"/>
      <c r="J6" s="469"/>
      <c r="K6" s="469"/>
      <c r="L6" s="469"/>
      <c r="M6" s="469"/>
      <c r="N6" s="469"/>
      <c r="O6" s="469"/>
      <c r="P6" s="469"/>
      <c r="Q6" s="469"/>
    </row>
    <row r="7" spans="1:17" ht="30.95">
      <c r="B7" s="475" t="s">
        <v>191</v>
      </c>
      <c r="C7" s="476" t="s">
        <v>1658</v>
      </c>
      <c r="D7" s="477" t="s">
        <v>1659</v>
      </c>
      <c r="E7" s="477" t="s">
        <v>1660</v>
      </c>
      <c r="F7" s="540" t="str">
        <f>IF(ISERROR(VLOOKUP("Other", D8:D48, 1, 0)), "", "Please specify other central government department")</f>
        <v/>
      </c>
      <c r="G7" s="399" t="s">
        <v>1661</v>
      </c>
      <c r="H7" s="400" t="s">
        <v>1583</v>
      </c>
      <c r="I7" s="469"/>
      <c r="J7" s="469"/>
      <c r="K7" s="469"/>
      <c r="L7" s="469"/>
      <c r="M7" s="469"/>
      <c r="N7" s="469"/>
      <c r="O7" s="469"/>
      <c r="P7" s="469"/>
      <c r="Q7" s="469"/>
    </row>
    <row r="8" spans="1:17" ht="24.95">
      <c r="A8" s="467" t="s">
        <v>1662</v>
      </c>
      <c r="B8" s="473" t="s">
        <v>227</v>
      </c>
      <c r="C8" s="465"/>
      <c r="D8" s="466"/>
      <c r="E8" s="465"/>
      <c r="F8" s="536"/>
      <c r="G8" s="539" t="str">
        <f>IF(D8="Other", "Warning", "")</f>
        <v/>
      </c>
      <c r="H8" s="468"/>
      <c r="I8" s="469"/>
      <c r="J8" s="469"/>
      <c r="K8" s="469"/>
      <c r="L8" s="469"/>
      <c r="M8" s="469"/>
      <c r="N8" s="469"/>
      <c r="O8" s="469"/>
      <c r="P8" s="469"/>
      <c r="Q8" s="469"/>
    </row>
    <row r="9" spans="1:17" ht="24.95">
      <c r="A9" s="467" t="s">
        <v>1663</v>
      </c>
      <c r="B9" s="473" t="s">
        <v>230</v>
      </c>
      <c r="C9" s="465"/>
      <c r="D9" s="466"/>
      <c r="E9" s="465"/>
      <c r="F9" s="536"/>
      <c r="G9" s="539" t="str">
        <f t="shared" ref="G9:G48" si="0">IF(D9="Other", "Warning", "")</f>
        <v/>
      </c>
      <c r="H9" s="468"/>
      <c r="I9" s="469"/>
      <c r="J9" s="469"/>
      <c r="K9" s="469"/>
      <c r="L9" s="469"/>
      <c r="M9" s="469"/>
      <c r="N9" s="469"/>
      <c r="O9" s="469"/>
      <c r="P9" s="469"/>
      <c r="Q9" s="469"/>
    </row>
    <row r="10" spans="1:17" ht="24.95">
      <c r="A10" s="467" t="s">
        <v>1664</v>
      </c>
      <c r="B10" s="473" t="s">
        <v>233</v>
      </c>
      <c r="C10" s="465"/>
      <c r="D10" s="466"/>
      <c r="E10" s="465"/>
      <c r="F10" s="536"/>
      <c r="G10" s="539" t="str">
        <f t="shared" si="0"/>
        <v/>
      </c>
      <c r="H10" s="468"/>
      <c r="I10" s="469"/>
      <c r="J10" s="469"/>
      <c r="K10" s="469"/>
      <c r="L10" s="469"/>
      <c r="M10" s="469"/>
      <c r="N10" s="469"/>
      <c r="O10" s="469"/>
      <c r="P10" s="469"/>
      <c r="Q10" s="469"/>
    </row>
    <row r="11" spans="1:17" ht="24.95">
      <c r="A11" s="467" t="s">
        <v>1665</v>
      </c>
      <c r="B11" s="473" t="s">
        <v>236</v>
      </c>
      <c r="C11" s="465"/>
      <c r="D11" s="466"/>
      <c r="E11" s="465"/>
      <c r="F11" s="536"/>
      <c r="G11" s="539" t="str">
        <f t="shared" si="0"/>
        <v/>
      </c>
      <c r="H11" s="468"/>
      <c r="I11" s="469"/>
      <c r="J11" s="469"/>
      <c r="K11" s="469"/>
      <c r="L11" s="469"/>
      <c r="M11" s="469"/>
      <c r="N11" s="469"/>
      <c r="O11" s="469"/>
      <c r="P11" s="469"/>
      <c r="Q11" s="469"/>
    </row>
    <row r="12" spans="1:17" ht="24.95">
      <c r="A12" s="467" t="s">
        <v>1666</v>
      </c>
      <c r="B12" s="473" t="s">
        <v>239</v>
      </c>
      <c r="C12" s="465"/>
      <c r="D12" s="466"/>
      <c r="E12" s="465"/>
      <c r="F12" s="536"/>
      <c r="G12" s="539" t="str">
        <f t="shared" si="0"/>
        <v/>
      </c>
      <c r="H12" s="468"/>
      <c r="I12" s="469"/>
      <c r="J12" s="469"/>
      <c r="K12" s="469"/>
      <c r="L12" s="469"/>
      <c r="M12" s="469"/>
      <c r="N12" s="469"/>
      <c r="O12" s="469"/>
      <c r="P12" s="469"/>
      <c r="Q12" s="469"/>
    </row>
    <row r="13" spans="1:17" ht="24.95">
      <c r="A13" s="467" t="s">
        <v>1667</v>
      </c>
      <c r="B13" s="473" t="s">
        <v>242</v>
      </c>
      <c r="C13" s="465"/>
      <c r="D13" s="466"/>
      <c r="E13" s="465"/>
      <c r="F13" s="536"/>
      <c r="G13" s="539" t="str">
        <f t="shared" si="0"/>
        <v/>
      </c>
      <c r="H13" s="468"/>
      <c r="I13" s="469"/>
      <c r="J13" s="469"/>
      <c r="K13" s="469"/>
      <c r="L13" s="469"/>
      <c r="M13" s="469"/>
      <c r="N13" s="469"/>
      <c r="O13" s="469"/>
      <c r="P13" s="469"/>
      <c r="Q13" s="469"/>
    </row>
    <row r="14" spans="1:17" ht="24.95">
      <c r="A14" s="467" t="s">
        <v>1668</v>
      </c>
      <c r="B14" s="473" t="s">
        <v>245</v>
      </c>
      <c r="C14" s="465"/>
      <c r="D14" s="466"/>
      <c r="E14" s="465"/>
      <c r="F14" s="536"/>
      <c r="G14" s="539" t="str">
        <f t="shared" si="0"/>
        <v/>
      </c>
      <c r="H14" s="468"/>
      <c r="I14" s="469"/>
      <c r="J14" s="469"/>
      <c r="K14" s="469"/>
      <c r="L14" s="469"/>
      <c r="M14" s="469"/>
      <c r="N14" s="469"/>
      <c r="O14" s="469"/>
      <c r="P14" s="469"/>
      <c r="Q14" s="469"/>
    </row>
    <row r="15" spans="1:17" ht="24.95">
      <c r="A15" s="467" t="s">
        <v>1669</v>
      </c>
      <c r="B15" s="473" t="s">
        <v>248</v>
      </c>
      <c r="C15" s="465"/>
      <c r="D15" s="466"/>
      <c r="E15" s="465"/>
      <c r="F15" s="536"/>
      <c r="G15" s="539" t="str">
        <f t="shared" si="0"/>
        <v/>
      </c>
      <c r="H15" s="468"/>
      <c r="I15" s="469"/>
      <c r="J15" s="469"/>
      <c r="K15" s="469"/>
      <c r="L15" s="469"/>
      <c r="M15" s="469"/>
      <c r="N15" s="469"/>
      <c r="O15" s="469"/>
      <c r="P15" s="469"/>
      <c r="Q15" s="469"/>
    </row>
    <row r="16" spans="1:17" ht="24.95">
      <c r="A16" s="467" t="s">
        <v>1670</v>
      </c>
      <c r="B16" s="473" t="s">
        <v>251</v>
      </c>
      <c r="C16" s="465"/>
      <c r="D16" s="466"/>
      <c r="E16" s="465"/>
      <c r="F16" s="536"/>
      <c r="G16" s="539" t="str">
        <f t="shared" si="0"/>
        <v/>
      </c>
      <c r="H16" s="468"/>
      <c r="I16" s="469"/>
      <c r="J16" s="469"/>
      <c r="K16" s="469"/>
      <c r="L16" s="469"/>
      <c r="M16" s="469"/>
      <c r="N16" s="469"/>
      <c r="O16" s="469"/>
      <c r="P16" s="469"/>
      <c r="Q16" s="469"/>
    </row>
    <row r="17" spans="1:17" ht="24.95">
      <c r="A17" s="467" t="s">
        <v>1671</v>
      </c>
      <c r="B17" s="473" t="s">
        <v>254</v>
      </c>
      <c r="C17" s="465"/>
      <c r="D17" s="466"/>
      <c r="E17" s="465"/>
      <c r="F17" s="536"/>
      <c r="G17" s="539" t="str">
        <f t="shared" si="0"/>
        <v/>
      </c>
      <c r="H17" s="468"/>
      <c r="I17" s="469"/>
      <c r="J17" s="469"/>
      <c r="K17" s="469"/>
      <c r="L17" s="469"/>
      <c r="M17" s="469"/>
      <c r="N17" s="469"/>
      <c r="O17" s="469"/>
      <c r="P17" s="469"/>
      <c r="Q17" s="469"/>
    </row>
    <row r="18" spans="1:17" ht="24.95">
      <c r="A18" s="467" t="s">
        <v>1672</v>
      </c>
      <c r="B18" s="473" t="s">
        <v>257</v>
      </c>
      <c r="C18" s="465"/>
      <c r="D18" s="466"/>
      <c r="E18" s="465"/>
      <c r="F18" s="536"/>
      <c r="G18" s="539" t="str">
        <f t="shared" si="0"/>
        <v/>
      </c>
      <c r="H18" s="468"/>
      <c r="I18" s="469"/>
      <c r="J18" s="469"/>
      <c r="K18" s="469"/>
      <c r="L18" s="469"/>
      <c r="M18" s="469"/>
      <c r="N18" s="469"/>
      <c r="O18" s="469"/>
      <c r="P18" s="469"/>
      <c r="Q18" s="469"/>
    </row>
    <row r="19" spans="1:17" ht="24.95">
      <c r="A19" s="467" t="s">
        <v>1673</v>
      </c>
      <c r="B19" s="473" t="s">
        <v>260</v>
      </c>
      <c r="C19" s="465"/>
      <c r="D19" s="466"/>
      <c r="E19" s="465"/>
      <c r="F19" s="536"/>
      <c r="G19" s="539" t="str">
        <f t="shared" si="0"/>
        <v/>
      </c>
      <c r="H19" s="468"/>
      <c r="I19" s="469"/>
      <c r="J19" s="469"/>
      <c r="K19" s="469"/>
      <c r="L19" s="469"/>
      <c r="M19" s="469"/>
      <c r="N19" s="469"/>
      <c r="O19" s="469"/>
      <c r="P19" s="469"/>
      <c r="Q19" s="469"/>
    </row>
    <row r="20" spans="1:17" ht="24.95">
      <c r="A20" s="467" t="s">
        <v>1674</v>
      </c>
      <c r="B20" s="473" t="s">
        <v>263</v>
      </c>
      <c r="C20" s="465"/>
      <c r="D20" s="466"/>
      <c r="E20" s="465"/>
      <c r="F20" s="536"/>
      <c r="G20" s="539" t="str">
        <f t="shared" si="0"/>
        <v/>
      </c>
      <c r="H20" s="468"/>
      <c r="I20" s="469"/>
      <c r="J20" s="469"/>
      <c r="K20" s="469"/>
      <c r="L20" s="469"/>
      <c r="M20" s="469"/>
      <c r="N20" s="469"/>
      <c r="O20" s="469"/>
      <c r="P20" s="469"/>
      <c r="Q20" s="469"/>
    </row>
    <row r="21" spans="1:17" ht="24.95">
      <c r="A21" s="467" t="s">
        <v>1675</v>
      </c>
      <c r="B21" s="473" t="s">
        <v>266</v>
      </c>
      <c r="C21" s="465"/>
      <c r="D21" s="466"/>
      <c r="E21" s="465"/>
      <c r="F21" s="536"/>
      <c r="G21" s="539" t="str">
        <f t="shared" si="0"/>
        <v/>
      </c>
      <c r="H21" s="468"/>
      <c r="I21" s="469"/>
      <c r="J21" s="469"/>
      <c r="K21" s="469"/>
      <c r="L21" s="469"/>
      <c r="M21" s="469"/>
      <c r="N21" s="469"/>
      <c r="O21" s="469"/>
      <c r="P21" s="469"/>
      <c r="Q21" s="469"/>
    </row>
    <row r="22" spans="1:17" ht="24.95">
      <c r="A22" s="467" t="s">
        <v>1676</v>
      </c>
      <c r="B22" s="473" t="s">
        <v>269</v>
      </c>
      <c r="C22" s="465"/>
      <c r="D22" s="466"/>
      <c r="E22" s="465"/>
      <c r="F22" s="536"/>
      <c r="G22" s="539" t="str">
        <f t="shared" si="0"/>
        <v/>
      </c>
      <c r="H22" s="468"/>
      <c r="I22" s="469"/>
      <c r="J22" s="469"/>
      <c r="K22" s="469"/>
      <c r="L22" s="469"/>
      <c r="M22" s="469"/>
      <c r="N22" s="469"/>
      <c r="O22" s="469"/>
      <c r="P22" s="469"/>
      <c r="Q22" s="469"/>
    </row>
    <row r="23" spans="1:17" ht="24.95">
      <c r="A23" s="467" t="s">
        <v>1677</v>
      </c>
      <c r="B23" s="473" t="s">
        <v>272</v>
      </c>
      <c r="C23" s="465"/>
      <c r="D23" s="466"/>
      <c r="E23" s="465"/>
      <c r="F23" s="536"/>
      <c r="G23" s="539" t="str">
        <f t="shared" si="0"/>
        <v/>
      </c>
      <c r="H23" s="468"/>
      <c r="I23" s="469"/>
      <c r="J23" s="469"/>
      <c r="K23" s="469"/>
      <c r="L23" s="469"/>
      <c r="M23" s="469"/>
      <c r="N23" s="469"/>
      <c r="O23" s="469"/>
      <c r="P23" s="469"/>
      <c r="Q23" s="469"/>
    </row>
    <row r="24" spans="1:17" ht="24.95">
      <c r="A24" s="467" t="s">
        <v>1678</v>
      </c>
      <c r="B24" s="473" t="s">
        <v>275</v>
      </c>
      <c r="C24" s="465"/>
      <c r="D24" s="466"/>
      <c r="E24" s="465"/>
      <c r="F24" s="536"/>
      <c r="G24" s="539" t="str">
        <f t="shared" si="0"/>
        <v/>
      </c>
      <c r="H24" s="468"/>
      <c r="I24" s="469"/>
      <c r="J24" s="469"/>
      <c r="K24" s="469"/>
      <c r="L24" s="469"/>
      <c r="M24" s="469"/>
      <c r="N24" s="469"/>
      <c r="O24" s="469"/>
      <c r="P24" s="469"/>
      <c r="Q24" s="469"/>
    </row>
    <row r="25" spans="1:17" ht="24.95">
      <c r="A25" s="467" t="s">
        <v>1679</v>
      </c>
      <c r="B25" s="473" t="s">
        <v>278</v>
      </c>
      <c r="C25" s="465"/>
      <c r="D25" s="466"/>
      <c r="E25" s="465"/>
      <c r="F25" s="536"/>
      <c r="G25" s="539" t="str">
        <f t="shared" si="0"/>
        <v/>
      </c>
      <c r="H25" s="468"/>
      <c r="I25" s="469"/>
      <c r="J25" s="469"/>
      <c r="K25" s="469"/>
      <c r="L25" s="469"/>
      <c r="M25" s="469"/>
      <c r="N25" s="469"/>
      <c r="O25" s="469"/>
      <c r="P25" s="469"/>
      <c r="Q25" s="469"/>
    </row>
    <row r="26" spans="1:17" ht="24.95">
      <c r="A26" s="467" t="s">
        <v>1680</v>
      </c>
      <c r="B26" s="473" t="s">
        <v>281</v>
      </c>
      <c r="C26" s="465"/>
      <c r="D26" s="466"/>
      <c r="E26" s="465"/>
      <c r="F26" s="536"/>
      <c r="G26" s="539" t="str">
        <f t="shared" si="0"/>
        <v/>
      </c>
      <c r="H26" s="468"/>
      <c r="I26" s="469"/>
      <c r="J26" s="469"/>
      <c r="K26" s="469"/>
      <c r="L26" s="469"/>
      <c r="M26" s="469"/>
      <c r="N26" s="469"/>
      <c r="O26" s="469"/>
      <c r="P26" s="469"/>
      <c r="Q26" s="469"/>
    </row>
    <row r="27" spans="1:17" ht="24.95">
      <c r="A27" s="467" t="s">
        <v>1681</v>
      </c>
      <c r="B27" s="473" t="s">
        <v>284</v>
      </c>
      <c r="C27" s="465"/>
      <c r="D27" s="466"/>
      <c r="E27" s="465"/>
      <c r="F27" s="536"/>
      <c r="G27" s="539" t="str">
        <f t="shared" si="0"/>
        <v/>
      </c>
      <c r="H27" s="468"/>
      <c r="I27" s="469"/>
      <c r="J27" s="469"/>
      <c r="K27" s="469"/>
      <c r="L27" s="469"/>
      <c r="M27" s="469"/>
      <c r="N27" s="469"/>
      <c r="O27" s="469"/>
      <c r="P27" s="469"/>
      <c r="Q27" s="469"/>
    </row>
    <row r="28" spans="1:17" ht="24.95">
      <c r="A28" s="467" t="s">
        <v>1682</v>
      </c>
      <c r="B28" s="473" t="s">
        <v>287</v>
      </c>
      <c r="C28" s="465"/>
      <c r="D28" s="466"/>
      <c r="E28" s="465"/>
      <c r="F28" s="536"/>
      <c r="G28" s="539" t="str">
        <f t="shared" si="0"/>
        <v/>
      </c>
      <c r="H28" s="468"/>
      <c r="I28" s="469"/>
      <c r="J28" s="469"/>
      <c r="K28" s="469"/>
      <c r="L28" s="469"/>
      <c r="M28" s="469"/>
      <c r="N28" s="469"/>
      <c r="O28" s="469"/>
      <c r="P28" s="469"/>
      <c r="Q28" s="469"/>
    </row>
    <row r="29" spans="1:17" ht="24.95">
      <c r="A29" s="467" t="s">
        <v>1683</v>
      </c>
      <c r="B29" s="473" t="s">
        <v>290</v>
      </c>
      <c r="C29" s="465"/>
      <c r="D29" s="466"/>
      <c r="E29" s="465"/>
      <c r="F29" s="536"/>
      <c r="G29" s="539" t="str">
        <f t="shared" si="0"/>
        <v/>
      </c>
      <c r="H29" s="468"/>
      <c r="I29" s="469"/>
      <c r="J29" s="469"/>
      <c r="K29" s="469"/>
      <c r="L29" s="469"/>
      <c r="M29" s="469"/>
      <c r="N29" s="469"/>
      <c r="O29" s="469"/>
      <c r="P29" s="469"/>
      <c r="Q29" s="469"/>
    </row>
    <row r="30" spans="1:17" ht="24.95">
      <c r="A30" s="467" t="s">
        <v>1684</v>
      </c>
      <c r="B30" s="473" t="s">
        <v>293</v>
      </c>
      <c r="C30" s="465"/>
      <c r="D30" s="466"/>
      <c r="E30" s="465"/>
      <c r="F30" s="536"/>
      <c r="G30" s="539" t="str">
        <f t="shared" si="0"/>
        <v/>
      </c>
      <c r="H30" s="468"/>
      <c r="I30" s="469"/>
      <c r="J30" s="469"/>
      <c r="K30" s="469"/>
      <c r="L30" s="469"/>
      <c r="M30" s="469"/>
      <c r="N30" s="469"/>
      <c r="O30" s="469"/>
      <c r="P30" s="469"/>
      <c r="Q30" s="469"/>
    </row>
    <row r="31" spans="1:17" ht="24.95">
      <c r="A31" s="467" t="s">
        <v>1685</v>
      </c>
      <c r="B31" s="473" t="s">
        <v>296</v>
      </c>
      <c r="C31" s="465"/>
      <c r="D31" s="466"/>
      <c r="E31" s="465"/>
      <c r="F31" s="536"/>
      <c r="G31" s="539" t="str">
        <f t="shared" si="0"/>
        <v/>
      </c>
      <c r="H31" s="468"/>
      <c r="I31" s="469"/>
      <c r="J31" s="469"/>
      <c r="K31" s="469"/>
      <c r="L31" s="469"/>
      <c r="M31" s="469"/>
      <c r="N31" s="469"/>
      <c r="O31" s="469"/>
      <c r="P31" s="469"/>
      <c r="Q31" s="469"/>
    </row>
    <row r="32" spans="1:17" ht="24.95">
      <c r="A32" s="467" t="s">
        <v>1686</v>
      </c>
      <c r="B32" s="473" t="s">
        <v>299</v>
      </c>
      <c r="C32" s="465"/>
      <c r="D32" s="466"/>
      <c r="E32" s="465"/>
      <c r="F32" s="536"/>
      <c r="G32" s="539" t="str">
        <f t="shared" si="0"/>
        <v/>
      </c>
      <c r="H32" s="468"/>
      <c r="I32" s="469"/>
      <c r="J32" s="469"/>
      <c r="K32" s="469"/>
      <c r="L32" s="469"/>
      <c r="M32" s="469"/>
      <c r="N32" s="469"/>
      <c r="O32" s="469"/>
      <c r="P32" s="469"/>
      <c r="Q32" s="469"/>
    </row>
    <row r="33" spans="1:17" ht="24.95">
      <c r="A33" s="467" t="s">
        <v>1687</v>
      </c>
      <c r="B33" s="473" t="s">
        <v>302</v>
      </c>
      <c r="C33" s="465"/>
      <c r="D33" s="466"/>
      <c r="E33" s="465"/>
      <c r="F33" s="536"/>
      <c r="G33" s="539" t="str">
        <f t="shared" si="0"/>
        <v/>
      </c>
      <c r="H33" s="468"/>
      <c r="I33" s="469"/>
      <c r="J33" s="469"/>
      <c r="K33" s="469"/>
      <c r="L33" s="469"/>
      <c r="M33" s="469"/>
      <c r="N33" s="469"/>
      <c r="O33" s="469"/>
      <c r="P33" s="469"/>
      <c r="Q33" s="469"/>
    </row>
    <row r="34" spans="1:17" ht="24.95">
      <c r="A34" s="467" t="s">
        <v>1688</v>
      </c>
      <c r="B34" s="473" t="s">
        <v>305</v>
      </c>
      <c r="C34" s="465"/>
      <c r="D34" s="466"/>
      <c r="E34" s="465"/>
      <c r="F34" s="536"/>
      <c r="G34" s="539" t="str">
        <f t="shared" si="0"/>
        <v/>
      </c>
      <c r="H34" s="468"/>
      <c r="I34" s="469"/>
      <c r="J34" s="469"/>
      <c r="K34" s="469"/>
      <c r="L34" s="469"/>
      <c r="M34" s="469"/>
      <c r="N34" s="469"/>
      <c r="O34" s="469"/>
      <c r="P34" s="469"/>
      <c r="Q34" s="469"/>
    </row>
    <row r="35" spans="1:17" ht="24.95">
      <c r="A35" s="467" t="s">
        <v>1689</v>
      </c>
      <c r="B35" s="473" t="s">
        <v>308</v>
      </c>
      <c r="C35" s="465"/>
      <c r="D35" s="466"/>
      <c r="E35" s="465"/>
      <c r="F35" s="536"/>
      <c r="G35" s="539" t="str">
        <f t="shared" si="0"/>
        <v/>
      </c>
      <c r="H35" s="468"/>
      <c r="I35" s="469"/>
      <c r="J35" s="469"/>
      <c r="K35" s="469"/>
      <c r="L35" s="469"/>
      <c r="M35" s="469"/>
      <c r="N35" s="469"/>
      <c r="O35" s="469"/>
      <c r="P35" s="469"/>
      <c r="Q35" s="469"/>
    </row>
    <row r="36" spans="1:17" ht="24.95">
      <c r="A36" s="467" t="s">
        <v>1690</v>
      </c>
      <c r="B36" s="473" t="s">
        <v>311</v>
      </c>
      <c r="C36" s="465"/>
      <c r="D36" s="466"/>
      <c r="E36" s="465"/>
      <c r="F36" s="536"/>
      <c r="G36" s="539" t="str">
        <f t="shared" si="0"/>
        <v/>
      </c>
      <c r="H36" s="468"/>
      <c r="I36" s="469"/>
      <c r="J36" s="469"/>
      <c r="K36" s="469"/>
      <c r="L36" s="469"/>
      <c r="M36" s="469"/>
      <c r="N36" s="469"/>
      <c r="O36" s="469"/>
      <c r="P36" s="469"/>
      <c r="Q36" s="469"/>
    </row>
    <row r="37" spans="1:17" ht="24.95">
      <c r="A37" s="467" t="s">
        <v>1691</v>
      </c>
      <c r="B37" s="473" t="s">
        <v>314</v>
      </c>
      <c r="C37" s="465"/>
      <c r="D37" s="466"/>
      <c r="E37" s="465"/>
      <c r="F37" s="536"/>
      <c r="G37" s="539" t="str">
        <f t="shared" si="0"/>
        <v/>
      </c>
      <c r="H37" s="468"/>
      <c r="I37" s="469"/>
      <c r="J37" s="469"/>
      <c r="K37" s="469"/>
      <c r="L37" s="469"/>
      <c r="M37" s="469"/>
      <c r="N37" s="469"/>
      <c r="O37" s="469"/>
      <c r="P37" s="469"/>
      <c r="Q37" s="469"/>
    </row>
    <row r="38" spans="1:17" ht="24.95">
      <c r="A38" s="467" t="s">
        <v>1692</v>
      </c>
      <c r="B38" s="473" t="s">
        <v>317</v>
      </c>
      <c r="C38" s="465"/>
      <c r="D38" s="466"/>
      <c r="E38" s="465"/>
      <c r="F38" s="536"/>
      <c r="G38" s="539" t="str">
        <f t="shared" si="0"/>
        <v/>
      </c>
      <c r="H38" s="468"/>
      <c r="I38" s="469"/>
      <c r="J38" s="469"/>
      <c r="K38" s="469"/>
      <c r="L38" s="469"/>
      <c r="M38" s="469"/>
      <c r="N38" s="469"/>
      <c r="O38" s="469"/>
      <c r="P38" s="469"/>
      <c r="Q38" s="469"/>
    </row>
    <row r="39" spans="1:17" ht="24.95">
      <c r="A39" s="467" t="s">
        <v>1693</v>
      </c>
      <c r="B39" s="473" t="s">
        <v>320</v>
      </c>
      <c r="C39" s="465"/>
      <c r="D39" s="466"/>
      <c r="E39" s="465"/>
      <c r="F39" s="536"/>
      <c r="G39" s="539" t="str">
        <f t="shared" si="0"/>
        <v/>
      </c>
      <c r="H39" s="468"/>
      <c r="I39" s="469"/>
      <c r="J39" s="469"/>
      <c r="K39" s="469"/>
      <c r="L39" s="469"/>
      <c r="M39" s="469"/>
      <c r="N39" s="469"/>
      <c r="O39" s="469"/>
      <c r="P39" s="469"/>
      <c r="Q39" s="469"/>
    </row>
    <row r="40" spans="1:17" ht="24.95">
      <c r="A40" s="467" t="s">
        <v>1694</v>
      </c>
      <c r="B40" s="473" t="s">
        <v>323</v>
      </c>
      <c r="C40" s="465"/>
      <c r="D40" s="466"/>
      <c r="E40" s="465"/>
      <c r="F40" s="536"/>
      <c r="G40" s="539" t="str">
        <f t="shared" si="0"/>
        <v/>
      </c>
      <c r="H40" s="468"/>
      <c r="I40" s="469"/>
      <c r="J40" s="469"/>
      <c r="K40" s="469"/>
      <c r="L40" s="469"/>
      <c r="M40" s="469"/>
      <c r="N40" s="469"/>
      <c r="O40" s="469"/>
      <c r="P40" s="469"/>
      <c r="Q40" s="469"/>
    </row>
    <row r="41" spans="1:17" ht="24.95">
      <c r="A41" s="467" t="s">
        <v>1695</v>
      </c>
      <c r="B41" s="473" t="s">
        <v>326</v>
      </c>
      <c r="C41" s="465"/>
      <c r="D41" s="466"/>
      <c r="E41" s="465"/>
      <c r="F41" s="536"/>
      <c r="G41" s="539" t="str">
        <f t="shared" si="0"/>
        <v/>
      </c>
      <c r="H41" s="468"/>
      <c r="I41" s="469"/>
      <c r="J41" s="469"/>
      <c r="K41" s="469"/>
      <c r="L41" s="469"/>
      <c r="M41" s="469"/>
      <c r="N41" s="469"/>
      <c r="O41" s="469"/>
      <c r="P41" s="469"/>
      <c r="Q41" s="469"/>
    </row>
    <row r="42" spans="1:17" ht="24.95">
      <c r="A42" s="467" t="s">
        <v>1696</v>
      </c>
      <c r="B42" s="473" t="s">
        <v>329</v>
      </c>
      <c r="C42" s="465"/>
      <c r="D42" s="466"/>
      <c r="E42" s="465"/>
      <c r="F42" s="536"/>
      <c r="G42" s="539" t="str">
        <f t="shared" si="0"/>
        <v/>
      </c>
      <c r="H42" s="468"/>
      <c r="I42" s="469"/>
      <c r="J42" s="469"/>
      <c r="K42" s="469"/>
      <c r="L42" s="469"/>
      <c r="M42" s="469"/>
      <c r="N42" s="469"/>
      <c r="O42" s="469"/>
      <c r="P42" s="469"/>
      <c r="Q42" s="469"/>
    </row>
    <row r="43" spans="1:17" ht="24.95">
      <c r="A43" s="467" t="s">
        <v>1697</v>
      </c>
      <c r="B43" s="473" t="s">
        <v>332</v>
      </c>
      <c r="C43" s="465"/>
      <c r="D43" s="466"/>
      <c r="E43" s="465"/>
      <c r="F43" s="536"/>
      <c r="G43" s="539" t="str">
        <f t="shared" si="0"/>
        <v/>
      </c>
      <c r="H43" s="468"/>
      <c r="I43" s="469"/>
      <c r="J43" s="469"/>
      <c r="K43" s="469"/>
      <c r="L43" s="469"/>
      <c r="M43" s="469"/>
      <c r="N43" s="469"/>
      <c r="O43" s="469"/>
      <c r="P43" s="469"/>
      <c r="Q43" s="469"/>
    </row>
    <row r="44" spans="1:17" ht="24.95">
      <c r="A44" s="467" t="s">
        <v>1698</v>
      </c>
      <c r="B44" s="473" t="s">
        <v>335</v>
      </c>
      <c r="C44" s="465"/>
      <c r="D44" s="466"/>
      <c r="E44" s="465"/>
      <c r="F44" s="536"/>
      <c r="G44" s="539" t="str">
        <f t="shared" si="0"/>
        <v/>
      </c>
      <c r="H44" s="468"/>
      <c r="I44" s="469"/>
      <c r="J44" s="469"/>
      <c r="K44" s="469"/>
      <c r="L44" s="469"/>
      <c r="M44" s="469"/>
      <c r="N44" s="469"/>
      <c r="O44" s="469"/>
      <c r="P44" s="469"/>
      <c r="Q44" s="469"/>
    </row>
    <row r="45" spans="1:17" ht="24.95">
      <c r="A45" s="467" t="s">
        <v>1699</v>
      </c>
      <c r="B45" s="473" t="s">
        <v>338</v>
      </c>
      <c r="C45" s="465"/>
      <c r="D45" s="466"/>
      <c r="E45" s="465"/>
      <c r="F45" s="536"/>
      <c r="G45" s="539" t="str">
        <f t="shared" si="0"/>
        <v/>
      </c>
      <c r="H45" s="468"/>
      <c r="I45" s="469"/>
      <c r="J45" s="469"/>
      <c r="K45" s="469"/>
      <c r="L45" s="469"/>
      <c r="M45" s="469"/>
      <c r="N45" s="469"/>
      <c r="O45" s="469"/>
      <c r="P45" s="469"/>
      <c r="Q45" s="469"/>
    </row>
    <row r="46" spans="1:17" ht="24.95">
      <c r="A46" s="467" t="s">
        <v>1700</v>
      </c>
      <c r="B46" s="473" t="s">
        <v>341</v>
      </c>
      <c r="C46" s="465"/>
      <c r="D46" s="466"/>
      <c r="E46" s="465"/>
      <c r="F46" s="536"/>
      <c r="G46" s="539" t="str">
        <f t="shared" si="0"/>
        <v/>
      </c>
      <c r="H46" s="468"/>
      <c r="I46" s="469"/>
      <c r="J46" s="469"/>
      <c r="K46" s="469"/>
      <c r="L46" s="469"/>
      <c r="M46" s="469"/>
      <c r="N46" s="469"/>
      <c r="O46" s="469"/>
      <c r="P46" s="469"/>
      <c r="Q46" s="469"/>
    </row>
    <row r="47" spans="1:17" ht="24.95">
      <c r="A47" s="467" t="s">
        <v>1701</v>
      </c>
      <c r="B47" s="473" t="s">
        <v>344</v>
      </c>
      <c r="C47" s="465"/>
      <c r="D47" s="466"/>
      <c r="E47" s="465"/>
      <c r="F47" s="536"/>
      <c r="G47" s="539" t="str">
        <f t="shared" si="0"/>
        <v/>
      </c>
      <c r="H47" s="468"/>
      <c r="I47" s="469"/>
      <c r="J47" s="469"/>
      <c r="K47" s="469"/>
      <c r="L47" s="469"/>
      <c r="M47" s="469"/>
      <c r="N47" s="469"/>
      <c r="O47" s="469"/>
      <c r="P47" s="469"/>
      <c r="Q47" s="469"/>
    </row>
    <row r="48" spans="1:17" ht="24.95">
      <c r="A48" s="467" t="s">
        <v>1702</v>
      </c>
      <c r="B48" s="473" t="s">
        <v>347</v>
      </c>
      <c r="C48" s="465"/>
      <c r="D48" s="466"/>
      <c r="E48" s="465"/>
      <c r="F48" s="536"/>
      <c r="G48" s="539" t="str">
        <f t="shared" si="0"/>
        <v/>
      </c>
      <c r="H48" s="468"/>
      <c r="I48" s="469"/>
      <c r="J48" s="469"/>
      <c r="K48" s="469"/>
      <c r="L48" s="469"/>
      <c r="M48" s="469"/>
      <c r="N48" s="469"/>
      <c r="O48" s="469"/>
      <c r="P48" s="469"/>
      <c r="Q48" s="469"/>
    </row>
    <row r="49" spans="1:17" ht="29.1" customHeight="1">
      <c r="A49" s="467" t="s">
        <v>1703</v>
      </c>
      <c r="B49" s="473" t="s">
        <v>350</v>
      </c>
      <c r="C49" s="478" t="s">
        <v>1704</v>
      </c>
      <c r="D49" s="478"/>
      <c r="E49" s="479">
        <f>SUM(E8:E48)</f>
        <v>0</v>
      </c>
      <c r="F49" s="537"/>
      <c r="G49" s="534" t="str">
        <f>IF(E49&lt;&gt;'FIN1'!D9,"Warning","")</f>
        <v/>
      </c>
      <c r="H49" s="535" t="str">
        <f>IF(AND(0.8*E49&lt;='FIN1'!D9, 1.2*E49&gt;='FIN1'!D9),"", "Error: total is significantly different from grants from central government (FIN1 R01 C01)")</f>
        <v/>
      </c>
      <c r="I49" s="469"/>
      <c r="J49" s="469"/>
      <c r="K49" s="469"/>
      <c r="L49" s="469"/>
      <c r="M49" s="469"/>
      <c r="N49" s="469"/>
      <c r="O49" s="469"/>
      <c r="P49" s="469"/>
      <c r="Q49" s="469"/>
    </row>
    <row r="50" spans="1:17" ht="24.95">
      <c r="B50" s="480"/>
      <c r="C50" s="468"/>
      <c r="D50" s="468"/>
      <c r="E50" s="468"/>
      <c r="F50" s="468"/>
      <c r="G50" s="468"/>
      <c r="H50" s="468"/>
      <c r="I50" s="469"/>
      <c r="J50" s="469"/>
      <c r="K50" s="469"/>
      <c r="L50" s="469"/>
      <c r="M50" s="469"/>
      <c r="N50" s="469"/>
      <c r="O50" s="469"/>
      <c r="P50" s="469"/>
      <c r="Q50" s="469"/>
    </row>
    <row r="51" spans="1:17" ht="24.95">
      <c r="B51" s="481"/>
      <c r="C51" s="469"/>
      <c r="D51" s="469"/>
      <c r="E51" s="469"/>
      <c r="F51" s="469"/>
      <c r="G51" s="469"/>
      <c r="H51" s="469"/>
      <c r="I51" s="469"/>
      <c r="J51" s="469"/>
      <c r="K51" s="469"/>
      <c r="L51" s="469"/>
      <c r="M51" s="469"/>
      <c r="N51" s="469"/>
      <c r="O51" s="469"/>
      <c r="P51" s="469"/>
      <c r="Q51" s="469"/>
    </row>
  </sheetData>
  <sheetProtection sheet="1" objects="1" scenarios="1"/>
  <phoneticPr fontId="14" type="noConversion"/>
  <conditionalFormatting sqref="D8:D48 F8:F48">
    <cfRule type="expression" dxfId="57" priority="3">
      <formula>$D8="Other"</formula>
    </cfRule>
  </conditionalFormatting>
  <conditionalFormatting sqref="F7">
    <cfRule type="containsText" dxfId="56" priority="2" operator="containsText" text="Please">
      <formula>NOT(ISERROR(SEARCH("Please",F7)))</formula>
    </cfRule>
  </conditionalFormatting>
  <conditionalFormatting sqref="G8:G48">
    <cfRule type="containsText" dxfId="55" priority="1" operator="containsText" text="Warning">
      <formula>NOT(ISERROR(SEARCH("Warning",G8)))</formula>
    </cfRule>
  </conditionalFormatting>
  <conditionalFormatting sqref="H49">
    <cfRule type="containsText" dxfId="54" priority="5" operator="containsText" text="Error">
      <formula>NOT(ISERROR(SEARCH("Error",H49)))</formula>
    </cfRule>
  </conditionalFormatting>
  <hyperlinks>
    <hyperlink ref="E2" location="Key!A1" display="Key to cell shading" xr:uid="{694DD4D1-8FBB-4C82-8211-5862EEA9213F}"/>
    <hyperlink ref="G49" location="'FIN Validations'!C40" display="'FIN Validations'!C40" xr:uid="{944F1A0D-04E4-40BE-9FE0-6A4271C805FA}"/>
    <hyperlink ref="G8:G48" location="'FIN Validations'!C45" display="'FIN Validations'!C45" xr:uid="{B64B6874-C2F3-42E2-B8E8-752FF3D189CF}"/>
  </hyperlinks>
  <pageMargins left="0.7" right="0.7" top="0.75" bottom="0.75" header="0.3" footer="0.3"/>
  <pageSetup paperSize="9" orientation="portrait" r:id="rId1"/>
  <headerFooter>
    <oddHeader>&amp;C&amp;"Calibri"&amp;10&amp;K000000 OFFICIAL - HMG USE ONLY&amp;1#_x000D_</oddHeader>
    <oddFooter>&amp;C_x000D_&amp;1#&amp;"Calibri"&amp;10&amp;K000000 OFFICIAL - HMG USE ONLY</oddFooter>
  </headerFooter>
  <extLst>
    <ext xmlns:x14="http://schemas.microsoft.com/office/spreadsheetml/2009/9/main" uri="{78C0D931-6437-407d-A8EE-F0AAD7539E65}">
      <x14:conditionalFormattings>
        <x14:conditionalFormatting xmlns:xm="http://schemas.microsoft.com/office/excel/2006/main">
          <x14:cfRule type="expression" priority="6" id="{278FF37B-3278-433B-AF89-4BEFF67D0435}">
            <xm:f>E49&lt;&gt;'FIN1'!E9</xm:f>
            <x14:dxf>
              <font>
                <color theme="0"/>
              </font>
              <fill>
                <patternFill>
                  <bgColor rgb="FFE26B0A"/>
                </patternFill>
              </fill>
            </x14:dxf>
          </x14:cfRule>
          <xm:sqref>G49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Title="Invalid issuer selected" error="You must select from the list. Please select 'Other' if you cannot find the correct option." prompt="You may begin typing to narrow results." xr:uid="{AF49B987-E3D1-4CFD-A3BC-B32F87073A47}">
          <x14:formula1>
            <xm:f>central_government_departments!$A$1:$A$45</xm:f>
          </x14:formula1>
          <xm:sqref>D9:D48 D8</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
    <tabColor theme="8" tint="-0.499984740745262"/>
  </sheetPr>
  <dimension ref="A1:Q46"/>
  <sheetViews>
    <sheetView showGridLines="0" topLeftCell="B1" zoomScaleNormal="100" zoomScaleSheetLayoutView="100" workbookViewId="0">
      <pane ySplit="3" topLeftCell="A4" activePane="bottomLeft" state="frozen"/>
      <selection pane="bottomLeft" activeCell="B2" sqref="B2"/>
      <selection activeCell="EB38" sqref="EB38"/>
    </sheetView>
  </sheetViews>
  <sheetFormatPr defaultColWidth="8.88671875" defaultRowHeight="15.6"/>
  <cols>
    <col min="1" max="1" width="27.33203125" hidden="1" customWidth="1"/>
    <col min="2" max="2" width="10.6640625" style="318" customWidth="1"/>
    <col min="3" max="4" width="15.6640625" customWidth="1"/>
    <col min="5" max="6" width="15.6640625" style="194" customWidth="1"/>
    <col min="7" max="7" width="8.88671875" customWidth="1"/>
    <col min="8" max="14" width="8.88671875" hidden="1" customWidth="1"/>
    <col min="15" max="15" width="8.88671875" style="335" hidden="1" customWidth="1"/>
    <col min="16" max="17" width="8.88671875" hidden="1" customWidth="1"/>
    <col min="18" max="18" width="8.88671875" customWidth="1"/>
  </cols>
  <sheetData>
    <row r="1" spans="1:17" s="148" customFormat="1" ht="62.45" hidden="1" thickBot="1">
      <c r="A1" s="366" t="s">
        <v>1705</v>
      </c>
      <c r="B1" s="367"/>
      <c r="C1" s="363" t="s">
        <v>659</v>
      </c>
      <c r="D1" s="363" t="s">
        <v>660</v>
      </c>
      <c r="E1" s="363" t="s">
        <v>661</v>
      </c>
      <c r="F1" s="363"/>
      <c r="G1" s="368" t="s">
        <v>662</v>
      </c>
      <c r="H1" s="363" t="s">
        <v>663</v>
      </c>
      <c r="I1" s="363" t="s">
        <v>664</v>
      </c>
      <c r="J1" s="363" t="s">
        <v>665</v>
      </c>
      <c r="K1" s="363" t="s">
        <v>223</v>
      </c>
      <c r="L1" s="363" t="s">
        <v>224</v>
      </c>
      <c r="M1" s="363" t="s">
        <v>666</v>
      </c>
      <c r="N1" s="379" t="s">
        <v>667</v>
      </c>
      <c r="O1" s="398" t="s">
        <v>668</v>
      </c>
      <c r="P1" s="363" t="s">
        <v>669</v>
      </c>
      <c r="Q1" s="363" t="s">
        <v>670</v>
      </c>
    </row>
    <row r="2" spans="1:17" s="158" customFormat="1" ht="90" customHeight="1">
      <c r="A2" s="171"/>
      <c r="B2" s="356" t="s">
        <v>98</v>
      </c>
      <c r="C2" s="698" t="s">
        <v>1706</v>
      </c>
      <c r="D2" s="699"/>
      <c r="E2" s="699"/>
      <c r="F2" s="700"/>
      <c r="G2" s="207"/>
      <c r="N2" s="163"/>
      <c r="O2" s="333"/>
    </row>
    <row r="3" spans="1:17" s="158" customFormat="1" ht="31.5" thickBot="1">
      <c r="A3" s="171"/>
      <c r="B3" s="95" t="s">
        <v>623</v>
      </c>
      <c r="C3" s="232" t="s">
        <v>672</v>
      </c>
      <c r="D3" s="233">
        <f ca="1">SUM(COUNTIF(K:K,"TRUE")-F3)</f>
        <v>0</v>
      </c>
      <c r="E3" s="234" t="s">
        <v>673</v>
      </c>
      <c r="F3" s="310">
        <f ca="1">COUNTIF(L:L,"TRUE")</f>
        <v>0</v>
      </c>
      <c r="G3" s="207"/>
      <c r="N3" s="163"/>
      <c r="O3" s="333"/>
    </row>
    <row r="4" spans="1:17" s="158" customFormat="1" ht="15.95" thickBot="1">
      <c r="A4" s="171"/>
      <c r="B4" s="95" t="s">
        <v>623</v>
      </c>
      <c r="C4" s="172"/>
      <c r="D4" s="172"/>
      <c r="E4" s="306"/>
      <c r="F4" s="306"/>
      <c r="G4" s="207"/>
      <c r="N4" s="163"/>
      <c r="O4" s="333"/>
    </row>
    <row r="5" spans="1:17">
      <c r="A5" s="158"/>
      <c r="B5" s="95" t="s">
        <v>623</v>
      </c>
      <c r="C5" s="726" t="s">
        <v>1707</v>
      </c>
      <c r="D5" s="727"/>
      <c r="E5" s="727"/>
      <c r="F5" s="728"/>
      <c r="G5" s="95"/>
      <c r="H5" s="158"/>
      <c r="I5" s="158"/>
      <c r="J5" s="158"/>
      <c r="K5" s="158"/>
      <c r="L5" s="158"/>
      <c r="M5" s="158"/>
      <c r="N5" s="163"/>
      <c r="O5" s="334"/>
    </row>
    <row r="6" spans="1:17" ht="45" customHeight="1">
      <c r="A6" s="362"/>
      <c r="B6" s="95" t="s">
        <v>623</v>
      </c>
      <c r="C6" s="238"/>
      <c r="D6" s="173"/>
      <c r="E6" s="57" t="s">
        <v>677</v>
      </c>
      <c r="F6" s="230" t="s">
        <v>678</v>
      </c>
      <c r="G6" s="95"/>
      <c r="H6" s="174"/>
      <c r="I6" s="174"/>
      <c r="J6" s="158"/>
      <c r="K6" s="174"/>
      <c r="L6" s="158"/>
      <c r="M6" s="158"/>
      <c r="N6" s="163"/>
      <c r="O6" s="334"/>
    </row>
    <row r="7" spans="1:17">
      <c r="A7" s="362" t="s">
        <v>1708</v>
      </c>
      <c r="B7" s="95" t="s">
        <v>623</v>
      </c>
      <c r="C7" s="239" t="e">
        <f ca="1">INDEX(INDIRECT("data_"&amp;C$1&amp;"_array"),MATCH(Cover!$C$17,INDIRECT("data_"&amp;C$1&amp;"_rows"),0),MATCH(SUBSTITUTE($A7,"strt","end"),INDIRECT("data_"&amp;C$1&amp;"_cols"),0))</f>
        <v>#N/A</v>
      </c>
      <c r="D7" s="175" t="e">
        <f ca="1">INDEX(INDIRECT("data_"&amp;D$1&amp;"_array"),MATCH(Cover!$C$17,INDIRECT("data_"&amp;D$1&amp;"_rows"),0),MATCH(SUBSTITUTE($A7,"strt","end"),INDIRECT("data_"&amp;D$1&amp;"_cols"),0))</f>
        <v>#N/A</v>
      </c>
      <c r="E7" s="311" t="e">
        <f ca="1">INDEX(INDIRECT("data_"&amp;E$1&amp;"_array"),MATCH(Cover!$C$17,INDIRECT("data_"&amp;E$1&amp;"_rows"),0),MATCH(SUBSTITUTE($A7,"strt","end"),INDIRECT("data_"&amp;E$1&amp;"_cols"),0))</f>
        <v>#N/A</v>
      </c>
      <c r="F7" s="250">
        <f ca="1">INDEX(INDIRECT(LEFT($A7,SEARCH("-",$A7,1)-1)&amp;"_data"),MATCH(MID($A7, SEARCH("-",$A7) + 1, SEARCH("-",$A7,SEARCH("-",$A7)+1) - SEARCH("-",$A7) - 1),INDIRECT(LEFT($A7,SEARCH("-",$A7,1)-1)&amp;"_rows"),0),MATCH(RIGHT($A7,LEN($A7) - SEARCH("-", $A7, SEARCH("-", $A7) + 1)),INDIRECT(LEFT($A7,SEARCH("-",$A7,1)-1)&amp;"_Header"),0))</f>
        <v>0</v>
      </c>
      <c r="G7" s="95"/>
      <c r="H7" s="177"/>
      <c r="I7" s="177"/>
      <c r="J7" s="178"/>
      <c r="K7" s="177"/>
      <c r="L7" s="178"/>
      <c r="M7" s="178"/>
      <c r="N7" s="179"/>
      <c r="O7" s="334"/>
    </row>
    <row r="8" spans="1:17" ht="30" customHeight="1">
      <c r="A8" s="362"/>
      <c r="B8" s="95" t="s">
        <v>623</v>
      </c>
      <c r="C8" s="710" t="s">
        <v>687</v>
      </c>
      <c r="D8" s="708"/>
      <c r="E8" s="708"/>
      <c r="F8" s="711"/>
      <c r="G8" s="211"/>
      <c r="H8" s="169"/>
      <c r="I8" s="169"/>
      <c r="J8" s="169"/>
      <c r="K8" s="169"/>
      <c r="L8" s="169"/>
      <c r="M8" s="169"/>
      <c r="N8" s="170"/>
    </row>
    <row r="9" spans="1:17" ht="60" customHeight="1" thickBot="1">
      <c r="A9" s="365" t="s">
        <v>1709</v>
      </c>
      <c r="B9" s="95" t="s">
        <v>1710</v>
      </c>
      <c r="C9" s="714"/>
      <c r="D9" s="715"/>
      <c r="E9" s="715"/>
      <c r="F9" s="716"/>
      <c r="G9" s="332" t="e">
        <f ca="1">IF(AND($I9=TRUE,$J9=TRUE),"Return to form","")</f>
        <v>#N/A</v>
      </c>
      <c r="H9" s="169" t="e">
        <f ca="1">OR(AND(E7&lt;&gt;0,ABS(F7-E7)&gt;=$M9),AND(E7=0,F7&gt;=$M9))</f>
        <v>#N/A</v>
      </c>
      <c r="I9" s="169" t="e">
        <f ca="1">OR(F7&lt;=(E7*(1-N9)),F7&gt;=(E7*(1+N9)))</f>
        <v>#N/A</v>
      </c>
      <c r="J9" s="169" t="b">
        <f>ISTEXT(C9)</f>
        <v>0</v>
      </c>
      <c r="K9" s="169" t="e">
        <f ca="1">IF(AND(H9=TRUE,I9=TRUE),TRUE,FALSE)</f>
        <v>#N/A</v>
      </c>
      <c r="L9" s="169" t="e">
        <f ca="1">IF(AND(H9=TRUE,I9=TRUE,J9=TRUE),TRUE,FALSE)</f>
        <v>#N/A</v>
      </c>
      <c r="M9" s="169">
        <v>5000</v>
      </c>
      <c r="N9" s="170">
        <v>0.2</v>
      </c>
      <c r="O9" s="336" t="s">
        <v>1711</v>
      </c>
      <c r="P9">
        <f ca="1">MATCH(MID($A7, SEARCH("-",$A9) + 1, SEARCH("-",$A9,SEARCH("-",$A9)+1) - SEARCH("-",$A9) - 1),INDIRECT(LEFT($A9,SEARCH("-",$A9,1)-1)&amp;"_rows"),0)</f>
        <v>17</v>
      </c>
      <c r="Q9">
        <f ca="1">MATCH(RIGHT($A7,LEN($A7) - SEARCH("-", $A7, SEARCH("-", $A7) + 1)),INDIRECT(LEFT($A7,SEARCH("-",$A7,1)-1)&amp;"_Header"),0)</f>
        <v>4</v>
      </c>
    </row>
    <row r="10" spans="1:17" ht="15.95" thickBot="1">
      <c r="A10" s="362"/>
      <c r="B10" s="95" t="s">
        <v>623</v>
      </c>
      <c r="C10" s="123"/>
      <c r="D10" s="123"/>
      <c r="E10" s="309"/>
      <c r="F10" s="309"/>
      <c r="G10" s="211"/>
      <c r="H10" s="158"/>
      <c r="I10" s="158"/>
      <c r="J10" s="158"/>
      <c r="K10" s="158"/>
      <c r="L10" s="158"/>
      <c r="M10" s="158"/>
      <c r="N10" s="163"/>
      <c r="O10" s="337"/>
    </row>
    <row r="11" spans="1:17">
      <c r="A11" s="362"/>
      <c r="B11" s="95" t="s">
        <v>623</v>
      </c>
      <c r="C11" s="726" t="s">
        <v>1712</v>
      </c>
      <c r="D11" s="727"/>
      <c r="E11" s="727"/>
      <c r="F11" s="728"/>
      <c r="G11" s="210"/>
      <c r="H11" s="158"/>
      <c r="I11" s="158"/>
      <c r="J11" s="158"/>
      <c r="K11" s="158"/>
      <c r="L11" s="158"/>
      <c r="M11" s="158"/>
      <c r="N11" s="163"/>
      <c r="O11" s="337"/>
    </row>
    <row r="12" spans="1:17" ht="45" customHeight="1">
      <c r="A12" s="362"/>
      <c r="B12" s="95" t="s">
        <v>623</v>
      </c>
      <c r="C12" s="239"/>
      <c r="D12" s="175"/>
      <c r="E12" s="57" t="s">
        <v>677</v>
      </c>
      <c r="F12" s="230" t="s">
        <v>678</v>
      </c>
      <c r="G12" s="211"/>
      <c r="H12" s="174"/>
      <c r="I12" s="174"/>
      <c r="J12" s="158"/>
      <c r="K12" s="174"/>
      <c r="L12" s="158"/>
      <c r="M12" s="158"/>
      <c r="N12" s="163"/>
      <c r="O12" s="337"/>
    </row>
    <row r="13" spans="1:17" s="158" customFormat="1">
      <c r="A13" s="362" t="s">
        <v>1713</v>
      </c>
      <c r="B13" s="95" t="s">
        <v>623</v>
      </c>
      <c r="C13" s="239" t="e">
        <f ca="1">INDEX(INDIRECT("data_"&amp;C$1&amp;"_array"),MATCH(Cover!$C$17,INDIRECT("data_"&amp;C$1&amp;"_rows"),0),MATCH(SUBSTITUTE($A13,"strt","end"),INDIRECT("data_"&amp;C$1&amp;"_cols"),0))</f>
        <v>#N/A</v>
      </c>
      <c r="D13" s="175" t="e">
        <f ca="1">INDEX(INDIRECT("data_"&amp;D$1&amp;"_array"),MATCH(Cover!$C$17,INDIRECT("data_"&amp;D$1&amp;"_rows"),0),MATCH(SUBSTITUTE($A13,"strt","end"),INDIRECT("data_"&amp;D$1&amp;"_cols"),0))</f>
        <v>#N/A</v>
      </c>
      <c r="E13" s="311" t="e">
        <f ca="1">INDEX(INDIRECT("data_"&amp;E$1&amp;"_array"),MATCH(Cover!$C$17,INDIRECT("data_"&amp;E$1&amp;"_rows"),0),MATCH(SUBSTITUTE($A13,"strt","end"),INDIRECT("data_"&amp;E$1&amp;"_cols"),0))</f>
        <v>#N/A</v>
      </c>
      <c r="F13" s="250">
        <f ca="1">INDEX(INDIRECT(LEFT($A13,SEARCH("-",$A13,1)-1)&amp;"_data"),MATCH(MID($A13, SEARCH("-",$A13) + 1, SEARCH("-",$A13,SEARCH("-",$A13)+1) - SEARCH("-",$A13) - 1),INDIRECT(LEFT($A13,SEARCH("-",$A13,1)-1)&amp;"_rows"),0),MATCH(RIGHT($A13,LEN($A13) - SEARCH("-", $A13, SEARCH("-", $A13) + 1)),INDIRECT(LEFT($A13,SEARCH("-",$A13,1)-1)&amp;"_Header"),0))</f>
        <v>0</v>
      </c>
      <c r="G13" s="210"/>
      <c r="H13" s="177"/>
      <c r="I13" s="177"/>
      <c r="J13" s="178"/>
      <c r="K13" s="177"/>
      <c r="L13" s="178"/>
      <c r="M13" s="178"/>
      <c r="N13" s="179"/>
      <c r="O13" s="337"/>
      <c r="P13"/>
      <c r="Q13"/>
    </row>
    <row r="14" spans="1:17" ht="30" customHeight="1">
      <c r="A14" s="365"/>
      <c r="B14" s="95" t="s">
        <v>623</v>
      </c>
      <c r="C14" s="710" t="s">
        <v>687</v>
      </c>
      <c r="D14" s="708"/>
      <c r="E14" s="708"/>
      <c r="F14" s="711"/>
      <c r="G14" s="211"/>
      <c r="H14" s="169"/>
      <c r="I14" s="169"/>
      <c r="J14" s="169"/>
      <c r="K14" s="169"/>
      <c r="L14" s="169"/>
      <c r="M14" s="169"/>
      <c r="N14" s="170"/>
    </row>
    <row r="15" spans="1:17" ht="60" customHeight="1" thickBot="1">
      <c r="A15" s="365" t="s">
        <v>1714</v>
      </c>
      <c r="B15" s="95" t="s">
        <v>1715</v>
      </c>
      <c r="C15" s="714"/>
      <c r="D15" s="715"/>
      <c r="E15" s="715"/>
      <c r="F15" s="716"/>
      <c r="G15" s="332" t="e">
        <f ca="1">IF(AND($I15=TRUE,$J15=TRUE),"Return to form","")</f>
        <v>#N/A</v>
      </c>
      <c r="H15" s="169" t="e">
        <f ca="1">OR(AND(E13&lt;&gt;0,ABS(F13-E13)&gt;=$M15),AND(E13=0,F13&gt;=$M15))</f>
        <v>#N/A</v>
      </c>
      <c r="I15" s="169" t="e">
        <f ca="1">OR(F13&lt;=(E13*(1-N15)),F13&gt;=(E13*(1+N15)))</f>
        <v>#N/A</v>
      </c>
      <c r="J15" s="169" t="b">
        <f>ISTEXT(C15)</f>
        <v>0</v>
      </c>
      <c r="K15" s="169" t="e">
        <f ca="1">IF(AND(H15=TRUE,I15=TRUE),TRUE,FALSE)</f>
        <v>#N/A</v>
      </c>
      <c r="L15" s="169" t="e">
        <f ca="1">IF(AND(H15=TRUE,I15=TRUE,J15=TRUE),TRUE,FALSE)</f>
        <v>#N/A</v>
      </c>
      <c r="M15" s="169">
        <v>5000</v>
      </c>
      <c r="N15" s="170">
        <v>0.2</v>
      </c>
      <c r="O15" s="336" t="s">
        <v>1711</v>
      </c>
      <c r="P15">
        <f ca="1">MATCH(MID($A13, SEARCH("-",$A15) + 1, SEARCH("-",$A15,SEARCH("-",$A15)+1) - SEARCH("-",$A15) - 1),INDIRECT(LEFT($A15,SEARCH("-",$A15,1)-1)&amp;"_rows"),0)</f>
        <v>18</v>
      </c>
      <c r="Q15">
        <f ca="1">MATCH(RIGHT($A13,LEN($A13) - SEARCH("-", $A13, SEARCH("-", $A13) + 1)),INDIRECT(LEFT($A13,SEARCH("-",$A13,1)-1)&amp;"_Header"),0)</f>
        <v>4</v>
      </c>
    </row>
    <row r="16" spans="1:17" s="158" customFormat="1" ht="15.95" thickBot="1">
      <c r="A16" s="362"/>
      <c r="B16" s="95" t="s">
        <v>623</v>
      </c>
      <c r="C16" s="123"/>
      <c r="D16" s="123"/>
      <c r="E16" s="309"/>
      <c r="F16" s="309"/>
      <c r="G16" s="211"/>
      <c r="N16" s="163"/>
      <c r="O16" s="333"/>
    </row>
    <row r="17" spans="1:17" s="158" customFormat="1" ht="37.5" customHeight="1">
      <c r="A17" s="362"/>
      <c r="B17" s="95" t="s">
        <v>623</v>
      </c>
      <c r="C17" s="726" t="s">
        <v>1716</v>
      </c>
      <c r="D17" s="727"/>
      <c r="E17" s="727"/>
      <c r="F17" s="728"/>
      <c r="G17" s="211"/>
      <c r="N17" s="163"/>
      <c r="O17" s="333"/>
    </row>
    <row r="18" spans="1:17" s="158" customFormat="1" ht="45" customHeight="1">
      <c r="A18" s="362"/>
      <c r="B18" s="95" t="s">
        <v>623</v>
      </c>
      <c r="C18" s="239"/>
      <c r="D18" s="175"/>
      <c r="E18" s="57" t="s">
        <v>677</v>
      </c>
      <c r="F18" s="230" t="s">
        <v>678</v>
      </c>
      <c r="G18" s="211"/>
      <c r="H18" s="174"/>
      <c r="I18" s="174"/>
      <c r="K18" s="174"/>
      <c r="N18" s="163"/>
      <c r="O18" s="333"/>
    </row>
    <row r="19" spans="1:17" s="158" customFormat="1">
      <c r="A19" s="362" t="s">
        <v>1717</v>
      </c>
      <c r="B19" s="95" t="s">
        <v>623</v>
      </c>
      <c r="C19" s="239" t="e">
        <f ca="1">INDEX(INDIRECT("data_"&amp;C$1&amp;"_array"),MATCH(Cover!$C$17,INDIRECT("data_"&amp;C$1&amp;"_rows"),0),MATCH(SUBSTITUTE($A19,"strt","end"),INDIRECT("data_"&amp;C$1&amp;"_cols"),0))</f>
        <v>#N/A</v>
      </c>
      <c r="D19" s="175" t="e">
        <f ca="1">INDEX(INDIRECT("data_"&amp;D$1&amp;"_array"),MATCH(Cover!$C$17,INDIRECT("data_"&amp;D$1&amp;"_rows"),0),MATCH(SUBSTITUTE($A19,"strt","end"),INDIRECT("data_"&amp;D$1&amp;"_cols"),0))</f>
        <v>#N/A</v>
      </c>
      <c r="E19" s="311" t="e">
        <f ca="1">INDEX(INDIRECT("data_"&amp;E$1&amp;"_array"),MATCH(Cover!$C$17,INDIRECT("data_"&amp;E$1&amp;"_rows"),0),MATCH(SUBSTITUTE($A19,"strt","end"),INDIRECT("data_"&amp;E$1&amp;"_cols"),0))</f>
        <v>#N/A</v>
      </c>
      <c r="F19" s="250">
        <f ca="1">INDEX(INDIRECT(LEFT($A19,SEARCH("-",$A19,1)-1)&amp;"_data"),MATCH(MID($A19, SEARCH("-",$A19) + 1, SEARCH("-",$A19,SEARCH("-",$A19)+1) - SEARCH("-",$A19) - 1),INDIRECT(LEFT($A19,SEARCH("-",$A19,1)-1)&amp;"_rows"),0),MATCH(RIGHT($A19,LEN($A19) - SEARCH("-", $A19, SEARCH("-", $A19) + 1)),INDIRECT(LEFT($A19,SEARCH("-",$A19,1)-1)&amp;"_Header"),0))</f>
        <v>0</v>
      </c>
      <c r="G19" s="210"/>
      <c r="H19" s="177"/>
      <c r="I19" s="177"/>
      <c r="J19" s="178"/>
      <c r="K19" s="177"/>
      <c r="L19" s="178"/>
      <c r="M19" s="178"/>
      <c r="N19" s="179"/>
      <c r="O19" s="333"/>
    </row>
    <row r="20" spans="1:17" ht="30" customHeight="1">
      <c r="A20" s="365"/>
      <c r="B20" s="95" t="s">
        <v>623</v>
      </c>
      <c r="C20" s="710" t="s">
        <v>687</v>
      </c>
      <c r="D20" s="708"/>
      <c r="E20" s="708"/>
      <c r="F20" s="711"/>
      <c r="G20" s="211"/>
      <c r="H20" s="169"/>
      <c r="I20" s="169"/>
      <c r="J20" s="169"/>
      <c r="K20" s="169"/>
      <c r="L20" s="169"/>
      <c r="M20" s="169"/>
      <c r="N20" s="170"/>
    </row>
    <row r="21" spans="1:17" ht="60" customHeight="1">
      <c r="A21" s="365" t="s">
        <v>1718</v>
      </c>
      <c r="B21" s="95" t="s">
        <v>1719</v>
      </c>
      <c r="C21" s="714"/>
      <c r="D21" s="715"/>
      <c r="E21" s="715"/>
      <c r="F21" s="716"/>
      <c r="G21" s="332" t="e">
        <f ca="1">IF(AND($I21=TRUE,$J21=TRUE),"Return to form","")</f>
        <v>#N/A</v>
      </c>
      <c r="H21" s="169" t="e">
        <f ca="1">OR(AND(E19&lt;&gt;0,ABS(F19-E19)&gt;=$M21),AND(E19=0,F19&gt;=$M21))</f>
        <v>#N/A</v>
      </c>
      <c r="I21" s="169" t="e">
        <f ca="1">OR(F19&lt;=(E19*(1-N21)),F19&gt;=(E19*(1+N21)))</f>
        <v>#N/A</v>
      </c>
      <c r="J21" s="169" t="b">
        <f>ISTEXT(C21)</f>
        <v>0</v>
      </c>
      <c r="K21" s="169" t="e">
        <f ca="1">IF(AND(H21=TRUE,I21=TRUE),TRUE,FALSE)</f>
        <v>#N/A</v>
      </c>
      <c r="L21" s="169" t="e">
        <f ca="1">IF(AND(H21=TRUE,I21=TRUE,J21=TRUE),TRUE,FALSE)</f>
        <v>#N/A</v>
      </c>
      <c r="M21" s="169">
        <v>5000</v>
      </c>
      <c r="N21" s="170">
        <v>0.2</v>
      </c>
      <c r="O21" s="336" t="s">
        <v>1711</v>
      </c>
      <c r="P21">
        <f ca="1">MATCH(MID($A19, SEARCH("-",$A21) + 1, SEARCH("-",$A21,SEARCH("-",$A21)+1) - SEARCH("-",$A21) - 1),INDIRECT(LEFT($A21,SEARCH("-",$A21,1)-1)&amp;"_rows"),0)</f>
        <v>22</v>
      </c>
      <c r="Q21">
        <f ca="1">MATCH(RIGHT($A19,LEN($A19) - SEARCH("-", $A19, SEARCH("-", $A19) + 1)),INDIRECT(LEFT($A19,SEARCH("-",$A19,1)-1)&amp;"_Header"),0)</f>
        <v>4</v>
      </c>
    </row>
    <row r="22" spans="1:17" s="158" customFormat="1" ht="15.95" thickBot="1">
      <c r="A22" s="362"/>
      <c r="B22" s="95" t="s">
        <v>623</v>
      </c>
      <c r="C22" s="123"/>
      <c r="D22" s="123"/>
      <c r="E22" s="309"/>
      <c r="F22" s="309"/>
      <c r="G22" s="211"/>
      <c r="N22" s="163"/>
      <c r="O22" s="333"/>
    </row>
    <row r="23" spans="1:17" s="158" customFormat="1" ht="36" customHeight="1">
      <c r="A23" s="362"/>
      <c r="B23" s="95" t="s">
        <v>623</v>
      </c>
      <c r="C23" s="726" t="s">
        <v>1720</v>
      </c>
      <c r="D23" s="727"/>
      <c r="E23" s="727"/>
      <c r="F23" s="728"/>
      <c r="G23" s="210"/>
      <c r="N23" s="163"/>
      <c r="O23" s="333"/>
    </row>
    <row r="24" spans="1:17" s="158" customFormat="1" ht="45" customHeight="1">
      <c r="A24" s="365"/>
      <c r="B24" s="95" t="s">
        <v>623</v>
      </c>
      <c r="C24" s="239"/>
      <c r="D24" s="175"/>
      <c r="E24" s="57" t="s">
        <v>677</v>
      </c>
      <c r="F24" s="230" t="s">
        <v>678</v>
      </c>
      <c r="G24" s="212"/>
      <c r="H24" s="174"/>
      <c r="I24" s="174"/>
      <c r="K24" s="174"/>
      <c r="N24" s="163"/>
      <c r="O24" s="333"/>
    </row>
    <row r="25" spans="1:17" s="158" customFormat="1">
      <c r="A25" s="365" t="s">
        <v>1721</v>
      </c>
      <c r="B25" s="95" t="s">
        <v>623</v>
      </c>
      <c r="C25" s="239" t="e">
        <f ca="1">INDEX(INDIRECT("data_"&amp;C$1&amp;"_array"),MATCH(Cover!$C$17,INDIRECT("data_"&amp;C$1&amp;"_rows"),0),MATCH(SUBSTITUTE($A25,"strt","end"),INDIRECT("data_"&amp;C$1&amp;"_cols"),0))</f>
        <v>#N/A</v>
      </c>
      <c r="D25" s="175" t="e">
        <f ca="1">INDEX(INDIRECT("data_"&amp;D$1&amp;"_array"),MATCH(Cover!$C$17,INDIRECT("data_"&amp;D$1&amp;"_rows"),0),MATCH(SUBSTITUTE($A25,"strt","end"),INDIRECT("data_"&amp;D$1&amp;"_cols"),0))</f>
        <v>#N/A</v>
      </c>
      <c r="E25" s="311" t="e">
        <f ca="1">INDEX(INDIRECT("data_"&amp;E$1&amp;"_array"),MATCH(Cover!$C$17,INDIRECT("data_"&amp;E$1&amp;"_rows"),0),MATCH(SUBSTITUTE($A25,"strt","end"),INDIRECT("data_"&amp;E$1&amp;"_cols"),0))</f>
        <v>#N/A</v>
      </c>
      <c r="F25" s="250">
        <f ca="1">INDEX(INDIRECT(LEFT($A25,SEARCH("-",$A25,1)-1)&amp;"_data"),MATCH(MID($A25, SEARCH("-",$A25) + 1, SEARCH("-",$A25,SEARCH("-",$A25)+1) - SEARCH("-",$A25) - 1),INDIRECT(LEFT($A25,SEARCH("-",$A25,1)-1)&amp;"_rows"),0),MATCH(RIGHT($A25,LEN($A25) - SEARCH("-", $A25, SEARCH("-", $A25) + 1)),INDIRECT(LEFT($A25,SEARCH("-",$A25,1)-1)&amp;"_Header"),0))</f>
        <v>0</v>
      </c>
      <c r="G25" s="211"/>
      <c r="H25" s="177"/>
      <c r="I25" s="177"/>
      <c r="J25" s="178"/>
      <c r="K25" s="177"/>
      <c r="L25" s="178"/>
      <c r="M25" s="178"/>
      <c r="N25" s="179"/>
      <c r="O25" s="333"/>
    </row>
    <row r="26" spans="1:17" ht="30" customHeight="1">
      <c r="A26" s="365"/>
      <c r="B26" s="95" t="s">
        <v>623</v>
      </c>
      <c r="C26" s="710" t="s">
        <v>687</v>
      </c>
      <c r="D26" s="708"/>
      <c r="E26" s="708"/>
      <c r="F26" s="711"/>
      <c r="G26" s="211"/>
      <c r="H26" s="169"/>
      <c r="I26" s="169"/>
      <c r="J26" s="169"/>
      <c r="K26" s="169"/>
      <c r="L26" s="169"/>
      <c r="M26" s="169"/>
      <c r="N26" s="170"/>
    </row>
    <row r="27" spans="1:17" ht="60" customHeight="1">
      <c r="A27" s="365" t="s">
        <v>1722</v>
      </c>
      <c r="B27" s="95" t="s">
        <v>1723</v>
      </c>
      <c r="C27" s="714"/>
      <c r="D27" s="715"/>
      <c r="E27" s="715"/>
      <c r="F27" s="716"/>
      <c r="G27" s="332" t="e">
        <f ca="1">IF(AND($I27=TRUE,$J27=TRUE),"Return to form","")</f>
        <v>#N/A</v>
      </c>
      <c r="H27" s="169" t="e">
        <f ca="1">OR(AND(E25&lt;&gt;0,ABS(F25-E25)&gt;=$M27),AND(E25=0,F25&gt;=$M27))</f>
        <v>#N/A</v>
      </c>
      <c r="I27" s="169" t="e">
        <f ca="1">OR(F25&lt;=(E25*(1-N27)),F25&gt;=(E25*(1+N27)))</f>
        <v>#N/A</v>
      </c>
      <c r="J27" s="169" t="b">
        <f>ISTEXT(C27)</f>
        <v>0</v>
      </c>
      <c r="K27" s="169" t="e">
        <f ca="1">IF(AND(H27=TRUE,I27=TRUE),TRUE,FALSE)</f>
        <v>#N/A</v>
      </c>
      <c r="L27" s="169" t="e">
        <f ca="1">IF(AND(H27=TRUE,I27=TRUE,J27=TRUE),TRUE,FALSE)</f>
        <v>#N/A</v>
      </c>
      <c r="M27" s="169">
        <v>5000</v>
      </c>
      <c r="N27" s="170">
        <v>0.2</v>
      </c>
      <c r="O27" s="336" t="s">
        <v>1711</v>
      </c>
      <c r="P27">
        <f ca="1">MATCH(MID($A25, SEARCH("-",$A27) + 1, SEARCH("-",$A27,SEARCH("-",$A27)+1) - SEARCH("-",$A27) - 1),INDIRECT(LEFT($A27,SEARCH("-",$A27,1)-1)&amp;"_rows"),0)</f>
        <v>27</v>
      </c>
      <c r="Q27">
        <f ca="1">MATCH(RIGHT($A25,LEN($A25) - SEARCH("-", $A25, SEARCH("-", $A25) + 1)),INDIRECT(LEFT($A25,SEARCH("-",$A25,1)-1)&amp;"_Header"),0)</f>
        <v>4</v>
      </c>
    </row>
    <row r="28" spans="1:17" s="158" customFormat="1" ht="15.95" thickBot="1">
      <c r="A28" s="362"/>
      <c r="B28" s="95" t="s">
        <v>623</v>
      </c>
      <c r="C28" s="123"/>
      <c r="D28" s="123"/>
      <c r="E28" s="309"/>
      <c r="F28" s="309"/>
      <c r="G28" s="211"/>
      <c r="N28" s="163"/>
      <c r="O28" s="333"/>
    </row>
    <row r="29" spans="1:17" s="158" customFormat="1">
      <c r="A29" s="362"/>
      <c r="B29" s="95" t="s">
        <v>623</v>
      </c>
      <c r="C29" s="726" t="s">
        <v>1724</v>
      </c>
      <c r="D29" s="727"/>
      <c r="E29" s="727"/>
      <c r="F29" s="728"/>
      <c r="G29" s="210"/>
      <c r="N29" s="163"/>
      <c r="O29" s="333"/>
    </row>
    <row r="30" spans="1:17" s="158" customFormat="1" ht="45" customHeight="1">
      <c r="A30" s="362"/>
      <c r="B30" s="95" t="s">
        <v>623</v>
      </c>
      <c r="C30" s="239"/>
      <c r="D30" s="57" t="s">
        <v>1725</v>
      </c>
      <c r="E30" s="312"/>
      <c r="F30" s="230" t="s">
        <v>678</v>
      </c>
      <c r="G30" s="211"/>
      <c r="H30" s="174"/>
      <c r="I30" s="174"/>
      <c r="K30" s="174"/>
      <c r="N30" s="163"/>
      <c r="O30" s="333"/>
    </row>
    <row r="31" spans="1:17" s="158" customFormat="1">
      <c r="A31" s="362" t="s">
        <v>1726</v>
      </c>
      <c r="B31" s="95" t="s">
        <v>623</v>
      </c>
      <c r="C31" s="239" t="e">
        <f ca="1">INDEX(INDIRECT("data_"&amp;C$1&amp;"_array"),MATCH(Cover!$C$17,INDIRECT("data_"&amp;C$1&amp;"_rows"),0),MATCH(SUBSTITUTE($A31,"strt","end"),INDIRECT("data_"&amp;C$1&amp;"_cols"),0))</f>
        <v>#N/A</v>
      </c>
      <c r="D31" s="176" t="e">
        <f ca="1">INDEX(INDIRECT("data_"&amp;D$1&amp;"_array"),MATCH(Cover!$C$17,INDIRECT("data_"&amp;D$1&amp;"_rows"),0),MATCH(SUBSTITUTE($A31,"strt","end"),INDIRECT("data_"&amp;D$1&amp;"_cols"),0))</f>
        <v>#N/A</v>
      </c>
      <c r="E31" s="312" t="e">
        <f ca="1">INDEX(INDIRECT("data_"&amp;E$1&amp;"_array"),MATCH(Cover!$C$17,INDIRECT("data_"&amp;E$1&amp;"_rows"),0),MATCH(SUBSTITUTE($A31,"strt","end"),INDIRECT("data_"&amp;E$1&amp;"_cols"),0))</f>
        <v>#N/A</v>
      </c>
      <c r="F31" s="250">
        <f ca="1">INDEX(INDIRECT(LEFT($A31,SEARCH("-",$A31,1)-1)&amp;"_data"),MATCH(MID($A31, SEARCH("-",$A31) + 1, SEARCH("-",$A31,SEARCH("-",$A31)+1) - SEARCH("-",$A31) - 1),INDIRECT(LEFT($A31,SEARCH("-",$A31,1)-1)&amp;"_rows"),0),MATCH(RIGHT($A31,LEN($A31) - SEARCH("-", $A31, SEARCH("-", $A31) + 1)),INDIRECT(LEFT($A31,SEARCH("-",$A31,1)-1)&amp;"_Header"),0))</f>
        <v>0</v>
      </c>
      <c r="G31" s="210"/>
      <c r="H31" s="177"/>
      <c r="I31" s="177"/>
      <c r="J31" s="178"/>
      <c r="K31" s="177"/>
      <c r="L31" s="178"/>
      <c r="M31" s="178"/>
      <c r="N31" s="179"/>
      <c r="O31" s="333"/>
    </row>
    <row r="32" spans="1:17" ht="30" customHeight="1">
      <c r="A32" s="365"/>
      <c r="B32" s="95" t="s">
        <v>623</v>
      </c>
      <c r="C32" s="710" t="s">
        <v>1727</v>
      </c>
      <c r="D32" s="708"/>
      <c r="E32" s="708"/>
      <c r="F32" s="711"/>
      <c r="G32" s="211"/>
      <c r="H32" s="169"/>
      <c r="I32" s="169"/>
      <c r="J32" s="169"/>
      <c r="K32" s="169"/>
      <c r="L32" s="169"/>
      <c r="M32" s="169"/>
      <c r="N32" s="170"/>
    </row>
    <row r="33" spans="1:17" ht="60" customHeight="1" thickBot="1">
      <c r="A33" s="362" t="s">
        <v>1728</v>
      </c>
      <c r="B33" s="95" t="s">
        <v>1729</v>
      </c>
      <c r="C33" s="714"/>
      <c r="D33" s="715"/>
      <c r="E33" s="715"/>
      <c r="F33" s="716"/>
      <c r="G33" s="332" t="e">
        <f ca="1">IF(AND($I33=TRUE,$J33=TRUE),"Return to form","")</f>
        <v>#N/A</v>
      </c>
      <c r="H33" s="169" t="e">
        <f ca="1">D31&lt;&gt;0</f>
        <v>#N/A</v>
      </c>
      <c r="I33" s="169" t="e">
        <f ca="1">F31&gt;=D31</f>
        <v>#N/A</v>
      </c>
      <c r="J33" s="169" t="b">
        <f>ISTEXT(C33)</f>
        <v>0</v>
      </c>
      <c r="K33" s="169" t="e">
        <f ca="1">IF(AND(H33=TRUE,I33=TRUE),TRUE,FALSE)</f>
        <v>#N/A</v>
      </c>
      <c r="L33" s="169" t="e">
        <f ca="1">IF(AND(H33=TRUE,I33=TRUE,J33=TRUE),TRUE,FALSE)</f>
        <v>#N/A</v>
      </c>
      <c r="M33" s="169"/>
      <c r="N33" s="170"/>
      <c r="O33" s="336" t="s">
        <v>1711</v>
      </c>
      <c r="P33">
        <f ca="1">MATCH(MID($A31, SEARCH("-",$A33) + 1, SEARCH("-",$A33,SEARCH("-",$A33)+1) - SEARCH("-",$A33) - 1),INDIRECT(LEFT($A33,SEARCH("-",$A33,1)-1)&amp;"_rows"),0)</f>
        <v>29</v>
      </c>
      <c r="Q33">
        <f ca="1">MATCH(RIGHT($A31,LEN($A31) - SEARCH("-", $A31, SEARCH("-", $A31) + 1)),INDIRECT(LEFT($A31,SEARCH("-",$A31,1)-1)&amp;"_Header"),0)</f>
        <v>4</v>
      </c>
    </row>
    <row r="34" spans="1:17" s="158" customFormat="1">
      <c r="A34" s="362"/>
      <c r="B34" s="95" t="s">
        <v>623</v>
      </c>
      <c r="C34" s="123"/>
      <c r="D34" s="123"/>
      <c r="E34" s="309"/>
      <c r="F34" s="309"/>
      <c r="G34" s="212"/>
      <c r="N34" s="163"/>
      <c r="O34" s="333"/>
    </row>
    <row r="35" spans="1:17" s="158" customFormat="1" ht="15.95" thickBot="1">
      <c r="A35" s="362"/>
      <c r="B35" s="95" t="s">
        <v>623</v>
      </c>
      <c r="C35" s="123"/>
      <c r="D35" s="123"/>
      <c r="E35" s="309"/>
      <c r="F35" s="309"/>
      <c r="G35" s="211"/>
      <c r="N35" s="163"/>
      <c r="O35" s="333"/>
    </row>
    <row r="36" spans="1:17" s="158" customFormat="1">
      <c r="A36" s="362"/>
      <c r="B36" s="95" t="s">
        <v>623</v>
      </c>
      <c r="C36" s="726" t="s">
        <v>1730</v>
      </c>
      <c r="D36" s="727"/>
      <c r="E36" s="727"/>
      <c r="F36" s="728"/>
      <c r="G36" s="210"/>
      <c r="N36" s="163"/>
      <c r="O36" s="333"/>
    </row>
    <row r="37" spans="1:17" s="158" customFormat="1" ht="45" customHeight="1">
      <c r="A37" s="362" t="s">
        <v>1731</v>
      </c>
      <c r="B37" s="95" t="s">
        <v>623</v>
      </c>
      <c r="C37" s="239"/>
      <c r="D37" s="239"/>
      <c r="E37" s="230" t="s">
        <v>1732</v>
      </c>
      <c r="F37" s="230" t="s">
        <v>1733</v>
      </c>
      <c r="G37" s="211"/>
      <c r="H37" s="174"/>
      <c r="I37" s="174"/>
      <c r="K37" s="174"/>
      <c r="N37" s="163"/>
      <c r="O37" s="333"/>
    </row>
    <row r="38" spans="1:17" s="158" customFormat="1">
      <c r="A38" s="362" t="s">
        <v>1734</v>
      </c>
      <c r="B38" s="95" t="s">
        <v>623</v>
      </c>
      <c r="C38" s="239" t="e">
        <f ca="1">INDEX(INDIRECT("data_"&amp;C$1&amp;"_array"),MATCH(Cover!$C$17,INDIRECT("data_"&amp;C$1&amp;"_rows"),0),MATCH(SUBSTITUTE($A38,"strt","end"),INDIRECT("data_"&amp;C$1&amp;"_cols"),0))</f>
        <v>#N/A</v>
      </c>
      <c r="D38" s="239" t="e">
        <f ca="1">INDEX(INDIRECT("data_"&amp;D$1&amp;"_array"),MATCH(Cover!$C$17,INDIRECT("data_"&amp;D$1&amp;"_rows"),0),MATCH(SUBSTITUTE($A38,"strt","end"),INDIRECT("data_"&amp;D$1&amp;"_cols"),0))</f>
        <v>#N/A</v>
      </c>
      <c r="E38" s="250">
        <f ca="1">INDEX(INDIRECT(LEFT($A37,SEARCH("-",$A37,1)-1)&amp;"_data"),MATCH(MID($A37, SEARCH("-",$A37) + 1, SEARCH("-",$A37,SEARCH("-",$A37)+1) - SEARCH("-",$A37) - 1),INDIRECT(LEFT($A37,SEARCH("-",$A37,1)-1)&amp;"_rows"),0),MATCH(RIGHT($A37,LEN($A37) - SEARCH("-", $A37, SEARCH("-", $A37) + 1)),INDIRECT(LEFT($A37,SEARCH("-",$A37,1)-1)&amp;"_Header"),0))</f>
        <v>0</v>
      </c>
      <c r="F38" s="250">
        <f ca="1">INDEX(INDIRECT(LEFT($A38,SEARCH("-",$A38,1)-1)&amp;"_data"),MATCH(MID($A38, SEARCH("-",$A38) + 1, SEARCH("-",$A38,SEARCH("-",$A38)+1) - SEARCH("-",$A38) - 1),INDIRECT(LEFT($A38,SEARCH("-",$A38,1)-1)&amp;"_rows"),0),MATCH(RIGHT($A38,LEN($A38) - SEARCH("-", $A38, SEARCH("-", $A38) + 1)),INDIRECT(LEFT($A38,SEARCH("-",$A38,1)-1)&amp;"_Header"),0))</f>
        <v>0</v>
      </c>
      <c r="G38" s="210"/>
      <c r="H38" s="177"/>
      <c r="I38" s="177"/>
      <c r="J38" s="178"/>
      <c r="K38" s="177"/>
      <c r="L38" s="178"/>
      <c r="M38" s="178"/>
      <c r="N38" s="179"/>
      <c r="O38" s="333"/>
    </row>
    <row r="39" spans="1:17" ht="49.5" customHeight="1">
      <c r="A39" s="365"/>
      <c r="B39" s="95" t="s">
        <v>623</v>
      </c>
      <c r="C39" s="710" t="s">
        <v>1735</v>
      </c>
      <c r="D39" s="708"/>
      <c r="E39" s="708"/>
      <c r="F39" s="711"/>
      <c r="G39" s="211"/>
      <c r="H39" s="169"/>
      <c r="I39" s="169"/>
      <c r="J39" s="169"/>
      <c r="K39" s="169"/>
      <c r="L39" s="169"/>
      <c r="M39" s="169"/>
      <c r="N39" s="170"/>
    </row>
    <row r="40" spans="1:17" ht="60" customHeight="1">
      <c r="A40" s="362" t="s">
        <v>1736</v>
      </c>
      <c r="B40" s="95" t="s">
        <v>1737</v>
      </c>
      <c r="C40" s="714"/>
      <c r="D40" s="715"/>
      <c r="E40" s="715"/>
      <c r="F40" s="716"/>
      <c r="G40" s="332" t="str">
        <f ca="1">IF(AND($L40=TRUE),"Return to form","")</f>
        <v/>
      </c>
      <c r="H40" s="169"/>
      <c r="I40" s="169"/>
      <c r="J40" s="169" t="b">
        <f>ISTEXT(C40)</f>
        <v>0</v>
      </c>
      <c r="K40" s="169" t="b">
        <f ca="1">OR(AND(E38&lt;&gt;0,E38&lt;&gt;F38),AND(F38&lt;&gt;0,E38&lt;&gt;F38))</f>
        <v>0</v>
      </c>
      <c r="L40" s="169" t="b">
        <f ca="1">IF(AND(K40=TRUE,J40=TRUE),TRUE,FALSE)</f>
        <v>0</v>
      </c>
      <c r="M40" s="169"/>
      <c r="N40" s="170"/>
      <c r="O40" s="336"/>
      <c r="Q40">
        <f ca="1">MATCH(RIGHT($A38,LEN($A38) - SEARCH("-", $A38, SEARCH("-", $A38) + 1)),INDIRECT(LEFT($A38,SEARCH("-",$A38,1)-1)&amp;"_Header"),0)</f>
        <v>5</v>
      </c>
    </row>
    <row r="41" spans="1:17" s="158" customFormat="1">
      <c r="A41" s="362"/>
      <c r="B41" s="95" t="s">
        <v>623</v>
      </c>
      <c r="C41" s="123"/>
      <c r="D41" s="123"/>
      <c r="E41" s="309"/>
      <c r="F41" s="309"/>
      <c r="G41" s="212"/>
      <c r="N41" s="163"/>
      <c r="O41" s="333"/>
    </row>
    <row r="42" spans="1:17" s="158" customFormat="1" ht="15.95" thickBot="1">
      <c r="A42" s="362"/>
      <c r="B42" s="95" t="s">
        <v>623</v>
      </c>
      <c r="C42" s="123"/>
      <c r="D42" s="123"/>
      <c r="E42" s="309"/>
      <c r="F42" s="309"/>
      <c r="G42" s="211"/>
      <c r="N42" s="163"/>
      <c r="O42" s="333"/>
    </row>
    <row r="43" spans="1:17" s="158" customFormat="1">
      <c r="A43" s="362"/>
      <c r="B43" s="95" t="s">
        <v>623</v>
      </c>
      <c r="C43" s="726" t="s">
        <v>1738</v>
      </c>
      <c r="D43" s="727"/>
      <c r="E43" s="727"/>
      <c r="F43" s="728"/>
      <c r="G43" s="210"/>
      <c r="N43" s="163"/>
      <c r="O43" s="333"/>
    </row>
    <row r="44" spans="1:17" ht="63.6" customHeight="1">
      <c r="A44" s="365"/>
      <c r="B44" s="95" t="s">
        <v>623</v>
      </c>
      <c r="C44" s="710" t="s">
        <v>1739</v>
      </c>
      <c r="D44" s="708"/>
      <c r="E44" s="708"/>
      <c r="F44" s="711"/>
      <c r="G44" s="211"/>
      <c r="H44" s="169"/>
      <c r="I44" s="169"/>
      <c r="J44" s="169"/>
      <c r="K44" s="169"/>
      <c r="L44" s="169"/>
      <c r="M44" s="169"/>
      <c r="N44" s="170"/>
    </row>
    <row r="45" spans="1:17" ht="60" customHeight="1" thickBot="1">
      <c r="A45" s="362" t="s">
        <v>1740</v>
      </c>
      <c r="B45" s="95" t="s">
        <v>1741</v>
      </c>
      <c r="C45" s="714"/>
      <c r="D45" s="715"/>
      <c r="E45" s="715"/>
      <c r="F45" s="716"/>
      <c r="G45" s="332" t="str">
        <f>IF(AND($K45=TRUE,$J45=TRUE),"Return to form","")</f>
        <v/>
      </c>
      <c r="I45" s="169"/>
      <c r="J45" s="169" t="b">
        <f>ISTEXT(C45)</f>
        <v>0</v>
      </c>
      <c r="K45" s="538" t="b">
        <f>IF(FIN1C!F7="", FALSE, TRUE)</f>
        <v>0</v>
      </c>
      <c r="L45" s="169" t="b">
        <f>IF(AND(K45=TRUE,J45=TRUE),TRUE,FALSE)</f>
        <v>0</v>
      </c>
      <c r="M45" s="169"/>
      <c r="N45" s="170"/>
      <c r="O45" s="336"/>
    </row>
    <row r="46" spans="1:17" s="158" customFormat="1">
      <c r="A46" s="362"/>
      <c r="B46" s="95" t="s">
        <v>623</v>
      </c>
      <c r="C46" s="123"/>
      <c r="D46" s="123"/>
      <c r="E46" s="309"/>
      <c r="F46" s="309"/>
      <c r="G46" s="212"/>
      <c r="N46" s="163"/>
      <c r="O46" s="333"/>
    </row>
  </sheetData>
  <sheetProtection sheet="1" objects="1" scenarios="1"/>
  <mergeCells count="22">
    <mergeCell ref="C40:F40"/>
    <mergeCell ref="C43:F43"/>
    <mergeCell ref="C44:F44"/>
    <mergeCell ref="C45:F45"/>
    <mergeCell ref="C2:F2"/>
    <mergeCell ref="C27:F27"/>
    <mergeCell ref="C26:F26"/>
    <mergeCell ref="C33:F33"/>
    <mergeCell ref="C32:F32"/>
    <mergeCell ref="C29:F29"/>
    <mergeCell ref="C23:F23"/>
    <mergeCell ref="C9:F9"/>
    <mergeCell ref="C8:F8"/>
    <mergeCell ref="C15:F15"/>
    <mergeCell ref="C14:F14"/>
    <mergeCell ref="C21:F21"/>
    <mergeCell ref="C5:F5"/>
    <mergeCell ref="C17:F17"/>
    <mergeCell ref="C11:F11"/>
    <mergeCell ref="C39:F39"/>
    <mergeCell ref="C36:F36"/>
    <mergeCell ref="C20:F20"/>
  </mergeCells>
  <conditionalFormatting sqref="C9">
    <cfRule type="expression" dxfId="52" priority="12">
      <formula>$L9=TRUE</formula>
    </cfRule>
    <cfRule type="expression" dxfId="51" priority="13">
      <formula>$K9=TRUE</formula>
    </cfRule>
  </conditionalFormatting>
  <conditionalFormatting sqref="C15">
    <cfRule type="expression" dxfId="50" priority="10">
      <formula>$L15=TRUE</formula>
    </cfRule>
    <cfRule type="expression" dxfId="49" priority="11">
      <formula>$K15=TRUE</formula>
    </cfRule>
  </conditionalFormatting>
  <conditionalFormatting sqref="C21">
    <cfRule type="expression" dxfId="48" priority="8">
      <formula>$L21=TRUE</formula>
    </cfRule>
    <cfRule type="expression" dxfId="47" priority="9">
      <formula>$K21=TRUE</formula>
    </cfRule>
  </conditionalFormatting>
  <conditionalFormatting sqref="C27">
    <cfRule type="expression" dxfId="46" priority="6">
      <formula>$L27=TRUE</formula>
    </cfRule>
    <cfRule type="expression" dxfId="45" priority="7">
      <formula>$K27=TRUE</formula>
    </cfRule>
  </conditionalFormatting>
  <conditionalFormatting sqref="C33">
    <cfRule type="expression" dxfId="44" priority="4">
      <formula>$L33=TRUE</formula>
    </cfRule>
    <cfRule type="expression" dxfId="43" priority="5">
      <formula>$K33=TRUE</formula>
    </cfRule>
  </conditionalFormatting>
  <conditionalFormatting sqref="C40">
    <cfRule type="expression" dxfId="42" priority="1">
      <formula>$L40=TRUE</formula>
    </cfRule>
    <cfRule type="expression" dxfId="41" priority="2">
      <formula>$K40=TRUE</formula>
    </cfRule>
  </conditionalFormatting>
  <conditionalFormatting sqref="C45">
    <cfRule type="expression" dxfId="40" priority="3084">
      <formula>$L45=TRUE</formula>
    </cfRule>
    <cfRule type="expression" dxfId="39" priority="3085">
      <formula>K45=TRUE</formula>
    </cfRule>
  </conditionalFormatting>
  <hyperlinks>
    <hyperlink ref="G9" location="'FIN1'!$D$17" display="'FIN1'!$D$17" xr:uid="{00000000-0004-0000-0C00-000000000000}"/>
    <hyperlink ref="G15" location="'FIN1'!$D$18" display="'FIN1'!$D$18" xr:uid="{00000000-0004-0000-0C00-000001000000}"/>
    <hyperlink ref="G21" location="'FIN1'!$D$22" display="'FIN1'!$D$22" xr:uid="{00000000-0004-0000-0C00-000002000000}"/>
    <hyperlink ref="G27" location="'FIN1'!$D$27" display="'FIN1'!$D$27" xr:uid="{00000000-0004-0000-0C00-000003000000}"/>
    <hyperlink ref="G33" location="'FIN1'!$D$29" display="'FIN1'!$D$29" xr:uid="{00000000-0004-0000-0C00-000004000000}"/>
    <hyperlink ref="B2" location="Key!A1" display="Key to cell shading" xr:uid="{AE525C07-E46F-4144-9997-8435B268BAC3}"/>
    <hyperlink ref="G40" location="FIN1C!E49" display="FIN1C!E49" xr:uid="{CB3C44F3-D1ED-4637-8D8E-EDE6A3A943FD}"/>
    <hyperlink ref="G45" location="FIN1C!F7" display="FIN1C!F7" xr:uid="{74B37B05-C823-4385-B807-6D5C5F983A56}"/>
  </hyperlinks>
  <pageMargins left="0.7" right="0.7" top="0.75" bottom="0.75" header="0.3" footer="0.3"/>
  <pageSetup paperSize="9" orientation="portrait" r:id="rId1"/>
  <headerFooter>
    <oddHeader>&amp;C&amp;"Calibri"&amp;10&amp;K000000 OFFICIAL - HMG USE ONLY&amp;1#_x000D_</oddHeader>
    <oddFooter>&amp;C_x000D_&amp;1#&amp;"Calibri"&amp;10&amp;K000000 OFFICIAL - HMG USE ONLY</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theme="8" tint="0.39997558519241921"/>
    <pageSetUpPr fitToPage="1"/>
  </sheetPr>
  <dimension ref="A1:N22"/>
  <sheetViews>
    <sheetView showGridLines="0" topLeftCell="B3" zoomScale="80" zoomScaleNormal="80" zoomScaleSheetLayoutView="100" workbookViewId="0">
      <selection activeCell="B3" sqref="B3"/>
    </sheetView>
  </sheetViews>
  <sheetFormatPr defaultColWidth="8.88671875" defaultRowHeight="0" customHeight="1" zeroHeight="1"/>
  <cols>
    <col min="1" max="1" width="12.6640625" hidden="1" customWidth="1"/>
    <col min="2" max="2" width="10.6640625" style="21" customWidth="1"/>
    <col min="3" max="3" width="103.33203125" style="21" bestFit="1" customWidth="1"/>
    <col min="4" max="6" width="15.6640625" style="21" customWidth="1"/>
    <col min="7" max="7" width="15.6640625" style="246" customWidth="1"/>
    <col min="8" max="14" width="8.88671875" hidden="1" customWidth="1"/>
  </cols>
  <sheetData>
    <row r="1" spans="1:14" ht="15.6" hidden="1">
      <c r="A1" s="362" t="s">
        <v>83</v>
      </c>
      <c r="B1" s="362" t="s">
        <v>401</v>
      </c>
      <c r="C1" s="362"/>
      <c r="D1" s="362" t="s">
        <v>1577</v>
      </c>
      <c r="E1">
        <f>COLUMN()</f>
        <v>5</v>
      </c>
      <c r="F1" s="362" t="s">
        <v>1578</v>
      </c>
      <c r="G1"/>
      <c r="H1" s="362" t="s">
        <v>1577</v>
      </c>
      <c r="I1" s="362" t="s">
        <v>1577</v>
      </c>
      <c r="J1" s="362" t="s">
        <v>1577</v>
      </c>
      <c r="K1" s="362"/>
      <c r="L1" s="362" t="s">
        <v>1578</v>
      </c>
      <c r="M1" s="362" t="s">
        <v>1578</v>
      </c>
      <c r="N1" s="362" t="s">
        <v>1578</v>
      </c>
    </row>
    <row r="2" spans="1:14" ht="31.5" hidden="1" customHeight="1">
      <c r="B2"/>
      <c r="C2"/>
      <c r="D2"/>
      <c r="E2"/>
      <c r="F2">
        <f>INDEX(data_LA_info_array,MATCH(Cover!$C$17,data_LA_info_rows,0),MATCH("hra",data_LA_info_cols,0))</f>
        <v>0</v>
      </c>
      <c r="G2"/>
      <c r="H2" s="362" t="s">
        <v>1742</v>
      </c>
      <c r="I2" s="362" t="s">
        <v>1742</v>
      </c>
      <c r="J2" s="362" t="s">
        <v>1742</v>
      </c>
      <c r="K2" s="362"/>
      <c r="L2" s="362" t="s">
        <v>1742</v>
      </c>
      <c r="M2" s="362" t="s">
        <v>1742</v>
      </c>
      <c r="N2" s="362" t="s">
        <v>1742</v>
      </c>
    </row>
    <row r="3" spans="1:14" ht="32.450000000000003" customHeight="1">
      <c r="A3" s="362"/>
      <c r="B3" s="401" t="s">
        <v>84</v>
      </c>
      <c r="C3" s="257"/>
      <c r="D3" s="356" t="s">
        <v>98</v>
      </c>
      <c r="E3" s="262"/>
      <c r="F3" s="261"/>
      <c r="G3" s="244"/>
      <c r="H3" s="362" t="s">
        <v>155</v>
      </c>
      <c r="I3" s="362" t="s">
        <v>155</v>
      </c>
      <c r="J3" s="362" t="s">
        <v>155</v>
      </c>
      <c r="K3" s="362"/>
      <c r="L3" s="362" t="s">
        <v>155</v>
      </c>
      <c r="M3" s="362" t="s">
        <v>155</v>
      </c>
      <c r="N3" s="362" t="s">
        <v>155</v>
      </c>
    </row>
    <row r="4" spans="1:14" ht="15.6">
      <c r="A4" s="362"/>
      <c r="B4" s="402"/>
      <c r="C4" s="257"/>
      <c r="D4" s="261"/>
      <c r="E4" s="262"/>
      <c r="F4" s="261"/>
      <c r="G4" s="244"/>
      <c r="J4">
        <f>COLUMN()</f>
        <v>10</v>
      </c>
    </row>
    <row r="5" spans="1:14" ht="20.100000000000001">
      <c r="A5" s="362"/>
      <c r="B5" s="316" t="s">
        <v>85</v>
      </c>
      <c r="C5" s="257"/>
      <c r="D5" s="261"/>
      <c r="E5" s="355"/>
      <c r="F5" s="261"/>
      <c r="G5" s="244"/>
    </row>
    <row r="6" spans="1:14" ht="90" customHeight="1">
      <c r="A6" s="362"/>
      <c r="B6" s="257"/>
      <c r="C6" s="257"/>
      <c r="D6" s="261"/>
      <c r="E6" s="262"/>
      <c r="F6" s="201" t="str">
        <f>IF($F2&lt;&gt;1,"Not a Housing Revenue Account authority","")</f>
        <v>Not a Housing Revenue Account authority</v>
      </c>
      <c r="G6" s="244"/>
    </row>
    <row r="7" spans="1:14" ht="15.6">
      <c r="A7" s="362" t="s">
        <v>402</v>
      </c>
      <c r="B7" s="263"/>
      <c r="C7" s="96" t="s">
        <v>157</v>
      </c>
      <c r="D7" s="264" t="s">
        <v>158</v>
      </c>
      <c r="E7" s="452"/>
      <c r="F7" s="265" t="s">
        <v>159</v>
      </c>
      <c r="G7" s="452"/>
    </row>
    <row r="8" spans="1:14" ht="15.6">
      <c r="A8" s="362"/>
      <c r="B8" s="266"/>
      <c r="C8" s="96" t="s">
        <v>188</v>
      </c>
      <c r="D8" s="264" t="s">
        <v>1580</v>
      </c>
      <c r="E8" s="242"/>
      <c r="F8" s="265" t="s">
        <v>1580</v>
      </c>
      <c r="G8" s="242"/>
    </row>
    <row r="9" spans="1:14" ht="46.5">
      <c r="A9" s="362"/>
      <c r="B9" s="126" t="s">
        <v>191</v>
      </c>
      <c r="C9" s="69" t="s">
        <v>557</v>
      </c>
      <c r="D9" s="240" t="s">
        <v>475</v>
      </c>
      <c r="E9" s="243" t="s">
        <v>1661</v>
      </c>
      <c r="F9" s="241" t="s">
        <v>1743</v>
      </c>
      <c r="G9" s="243" t="s">
        <v>1661</v>
      </c>
      <c r="H9" t="s">
        <v>223</v>
      </c>
      <c r="I9" t="s">
        <v>224</v>
      </c>
      <c r="J9" t="s">
        <v>225</v>
      </c>
      <c r="L9" t="s">
        <v>223</v>
      </c>
      <c r="M9" t="s">
        <v>224</v>
      </c>
      <c r="N9" t="s">
        <v>225</v>
      </c>
    </row>
    <row r="10" spans="1:14" ht="45" customHeight="1">
      <c r="A10" s="362"/>
      <c r="B10" s="77" t="s">
        <v>227</v>
      </c>
      <c r="C10" s="77" t="s">
        <v>1744</v>
      </c>
      <c r="D10" s="65" t="e">
        <f>INDEX(data_COR_2024_25_array,MATCH(Cover!$C$17,data_COR_2024_25_rows,0),MATCH($A$1&amp;"-"&amp;$A21&amp;"-"&amp;D$1,data_COR_2024_25_cols,0))</f>
        <v>#N/A</v>
      </c>
      <c r="E10" s="262"/>
      <c r="F10" s="65" t="e">
        <f>INDEX(data_COR_2024_25_array,MATCH(Cover!$C$17,data_COR_2024_25_rows,0),MATCH($A$1&amp;"-"&amp;$A21&amp;"-"&amp;F$1,data_COR_2024_25_cols,0))</f>
        <v>#N/A</v>
      </c>
      <c r="G10" s="262"/>
    </row>
    <row r="11" spans="1:14" ht="45" customHeight="1">
      <c r="A11" s="362" t="s">
        <v>1745</v>
      </c>
      <c r="B11" s="52" t="s">
        <v>230</v>
      </c>
      <c r="C11" s="69" t="s">
        <v>1746</v>
      </c>
      <c r="D11" s="267"/>
      <c r="E11" s="204" t="e">
        <f ca="1">IF(AND($H11=TRUE,$I11=FALSE),"Warning","")</f>
        <v>#N/A</v>
      </c>
      <c r="F11" s="302"/>
      <c r="G11" s="204" t="e">
        <f ca="1">IF(AND($L11=TRUE,$M11=FALSE),"Warning","")</f>
        <v>#N/A</v>
      </c>
      <c r="H11" t="e">
        <f ca="1">INDEX(PRU1_validation_data,MATCH($A$1&amp;"-"&amp;$A11&amp;"-"&amp;H$1&amp;"-"&amp;H$2,PRU1_validation_rows,0),MATCH(H$9,PRU1_validation_header,0))</f>
        <v>#N/A</v>
      </c>
      <c r="I11" t="e">
        <f ca="1">INDEX(PRU1_validation_data,MATCH($A$1&amp;"-"&amp;$A11&amp;"-"&amp;I$1&amp;"-"&amp;I$2,PRU1_validation_rows,0),MATCH(I$9,PRU1_validation_header,0))</f>
        <v>#N/A</v>
      </c>
      <c r="J11">
        <f>MATCH($A$1&amp;"-"&amp;$A11&amp;"-"&amp;J$1&amp;"-"&amp;J$2,PRU1_validation_rows,0)</f>
        <v>9</v>
      </c>
      <c r="L11" t="e">
        <f ca="1">INDEX(PRU1_validation_data,MATCH($A$1&amp;"-"&amp;$A11&amp;"-"&amp;L$1&amp;"-"&amp;L$2,PRU1_validation_rows,0),MATCH(L$9,PRU1_validation_header,0))</f>
        <v>#N/A</v>
      </c>
      <c r="M11" t="e">
        <f ca="1">INDEX(PRU1_validation_data,MATCH($A$1&amp;"-"&amp;$A11&amp;"-"&amp;M$1&amp;"-"&amp;M$2,PRU1_validation_rows,0),MATCH(M$9,PRU1_validation_header,0))</f>
        <v>#N/A</v>
      </c>
      <c r="N11">
        <f>MATCH($A$1&amp;"-"&amp;$A11&amp;"-"&amp;M$1&amp;"-"&amp;M$2,PRU1_validation_rows,0)</f>
        <v>15</v>
      </c>
    </row>
    <row r="12" spans="1:14" ht="45" customHeight="1">
      <c r="A12" s="362" t="s">
        <v>1747</v>
      </c>
      <c r="B12" s="76" t="s">
        <v>233</v>
      </c>
      <c r="C12" s="124" t="s">
        <v>1748</v>
      </c>
      <c r="D12" s="66">
        <f>'FIN1'!D$30</f>
        <v>0</v>
      </c>
      <c r="E12" s="262"/>
      <c r="F12" s="66">
        <f>'FIN1'!E$30</f>
        <v>0</v>
      </c>
      <c r="G12" s="262"/>
    </row>
    <row r="13" spans="1:14" ht="45" customHeight="1">
      <c r="A13" s="362" t="s">
        <v>1749</v>
      </c>
      <c r="B13" s="52" t="s">
        <v>236</v>
      </c>
      <c r="C13" s="75" t="s">
        <v>1750</v>
      </c>
      <c r="D13" s="267"/>
      <c r="E13" s="262"/>
      <c r="F13" s="262"/>
      <c r="G13" s="262"/>
    </row>
    <row r="14" spans="1:14" ht="45" customHeight="1">
      <c r="A14" s="362" t="s">
        <v>1751</v>
      </c>
      <c r="B14" s="52" t="s">
        <v>239</v>
      </c>
      <c r="C14" s="75" t="s">
        <v>1752</v>
      </c>
      <c r="D14" s="267"/>
      <c r="E14" s="262"/>
      <c r="F14" s="262"/>
      <c r="G14" s="262"/>
    </row>
    <row r="15" spans="1:14" ht="45" customHeight="1">
      <c r="A15" s="362" t="s">
        <v>1753</v>
      </c>
      <c r="B15" s="52" t="s">
        <v>242</v>
      </c>
      <c r="C15" s="75" t="s">
        <v>1754</v>
      </c>
      <c r="D15" s="66">
        <f>$F15</f>
        <v>0</v>
      </c>
      <c r="E15" s="262"/>
      <c r="F15" s="267"/>
      <c r="G15" s="262"/>
    </row>
    <row r="16" spans="1:14" ht="45" customHeight="1">
      <c r="A16" s="362" t="s">
        <v>1755</v>
      </c>
      <c r="B16" s="52" t="s">
        <v>245</v>
      </c>
      <c r="C16" s="75" t="s">
        <v>1756</v>
      </c>
      <c r="D16" s="66">
        <f>$F16</f>
        <v>0</v>
      </c>
      <c r="E16" s="262"/>
      <c r="F16" s="267"/>
      <c r="G16" s="262"/>
    </row>
    <row r="17" spans="1:14" ht="45" customHeight="1">
      <c r="A17" s="362" t="s">
        <v>1757</v>
      </c>
      <c r="B17" s="52" t="s">
        <v>248</v>
      </c>
      <c r="C17" s="75" t="s">
        <v>1758</v>
      </c>
      <c r="D17" s="267"/>
      <c r="E17" s="262"/>
      <c r="F17" s="268"/>
      <c r="G17" s="262"/>
    </row>
    <row r="18" spans="1:14" ht="45" customHeight="1">
      <c r="A18" s="362" t="s">
        <v>1759</v>
      </c>
      <c r="B18" s="52" t="s">
        <v>251</v>
      </c>
      <c r="C18" s="75" t="s">
        <v>1760</v>
      </c>
      <c r="D18" s="262"/>
      <c r="E18" s="262"/>
      <c r="F18" s="267"/>
      <c r="G18" s="262"/>
    </row>
    <row r="19" spans="1:14" ht="45" customHeight="1">
      <c r="A19" s="362" t="s">
        <v>1761</v>
      </c>
      <c r="B19" s="130" t="s">
        <v>254</v>
      </c>
      <c r="C19" s="129" t="s">
        <v>1762</v>
      </c>
      <c r="D19" s="269">
        <f>SUM(D$13:D$17)</f>
        <v>0</v>
      </c>
      <c r="E19" s="262"/>
      <c r="F19" s="269">
        <f>SUM(F$15:F$18)</f>
        <v>0</v>
      </c>
      <c r="G19" s="262"/>
    </row>
    <row r="20" spans="1:14" ht="45" customHeight="1">
      <c r="A20" s="362" t="s">
        <v>1763</v>
      </c>
      <c r="B20" s="130" t="s">
        <v>257</v>
      </c>
      <c r="C20" s="71" t="s">
        <v>1764</v>
      </c>
      <c r="D20" s="72">
        <f>D$12-D$19</f>
        <v>0</v>
      </c>
      <c r="E20" s="204" t="e">
        <f ca="1">IF(AND($H20=TRUE,$I20=FALSE),"Warning","")</f>
        <v>#N/A</v>
      </c>
      <c r="F20" s="72">
        <f>F$12-F$19</f>
        <v>0</v>
      </c>
      <c r="G20" s="204" t="e">
        <f ca="1">IF(AND($L20=TRUE,$M20=FALSE),"Warning","")</f>
        <v>#N/A</v>
      </c>
      <c r="H20" t="e">
        <f ca="1">INDEX(PRU1_validation_data,MATCH($A$1&amp;"-"&amp;$A20&amp;"-"&amp;H$1&amp;"-"&amp;H$3,PRU1_validation_rows,0),MATCH(H$9,PRU1_validation_header,0))</f>
        <v>#N/A</v>
      </c>
      <c r="I20" t="e">
        <f ca="1">INDEX(PRU1_validation_data,MATCH($A$1&amp;"-"&amp;$A20&amp;"-"&amp;I$1&amp;"-"&amp;I$3,PRU1_validation_rows,0),MATCH(I$9,PRU1_validation_header,0))</f>
        <v>#N/A</v>
      </c>
      <c r="J20">
        <f>MATCH($A$1&amp;"-"&amp;$A20&amp;"-"&amp;J$1&amp;"-"&amp;J$3,PRU1_validation_rows,0)</f>
        <v>21</v>
      </c>
      <c r="L20" t="e">
        <f ca="1">INDEX(PRU1_validation_data,MATCH($A$1&amp;"-"&amp;$A20&amp;"-"&amp;L$1&amp;"-"&amp;L$3,PRU1_validation_rows,0),MATCH(L$9,PRU1_validation_header,0))</f>
        <v>#N/A</v>
      </c>
      <c r="M20" t="e">
        <f ca="1">INDEX(PRU1_validation_data,MATCH($A$1&amp;"-"&amp;$A20&amp;"-"&amp;M$1&amp;"-"&amp;M$3,PRU1_validation_rows,0),MATCH(M$9,PRU1_validation_header,0))</f>
        <v>#N/A</v>
      </c>
      <c r="N20">
        <f>MATCH($A$1&amp;"-"&amp;$A20&amp;"-"&amp;N$1&amp;"-"&amp;N$3,PRU1_validation_rows,0)</f>
        <v>27</v>
      </c>
    </row>
    <row r="21" spans="1:14" ht="45" customHeight="1">
      <c r="A21" s="362" t="s">
        <v>1765</v>
      </c>
      <c r="B21" s="73" t="s">
        <v>260</v>
      </c>
      <c r="C21" s="73" t="s">
        <v>1766</v>
      </c>
      <c r="D21" s="74">
        <f>D$11+D$20</f>
        <v>0</v>
      </c>
      <c r="E21" s="262"/>
      <c r="F21" s="74">
        <f>F$11+F$20</f>
        <v>0</v>
      </c>
      <c r="G21" s="262"/>
    </row>
    <row r="22" spans="1:14" ht="15.6">
      <c r="A22" s="362"/>
      <c r="B22" s="257"/>
      <c r="C22" s="257"/>
      <c r="D22" s="261"/>
      <c r="E22" s="262"/>
      <c r="F22" s="261"/>
      <c r="G22" s="244"/>
    </row>
  </sheetData>
  <sheetProtection sheet="1" objects="1" scenarios="1"/>
  <conditionalFormatting sqref="E11">
    <cfRule type="expression" dxfId="38" priority="2">
      <formula>E11="warning"</formula>
    </cfRule>
  </conditionalFormatting>
  <conditionalFormatting sqref="E20">
    <cfRule type="expression" dxfId="37" priority="1">
      <formula>E20="warning"</formula>
    </cfRule>
  </conditionalFormatting>
  <conditionalFormatting sqref="F6">
    <cfRule type="expression" dxfId="36" priority="13">
      <formula>$F$2&lt;&gt;1</formula>
    </cfRule>
  </conditionalFormatting>
  <conditionalFormatting sqref="G11 G20">
    <cfRule type="expression" dxfId="35" priority="15">
      <formula>G11="warning"</formula>
    </cfRule>
  </conditionalFormatting>
  <dataValidations count="1">
    <dataValidation type="custom" allowBlank="1" showInputMessage="1" showErrorMessage="1" errorTitle="Of which" error="Amount, of which attributable to HRA must be less than or equal to total Amount" sqref="F17" xr:uid="{E4940F05-840F-4E22-8429-251978B09D29}">
      <formula1>$F$17&lt;=$D$17</formula1>
    </dataValidation>
  </dataValidations>
  <hyperlinks>
    <hyperlink ref="E20" location="'PRU Validations'!$C$21" display="'PRU Validations'!$C$21" xr:uid="{00000000-0004-0000-0D00-000000000000}"/>
    <hyperlink ref="E11" location="'PRU Validations'!$C$9" display="'PRU Validations'!$C$9" xr:uid="{00000000-0004-0000-0D00-000001000000}"/>
    <hyperlink ref="G11" location="'PRU Validations'!$C$15" display="'PRU Validations'!$C$15" xr:uid="{00000000-0004-0000-0D00-000003000000}"/>
    <hyperlink ref="G20" location="'PRU Validations'!$C$27" display="'PRU Validations'!$C$27" xr:uid="{DF7BB56E-3069-4C70-A7C0-7615D13ECFD7}"/>
    <hyperlink ref="D3" location="Key!A1" display="Key to cell shading" xr:uid="{55B09F93-24D9-47E2-B4E2-558843A647A3}"/>
  </hyperlinks>
  <pageMargins left="0.75" right="0.75" top="1" bottom="1" header="0.5" footer="0.5"/>
  <pageSetup paperSize="9" scale="49" orientation="portrait" r:id="rId1"/>
  <headerFooter alignWithMargins="0">
    <oddHeader>&amp;C&amp;"Calibri"&amp;10&amp;K000000 OFFICIAL - HMG USE ONLY&amp;1#_x000D_</oddHeader>
    <oddFooter>&amp;C_x000D_&amp;1#&amp;"Calibri"&amp;10&amp;K000000 OFFICIAL - HMG USE ONLY</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tabColor theme="8" tint="0.39997558519241921"/>
  </sheetPr>
  <dimension ref="A1:V22"/>
  <sheetViews>
    <sheetView showGridLines="0" topLeftCell="B2" zoomScale="80" zoomScaleNormal="80" zoomScaleSheetLayoutView="100" workbookViewId="0">
      <selection activeCell="B2" sqref="B2"/>
    </sheetView>
  </sheetViews>
  <sheetFormatPr defaultColWidth="19.6640625" defaultRowHeight="15" customHeight="1"/>
  <cols>
    <col min="1" max="1" width="15.33203125" hidden="1" customWidth="1"/>
    <col min="2" max="2" width="8.33203125" style="21" customWidth="1"/>
    <col min="3" max="3" width="36.88671875" style="21" bestFit="1" customWidth="1"/>
    <col min="4" max="10" width="15.6640625" style="21" customWidth="1"/>
    <col min="11" max="11" width="19.6640625" style="21" customWidth="1"/>
    <col min="12" max="22" width="8.88671875" style="21" hidden="1" customWidth="1"/>
    <col min="23" max="23" width="19.6640625" customWidth="1"/>
  </cols>
  <sheetData>
    <row r="1" spans="1:22" ht="15.6" hidden="1">
      <c r="A1" s="362" t="s">
        <v>1767</v>
      </c>
      <c r="B1" s="362" t="s">
        <v>121</v>
      </c>
      <c r="C1" s="362" t="s">
        <v>122</v>
      </c>
      <c r="D1" s="362"/>
      <c r="E1" s="362" t="s">
        <v>1768</v>
      </c>
      <c r="F1" s="362"/>
      <c r="G1" s="362" t="s">
        <v>1769</v>
      </c>
      <c r="H1" s="362" t="s">
        <v>1770</v>
      </c>
      <c r="I1" s="362">
        <f>COLUMN()</f>
        <v>9</v>
      </c>
      <c r="J1" s="362"/>
      <c r="K1" s="362"/>
      <c r="L1" s="362" t="s">
        <v>223</v>
      </c>
      <c r="M1" s="362" t="s">
        <v>224</v>
      </c>
      <c r="N1" s="362" t="s">
        <v>1771</v>
      </c>
      <c r="O1" s="362"/>
      <c r="P1" s="362" t="s">
        <v>223</v>
      </c>
      <c r="Q1" s="362" t="s">
        <v>224</v>
      </c>
      <c r="R1" s="362" t="s">
        <v>1771</v>
      </c>
      <c r="S1" s="362"/>
      <c r="T1" s="362" t="s">
        <v>223</v>
      </c>
      <c r="U1" s="362" t="s">
        <v>224</v>
      </c>
      <c r="V1" s="362" t="s">
        <v>1771</v>
      </c>
    </row>
    <row r="2" spans="1:22" ht="32.450000000000003" customHeight="1">
      <c r="A2" s="362"/>
      <c r="B2" s="272" t="s">
        <v>87</v>
      </c>
      <c r="C2" s="19"/>
      <c r="D2" s="31"/>
      <c r="E2" s="356" t="s">
        <v>98</v>
      </c>
      <c r="F2" s="273"/>
      <c r="G2" s="273"/>
      <c r="H2" s="273"/>
      <c r="I2" s="19"/>
      <c r="J2" s="19"/>
      <c r="K2" s="19"/>
      <c r="L2" s="388" t="s">
        <v>1768</v>
      </c>
      <c r="M2" s="388" t="s">
        <v>1768</v>
      </c>
      <c r="N2" s="388" t="s">
        <v>1768</v>
      </c>
      <c r="O2" s="388"/>
      <c r="P2" s="388" t="s">
        <v>1769</v>
      </c>
      <c r="Q2" s="388" t="s">
        <v>1769</v>
      </c>
      <c r="R2" s="388" t="s">
        <v>1769</v>
      </c>
      <c r="S2" s="388"/>
      <c r="T2" s="388" t="s">
        <v>1770</v>
      </c>
      <c r="U2" s="388" t="s">
        <v>1770</v>
      </c>
      <c r="V2" s="388" t="s">
        <v>1770</v>
      </c>
    </row>
    <row r="3" spans="1:22" ht="15.6">
      <c r="A3" s="362"/>
      <c r="B3" s="38"/>
      <c r="C3" s="19"/>
      <c r="D3" s="31"/>
      <c r="E3" s="273"/>
      <c r="F3" s="273"/>
      <c r="G3" s="273"/>
      <c r="H3" s="273"/>
      <c r="I3" s="19"/>
      <c r="J3" s="19"/>
      <c r="K3" s="19"/>
      <c r="L3" s="387" t="s">
        <v>1742</v>
      </c>
      <c r="M3" s="387" t="s">
        <v>1742</v>
      </c>
      <c r="N3" s="387" t="s">
        <v>1742</v>
      </c>
      <c r="O3" s="387"/>
      <c r="P3" s="387" t="s">
        <v>1742</v>
      </c>
      <c r="Q3" s="387" t="s">
        <v>1742</v>
      </c>
      <c r="R3" s="387" t="s">
        <v>1742</v>
      </c>
      <c r="S3" s="388"/>
      <c r="T3" s="388" t="s">
        <v>155</v>
      </c>
      <c r="U3" s="388" t="s">
        <v>155</v>
      </c>
      <c r="V3" s="388" t="s">
        <v>155</v>
      </c>
    </row>
    <row r="4" spans="1:22" ht="20.100000000000001">
      <c r="A4" s="362"/>
      <c r="B4" s="6" t="s">
        <v>88</v>
      </c>
      <c r="C4" s="19"/>
      <c r="D4" s="31"/>
      <c r="E4" s="273"/>
      <c r="F4" s="273"/>
      <c r="G4" s="273"/>
      <c r="H4" s="273"/>
      <c r="I4" s="19"/>
      <c r="J4" s="19"/>
      <c r="K4" s="19"/>
      <c r="L4" s="274"/>
      <c r="M4" s="274"/>
      <c r="N4" s="274">
        <f>COLUMN()</f>
        <v>14</v>
      </c>
      <c r="O4" s="274"/>
      <c r="P4" s="274"/>
      <c r="Q4" s="274"/>
      <c r="R4" s="274"/>
    </row>
    <row r="5" spans="1:22" ht="15.6">
      <c r="A5" s="362" t="s">
        <v>156</v>
      </c>
      <c r="B5" s="263"/>
      <c r="C5" s="35" t="s">
        <v>157</v>
      </c>
      <c r="D5" s="65" t="s">
        <v>158</v>
      </c>
      <c r="E5" s="22" t="s">
        <v>159</v>
      </c>
      <c r="F5" s="22" t="s">
        <v>160</v>
      </c>
      <c r="G5" s="22" t="s">
        <v>161</v>
      </c>
      <c r="H5" s="296" t="s">
        <v>162</v>
      </c>
      <c r="I5" s="729" t="s">
        <v>1772</v>
      </c>
      <c r="J5" s="730"/>
      <c r="K5" s="730"/>
      <c r="L5" s="274"/>
      <c r="M5" s="274"/>
      <c r="N5" s="276"/>
      <c r="O5" s="276"/>
      <c r="P5" s="274"/>
      <c r="Q5" s="274"/>
      <c r="R5" s="276"/>
    </row>
    <row r="6" spans="1:22" ht="17.100000000000001" customHeight="1">
      <c r="A6" s="362"/>
      <c r="B6" s="277"/>
      <c r="C6" s="420" t="s">
        <v>188</v>
      </c>
      <c r="D6" s="159" t="s">
        <v>1580</v>
      </c>
      <c r="E6" s="432" t="s">
        <v>1580</v>
      </c>
      <c r="F6" s="436" t="s">
        <v>1580</v>
      </c>
      <c r="G6" s="432" t="s">
        <v>1580</v>
      </c>
      <c r="H6" s="437" t="s">
        <v>1580</v>
      </c>
      <c r="I6" s="731"/>
      <c r="J6" s="732"/>
      <c r="K6" s="732"/>
      <c r="L6" s="276"/>
      <c r="M6" s="276"/>
      <c r="N6" s="422"/>
      <c r="O6" s="274"/>
      <c r="P6" s="276"/>
      <c r="Q6" s="276"/>
      <c r="R6" s="422"/>
      <c r="S6" s="422"/>
      <c r="T6" s="422"/>
      <c r="U6" s="422"/>
      <c r="V6" s="422"/>
    </row>
    <row r="7" spans="1:22" ht="108.6">
      <c r="A7" s="362" t="s">
        <v>190</v>
      </c>
      <c r="B7" s="430" t="s">
        <v>191</v>
      </c>
      <c r="C7" s="218" t="s">
        <v>557</v>
      </c>
      <c r="D7" s="219" t="s">
        <v>1773</v>
      </c>
      <c r="E7" s="220" t="s">
        <v>1774</v>
      </c>
      <c r="F7" s="219" t="s">
        <v>1775</v>
      </c>
      <c r="G7" s="220" t="s">
        <v>1776</v>
      </c>
      <c r="H7" s="295" t="s">
        <v>1777</v>
      </c>
      <c r="I7" s="221" t="s">
        <v>1778</v>
      </c>
      <c r="J7" s="221" t="s">
        <v>1779</v>
      </c>
      <c r="K7" s="350" t="s">
        <v>1780</v>
      </c>
      <c r="O7" s="274"/>
      <c r="S7" s="278"/>
      <c r="T7" s="278"/>
      <c r="U7" s="279"/>
      <c r="V7" s="279"/>
    </row>
    <row r="8" spans="1:22" ht="20.25" customHeight="1">
      <c r="A8" s="362" t="s">
        <v>1781</v>
      </c>
      <c r="B8" s="52" t="s">
        <v>227</v>
      </c>
      <c r="C8" s="27" t="s">
        <v>1782</v>
      </c>
      <c r="D8" s="65" t="e">
        <f>INDEX(data_COR_2024_25_array,MATCH(Cover!$C$17,data_COR_2024_25_rows,0),MATCH($A$1&amp;"-"&amp;$A8&amp;"-end",data_COR_2024_25_cols,0))</f>
        <v>#N/A</v>
      </c>
      <c r="E8" s="108"/>
      <c r="F8" s="288" t="e">
        <f>INDEX(data_QMB4_2025_26_array,MATCH(Cover!$C$17,data_QMB4_2025_26_rows,0),MATCH($A$1&amp;"-"&amp;$A8&amp;"-end",data_QMB4_2025_26_cols,0))</f>
        <v>#N/A</v>
      </c>
      <c r="G8" s="108"/>
      <c r="H8" s="285">
        <f>$G8-$E8</f>
        <v>0</v>
      </c>
      <c r="I8" s="330" t="e">
        <f ca="1">IF(AND($L8=TRUE,$M8=FALSE),"Warning","")</f>
        <v>#N/A</v>
      </c>
      <c r="J8" s="330" t="e">
        <f ca="1">IF(AND($P8=TRUE,$Q8=FALSE),"Warning","")</f>
        <v>#N/A</v>
      </c>
      <c r="K8" s="351" t="e">
        <f ca="1">IF(AND($T8=TRUE,$U8=FALSE),"Warning","")</f>
        <v>#N/A</v>
      </c>
      <c r="L8" s="274" t="e">
        <f ca="1">INDEX(INDIRECT($A$1&amp;"_Validation_data"),MATCH($A$1&amp;"-"&amp;$A8&amp;"-"&amp;L$2&amp;"-"&amp;L$3,INDIRECT($A$1&amp;"_Validation_rows"),0),MATCH(L$1,INDIRECT($A$1&amp;"_Validation_header"),0))</f>
        <v>#N/A</v>
      </c>
      <c r="M8" s="274" t="e">
        <f ca="1">INDEX(INDIRECT($A$1&amp;"_Validation_data"),MATCH($A$1&amp;"-"&amp;$A8&amp;"-"&amp;M$2&amp;"-"&amp;M$3,INDIRECT($A$1&amp;"_Validation_rows"),0),MATCH(M$1,INDIRECT($A$1&amp;"_Validation_header"),0))</f>
        <v>#N/A</v>
      </c>
      <c r="N8" s="274">
        <f ca="1">MATCH($A$1&amp;"-"&amp;$A8&amp;"-"&amp;N$2&amp;"-"&amp;N$3,INDIRECT($A$1&amp;"_Validation_rows"),0)</f>
        <v>33</v>
      </c>
      <c r="O8" s="274"/>
      <c r="P8" s="274" t="e">
        <f ca="1">INDEX(INDIRECT($A$1&amp;"_Validation_data"),MATCH($A$1&amp;"-"&amp;$A8&amp;"-"&amp;P$2&amp;"-"&amp;P$3,INDIRECT($A$1&amp;"_Validation_rows"),0),MATCH(P$1,INDIRECT($A$1&amp;"_Validation_header"),0))</f>
        <v>#N/A</v>
      </c>
      <c r="Q8" s="274" t="e">
        <f ca="1">INDEX(INDIRECT($A$1&amp;"_Validation_data"),MATCH($A$1&amp;"-"&amp;$A8&amp;"-"&amp;Q$2&amp;"-"&amp;Q$3,INDIRECT($A$1&amp;"_Validation_rows"),0),MATCH(Q$1,INDIRECT($A$1&amp;"_Validation_header"),0))</f>
        <v>#N/A</v>
      </c>
      <c r="R8" s="274">
        <f ca="1">MATCH($A$1&amp;"-"&amp;$A8&amp;"-"&amp;R$2&amp;"-"&amp;R$3,INDIRECT($A$1&amp;"_Validation_rows"),0)</f>
        <v>39</v>
      </c>
      <c r="T8" s="274" t="e">
        <f ca="1">INDEX(INDIRECT($A$1&amp;"_Validation_data"),MATCH($A$1&amp;"-"&amp;$A8&amp;"-"&amp;T$2&amp;"-"&amp;T$3,INDIRECT($A$1&amp;"_Validation_rows"),0),MATCH(T$1,INDIRECT($A$1&amp;"_Validation_header"),0))</f>
        <v>#N/A</v>
      </c>
      <c r="U8" s="274" t="e">
        <f ca="1">INDEX(INDIRECT($A$1&amp;"_Validation_data"),MATCH($A$1&amp;"-"&amp;$A8&amp;"-"&amp;U$2&amp;"-"&amp;U$3,INDIRECT($A$1&amp;"_Validation_rows"),0),MATCH(U$1,INDIRECT($A$1&amp;"_Validation_header"),0))</f>
        <v>#N/A</v>
      </c>
      <c r="V8" s="274">
        <f ca="1">MATCH($A$1&amp;"-"&amp;$A8&amp;"-"&amp;V$2&amp;"-"&amp;V$3,INDIRECT($A$1&amp;"_Validation_rows"),0)</f>
        <v>45</v>
      </c>
    </row>
    <row r="9" spans="1:22" ht="20.25" customHeight="1">
      <c r="A9" s="362" t="s">
        <v>1783</v>
      </c>
      <c r="B9" s="52" t="s">
        <v>230</v>
      </c>
      <c r="C9" s="27" t="s">
        <v>1784</v>
      </c>
      <c r="D9" s="65" t="e">
        <f>INDEX(data_COR_2024_25_array,MATCH(Cover!$C$17,data_COR_2024_25_rows,0),MATCH($A$1&amp;"-"&amp;$A9&amp;"-end",data_COR_2024_25_cols,0))</f>
        <v>#N/A</v>
      </c>
      <c r="E9" s="284"/>
      <c r="F9" s="289"/>
      <c r="G9" s="286"/>
      <c r="H9" s="68">
        <f t="shared" ref="H9:H11" si="0">$G9-$E9</f>
        <v>0</v>
      </c>
      <c r="I9" s="331" t="e">
        <f ca="1">IF(AND($L9=TRUE,$M9=FALSE),"Warning","")</f>
        <v>#N/A</v>
      </c>
      <c r="J9" s="282"/>
      <c r="K9" s="351" t="e">
        <f ca="1">IF(AND($T9=TRUE,$U9=FALSE),"Warning","")</f>
        <v>#N/A</v>
      </c>
      <c r="L9" s="274" t="e">
        <f ca="1">INDEX(INDIRECT($A$1&amp;"_Validation_data"),MATCH($A$1&amp;"-"&amp;$A9&amp;"-"&amp;L$2&amp;"-"&amp;L$3,INDIRECT($A$1&amp;"_Validation_rows"),0),MATCH(L$1,INDIRECT($A$1&amp;"_Validation_header"),0))</f>
        <v>#N/A</v>
      </c>
      <c r="M9" s="274" t="e">
        <f ca="1">INDEX(INDIRECT($A$1&amp;"_Validation_data"),MATCH($A$1&amp;"-"&amp;$A9&amp;"-"&amp;M$2&amp;"-"&amp;M$3,INDIRECT($A$1&amp;"_Validation_rows"),0),MATCH(M$1,INDIRECT($A$1&amp;"_Validation_header"),0))</f>
        <v>#N/A</v>
      </c>
      <c r="N9" s="274">
        <f ca="1">MATCH($A$1&amp;"-"&amp;$A9&amp;"-"&amp;N$2&amp;"-"&amp;N$3,INDIRECT($A$1&amp;"_Validation_rows"),0)</f>
        <v>51</v>
      </c>
      <c r="O9" s="274"/>
      <c r="P9" s="274"/>
      <c r="Q9" s="274"/>
      <c r="R9" s="274"/>
      <c r="T9" s="274" t="e">
        <f ca="1">INDEX(INDIRECT($A$1&amp;"_Validation_data"),MATCH($A$1&amp;"-"&amp;$A9&amp;"-"&amp;T$2&amp;"-"&amp;T$3,INDIRECT($A$1&amp;"_Validation_rows"),0),MATCH(T$1,INDIRECT($A$1&amp;"_Validation_header"),0))</f>
        <v>#N/A</v>
      </c>
      <c r="U9" s="274" t="e">
        <f ca="1">INDEX(INDIRECT($A$1&amp;"_Validation_data"),MATCH($A$1&amp;"-"&amp;$A9&amp;"-"&amp;U$2&amp;"-"&amp;U$3,INDIRECT($A$1&amp;"_Validation_rows"),0),MATCH(U$1,INDIRECT($A$1&amp;"_Validation_header"),0))</f>
        <v>#N/A</v>
      </c>
      <c r="V9" s="274">
        <f ca="1">MATCH($A$1&amp;"-"&amp;$A9&amp;"-"&amp;V$2&amp;"-"&amp;V$3,INDIRECT($A$1&amp;"_Validation_rows"),0)</f>
        <v>57</v>
      </c>
    </row>
    <row r="10" spans="1:22" ht="20.25" customHeight="1">
      <c r="A10" s="362" t="s">
        <v>1785</v>
      </c>
      <c r="B10" s="71" t="s">
        <v>233</v>
      </c>
      <c r="C10" s="67" t="s">
        <v>1786</v>
      </c>
      <c r="D10" s="70" t="e">
        <f>SUM(D$8:D$9)</f>
        <v>#N/A</v>
      </c>
      <c r="E10" s="285">
        <f t="shared" ref="E10:G10" si="1">SUM(E$8:E$9)</f>
        <v>0</v>
      </c>
      <c r="F10" s="290"/>
      <c r="G10" s="287">
        <f t="shared" si="1"/>
        <v>0</v>
      </c>
      <c r="H10" s="68">
        <f t="shared" si="0"/>
        <v>0</v>
      </c>
      <c r="I10" s="282"/>
      <c r="J10" s="282"/>
      <c r="K10" s="282"/>
      <c r="L10" s="274"/>
      <c r="M10" s="274"/>
      <c r="N10" s="274"/>
      <c r="P10" s="274"/>
      <c r="Q10" s="274"/>
      <c r="R10" s="274"/>
    </row>
    <row r="11" spans="1:22" ht="20.25" customHeight="1">
      <c r="A11" s="362" t="s">
        <v>1787</v>
      </c>
      <c r="B11" s="52" t="s">
        <v>236</v>
      </c>
      <c r="C11" s="27" t="s">
        <v>1788</v>
      </c>
      <c r="D11" s="65" t="e">
        <f>INDEX(data_COR_2024_25_array,MATCH(Cover!$C$17,data_COR_2024_25_rows,0),MATCH($A$1&amp;"-"&amp;$A11&amp;"-end",data_COR_2024_25_cols,0))</f>
        <v>#N/A</v>
      </c>
      <c r="E11" s="108"/>
      <c r="F11" s="292" t="e">
        <f>INDEX(data_QMB4_2025_26_array,MATCH(Cover!$C$17,data_QMB4_2025_26_rows,0),MATCH($A$1&amp;"-"&amp;$A11&amp;"-end",data_QMB4_2025_26_cols,0))</f>
        <v>#N/A</v>
      </c>
      <c r="G11" s="108"/>
      <c r="H11" s="285">
        <f t="shared" si="0"/>
        <v>0</v>
      </c>
      <c r="I11" s="330" t="e">
        <f ca="1">IF(AND($L11=TRUE,$M11=FALSE),"Warning","")</f>
        <v>#N/A</v>
      </c>
      <c r="J11" s="330" t="e">
        <f ca="1">IF(AND($P11=TRUE,$Q11=FALSE),"Warning","")</f>
        <v>#N/A</v>
      </c>
      <c r="K11" s="351" t="e">
        <f ca="1">IF(AND($T11=TRUE,$U11=FALSE),"Warning","")</f>
        <v>#N/A</v>
      </c>
      <c r="L11" s="274" t="e">
        <f ca="1">INDEX(INDIRECT($A$1&amp;"_Validation_data"),MATCH($A$1&amp;"-"&amp;$A11&amp;"-"&amp;L$2&amp;"-"&amp;L$3,INDIRECT($A$1&amp;"_Validation_rows"),0),MATCH(L$1,INDIRECT($A$1&amp;"_Validation_header"),0))</f>
        <v>#N/A</v>
      </c>
      <c r="M11" s="274" t="e">
        <f ca="1">INDEX(INDIRECT($A$1&amp;"_Validation_data"),MATCH($A$1&amp;"-"&amp;$A11&amp;"-"&amp;M$2&amp;"-"&amp;M$3,INDIRECT($A$1&amp;"_Validation_rows"),0),MATCH(M$1,INDIRECT($A$1&amp;"_Validation_header"),0))</f>
        <v>#N/A</v>
      </c>
      <c r="N11" s="274">
        <f ca="1">MATCH($A$1&amp;"-"&amp;$A11&amp;"-"&amp;N$2&amp;"-"&amp;N$3,INDIRECT($A$1&amp;"_Validation_rows"),0)</f>
        <v>63</v>
      </c>
      <c r="P11" s="274" t="e">
        <f ca="1">INDEX(INDIRECT($A$1&amp;"_Validation_data"),MATCH($A$1&amp;"-"&amp;$A11&amp;"-"&amp;P$2&amp;"-"&amp;P$3,INDIRECT($A$1&amp;"_Validation_rows"),0),MATCH(P$1,INDIRECT($A$1&amp;"_Validation_header"),0))</f>
        <v>#N/A</v>
      </c>
      <c r="Q11" s="274" t="e">
        <f ca="1">INDEX(INDIRECT($A$1&amp;"_Validation_data"),MATCH($A$1&amp;"-"&amp;$A11&amp;"-"&amp;Q$2&amp;"-"&amp;Q$3,INDIRECT($A$1&amp;"_Validation_rows"),0),MATCH(Q$1,INDIRECT($A$1&amp;"_Validation_header"),0))</f>
        <v>#N/A</v>
      </c>
      <c r="R11" s="274">
        <f ca="1">MATCH($A$1&amp;"-"&amp;$A11&amp;"-"&amp;R$2&amp;"-"&amp;R$3,INDIRECT($A$1&amp;"_Validation_rows"),0)</f>
        <v>69</v>
      </c>
      <c r="T11" s="274" t="e">
        <f ca="1">INDEX(INDIRECT($A$1&amp;"_Validation_data"),MATCH($A$1&amp;"-"&amp;$A11&amp;"-"&amp;T$2&amp;"-"&amp;T$3,INDIRECT($A$1&amp;"_Validation_rows"),0),MATCH(T$1,INDIRECT($A$1&amp;"_Validation_header"),0))</f>
        <v>#N/A</v>
      </c>
      <c r="U11" s="274" t="e">
        <f ca="1">INDEX(INDIRECT($A$1&amp;"_Validation_data"),MATCH($A$1&amp;"-"&amp;$A11&amp;"-"&amp;U$2&amp;"-"&amp;U$3,INDIRECT($A$1&amp;"_Validation_rows"),0),MATCH(U$1,INDIRECT($A$1&amp;"_Validation_header"),0))</f>
        <v>#N/A</v>
      </c>
      <c r="V11" s="274">
        <f ca="1">MATCH($A$1&amp;"-"&amp;$A11&amp;"-"&amp;V$2&amp;"-"&amp;V$3,INDIRECT($A$1&amp;"_Validation_rows"),0)</f>
        <v>75</v>
      </c>
    </row>
    <row r="12" spans="1:22" ht="20.25" customHeight="1">
      <c r="A12" s="362" t="s">
        <v>1789</v>
      </c>
      <c r="B12" s="71" t="s">
        <v>239</v>
      </c>
      <c r="C12" s="67" t="s">
        <v>1790</v>
      </c>
      <c r="D12" s="70" t="e">
        <f>SUM(D$10-D$11)</f>
        <v>#N/A</v>
      </c>
      <c r="E12" s="285">
        <f t="shared" ref="E12:G12" si="2">SUM(E$10-E$11)</f>
        <v>0</v>
      </c>
      <c r="F12" s="289"/>
      <c r="G12" s="287">
        <f t="shared" si="2"/>
        <v>0</v>
      </c>
      <c r="H12" s="68">
        <f>$G12-$E12</f>
        <v>0</v>
      </c>
      <c r="I12" s="283"/>
      <c r="J12" s="283"/>
      <c r="K12" s="283"/>
    </row>
    <row r="13" spans="1:22" ht="63.95" customHeight="1">
      <c r="A13" s="362"/>
      <c r="B13" s="257"/>
      <c r="C13" s="19"/>
      <c r="D13" s="256" t="s">
        <v>1791</v>
      </c>
      <c r="E13" s="293" t="str">
        <f>IF(E$10&gt;E$20,"Error: gross debt must not be greater than authorised limit","")</f>
        <v/>
      </c>
      <c r="F13" s="271"/>
      <c r="G13" s="294" t="str">
        <f>IF(G$10&gt;G$20,"Error: gross debt must not be greater than authorised limit","")</f>
        <v/>
      </c>
      <c r="H13" s="275"/>
      <c r="I13" s="283"/>
      <c r="J13" s="283"/>
      <c r="K13" s="283"/>
    </row>
    <row r="14" spans="1:22" ht="15.6">
      <c r="A14" s="362"/>
      <c r="B14" s="257"/>
      <c r="C14" s="19"/>
      <c r="D14" s="31"/>
      <c r="E14" s="273"/>
      <c r="F14" s="273"/>
      <c r="G14" s="273"/>
      <c r="H14" s="273"/>
      <c r="I14" s="283"/>
      <c r="J14" s="283"/>
      <c r="K14" s="283"/>
    </row>
    <row r="15" spans="1:22" ht="20.100000000000001">
      <c r="A15" s="362" t="s">
        <v>1792</v>
      </c>
      <c r="B15" s="6" t="s">
        <v>89</v>
      </c>
      <c r="C15" s="19"/>
      <c r="D15" s="31"/>
      <c r="E15" s="273"/>
      <c r="F15" s="273"/>
      <c r="G15" s="273"/>
      <c r="H15" s="273"/>
      <c r="I15" s="283"/>
      <c r="J15" s="283"/>
      <c r="K15" s="283"/>
    </row>
    <row r="16" spans="1:22" ht="15.6">
      <c r="A16" s="362" t="s">
        <v>156</v>
      </c>
      <c r="B16" s="263"/>
      <c r="C16" s="297"/>
      <c r="D16" s="301" t="s">
        <v>157</v>
      </c>
      <c r="E16" s="22" t="s">
        <v>159</v>
      </c>
      <c r="F16" s="281"/>
      <c r="G16" s="22" t="s">
        <v>160</v>
      </c>
      <c r="H16" s="352"/>
      <c r="I16" s="283"/>
      <c r="J16" s="283"/>
      <c r="K16" s="283"/>
    </row>
    <row r="17" spans="1:22" ht="15.6">
      <c r="A17" s="362"/>
      <c r="B17" s="263"/>
      <c r="C17" s="298"/>
      <c r="D17" s="431" t="s">
        <v>188</v>
      </c>
      <c r="E17" s="432" t="s">
        <v>1580</v>
      </c>
      <c r="F17" s="433"/>
      <c r="G17" s="432" t="s">
        <v>1580</v>
      </c>
      <c r="H17" s="434"/>
      <c r="I17" s="435"/>
      <c r="J17" s="435"/>
      <c r="K17" s="435"/>
      <c r="L17" s="422"/>
      <c r="M17" s="422"/>
      <c r="N17" s="422"/>
      <c r="O17" s="422"/>
      <c r="P17" s="422"/>
      <c r="Q17" s="422"/>
      <c r="R17" s="422"/>
      <c r="S17" s="422"/>
      <c r="T17" s="422"/>
      <c r="U17" s="422"/>
      <c r="V17" s="422"/>
    </row>
    <row r="18" spans="1:22" ht="45" customHeight="1">
      <c r="A18" s="362" t="s">
        <v>190</v>
      </c>
      <c r="B18" s="430" t="s">
        <v>191</v>
      </c>
      <c r="C18" s="299" t="s">
        <v>557</v>
      </c>
      <c r="D18" s="291"/>
      <c r="E18" s="220" t="s">
        <v>1774</v>
      </c>
      <c r="F18" s="281"/>
      <c r="G18" s="220" t="s">
        <v>1776</v>
      </c>
      <c r="H18" s="352"/>
      <c r="I18" s="283"/>
      <c r="J18" s="283"/>
      <c r="K18" s="283"/>
    </row>
    <row r="19" spans="1:22" ht="20.25" customHeight="1">
      <c r="A19" s="362" t="s">
        <v>1793</v>
      </c>
      <c r="B19" s="52" t="s">
        <v>227</v>
      </c>
      <c r="C19" s="300" t="s">
        <v>1794</v>
      </c>
      <c r="D19" s="291"/>
      <c r="E19" s="286"/>
      <c r="F19" s="281"/>
      <c r="G19" s="108"/>
      <c r="H19" s="352"/>
      <c r="I19" s="283"/>
      <c r="J19" s="283"/>
      <c r="K19" s="283"/>
    </row>
    <row r="20" spans="1:22" ht="20.25" customHeight="1">
      <c r="A20" s="362" t="s">
        <v>1795</v>
      </c>
      <c r="B20" s="52" t="s">
        <v>230</v>
      </c>
      <c r="C20" s="300" t="s">
        <v>1796</v>
      </c>
      <c r="D20" s="291"/>
      <c r="E20" s="286"/>
      <c r="F20" s="281"/>
      <c r="G20" s="108"/>
      <c r="H20" s="352"/>
      <c r="I20" s="283"/>
      <c r="J20" s="283"/>
      <c r="K20" s="283"/>
    </row>
    <row r="21" spans="1:22" ht="63.95" customHeight="1">
      <c r="B21" s="257"/>
      <c r="C21" s="280"/>
      <c r="D21" s="353" t="s">
        <v>1791</v>
      </c>
      <c r="E21" s="354" t="str">
        <f>IF(E$19&gt;E$20,"Error: operational boundary must not be greater than authorised limit","")</f>
        <v/>
      </c>
      <c r="F21" s="281"/>
      <c r="G21" s="354" t="str">
        <f>IF(G$19&gt;G$20,"Error: operational boundary must not be greater than authorised limit","")</f>
        <v/>
      </c>
      <c r="H21" s="273"/>
      <c r="I21" s="19"/>
      <c r="J21" s="19"/>
      <c r="K21" s="19"/>
    </row>
    <row r="22" spans="1:22" ht="15" hidden="1" customHeight="1">
      <c r="F22" s="21" t="str">
        <f>Cover!C17</f>
        <v>&lt;Blank&gt;</v>
      </c>
    </row>
  </sheetData>
  <sheetProtection sheet="1" objects="1" scenarios="1"/>
  <mergeCells count="1">
    <mergeCell ref="I5:K6"/>
  </mergeCells>
  <conditionalFormatting sqref="E21:G21">
    <cfRule type="expression" dxfId="34" priority="12">
      <formula>E$19&gt;E$20</formula>
    </cfRule>
  </conditionalFormatting>
  <conditionalFormatting sqref="F2:F22">
    <cfRule type="expression" dxfId="33" priority="2">
      <formula>$F$22="E31000043"</formula>
    </cfRule>
  </conditionalFormatting>
  <conditionalFormatting sqref="F9:F10 F12 E13:G13 F16:F20">
    <cfRule type="expression" dxfId="32" priority="3074">
      <formula>E$10&gt;E$20</formula>
    </cfRule>
  </conditionalFormatting>
  <conditionalFormatting sqref="I8:K8 I11:K11 K8:K9 I9">
    <cfRule type="expression" dxfId="31" priority="10">
      <formula>I8="warning"</formula>
    </cfRule>
  </conditionalFormatting>
  <conditionalFormatting sqref="J7:J11">
    <cfRule type="expression" dxfId="30" priority="1">
      <formula>$F$22="E31000043"</formula>
    </cfRule>
  </conditionalFormatting>
  <hyperlinks>
    <hyperlink ref="I8" location="'PRU Validations'!$C$33" display="'PRU Validations'!$C$33" xr:uid="{00000000-0004-0000-0E00-000000000000}"/>
    <hyperlink ref="J8" location="'PRU Validations'!$C$39" display="'PRU Validations'!$C$39" xr:uid="{FA50288C-1D37-440B-AF6E-8ED4917C4FF2}"/>
    <hyperlink ref="J11" location="'PRU Validations'!$C$69" display="'PRU Validations'!$C$69" xr:uid="{E6C035A7-F8CE-4087-ACAC-20D187DBCD31}"/>
    <hyperlink ref="I9" location="'PRU Validations'!$C$51" display="'PRU Validations'!$C$51" xr:uid="{6AE10EF3-6D86-4064-B323-362A566BC567}"/>
    <hyperlink ref="I11" location="'PRU Validations'!$C$63" display="'PRU Validations'!$C$63" xr:uid="{599BE618-6442-433F-B615-186957E3187C}"/>
    <hyperlink ref="K8" location="'PRU Validations'!$C$45" display="'PRU Validations'!$C$45" xr:uid="{8C209A73-B2AD-4A2E-8B15-F2120E6F5212}"/>
    <hyperlink ref="K9" location="'PRU Validations'!$C$57" display="'PRU Validations'!$C$57" xr:uid="{1F245BFD-5D44-4B91-B798-265AD4EE61AD}"/>
    <hyperlink ref="K11" location="'PRU Validations'!$C$75" display="'PRU Validations'!$C$75" xr:uid="{E29EDA89-70D3-489D-A5BA-242892FF6258}"/>
    <hyperlink ref="E2" location="Key!A1" display="Key to cell shading" xr:uid="{0D30537D-E8DF-4D0B-9932-80214341FFC7}"/>
  </hyperlinks>
  <pageMargins left="0.7" right="0.7" top="0.75" bottom="0.75" header="0.3" footer="0.3"/>
  <pageSetup paperSize="9" scale="40" orientation="portrait" r:id="rId1"/>
  <headerFooter>
    <oddHeader>&amp;C&amp;"Calibri"&amp;10&amp;K000000 OFFICIAL - HMG USE ONLY&amp;1#_x000D_</oddHeader>
    <oddFooter>&amp;C_x000D_&amp;1#&amp;"Calibri"&amp;10&amp;K000000 OFFICIAL - HMG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8" tint="-0.499984740745262"/>
  </sheetPr>
  <dimension ref="A1:C29"/>
  <sheetViews>
    <sheetView showGridLines="0" topLeftCell="A20" zoomScale="90" zoomScaleNormal="90" zoomScaleSheetLayoutView="100" workbookViewId="0"/>
  </sheetViews>
  <sheetFormatPr defaultColWidth="8.88671875" defaultRowHeight="15" customHeight="1"/>
  <cols>
    <col min="1" max="1" width="30.33203125" bestFit="1" customWidth="1"/>
    <col min="2" max="2" width="33.109375" bestFit="1" customWidth="1"/>
    <col min="3" max="3" width="69.5546875" customWidth="1"/>
  </cols>
  <sheetData>
    <row r="1" spans="1:3" ht="15.6">
      <c r="A1" s="38" t="s">
        <v>36</v>
      </c>
      <c r="B1" s="59"/>
      <c r="C1" s="59"/>
    </row>
    <row r="2" spans="1:3" ht="15.6">
      <c r="A2" s="38"/>
      <c r="B2" s="59"/>
      <c r="C2" s="59"/>
    </row>
    <row r="3" spans="1:3" ht="45" customHeight="1">
      <c r="A3" s="680" t="s">
        <v>37</v>
      </c>
      <c r="B3" s="681"/>
      <c r="C3" s="60" t="s">
        <v>38</v>
      </c>
    </row>
    <row r="4" spans="1:3" ht="45" customHeight="1">
      <c r="A4" s="687" t="s">
        <v>39</v>
      </c>
      <c r="B4" s="682" t="s">
        <v>40</v>
      </c>
      <c r="C4" s="97" t="s">
        <v>41</v>
      </c>
    </row>
    <row r="5" spans="1:3" ht="45" customHeight="1">
      <c r="A5" s="688"/>
      <c r="B5" s="686"/>
      <c r="C5" s="97" t="s">
        <v>42</v>
      </c>
    </row>
    <row r="6" spans="1:3" ht="45" customHeight="1">
      <c r="A6" s="689"/>
      <c r="B6" s="683"/>
      <c r="C6" s="97" t="s">
        <v>43</v>
      </c>
    </row>
    <row r="7" spans="1:3" ht="45" customHeight="1">
      <c r="A7" s="359" t="s">
        <v>44</v>
      </c>
      <c r="B7" s="360" t="s">
        <v>45</v>
      </c>
      <c r="C7" s="97" t="s">
        <v>46</v>
      </c>
    </row>
    <row r="8" spans="1:3" ht="45" customHeight="1">
      <c r="A8" s="359" t="s">
        <v>47</v>
      </c>
      <c r="B8" s="360" t="s">
        <v>48</v>
      </c>
      <c r="C8" s="97" t="s">
        <v>49</v>
      </c>
    </row>
    <row r="9" spans="1:3" ht="45" customHeight="1">
      <c r="A9" s="361" t="s">
        <v>50</v>
      </c>
      <c r="B9" s="360" t="s">
        <v>51</v>
      </c>
      <c r="C9" s="97" t="s">
        <v>52</v>
      </c>
    </row>
    <row r="10" spans="1:3" ht="45" customHeight="1">
      <c r="A10" s="361" t="s">
        <v>53</v>
      </c>
      <c r="B10" s="360" t="s">
        <v>54</v>
      </c>
      <c r="C10" s="97" t="s">
        <v>55</v>
      </c>
    </row>
    <row r="11" spans="1:3" ht="45" customHeight="1">
      <c r="A11" s="361" t="s">
        <v>56</v>
      </c>
      <c r="B11" s="360" t="s">
        <v>57</v>
      </c>
      <c r="C11" s="97" t="s">
        <v>58</v>
      </c>
    </row>
    <row r="12" spans="1:3" ht="45" customHeight="1">
      <c r="A12" s="684" t="s">
        <v>59</v>
      </c>
      <c r="B12" s="682" t="s">
        <v>60</v>
      </c>
      <c r="C12" s="97" t="s">
        <v>61</v>
      </c>
    </row>
    <row r="13" spans="1:3" ht="45" customHeight="1">
      <c r="A13" s="685"/>
      <c r="B13" s="683"/>
      <c r="C13" s="97" t="s">
        <v>62</v>
      </c>
    </row>
    <row r="14" spans="1:3" ht="45" customHeight="1">
      <c r="A14" s="684" t="s">
        <v>63</v>
      </c>
      <c r="B14" s="682" t="s">
        <v>64</v>
      </c>
      <c r="C14" s="97" t="s">
        <v>65</v>
      </c>
    </row>
    <row r="15" spans="1:3" ht="45" customHeight="1">
      <c r="A15" s="685"/>
      <c r="B15" s="683"/>
      <c r="C15" s="97" t="s">
        <v>66</v>
      </c>
    </row>
    <row r="16" spans="1:3" ht="45" customHeight="1">
      <c r="A16" s="361" t="s">
        <v>67</v>
      </c>
      <c r="B16" s="360" t="s">
        <v>68</v>
      </c>
      <c r="C16" s="97"/>
    </row>
    <row r="17" spans="1:3" ht="45" customHeight="1">
      <c r="A17" s="361" t="s">
        <v>69</v>
      </c>
      <c r="B17" s="360" t="s">
        <v>70</v>
      </c>
      <c r="C17" s="97" t="s">
        <v>71</v>
      </c>
    </row>
    <row r="18" spans="1:3" ht="45" customHeight="1">
      <c r="A18" s="361" t="s">
        <v>72</v>
      </c>
      <c r="B18" s="360" t="s">
        <v>73</v>
      </c>
      <c r="C18" s="97" t="s">
        <v>74</v>
      </c>
    </row>
    <row r="19" spans="1:3" ht="45" customHeight="1">
      <c r="A19" s="361" t="s">
        <v>75</v>
      </c>
      <c r="B19" s="360" t="s">
        <v>76</v>
      </c>
      <c r="C19" s="97" t="s">
        <v>77</v>
      </c>
    </row>
    <row r="20" spans="1:3" ht="45" customHeight="1">
      <c r="A20" s="361" t="s">
        <v>78</v>
      </c>
      <c r="B20" s="360" t="s">
        <v>79</v>
      </c>
      <c r="C20" s="97" t="s">
        <v>80</v>
      </c>
    </row>
    <row r="21" spans="1:3" ht="45" customHeight="1">
      <c r="A21" s="361" t="s">
        <v>81</v>
      </c>
      <c r="B21" s="360" t="s">
        <v>82</v>
      </c>
      <c r="C21" s="97"/>
    </row>
    <row r="22" spans="1:3" ht="45" customHeight="1">
      <c r="A22" s="361" t="s">
        <v>83</v>
      </c>
      <c r="B22" s="360" t="s">
        <v>84</v>
      </c>
      <c r="C22" s="97" t="s">
        <v>85</v>
      </c>
    </row>
    <row r="23" spans="1:3" ht="45" customHeight="1">
      <c r="A23" s="684" t="s">
        <v>86</v>
      </c>
      <c r="B23" s="682" t="s">
        <v>87</v>
      </c>
      <c r="C23" s="97" t="s">
        <v>88</v>
      </c>
    </row>
    <row r="24" spans="1:3" ht="45" customHeight="1">
      <c r="A24" s="685"/>
      <c r="B24" s="683"/>
      <c r="C24" s="97" t="s">
        <v>89</v>
      </c>
    </row>
    <row r="25" spans="1:3" ht="45" customHeight="1">
      <c r="A25" s="361" t="s">
        <v>90</v>
      </c>
      <c r="B25" s="97" t="s">
        <v>91</v>
      </c>
      <c r="C25" s="97"/>
    </row>
    <row r="26" spans="1:3" ht="45" customHeight="1">
      <c r="A26" s="361" t="s">
        <v>92</v>
      </c>
      <c r="B26" s="360" t="s">
        <v>93</v>
      </c>
      <c r="C26" s="97" t="s">
        <v>93</v>
      </c>
    </row>
    <row r="27" spans="1:3" ht="45" customHeight="1">
      <c r="A27" s="361" t="s">
        <v>94</v>
      </c>
      <c r="B27" s="360" t="s">
        <v>95</v>
      </c>
      <c r="C27" s="97" t="s">
        <v>95</v>
      </c>
    </row>
    <row r="28" spans="1:3" ht="45" customHeight="1">
      <c r="A28" s="361" t="s">
        <v>96</v>
      </c>
      <c r="B28" s="97" t="s">
        <v>97</v>
      </c>
      <c r="C28" s="97"/>
    </row>
    <row r="29" spans="1:3" ht="15" customHeight="1">
      <c r="A29" s="390"/>
      <c r="B29" s="390"/>
      <c r="C29" s="390"/>
    </row>
  </sheetData>
  <sheetProtection sheet="1" objects="1" scenarios="1"/>
  <mergeCells count="9">
    <mergeCell ref="A3:B3"/>
    <mergeCell ref="B23:B24"/>
    <mergeCell ref="A23:A24"/>
    <mergeCell ref="B4:B6"/>
    <mergeCell ref="A4:A6"/>
    <mergeCell ref="B12:B13"/>
    <mergeCell ref="A12:A13"/>
    <mergeCell ref="B14:B15"/>
    <mergeCell ref="A14:A15"/>
  </mergeCells>
  <hyperlinks>
    <hyperlink ref="A4" location="'E&amp;R1'!A1" display="E&amp;R1" xr:uid="{00000000-0004-0000-0100-000000000000}"/>
    <hyperlink ref="A8" location="'E&amp;R1B'!A1" display="E&amp;R1B" xr:uid="{00000000-0004-0000-0100-000001000000}"/>
    <hyperlink ref="A17" location="'FIN1'!A1" display="FIN1" xr:uid="{00000000-0004-0000-0100-000002000000}"/>
    <hyperlink ref="A22" location="'PRU1'!A1" display="PRU1" xr:uid="{00000000-0004-0000-0100-000003000000}"/>
    <hyperlink ref="A23" location="'PRU2'!A1" display="PRU2" xr:uid="{00000000-0004-0000-0100-000004000000}"/>
    <hyperlink ref="A9:A10" location="'E&amp;R1M3_(GLA Group)'!A1" display="E&amp;R1M3_(GLA Group)" xr:uid="{00000000-0004-0000-0100-000005000000}"/>
    <hyperlink ref="A18" location="FIN1A!A1" display="FIN1A" xr:uid="{00000000-0004-0000-0100-000006000000}"/>
    <hyperlink ref="A7" location="'E&amp;R1A'!A1" display="E&amp;R1A" xr:uid="{00000000-0004-0000-0100-000007000000}"/>
    <hyperlink ref="A9" location="'E&amp;R1D'!A1" display="E&amp;R1D" xr:uid="{00000000-0004-0000-0100-000008000000}"/>
    <hyperlink ref="A10" location="'E&amp;R1E'!A1" display="E&amp;R1E" xr:uid="{00000000-0004-0000-0100-000009000000}"/>
    <hyperlink ref="A16" location="'E&amp;R Validations'!A1" display="E&amp;R Validations" xr:uid="{00000000-0004-0000-0100-00000A000000}"/>
    <hyperlink ref="A21" location="'FIN Validations'!A1" display="FIN Validations" xr:uid="{00000000-0004-0000-0100-00000B000000}"/>
    <hyperlink ref="A25" location="'PRU Validations'!A1" display="PRU Validations" xr:uid="{00000000-0004-0000-0100-00000C000000}"/>
    <hyperlink ref="A26" location="REC!A1" display="REC" xr:uid="{00000000-0004-0000-0100-00000D000000}"/>
    <hyperlink ref="A27" location="MRR!A1" display="MRR" xr:uid="{00000000-0004-0000-0100-00000E000000}"/>
    <hyperlink ref="A28" location="'REC&amp;MRR Validations'!A1" display="REC &amp; MRR Validations" xr:uid="{00000000-0004-0000-0100-00000F000000}"/>
    <hyperlink ref="A19" location="FIN1B!A1" display="FIN1B" xr:uid="{3A81D88A-9440-4BC1-B592-420C8649A18C}"/>
    <hyperlink ref="A11" location="'E&amp;R1F'!A1" display="E&amp;R1F" xr:uid="{E0FCBE94-AEAB-49C9-87EB-E52ABD42D1C6}"/>
    <hyperlink ref="A20" location="FIN1C!A1" display="FIN1C" xr:uid="{4187E2F5-C0DD-4094-8652-6D1511C0D3C8}"/>
    <hyperlink ref="A12" location="'E&amp;R1G'!A1" display="E&amp;R1G" xr:uid="{5527A677-49D3-47B7-9F47-75707F4079E5}"/>
    <hyperlink ref="A14" location="'E&amp;R1H'!A1" display="E&amp;R1H" xr:uid="{7761961A-519D-4BD6-8BDC-5448BE347DE7}"/>
  </hyperlinks>
  <pageMargins left="0.7" right="0.7" top="0.75" bottom="0.75" header="0.3" footer="0.3"/>
  <pageSetup paperSize="9" scale="39" orientation="portrait" r:id="rId1"/>
  <headerFooter>
    <oddHeader>&amp;C&amp;"Calibri"&amp;10&amp;K000000 OFFICIAL - HMG USE ONLY&amp;1#_x000D_</oddHeader>
    <oddFooter>&amp;C_x000D_&amp;1#&amp;"Calibri"&amp;10&amp;K000000 OFFICIAL - HMG USE ONLY</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6">
    <tabColor theme="8" tint="-0.499984740745262"/>
  </sheetPr>
  <dimension ref="A1:R76"/>
  <sheetViews>
    <sheetView showGridLines="0" topLeftCell="B1" zoomScaleNormal="100" zoomScaleSheetLayoutView="100" workbookViewId="0">
      <pane ySplit="3" topLeftCell="A4" activePane="bottomLeft" state="frozen"/>
      <selection pane="bottomLeft" activeCell="B2" sqref="B2"/>
      <selection activeCell="EB38" sqref="EB38"/>
    </sheetView>
  </sheetViews>
  <sheetFormatPr defaultColWidth="8.88671875" defaultRowHeight="15.6"/>
  <cols>
    <col min="1" max="1" width="27" style="227" hidden="1" customWidth="1"/>
    <col min="2" max="2" width="10.6640625" style="164" customWidth="1"/>
    <col min="3" max="3" width="18.33203125" customWidth="1"/>
    <col min="4" max="4" width="15.6640625" customWidth="1"/>
    <col min="5" max="6" width="15.6640625" style="194" customWidth="1"/>
    <col min="7" max="7" width="18.33203125" style="194" customWidth="1"/>
    <col min="8" max="8" width="8.88671875" style="209" customWidth="1"/>
    <col min="9" max="13" width="8.88671875" style="158" hidden="1" customWidth="1"/>
    <col min="14" max="15" width="8.88671875" style="163" hidden="1" customWidth="1"/>
    <col min="16" max="16" width="8.88671875" style="158" hidden="1" customWidth="1"/>
    <col min="17" max="18" width="8.88671875" hidden="1" customWidth="1"/>
    <col min="19" max="19" width="8.88671875" customWidth="1"/>
  </cols>
  <sheetData>
    <row r="1" spans="1:18" s="148" customFormat="1" ht="62.1" hidden="1">
      <c r="A1" s="366"/>
      <c r="B1" s="367"/>
      <c r="C1" s="363" t="s">
        <v>659</v>
      </c>
      <c r="D1" s="363"/>
      <c r="E1" s="363" t="s">
        <v>661</v>
      </c>
      <c r="F1" s="363" t="s">
        <v>1797</v>
      </c>
      <c r="G1" s="363"/>
      <c r="H1" s="368" t="s">
        <v>662</v>
      </c>
      <c r="I1" s="363" t="s">
        <v>663</v>
      </c>
      <c r="J1" s="363" t="s">
        <v>664</v>
      </c>
      <c r="K1" s="363" t="s">
        <v>665</v>
      </c>
      <c r="L1" s="363" t="s">
        <v>223</v>
      </c>
      <c r="M1" s="363" t="s">
        <v>224</v>
      </c>
      <c r="N1" s="363" t="s">
        <v>666</v>
      </c>
      <c r="O1" s="379" t="s">
        <v>667</v>
      </c>
      <c r="P1" s="363" t="s">
        <v>1798</v>
      </c>
      <c r="Q1" s="363"/>
    </row>
    <row r="2" spans="1:18" s="158" customFormat="1" ht="90" customHeight="1">
      <c r="A2" s="365"/>
      <c r="B2" s="356" t="s">
        <v>98</v>
      </c>
      <c r="C2" s="739" t="s">
        <v>1799</v>
      </c>
      <c r="D2" s="740"/>
      <c r="E2" s="740"/>
      <c r="F2" s="740"/>
      <c r="G2" s="741"/>
      <c r="H2" s="207"/>
      <c r="N2" s="163"/>
      <c r="O2" s="163"/>
    </row>
    <row r="3" spans="1:18" s="158" customFormat="1" ht="31.5" thickBot="1">
      <c r="A3" s="365"/>
      <c r="B3" s="95" t="s">
        <v>623</v>
      </c>
      <c r="C3" s="232" t="s">
        <v>672</v>
      </c>
      <c r="D3" s="233">
        <f ca="1">SUM(COUNTIF(L:L,"TRUE")-G3)</f>
        <v>0</v>
      </c>
      <c r="E3" s="443" t="s">
        <v>673</v>
      </c>
      <c r="F3" s="442"/>
      <c r="G3" s="310">
        <f ca="1">COUNTIF(M:M,"TRUE")</f>
        <v>0</v>
      </c>
      <c r="H3" s="207"/>
      <c r="N3" s="163"/>
      <c r="O3" s="163"/>
    </row>
    <row r="4" spans="1:18" s="158" customFormat="1" ht="15.95" thickBot="1">
      <c r="A4" s="365"/>
      <c r="B4" s="95" t="s">
        <v>623</v>
      </c>
      <c r="C4" s="172"/>
      <c r="D4" s="172"/>
      <c r="E4" s="306"/>
      <c r="F4" s="306"/>
      <c r="G4" s="306"/>
      <c r="H4" s="207"/>
      <c r="N4" s="163"/>
      <c r="O4" s="163"/>
    </row>
    <row r="5" spans="1:18">
      <c r="A5" s="380"/>
      <c r="B5" s="95" t="s">
        <v>623</v>
      </c>
      <c r="C5" s="744" t="s">
        <v>1800</v>
      </c>
      <c r="D5" s="745"/>
      <c r="E5" s="745"/>
      <c r="F5" s="745"/>
      <c r="G5" s="746"/>
      <c r="H5" s="95"/>
      <c r="P5" s="164"/>
    </row>
    <row r="6" spans="1:18" ht="45" customHeight="1">
      <c r="A6" s="365"/>
      <c r="B6" s="95" t="s">
        <v>623</v>
      </c>
      <c r="C6" s="229" t="s">
        <v>1801</v>
      </c>
      <c r="D6" s="180"/>
      <c r="E6" s="307"/>
      <c r="F6" s="307"/>
      <c r="G6" s="230" t="s">
        <v>1802</v>
      </c>
      <c r="H6" s="95"/>
      <c r="I6" s="174"/>
      <c r="J6" s="174"/>
      <c r="L6" s="174"/>
      <c r="P6" s="164"/>
    </row>
    <row r="7" spans="1:18">
      <c r="A7" s="365" t="s">
        <v>1803</v>
      </c>
      <c r="B7" s="95" t="s">
        <v>623</v>
      </c>
      <c r="C7" s="249" t="e">
        <f ca="1">INDEX(INDIRECT("data_"&amp;C$1&amp;"_array"),MATCH(Cover!$C$17,INDIRECT("data_"&amp;C$1&amp;"_rows"),0),MATCH(SUBSTITUTE($A7,"strt","end"),INDIRECT("data_"&amp;C$1&amp;"_cols"),0))</f>
        <v>#N/A</v>
      </c>
      <c r="D7" s="181"/>
      <c r="E7" s="308"/>
      <c r="F7" s="308"/>
      <c r="G7" s="250">
        <f ca="1">INDEX(INDIRECT(LEFT($A7,SEARCH("-",$A7,1)-1)&amp;"_data"),MATCH(MID($A7, SEARCH("-",$A7) + 1, SEARCH("-",$A7,SEARCH("-",$A7)+1) - SEARCH("-",$A7) - 1),INDIRECT(LEFT($A7,SEARCH("-",$A7,1)-1)&amp;"_rows"),0),MATCH(RIGHT($A7,LEN($A7) - SEARCH("-", $A7, SEARCH("-", $A7) + 1)),INDIRECT(LEFT($A7,SEARCH("-",$A7,1)-1)&amp;"_Header"),0))</f>
        <v>0</v>
      </c>
      <c r="H7" s="95"/>
      <c r="I7" s="177"/>
      <c r="J7" s="177"/>
      <c r="K7" s="178"/>
      <c r="L7" s="177"/>
      <c r="M7" s="178"/>
      <c r="N7" s="179"/>
      <c r="O7" s="179"/>
      <c r="P7" s="164"/>
    </row>
    <row r="8" spans="1:18" ht="45" customHeight="1">
      <c r="A8" s="365"/>
      <c r="B8" s="95" t="s">
        <v>623</v>
      </c>
      <c r="C8" s="710" t="s">
        <v>1804</v>
      </c>
      <c r="D8" s="708"/>
      <c r="E8" s="708"/>
      <c r="F8" s="708"/>
      <c r="G8" s="711"/>
      <c r="H8" s="95"/>
      <c r="I8" s="169"/>
      <c r="J8" s="169"/>
      <c r="K8" s="169"/>
      <c r="L8" s="169"/>
      <c r="M8" s="169"/>
      <c r="N8" s="170"/>
      <c r="O8" s="170"/>
      <c r="P8" s="164"/>
    </row>
    <row r="9" spans="1:18" ht="60" customHeight="1" thickBot="1">
      <c r="A9" s="365" t="s">
        <v>1805</v>
      </c>
      <c r="B9" s="95" t="s">
        <v>1806</v>
      </c>
      <c r="C9" s="733"/>
      <c r="D9" s="734"/>
      <c r="E9" s="734"/>
      <c r="F9" s="734"/>
      <c r="G9" s="735"/>
      <c r="H9" s="343" t="e">
        <f ca="1">IF(AND($J9=TRUE,$K9=TRUE),"Return to form","")</f>
        <v>#N/A</v>
      </c>
      <c r="I9" s="227" t="b">
        <f ca="1">AND(ISNUMBER(G7),ISNUMBER(C7))</f>
        <v>0</v>
      </c>
      <c r="J9" s="438" t="e">
        <f ca="1">ROUND(G7,0)&lt;&gt;ROUND(C7,0)</f>
        <v>#N/A</v>
      </c>
      <c r="K9" s="227" t="b">
        <f>ISTEXT(C9)</f>
        <v>0</v>
      </c>
      <c r="L9" s="227" t="e">
        <f ca="1">IF(AND(I9=TRUE,J9=TRUE),TRUE,FALSE)</f>
        <v>#N/A</v>
      </c>
      <c r="M9" s="227" t="e">
        <f ca="1">IF(AND(I9=TRUE,J9=TRUE,K9=TRUE),TRUE,FALSE)</f>
        <v>#N/A</v>
      </c>
      <c r="N9" s="170"/>
      <c r="O9" s="170"/>
      <c r="P9" s="336" t="s">
        <v>83</v>
      </c>
      <c r="Q9" s="439">
        <f ca="1">MATCH(MID($A7, SEARCH("-",$A9) + 1, SEARCH("-",$A9,SEARCH("-",$A9)+1) - SEARCH("-",$A9) - 1),INDIRECT(LEFT($A9,SEARCH("-",$A9,1)-1)&amp;"_rows"),0)</f>
        <v>11</v>
      </c>
      <c r="R9" s="439">
        <f ca="1">MATCH(RIGHT($A7,LEN($A7) - SEARCH("-", $A7, SEARCH("-", $A7) + 1)),INDIRECT(LEFT($A7,SEARCH("-",$A7,1)-1)&amp;"_Header"),0)</f>
        <v>4</v>
      </c>
    </row>
    <row r="10" spans="1:18" ht="15.95" thickBot="1">
      <c r="A10" s="365"/>
      <c r="B10" s="95" t="s">
        <v>623</v>
      </c>
      <c r="C10" s="123"/>
      <c r="D10" s="123"/>
      <c r="E10" s="309"/>
      <c r="F10" s="309"/>
      <c r="G10" s="309"/>
      <c r="H10" s="346"/>
      <c r="I10" s="227"/>
      <c r="J10" s="227"/>
      <c r="K10" s="227"/>
      <c r="L10" s="227"/>
      <c r="M10" s="227"/>
      <c r="N10" s="440"/>
      <c r="O10" s="440"/>
      <c r="P10" s="227"/>
      <c r="Q10" s="439"/>
      <c r="R10" s="439"/>
    </row>
    <row r="11" spans="1:18">
      <c r="A11" s="365"/>
      <c r="B11" s="95" t="s">
        <v>623</v>
      </c>
      <c r="C11" s="744" t="s">
        <v>1807</v>
      </c>
      <c r="D11" s="745"/>
      <c r="E11" s="745"/>
      <c r="F11" s="745"/>
      <c r="G11" s="746"/>
      <c r="H11" s="347"/>
      <c r="I11" s="227"/>
      <c r="J11" s="227"/>
      <c r="K11" s="227"/>
      <c r="L11" s="227"/>
      <c r="M11" s="227"/>
      <c r="N11" s="440"/>
      <c r="O11" s="440"/>
      <c r="P11" s="227"/>
      <c r="Q11" s="439"/>
      <c r="R11" s="439"/>
    </row>
    <row r="12" spans="1:18" ht="45" customHeight="1">
      <c r="A12" s="365"/>
      <c r="B12" s="95" t="s">
        <v>623</v>
      </c>
      <c r="C12" s="229" t="s">
        <v>1801</v>
      </c>
      <c r="D12" s="180"/>
      <c r="E12" s="307"/>
      <c r="F12" s="307"/>
      <c r="G12" s="230" t="s">
        <v>1802</v>
      </c>
      <c r="H12" s="346"/>
      <c r="I12" s="438"/>
      <c r="J12" s="438"/>
      <c r="K12" s="227"/>
      <c r="L12" s="438"/>
      <c r="M12" s="227"/>
      <c r="N12" s="440"/>
      <c r="O12" s="440"/>
      <c r="P12" s="227"/>
      <c r="Q12" s="439"/>
      <c r="R12" s="439"/>
    </row>
    <row r="13" spans="1:18" s="158" customFormat="1">
      <c r="A13" s="365" t="s">
        <v>1808</v>
      </c>
      <c r="B13" s="95" t="s">
        <v>623</v>
      </c>
      <c r="C13" s="249" t="e">
        <f ca="1">INDEX(INDIRECT("data_"&amp;C$1&amp;"_array"),MATCH(Cover!$C$17,INDIRECT("data_"&amp;C$1&amp;"_rows"),0),MATCH(SUBSTITUTE($A13,"strt","end"),INDIRECT("data_"&amp;C$1&amp;"_cols"),0))</f>
        <v>#N/A</v>
      </c>
      <c r="D13" s="181"/>
      <c r="E13" s="308"/>
      <c r="F13" s="308"/>
      <c r="G13" s="250">
        <f ca="1">INDEX(INDIRECT(LEFT($A13,SEARCH("-",$A13,1)-1)&amp;"_data"),MATCH(MID($A13, SEARCH("-",$A13) + 1, SEARCH("-",$A13,SEARCH("-",$A13)+1) - SEARCH("-",$A13) - 1),INDIRECT(LEFT($A13,SEARCH("-",$A13,1)-1)&amp;"_rows"),0),MATCH(RIGHT($A13,LEN($A13) - SEARCH("-", $A13, SEARCH("-", $A13) + 1)),INDIRECT(LEFT($A13,SEARCH("-",$A13,1)-1)&amp;"_Header"),0))</f>
        <v>0</v>
      </c>
      <c r="H13" s="347"/>
      <c r="I13" s="228"/>
      <c r="J13" s="228"/>
      <c r="K13" s="171"/>
      <c r="L13" s="228"/>
      <c r="M13" s="171"/>
      <c r="N13" s="441"/>
      <c r="O13" s="441"/>
      <c r="P13" s="227"/>
      <c r="Q13" s="227"/>
      <c r="R13" s="227"/>
    </row>
    <row r="14" spans="1:18" ht="45" customHeight="1">
      <c r="A14" s="365"/>
      <c r="B14" s="95" t="s">
        <v>623</v>
      </c>
      <c r="C14" s="710" t="s">
        <v>1804</v>
      </c>
      <c r="D14" s="708"/>
      <c r="E14" s="708"/>
      <c r="F14" s="708"/>
      <c r="G14" s="711"/>
      <c r="H14" s="95"/>
      <c r="I14" s="169"/>
      <c r="J14" s="169"/>
      <c r="K14" s="169"/>
      <c r="L14" s="169"/>
      <c r="M14" s="169"/>
      <c r="N14" s="170"/>
      <c r="O14" s="170"/>
      <c r="P14" s="164"/>
      <c r="Q14" s="439"/>
      <c r="R14" s="439"/>
    </row>
    <row r="15" spans="1:18" ht="60" customHeight="1" thickBot="1">
      <c r="A15" s="365" t="s">
        <v>1809</v>
      </c>
      <c r="B15" s="95" t="s">
        <v>1810</v>
      </c>
      <c r="C15" s="733"/>
      <c r="D15" s="734"/>
      <c r="E15" s="734"/>
      <c r="F15" s="734"/>
      <c r="G15" s="735"/>
      <c r="H15" s="343" t="e">
        <f ca="1">IF(AND($J15=TRUE,$K15=TRUE),"Return to form","")</f>
        <v>#N/A</v>
      </c>
      <c r="I15" s="227" t="b">
        <f ca="1">AND(ISNUMBER(G13),ISNUMBER(C13))</f>
        <v>0</v>
      </c>
      <c r="J15" s="438" t="e">
        <f ca="1">ROUND(G13,0)&lt;&gt;ROUND(C13,0)</f>
        <v>#N/A</v>
      </c>
      <c r="K15" s="227" t="b">
        <f>ISTEXT(C15)</f>
        <v>0</v>
      </c>
      <c r="L15" s="227" t="e">
        <f ca="1">IF(AND(I15=TRUE,J15=TRUE),TRUE,FALSE)</f>
        <v>#N/A</v>
      </c>
      <c r="M15" s="227" t="e">
        <f ca="1">IF(AND(I15=TRUE,J15=TRUE,K15=TRUE),TRUE,FALSE)</f>
        <v>#N/A</v>
      </c>
      <c r="N15" s="170"/>
      <c r="O15" s="170"/>
      <c r="P15" s="336" t="s">
        <v>83</v>
      </c>
      <c r="Q15" s="439">
        <f ca="1">MATCH(MID($A13, SEARCH("-",$A15) + 1, SEARCH("-",$A15,SEARCH("-",$A15)+1) - SEARCH("-",$A15) - 1),INDIRECT(LEFT($A15,SEARCH("-",$A15,1)-1)&amp;"_rows"),0)</f>
        <v>11</v>
      </c>
      <c r="R15" s="439">
        <f ca="1">MATCH(RIGHT($A13,LEN($A13) - SEARCH("-", $A13, SEARCH("-", $A13) + 1)),INDIRECT(LEFT($A13,SEARCH("-",$A13,1)-1)&amp;"_Header"),0)</f>
        <v>6</v>
      </c>
    </row>
    <row r="16" spans="1:18" s="158" customFormat="1" ht="15.95" thickBot="1">
      <c r="A16" s="365"/>
      <c r="B16" s="95" t="s">
        <v>623</v>
      </c>
      <c r="C16" s="123"/>
      <c r="D16" s="123"/>
      <c r="E16" s="309"/>
      <c r="F16" s="309"/>
      <c r="G16" s="309"/>
      <c r="H16" s="346"/>
      <c r="I16" s="227"/>
      <c r="J16" s="227"/>
      <c r="K16" s="227"/>
      <c r="L16" s="227"/>
      <c r="M16" s="227"/>
      <c r="N16" s="440"/>
      <c r="O16" s="440"/>
      <c r="P16" s="227"/>
      <c r="Q16" s="227"/>
      <c r="R16" s="227"/>
    </row>
    <row r="17" spans="1:18" s="158" customFormat="1">
      <c r="A17" s="365"/>
      <c r="B17" s="95" t="s">
        <v>623</v>
      </c>
      <c r="C17" s="744" t="s">
        <v>1811</v>
      </c>
      <c r="D17" s="745"/>
      <c r="E17" s="745"/>
      <c r="F17" s="745"/>
      <c r="G17" s="746"/>
      <c r="H17" s="346"/>
      <c r="I17" s="227"/>
      <c r="J17" s="227"/>
      <c r="K17" s="227"/>
      <c r="L17" s="227"/>
      <c r="M17" s="227"/>
      <c r="N17" s="440"/>
      <c r="O17" s="440"/>
      <c r="P17" s="227"/>
      <c r="Q17" s="227"/>
      <c r="R17" s="227"/>
    </row>
    <row r="18" spans="1:18" s="158" customFormat="1" ht="45" customHeight="1">
      <c r="A18" s="365"/>
      <c r="B18" s="95" t="s">
        <v>623</v>
      </c>
      <c r="C18" s="180"/>
      <c r="D18" s="180"/>
      <c r="E18" s="57" t="s">
        <v>677</v>
      </c>
      <c r="F18" s="307"/>
      <c r="G18" s="230" t="s">
        <v>678</v>
      </c>
      <c r="H18" s="346"/>
      <c r="I18" s="438"/>
      <c r="J18" s="438"/>
      <c r="K18" s="227"/>
      <c r="L18" s="438"/>
      <c r="M18" s="227"/>
      <c r="N18" s="440"/>
      <c r="O18" s="440"/>
      <c r="P18" s="227"/>
      <c r="Q18" s="227"/>
      <c r="R18" s="227"/>
    </row>
    <row r="19" spans="1:18" s="158" customFormat="1">
      <c r="A19" s="365" t="s">
        <v>1812</v>
      </c>
      <c r="B19" s="95" t="s">
        <v>623</v>
      </c>
      <c r="C19" s="181"/>
      <c r="D19" s="181"/>
      <c r="E19" s="249" t="e">
        <f ca="1">INDEX(INDIRECT("data_"&amp;E$1&amp;"_array"),MATCH(Cover!$C$17,INDIRECT("data_"&amp;E$1&amp;"_rows"),0),MATCH(SUBSTITUTE($A19,"strt","end"),INDIRECT("data_"&amp;E$1&amp;"_cols"),0))</f>
        <v>#N/A</v>
      </c>
      <c r="F19" s="308"/>
      <c r="G19" s="250">
        <f ca="1">INDEX(INDIRECT(LEFT($A19,SEARCH("-",$A19,1)-1)&amp;"_data"),MATCH(MID($A19, SEARCH("-",$A19) + 1, SEARCH("-",$A19,SEARCH("-",$A19)+1) - SEARCH("-",$A19) - 1),INDIRECT(LEFT($A19,SEARCH("-",$A19,1)-1)&amp;"_rows"),0),MATCH(RIGHT($A19,LEN($A19) - SEARCH("-", $A19, SEARCH("-", $A19) + 1)),INDIRECT(LEFT($A19,SEARCH("-",$A19,1)-1)&amp;"_Header"),0))</f>
        <v>0</v>
      </c>
      <c r="H19" s="347"/>
      <c r="I19" s="228"/>
      <c r="J19" s="228"/>
      <c r="K19" s="171"/>
      <c r="L19" s="228"/>
      <c r="M19" s="171"/>
      <c r="N19" s="441"/>
      <c r="O19" s="441"/>
      <c r="P19" s="227"/>
      <c r="Q19" s="227"/>
      <c r="R19" s="227"/>
    </row>
    <row r="20" spans="1:18" ht="45" customHeight="1">
      <c r="A20" s="365"/>
      <c r="B20" s="95" t="s">
        <v>623</v>
      </c>
      <c r="C20" s="710" t="s">
        <v>1813</v>
      </c>
      <c r="D20" s="708"/>
      <c r="E20" s="708"/>
      <c r="F20" s="708"/>
      <c r="G20" s="711"/>
      <c r="H20" s="95"/>
      <c r="I20" s="169"/>
      <c r="J20" s="169"/>
      <c r="K20" s="169"/>
      <c r="L20" s="169"/>
      <c r="M20" s="169"/>
      <c r="N20" s="170"/>
      <c r="O20" s="170"/>
      <c r="P20" s="164"/>
      <c r="Q20" s="439"/>
      <c r="R20" s="439"/>
    </row>
    <row r="21" spans="1:18" ht="60" customHeight="1" thickBot="1">
      <c r="A21" s="365" t="s">
        <v>1814</v>
      </c>
      <c r="B21" s="95" t="s">
        <v>1815</v>
      </c>
      <c r="C21" s="733"/>
      <c r="D21" s="734"/>
      <c r="E21" s="734"/>
      <c r="F21" s="734"/>
      <c r="G21" s="735"/>
      <c r="H21" s="343" t="e">
        <f ca="1">IF(AND($J21=TRUE,$K21=TRUE),"Return to form","")</f>
        <v>#N/A</v>
      </c>
      <c r="I21" s="169" t="e">
        <f ca="1">OR(AND($E19&lt;&gt;0,ABS($G19-$E19)&gt;=$N21),AND($E19=0,$G19&gt;=$N21))</f>
        <v>#N/A</v>
      </c>
      <c r="J21" s="169" t="e">
        <f ca="1">OR($G19&gt;=($E19*(1+$O21)),$G19&lt;=($E19*(1-$O21)))</f>
        <v>#N/A</v>
      </c>
      <c r="K21" s="169" t="b">
        <f>ISTEXT($C21)</f>
        <v>0</v>
      </c>
      <c r="L21" s="169" t="e">
        <f ca="1">IF(AND($I21=TRUE,$J21=TRUE),TRUE,FALSE)</f>
        <v>#N/A</v>
      </c>
      <c r="M21" s="169" t="e">
        <f ca="1">IF(AND($I21=TRUE,$J21=TRUE,$K21=TRUE),TRUE,FALSE)</f>
        <v>#N/A</v>
      </c>
      <c r="N21" s="169">
        <v>5000</v>
      </c>
      <c r="O21" s="170">
        <v>0.2</v>
      </c>
      <c r="P21" s="336" t="s">
        <v>83</v>
      </c>
      <c r="Q21" s="439">
        <f ca="1">MATCH(MID($A19, SEARCH("-",$A21) + 1, SEARCH("-",$A21,SEARCH("-",$A21)+1) - SEARCH("-",$A21) - 1),INDIRECT(LEFT($A21,SEARCH("-",$A21,1)-1)&amp;"_rows"),0)</f>
        <v>20</v>
      </c>
      <c r="R21" s="439">
        <f ca="1">MATCH(RIGHT($A19,LEN($A19) - SEARCH("-", $A19, SEARCH("-", $A19) + 1)),INDIRECT(LEFT($A19,SEARCH("-",$A19,1)-1)&amp;"_Header"),0)</f>
        <v>4</v>
      </c>
    </row>
    <row r="22" spans="1:18" s="158" customFormat="1" ht="15.95" thickBot="1">
      <c r="A22" s="365"/>
      <c r="B22" s="95" t="s">
        <v>623</v>
      </c>
      <c r="C22" s="123"/>
      <c r="D22" s="123"/>
      <c r="E22" s="309"/>
      <c r="F22" s="309"/>
      <c r="G22" s="309"/>
      <c r="H22" s="346"/>
      <c r="I22" s="227"/>
      <c r="J22" s="227"/>
      <c r="K22" s="227"/>
      <c r="L22" s="227"/>
      <c r="M22" s="227"/>
      <c r="N22" s="440"/>
      <c r="O22" s="440"/>
      <c r="P22" s="227"/>
      <c r="Q22" s="227"/>
      <c r="R22" s="227"/>
    </row>
    <row r="23" spans="1:18" s="158" customFormat="1">
      <c r="A23" s="365"/>
      <c r="B23" s="95" t="s">
        <v>623</v>
      </c>
      <c r="C23" s="744" t="s">
        <v>1816</v>
      </c>
      <c r="D23" s="745"/>
      <c r="E23" s="745"/>
      <c r="F23" s="745"/>
      <c r="G23" s="746"/>
      <c r="H23" s="346"/>
      <c r="I23" s="227"/>
      <c r="J23" s="227"/>
      <c r="K23" s="227"/>
      <c r="L23" s="227"/>
      <c r="M23" s="227"/>
      <c r="N23" s="440"/>
      <c r="O23" s="440"/>
      <c r="P23" s="227"/>
      <c r="Q23" s="227"/>
      <c r="R23" s="227"/>
    </row>
    <row r="24" spans="1:18" s="158" customFormat="1" ht="45" customHeight="1">
      <c r="A24" s="365"/>
      <c r="B24" s="95" t="s">
        <v>623</v>
      </c>
      <c r="C24" s="57" t="s">
        <v>675</v>
      </c>
      <c r="D24" s="180"/>
      <c r="E24" s="180"/>
      <c r="F24" s="307"/>
      <c r="G24" s="230" t="s">
        <v>678</v>
      </c>
      <c r="H24" s="346"/>
      <c r="I24" s="438"/>
      <c r="J24" s="438"/>
      <c r="K24" s="227"/>
      <c r="L24" s="438"/>
      <c r="M24" s="227"/>
      <c r="N24" s="440"/>
      <c r="O24" s="440"/>
      <c r="P24" s="227"/>
      <c r="Q24" s="227"/>
      <c r="R24" s="227"/>
    </row>
    <row r="25" spans="1:18" s="158" customFormat="1">
      <c r="A25" s="365" t="s">
        <v>1817</v>
      </c>
      <c r="B25" s="95" t="s">
        <v>623</v>
      </c>
      <c r="C25" s="249" t="e">
        <f ca="1">INDEX(INDIRECT("data_"&amp;C$1&amp;"_array"),MATCH(Cover!$C$17,INDIRECT("data_"&amp;C$1&amp;"_rows"),0),MATCH(SUBSTITUTE($A25,"strt","end"),INDIRECT("data_"&amp;C$1&amp;"_cols"),0))</f>
        <v>#N/A</v>
      </c>
      <c r="D25" s="181"/>
      <c r="E25" s="181"/>
      <c r="F25" s="308"/>
      <c r="G25" s="250">
        <f ca="1">INDEX(INDIRECT(LEFT($A25,SEARCH("-",$A25,1)-1)&amp;"_data"),MATCH(MID($A25, SEARCH("-",$A25) + 1, SEARCH("-",$A25,SEARCH("-",$A25)+1) - SEARCH("-",$A25) - 1),INDIRECT(LEFT($A25,SEARCH("-",$A25,1)-1)&amp;"_rows"),0),MATCH(RIGHT($A25,LEN($A25) - SEARCH("-", $A25, SEARCH("-", $A25) + 1)),INDIRECT(LEFT($A25,SEARCH("-",$A25,1)-1)&amp;"_Header"),0))</f>
        <v>0</v>
      </c>
      <c r="H25" s="347"/>
      <c r="I25" s="228"/>
      <c r="J25" s="228"/>
      <c r="K25" s="171"/>
      <c r="L25" s="228"/>
      <c r="M25" s="171"/>
      <c r="N25" s="441"/>
      <c r="O25" s="441"/>
      <c r="P25" s="227"/>
      <c r="Q25" s="227"/>
      <c r="R25" s="227"/>
    </row>
    <row r="26" spans="1:18" ht="45" customHeight="1">
      <c r="A26" s="365"/>
      <c r="B26" s="95" t="s">
        <v>623</v>
      </c>
      <c r="C26" s="710" t="s">
        <v>1818</v>
      </c>
      <c r="D26" s="708"/>
      <c r="E26" s="708"/>
      <c r="F26" s="708"/>
      <c r="G26" s="711"/>
      <c r="H26" s="95"/>
      <c r="I26" s="169"/>
      <c r="J26" s="169"/>
      <c r="K26" s="169"/>
      <c r="L26" s="169"/>
      <c r="M26" s="169"/>
      <c r="N26" s="170"/>
      <c r="O26" s="170"/>
      <c r="P26" s="164"/>
      <c r="Q26" s="439"/>
      <c r="R26" s="439"/>
    </row>
    <row r="27" spans="1:18" ht="60" customHeight="1" thickBot="1">
      <c r="A27" s="365" t="s">
        <v>1819</v>
      </c>
      <c r="B27" s="95" t="s">
        <v>1820</v>
      </c>
      <c r="C27" s="733"/>
      <c r="D27" s="734"/>
      <c r="E27" s="734"/>
      <c r="F27" s="734"/>
      <c r="G27" s="735"/>
      <c r="H27" s="343" t="e">
        <f ca="1">IF(AND($J27=TRUE,$K27=TRUE),"Return to form","")</f>
        <v>#N/A</v>
      </c>
      <c r="I27" s="169" t="e">
        <f ca="1">OR(AND($C25&lt;&gt;0,ABS($G25-$C25)&gt;=$N27),AND($C25=0,$G25&gt;=$N27))</f>
        <v>#N/A</v>
      </c>
      <c r="J27" s="169" t="e">
        <f ca="1">OR($G25&gt;=($C25*(1+$O27)),$G25&lt;=($C25*(1-$O27)))</f>
        <v>#N/A</v>
      </c>
      <c r="K27" s="169" t="b">
        <f>ISTEXT($C27)</f>
        <v>0</v>
      </c>
      <c r="L27" s="169" t="e">
        <f ca="1">IF(AND($I27=TRUE,$J27=TRUE),TRUE,FALSE)</f>
        <v>#N/A</v>
      </c>
      <c r="M27" s="169" t="e">
        <f ca="1">IF(AND($I27=TRUE,$J27=TRUE,$K27=TRUE),TRUE,FALSE)</f>
        <v>#N/A</v>
      </c>
      <c r="N27" s="169">
        <v>5000</v>
      </c>
      <c r="O27" s="170">
        <v>0.2</v>
      </c>
      <c r="P27" s="336" t="s">
        <v>83</v>
      </c>
      <c r="Q27" s="439">
        <f ca="1">MATCH(MID($A25, SEARCH("-",$A27) + 1, SEARCH("-",$A27,SEARCH("-",$A27)+1) - SEARCH("-",$A27) - 1),INDIRECT(LEFT($A27,SEARCH("-",$A27,1)-1)&amp;"_rows"),0)</f>
        <v>20</v>
      </c>
      <c r="R27" s="439">
        <f ca="1">MATCH(RIGHT($A25,LEN($A25) - SEARCH("-", $A25, SEARCH("-", $A25) + 1)),INDIRECT(LEFT($A25,SEARCH("-",$A25,1)-1)&amp;"_Header"),0)</f>
        <v>6</v>
      </c>
    </row>
    <row r="28" spans="1:18" s="158" customFormat="1" ht="15.95" thickBot="1">
      <c r="A28" s="365"/>
      <c r="B28" s="95" t="s">
        <v>623</v>
      </c>
      <c r="C28" s="123"/>
      <c r="D28" s="123"/>
      <c r="E28" s="309"/>
      <c r="F28" s="309"/>
      <c r="G28" s="309"/>
      <c r="H28" s="346"/>
      <c r="I28" s="227"/>
      <c r="J28" s="227"/>
      <c r="K28" s="227"/>
      <c r="L28" s="227"/>
      <c r="M28" s="227"/>
      <c r="N28" s="440"/>
      <c r="O28" s="440"/>
      <c r="P28" s="227"/>
      <c r="Q28" s="227"/>
      <c r="R28" s="227"/>
    </row>
    <row r="29" spans="1:18" s="158" customFormat="1">
      <c r="A29" s="365"/>
      <c r="B29" s="95" t="s">
        <v>623</v>
      </c>
      <c r="C29" s="744" t="s">
        <v>1821</v>
      </c>
      <c r="D29" s="745"/>
      <c r="E29" s="745"/>
      <c r="F29" s="745"/>
      <c r="G29" s="746"/>
      <c r="H29" s="347"/>
      <c r="I29" s="227"/>
      <c r="J29" s="227"/>
      <c r="K29" s="227"/>
      <c r="L29" s="227"/>
      <c r="M29" s="227"/>
      <c r="N29" s="440"/>
      <c r="O29" s="440"/>
      <c r="P29" s="227"/>
      <c r="Q29" s="227"/>
      <c r="R29" s="227"/>
    </row>
    <row r="30" spans="1:18" s="158" customFormat="1" ht="30.95">
      <c r="A30" s="365"/>
      <c r="B30" s="95" t="s">
        <v>623</v>
      </c>
      <c r="C30" s="229" t="s">
        <v>1801</v>
      </c>
      <c r="D30" s="180"/>
      <c r="E30" s="307"/>
      <c r="F30" s="307"/>
      <c r="G30" s="230" t="s">
        <v>1802</v>
      </c>
      <c r="H30" s="346"/>
      <c r="I30" s="438"/>
      <c r="J30" s="438"/>
      <c r="K30" s="227"/>
      <c r="L30" s="438"/>
      <c r="M30" s="227"/>
      <c r="N30" s="440"/>
      <c r="O30" s="440"/>
      <c r="P30" s="227"/>
      <c r="Q30" s="227"/>
      <c r="R30" s="227"/>
    </row>
    <row r="31" spans="1:18" s="158" customFormat="1">
      <c r="A31" s="365" t="s">
        <v>1822</v>
      </c>
      <c r="B31" s="95" t="s">
        <v>623</v>
      </c>
      <c r="C31" s="249" t="e">
        <f ca="1">INDEX(INDIRECT("data_"&amp;C$1&amp;"_array"),MATCH(Cover!$C$17,INDIRECT("data_"&amp;C$1&amp;"_rows"),0),MATCH(SUBSTITUTE($A31,"strt","end"),INDIRECT("data_"&amp;C$1&amp;"_cols"),0))</f>
        <v>#N/A</v>
      </c>
      <c r="D31" s="181"/>
      <c r="E31" s="308"/>
      <c r="F31" s="308"/>
      <c r="G31" s="250">
        <f ca="1">INDEX(INDIRECT(LEFT($A31,SEARCH("-",$A31,1)-1)&amp;"_data"),MATCH(MID($A31, SEARCH("-",$A31) + 1, SEARCH("-",$A31,SEARCH("-",$A31)+1) - SEARCH("-",$A31) - 1),INDIRECT(LEFT($A31,SEARCH("-",$A31,1)-1)&amp;"_rows"),0),MATCH(RIGHT($A31,LEN($A31) - SEARCH("-", $A31, SEARCH("-", $A31) + 1)),INDIRECT(LEFT($A31,SEARCH("-",$A31,1)-1)&amp;"_Header"),0))</f>
        <v>0</v>
      </c>
      <c r="H31" s="347"/>
      <c r="I31" s="228"/>
      <c r="J31" s="228"/>
      <c r="K31" s="171"/>
      <c r="L31" s="228"/>
      <c r="M31" s="171"/>
      <c r="N31" s="441"/>
      <c r="O31" s="441"/>
      <c r="P31" s="227"/>
      <c r="Q31" s="227"/>
      <c r="R31" s="227"/>
    </row>
    <row r="32" spans="1:18" ht="45" customHeight="1">
      <c r="A32" s="365"/>
      <c r="B32" s="95" t="s">
        <v>623</v>
      </c>
      <c r="C32" s="710" t="s">
        <v>1823</v>
      </c>
      <c r="D32" s="708"/>
      <c r="E32" s="708"/>
      <c r="F32" s="708"/>
      <c r="G32" s="711"/>
      <c r="H32" s="95"/>
      <c r="I32" s="169"/>
      <c r="J32" s="169"/>
      <c r="K32" s="169"/>
      <c r="L32" s="169"/>
      <c r="M32" s="169"/>
      <c r="N32" s="170"/>
      <c r="O32" s="170"/>
      <c r="P32" s="164"/>
      <c r="Q32" s="439"/>
      <c r="R32" s="439"/>
    </row>
    <row r="33" spans="1:18" ht="60" customHeight="1" thickBot="1">
      <c r="A33" s="365" t="s">
        <v>1824</v>
      </c>
      <c r="B33" s="95" t="s">
        <v>1825</v>
      </c>
      <c r="C33" s="733"/>
      <c r="D33" s="734"/>
      <c r="E33" s="734"/>
      <c r="F33" s="734"/>
      <c r="G33" s="735"/>
      <c r="H33" s="343" t="e">
        <f ca="1">IF(AND($J33=TRUE,$K33=TRUE),"Return to form","")</f>
        <v>#N/A</v>
      </c>
      <c r="I33" s="227" t="b">
        <f ca="1">AND(ISNUMBER(G31),ISNUMBER(C31))</f>
        <v>0</v>
      </c>
      <c r="J33" s="438" t="e">
        <f ca="1">ROUND(G31,0)&lt;&gt;ROUND(C31,0)</f>
        <v>#N/A</v>
      </c>
      <c r="K33" s="227" t="b">
        <f>ISTEXT(C33)</f>
        <v>0</v>
      </c>
      <c r="L33" s="227" t="e">
        <f ca="1">IF(AND(I33=TRUE,J33=TRUE),TRUE,FALSE)</f>
        <v>#N/A</v>
      </c>
      <c r="M33" s="227" t="e">
        <f ca="1">IF(AND(I33=TRUE,J33=TRUE,K33=TRUE),TRUE,FALSE)</f>
        <v>#N/A</v>
      </c>
      <c r="N33" s="170"/>
      <c r="O33" s="170"/>
      <c r="P33" s="336" t="s">
        <v>86</v>
      </c>
      <c r="Q33" s="439">
        <f ca="1">MATCH(MID($A31, SEARCH("-",$A33) + 1, SEARCH("-",$A33,SEARCH("-",$A33)+1) - SEARCH("-",$A33) - 1),INDIRECT(LEFT($A33,SEARCH("-",$A33,1)-1)&amp;"_rows"),0)</f>
        <v>8</v>
      </c>
      <c r="R33" s="439">
        <f ca="1">MATCH(RIGHT($A31,LEN($A31) - SEARCH("-", $A31, SEARCH("-", $A31) + 1)),INDIRECT(LEFT($A31,SEARCH("-",$A31,1)-1)&amp;"_Header"),0)</f>
        <v>5</v>
      </c>
    </row>
    <row r="34" spans="1:18" s="158" customFormat="1" ht="15.95" thickBot="1">
      <c r="A34" s="365"/>
      <c r="B34" s="95" t="s">
        <v>623</v>
      </c>
      <c r="C34" s="123"/>
      <c r="D34" s="123"/>
      <c r="E34" s="309"/>
      <c r="F34" s="309"/>
      <c r="G34" s="309"/>
      <c r="H34" s="348"/>
      <c r="I34" s="227"/>
      <c r="J34" s="227"/>
      <c r="K34" s="227"/>
      <c r="L34" s="227"/>
      <c r="M34" s="227"/>
      <c r="N34" s="440"/>
      <c r="O34" s="440"/>
      <c r="P34" s="227"/>
      <c r="Q34" s="227"/>
      <c r="R34" s="227"/>
    </row>
    <row r="35" spans="1:18" s="158" customFormat="1">
      <c r="A35" s="365"/>
      <c r="B35" s="95" t="s">
        <v>623</v>
      </c>
      <c r="C35" s="744" t="s">
        <v>1826</v>
      </c>
      <c r="D35" s="745"/>
      <c r="E35" s="745"/>
      <c r="F35" s="745"/>
      <c r="G35" s="746"/>
      <c r="H35" s="347"/>
      <c r="I35" s="227"/>
      <c r="J35" s="227"/>
      <c r="K35" s="227"/>
      <c r="L35" s="227"/>
      <c r="M35" s="227"/>
      <c r="N35" s="440"/>
      <c r="O35" s="440"/>
      <c r="P35" s="227"/>
      <c r="Q35" s="227"/>
      <c r="R35" s="227"/>
    </row>
    <row r="36" spans="1:18" s="158" customFormat="1" ht="30.95">
      <c r="A36" s="365"/>
      <c r="B36" s="95" t="s">
        <v>623</v>
      </c>
      <c r="C36" s="180"/>
      <c r="D36" s="180"/>
      <c r="E36" s="307"/>
      <c r="F36" s="230" t="s">
        <v>1827</v>
      </c>
      <c r="G36" s="230" t="s">
        <v>678</v>
      </c>
      <c r="H36" s="346"/>
      <c r="I36" s="438"/>
      <c r="J36" s="438"/>
      <c r="K36" s="227"/>
      <c r="L36" s="438"/>
      <c r="M36" s="227"/>
      <c r="N36" s="440"/>
      <c r="O36" s="440"/>
      <c r="P36" s="227"/>
      <c r="Q36" s="227"/>
      <c r="R36" s="227"/>
    </row>
    <row r="37" spans="1:18" s="158" customFormat="1">
      <c r="A37" s="365" t="s">
        <v>1828</v>
      </c>
      <c r="B37" s="95" t="s">
        <v>623</v>
      </c>
      <c r="C37" s="181"/>
      <c r="D37" s="181"/>
      <c r="E37" s="308"/>
      <c r="F37" s="250" t="e">
        <f ca="1">INDEX(INDIRECT("data_"&amp;F$1&amp;"_array"),MATCH(Cover!$C$17,INDIRECT("data_"&amp;F$1&amp;"_rows"),0),MATCH($A37,INDIRECT("data_"&amp;F$1&amp;"_cols"),0))</f>
        <v>#N/A</v>
      </c>
      <c r="G37" s="250">
        <f ca="1">INDEX(INDIRECT(LEFT($A37,SEARCH("-",$A37,1)-1)&amp;"_data"),MATCH(MID($A37, SEARCH("-",$A37) + 1, SEARCH("-",$A37,SEARCH("-",$A37)+1) - SEARCH("-",$A37) - 1),INDIRECT(LEFT($A37,SEARCH("-",$A37,1)-1)&amp;"_rows"),0),MATCH(RIGHT($A37,LEN($A37) - SEARCH("-", $A37, SEARCH("-", $A37) + 1)),INDIRECT(LEFT($A37,SEARCH("-",$A37,1)-1)&amp;"_Header"),0))</f>
        <v>0</v>
      </c>
      <c r="H37" s="347"/>
      <c r="I37" s="228"/>
      <c r="J37" s="228"/>
      <c r="K37" s="171"/>
      <c r="L37" s="228"/>
      <c r="M37" s="171"/>
      <c r="N37" s="441"/>
      <c r="O37" s="441"/>
      <c r="P37" s="227"/>
      <c r="Q37" s="227"/>
      <c r="R37" s="227"/>
    </row>
    <row r="38" spans="1:18" ht="45" customHeight="1">
      <c r="A38" s="365"/>
      <c r="B38" s="95" t="s">
        <v>623</v>
      </c>
      <c r="C38" s="710" t="s">
        <v>1829</v>
      </c>
      <c r="D38" s="708"/>
      <c r="E38" s="708"/>
      <c r="F38" s="708"/>
      <c r="G38" s="711"/>
      <c r="H38" s="95"/>
      <c r="I38" s="169"/>
      <c r="J38" s="169"/>
      <c r="K38" s="169"/>
      <c r="L38" s="169"/>
      <c r="M38" s="169"/>
      <c r="N38" s="170"/>
      <c r="O38" s="170"/>
      <c r="P38" s="164"/>
      <c r="Q38" s="439"/>
      <c r="R38" s="439"/>
    </row>
    <row r="39" spans="1:18" ht="60" customHeight="1" thickBot="1">
      <c r="A39" s="365" t="s">
        <v>1830</v>
      </c>
      <c r="B39" s="95" t="s">
        <v>1831</v>
      </c>
      <c r="C39" s="733"/>
      <c r="D39" s="734"/>
      <c r="E39" s="734"/>
      <c r="F39" s="734"/>
      <c r="G39" s="735"/>
      <c r="H39" s="343" t="e">
        <f ca="1">IF(AND($J39=TRUE,$K39=TRUE),"Return to form","")</f>
        <v>#N/A</v>
      </c>
      <c r="I39" s="227" t="b">
        <f ca="1">AND(ISNUMBER(G37),ISNUMBER(F37))</f>
        <v>0</v>
      </c>
      <c r="J39" s="438" t="e">
        <f ca="1">ROUND(G37,0)&lt;&gt;ROUND(F37,0)</f>
        <v>#N/A</v>
      </c>
      <c r="K39" s="227" t="b">
        <f>ISTEXT(C39)</f>
        <v>0</v>
      </c>
      <c r="L39" s="227" t="e">
        <f ca="1">IF(AND(I39=TRUE,J39=TRUE),TRUE,FALSE)</f>
        <v>#N/A</v>
      </c>
      <c r="M39" s="227" t="e">
        <f ca="1">IF(AND(I39=TRUE,J39=TRUE,K39=TRUE),TRUE,FALSE)</f>
        <v>#N/A</v>
      </c>
      <c r="N39" s="170"/>
      <c r="O39" s="170"/>
      <c r="P39" s="336" t="s">
        <v>86</v>
      </c>
      <c r="Q39" s="439">
        <f ca="1">MATCH(MID($A37, SEARCH("-",$A39) + 1, SEARCH("-",$A39,SEARCH("-",$A39)+1) - SEARCH("-",$A39) - 1),INDIRECT(LEFT($A39,SEARCH("-",$A39,1)-1)&amp;"_rows"),0)</f>
        <v>8</v>
      </c>
      <c r="R39" s="439">
        <f ca="1">MATCH(RIGHT($A37,LEN($A37) - SEARCH("-", $A37, SEARCH("-", $A37) + 1)),INDIRECT(LEFT($A37,SEARCH("-",$A37,1)-1)&amp;"_Header"),0)</f>
        <v>7</v>
      </c>
    </row>
    <row r="40" spans="1:18" s="158" customFormat="1" ht="15.95" thickBot="1">
      <c r="A40" s="365"/>
      <c r="B40" s="95" t="s">
        <v>623</v>
      </c>
      <c r="C40" s="123"/>
      <c r="D40" s="123"/>
      <c r="E40" s="309"/>
      <c r="F40" s="309"/>
      <c r="G40" s="309"/>
      <c r="H40" s="348"/>
      <c r="I40" s="227"/>
      <c r="J40" s="227"/>
      <c r="K40" s="227"/>
      <c r="L40" s="227"/>
      <c r="M40" s="227"/>
      <c r="N40" s="440"/>
      <c r="O40" s="440"/>
      <c r="P40" s="227"/>
      <c r="Q40" s="227"/>
      <c r="R40" s="227"/>
    </row>
    <row r="41" spans="1:18" s="158" customFormat="1">
      <c r="A41" s="365"/>
      <c r="B41" s="95" t="s">
        <v>623</v>
      </c>
      <c r="C41" s="736" t="s">
        <v>1832</v>
      </c>
      <c r="D41" s="737"/>
      <c r="E41" s="737"/>
      <c r="F41" s="737"/>
      <c r="G41" s="738"/>
      <c r="H41" s="346"/>
      <c r="I41" s="227"/>
      <c r="J41" s="227"/>
      <c r="K41" s="227"/>
      <c r="L41" s="227"/>
      <c r="M41" s="227"/>
      <c r="N41" s="440"/>
      <c r="O41" s="440"/>
      <c r="P41" s="227"/>
      <c r="Q41" s="227"/>
      <c r="R41" s="227"/>
    </row>
    <row r="42" spans="1:18" s="158" customFormat="1" ht="45" customHeight="1">
      <c r="A42" s="365"/>
      <c r="B42" s="95" t="s">
        <v>623</v>
      </c>
      <c r="C42" s="180"/>
      <c r="D42" s="180"/>
      <c r="E42" s="57" t="s">
        <v>677</v>
      </c>
      <c r="F42" s="307"/>
      <c r="G42" s="230" t="s">
        <v>678</v>
      </c>
      <c r="H42" s="346"/>
      <c r="I42" s="438"/>
      <c r="J42" s="438"/>
      <c r="K42" s="227"/>
      <c r="L42" s="438"/>
      <c r="M42" s="227"/>
      <c r="N42" s="440"/>
      <c r="O42" s="440"/>
      <c r="P42" s="227"/>
      <c r="Q42" s="227"/>
      <c r="R42" s="227"/>
    </row>
    <row r="43" spans="1:18" s="158" customFormat="1">
      <c r="A43" s="365" t="s">
        <v>1833</v>
      </c>
      <c r="B43" s="95" t="s">
        <v>623</v>
      </c>
      <c r="C43" s="181"/>
      <c r="D43" s="181"/>
      <c r="E43" s="249" t="e">
        <f ca="1">INDEX(INDIRECT("data_"&amp;E$1&amp;"_array"),MATCH(Cover!$C$17,INDIRECT("data_"&amp;E$1&amp;"_rows"),0),MATCH(SUBSTITUTE($A43,"strt","end"),INDIRECT("data_"&amp;E$1&amp;"_cols"),0))</f>
        <v>#N/A</v>
      </c>
      <c r="F43" s="308"/>
      <c r="G43" s="250">
        <f ca="1">INDEX(INDIRECT(LEFT($A43,SEARCH("-",$A43,1)-1)&amp;"_data"),MATCH(MID($A43, SEARCH("-",$A43) + 1, SEARCH("-",$A43,SEARCH("-",$A43)+1) - SEARCH("-",$A43) - 1),INDIRECT(LEFT($A43,SEARCH("-",$A43,1)-1)&amp;"_rows"),0),MATCH(RIGHT($A43,LEN($A43) - SEARCH("-", $A43, SEARCH("-", $A43) + 1)),INDIRECT(LEFT($A43,SEARCH("-",$A43,1)-1)&amp;"_Header"),0))</f>
        <v>0</v>
      </c>
      <c r="H43" s="346"/>
      <c r="I43" s="228"/>
      <c r="J43" s="228"/>
      <c r="K43" s="171"/>
      <c r="L43" s="228"/>
      <c r="M43" s="171"/>
      <c r="N43" s="441"/>
      <c r="O43" s="441"/>
      <c r="P43" s="227"/>
      <c r="Q43" s="227"/>
      <c r="R43" s="227"/>
    </row>
    <row r="44" spans="1:18" ht="45" customHeight="1">
      <c r="A44" s="365"/>
      <c r="B44" s="95" t="s">
        <v>623</v>
      </c>
      <c r="C44" s="710" t="s">
        <v>1813</v>
      </c>
      <c r="D44" s="708"/>
      <c r="E44" s="708"/>
      <c r="F44" s="708"/>
      <c r="G44" s="711"/>
      <c r="H44" s="95"/>
      <c r="I44" s="169"/>
      <c r="J44" s="169"/>
      <c r="K44" s="169"/>
      <c r="L44" s="169"/>
      <c r="M44" s="169"/>
      <c r="N44" s="170"/>
      <c r="O44" s="170"/>
      <c r="P44" s="164"/>
      <c r="Q44" s="439"/>
      <c r="R44" s="439"/>
    </row>
    <row r="45" spans="1:18" ht="60" customHeight="1" thickBot="1">
      <c r="A45" s="365" t="s">
        <v>1834</v>
      </c>
      <c r="B45" s="95" t="s">
        <v>1835</v>
      </c>
      <c r="C45" s="733"/>
      <c r="D45" s="734"/>
      <c r="E45" s="734"/>
      <c r="F45" s="734"/>
      <c r="G45" s="735"/>
      <c r="H45" s="343" t="e">
        <f ca="1">IF(AND($J45=TRUE,$K45=TRUE),"Return to form","")</f>
        <v>#N/A</v>
      </c>
      <c r="I45" s="169" t="e">
        <f ca="1">OR(AND($E43&lt;&gt;0,ABS($G43-$E43)&gt;=$N45),AND($E43=0,$G43&gt;=$N45))</f>
        <v>#N/A</v>
      </c>
      <c r="J45" s="169" t="e">
        <f ca="1">OR($G43&gt;=($E43*(1+$O45)),$G43&lt;=($E43*(1-$O45)))</f>
        <v>#N/A</v>
      </c>
      <c r="K45" s="169" t="b">
        <f>ISTEXT($C45)</f>
        <v>0</v>
      </c>
      <c r="L45" s="169" t="e">
        <f ca="1">IF(AND($I45=TRUE,$J45=TRUE),TRUE,FALSE)</f>
        <v>#N/A</v>
      </c>
      <c r="M45" s="169" t="e">
        <f ca="1">IF(AND($I45=TRUE,$J45=TRUE,$K45=TRUE),TRUE,FALSE)</f>
        <v>#N/A</v>
      </c>
      <c r="N45" s="169">
        <v>5000</v>
      </c>
      <c r="O45" s="170">
        <v>0.2</v>
      </c>
      <c r="P45" s="336" t="s">
        <v>86</v>
      </c>
      <c r="Q45" s="439">
        <f ca="1">MATCH(MID($A43, SEARCH("-",$A45) + 1, SEARCH("-",$A45,SEARCH("-",$A45)+1) - SEARCH("-",$A45) - 1),INDIRECT(LEFT($A45,SEARCH("-",$A45,1)-1)&amp;"_rows"),0)</f>
        <v>8</v>
      </c>
      <c r="R45" s="439">
        <f ca="1">MATCH(RIGHT($A43,LEN($A43) - SEARCH("-", $A43, SEARCH("-", $A43) + 1)),INDIRECT(LEFT($A43,SEARCH("-",$A43,1)-1)&amp;"_Header"),0)</f>
        <v>8</v>
      </c>
    </row>
    <row r="46" spans="1:18" s="158" customFormat="1" ht="15.95" thickBot="1">
      <c r="A46" s="365"/>
      <c r="B46" s="95" t="s">
        <v>623</v>
      </c>
      <c r="C46" s="123"/>
      <c r="D46" s="123"/>
      <c r="E46" s="309"/>
      <c r="F46" s="309"/>
      <c r="G46" s="309"/>
      <c r="H46" s="346"/>
      <c r="I46" s="227"/>
      <c r="J46" s="227"/>
      <c r="K46" s="227"/>
      <c r="L46" s="227"/>
      <c r="M46" s="227"/>
      <c r="N46" s="440"/>
      <c r="O46" s="440"/>
      <c r="P46" s="227"/>
      <c r="Q46" s="227"/>
      <c r="R46" s="227"/>
    </row>
    <row r="47" spans="1:18" s="158" customFormat="1">
      <c r="A47" s="365"/>
      <c r="B47" s="95" t="s">
        <v>623</v>
      </c>
      <c r="C47" s="744" t="s">
        <v>1836</v>
      </c>
      <c r="D47" s="745"/>
      <c r="E47" s="745"/>
      <c r="F47" s="745"/>
      <c r="G47" s="746"/>
      <c r="H47" s="347"/>
      <c r="I47" s="227"/>
      <c r="J47" s="227"/>
      <c r="K47" s="227"/>
      <c r="L47" s="227"/>
      <c r="M47" s="227"/>
      <c r="N47" s="440"/>
      <c r="O47" s="440"/>
      <c r="P47" s="227"/>
      <c r="Q47" s="227"/>
      <c r="R47" s="227"/>
    </row>
    <row r="48" spans="1:18" s="158" customFormat="1" ht="45" customHeight="1">
      <c r="A48" s="365"/>
      <c r="B48" s="95" t="s">
        <v>623</v>
      </c>
      <c r="C48" s="229" t="s">
        <v>1801</v>
      </c>
      <c r="D48" s="180"/>
      <c r="E48" s="307"/>
      <c r="F48" s="307"/>
      <c r="G48" s="230" t="s">
        <v>1802</v>
      </c>
      <c r="H48" s="346"/>
      <c r="I48" s="438"/>
      <c r="J48" s="438"/>
      <c r="K48" s="227"/>
      <c r="L48" s="438"/>
      <c r="M48" s="227"/>
      <c r="N48" s="440"/>
      <c r="O48" s="440"/>
      <c r="P48" s="227"/>
      <c r="Q48" s="227"/>
      <c r="R48" s="227"/>
    </row>
    <row r="49" spans="1:18" s="158" customFormat="1">
      <c r="A49" s="365" t="s">
        <v>1837</v>
      </c>
      <c r="B49" s="95" t="s">
        <v>623</v>
      </c>
      <c r="C49" s="249" t="e">
        <f ca="1">INDEX(INDIRECT("data_"&amp;C$1&amp;"_array"),MATCH(Cover!$C$17,INDIRECT("data_"&amp;C$1&amp;"_rows"),0),MATCH(SUBSTITUTE($A49,"strt","end"),INDIRECT("data_"&amp;C$1&amp;"_cols"),0))</f>
        <v>#N/A</v>
      </c>
      <c r="D49" s="181"/>
      <c r="E49" s="308"/>
      <c r="F49" s="308"/>
      <c r="G49" s="250">
        <f ca="1">INDEX(INDIRECT(LEFT($A49,SEARCH("-",$A49,1)-1)&amp;"_data"),MATCH(MID($A49, SEARCH("-",$A49) + 1, SEARCH("-",$A49,SEARCH("-",$A49)+1) - SEARCH("-",$A49) - 1),INDIRECT(LEFT($A49,SEARCH("-",$A49,1)-1)&amp;"_rows"),0),MATCH(RIGHT($A49,LEN($A49) - SEARCH("-", $A49, SEARCH("-", $A49) + 1)),INDIRECT(LEFT($A49,SEARCH("-",$A49,1)-1)&amp;"_Header"),0))</f>
        <v>0</v>
      </c>
      <c r="H49" s="347"/>
      <c r="I49" s="228"/>
      <c r="J49" s="228"/>
      <c r="K49" s="171"/>
      <c r="L49" s="228"/>
      <c r="M49" s="171"/>
      <c r="N49" s="441"/>
      <c r="O49" s="441"/>
      <c r="P49" s="227"/>
      <c r="Q49" s="227"/>
      <c r="R49" s="227"/>
    </row>
    <row r="50" spans="1:18" ht="45" customHeight="1">
      <c r="A50" s="365"/>
      <c r="B50" s="95" t="s">
        <v>623</v>
      </c>
      <c r="C50" s="710" t="s">
        <v>1804</v>
      </c>
      <c r="D50" s="708"/>
      <c r="E50" s="708"/>
      <c r="F50" s="708"/>
      <c r="G50" s="711"/>
      <c r="H50" s="95"/>
      <c r="I50" s="169"/>
      <c r="J50" s="169"/>
      <c r="K50" s="169"/>
      <c r="L50" s="169"/>
      <c r="M50" s="169"/>
      <c r="N50" s="170"/>
      <c r="O50" s="170"/>
      <c r="P50" s="164"/>
      <c r="Q50" s="439"/>
      <c r="R50" s="439"/>
    </row>
    <row r="51" spans="1:18" ht="60" customHeight="1" thickBot="1">
      <c r="A51" s="365" t="s">
        <v>1838</v>
      </c>
      <c r="B51" s="95" t="s">
        <v>1839</v>
      </c>
      <c r="C51" s="733"/>
      <c r="D51" s="734"/>
      <c r="E51" s="734"/>
      <c r="F51" s="734"/>
      <c r="G51" s="735"/>
      <c r="H51" s="343" t="e">
        <f ca="1">IF(AND($J51=TRUE,$K51=TRUE),"Return to form","")</f>
        <v>#N/A</v>
      </c>
      <c r="I51" s="227" t="b">
        <f ca="1">AND(ISNUMBER(G49),ISNUMBER(C49))</f>
        <v>0</v>
      </c>
      <c r="J51" s="438" t="e">
        <f ca="1">ROUND(G49,0)&lt;&gt;ROUND(C49,0)</f>
        <v>#N/A</v>
      </c>
      <c r="K51" s="227" t="b">
        <f>ISTEXT(C51)</f>
        <v>0</v>
      </c>
      <c r="L51" s="227" t="e">
        <f ca="1">IF(AND(I51=TRUE,J51=TRUE),TRUE,FALSE)</f>
        <v>#N/A</v>
      </c>
      <c r="M51" s="227" t="e">
        <f ca="1">IF(AND(I51=TRUE,J51=TRUE,K51=TRUE),TRUE,FALSE)</f>
        <v>#N/A</v>
      </c>
      <c r="N51" s="170"/>
      <c r="O51" s="170"/>
      <c r="P51" s="336" t="s">
        <v>86</v>
      </c>
      <c r="Q51" s="439">
        <f ca="1">MATCH(MID($A49, SEARCH("-",$A51) + 1, SEARCH("-",$A51,SEARCH("-",$A51)+1) - SEARCH("-",$A51) - 1),INDIRECT(LEFT($A51,SEARCH("-",$A51,1)-1)&amp;"_rows"),0)</f>
        <v>9</v>
      </c>
      <c r="R51" s="439">
        <f ca="1">MATCH(RIGHT($A49,LEN($A49) - SEARCH("-", $A49, SEARCH("-", $A49) + 1)),INDIRECT(LEFT($A49,SEARCH("-",$A49,1)-1)&amp;"_Header"),0)</f>
        <v>5</v>
      </c>
    </row>
    <row r="52" spans="1:18" s="158" customFormat="1" ht="15.95" thickBot="1">
      <c r="A52" s="365"/>
      <c r="B52" s="95" t="s">
        <v>623</v>
      </c>
      <c r="C52" s="123"/>
      <c r="D52" s="123"/>
      <c r="E52" s="309"/>
      <c r="F52" s="309"/>
      <c r="G52" s="309"/>
      <c r="H52" s="346"/>
      <c r="I52" s="227"/>
      <c r="J52" s="227"/>
      <c r="K52" s="227"/>
      <c r="L52" s="227"/>
      <c r="M52" s="227"/>
      <c r="N52" s="440"/>
      <c r="O52" s="440"/>
      <c r="P52" s="227"/>
      <c r="Q52" s="227"/>
      <c r="R52" s="227"/>
    </row>
    <row r="53" spans="1:18" s="158" customFormat="1">
      <c r="A53" s="365"/>
      <c r="B53" s="95" t="s">
        <v>623</v>
      </c>
      <c r="C53" s="744" t="s">
        <v>1840</v>
      </c>
      <c r="D53" s="745"/>
      <c r="E53" s="745"/>
      <c r="F53" s="745"/>
      <c r="G53" s="746"/>
      <c r="H53" s="346"/>
      <c r="I53" s="227"/>
      <c r="J53" s="227"/>
      <c r="K53" s="227"/>
      <c r="L53" s="227"/>
      <c r="M53" s="227"/>
      <c r="N53" s="440"/>
      <c r="O53" s="440"/>
      <c r="P53" s="227"/>
      <c r="Q53" s="227"/>
      <c r="R53" s="227"/>
    </row>
    <row r="54" spans="1:18" s="158" customFormat="1" ht="45" customHeight="1">
      <c r="A54" s="365"/>
      <c r="B54" s="95" t="s">
        <v>623</v>
      </c>
      <c r="C54" s="180"/>
      <c r="D54" s="180"/>
      <c r="E54" s="57" t="s">
        <v>677</v>
      </c>
      <c r="F54" s="307"/>
      <c r="G54" s="230" t="s">
        <v>678</v>
      </c>
      <c r="H54" s="346"/>
      <c r="I54" s="438"/>
      <c r="J54" s="438"/>
      <c r="K54" s="227"/>
      <c r="L54" s="438"/>
      <c r="M54" s="227"/>
      <c r="N54" s="440"/>
      <c r="O54" s="440"/>
      <c r="P54" s="227"/>
      <c r="Q54" s="227"/>
      <c r="R54" s="227"/>
    </row>
    <row r="55" spans="1:18" s="158" customFormat="1">
      <c r="A55" s="365" t="s">
        <v>1841</v>
      </c>
      <c r="B55" s="95" t="s">
        <v>623</v>
      </c>
      <c r="C55" s="181"/>
      <c r="D55" s="181"/>
      <c r="E55" s="249" t="e">
        <f ca="1">INDEX(INDIRECT("data_"&amp;E$1&amp;"_array"),MATCH(Cover!$C$17,INDIRECT("data_"&amp;E$1&amp;"_rows"),0),MATCH(SUBSTITUTE($A55,"strt","end"),INDIRECT("data_"&amp;E$1&amp;"_cols"),0))</f>
        <v>#N/A</v>
      </c>
      <c r="F55" s="308"/>
      <c r="G55" s="250">
        <f ca="1">INDEX(INDIRECT(LEFT($A55,SEARCH("-",$A55,1)-1)&amp;"_data"),MATCH(MID($A55, SEARCH("-",$A55) + 1, SEARCH("-",$A55,SEARCH("-",$A55)+1) - SEARCH("-",$A55) - 1),INDIRECT(LEFT($A55,SEARCH("-",$A55,1)-1)&amp;"_rows"),0),MATCH(RIGHT($A55,LEN($A55) - SEARCH("-", $A55, SEARCH("-", $A55) + 1)),INDIRECT(LEFT($A55,SEARCH("-",$A55,1)-1)&amp;"_Header"),0))</f>
        <v>0</v>
      </c>
      <c r="H55" s="347"/>
      <c r="I55" s="228"/>
      <c r="J55" s="228"/>
      <c r="K55" s="171"/>
      <c r="L55" s="228"/>
      <c r="M55" s="171"/>
      <c r="N55" s="441"/>
      <c r="O55" s="441"/>
      <c r="P55" s="227"/>
      <c r="Q55" s="227"/>
      <c r="R55" s="227"/>
    </row>
    <row r="56" spans="1:18" ht="45" customHeight="1">
      <c r="A56" s="365"/>
      <c r="B56" s="95" t="s">
        <v>623</v>
      </c>
      <c r="C56" s="710" t="s">
        <v>1813</v>
      </c>
      <c r="D56" s="708"/>
      <c r="E56" s="708"/>
      <c r="F56" s="708"/>
      <c r="G56" s="711"/>
      <c r="H56" s="95"/>
      <c r="I56" s="169"/>
      <c r="J56" s="169"/>
      <c r="K56" s="169"/>
      <c r="L56" s="169"/>
      <c r="M56" s="169"/>
      <c r="N56" s="170"/>
      <c r="O56" s="170"/>
      <c r="P56" s="164"/>
      <c r="Q56" s="439"/>
      <c r="R56" s="439"/>
    </row>
    <row r="57" spans="1:18" ht="60" customHeight="1" thickBot="1">
      <c r="A57" s="365" t="s">
        <v>1842</v>
      </c>
      <c r="B57" s="95" t="s">
        <v>1843</v>
      </c>
      <c r="C57" s="733"/>
      <c r="D57" s="734"/>
      <c r="E57" s="734"/>
      <c r="F57" s="734"/>
      <c r="G57" s="735"/>
      <c r="H57" s="343" t="e">
        <f ca="1">IF(AND($J57=TRUE,$K57=TRUE),"Return to form","")</f>
        <v>#N/A</v>
      </c>
      <c r="I57" s="169" t="e">
        <f ca="1">OR(AND($E55&lt;&gt;0,ABS($G55-$E55)&gt;=$N57),AND($E55=0,$G55&gt;=$N57))</f>
        <v>#N/A</v>
      </c>
      <c r="J57" s="169" t="e">
        <f ca="1">OR($G55&gt;=($E55*(1+$O57)),$G55&lt;=($E55*(1-$O57)))</f>
        <v>#N/A</v>
      </c>
      <c r="K57" s="169" t="b">
        <f>ISTEXT($C57)</f>
        <v>0</v>
      </c>
      <c r="L57" s="169" t="e">
        <f ca="1">IF(AND($I57=TRUE,$J57=TRUE),TRUE,FALSE)</f>
        <v>#N/A</v>
      </c>
      <c r="M57" s="169" t="e">
        <f ca="1">IF(AND($I57=TRUE,$J57=TRUE,$K57=TRUE),TRUE,FALSE)</f>
        <v>#N/A</v>
      </c>
      <c r="N57" s="169">
        <v>5000</v>
      </c>
      <c r="O57" s="170">
        <v>0.2</v>
      </c>
      <c r="P57" s="336" t="s">
        <v>86</v>
      </c>
      <c r="Q57" s="439">
        <f ca="1">MATCH(MID($A55, SEARCH("-",$A57) + 1, SEARCH("-",$A57,SEARCH("-",$A57)+1) - SEARCH("-",$A57) - 1),INDIRECT(LEFT($A57,SEARCH("-",$A57,1)-1)&amp;"_rows"),0)</f>
        <v>9</v>
      </c>
      <c r="R57" s="439">
        <f ca="1">MATCH(RIGHT($A55,LEN($A55) - SEARCH("-", $A55, SEARCH("-", $A55) + 1)),INDIRECT(LEFT($A55,SEARCH("-",$A55,1)-1)&amp;"_Header"),0)</f>
        <v>8</v>
      </c>
    </row>
    <row r="58" spans="1:18" s="158" customFormat="1" ht="15.95" thickBot="1">
      <c r="A58" s="365"/>
      <c r="B58" s="95" t="s">
        <v>623</v>
      </c>
      <c r="C58" s="123"/>
      <c r="D58" s="123"/>
      <c r="E58" s="309"/>
      <c r="F58" s="309"/>
      <c r="G58" s="309"/>
      <c r="H58" s="346"/>
      <c r="I58" s="227"/>
      <c r="J58" s="227"/>
      <c r="K58" s="227"/>
      <c r="L58" s="227"/>
      <c r="M58" s="227"/>
      <c r="N58" s="440"/>
      <c r="O58" s="440"/>
      <c r="P58" s="227"/>
      <c r="Q58" s="227"/>
      <c r="R58" s="227"/>
    </row>
    <row r="59" spans="1:18" s="158" customFormat="1">
      <c r="A59" s="365"/>
      <c r="B59" s="95" t="s">
        <v>623</v>
      </c>
      <c r="C59" s="744" t="s">
        <v>1844</v>
      </c>
      <c r="D59" s="745"/>
      <c r="E59" s="745"/>
      <c r="F59" s="745"/>
      <c r="G59" s="746"/>
      <c r="H59" s="347"/>
      <c r="I59" s="227"/>
      <c r="J59" s="227"/>
      <c r="K59" s="227"/>
      <c r="L59" s="227"/>
      <c r="M59" s="227"/>
      <c r="N59" s="440"/>
      <c r="O59" s="440"/>
      <c r="P59" s="227"/>
      <c r="Q59" s="227"/>
      <c r="R59" s="227"/>
    </row>
    <row r="60" spans="1:18" s="158" customFormat="1" ht="45" customHeight="1">
      <c r="A60" s="365"/>
      <c r="B60" s="95" t="s">
        <v>623</v>
      </c>
      <c r="C60" s="229" t="s">
        <v>1801</v>
      </c>
      <c r="D60" s="180"/>
      <c r="E60" s="307"/>
      <c r="F60" s="307"/>
      <c r="G60" s="230" t="s">
        <v>1802</v>
      </c>
      <c r="H60" s="348"/>
      <c r="I60" s="438"/>
      <c r="J60" s="438"/>
      <c r="K60" s="227"/>
      <c r="L60" s="438"/>
      <c r="M60" s="227"/>
      <c r="N60" s="440"/>
      <c r="O60" s="440"/>
      <c r="P60" s="227"/>
      <c r="Q60" s="227"/>
      <c r="R60" s="227"/>
    </row>
    <row r="61" spans="1:18" s="158" customFormat="1">
      <c r="A61" s="365" t="s">
        <v>1845</v>
      </c>
      <c r="B61" s="95" t="s">
        <v>623</v>
      </c>
      <c r="C61" s="249" t="e">
        <f ca="1">INDEX(INDIRECT("data_"&amp;C$1&amp;"_array"),MATCH(Cover!$C$17,INDIRECT("data_"&amp;C$1&amp;"_rows"),0),MATCH(SUBSTITUTE($A61,"strt","end"),INDIRECT("data_"&amp;C$1&amp;"_cols"),0))</f>
        <v>#N/A</v>
      </c>
      <c r="D61" s="181"/>
      <c r="E61" s="308"/>
      <c r="F61" s="308"/>
      <c r="G61" s="250">
        <f ca="1">INDEX(INDIRECT(LEFT($A61,SEARCH("-",$A61,1)-1)&amp;"_data"),MATCH(MID($A61, SEARCH("-",$A61) + 1, SEARCH("-",$A61,SEARCH("-",$A61)+1) - SEARCH("-",$A61) - 1),INDIRECT(LEFT($A61,SEARCH("-",$A61,1)-1)&amp;"_rows"),0),MATCH(RIGHT($A61,LEN($A61) - SEARCH("-", $A61, SEARCH("-", $A61) + 1)),INDIRECT(LEFT($A61,SEARCH("-",$A61,1)-1)&amp;"_Header"),0))</f>
        <v>0</v>
      </c>
      <c r="H61" s="346"/>
      <c r="I61" s="228"/>
      <c r="J61" s="228"/>
      <c r="K61" s="171"/>
      <c r="L61" s="228"/>
      <c r="M61" s="171"/>
      <c r="N61" s="441"/>
      <c r="O61" s="441"/>
      <c r="P61" s="227"/>
      <c r="Q61" s="227"/>
      <c r="R61" s="227"/>
    </row>
    <row r="62" spans="1:18" ht="45" customHeight="1">
      <c r="A62" s="365"/>
      <c r="B62" s="95" t="s">
        <v>623</v>
      </c>
      <c r="C62" s="710" t="s">
        <v>1804</v>
      </c>
      <c r="D62" s="708"/>
      <c r="E62" s="708"/>
      <c r="F62" s="708"/>
      <c r="G62" s="711"/>
      <c r="H62" s="95"/>
      <c r="I62" s="169"/>
      <c r="J62" s="169"/>
      <c r="K62" s="169"/>
      <c r="L62" s="169"/>
      <c r="M62" s="169"/>
      <c r="N62" s="170"/>
      <c r="O62" s="170"/>
      <c r="P62" s="164"/>
      <c r="Q62" s="439"/>
      <c r="R62" s="439"/>
    </row>
    <row r="63" spans="1:18" ht="60" customHeight="1" thickBot="1">
      <c r="A63" s="365" t="s">
        <v>1846</v>
      </c>
      <c r="B63" s="95" t="s">
        <v>1847</v>
      </c>
      <c r="C63" s="733"/>
      <c r="D63" s="734"/>
      <c r="E63" s="734"/>
      <c r="F63" s="734"/>
      <c r="G63" s="735"/>
      <c r="H63" s="343" t="e">
        <f ca="1">IF(AND($J63=TRUE,$K63=TRUE),"Return to form","")</f>
        <v>#N/A</v>
      </c>
      <c r="I63" s="227" t="b">
        <f ca="1">AND(ISNUMBER(G61),ISNUMBER(C61))</f>
        <v>0</v>
      </c>
      <c r="J63" s="438" t="e">
        <f ca="1">ROUND(G61,0)&lt;&gt;ROUND(C61,0)</f>
        <v>#N/A</v>
      </c>
      <c r="K63" s="227" t="b">
        <f>ISTEXT(C63)</f>
        <v>0</v>
      </c>
      <c r="L63" s="227" t="e">
        <f ca="1">IF(AND(I63=TRUE,J63=TRUE),TRUE,FALSE)</f>
        <v>#N/A</v>
      </c>
      <c r="M63" s="227" t="e">
        <f ca="1">IF(AND(I63=TRUE,J63=TRUE,K63=TRUE),TRUE,FALSE)</f>
        <v>#N/A</v>
      </c>
      <c r="N63" s="336"/>
      <c r="O63" s="439"/>
      <c r="P63" s="336" t="s">
        <v>86</v>
      </c>
      <c r="Q63" s="439">
        <f ca="1">MATCH(MID($A61, SEARCH("-",$A63) + 1, SEARCH("-",$A63,SEARCH("-",$A63)+1) - SEARCH("-",$A63) - 1),INDIRECT(LEFT($A63,SEARCH("-",$A63,1)-1)&amp;"_rows"),0)</f>
        <v>11</v>
      </c>
      <c r="R63" s="439">
        <f ca="1">MATCH(RIGHT($A61,LEN($A61) - SEARCH("-", $A61, SEARCH("-", $A61) + 1)),INDIRECT(LEFT($A61,SEARCH("-",$A61,1)-1)&amp;"_Header"),0)</f>
        <v>5</v>
      </c>
    </row>
    <row r="64" spans="1:18" s="158" customFormat="1" ht="15.95" thickBot="1">
      <c r="A64" s="365"/>
      <c r="B64" s="95" t="s">
        <v>623</v>
      </c>
      <c r="C64" s="123"/>
      <c r="D64" s="123"/>
      <c r="E64" s="309"/>
      <c r="F64" s="309"/>
      <c r="G64" s="309"/>
      <c r="H64" s="346"/>
      <c r="I64" s="227"/>
      <c r="J64" s="227"/>
      <c r="K64" s="227"/>
      <c r="L64" s="227"/>
      <c r="M64" s="227"/>
      <c r="N64" s="440"/>
      <c r="O64" s="440"/>
      <c r="P64" s="227"/>
      <c r="Q64" s="227"/>
      <c r="R64" s="227"/>
    </row>
    <row r="65" spans="1:18" s="158" customFormat="1">
      <c r="A65" s="365"/>
      <c r="B65" s="95" t="s">
        <v>623</v>
      </c>
      <c r="C65" s="744" t="s">
        <v>1848</v>
      </c>
      <c r="D65" s="745"/>
      <c r="E65" s="745"/>
      <c r="F65" s="745"/>
      <c r="G65" s="746"/>
      <c r="H65" s="347"/>
      <c r="I65" s="227"/>
      <c r="J65" s="227"/>
      <c r="K65" s="227"/>
      <c r="L65" s="227"/>
      <c r="M65" s="227"/>
      <c r="N65" s="440"/>
      <c r="O65" s="440"/>
      <c r="P65" s="227"/>
      <c r="Q65" s="227"/>
      <c r="R65" s="227"/>
    </row>
    <row r="66" spans="1:18" s="158" customFormat="1" ht="30.95">
      <c r="A66" s="365"/>
      <c r="B66" s="95" t="s">
        <v>623</v>
      </c>
      <c r="C66" s="180"/>
      <c r="D66" s="180"/>
      <c r="E66" s="307"/>
      <c r="F66" s="230" t="s">
        <v>1827</v>
      </c>
      <c r="G66" s="230" t="s">
        <v>678</v>
      </c>
      <c r="H66" s="346"/>
      <c r="I66" s="438"/>
      <c r="J66" s="438"/>
      <c r="K66" s="227"/>
      <c r="L66" s="438"/>
      <c r="M66" s="227"/>
      <c r="N66" s="440"/>
      <c r="O66" s="440"/>
      <c r="P66" s="227"/>
      <c r="Q66" s="227"/>
      <c r="R66" s="227"/>
    </row>
    <row r="67" spans="1:18" s="158" customFormat="1">
      <c r="A67" s="365" t="s">
        <v>1849</v>
      </c>
      <c r="B67" s="95" t="s">
        <v>623</v>
      </c>
      <c r="C67" s="181"/>
      <c r="D67" s="181"/>
      <c r="E67" s="308"/>
      <c r="F67" s="250" t="e">
        <f ca="1">INDEX(INDIRECT("data_"&amp;F$1&amp;"_array"),MATCH(Cover!$C$17,INDIRECT("data_"&amp;F$1&amp;"_rows"),0),MATCH($A67,INDIRECT("data_"&amp;F$1&amp;"_cols"),0))</f>
        <v>#N/A</v>
      </c>
      <c r="G67" s="250">
        <f ca="1">INDEX(INDIRECT(LEFT($A67,SEARCH("-",$A67,1)-1)&amp;"_data"),MATCH(MID($A67, SEARCH("-",$A67) + 1, SEARCH("-",$A67,SEARCH("-",$A67)+1) - SEARCH("-",$A67) - 1),INDIRECT(LEFT($A67,SEARCH("-",$A67,1)-1)&amp;"_rows"),0),MATCH(RIGHT($A67,LEN($A67) - SEARCH("-", $A67, SEARCH("-", $A67) + 1)),INDIRECT(LEFT($A67,SEARCH("-",$A67,1)-1)&amp;"_Header"),0))</f>
        <v>0</v>
      </c>
      <c r="H67" s="347"/>
      <c r="I67" s="228"/>
      <c r="J67" s="228"/>
      <c r="K67" s="171"/>
      <c r="L67" s="228"/>
      <c r="M67" s="171"/>
      <c r="N67" s="441"/>
      <c r="O67" s="441"/>
      <c r="P67" s="227"/>
      <c r="Q67" s="227"/>
      <c r="R67" s="227"/>
    </row>
    <row r="68" spans="1:18" ht="45" customHeight="1">
      <c r="A68" s="365"/>
      <c r="B68" s="95" t="s">
        <v>623</v>
      </c>
      <c r="C68" s="710" t="s">
        <v>1829</v>
      </c>
      <c r="D68" s="708"/>
      <c r="E68" s="708"/>
      <c r="F68" s="708"/>
      <c r="G68" s="711"/>
      <c r="H68" s="95"/>
      <c r="I68" s="169"/>
      <c r="J68" s="169"/>
      <c r="K68" s="169"/>
      <c r="L68" s="169"/>
      <c r="M68" s="169"/>
      <c r="N68" s="170"/>
      <c r="O68" s="170"/>
      <c r="P68" s="164"/>
      <c r="Q68" s="439"/>
      <c r="R68" s="439"/>
    </row>
    <row r="69" spans="1:18" ht="60" customHeight="1" thickBot="1">
      <c r="A69" s="365" t="s">
        <v>1850</v>
      </c>
      <c r="B69" s="95" t="s">
        <v>1851</v>
      </c>
      <c r="C69" s="733"/>
      <c r="D69" s="734"/>
      <c r="E69" s="734"/>
      <c r="F69" s="734"/>
      <c r="G69" s="735"/>
      <c r="H69" s="343" t="e">
        <f ca="1">IF(AND($J69=TRUE,$K69=TRUE),"Return to form","")</f>
        <v>#N/A</v>
      </c>
      <c r="I69" s="227" t="b">
        <f ca="1">AND(ISNUMBER(G67),ISNUMBER(F67))</f>
        <v>0</v>
      </c>
      <c r="J69" s="438" t="e">
        <f ca="1">ROUND(G67,0)&lt;&gt;ROUND(F67,0)</f>
        <v>#N/A</v>
      </c>
      <c r="K69" s="227" t="b">
        <f>ISTEXT(C69)</f>
        <v>0</v>
      </c>
      <c r="L69" s="227" t="e">
        <f ca="1">IF(AND(I69=TRUE,J69=TRUE),TRUE,FALSE)</f>
        <v>#N/A</v>
      </c>
      <c r="M69" s="227" t="e">
        <f ca="1">IF(AND(I69=TRUE,J69=TRUE,K69=TRUE),TRUE,FALSE)</f>
        <v>#N/A</v>
      </c>
      <c r="N69" s="170"/>
      <c r="O69" s="170"/>
      <c r="P69" s="336" t="s">
        <v>86</v>
      </c>
      <c r="Q69" s="439">
        <f ca="1">MATCH(MID($A67, SEARCH("-",$A69) + 1, SEARCH("-",$A69,SEARCH("-",$A69)+1) - SEARCH("-",$A69) - 1),INDIRECT(LEFT($A69,SEARCH("-",$A69,1)-1)&amp;"_rows"),0)</f>
        <v>11</v>
      </c>
      <c r="R69" s="439">
        <f ca="1">MATCH(RIGHT($A67,LEN($A67) - SEARCH("-", $A67, SEARCH("-", $A67) + 1)),INDIRECT(LEFT($A67,SEARCH("-",$A67,1)-1)&amp;"_Header"),0)</f>
        <v>7</v>
      </c>
    </row>
    <row r="70" spans="1:18" s="158" customFormat="1" ht="15.95" thickBot="1">
      <c r="A70" s="365"/>
      <c r="B70" s="95" t="s">
        <v>623</v>
      </c>
      <c r="C70" s="123"/>
      <c r="D70" s="123"/>
      <c r="E70" s="309"/>
      <c r="F70" s="309"/>
      <c r="G70" s="309"/>
      <c r="H70" s="348"/>
      <c r="I70" s="227"/>
      <c r="J70" s="227"/>
      <c r="K70" s="227"/>
      <c r="L70" s="227"/>
      <c r="M70" s="227"/>
      <c r="N70" s="440"/>
      <c r="O70" s="440"/>
      <c r="P70" s="227"/>
      <c r="Q70" s="227"/>
      <c r="R70" s="227"/>
    </row>
    <row r="71" spans="1:18" s="158" customFormat="1">
      <c r="A71" s="365"/>
      <c r="B71" s="95" t="s">
        <v>623</v>
      </c>
      <c r="C71" s="744" t="s">
        <v>1852</v>
      </c>
      <c r="D71" s="745"/>
      <c r="E71" s="745"/>
      <c r="F71" s="745"/>
      <c r="G71" s="746"/>
      <c r="H71" s="349"/>
      <c r="I71" s="227"/>
      <c r="J71" s="227"/>
      <c r="K71" s="227"/>
      <c r="L71" s="227"/>
      <c r="M71" s="227"/>
      <c r="N71" s="440"/>
      <c r="O71" s="440"/>
      <c r="P71" s="227"/>
      <c r="Q71" s="227"/>
      <c r="R71" s="227"/>
    </row>
    <row r="72" spans="1:18" s="158" customFormat="1" ht="45" customHeight="1">
      <c r="A72" s="365"/>
      <c r="B72" s="95" t="s">
        <v>623</v>
      </c>
      <c r="C72" s="180"/>
      <c r="D72" s="180"/>
      <c r="E72" s="57" t="s">
        <v>677</v>
      </c>
      <c r="F72" s="307"/>
      <c r="G72" s="230" t="s">
        <v>678</v>
      </c>
      <c r="H72" s="346"/>
      <c r="I72" s="438"/>
      <c r="J72" s="438"/>
      <c r="K72" s="227"/>
      <c r="L72" s="438"/>
      <c r="M72" s="227"/>
      <c r="N72" s="440"/>
      <c r="O72" s="440"/>
      <c r="P72" s="227"/>
      <c r="Q72" s="227"/>
      <c r="R72" s="227"/>
    </row>
    <row r="73" spans="1:18" s="158" customFormat="1">
      <c r="A73" s="365" t="s">
        <v>1853</v>
      </c>
      <c r="B73" s="95" t="s">
        <v>623</v>
      </c>
      <c r="C73" s="181"/>
      <c r="D73" s="181"/>
      <c r="E73" s="249" t="e">
        <f ca="1">INDEX(INDIRECT("data_"&amp;E$1&amp;"_array"),MATCH(Cover!$C$17,INDIRECT("data_"&amp;E$1&amp;"_rows"),0),MATCH(SUBSTITUTE($A73,"strt","end"),INDIRECT("data_"&amp;E$1&amp;"_cols"),0))</f>
        <v>#N/A</v>
      </c>
      <c r="F73" s="308"/>
      <c r="G73" s="250">
        <f ca="1">INDEX(INDIRECT(LEFT($A73,SEARCH("-",$A73,1)-1)&amp;"_data"),MATCH(MID($A73, SEARCH("-",$A73) + 1, SEARCH("-",$A73,SEARCH("-",$A73)+1) - SEARCH("-",$A73) - 1),INDIRECT(LEFT($A73,SEARCH("-",$A73,1)-1)&amp;"_rows"),0),MATCH(RIGHT($A73,LEN($A73) - SEARCH("-", $A73, SEARCH("-", $A73) + 1)),INDIRECT(LEFT($A73,SEARCH("-",$A73,1)-1)&amp;"_Header"),0))</f>
        <v>0</v>
      </c>
      <c r="H73" s="349"/>
      <c r="I73" s="228"/>
      <c r="J73" s="228"/>
      <c r="K73" s="171"/>
      <c r="L73" s="228"/>
      <c r="M73" s="171"/>
      <c r="N73" s="441"/>
      <c r="O73" s="441"/>
      <c r="P73" s="227"/>
      <c r="Q73" s="227"/>
      <c r="R73" s="227"/>
    </row>
    <row r="74" spans="1:18" ht="45" customHeight="1">
      <c r="A74" s="365"/>
      <c r="B74" s="95" t="s">
        <v>623</v>
      </c>
      <c r="C74" s="710" t="s">
        <v>1813</v>
      </c>
      <c r="D74" s="708"/>
      <c r="E74" s="708"/>
      <c r="F74" s="708"/>
      <c r="G74" s="711"/>
      <c r="H74" s="95"/>
      <c r="I74" s="169"/>
      <c r="J74" s="169"/>
      <c r="K74" s="169"/>
      <c r="L74" s="169"/>
      <c r="M74" s="169"/>
      <c r="N74" s="170"/>
      <c r="O74" s="170"/>
      <c r="P74" s="164"/>
      <c r="Q74" s="439"/>
      <c r="R74" s="439"/>
    </row>
    <row r="75" spans="1:18" ht="60" customHeight="1" thickBot="1">
      <c r="A75" s="365" t="s">
        <v>1854</v>
      </c>
      <c r="B75" s="95" t="s">
        <v>1855</v>
      </c>
      <c r="C75" s="733"/>
      <c r="D75" s="734"/>
      <c r="E75" s="734"/>
      <c r="F75" s="734"/>
      <c r="G75" s="735"/>
      <c r="H75" s="343" t="e">
        <f ca="1">IF(AND($J75=TRUE,$K75=TRUE),"Return to form","")</f>
        <v>#N/A</v>
      </c>
      <c r="I75" s="169" t="e">
        <f ca="1">OR(AND($E73&lt;&gt;0,ABS($G73-$E73)&gt;=$N75),AND($E73=0,$G73&gt;=$N75))</f>
        <v>#N/A</v>
      </c>
      <c r="J75" s="169" t="e">
        <f ca="1">OR($G73&gt;=($E73*(1+$O75)),$G73&lt;=($E73*(1-$O75)))</f>
        <v>#N/A</v>
      </c>
      <c r="K75" s="169" t="b">
        <f>ISTEXT($C75)</f>
        <v>0</v>
      </c>
      <c r="L75" s="169" t="e">
        <f ca="1">IF(AND($I75=TRUE,$J75=TRUE),TRUE,FALSE)</f>
        <v>#N/A</v>
      </c>
      <c r="M75" s="169" t="e">
        <f ca="1">IF(AND($I75=TRUE,$J75=TRUE,$K75=TRUE),TRUE,FALSE)</f>
        <v>#N/A</v>
      </c>
      <c r="N75" s="169">
        <v>5000</v>
      </c>
      <c r="O75" s="170">
        <v>0.2</v>
      </c>
      <c r="P75" s="336" t="s">
        <v>86</v>
      </c>
      <c r="Q75" s="439">
        <f ca="1">MATCH(MID($A73, SEARCH("-",$A75) + 1, SEARCH("-",$A75,SEARCH("-",$A75)+1) - SEARCH("-",$A75) - 1),INDIRECT(LEFT($A75,SEARCH("-",$A75,1)-1)&amp;"_rows"),0)</f>
        <v>11</v>
      </c>
      <c r="R75" s="439">
        <f ca="1">MATCH(RIGHT($A73,LEN($A73) - SEARCH("-", $A73, SEARCH("-", $A73) + 1)),INDIRECT(LEFT($A73,SEARCH("-",$A73,1)-1)&amp;"_Header"),0)</f>
        <v>8</v>
      </c>
    </row>
    <row r="76" spans="1:18" s="158" customFormat="1">
      <c r="A76" s="380"/>
      <c r="B76" s="95" t="s">
        <v>623</v>
      </c>
      <c r="C76" s="123"/>
      <c r="D76" s="123"/>
      <c r="E76" s="309"/>
      <c r="F76" s="309"/>
      <c r="G76" s="309"/>
      <c r="H76" s="348"/>
      <c r="N76" s="163"/>
      <c r="O76" s="163"/>
    </row>
  </sheetData>
  <sheetProtection sheet="1" objects="1" scenarios="1"/>
  <autoFilter ref="A1:Q76" xr:uid="{00000000-0009-0000-0000-00000F000000}"/>
  <mergeCells count="37">
    <mergeCell ref="C9:G9"/>
    <mergeCell ref="C8:G8"/>
    <mergeCell ref="C5:G5"/>
    <mergeCell ref="C2:G2"/>
    <mergeCell ref="C11:G11"/>
    <mergeCell ref="C14:G14"/>
    <mergeCell ref="C15:G15"/>
    <mergeCell ref="C17:G17"/>
    <mergeCell ref="C20:G20"/>
    <mergeCell ref="C21:G21"/>
    <mergeCell ref="C32:G32"/>
    <mergeCell ref="C41:G41"/>
    <mergeCell ref="C44:G44"/>
    <mergeCell ref="C35:G35"/>
    <mergeCell ref="C38:G38"/>
    <mergeCell ref="C39:G39"/>
    <mergeCell ref="C75:G75"/>
    <mergeCell ref="C74:G74"/>
    <mergeCell ref="C68:G68"/>
    <mergeCell ref="C65:G65"/>
    <mergeCell ref="C69:G69"/>
    <mergeCell ref="C23:G23"/>
    <mergeCell ref="C26:G26"/>
    <mergeCell ref="C27:G27"/>
    <mergeCell ref="C71:G71"/>
    <mergeCell ref="C59:G59"/>
    <mergeCell ref="C62:G62"/>
    <mergeCell ref="C63:G63"/>
    <mergeCell ref="C57:G57"/>
    <mergeCell ref="C47:G47"/>
    <mergeCell ref="C50:G50"/>
    <mergeCell ref="C51:G51"/>
    <mergeCell ref="C53:G53"/>
    <mergeCell ref="C56:G56"/>
    <mergeCell ref="C45:G45"/>
    <mergeCell ref="C29:G29"/>
    <mergeCell ref="C33:G33"/>
  </mergeCells>
  <conditionalFormatting sqref="C9">
    <cfRule type="expression" dxfId="29" priority="19">
      <formula>$M9=TRUE</formula>
    </cfRule>
    <cfRule type="expression" dxfId="28" priority="20">
      <formula>$L9=TRUE</formula>
    </cfRule>
  </conditionalFormatting>
  <conditionalFormatting sqref="C15">
    <cfRule type="expression" dxfId="27" priority="25">
      <formula>$M15=TRUE</formula>
    </cfRule>
    <cfRule type="expression" dxfId="26" priority="26">
      <formula>$L15=TRUE</formula>
    </cfRule>
  </conditionalFormatting>
  <conditionalFormatting sqref="C21">
    <cfRule type="expression" dxfId="25" priority="23">
      <formula>$M21=TRUE</formula>
    </cfRule>
    <cfRule type="expression" dxfId="24" priority="24">
      <formula>$L21=TRUE</formula>
    </cfRule>
  </conditionalFormatting>
  <conditionalFormatting sqref="C27">
    <cfRule type="expression" dxfId="23" priority="1">
      <formula>$M27=TRUE</formula>
    </cfRule>
    <cfRule type="expression" dxfId="22" priority="2">
      <formula>$L27=TRUE</formula>
    </cfRule>
  </conditionalFormatting>
  <conditionalFormatting sqref="C33">
    <cfRule type="expression" dxfId="21" priority="17">
      <formula>$M33=TRUE</formula>
    </cfRule>
    <cfRule type="expression" dxfId="20" priority="18">
      <formula>$L33=TRUE</formula>
    </cfRule>
  </conditionalFormatting>
  <conditionalFormatting sqref="C39">
    <cfRule type="expression" dxfId="19" priority="5">
      <formula>$M39=TRUE</formula>
    </cfRule>
    <cfRule type="expression" dxfId="18" priority="6">
      <formula>$L39=TRUE</formula>
    </cfRule>
  </conditionalFormatting>
  <conditionalFormatting sqref="C45">
    <cfRule type="expression" dxfId="17" priority="11">
      <formula>$M45=TRUE</formula>
    </cfRule>
    <cfRule type="expression" dxfId="16" priority="12">
      <formula>$L45=TRUE</formula>
    </cfRule>
  </conditionalFormatting>
  <conditionalFormatting sqref="C51">
    <cfRule type="expression" dxfId="15" priority="15">
      <formula>$M51=TRUE</formula>
    </cfRule>
    <cfRule type="expression" dxfId="14" priority="16">
      <formula>$L51=TRUE</formula>
    </cfRule>
  </conditionalFormatting>
  <conditionalFormatting sqref="C57">
    <cfRule type="expression" dxfId="13" priority="9">
      <formula>$M57=TRUE</formula>
    </cfRule>
    <cfRule type="expression" dxfId="12" priority="10">
      <formula>$L57=TRUE</formula>
    </cfRule>
  </conditionalFormatting>
  <conditionalFormatting sqref="C63">
    <cfRule type="expression" dxfId="11" priority="13">
      <formula>$M63=TRUE</formula>
    </cfRule>
    <cfRule type="expression" dxfId="10" priority="14">
      <formula>$L63=TRUE</formula>
    </cfRule>
  </conditionalFormatting>
  <conditionalFormatting sqref="C69">
    <cfRule type="expression" dxfId="9" priority="3">
      <formula>$M69=TRUE</formula>
    </cfRule>
    <cfRule type="expression" dxfId="8" priority="4">
      <formula>$L69=TRUE</formula>
    </cfRule>
  </conditionalFormatting>
  <conditionalFormatting sqref="C75">
    <cfRule type="expression" dxfId="7" priority="7">
      <formula>$M75=TRUE</formula>
    </cfRule>
    <cfRule type="expression" dxfId="6" priority="8">
      <formula>$L75=TRUE</formula>
    </cfRule>
  </conditionalFormatting>
  <hyperlinks>
    <hyperlink ref="H21" location="'PRU1'!$E$20" display="'PRU1'!$E$20" xr:uid="{00000000-0004-0000-0F00-000000000000}"/>
    <hyperlink ref="H9" location="'PRU1'!$E$11" display="'PRU1'!$E$11" xr:uid="{00000000-0004-0000-0F00-000001000000}"/>
    <hyperlink ref="H15" location="'PRU1'!$G$11" display="'PRU1'!$G$11" xr:uid="{00000000-0004-0000-0F00-000002000000}"/>
    <hyperlink ref="H33" location="'PRU2'!E8" display="'PRU2'!E8" xr:uid="{00000000-0004-0000-0F00-000003000000}"/>
    <hyperlink ref="H45" location="'PRU2'!H8" display="'PRU2'!H8" xr:uid="{00000000-0004-0000-0F00-000004000000}"/>
    <hyperlink ref="H51" location="'PRU2'!E9" display="'PRU2'!E9" xr:uid="{00000000-0004-0000-0F00-000005000000}"/>
    <hyperlink ref="H57" location="'PRU2'!H9" display="'PRU2'!H9" xr:uid="{00000000-0004-0000-0F00-000006000000}"/>
    <hyperlink ref="H63" location="'PRU2'!E11" display="'PRU2'!E11" xr:uid="{00000000-0004-0000-0F00-000007000000}"/>
    <hyperlink ref="H39" location="'PRU2'!G8" display="'PRU2'!G8" xr:uid="{9E80BE4C-950F-4FB2-9284-46E9566B0AF1}"/>
    <hyperlink ref="H75" location="'PRU2'!H11" display="'PRU2'!H11" xr:uid="{00000000-0004-0000-0F00-000008000000}"/>
    <hyperlink ref="H69" location="'PRU2'!G11" display="'PRU2'!G11" xr:uid="{CA69E727-A562-42EB-9247-E99F500484A6}"/>
    <hyperlink ref="H27" location="'PRU1'!$G$20" display="'PRU1'!$G$20" xr:uid="{453AA659-4306-464A-853E-4A7209E866CC}"/>
    <hyperlink ref="B2" location="Key!A1" display="Key to cell shading" xr:uid="{4584A862-2218-4B67-8FF6-B74247C152C1}"/>
  </hyperlinks>
  <pageMargins left="0.7" right="0.7" top="0.75" bottom="0.75" header="0.3" footer="0.3"/>
  <pageSetup paperSize="9" orientation="portrait" r:id="rId1"/>
  <headerFooter>
    <oddHeader>&amp;C&amp;"Calibri"&amp;10&amp;K000000 OFFICIAL - HMG USE ONLY&amp;1#_x000D_</oddHeader>
    <oddFooter>&amp;C_x000D_&amp;1#&amp;"Calibri"&amp;10&amp;K000000 OFFICIAL - HMG USE ONLY</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3">
    <tabColor theme="8" tint="0.39997558519241921"/>
  </sheetPr>
  <dimension ref="A1:H19"/>
  <sheetViews>
    <sheetView showGridLines="0" zoomScale="70" zoomScaleNormal="80" zoomScaleSheetLayoutView="100" workbookViewId="0">
      <pane ySplit="6" topLeftCell="A7" activePane="bottomLeft" state="frozen"/>
      <selection pane="bottomLeft" activeCell="B2" sqref="B2"/>
      <selection activeCell="EB38" sqref="EB38"/>
    </sheetView>
  </sheetViews>
  <sheetFormatPr defaultColWidth="8.88671875" defaultRowHeight="15.6"/>
  <cols>
    <col min="1" max="1" width="23.6640625" hidden="1" customWidth="1"/>
    <col min="2" max="2" width="8.88671875" customWidth="1"/>
    <col min="3" max="3" width="89.88671875" bestFit="1" customWidth="1"/>
    <col min="4" max="5" width="15.6640625" customWidth="1"/>
    <col min="6" max="8" width="8.88671875" hidden="1" customWidth="1"/>
  </cols>
  <sheetData>
    <row r="1" spans="1:8" hidden="1">
      <c r="A1" s="363" t="s">
        <v>92</v>
      </c>
      <c r="B1" s="363" t="s">
        <v>401</v>
      </c>
      <c r="C1" s="363"/>
      <c r="D1" s="363" t="s">
        <v>1577</v>
      </c>
      <c r="E1" s="363"/>
      <c r="F1" s="363" t="s">
        <v>1577</v>
      </c>
      <c r="G1" s="363" t="s">
        <v>1577</v>
      </c>
      <c r="H1" s="148"/>
    </row>
    <row r="2" spans="1:8" ht="32.450000000000003" customHeight="1">
      <c r="A2" s="362"/>
      <c r="B2" s="110" t="s">
        <v>1856</v>
      </c>
      <c r="C2" s="105"/>
      <c r="D2" s="356" t="s">
        <v>98</v>
      </c>
      <c r="E2" s="107"/>
      <c r="F2" s="362" t="s">
        <v>1742</v>
      </c>
      <c r="G2" s="362" t="s">
        <v>1742</v>
      </c>
      <c r="H2" s="362"/>
    </row>
    <row r="3" spans="1:8" ht="15.75" customHeight="1">
      <c r="A3" s="362"/>
      <c r="B3" s="342"/>
      <c r="C3" s="342"/>
      <c r="D3" s="342"/>
      <c r="E3" s="107"/>
      <c r="F3" s="362"/>
      <c r="G3" s="362"/>
      <c r="H3" s="362"/>
    </row>
    <row r="4" spans="1:8" ht="15.6" customHeight="1">
      <c r="A4" s="362" t="s">
        <v>402</v>
      </c>
      <c r="B4" s="112"/>
      <c r="C4" s="117" t="s">
        <v>157</v>
      </c>
      <c r="D4" s="236" t="s">
        <v>158</v>
      </c>
      <c r="E4" s="444"/>
      <c r="F4" s="362"/>
      <c r="G4" s="362"/>
      <c r="H4" s="362"/>
    </row>
    <row r="5" spans="1:8">
      <c r="A5" s="362"/>
      <c r="B5" s="112"/>
      <c r="C5" s="117" t="s">
        <v>188</v>
      </c>
      <c r="D5" s="236" t="s">
        <v>189</v>
      </c>
      <c r="E5" s="445"/>
      <c r="F5" s="362"/>
      <c r="G5" s="362"/>
      <c r="H5" s="362"/>
    </row>
    <row r="6" spans="1:8" ht="93">
      <c r="A6" s="362"/>
      <c r="B6" s="119" t="s">
        <v>191</v>
      </c>
      <c r="C6" s="120" t="s">
        <v>403</v>
      </c>
      <c r="D6" s="237" t="s">
        <v>475</v>
      </c>
      <c r="E6" s="446" t="s">
        <v>1857</v>
      </c>
      <c r="F6" s="362" t="s">
        <v>223</v>
      </c>
      <c r="G6" s="362" t="s">
        <v>224</v>
      </c>
      <c r="H6" s="362" t="s">
        <v>225</v>
      </c>
    </row>
    <row r="7" spans="1:8" ht="30" customHeight="1">
      <c r="A7" s="362"/>
      <c r="B7" s="76" t="s">
        <v>227</v>
      </c>
      <c r="C7" s="132" t="s">
        <v>1858</v>
      </c>
      <c r="D7" s="65" t="e">
        <f>INDEX(data_COR_2024_25_array,MATCH(Cover!$C$17,data_COR_2024_25_rows,0),MATCH($A$1&amp;"-"&amp;$A18&amp;"-"&amp;D$1,data_COR_2024_25_cols,0))</f>
        <v>#N/A</v>
      </c>
      <c r="E7" s="107"/>
    </row>
    <row r="8" spans="1:8" ht="30" customHeight="1">
      <c r="A8" s="362" t="s">
        <v>1859</v>
      </c>
      <c r="B8" s="101" t="s">
        <v>230</v>
      </c>
      <c r="C8" s="125" t="s">
        <v>1860</v>
      </c>
      <c r="D8" s="108"/>
      <c r="E8" s="345" t="e">
        <f ca="1">IF(AND(F8=TRUE,G8=FALSE),"Warning","")</f>
        <v>#N/A</v>
      </c>
      <c r="F8" t="e">
        <f ca="1">INDEX(REC_validation_data,MATCH($A$1&amp;"-"&amp;$A8&amp;"-"&amp;F$1&amp;"-"&amp;F$2,REC_validation_rows,0),MATCH(F$6,REC_validation_header,0))</f>
        <v>#N/A</v>
      </c>
      <c r="G8" t="e">
        <f ca="1">INDEX(REC_validation_data,MATCH($A$1&amp;"-"&amp;$A8&amp;"-"&amp;G$1&amp;"-"&amp;G$2,REC_validation_rows,0),MATCH(G$6,REC_validation_header,0))</f>
        <v>#N/A</v>
      </c>
      <c r="H8">
        <f>MATCH($A$1&amp;"-"&amp;$A8&amp;"-"&amp;G$1&amp;"-"&amp;G$2,REC_validation_rows,0)</f>
        <v>9</v>
      </c>
    </row>
    <row r="9" spans="1:8" ht="30" customHeight="1">
      <c r="A9" s="362" t="s">
        <v>1861</v>
      </c>
      <c r="B9" s="76" t="s">
        <v>233</v>
      </c>
      <c r="C9" s="132" t="s">
        <v>1862</v>
      </c>
      <c r="D9" s="65">
        <f>'E&amp;R1'!$AM$62</f>
        <v>0</v>
      </c>
      <c r="E9" s="107"/>
    </row>
    <row r="10" spans="1:8" ht="30" customHeight="1">
      <c r="A10" s="362" t="s">
        <v>1863</v>
      </c>
      <c r="B10" s="76" t="s">
        <v>236</v>
      </c>
      <c r="C10" s="132" t="s">
        <v>1864</v>
      </c>
      <c r="D10" s="65">
        <f>'FIN1'!$D$18</f>
        <v>0</v>
      </c>
      <c r="E10" s="107"/>
    </row>
    <row r="11" spans="1:8" ht="30" customHeight="1">
      <c r="A11" s="362" t="s">
        <v>1865</v>
      </c>
      <c r="B11" s="101" t="s">
        <v>239</v>
      </c>
      <c r="C11" s="125" t="s">
        <v>1866</v>
      </c>
      <c r="D11" s="108"/>
      <c r="E11" s="107"/>
    </row>
    <row r="12" spans="1:8" ht="30" customHeight="1">
      <c r="A12" s="362" t="s">
        <v>1867</v>
      </c>
      <c r="B12" s="101" t="s">
        <v>242</v>
      </c>
      <c r="C12" s="125" t="s">
        <v>1868</v>
      </c>
      <c r="D12" s="108"/>
      <c r="E12" s="107"/>
    </row>
    <row r="13" spans="1:8" ht="30" customHeight="1">
      <c r="A13" s="362" t="s">
        <v>1869</v>
      </c>
      <c r="B13" s="76" t="s">
        <v>245</v>
      </c>
      <c r="C13" s="132" t="s">
        <v>1870</v>
      </c>
      <c r="D13" s="65">
        <f>'PRU1'!$D$17</f>
        <v>0</v>
      </c>
      <c r="E13" s="107"/>
    </row>
    <row r="14" spans="1:8" ht="30" customHeight="1">
      <c r="A14" s="362" t="s">
        <v>1871</v>
      </c>
      <c r="B14" s="101" t="s">
        <v>248</v>
      </c>
      <c r="C14" s="125" t="s">
        <v>1872</v>
      </c>
      <c r="D14" s="108"/>
      <c r="E14" s="107"/>
    </row>
    <row r="15" spans="1:8" ht="30" customHeight="1">
      <c r="A15" s="362" t="s">
        <v>1873</v>
      </c>
      <c r="B15" s="101" t="s">
        <v>251</v>
      </c>
      <c r="C15" s="125" t="s">
        <v>1874</v>
      </c>
      <c r="D15" s="108"/>
      <c r="E15" s="107"/>
    </row>
    <row r="16" spans="1:8" ht="30" customHeight="1">
      <c r="A16" s="362" t="s">
        <v>1875</v>
      </c>
      <c r="B16" s="103" t="s">
        <v>254</v>
      </c>
      <c r="C16" s="131" t="s">
        <v>1876</v>
      </c>
      <c r="D16" s="203">
        <f>SUM(D$10:D$15)</f>
        <v>0</v>
      </c>
      <c r="E16" s="107"/>
    </row>
    <row r="17" spans="1:5" ht="30" customHeight="1">
      <c r="A17" s="362" t="s">
        <v>1877</v>
      </c>
      <c r="B17" s="103" t="s">
        <v>257</v>
      </c>
      <c r="C17" s="131" t="s">
        <v>1878</v>
      </c>
      <c r="D17" s="203">
        <f>D$9-D$16</f>
        <v>0</v>
      </c>
      <c r="E17" s="107"/>
    </row>
    <row r="18" spans="1:5" ht="30" customHeight="1">
      <c r="A18" s="362" t="s">
        <v>1879</v>
      </c>
      <c r="B18" s="447" t="s">
        <v>260</v>
      </c>
      <c r="C18" s="381" t="s">
        <v>1880</v>
      </c>
      <c r="D18" s="74">
        <f>D$8+D$17</f>
        <v>0</v>
      </c>
      <c r="E18" s="107"/>
    </row>
    <row r="19" spans="1:5" ht="66.95" customHeight="1">
      <c r="B19" s="123"/>
      <c r="C19" s="123"/>
      <c r="D19" s="281" t="str">
        <f>IF($D$18&lt;0,"Error: Capital receipts reserve cannot be negative. Please correct","")</f>
        <v/>
      </c>
      <c r="E19" s="107"/>
    </row>
  </sheetData>
  <sheetProtection sheet="1" objects="1" scenarios="1"/>
  <conditionalFormatting sqref="D19">
    <cfRule type="expression" dxfId="5" priority="1">
      <formula>$D$18&lt;0</formula>
    </cfRule>
  </conditionalFormatting>
  <conditionalFormatting sqref="E8:E18">
    <cfRule type="expression" dxfId="4" priority="3">
      <formula>E8="warning"</formula>
    </cfRule>
  </conditionalFormatting>
  <dataValidations count="1">
    <dataValidation type="whole" operator="greaterThanOrEqual" allowBlank="1" showInputMessage="1" showErrorMessage="1" errorTitle="Interest" error="Interest on late pooling payments cannot be negative. Please correct." sqref="D15" xr:uid="{00000000-0002-0000-1000-000000000000}">
      <formula1>0</formula1>
    </dataValidation>
  </dataValidations>
  <hyperlinks>
    <hyperlink ref="E8" location="'REC&amp;MRR Validations'!$C$9" display="'REC&amp;MRR Validations'!$C$9" xr:uid="{00000000-0004-0000-1000-000000000000}"/>
    <hyperlink ref="D2" location="Key!A1" display="Key to cell shading" xr:uid="{E387D240-8F7F-4F45-BAFE-CE6B174D4AF4}"/>
  </hyperlinks>
  <pageMargins left="0.7" right="0.7" top="0.75" bottom="0.75" header="0.3" footer="0.3"/>
  <pageSetup paperSize="9" orientation="portrait" r:id="rId1"/>
  <headerFooter>
    <oddHeader>&amp;C&amp;"Calibri"&amp;10&amp;K000000 OFFICIAL - HMG USE ONLY&amp;1#_x000D_</oddHeader>
    <oddFooter>&amp;C_x000D_&amp;1#&amp;"Calibri"&amp;10&amp;K000000 OFFICIAL - HMG USE ONLY</oddFooter>
  </headerFooter>
  <extLst>
    <ext xmlns:x14="http://schemas.microsoft.com/office/spreadsheetml/2009/9/main" uri="{CCE6A557-97BC-4b89-ADB6-D9C93CAAB3DF}">
      <x14:dataValidations xmlns:xm="http://schemas.microsoft.com/office/excel/2006/main" count="1">
        <x14:dataValidation type="custom" showInputMessage="1" showErrorMessage="1" errorTitle="Capital Receipts Reserve" error="Capital receipts used to repay debt or meet liabilities must be greater than or equal to Capital receipts used to repay credit liabilities reported calculation of CFR (PRU1). Please correct." xr:uid="{00000000-0002-0000-1000-000001000000}">
          <x14:formula1>
            <xm:f>$D$13&gt;='PRU1'!$D$17</xm:f>
          </x14:formula1>
          <xm:sqref>D13</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
    <tabColor theme="8" tint="0.39997558519241921"/>
  </sheetPr>
  <dimension ref="A1:H19"/>
  <sheetViews>
    <sheetView showGridLines="0" topLeftCell="B3" zoomScaleNormal="100" zoomScaleSheetLayoutView="100" workbookViewId="0">
      <selection activeCell="B3" sqref="B3"/>
    </sheetView>
  </sheetViews>
  <sheetFormatPr defaultColWidth="8.88671875" defaultRowHeight="15.6"/>
  <cols>
    <col min="1" max="1" width="23.33203125" hidden="1" customWidth="1"/>
    <col min="2" max="2" width="8.88671875" customWidth="1"/>
    <col min="3" max="3" width="89.88671875" bestFit="1" customWidth="1"/>
    <col min="4" max="5" width="15.6640625" customWidth="1"/>
    <col min="6" max="8" width="8.88671875" style="158" hidden="1" customWidth="1"/>
    <col min="9" max="16384" width="8.88671875" style="158"/>
  </cols>
  <sheetData>
    <row r="1" spans="1:8" s="362" customFormat="1" hidden="1">
      <c r="A1" s="363" t="s">
        <v>94</v>
      </c>
      <c r="B1" s="363" t="s">
        <v>401</v>
      </c>
      <c r="C1" s="363"/>
      <c r="D1" s="363" t="s">
        <v>1577</v>
      </c>
      <c r="E1" s="363"/>
      <c r="F1" s="363" t="s">
        <v>1577</v>
      </c>
      <c r="G1" s="363" t="s">
        <v>1577</v>
      </c>
      <c r="H1" s="363" t="s">
        <v>1577</v>
      </c>
    </row>
    <row r="2" spans="1:8" ht="38.450000000000003" hidden="1" customHeight="1">
      <c r="A2" s="363"/>
      <c r="B2" s="148"/>
      <c r="C2" s="148"/>
      <c r="D2" s="362">
        <f>INDEX(data_LA_info_array,MATCH(Cover!$C$17,data_LA_info_rows,0),MATCH("hra",data_LA_info_cols,0))</f>
        <v>0</v>
      </c>
      <c r="E2" s="363"/>
      <c r="F2" s="362" t="s">
        <v>1742</v>
      </c>
      <c r="G2" s="362" t="s">
        <v>1742</v>
      </c>
      <c r="H2" s="362" t="s">
        <v>1742</v>
      </c>
    </row>
    <row r="3" spans="1:8" ht="32.450000000000003" customHeight="1">
      <c r="A3" s="362"/>
      <c r="B3" s="110" t="s">
        <v>95</v>
      </c>
      <c r="C3" s="105"/>
      <c r="D3" s="356" t="s">
        <v>98</v>
      </c>
      <c r="E3" s="107"/>
      <c r="F3"/>
      <c r="G3"/>
      <c r="H3"/>
    </row>
    <row r="4" spans="1:8" ht="90" customHeight="1">
      <c r="A4" s="362"/>
      <c r="B4" s="342"/>
      <c r="C4" s="342"/>
      <c r="D4" s="338" t="str">
        <f>IF($D2&lt;&gt;1,"Not a Housing Revenue Account authority","")</f>
        <v>Not a Housing Revenue Account authority</v>
      </c>
      <c r="E4" s="107"/>
      <c r="F4"/>
      <c r="G4"/>
      <c r="H4"/>
    </row>
    <row r="5" spans="1:8">
      <c r="A5" s="362" t="s">
        <v>402</v>
      </c>
      <c r="B5" s="112"/>
      <c r="C5" s="117" t="s">
        <v>157</v>
      </c>
      <c r="D5" s="118" t="s">
        <v>158</v>
      </c>
      <c r="E5" s="449"/>
      <c r="F5"/>
      <c r="G5"/>
      <c r="H5"/>
    </row>
    <row r="6" spans="1:8">
      <c r="A6" s="362"/>
      <c r="B6" s="112"/>
      <c r="C6" s="117" t="s">
        <v>188</v>
      </c>
      <c r="D6" s="118" t="s">
        <v>189</v>
      </c>
      <c r="E6" s="450"/>
    </row>
    <row r="7" spans="1:8" ht="93">
      <c r="A7" s="362"/>
      <c r="B7" s="119" t="s">
        <v>191</v>
      </c>
      <c r="C7" s="120" t="s">
        <v>403</v>
      </c>
      <c r="D7" s="121" t="s">
        <v>475</v>
      </c>
      <c r="E7" s="451" t="s">
        <v>1778</v>
      </c>
      <c r="F7" s="362" t="s">
        <v>223</v>
      </c>
      <c r="G7" s="362" t="s">
        <v>224</v>
      </c>
      <c r="H7" s="362" t="s">
        <v>225</v>
      </c>
    </row>
    <row r="8" spans="1:8" ht="30" customHeight="1">
      <c r="A8" s="362"/>
      <c r="B8" s="448" t="s">
        <v>227</v>
      </c>
      <c r="C8" s="253" t="s">
        <v>1881</v>
      </c>
      <c r="D8" s="254" t="e">
        <f>INDEX(data_COR_2024_25_array,MATCH(Cover!$C$17,data_COR_2024_25_rows,0),MATCH($A$1&amp;"-"&amp;$A18&amp;"-"&amp;D$1,data_COR_2024_25_cols,0))</f>
        <v>#N/A</v>
      </c>
      <c r="E8" s="341"/>
      <c r="F8"/>
      <c r="G8"/>
      <c r="H8"/>
    </row>
    <row r="9" spans="1:8" ht="30" customHeight="1">
      <c r="A9" s="362" t="s">
        <v>1882</v>
      </c>
      <c r="B9" s="101" t="s">
        <v>230</v>
      </c>
      <c r="C9" s="109" t="s">
        <v>1883</v>
      </c>
      <c r="D9" s="108"/>
      <c r="E9" s="344" t="e">
        <f ca="1">IF(AND($F9=TRUE,$G9=FALSE),"Warning","")</f>
        <v>#N/A</v>
      </c>
      <c r="F9" t="e">
        <f ca="1">INDEX(MRR_validation_data,MATCH($A$1&amp;"-"&amp;$A9&amp;"-"&amp;F$1&amp;"-"&amp;F$2,MRR_validation_rows,0),MATCH(F$7,MRR_validation_header,0))</f>
        <v>#N/A</v>
      </c>
      <c r="G9" t="e">
        <f ca="1">INDEX(MRR_validation_data,MATCH($A$1&amp;"-"&amp;$A9&amp;"-"&amp;G$1&amp;"-"&amp;G$2,MRR_validation_rows,0),MATCH(G$7,MRR_validation_header,0))</f>
        <v>#N/A</v>
      </c>
      <c r="H9">
        <f>MATCH($A$1&amp;"-"&amp;$A9&amp;"-"&amp;G$1&amp;"-"&amp;G$2,MRR_validation_rows,0)</f>
        <v>15</v>
      </c>
    </row>
    <row r="10" spans="1:8" ht="30" customHeight="1">
      <c r="A10" s="362" t="s">
        <v>1884</v>
      </c>
      <c r="B10" s="101" t="s">
        <v>233</v>
      </c>
      <c r="C10" s="109" t="s">
        <v>1885</v>
      </c>
      <c r="D10" s="284"/>
      <c r="E10" s="341"/>
    </row>
    <row r="11" spans="1:8" ht="30" customHeight="1">
      <c r="A11" s="362" t="s">
        <v>1886</v>
      </c>
      <c r="B11" s="101" t="s">
        <v>236</v>
      </c>
      <c r="C11" s="109" t="s">
        <v>1887</v>
      </c>
      <c r="D11" s="284"/>
      <c r="E11" s="341"/>
    </row>
    <row r="12" spans="1:8" ht="30" customHeight="1">
      <c r="A12" s="362" t="s">
        <v>1888</v>
      </c>
      <c r="B12" s="103" t="s">
        <v>239</v>
      </c>
      <c r="C12" s="104" t="s">
        <v>1889</v>
      </c>
      <c r="D12" s="339">
        <f>SUM(D$10:D$11)</f>
        <v>0</v>
      </c>
      <c r="E12" s="341"/>
    </row>
    <row r="13" spans="1:8" ht="30" customHeight="1">
      <c r="A13" s="362" t="s">
        <v>1890</v>
      </c>
      <c r="B13" s="448" t="s">
        <v>242</v>
      </c>
      <c r="C13" s="253" t="s">
        <v>1891</v>
      </c>
      <c r="D13" s="340">
        <f>'FIN1'!$D$20</f>
        <v>0</v>
      </c>
      <c r="E13" s="341"/>
    </row>
    <row r="14" spans="1:8" ht="30" customHeight="1">
      <c r="A14" s="362" t="s">
        <v>1892</v>
      </c>
      <c r="B14" s="448" t="s">
        <v>245</v>
      </c>
      <c r="C14" s="253" t="s">
        <v>1893</v>
      </c>
      <c r="D14" s="340">
        <f>'PRU1'!$D$16</f>
        <v>0</v>
      </c>
      <c r="E14" s="341"/>
    </row>
    <row r="15" spans="1:8" ht="30" customHeight="1">
      <c r="A15" s="362" t="s">
        <v>1894</v>
      </c>
      <c r="B15" s="101" t="s">
        <v>248</v>
      </c>
      <c r="C15" s="109" t="s">
        <v>1895</v>
      </c>
      <c r="D15" s="284"/>
      <c r="E15" s="341"/>
    </row>
    <row r="16" spans="1:8" ht="30" customHeight="1">
      <c r="A16" s="362" t="s">
        <v>1896</v>
      </c>
      <c r="B16" s="103" t="s">
        <v>251</v>
      </c>
      <c r="C16" s="104" t="s">
        <v>1897</v>
      </c>
      <c r="D16" s="339">
        <f>SUM(D$13:D$15)</f>
        <v>0</v>
      </c>
      <c r="E16" s="341"/>
    </row>
    <row r="17" spans="1:5" ht="30" customHeight="1">
      <c r="A17" s="362" t="s">
        <v>1898</v>
      </c>
      <c r="B17" s="103" t="s">
        <v>254</v>
      </c>
      <c r="C17" s="104" t="s">
        <v>1899</v>
      </c>
      <c r="D17" s="339">
        <f>D$12-D$16</f>
        <v>0</v>
      </c>
      <c r="E17" s="341"/>
    </row>
    <row r="18" spans="1:5" ht="30" customHeight="1">
      <c r="A18" s="362" t="s">
        <v>1900</v>
      </c>
      <c r="B18" s="447" t="s">
        <v>257</v>
      </c>
      <c r="C18" s="382" t="s">
        <v>1901</v>
      </c>
      <c r="D18" s="74">
        <f>D$9+D$17</f>
        <v>0</v>
      </c>
      <c r="E18" s="341"/>
    </row>
    <row r="19" spans="1:5">
      <c r="A19" s="158"/>
      <c r="B19" s="123"/>
      <c r="C19" s="123"/>
      <c r="D19" s="123"/>
      <c r="E19" s="123"/>
    </row>
  </sheetData>
  <sheetProtection sheet="1" objects="1" scenarios="1"/>
  <conditionalFormatting sqref="D4">
    <cfRule type="expression" dxfId="3" priority="1">
      <formula>$D$2&lt;&gt;1</formula>
    </cfRule>
  </conditionalFormatting>
  <conditionalFormatting sqref="E9">
    <cfRule type="expression" dxfId="2" priority="2">
      <formula>E9="warning"</formula>
    </cfRule>
  </conditionalFormatting>
  <hyperlinks>
    <hyperlink ref="E9" location="'REC&amp;MRR Validations'!$C$15" display="'REC&amp;MRR Validations'!$C$15" xr:uid="{00000000-0004-0000-1100-000000000000}"/>
    <hyperlink ref="D3" location="Key!A1" display="Key to cell shading" xr:uid="{16CBCE8C-7B46-4A5C-93F8-238529F6788A}"/>
  </hyperlinks>
  <pageMargins left="0.7" right="0.7" top="0.75" bottom="0.75" header="0.3" footer="0.3"/>
  <pageSetup paperSize="9" orientation="portrait" r:id="rId1"/>
  <headerFooter>
    <oddHeader>&amp;C&amp;"Calibri"&amp;10&amp;K000000 OFFICIAL - HMG USE ONLY&amp;1#_x000D_</oddHeader>
    <oddFooter>&amp;C_x000D_&amp;1#&amp;"Calibri"&amp;10&amp;K000000 OFFICIAL - HMG USE ONLY</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3">
    <tabColor theme="8" tint="-0.499984740745262"/>
  </sheetPr>
  <dimension ref="A1:L16"/>
  <sheetViews>
    <sheetView showGridLines="0" topLeftCell="B1" zoomScale="85" zoomScaleNormal="100" zoomScaleSheetLayoutView="100" workbookViewId="0">
      <pane ySplit="3" topLeftCell="A4" activePane="bottomLeft" state="frozen"/>
      <selection pane="bottomLeft" activeCell="B2" sqref="B2"/>
      <selection activeCell="EB38" sqref="EB38"/>
    </sheetView>
  </sheetViews>
  <sheetFormatPr defaultColWidth="8.88671875" defaultRowHeight="15.6"/>
  <cols>
    <col min="1" max="1" width="19.44140625" style="362" hidden="1" customWidth="1"/>
    <col min="2" max="2" width="10.6640625" style="227" customWidth="1"/>
    <col min="3" max="3" width="18.33203125" customWidth="1"/>
    <col min="4" max="6" width="15.6640625" customWidth="1"/>
    <col min="7" max="7" width="15.6640625" bestFit="1" customWidth="1"/>
    <col min="8" max="9" width="8.88671875" style="174" hidden="1" customWidth="1"/>
    <col min="10" max="12" width="8.88671875" style="100" hidden="1" customWidth="1"/>
  </cols>
  <sheetData>
    <row r="1" spans="1:12" s="362" customFormat="1" ht="62.45" hidden="1" thickBot="1">
      <c r="A1" s="366" t="s">
        <v>1902</v>
      </c>
      <c r="B1" s="366"/>
      <c r="C1" s="363" t="s">
        <v>659</v>
      </c>
      <c r="D1" s="363"/>
      <c r="E1" s="363" t="s">
        <v>661</v>
      </c>
      <c r="F1" s="363"/>
      <c r="G1" s="363" t="s">
        <v>662</v>
      </c>
      <c r="H1" s="363" t="s">
        <v>663</v>
      </c>
      <c r="I1" s="363" t="s">
        <v>664</v>
      </c>
      <c r="J1" s="363" t="s">
        <v>665</v>
      </c>
      <c r="K1" s="363" t="s">
        <v>223</v>
      </c>
      <c r="L1" s="363" t="s">
        <v>224</v>
      </c>
    </row>
    <row r="2" spans="1:12" ht="90" customHeight="1">
      <c r="A2" s="365"/>
      <c r="B2" s="356" t="s">
        <v>98</v>
      </c>
      <c r="C2" s="698" t="s">
        <v>1903</v>
      </c>
      <c r="D2" s="742"/>
      <c r="E2" s="742"/>
      <c r="F2" s="743"/>
      <c r="G2" s="172"/>
    </row>
    <row r="3" spans="1:12" ht="31.5" thickBot="1">
      <c r="A3" s="365"/>
      <c r="B3" s="95" t="s">
        <v>623</v>
      </c>
      <c r="C3" s="232" t="s">
        <v>672</v>
      </c>
      <c r="D3" s="233">
        <f ca="1">SUM(COUNTIF(I:I,"TRUE")-F3)</f>
        <v>0</v>
      </c>
      <c r="E3" s="234" t="s">
        <v>673</v>
      </c>
      <c r="F3" s="235">
        <f ca="1">COUNTIF(L:L,"TRUE")</f>
        <v>0</v>
      </c>
      <c r="G3" s="172"/>
    </row>
    <row r="4" spans="1:12" ht="15.95" thickBot="1">
      <c r="A4" s="365"/>
      <c r="B4" s="95" t="s">
        <v>623</v>
      </c>
      <c r="C4" s="383"/>
      <c r="D4" s="172"/>
      <c r="E4" s="172"/>
      <c r="F4" s="172"/>
      <c r="G4" s="172"/>
    </row>
    <row r="5" spans="1:12">
      <c r="B5" s="95" t="s">
        <v>623</v>
      </c>
      <c r="C5" s="744" t="s">
        <v>1904</v>
      </c>
      <c r="D5" s="745"/>
      <c r="E5" s="745"/>
      <c r="F5" s="746"/>
      <c r="G5" s="95"/>
    </row>
    <row r="6" spans="1:12" ht="45" customHeight="1">
      <c r="A6" s="365"/>
      <c r="B6" s="95" t="s">
        <v>623</v>
      </c>
      <c r="C6" s="229" t="s">
        <v>1801</v>
      </c>
      <c r="D6" s="173"/>
      <c r="E6" s="173"/>
      <c r="F6" s="230" t="s">
        <v>1905</v>
      </c>
      <c r="G6" s="95"/>
    </row>
    <row r="7" spans="1:12">
      <c r="A7" s="365" t="s">
        <v>1906</v>
      </c>
      <c r="B7" s="95" t="s">
        <v>623</v>
      </c>
      <c r="C7" s="249" t="e">
        <f ca="1">INDEX(INDIRECT("data_"&amp;C$1&amp;"_array"),MATCH(Cover!$C$17,INDIRECT("data_"&amp;C$1&amp;"_rows"),0),MATCH(SUBSTITUTE($A7,"strt","end"),INDIRECT("data_"&amp;C$1&amp;"_cols"),0))</f>
        <v>#N/A</v>
      </c>
      <c r="D7" s="175"/>
      <c r="E7" s="175"/>
      <c r="F7" s="231">
        <f ca="1">INDEX(INDIRECT(LEFT($A7,SEARCH("-",$A7,1)-1)&amp;"_data"),MATCH(MID($A7, SEARCH("-",$A7) + 1, SEARCH("-",$A7,SEARCH("-",$A7)+1) - SEARCH("-",$A7) - 1),INDIRECT(LEFT($A7,SEARCH("-",$A7,1)-1)&amp;"_rows"),0),MATCH(RIGHT($A7,LEN($A7) - SEARCH("-", $A7, SEARCH("-", $A7) + 1)),INDIRECT(LEFT($A7,SEARCH("-",$A7,1)-1)&amp;"_Header"),0))</f>
        <v>0</v>
      </c>
      <c r="G7" s="95"/>
      <c r="H7" s="177"/>
      <c r="I7" s="177"/>
    </row>
    <row r="8" spans="1:12" ht="45" customHeight="1">
      <c r="A8" s="365"/>
      <c r="B8" s="95" t="s">
        <v>623</v>
      </c>
      <c r="C8" s="710" t="s">
        <v>1804</v>
      </c>
      <c r="D8" s="708"/>
      <c r="E8" s="708"/>
      <c r="F8" s="711"/>
      <c r="G8" s="95"/>
      <c r="H8" s="228"/>
      <c r="I8" s="228"/>
    </row>
    <row r="9" spans="1:12" ht="60" customHeight="1" thickBot="1">
      <c r="A9" s="365" t="s">
        <v>1907</v>
      </c>
      <c r="B9" s="95" t="s">
        <v>1908</v>
      </c>
      <c r="C9" s="733"/>
      <c r="D9" s="734"/>
      <c r="E9" s="734"/>
      <c r="F9" s="735"/>
      <c r="G9" s="343" t="e">
        <f ca="1">IF(L9=TRUE,"Return to form","")</f>
        <v>#N/A</v>
      </c>
      <c r="H9" s="174" t="b">
        <f ca="1">AND(ISNUMBER(F7),ISNUMBER(C7))</f>
        <v>0</v>
      </c>
      <c r="I9" s="174" t="e">
        <f ca="1">ROUND(F7,0)&lt;&gt;ROUND(C7,0)</f>
        <v>#N/A</v>
      </c>
      <c r="J9" s="174" t="b">
        <f>ISTEXT(C9)</f>
        <v>0</v>
      </c>
      <c r="K9" s="174" t="e">
        <f ca="1">IF(AND(H9=TRUE,I9=TRUE),TRUE,FALSE)</f>
        <v>#N/A</v>
      </c>
      <c r="L9" s="174" t="e">
        <f ca="1">IF(AND(H9=TRUE,I9=TRUE,J9=TRUE),TRUE,FALSE)</f>
        <v>#N/A</v>
      </c>
    </row>
    <row r="10" spans="1:12" ht="15.95" thickBot="1">
      <c r="B10" s="95" t="s">
        <v>623</v>
      </c>
      <c r="C10" s="384"/>
      <c r="D10" s="123"/>
      <c r="E10" s="123"/>
      <c r="F10" s="123"/>
      <c r="G10" s="123"/>
    </row>
    <row r="11" spans="1:12">
      <c r="B11" s="95" t="s">
        <v>623</v>
      </c>
      <c r="C11" s="744" t="s">
        <v>1909</v>
      </c>
      <c r="D11" s="745"/>
      <c r="E11" s="745"/>
      <c r="F11" s="746"/>
      <c r="G11" s="95"/>
    </row>
    <row r="12" spans="1:12" ht="45" customHeight="1">
      <c r="B12" s="95" t="s">
        <v>623</v>
      </c>
      <c r="C12" s="229" t="s">
        <v>1801</v>
      </c>
      <c r="D12" s="173"/>
      <c r="E12" s="173"/>
      <c r="F12" s="230" t="s">
        <v>1905</v>
      </c>
      <c r="G12" s="95"/>
    </row>
    <row r="13" spans="1:12">
      <c r="A13" s="362" t="s">
        <v>1910</v>
      </c>
      <c r="B13" s="95" t="s">
        <v>623</v>
      </c>
      <c r="C13" s="249" t="e">
        <f ca="1">INDEX(INDIRECT("data_"&amp;C$1&amp;"_array"),MATCH(Cover!$C$17,INDIRECT("data_"&amp;C$1&amp;"_rows"),0),MATCH(SUBSTITUTE($A13,"strt","end"),INDIRECT("data_"&amp;C$1&amp;"_cols"),0))</f>
        <v>#N/A</v>
      </c>
      <c r="D13" s="175"/>
      <c r="E13" s="175"/>
      <c r="F13" s="231">
        <f ca="1">INDEX(INDIRECT(LEFT($A13,SEARCH("-",$A13,1)-1)&amp;"_data"),MATCH(MID($A13, SEARCH("-",$A13) + 1, SEARCH("-",$A13,SEARCH("-",$A13)+1) - SEARCH("-",$A13) - 1),INDIRECT(LEFT($A13,SEARCH("-",$A13,1)-1)&amp;"_rows"),0),MATCH(RIGHT($A13,LEN($A13) - SEARCH("-", $A13, SEARCH("-", $A13) + 1)),INDIRECT(LEFT($A13,SEARCH("-",$A13,1)-1)&amp;"_Header"),0))</f>
        <v>0</v>
      </c>
      <c r="G13" s="95"/>
      <c r="H13" s="177"/>
      <c r="I13" s="177"/>
    </row>
    <row r="14" spans="1:12" ht="45" customHeight="1">
      <c r="A14" s="365"/>
      <c r="B14" s="95" t="s">
        <v>623</v>
      </c>
      <c r="C14" s="710" t="s">
        <v>1804</v>
      </c>
      <c r="D14" s="708"/>
      <c r="E14" s="708"/>
      <c r="F14" s="711"/>
      <c r="G14" s="95"/>
      <c r="H14" s="228"/>
      <c r="I14" s="228"/>
    </row>
    <row r="15" spans="1:12" ht="60" customHeight="1" thickBot="1">
      <c r="A15" s="362" t="s">
        <v>1911</v>
      </c>
      <c r="B15" s="95" t="s">
        <v>1912</v>
      </c>
      <c r="C15" s="733"/>
      <c r="D15" s="734"/>
      <c r="E15" s="734"/>
      <c r="F15" s="735"/>
      <c r="G15" s="343" t="e">
        <f ca="1">IF(L15=TRUE,"Return to form","")</f>
        <v>#N/A</v>
      </c>
      <c r="H15" s="174" t="b">
        <f ca="1">AND(ISNUMBER(F13),ISNUMBER(C13))</f>
        <v>0</v>
      </c>
      <c r="I15" s="174" t="e">
        <f ca="1">ROUND(F13,0)&lt;&gt;ROUND(C13,0)</f>
        <v>#N/A</v>
      </c>
      <c r="J15" s="174" t="b">
        <f>ISTEXT(C15)</f>
        <v>0</v>
      </c>
      <c r="K15" s="174" t="e">
        <f ca="1">IF(AND(H15=TRUE,I15=TRUE),TRUE,FALSE)</f>
        <v>#N/A</v>
      </c>
      <c r="L15" s="174" t="e">
        <f ca="1">IF(AND(H15=TRUE,I15=TRUE,J15=TRUE),TRUE,FALSE)</f>
        <v>#N/A</v>
      </c>
    </row>
    <row r="16" spans="1:12">
      <c r="B16" s="95" t="s">
        <v>623</v>
      </c>
      <c r="C16" s="385"/>
      <c r="D16" s="123"/>
      <c r="E16" s="123"/>
      <c r="F16" s="123"/>
      <c r="G16" s="123"/>
    </row>
  </sheetData>
  <sheetProtection sheet="1" objects="1" scenarios="1"/>
  <mergeCells count="7">
    <mergeCell ref="C2:F2"/>
    <mergeCell ref="C15:F15"/>
    <mergeCell ref="C14:F14"/>
    <mergeCell ref="C11:F11"/>
    <mergeCell ref="C9:F9"/>
    <mergeCell ref="C8:F8"/>
    <mergeCell ref="C5:F5"/>
  </mergeCells>
  <conditionalFormatting sqref="C9 C15">
    <cfRule type="expression" dxfId="1" priority="3062">
      <formula>$L9=TRUE</formula>
    </cfRule>
    <cfRule type="expression" dxfId="0" priority="3063">
      <formula>$K9=TRUE</formula>
    </cfRule>
  </conditionalFormatting>
  <hyperlinks>
    <hyperlink ref="G9" location="REC!D8" display="REC!D8" xr:uid="{00000000-0004-0000-1200-000000000000}"/>
    <hyperlink ref="G15" location="MRR!D9" display="MRR!D9" xr:uid="{00000000-0004-0000-1200-000001000000}"/>
    <hyperlink ref="B2" location="Key!A1" display="Key to cell shading" xr:uid="{44F11D67-2D84-4222-94D5-BBA4EE9B84D3}"/>
  </hyperlinks>
  <pageMargins left="0.7" right="0.7" top="0.75" bottom="0.75" header="0.3" footer="0.3"/>
  <pageSetup paperSize="9" orientation="portrait" r:id="rId1"/>
  <headerFooter>
    <oddHeader>&amp;C&amp;"Calibri"&amp;10&amp;K000000 OFFICIAL - HMG USE ONLY&amp;1#_x000D_</oddHeader>
    <oddFooter>&amp;C_x000D_&amp;1#&amp;"Calibri"&amp;10&amp;K000000 OFFICIAL - HMG USE ONLY</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tabColor rgb="FF92D050"/>
  </sheetPr>
  <dimension ref="A1:AD774"/>
  <sheetViews>
    <sheetView showGridLines="0" zoomScale="70" zoomScaleNormal="70" workbookViewId="0">
      <pane ySplit="1" topLeftCell="A2" activePane="bottomLeft" state="frozen"/>
      <selection pane="bottomLeft"/>
    </sheetView>
  </sheetViews>
  <sheetFormatPr defaultRowHeight="15" customHeight="1"/>
  <cols>
    <col min="1" max="1" width="79.6640625" style="362" bestFit="1" customWidth="1"/>
    <col min="2" max="2" width="9" style="362" bestFit="1" customWidth="1"/>
    <col min="3" max="3" width="10.109375" style="362" bestFit="1" customWidth="1"/>
    <col min="4" max="4" width="22.5546875" style="362" bestFit="1" customWidth="1"/>
    <col min="5" max="12" width="9.21875" style="362"/>
    <col min="13" max="13" width="9.21875" style="389"/>
    <col min="18" max="18" width="10.6640625" style="389" customWidth="1"/>
    <col min="19" max="25" width="9.21875" style="389"/>
  </cols>
  <sheetData>
    <row r="1" spans="1:17" s="389" customFormat="1" ht="15" customHeight="1">
      <c r="A1" s="362" t="s">
        <v>30</v>
      </c>
      <c r="B1" s="362" t="s">
        <v>1913</v>
      </c>
      <c r="C1" s="362" t="s">
        <v>1914</v>
      </c>
      <c r="D1" s="362" t="s">
        <v>1915</v>
      </c>
      <c r="E1" s="362" t="s">
        <v>1916</v>
      </c>
      <c r="F1" s="362" t="s">
        <v>1917</v>
      </c>
      <c r="G1" s="362" t="s">
        <v>1918</v>
      </c>
      <c r="H1" s="362" t="s">
        <v>1919</v>
      </c>
      <c r="I1" s="362" t="s">
        <v>1920</v>
      </c>
      <c r="J1" s="362" t="s">
        <v>1921</v>
      </c>
      <c r="K1" s="362" t="s">
        <v>1922</v>
      </c>
      <c r="L1" s="362" t="s">
        <v>440</v>
      </c>
      <c r="N1" s="362" t="s">
        <v>1923</v>
      </c>
      <c r="O1"/>
      <c r="P1"/>
      <c r="Q1" t="s">
        <v>1924</v>
      </c>
    </row>
    <row r="2" spans="1:17" s="389" customFormat="1" ht="15" customHeight="1">
      <c r="A2" s="387" t="s">
        <v>8</v>
      </c>
      <c r="B2" s="387" t="s">
        <v>8</v>
      </c>
      <c r="C2" s="387" t="s">
        <v>8</v>
      </c>
      <c r="D2" s="387" t="s">
        <v>8</v>
      </c>
      <c r="E2" s="387">
        <v>0</v>
      </c>
      <c r="F2" s="387">
        <v>0</v>
      </c>
      <c r="G2" s="362">
        <v>0</v>
      </c>
      <c r="H2" s="362">
        <v>0</v>
      </c>
      <c r="I2" s="362">
        <v>0</v>
      </c>
      <c r="J2" s="386">
        <v>0</v>
      </c>
      <c r="K2" s="362">
        <v>0</v>
      </c>
      <c r="L2" s="362">
        <v>1</v>
      </c>
      <c r="N2" s="362" t="s">
        <v>8</v>
      </c>
      <c r="O2"/>
      <c r="P2"/>
      <c r="Q2" t="s">
        <v>8</v>
      </c>
    </row>
    <row r="3" spans="1:17" s="389" customFormat="1" ht="15" customHeight="1">
      <c r="A3" s="387" t="s">
        <v>1925</v>
      </c>
      <c r="B3" s="387" t="s">
        <v>1926</v>
      </c>
      <c r="C3" s="387" t="s">
        <v>1927</v>
      </c>
      <c r="D3" s="387" t="s">
        <v>1928</v>
      </c>
      <c r="E3" s="362">
        <v>0</v>
      </c>
      <c r="F3" s="362">
        <v>0</v>
      </c>
      <c r="G3" s="362">
        <v>0</v>
      </c>
      <c r="H3" s="362">
        <v>1</v>
      </c>
      <c r="I3" s="362">
        <v>0</v>
      </c>
      <c r="J3" s="362">
        <v>0</v>
      </c>
      <c r="K3" s="362">
        <v>1</v>
      </c>
      <c r="L3" s="362">
        <v>0</v>
      </c>
      <c r="N3" s="386" t="s">
        <v>1929</v>
      </c>
      <c r="O3"/>
      <c r="P3"/>
      <c r="Q3" t="s">
        <v>1930</v>
      </c>
    </row>
    <row r="4" spans="1:17" s="389" customFormat="1" ht="15" customHeight="1">
      <c r="A4" s="387" t="s">
        <v>1931</v>
      </c>
      <c r="B4" s="387" t="s">
        <v>1932</v>
      </c>
      <c r="C4" s="387" t="s">
        <v>1933</v>
      </c>
      <c r="D4" s="387" t="s">
        <v>1928</v>
      </c>
      <c r="E4" s="362">
        <v>0</v>
      </c>
      <c r="F4" s="362">
        <v>0</v>
      </c>
      <c r="G4" s="362">
        <v>0</v>
      </c>
      <c r="H4" s="362">
        <v>1</v>
      </c>
      <c r="I4" s="362">
        <v>0</v>
      </c>
      <c r="J4" s="362">
        <v>0</v>
      </c>
      <c r="K4" s="362">
        <v>0</v>
      </c>
      <c r="L4" s="362">
        <v>0</v>
      </c>
      <c r="N4" t="s">
        <v>1934</v>
      </c>
      <c r="O4"/>
      <c r="P4"/>
      <c r="Q4" t="s">
        <v>1935</v>
      </c>
    </row>
    <row r="5" spans="1:17" s="389" customFormat="1" ht="15" customHeight="1">
      <c r="A5" s="387" t="s">
        <v>1936</v>
      </c>
      <c r="B5" s="387" t="s">
        <v>1937</v>
      </c>
      <c r="C5" s="387" t="s">
        <v>1938</v>
      </c>
      <c r="D5" s="387" t="s">
        <v>1928</v>
      </c>
      <c r="E5" s="362">
        <v>0</v>
      </c>
      <c r="F5" s="362">
        <v>0</v>
      </c>
      <c r="G5" s="362">
        <v>0</v>
      </c>
      <c r="H5" s="362">
        <v>1</v>
      </c>
      <c r="I5" s="362">
        <v>0</v>
      </c>
      <c r="J5" s="362">
        <v>0</v>
      </c>
      <c r="K5" s="362">
        <v>1</v>
      </c>
      <c r="L5" s="362">
        <v>1</v>
      </c>
      <c r="N5"/>
      <c r="O5"/>
      <c r="P5"/>
      <c r="Q5"/>
    </row>
    <row r="6" spans="1:17" s="389" customFormat="1" ht="15" customHeight="1">
      <c r="A6" s="387" t="s">
        <v>1939</v>
      </c>
      <c r="B6" s="387" t="s">
        <v>1940</v>
      </c>
      <c r="C6" s="387" t="s">
        <v>1941</v>
      </c>
      <c r="D6" s="387" t="s">
        <v>1928</v>
      </c>
      <c r="E6" s="362">
        <v>0</v>
      </c>
      <c r="F6" s="362">
        <v>0</v>
      </c>
      <c r="G6" s="362">
        <v>0</v>
      </c>
      <c r="H6" s="362">
        <v>1</v>
      </c>
      <c r="I6" s="362">
        <v>0</v>
      </c>
      <c r="J6" s="362">
        <v>0</v>
      </c>
      <c r="K6" s="362">
        <v>1</v>
      </c>
      <c r="L6" s="362">
        <v>0</v>
      </c>
      <c r="N6"/>
      <c r="O6"/>
      <c r="P6"/>
      <c r="Q6"/>
    </row>
    <row r="7" spans="1:17" s="389" customFormat="1" ht="15" customHeight="1">
      <c r="A7" s="387" t="s">
        <v>1942</v>
      </c>
      <c r="B7" s="387" t="s">
        <v>1943</v>
      </c>
      <c r="C7" s="387" t="s">
        <v>1944</v>
      </c>
      <c r="D7" s="387" t="s">
        <v>1928</v>
      </c>
      <c r="E7" s="362">
        <v>0</v>
      </c>
      <c r="F7" s="362">
        <v>0</v>
      </c>
      <c r="G7" s="362">
        <v>0</v>
      </c>
      <c r="H7" s="362">
        <v>1</v>
      </c>
      <c r="I7" s="362">
        <v>0</v>
      </c>
      <c r="J7" s="362">
        <v>0</v>
      </c>
      <c r="K7" s="362">
        <v>1</v>
      </c>
      <c r="L7" s="362">
        <v>0</v>
      </c>
      <c r="N7"/>
      <c r="O7"/>
      <c r="P7"/>
      <c r="Q7"/>
    </row>
    <row r="8" spans="1:17" s="389" customFormat="1" ht="15" customHeight="1">
      <c r="A8" s="387" t="s">
        <v>1945</v>
      </c>
      <c r="B8" s="387" t="s">
        <v>1946</v>
      </c>
      <c r="C8" s="387" t="s">
        <v>1947</v>
      </c>
      <c r="D8" s="387" t="s">
        <v>1948</v>
      </c>
      <c r="E8" s="362">
        <v>0</v>
      </c>
      <c r="F8" s="362">
        <v>0</v>
      </c>
      <c r="G8" s="362">
        <v>0</v>
      </c>
      <c r="H8" s="362">
        <v>0</v>
      </c>
      <c r="I8" s="362">
        <v>1</v>
      </c>
      <c r="J8" s="362">
        <v>0</v>
      </c>
      <c r="K8" s="362">
        <v>0</v>
      </c>
      <c r="L8" s="362">
        <v>0</v>
      </c>
      <c r="N8"/>
      <c r="O8"/>
      <c r="P8"/>
      <c r="Q8"/>
    </row>
    <row r="9" spans="1:17" s="389" customFormat="1" ht="15" customHeight="1">
      <c r="A9" s="387" t="s">
        <v>1949</v>
      </c>
      <c r="B9" s="387" t="s">
        <v>1950</v>
      </c>
      <c r="C9" s="387" t="s">
        <v>1951</v>
      </c>
      <c r="D9" s="387" t="s">
        <v>1952</v>
      </c>
      <c r="E9" s="362">
        <v>0</v>
      </c>
      <c r="F9" s="362">
        <v>0</v>
      </c>
      <c r="G9" s="362">
        <v>0</v>
      </c>
      <c r="H9" s="362">
        <v>0</v>
      </c>
      <c r="I9" s="362">
        <v>0</v>
      </c>
      <c r="J9" s="362">
        <v>1</v>
      </c>
      <c r="K9" s="362">
        <v>0</v>
      </c>
      <c r="L9" s="362">
        <v>0</v>
      </c>
      <c r="N9"/>
      <c r="O9"/>
      <c r="P9"/>
      <c r="Q9"/>
    </row>
    <row r="10" spans="1:17" s="389" customFormat="1" ht="15" customHeight="1">
      <c r="A10" s="387" t="s">
        <v>1953</v>
      </c>
      <c r="B10" s="387" t="s">
        <v>1954</v>
      </c>
      <c r="C10" s="387" t="s">
        <v>1955</v>
      </c>
      <c r="D10" s="387" t="s">
        <v>1928</v>
      </c>
      <c r="E10" s="362">
        <v>0</v>
      </c>
      <c r="F10" s="362">
        <v>0</v>
      </c>
      <c r="G10" s="362">
        <v>0</v>
      </c>
      <c r="H10" s="362">
        <v>1</v>
      </c>
      <c r="I10" s="362">
        <v>0</v>
      </c>
      <c r="J10" s="362">
        <v>0</v>
      </c>
      <c r="K10" s="362">
        <v>1</v>
      </c>
      <c r="L10" s="362">
        <v>0</v>
      </c>
      <c r="N10"/>
      <c r="O10"/>
      <c r="P10"/>
      <c r="Q10"/>
    </row>
    <row r="11" spans="1:17" s="389" customFormat="1" ht="15" customHeight="1">
      <c r="A11" s="387" t="s">
        <v>1956</v>
      </c>
      <c r="B11" s="387" t="s">
        <v>1957</v>
      </c>
      <c r="C11" s="387" t="s">
        <v>1958</v>
      </c>
      <c r="D11" s="387" t="s">
        <v>1959</v>
      </c>
      <c r="E11" s="362">
        <v>1</v>
      </c>
      <c r="F11" s="362">
        <v>1</v>
      </c>
      <c r="G11" s="362">
        <v>1</v>
      </c>
      <c r="H11" s="362">
        <v>1</v>
      </c>
      <c r="I11" s="362">
        <v>0</v>
      </c>
      <c r="J11" s="362">
        <v>0</v>
      </c>
      <c r="K11" s="362">
        <v>1</v>
      </c>
      <c r="L11" s="362">
        <v>1</v>
      </c>
      <c r="N11"/>
      <c r="O11"/>
      <c r="P11"/>
      <c r="Q11"/>
    </row>
    <row r="12" spans="1:17" s="389" customFormat="1" ht="15" customHeight="1">
      <c r="A12" s="387" t="s">
        <v>1960</v>
      </c>
      <c r="B12" s="387" t="s">
        <v>1961</v>
      </c>
      <c r="C12" s="387" t="s">
        <v>1962</v>
      </c>
      <c r="D12" s="387" t="s">
        <v>1959</v>
      </c>
      <c r="E12" s="362">
        <v>1</v>
      </c>
      <c r="F12" s="362">
        <v>1</v>
      </c>
      <c r="G12" s="362">
        <v>1</v>
      </c>
      <c r="H12" s="362">
        <v>1</v>
      </c>
      <c r="I12" s="362">
        <v>0</v>
      </c>
      <c r="J12" s="362">
        <v>0</v>
      </c>
      <c r="K12" s="362">
        <v>1</v>
      </c>
      <c r="L12" s="362">
        <v>0</v>
      </c>
      <c r="N12"/>
      <c r="O12"/>
      <c r="P12"/>
      <c r="Q12"/>
    </row>
    <row r="13" spans="1:17" s="389" customFormat="1" ht="15" customHeight="1">
      <c r="A13" s="387" t="s">
        <v>1963</v>
      </c>
      <c r="B13" s="387" t="s">
        <v>1964</v>
      </c>
      <c r="C13" s="387" t="s">
        <v>1965</v>
      </c>
      <c r="D13" s="387" t="s">
        <v>1966</v>
      </c>
      <c r="E13" s="362">
        <v>1</v>
      </c>
      <c r="F13" s="362">
        <v>1</v>
      </c>
      <c r="G13" s="362">
        <v>1</v>
      </c>
      <c r="H13" s="362">
        <v>1</v>
      </c>
      <c r="I13" s="362">
        <v>0</v>
      </c>
      <c r="J13" s="362">
        <v>0</v>
      </c>
      <c r="K13" s="362">
        <v>1</v>
      </c>
      <c r="L13" s="362">
        <v>0</v>
      </c>
      <c r="N13"/>
      <c r="O13"/>
      <c r="P13"/>
      <c r="Q13"/>
    </row>
    <row r="14" spans="1:17" s="389" customFormat="1" ht="15" customHeight="1">
      <c r="A14" s="387" t="s">
        <v>1967</v>
      </c>
      <c r="B14" s="387" t="s">
        <v>1968</v>
      </c>
      <c r="C14" s="387" t="s">
        <v>1969</v>
      </c>
      <c r="D14" s="387" t="s">
        <v>1928</v>
      </c>
      <c r="E14" s="362">
        <v>0</v>
      </c>
      <c r="F14" s="362">
        <v>0</v>
      </c>
      <c r="G14" s="362">
        <v>0</v>
      </c>
      <c r="H14" s="362">
        <v>1</v>
      </c>
      <c r="I14" s="362">
        <v>0</v>
      </c>
      <c r="J14" s="362">
        <v>0</v>
      </c>
      <c r="K14" s="362">
        <v>1</v>
      </c>
      <c r="L14" s="362">
        <v>0</v>
      </c>
      <c r="N14"/>
      <c r="O14"/>
      <c r="P14"/>
      <c r="Q14"/>
    </row>
    <row r="15" spans="1:17" s="389" customFormat="1" ht="15" customHeight="1">
      <c r="A15" s="387" t="s">
        <v>1970</v>
      </c>
      <c r="B15" s="387" t="s">
        <v>1971</v>
      </c>
      <c r="C15" s="387" t="s">
        <v>1972</v>
      </c>
      <c r="D15" s="387" t="s">
        <v>1928</v>
      </c>
      <c r="E15" s="362">
        <v>0</v>
      </c>
      <c r="F15" s="362">
        <v>0</v>
      </c>
      <c r="G15" s="362">
        <v>0</v>
      </c>
      <c r="H15" s="362">
        <v>1</v>
      </c>
      <c r="I15" s="362">
        <v>0</v>
      </c>
      <c r="J15" s="362">
        <v>0</v>
      </c>
      <c r="K15" s="362">
        <v>0</v>
      </c>
      <c r="L15" s="362">
        <v>0</v>
      </c>
      <c r="N15"/>
      <c r="O15"/>
      <c r="P15"/>
      <c r="Q15"/>
    </row>
    <row r="16" spans="1:17" s="389" customFormat="1" ht="15" customHeight="1">
      <c r="A16" s="387" t="s">
        <v>1973</v>
      </c>
      <c r="B16" s="387" t="s">
        <v>1974</v>
      </c>
      <c r="C16" s="387" t="s">
        <v>1975</v>
      </c>
      <c r="D16" s="387" t="s">
        <v>1928</v>
      </c>
      <c r="E16" s="362">
        <v>0</v>
      </c>
      <c r="F16" s="362">
        <v>0</v>
      </c>
      <c r="G16" s="362">
        <v>0</v>
      </c>
      <c r="H16" s="362">
        <v>1</v>
      </c>
      <c r="I16" s="362">
        <v>0</v>
      </c>
      <c r="J16" s="362">
        <v>0</v>
      </c>
      <c r="K16" s="362">
        <v>1</v>
      </c>
      <c r="L16" s="362">
        <v>0</v>
      </c>
      <c r="N16"/>
      <c r="O16"/>
      <c r="P16"/>
      <c r="Q16"/>
    </row>
    <row r="17" spans="1:12" ht="15" customHeight="1">
      <c r="A17" s="387" t="s">
        <v>1976</v>
      </c>
      <c r="B17" s="387" t="s">
        <v>1977</v>
      </c>
      <c r="C17" s="387" t="s">
        <v>1978</v>
      </c>
      <c r="D17" s="387" t="s">
        <v>1979</v>
      </c>
      <c r="E17" s="362">
        <v>1</v>
      </c>
      <c r="F17" s="362">
        <v>1</v>
      </c>
      <c r="G17" s="362">
        <v>1</v>
      </c>
      <c r="H17" s="362">
        <v>1</v>
      </c>
      <c r="I17" s="362">
        <v>0</v>
      </c>
      <c r="J17" s="362">
        <v>0</v>
      </c>
      <c r="K17" s="362">
        <v>0</v>
      </c>
      <c r="L17" s="362">
        <v>0</v>
      </c>
    </row>
    <row r="18" spans="1:12" ht="15" customHeight="1">
      <c r="A18" s="387" t="s">
        <v>1980</v>
      </c>
      <c r="B18" s="387" t="s">
        <v>1981</v>
      </c>
      <c r="C18" s="387" t="s">
        <v>1982</v>
      </c>
      <c r="D18" s="387" t="s">
        <v>1979</v>
      </c>
      <c r="E18" s="362">
        <v>1</v>
      </c>
      <c r="F18" s="362">
        <v>1</v>
      </c>
      <c r="G18" s="362">
        <v>1</v>
      </c>
      <c r="H18" s="362">
        <v>1</v>
      </c>
      <c r="I18" s="362">
        <v>0</v>
      </c>
      <c r="J18" s="362">
        <v>0</v>
      </c>
      <c r="K18" s="362">
        <v>0</v>
      </c>
      <c r="L18" s="362">
        <v>0</v>
      </c>
    </row>
    <row r="19" spans="1:12" ht="15" customHeight="1">
      <c r="A19" s="387" t="s">
        <v>1983</v>
      </c>
      <c r="B19" s="387" t="s">
        <v>1984</v>
      </c>
      <c r="C19" s="387" t="s">
        <v>1985</v>
      </c>
      <c r="D19" s="387" t="s">
        <v>1952</v>
      </c>
      <c r="E19" s="362">
        <v>0</v>
      </c>
      <c r="F19" s="362">
        <v>0</v>
      </c>
      <c r="G19" s="362">
        <v>0</v>
      </c>
      <c r="H19" s="362">
        <v>0</v>
      </c>
      <c r="I19" s="362">
        <v>0</v>
      </c>
      <c r="J19" s="362">
        <v>1</v>
      </c>
      <c r="K19" s="362">
        <v>0</v>
      </c>
      <c r="L19" s="362">
        <v>0</v>
      </c>
    </row>
    <row r="20" spans="1:12" ht="15" customHeight="1">
      <c r="A20" s="387" t="s">
        <v>1986</v>
      </c>
      <c r="B20" s="387" t="s">
        <v>1987</v>
      </c>
      <c r="C20" s="387" t="s">
        <v>1988</v>
      </c>
      <c r="D20" s="387" t="s">
        <v>1948</v>
      </c>
      <c r="E20" s="362">
        <v>0</v>
      </c>
      <c r="F20" s="362">
        <v>0</v>
      </c>
      <c r="G20" s="362">
        <v>0</v>
      </c>
      <c r="H20" s="362">
        <v>0</v>
      </c>
      <c r="I20" s="362">
        <v>1</v>
      </c>
      <c r="J20" s="362">
        <v>0</v>
      </c>
      <c r="K20" s="362">
        <v>0</v>
      </c>
      <c r="L20" s="362">
        <v>0</v>
      </c>
    </row>
    <row r="21" spans="1:12" ht="15" customHeight="1">
      <c r="A21" s="387" t="s">
        <v>1989</v>
      </c>
      <c r="B21" s="387" t="s">
        <v>1990</v>
      </c>
      <c r="C21" s="387" t="s">
        <v>1991</v>
      </c>
      <c r="D21" s="387" t="s">
        <v>1952</v>
      </c>
      <c r="E21" s="362">
        <v>0</v>
      </c>
      <c r="F21" s="362">
        <v>0</v>
      </c>
      <c r="G21" s="362">
        <v>0</v>
      </c>
      <c r="H21" s="362">
        <v>0</v>
      </c>
      <c r="I21" s="362">
        <v>0</v>
      </c>
      <c r="J21" s="362">
        <v>1</v>
      </c>
      <c r="K21" s="362">
        <v>0</v>
      </c>
      <c r="L21" s="362">
        <v>0</v>
      </c>
    </row>
    <row r="22" spans="1:12" ht="15" customHeight="1">
      <c r="A22" s="387" t="s">
        <v>1992</v>
      </c>
      <c r="B22" s="387" t="s">
        <v>1993</v>
      </c>
      <c r="C22" s="387" t="s">
        <v>1994</v>
      </c>
      <c r="D22" s="387" t="s">
        <v>1959</v>
      </c>
      <c r="E22" s="362">
        <v>1</v>
      </c>
      <c r="F22" s="362">
        <v>1</v>
      </c>
      <c r="G22" s="362">
        <v>1</v>
      </c>
      <c r="H22" s="362">
        <v>1</v>
      </c>
      <c r="I22" s="362">
        <v>0</v>
      </c>
      <c r="J22" s="362">
        <v>0</v>
      </c>
      <c r="K22" s="362">
        <v>0</v>
      </c>
      <c r="L22" s="362">
        <v>1</v>
      </c>
    </row>
    <row r="23" spans="1:12" ht="15" customHeight="1">
      <c r="A23" s="387" t="s">
        <v>1995</v>
      </c>
      <c r="B23" s="387" t="s">
        <v>1996</v>
      </c>
      <c r="C23" s="387" t="s">
        <v>1997</v>
      </c>
      <c r="D23" s="387" t="s">
        <v>1966</v>
      </c>
      <c r="E23" s="362">
        <v>1</v>
      </c>
      <c r="F23" s="362">
        <v>1</v>
      </c>
      <c r="G23" s="362">
        <v>1</v>
      </c>
      <c r="H23" s="362">
        <v>1</v>
      </c>
      <c r="I23" s="362">
        <v>0</v>
      </c>
      <c r="J23" s="362">
        <v>0</v>
      </c>
      <c r="K23" s="362">
        <v>1</v>
      </c>
      <c r="L23" s="362">
        <v>1</v>
      </c>
    </row>
    <row r="24" spans="1:12" ht="15" customHeight="1">
      <c r="A24" s="387" t="s">
        <v>1998</v>
      </c>
      <c r="B24" s="387" t="s">
        <v>1999</v>
      </c>
      <c r="C24" s="387" t="s">
        <v>2000</v>
      </c>
      <c r="D24" s="387" t="s">
        <v>1928</v>
      </c>
      <c r="E24" s="362">
        <v>0</v>
      </c>
      <c r="F24" s="362">
        <v>0</v>
      </c>
      <c r="G24" s="362">
        <v>0</v>
      </c>
      <c r="H24" s="362">
        <v>1</v>
      </c>
      <c r="I24" s="362">
        <v>0</v>
      </c>
      <c r="J24" s="362">
        <v>0</v>
      </c>
      <c r="K24" s="362">
        <v>0</v>
      </c>
      <c r="L24" s="362">
        <v>0</v>
      </c>
    </row>
    <row r="25" spans="1:12" ht="15" customHeight="1">
      <c r="A25" s="387" t="s">
        <v>2001</v>
      </c>
      <c r="B25" s="387" t="s">
        <v>2002</v>
      </c>
      <c r="C25" s="387" t="s">
        <v>2003</v>
      </c>
      <c r="D25" s="387" t="s">
        <v>1979</v>
      </c>
      <c r="E25" s="362">
        <v>1</v>
      </c>
      <c r="F25" s="362">
        <v>1</v>
      </c>
      <c r="G25" s="362">
        <v>1</v>
      </c>
      <c r="H25" s="362">
        <v>1</v>
      </c>
      <c r="I25" s="362">
        <v>0</v>
      </c>
      <c r="J25" s="362">
        <v>0</v>
      </c>
      <c r="K25" s="362">
        <v>0</v>
      </c>
      <c r="L25" s="362">
        <v>0</v>
      </c>
    </row>
    <row r="26" spans="1:12" ht="15" customHeight="1">
      <c r="A26" s="387" t="s">
        <v>2004</v>
      </c>
      <c r="B26" s="387" t="s">
        <v>2005</v>
      </c>
      <c r="C26" s="387" t="s">
        <v>2006</v>
      </c>
      <c r="D26" s="387" t="s">
        <v>1979</v>
      </c>
      <c r="E26" s="362">
        <v>1</v>
      </c>
      <c r="F26" s="362">
        <v>1</v>
      </c>
      <c r="G26" s="362">
        <v>1</v>
      </c>
      <c r="H26" s="362">
        <v>1</v>
      </c>
      <c r="I26" s="362">
        <v>0</v>
      </c>
      <c r="J26" s="362">
        <v>0</v>
      </c>
      <c r="K26" s="362">
        <v>1</v>
      </c>
      <c r="L26" s="362">
        <v>1</v>
      </c>
    </row>
    <row r="27" spans="1:12" ht="15" customHeight="1">
      <c r="A27" s="387" t="s">
        <v>2007</v>
      </c>
      <c r="B27" s="387" t="s">
        <v>2008</v>
      </c>
      <c r="C27" s="387" t="s">
        <v>2009</v>
      </c>
      <c r="D27" s="387" t="s">
        <v>1928</v>
      </c>
      <c r="E27" s="362">
        <v>0</v>
      </c>
      <c r="F27" s="362">
        <v>0</v>
      </c>
      <c r="G27" s="362">
        <v>0</v>
      </c>
      <c r="H27" s="362">
        <v>1</v>
      </c>
      <c r="I27" s="362">
        <v>0</v>
      </c>
      <c r="J27" s="362">
        <v>0</v>
      </c>
      <c r="K27" s="362">
        <v>1</v>
      </c>
      <c r="L27" s="362">
        <v>0</v>
      </c>
    </row>
    <row r="28" spans="1:12" ht="15" customHeight="1">
      <c r="A28" s="387" t="s">
        <v>2010</v>
      </c>
      <c r="B28" s="387" t="s">
        <v>2011</v>
      </c>
      <c r="C28" s="387" t="s">
        <v>2012</v>
      </c>
      <c r="D28" s="387" t="s">
        <v>1966</v>
      </c>
      <c r="E28" s="362">
        <v>1</v>
      </c>
      <c r="F28" s="362">
        <v>1</v>
      </c>
      <c r="G28" s="362">
        <v>1</v>
      </c>
      <c r="H28" s="362">
        <v>1</v>
      </c>
      <c r="I28" s="362">
        <v>0</v>
      </c>
      <c r="J28" s="362">
        <v>0</v>
      </c>
      <c r="K28" s="362">
        <v>0</v>
      </c>
      <c r="L28" s="362">
        <v>0</v>
      </c>
    </row>
    <row r="29" spans="1:12" ht="15" customHeight="1">
      <c r="A29" s="387" t="s">
        <v>2013</v>
      </c>
      <c r="B29" s="387" t="s">
        <v>2014</v>
      </c>
      <c r="C29" s="387" t="s">
        <v>2015</v>
      </c>
      <c r="D29" s="387" t="s">
        <v>1928</v>
      </c>
      <c r="E29" s="362">
        <v>0</v>
      </c>
      <c r="F29" s="362">
        <v>0</v>
      </c>
      <c r="G29" s="362">
        <v>0</v>
      </c>
      <c r="H29" s="362">
        <v>1</v>
      </c>
      <c r="I29" s="362">
        <v>0</v>
      </c>
      <c r="J29" s="362">
        <v>0</v>
      </c>
      <c r="K29" s="362">
        <v>0</v>
      </c>
      <c r="L29" s="362">
        <v>1</v>
      </c>
    </row>
    <row r="30" spans="1:12" ht="15" customHeight="1">
      <c r="A30" s="387" t="s">
        <v>2016</v>
      </c>
      <c r="B30" s="387" t="s">
        <v>2017</v>
      </c>
      <c r="C30" s="387" t="s">
        <v>2018</v>
      </c>
      <c r="D30" s="387" t="s">
        <v>1979</v>
      </c>
      <c r="E30" s="362">
        <v>1</v>
      </c>
      <c r="F30" s="362">
        <v>1</v>
      </c>
      <c r="G30" s="362">
        <v>1</v>
      </c>
      <c r="H30" s="362">
        <v>1</v>
      </c>
      <c r="I30" s="362">
        <v>0</v>
      </c>
      <c r="J30" s="362">
        <v>0</v>
      </c>
      <c r="K30" s="362">
        <v>1</v>
      </c>
      <c r="L30" s="362">
        <v>1</v>
      </c>
    </row>
    <row r="31" spans="1:12" ht="15" customHeight="1">
      <c r="A31" s="387" t="s">
        <v>2019</v>
      </c>
      <c r="B31" s="387" t="s">
        <v>2020</v>
      </c>
      <c r="C31" s="387" t="s">
        <v>2021</v>
      </c>
      <c r="D31" s="387" t="s">
        <v>1979</v>
      </c>
      <c r="E31" s="362">
        <v>1</v>
      </c>
      <c r="F31" s="362">
        <v>1</v>
      </c>
      <c r="G31" s="362">
        <v>1</v>
      </c>
      <c r="H31" s="362">
        <v>1</v>
      </c>
      <c r="I31" s="362">
        <v>0</v>
      </c>
      <c r="J31" s="362">
        <v>0</v>
      </c>
      <c r="K31" s="362">
        <v>0</v>
      </c>
      <c r="L31" s="362">
        <v>0</v>
      </c>
    </row>
    <row r="32" spans="1:12" ht="15" customHeight="1">
      <c r="A32" s="387" t="s">
        <v>2022</v>
      </c>
      <c r="B32" s="387" t="s">
        <v>2023</v>
      </c>
      <c r="C32" s="387" t="s">
        <v>2024</v>
      </c>
      <c r="D32" s="387" t="s">
        <v>1966</v>
      </c>
      <c r="E32" s="362">
        <v>1</v>
      </c>
      <c r="F32" s="362">
        <v>1</v>
      </c>
      <c r="G32" s="362">
        <v>1</v>
      </c>
      <c r="H32" s="362">
        <v>1</v>
      </c>
      <c r="I32" s="362">
        <v>0</v>
      </c>
      <c r="J32" s="362">
        <v>0</v>
      </c>
      <c r="K32" s="362">
        <v>1</v>
      </c>
      <c r="L32" s="362">
        <v>1</v>
      </c>
    </row>
    <row r="33" spans="1:12" ht="15" customHeight="1">
      <c r="A33" s="387" t="s">
        <v>2025</v>
      </c>
      <c r="B33" s="387" t="s">
        <v>2026</v>
      </c>
      <c r="C33" s="387" t="s">
        <v>2027</v>
      </c>
      <c r="D33" s="387" t="s">
        <v>1928</v>
      </c>
      <c r="E33" s="362">
        <v>0</v>
      </c>
      <c r="F33" s="362">
        <v>0</v>
      </c>
      <c r="G33" s="362">
        <v>0</v>
      </c>
      <c r="H33" s="362">
        <v>1</v>
      </c>
      <c r="I33" s="362">
        <v>0</v>
      </c>
      <c r="J33" s="362">
        <v>0</v>
      </c>
      <c r="K33" s="362">
        <v>0</v>
      </c>
      <c r="L33" s="362">
        <v>0</v>
      </c>
    </row>
    <row r="34" spans="1:12" ht="15" customHeight="1">
      <c r="A34" s="387" t="s">
        <v>2028</v>
      </c>
      <c r="B34" s="387" t="s">
        <v>2029</v>
      </c>
      <c r="C34" s="387" t="s">
        <v>2030</v>
      </c>
      <c r="D34" s="387" t="s">
        <v>1928</v>
      </c>
      <c r="E34" s="362">
        <v>0</v>
      </c>
      <c r="F34" s="362">
        <v>0</v>
      </c>
      <c r="G34" s="362">
        <v>0</v>
      </c>
      <c r="H34" s="362">
        <v>1</v>
      </c>
      <c r="I34" s="362">
        <v>0</v>
      </c>
      <c r="J34" s="362">
        <v>0</v>
      </c>
      <c r="K34" s="362">
        <v>0</v>
      </c>
      <c r="L34" s="362">
        <v>0</v>
      </c>
    </row>
    <row r="35" spans="1:12" ht="15" customHeight="1">
      <c r="A35" s="387" t="s">
        <v>2031</v>
      </c>
      <c r="B35" s="387" t="s">
        <v>2032</v>
      </c>
      <c r="C35" s="387" t="s">
        <v>2033</v>
      </c>
      <c r="D35" s="387" t="s">
        <v>1959</v>
      </c>
      <c r="E35" s="362">
        <v>1</v>
      </c>
      <c r="F35" s="362">
        <v>1</v>
      </c>
      <c r="G35" s="362">
        <v>1</v>
      </c>
      <c r="H35" s="362">
        <v>1</v>
      </c>
      <c r="I35" s="362">
        <v>0</v>
      </c>
      <c r="J35" s="362">
        <v>0</v>
      </c>
      <c r="K35" s="362">
        <v>1</v>
      </c>
      <c r="L35" s="362">
        <v>0</v>
      </c>
    </row>
    <row r="36" spans="1:12" ht="15" customHeight="1">
      <c r="A36" s="387" t="s">
        <v>2034</v>
      </c>
      <c r="B36" s="387" t="s">
        <v>2035</v>
      </c>
      <c r="C36" s="387" t="s">
        <v>2036</v>
      </c>
      <c r="D36" s="387" t="s">
        <v>1928</v>
      </c>
      <c r="E36" s="362">
        <v>0</v>
      </c>
      <c r="F36" s="362">
        <v>0</v>
      </c>
      <c r="G36" s="362">
        <v>0</v>
      </c>
      <c r="H36" s="362">
        <v>1</v>
      </c>
      <c r="I36" s="362">
        <v>0</v>
      </c>
      <c r="J36" s="362">
        <v>0</v>
      </c>
      <c r="K36" s="362">
        <v>1</v>
      </c>
      <c r="L36" s="362">
        <v>0</v>
      </c>
    </row>
    <row r="37" spans="1:12" ht="15" customHeight="1">
      <c r="A37" s="387" t="s">
        <v>2037</v>
      </c>
      <c r="B37" s="387" t="s">
        <v>2038</v>
      </c>
      <c r="C37" s="387" t="s">
        <v>2039</v>
      </c>
      <c r="D37" s="387" t="s">
        <v>1979</v>
      </c>
      <c r="E37" s="362">
        <v>1</v>
      </c>
      <c r="F37" s="362">
        <v>1</v>
      </c>
      <c r="G37" s="362">
        <v>1</v>
      </c>
      <c r="H37" s="362">
        <v>1</v>
      </c>
      <c r="I37" s="362">
        <v>0</v>
      </c>
      <c r="J37" s="362">
        <v>0</v>
      </c>
      <c r="K37" s="362">
        <v>1</v>
      </c>
      <c r="L37" s="362">
        <v>1</v>
      </c>
    </row>
    <row r="38" spans="1:12" ht="15" customHeight="1">
      <c r="A38" s="387" t="s">
        <v>2040</v>
      </c>
      <c r="B38" s="387" t="s">
        <v>2041</v>
      </c>
      <c r="C38" s="387" t="s">
        <v>2042</v>
      </c>
      <c r="D38" s="387" t="s">
        <v>1979</v>
      </c>
      <c r="E38" s="362">
        <v>1</v>
      </c>
      <c r="F38" s="362">
        <v>1</v>
      </c>
      <c r="G38" s="362">
        <v>1</v>
      </c>
      <c r="H38" s="362">
        <v>1</v>
      </c>
      <c r="I38" s="362">
        <v>0</v>
      </c>
      <c r="J38" s="362">
        <v>0</v>
      </c>
      <c r="K38" s="362">
        <v>1</v>
      </c>
      <c r="L38" s="362">
        <v>1</v>
      </c>
    </row>
    <row r="39" spans="1:12" ht="15" customHeight="1">
      <c r="A39" s="387" t="s">
        <v>2043</v>
      </c>
      <c r="B39" s="387" t="s">
        <v>2044</v>
      </c>
      <c r="C39" s="387" t="s">
        <v>2045</v>
      </c>
      <c r="D39" s="387" t="s">
        <v>1928</v>
      </c>
      <c r="E39" s="362">
        <v>0</v>
      </c>
      <c r="F39" s="362">
        <v>0</v>
      </c>
      <c r="G39" s="362">
        <v>0</v>
      </c>
      <c r="H39" s="362">
        <v>1</v>
      </c>
      <c r="I39" s="362">
        <v>0</v>
      </c>
      <c r="J39" s="362">
        <v>0</v>
      </c>
      <c r="K39" s="362">
        <v>0</v>
      </c>
      <c r="L39" s="362">
        <v>0</v>
      </c>
    </row>
    <row r="40" spans="1:12" ht="15" customHeight="1">
      <c r="A40" s="387" t="s">
        <v>2046</v>
      </c>
      <c r="B40" s="387" t="s">
        <v>2047</v>
      </c>
      <c r="C40" s="387" t="s">
        <v>2048</v>
      </c>
      <c r="D40" s="387" t="s">
        <v>1959</v>
      </c>
      <c r="E40" s="362">
        <v>1</v>
      </c>
      <c r="F40" s="362">
        <v>1</v>
      </c>
      <c r="G40" s="362">
        <v>1</v>
      </c>
      <c r="H40" s="362">
        <v>1</v>
      </c>
      <c r="I40" s="362">
        <v>0</v>
      </c>
      <c r="J40" s="362">
        <v>0</v>
      </c>
      <c r="K40" s="362">
        <v>0</v>
      </c>
      <c r="L40" s="362">
        <v>1</v>
      </c>
    </row>
    <row r="41" spans="1:12" ht="15" customHeight="1">
      <c r="A41" s="387" t="s">
        <v>2049</v>
      </c>
      <c r="B41" s="387" t="s">
        <v>2050</v>
      </c>
      <c r="C41" s="387" t="s">
        <v>2051</v>
      </c>
      <c r="D41" s="387" t="s">
        <v>1928</v>
      </c>
      <c r="E41" s="362">
        <v>0</v>
      </c>
      <c r="F41" s="362">
        <v>0</v>
      </c>
      <c r="G41" s="362">
        <v>0</v>
      </c>
      <c r="H41" s="362">
        <v>1</v>
      </c>
      <c r="I41" s="362">
        <v>0</v>
      </c>
      <c r="J41" s="362">
        <v>0</v>
      </c>
      <c r="K41" s="362">
        <v>0</v>
      </c>
      <c r="L41" s="362">
        <v>0</v>
      </c>
    </row>
    <row r="42" spans="1:12" ht="15" customHeight="1">
      <c r="A42" s="387" t="s">
        <v>2052</v>
      </c>
      <c r="B42" s="387" t="s">
        <v>2053</v>
      </c>
      <c r="C42" s="387" t="s">
        <v>2054</v>
      </c>
      <c r="D42" s="387" t="s">
        <v>1928</v>
      </c>
      <c r="E42" s="362">
        <v>0</v>
      </c>
      <c r="F42" s="362">
        <v>0</v>
      </c>
      <c r="G42" s="362">
        <v>0</v>
      </c>
      <c r="H42" s="362">
        <v>1</v>
      </c>
      <c r="I42" s="362">
        <v>0</v>
      </c>
      <c r="J42" s="362">
        <v>0</v>
      </c>
      <c r="K42" s="362">
        <v>0</v>
      </c>
      <c r="L42" s="362">
        <v>0</v>
      </c>
    </row>
    <row r="43" spans="1:12" ht="15" customHeight="1">
      <c r="A43" s="387" t="s">
        <v>2055</v>
      </c>
      <c r="B43" s="387" t="s">
        <v>2056</v>
      </c>
      <c r="C43" s="387" t="s">
        <v>2057</v>
      </c>
      <c r="D43" s="387" t="s">
        <v>1928</v>
      </c>
      <c r="E43" s="362">
        <v>0</v>
      </c>
      <c r="F43" s="362">
        <v>0</v>
      </c>
      <c r="G43" s="362">
        <v>0</v>
      </c>
      <c r="H43" s="362">
        <v>1</v>
      </c>
      <c r="I43" s="362">
        <v>0</v>
      </c>
      <c r="J43" s="362">
        <v>0</v>
      </c>
      <c r="K43" s="362">
        <v>1</v>
      </c>
      <c r="L43" s="362">
        <v>0</v>
      </c>
    </row>
    <row r="44" spans="1:12" ht="15" customHeight="1">
      <c r="A44" s="387" t="s">
        <v>2058</v>
      </c>
      <c r="B44" s="387" t="s">
        <v>2059</v>
      </c>
      <c r="C44" s="387" t="s">
        <v>2060</v>
      </c>
      <c r="D44" s="387" t="s">
        <v>1952</v>
      </c>
      <c r="E44" s="362">
        <v>0</v>
      </c>
      <c r="F44" s="362">
        <v>0</v>
      </c>
      <c r="G44" s="362">
        <v>0</v>
      </c>
      <c r="H44" s="362">
        <v>0</v>
      </c>
      <c r="I44" s="362">
        <v>0</v>
      </c>
      <c r="J44" s="362">
        <v>1</v>
      </c>
      <c r="K44" s="362">
        <v>0</v>
      </c>
      <c r="L44" s="362">
        <v>0</v>
      </c>
    </row>
    <row r="45" spans="1:12" ht="15" customHeight="1">
      <c r="A45" s="387" t="s">
        <v>2061</v>
      </c>
      <c r="B45" s="387" t="s">
        <v>2062</v>
      </c>
      <c r="C45" s="387" t="s">
        <v>2063</v>
      </c>
      <c r="D45" s="387" t="s">
        <v>1979</v>
      </c>
      <c r="E45" s="362">
        <v>1</v>
      </c>
      <c r="F45" s="362">
        <v>1</v>
      </c>
      <c r="G45" s="362">
        <v>1</v>
      </c>
      <c r="H45" s="362">
        <v>1</v>
      </c>
      <c r="I45" s="362">
        <v>0</v>
      </c>
      <c r="J45" s="362">
        <v>0</v>
      </c>
      <c r="K45" s="362">
        <v>0</v>
      </c>
      <c r="L45" s="362">
        <v>0</v>
      </c>
    </row>
    <row r="46" spans="1:12" ht="15" customHeight="1">
      <c r="A46" s="387" t="s">
        <v>2064</v>
      </c>
      <c r="B46" s="387" t="s">
        <v>2065</v>
      </c>
      <c r="C46" s="387" t="s">
        <v>2066</v>
      </c>
      <c r="D46" s="387" t="s">
        <v>1928</v>
      </c>
      <c r="E46" s="362">
        <v>0</v>
      </c>
      <c r="F46" s="362">
        <v>0</v>
      </c>
      <c r="G46" s="362">
        <v>0</v>
      </c>
      <c r="H46" s="362">
        <v>1</v>
      </c>
      <c r="I46" s="362">
        <v>0</v>
      </c>
      <c r="J46" s="362">
        <v>0</v>
      </c>
      <c r="K46" s="362">
        <v>0</v>
      </c>
      <c r="L46" s="362">
        <v>1</v>
      </c>
    </row>
    <row r="47" spans="1:12" ht="15" customHeight="1">
      <c r="A47" s="387" t="s">
        <v>2067</v>
      </c>
      <c r="B47" s="387" t="s">
        <v>2068</v>
      </c>
      <c r="C47" s="387" t="s">
        <v>2069</v>
      </c>
      <c r="D47" s="387" t="s">
        <v>1966</v>
      </c>
      <c r="E47" s="362">
        <v>1</v>
      </c>
      <c r="F47" s="362">
        <v>1</v>
      </c>
      <c r="G47" s="362">
        <v>1</v>
      </c>
      <c r="H47" s="362">
        <v>1</v>
      </c>
      <c r="I47" s="362">
        <v>0</v>
      </c>
      <c r="J47" s="362">
        <v>0</v>
      </c>
      <c r="K47" s="362">
        <v>1</v>
      </c>
      <c r="L47" s="362">
        <v>0</v>
      </c>
    </row>
    <row r="48" spans="1:12" ht="15" customHeight="1">
      <c r="A48" s="387" t="s">
        <v>2070</v>
      </c>
      <c r="B48" s="387" t="s">
        <v>2071</v>
      </c>
      <c r="C48" s="387" t="s">
        <v>2072</v>
      </c>
      <c r="D48" s="387" t="s">
        <v>1966</v>
      </c>
      <c r="E48" s="362">
        <v>1</v>
      </c>
      <c r="F48" s="362">
        <v>1</v>
      </c>
      <c r="G48" s="362">
        <v>1</v>
      </c>
      <c r="H48" s="362">
        <v>1</v>
      </c>
      <c r="I48" s="362">
        <v>0</v>
      </c>
      <c r="J48" s="362">
        <v>0</v>
      </c>
      <c r="K48" s="362">
        <v>0</v>
      </c>
      <c r="L48" s="362">
        <v>1</v>
      </c>
    </row>
    <row r="49" spans="1:12" ht="15" customHeight="1">
      <c r="A49" s="387" t="s">
        <v>2073</v>
      </c>
      <c r="B49" s="387" t="s">
        <v>2074</v>
      </c>
      <c r="C49" s="387" t="s">
        <v>2075</v>
      </c>
      <c r="D49" s="387" t="s">
        <v>1928</v>
      </c>
      <c r="E49" s="362">
        <v>0</v>
      </c>
      <c r="F49" s="362">
        <v>0</v>
      </c>
      <c r="G49" s="362">
        <v>0</v>
      </c>
      <c r="H49" s="362">
        <v>1</v>
      </c>
      <c r="I49" s="362">
        <v>0</v>
      </c>
      <c r="J49" s="362">
        <v>0</v>
      </c>
      <c r="K49" s="362">
        <v>1</v>
      </c>
      <c r="L49" s="362">
        <v>0</v>
      </c>
    </row>
    <row r="50" spans="1:12" ht="15" customHeight="1">
      <c r="A50" s="387" t="s">
        <v>2076</v>
      </c>
      <c r="B50" s="387" t="s">
        <v>2077</v>
      </c>
      <c r="C50" s="387" t="s">
        <v>2078</v>
      </c>
      <c r="D50" s="387" t="s">
        <v>2079</v>
      </c>
      <c r="E50" s="362">
        <v>1</v>
      </c>
      <c r="F50" s="362">
        <v>1</v>
      </c>
      <c r="G50" s="362">
        <v>1</v>
      </c>
      <c r="H50" s="362">
        <v>0</v>
      </c>
      <c r="I50" s="362">
        <v>0</v>
      </c>
      <c r="J50" s="362">
        <v>0</v>
      </c>
      <c r="K50" s="362">
        <v>0</v>
      </c>
      <c r="L50" s="362">
        <v>1</v>
      </c>
    </row>
    <row r="51" spans="1:12" ht="15" customHeight="1">
      <c r="A51" s="387" t="s">
        <v>2080</v>
      </c>
      <c r="B51" s="387" t="s">
        <v>2081</v>
      </c>
      <c r="C51" s="387" t="s">
        <v>2082</v>
      </c>
      <c r="D51" s="387" t="s">
        <v>2083</v>
      </c>
      <c r="E51" s="362">
        <v>0</v>
      </c>
      <c r="F51" s="362">
        <v>0</v>
      </c>
      <c r="G51" s="362">
        <v>0</v>
      </c>
      <c r="H51" s="362">
        <v>0</v>
      </c>
      <c r="I51" s="362">
        <v>0</v>
      </c>
      <c r="J51" s="362">
        <v>0</v>
      </c>
      <c r="K51" s="362">
        <v>0</v>
      </c>
      <c r="L51" s="362">
        <v>0</v>
      </c>
    </row>
    <row r="52" spans="1:12" ht="15" customHeight="1">
      <c r="A52" s="387" t="s">
        <v>2084</v>
      </c>
      <c r="B52" s="387" t="s">
        <v>2085</v>
      </c>
      <c r="C52" s="387" t="s">
        <v>2086</v>
      </c>
      <c r="D52" s="387" t="s">
        <v>1952</v>
      </c>
      <c r="E52" s="362">
        <v>0</v>
      </c>
      <c r="F52" s="362">
        <v>0</v>
      </c>
      <c r="G52" s="362">
        <v>0</v>
      </c>
      <c r="H52" s="362">
        <v>0</v>
      </c>
      <c r="I52" s="362">
        <v>0</v>
      </c>
      <c r="J52" s="362">
        <v>1</v>
      </c>
      <c r="K52" s="362">
        <v>0</v>
      </c>
      <c r="L52" s="362">
        <v>0</v>
      </c>
    </row>
    <row r="53" spans="1:12" ht="15" customHeight="1">
      <c r="A53" s="387" t="s">
        <v>2087</v>
      </c>
      <c r="B53" s="387" t="s">
        <v>2088</v>
      </c>
      <c r="C53" s="387" t="s">
        <v>2089</v>
      </c>
      <c r="D53" s="387" t="s">
        <v>1948</v>
      </c>
      <c r="E53" s="362">
        <v>0</v>
      </c>
      <c r="F53" s="362">
        <v>0</v>
      </c>
      <c r="G53" s="362">
        <v>0</v>
      </c>
      <c r="H53" s="362">
        <v>0</v>
      </c>
      <c r="I53" s="362">
        <v>1</v>
      </c>
      <c r="J53" s="362">
        <v>0</v>
      </c>
      <c r="K53" s="362">
        <v>0</v>
      </c>
      <c r="L53" s="362">
        <v>0</v>
      </c>
    </row>
    <row r="54" spans="1:12" ht="15" customHeight="1">
      <c r="A54" s="387" t="s">
        <v>2090</v>
      </c>
      <c r="B54" s="387" t="s">
        <v>2091</v>
      </c>
      <c r="C54" s="387" t="s">
        <v>2092</v>
      </c>
      <c r="D54" s="387" t="s">
        <v>1959</v>
      </c>
      <c r="E54" s="362">
        <v>1</v>
      </c>
      <c r="F54" s="362">
        <v>1</v>
      </c>
      <c r="G54" s="362">
        <v>1</v>
      </c>
      <c r="H54" s="362">
        <v>1</v>
      </c>
      <c r="I54" s="362">
        <v>0</v>
      </c>
      <c r="J54" s="362">
        <v>0</v>
      </c>
      <c r="K54" s="362">
        <v>1</v>
      </c>
      <c r="L54" s="362">
        <v>0</v>
      </c>
    </row>
    <row r="55" spans="1:12" ht="15" customHeight="1">
      <c r="A55" s="387" t="s">
        <v>2093</v>
      </c>
      <c r="B55" s="387" t="s">
        <v>2094</v>
      </c>
      <c r="C55" s="387" t="s">
        <v>2095</v>
      </c>
      <c r="D55" s="387" t="s">
        <v>1928</v>
      </c>
      <c r="E55" s="362">
        <v>0</v>
      </c>
      <c r="F55" s="362">
        <v>0</v>
      </c>
      <c r="G55" s="362">
        <v>0</v>
      </c>
      <c r="H55" s="362">
        <v>1</v>
      </c>
      <c r="I55" s="362">
        <v>0</v>
      </c>
      <c r="J55" s="362">
        <v>0</v>
      </c>
      <c r="K55" s="362">
        <v>1</v>
      </c>
      <c r="L55" s="362">
        <v>0</v>
      </c>
    </row>
    <row r="56" spans="1:12" ht="15" customHeight="1">
      <c r="A56" s="387" t="s">
        <v>2096</v>
      </c>
      <c r="B56" s="387" t="s">
        <v>2097</v>
      </c>
      <c r="C56" s="387" t="s">
        <v>2098</v>
      </c>
      <c r="D56" s="387" t="s">
        <v>1928</v>
      </c>
      <c r="E56" s="362">
        <v>0</v>
      </c>
      <c r="F56" s="362">
        <v>0</v>
      </c>
      <c r="G56" s="362">
        <v>0</v>
      </c>
      <c r="H56" s="362">
        <v>1</v>
      </c>
      <c r="I56" s="362">
        <v>0</v>
      </c>
      <c r="J56" s="362">
        <v>0</v>
      </c>
      <c r="K56" s="362">
        <v>1</v>
      </c>
      <c r="L56" s="362">
        <v>0</v>
      </c>
    </row>
    <row r="57" spans="1:12" ht="15" customHeight="1">
      <c r="A57" s="387" t="s">
        <v>2099</v>
      </c>
      <c r="B57" s="387" t="s">
        <v>2100</v>
      </c>
      <c r="C57" s="387" t="s">
        <v>2101</v>
      </c>
      <c r="D57" s="387" t="s">
        <v>1928</v>
      </c>
      <c r="E57" s="362">
        <v>0</v>
      </c>
      <c r="F57" s="362">
        <v>0</v>
      </c>
      <c r="G57" s="362">
        <v>0</v>
      </c>
      <c r="H57" s="362">
        <v>1</v>
      </c>
      <c r="I57" s="362">
        <v>0</v>
      </c>
      <c r="J57" s="362">
        <v>0</v>
      </c>
      <c r="K57" s="362">
        <v>1</v>
      </c>
      <c r="L57" s="362">
        <v>0</v>
      </c>
    </row>
    <row r="58" spans="1:12" ht="15" customHeight="1">
      <c r="A58" s="387" t="s">
        <v>2102</v>
      </c>
      <c r="B58" s="387" t="s">
        <v>2103</v>
      </c>
      <c r="C58" s="387" t="s">
        <v>2104</v>
      </c>
      <c r="D58" s="387" t="s">
        <v>1979</v>
      </c>
      <c r="E58" s="362">
        <v>1</v>
      </c>
      <c r="F58" s="362">
        <v>1</v>
      </c>
      <c r="G58" s="362">
        <v>1</v>
      </c>
      <c r="H58" s="362">
        <v>1</v>
      </c>
      <c r="I58" s="362">
        <v>0</v>
      </c>
      <c r="J58" s="362">
        <v>0</v>
      </c>
      <c r="K58" s="362">
        <v>1</v>
      </c>
      <c r="L58" s="362">
        <v>1</v>
      </c>
    </row>
    <row r="59" spans="1:12" ht="15" customHeight="1">
      <c r="A59" s="387" t="s">
        <v>2105</v>
      </c>
      <c r="B59" s="387" t="s">
        <v>2106</v>
      </c>
      <c r="C59" s="387" t="s">
        <v>2107</v>
      </c>
      <c r="D59" s="387" t="s">
        <v>1928</v>
      </c>
      <c r="E59" s="362">
        <v>0</v>
      </c>
      <c r="F59" s="362">
        <v>0</v>
      </c>
      <c r="G59" s="362">
        <v>0</v>
      </c>
      <c r="H59" s="362">
        <v>1</v>
      </c>
      <c r="I59" s="362">
        <v>0</v>
      </c>
      <c r="J59" s="362">
        <v>0</v>
      </c>
      <c r="K59" s="362">
        <v>1</v>
      </c>
      <c r="L59" s="362">
        <v>0</v>
      </c>
    </row>
    <row r="60" spans="1:12" ht="15" customHeight="1">
      <c r="A60" s="387" t="s">
        <v>2108</v>
      </c>
      <c r="B60" s="387" t="s">
        <v>2109</v>
      </c>
      <c r="C60" s="387" t="s">
        <v>2110</v>
      </c>
      <c r="D60" s="387" t="s">
        <v>1928</v>
      </c>
      <c r="E60" s="362">
        <v>0</v>
      </c>
      <c r="F60" s="362">
        <v>0</v>
      </c>
      <c r="G60" s="362">
        <v>0</v>
      </c>
      <c r="H60" s="362">
        <v>1</v>
      </c>
      <c r="I60" s="362">
        <v>0</v>
      </c>
      <c r="J60" s="362">
        <v>0</v>
      </c>
      <c r="K60" s="362">
        <v>0</v>
      </c>
      <c r="L60" s="362">
        <v>1</v>
      </c>
    </row>
    <row r="61" spans="1:12" ht="15" customHeight="1">
      <c r="A61" s="387" t="s">
        <v>2111</v>
      </c>
      <c r="B61" s="387" t="s">
        <v>2112</v>
      </c>
      <c r="C61" s="387" t="s">
        <v>2113</v>
      </c>
      <c r="D61" s="387" t="s">
        <v>1928</v>
      </c>
      <c r="E61" s="362">
        <v>0</v>
      </c>
      <c r="F61" s="362">
        <v>0</v>
      </c>
      <c r="G61" s="362">
        <v>0</v>
      </c>
      <c r="H61" s="362">
        <v>1</v>
      </c>
      <c r="I61" s="362">
        <v>0</v>
      </c>
      <c r="J61" s="362">
        <v>0</v>
      </c>
      <c r="K61" s="362">
        <v>1</v>
      </c>
      <c r="L61" s="362">
        <v>0</v>
      </c>
    </row>
    <row r="62" spans="1:12" ht="15" customHeight="1">
      <c r="A62" s="387" t="s">
        <v>2114</v>
      </c>
      <c r="B62" s="387" t="s">
        <v>2115</v>
      </c>
      <c r="C62" s="387" t="s">
        <v>2116</v>
      </c>
      <c r="D62" s="387" t="s">
        <v>1928</v>
      </c>
      <c r="E62" s="362">
        <v>0</v>
      </c>
      <c r="F62" s="362">
        <v>0</v>
      </c>
      <c r="G62" s="362">
        <v>0</v>
      </c>
      <c r="H62" s="362">
        <v>1</v>
      </c>
      <c r="I62" s="362">
        <v>0</v>
      </c>
      <c r="J62" s="362">
        <v>0</v>
      </c>
      <c r="K62" s="362">
        <v>0</v>
      </c>
      <c r="L62" s="362">
        <v>0</v>
      </c>
    </row>
    <row r="63" spans="1:12" ht="15" customHeight="1">
      <c r="A63" s="387" t="s">
        <v>2117</v>
      </c>
      <c r="B63" s="387" t="s">
        <v>2118</v>
      </c>
      <c r="C63" s="387" t="s">
        <v>2119</v>
      </c>
      <c r="D63" s="387" t="s">
        <v>1952</v>
      </c>
      <c r="E63" s="362">
        <v>0</v>
      </c>
      <c r="F63" s="362">
        <v>0</v>
      </c>
      <c r="G63" s="362">
        <v>0</v>
      </c>
      <c r="H63" s="362">
        <v>0</v>
      </c>
      <c r="I63" s="362">
        <v>0</v>
      </c>
      <c r="J63" s="362">
        <v>1</v>
      </c>
      <c r="K63" s="362">
        <v>0</v>
      </c>
      <c r="L63" s="362">
        <v>0</v>
      </c>
    </row>
    <row r="64" spans="1:12" ht="15" customHeight="1">
      <c r="A64" s="387" t="s">
        <v>2120</v>
      </c>
      <c r="B64" s="387" t="s">
        <v>2121</v>
      </c>
      <c r="C64" s="387" t="s">
        <v>2122</v>
      </c>
      <c r="D64" s="387" t="s">
        <v>1979</v>
      </c>
      <c r="E64" s="362">
        <v>1</v>
      </c>
      <c r="F64" s="362">
        <v>1</v>
      </c>
      <c r="G64" s="362">
        <v>1</v>
      </c>
      <c r="H64" s="362">
        <v>1</v>
      </c>
      <c r="I64" s="362">
        <v>0</v>
      </c>
      <c r="J64" s="362">
        <v>0</v>
      </c>
      <c r="K64" s="362">
        <v>0</v>
      </c>
      <c r="L64" s="362">
        <v>0</v>
      </c>
    </row>
    <row r="65" spans="1:12" ht="15" customHeight="1">
      <c r="A65" s="387" t="s">
        <v>2123</v>
      </c>
      <c r="B65" s="387" t="s">
        <v>2124</v>
      </c>
      <c r="C65" s="387" t="s">
        <v>2125</v>
      </c>
      <c r="D65" s="387" t="s">
        <v>1948</v>
      </c>
      <c r="E65" s="362">
        <v>0</v>
      </c>
      <c r="F65" s="362">
        <v>0</v>
      </c>
      <c r="G65" s="362">
        <v>0</v>
      </c>
      <c r="H65" s="362">
        <v>0</v>
      </c>
      <c r="I65" s="362">
        <v>1</v>
      </c>
      <c r="J65" s="362">
        <v>0</v>
      </c>
      <c r="K65" s="362">
        <v>0</v>
      </c>
      <c r="L65" s="362">
        <v>0</v>
      </c>
    </row>
    <row r="66" spans="1:12" ht="15" customHeight="1">
      <c r="A66" s="387" t="s">
        <v>2126</v>
      </c>
      <c r="B66" s="387" t="s">
        <v>2127</v>
      </c>
      <c r="C66" s="387" t="s">
        <v>2128</v>
      </c>
      <c r="D66" s="387" t="s">
        <v>1979</v>
      </c>
      <c r="E66" s="362">
        <v>1</v>
      </c>
      <c r="F66" s="362">
        <v>1</v>
      </c>
      <c r="G66" s="362">
        <v>1</v>
      </c>
      <c r="H66" s="362">
        <v>1</v>
      </c>
      <c r="I66" s="362">
        <v>0</v>
      </c>
      <c r="J66" s="362">
        <v>0</v>
      </c>
      <c r="K66" s="362">
        <v>1</v>
      </c>
      <c r="L66" s="362">
        <v>1</v>
      </c>
    </row>
    <row r="67" spans="1:12" ht="15" customHeight="1">
      <c r="A67" s="387" t="s">
        <v>2129</v>
      </c>
      <c r="B67" s="387" t="s">
        <v>2130</v>
      </c>
      <c r="C67" s="387" t="s">
        <v>2131</v>
      </c>
      <c r="D67" s="387" t="s">
        <v>1928</v>
      </c>
      <c r="E67" s="362">
        <v>0</v>
      </c>
      <c r="F67" s="362">
        <v>0</v>
      </c>
      <c r="G67" s="362">
        <v>0</v>
      </c>
      <c r="H67" s="362">
        <v>1</v>
      </c>
      <c r="I67" s="362">
        <v>0</v>
      </c>
      <c r="J67" s="362">
        <v>0</v>
      </c>
      <c r="K67" s="362">
        <v>1</v>
      </c>
      <c r="L67" s="362">
        <v>0</v>
      </c>
    </row>
    <row r="68" spans="1:12" ht="15" customHeight="1">
      <c r="A68" s="387" t="s">
        <v>2132</v>
      </c>
      <c r="B68" s="387" t="s">
        <v>2133</v>
      </c>
      <c r="C68" s="387" t="s">
        <v>2134</v>
      </c>
      <c r="D68" s="387" t="s">
        <v>1928</v>
      </c>
      <c r="E68" s="362">
        <v>0</v>
      </c>
      <c r="F68" s="362">
        <v>0</v>
      </c>
      <c r="G68" s="362">
        <v>0</v>
      </c>
      <c r="H68" s="362">
        <v>1</v>
      </c>
      <c r="I68" s="362">
        <v>0</v>
      </c>
      <c r="J68" s="362">
        <v>0</v>
      </c>
      <c r="K68" s="362">
        <v>0</v>
      </c>
      <c r="L68" s="362">
        <v>1</v>
      </c>
    </row>
    <row r="69" spans="1:12" ht="15" customHeight="1">
      <c r="A69" s="387" t="s">
        <v>2135</v>
      </c>
      <c r="B69" s="387" t="s">
        <v>2136</v>
      </c>
      <c r="C69" s="387" t="s">
        <v>2137</v>
      </c>
      <c r="D69" s="387" t="s">
        <v>1928</v>
      </c>
      <c r="E69" s="362">
        <v>0</v>
      </c>
      <c r="F69" s="362">
        <v>0</v>
      </c>
      <c r="G69" s="362">
        <v>0</v>
      </c>
      <c r="H69" s="362">
        <v>1</v>
      </c>
      <c r="I69" s="362">
        <v>0</v>
      </c>
      <c r="J69" s="362">
        <v>0</v>
      </c>
      <c r="K69" s="362">
        <v>0</v>
      </c>
      <c r="L69" s="362">
        <v>0</v>
      </c>
    </row>
    <row r="70" spans="1:12" ht="15" customHeight="1">
      <c r="A70" s="387" t="s">
        <v>2138</v>
      </c>
      <c r="B70" s="387" t="s">
        <v>2139</v>
      </c>
      <c r="C70" s="387" t="s">
        <v>2140</v>
      </c>
      <c r="D70" s="387" t="s">
        <v>1959</v>
      </c>
      <c r="E70" s="362">
        <v>1</v>
      </c>
      <c r="F70" s="362">
        <v>1</v>
      </c>
      <c r="G70" s="362">
        <v>1</v>
      </c>
      <c r="H70" s="362">
        <v>1</v>
      </c>
      <c r="I70" s="362">
        <v>1</v>
      </c>
      <c r="J70" s="362">
        <v>0</v>
      </c>
      <c r="K70" s="362">
        <v>1</v>
      </c>
      <c r="L70" s="362">
        <v>1</v>
      </c>
    </row>
    <row r="71" spans="1:12" ht="15" customHeight="1">
      <c r="A71" s="387" t="s">
        <v>2141</v>
      </c>
      <c r="B71" s="387" t="s">
        <v>2142</v>
      </c>
      <c r="C71" s="387" t="s">
        <v>2143</v>
      </c>
      <c r="D71" s="387" t="s">
        <v>1952</v>
      </c>
      <c r="E71" s="362">
        <v>0</v>
      </c>
      <c r="F71" s="362">
        <v>0</v>
      </c>
      <c r="G71" s="362">
        <v>0</v>
      </c>
      <c r="H71" s="362">
        <v>0</v>
      </c>
      <c r="I71" s="362">
        <v>0</v>
      </c>
      <c r="J71" s="362">
        <v>1</v>
      </c>
      <c r="K71" s="362">
        <v>0</v>
      </c>
      <c r="L71" s="362">
        <v>0</v>
      </c>
    </row>
    <row r="72" spans="1:12" ht="15" customHeight="1">
      <c r="A72" s="387" t="s">
        <v>2144</v>
      </c>
      <c r="B72" s="387" t="s">
        <v>2145</v>
      </c>
      <c r="C72" s="387" t="s">
        <v>2146</v>
      </c>
      <c r="D72" s="387" t="s">
        <v>1948</v>
      </c>
      <c r="E72" s="362">
        <v>0</v>
      </c>
      <c r="F72" s="362">
        <v>0</v>
      </c>
      <c r="G72" s="362">
        <v>0</v>
      </c>
      <c r="H72" s="362">
        <v>0</v>
      </c>
      <c r="I72" s="362">
        <v>1</v>
      </c>
      <c r="J72" s="362">
        <v>0</v>
      </c>
      <c r="K72" s="362">
        <v>0</v>
      </c>
      <c r="L72" s="362">
        <v>0</v>
      </c>
    </row>
    <row r="73" spans="1:12" ht="15" customHeight="1">
      <c r="A73" s="387" t="s">
        <v>2147</v>
      </c>
      <c r="B73" s="387" t="s">
        <v>2148</v>
      </c>
      <c r="C73" s="387" t="s">
        <v>2149</v>
      </c>
      <c r="D73" s="387" t="s">
        <v>1928</v>
      </c>
      <c r="E73" s="362">
        <v>0</v>
      </c>
      <c r="F73" s="362">
        <v>0</v>
      </c>
      <c r="G73" s="362">
        <v>0</v>
      </c>
      <c r="H73" s="362">
        <v>1</v>
      </c>
      <c r="I73" s="362">
        <v>0</v>
      </c>
      <c r="J73" s="362">
        <v>0</v>
      </c>
      <c r="K73" s="362">
        <v>1</v>
      </c>
      <c r="L73" s="362">
        <v>0</v>
      </c>
    </row>
    <row r="74" spans="1:12" ht="15" customHeight="1">
      <c r="A74" s="387" t="s">
        <v>2150</v>
      </c>
      <c r="B74" s="387" t="s">
        <v>2151</v>
      </c>
      <c r="C74" s="387" t="s">
        <v>2152</v>
      </c>
      <c r="D74" s="387" t="s">
        <v>1979</v>
      </c>
      <c r="E74" s="362">
        <v>1</v>
      </c>
      <c r="F74" s="362">
        <v>1</v>
      </c>
      <c r="G74" s="362">
        <v>1</v>
      </c>
      <c r="H74" s="362">
        <v>1</v>
      </c>
      <c r="I74" s="362">
        <v>0</v>
      </c>
      <c r="J74" s="362">
        <v>1</v>
      </c>
      <c r="K74" s="362">
        <v>1</v>
      </c>
      <c r="L74" s="362">
        <v>1</v>
      </c>
    </row>
    <row r="75" spans="1:12" ht="15" customHeight="1">
      <c r="A75" s="387" t="s">
        <v>2153</v>
      </c>
      <c r="B75" s="387" t="s">
        <v>2154</v>
      </c>
      <c r="C75" s="387" t="s">
        <v>2155</v>
      </c>
      <c r="D75" s="387" t="s">
        <v>1928</v>
      </c>
      <c r="E75" s="362">
        <v>0</v>
      </c>
      <c r="F75" s="362">
        <v>0</v>
      </c>
      <c r="G75" s="362">
        <v>0</v>
      </c>
      <c r="H75" s="362">
        <v>1</v>
      </c>
      <c r="I75" s="362">
        <v>0</v>
      </c>
      <c r="J75" s="362">
        <v>0</v>
      </c>
      <c r="K75" s="362">
        <v>0</v>
      </c>
      <c r="L75" s="362">
        <v>1</v>
      </c>
    </row>
    <row r="76" spans="1:12" ht="15" customHeight="1">
      <c r="A76" s="387" t="s">
        <v>2156</v>
      </c>
      <c r="B76" s="387" t="s">
        <v>2157</v>
      </c>
      <c r="C76" s="387" t="s">
        <v>2158</v>
      </c>
      <c r="D76" s="387" t="s">
        <v>1966</v>
      </c>
      <c r="E76" s="362">
        <v>1</v>
      </c>
      <c r="F76" s="362">
        <v>1</v>
      </c>
      <c r="G76" s="362">
        <v>1</v>
      </c>
      <c r="H76" s="362">
        <v>1</v>
      </c>
      <c r="I76" s="362">
        <v>0</v>
      </c>
      <c r="J76" s="362">
        <v>0</v>
      </c>
      <c r="K76" s="362">
        <v>0</v>
      </c>
      <c r="L76" s="362">
        <v>1</v>
      </c>
    </row>
    <row r="77" spans="1:12" ht="15" customHeight="1">
      <c r="A77" s="387" t="s">
        <v>2159</v>
      </c>
      <c r="B77" s="387" t="s">
        <v>2160</v>
      </c>
      <c r="C77" s="387" t="s">
        <v>2161</v>
      </c>
      <c r="D77" s="387" t="s">
        <v>1928</v>
      </c>
      <c r="E77" s="362">
        <v>0</v>
      </c>
      <c r="F77" s="362">
        <v>0</v>
      </c>
      <c r="G77" s="362">
        <v>0</v>
      </c>
      <c r="H77" s="362">
        <v>1</v>
      </c>
      <c r="I77" s="362">
        <v>0</v>
      </c>
      <c r="J77" s="362">
        <v>0</v>
      </c>
      <c r="K77" s="362">
        <v>1</v>
      </c>
      <c r="L77" s="362">
        <v>0</v>
      </c>
    </row>
    <row r="78" spans="1:12" ht="15" customHeight="1">
      <c r="A78" s="387" t="s">
        <v>2162</v>
      </c>
      <c r="B78" s="387" t="s">
        <v>2163</v>
      </c>
      <c r="C78" s="387" t="s">
        <v>2164</v>
      </c>
      <c r="D78" s="387" t="s">
        <v>1959</v>
      </c>
      <c r="E78" s="362">
        <v>1</v>
      </c>
      <c r="F78" s="362">
        <v>1</v>
      </c>
      <c r="G78" s="362">
        <v>1</v>
      </c>
      <c r="H78" s="362">
        <v>1</v>
      </c>
      <c r="I78" s="362">
        <v>0</v>
      </c>
      <c r="J78" s="362">
        <v>0</v>
      </c>
      <c r="K78" s="362">
        <v>1</v>
      </c>
      <c r="L78" s="362">
        <v>1</v>
      </c>
    </row>
    <row r="79" spans="1:12" ht="15" customHeight="1">
      <c r="A79" s="387" t="s">
        <v>2165</v>
      </c>
      <c r="B79" s="387" t="s">
        <v>2166</v>
      </c>
      <c r="C79" s="387" t="s">
        <v>2167</v>
      </c>
      <c r="D79" s="387" t="s">
        <v>1979</v>
      </c>
      <c r="E79" s="362">
        <v>1</v>
      </c>
      <c r="F79" s="362">
        <v>1</v>
      </c>
      <c r="G79" s="362">
        <v>1</v>
      </c>
      <c r="H79" s="362">
        <v>1</v>
      </c>
      <c r="I79" s="362">
        <v>0</v>
      </c>
      <c r="J79" s="362">
        <v>0</v>
      </c>
      <c r="K79" s="362">
        <v>0</v>
      </c>
      <c r="L79" s="362">
        <v>0</v>
      </c>
    </row>
    <row r="80" spans="1:12" ht="15" customHeight="1">
      <c r="A80" s="387" t="s">
        <v>2168</v>
      </c>
      <c r="B80" s="387" t="s">
        <v>2169</v>
      </c>
      <c r="C80" s="387" t="s">
        <v>2170</v>
      </c>
      <c r="D80" s="387" t="s">
        <v>1952</v>
      </c>
      <c r="E80" s="362">
        <v>0</v>
      </c>
      <c r="F80" s="362">
        <v>0</v>
      </c>
      <c r="G80" s="362">
        <v>0</v>
      </c>
      <c r="H80" s="362">
        <v>0</v>
      </c>
      <c r="I80" s="362">
        <v>0</v>
      </c>
      <c r="J80" s="362">
        <v>1</v>
      </c>
      <c r="K80" s="362">
        <v>0</v>
      </c>
      <c r="L80" s="362">
        <v>0</v>
      </c>
    </row>
    <row r="81" spans="1:12" ht="15" customHeight="1">
      <c r="A81" s="387" t="s">
        <v>2171</v>
      </c>
      <c r="B81" s="387" t="s">
        <v>2172</v>
      </c>
      <c r="C81" s="387" t="s">
        <v>2173</v>
      </c>
      <c r="D81" s="387" t="s">
        <v>1948</v>
      </c>
      <c r="E81" s="362">
        <v>0</v>
      </c>
      <c r="F81" s="362">
        <v>0</v>
      </c>
      <c r="G81" s="362">
        <v>0</v>
      </c>
      <c r="H81" s="362">
        <v>0</v>
      </c>
      <c r="I81" s="362">
        <v>1</v>
      </c>
      <c r="J81" s="362">
        <v>0</v>
      </c>
      <c r="K81" s="362">
        <v>0</v>
      </c>
      <c r="L81" s="362">
        <v>0</v>
      </c>
    </row>
    <row r="82" spans="1:12" ht="15" customHeight="1">
      <c r="A82" s="387" t="s">
        <v>2174</v>
      </c>
      <c r="B82" s="387" t="s">
        <v>2175</v>
      </c>
      <c r="C82" s="387" t="s">
        <v>2176</v>
      </c>
      <c r="D82" s="387" t="s">
        <v>1928</v>
      </c>
      <c r="E82" s="362">
        <v>0</v>
      </c>
      <c r="F82" s="362">
        <v>0</v>
      </c>
      <c r="G82" s="362">
        <v>0</v>
      </c>
      <c r="H82" s="362">
        <v>1</v>
      </c>
      <c r="I82" s="362">
        <v>0</v>
      </c>
      <c r="J82" s="362">
        <v>0</v>
      </c>
      <c r="K82" s="362">
        <v>1</v>
      </c>
      <c r="L82" s="362">
        <v>0</v>
      </c>
    </row>
    <row r="83" spans="1:12" ht="15" customHeight="1">
      <c r="A83" s="387" t="s">
        <v>2177</v>
      </c>
      <c r="B83" s="387" t="s">
        <v>2178</v>
      </c>
      <c r="C83" s="387" t="s">
        <v>2179</v>
      </c>
      <c r="D83" s="387" t="s">
        <v>1979</v>
      </c>
      <c r="E83" s="362">
        <v>1</v>
      </c>
      <c r="F83" s="362">
        <v>1</v>
      </c>
      <c r="G83" s="362">
        <v>1</v>
      </c>
      <c r="H83" s="362">
        <v>1</v>
      </c>
      <c r="I83" s="362">
        <v>0</v>
      </c>
      <c r="J83" s="362">
        <v>0</v>
      </c>
      <c r="K83" s="362">
        <v>1</v>
      </c>
      <c r="L83" s="362">
        <v>0</v>
      </c>
    </row>
    <row r="84" spans="1:12" ht="15" customHeight="1">
      <c r="A84" s="387" t="s">
        <v>2180</v>
      </c>
      <c r="B84" s="387" t="s">
        <v>2181</v>
      </c>
      <c r="C84" s="387" t="s">
        <v>2182</v>
      </c>
      <c r="D84" s="387" t="s">
        <v>1928</v>
      </c>
      <c r="E84" s="362">
        <v>0</v>
      </c>
      <c r="F84" s="362">
        <v>0</v>
      </c>
      <c r="G84" s="362">
        <v>0</v>
      </c>
      <c r="H84" s="362">
        <v>1</v>
      </c>
      <c r="I84" s="362">
        <v>0</v>
      </c>
      <c r="J84" s="362">
        <v>0</v>
      </c>
      <c r="K84" s="362">
        <v>1</v>
      </c>
      <c r="L84" s="362">
        <v>0</v>
      </c>
    </row>
    <row r="85" spans="1:12" ht="15" customHeight="1">
      <c r="A85" s="387" t="s">
        <v>2183</v>
      </c>
      <c r="B85" s="387" t="s">
        <v>2184</v>
      </c>
      <c r="C85" s="387" t="s">
        <v>2185</v>
      </c>
      <c r="D85" s="387" t="s">
        <v>2186</v>
      </c>
      <c r="E85" s="362">
        <v>0</v>
      </c>
      <c r="F85" s="362">
        <v>0</v>
      </c>
      <c r="G85" s="362">
        <v>0</v>
      </c>
      <c r="H85" s="362">
        <v>0</v>
      </c>
      <c r="I85" s="362">
        <v>0</v>
      </c>
      <c r="J85" s="362">
        <v>0</v>
      </c>
      <c r="K85" s="362">
        <v>0</v>
      </c>
      <c r="L85" s="362">
        <v>0</v>
      </c>
    </row>
    <row r="86" spans="1:12" ht="15" customHeight="1">
      <c r="A86" s="387" t="s">
        <v>2187</v>
      </c>
      <c r="B86" s="387" t="s">
        <v>2188</v>
      </c>
      <c r="C86" s="387" t="s">
        <v>2189</v>
      </c>
      <c r="D86" s="387" t="s">
        <v>1979</v>
      </c>
      <c r="E86" s="362">
        <v>1</v>
      </c>
      <c r="F86" s="362">
        <v>1</v>
      </c>
      <c r="G86" s="362">
        <v>1</v>
      </c>
      <c r="H86" s="362">
        <v>1</v>
      </c>
      <c r="I86" s="362">
        <v>0</v>
      </c>
      <c r="J86" s="362">
        <v>0</v>
      </c>
      <c r="K86" s="362">
        <v>1</v>
      </c>
      <c r="L86" s="362">
        <v>1</v>
      </c>
    </row>
    <row r="87" spans="1:12" ht="15" customHeight="1">
      <c r="A87" s="387" t="s">
        <v>2190</v>
      </c>
      <c r="B87" s="387" t="s">
        <v>2191</v>
      </c>
      <c r="C87" s="387" t="s">
        <v>2192</v>
      </c>
      <c r="D87" s="387" t="s">
        <v>2079</v>
      </c>
      <c r="E87" s="362">
        <v>1</v>
      </c>
      <c r="F87" s="362">
        <v>1</v>
      </c>
      <c r="G87" s="362">
        <v>1</v>
      </c>
      <c r="H87" s="362">
        <v>0</v>
      </c>
      <c r="I87" s="362">
        <v>0</v>
      </c>
      <c r="J87" s="362">
        <v>0</v>
      </c>
      <c r="K87" s="362">
        <v>0</v>
      </c>
      <c r="L87" s="362">
        <v>0</v>
      </c>
    </row>
    <row r="88" spans="1:12" ht="15" customHeight="1">
      <c r="A88" s="387" t="s">
        <v>2193</v>
      </c>
      <c r="B88" s="387" t="s">
        <v>2194</v>
      </c>
      <c r="C88" s="387" t="s">
        <v>2195</v>
      </c>
      <c r="D88" s="387" t="s">
        <v>1952</v>
      </c>
      <c r="E88" s="362">
        <v>0</v>
      </c>
      <c r="F88" s="362">
        <v>0</v>
      </c>
      <c r="G88" s="362">
        <v>0</v>
      </c>
      <c r="H88" s="362">
        <v>0</v>
      </c>
      <c r="I88" s="362">
        <v>0</v>
      </c>
      <c r="J88" s="362">
        <v>1</v>
      </c>
      <c r="K88" s="362">
        <v>0</v>
      </c>
      <c r="L88" s="362">
        <v>0</v>
      </c>
    </row>
    <row r="89" spans="1:12" ht="15" customHeight="1">
      <c r="A89" s="387" t="s">
        <v>2196</v>
      </c>
      <c r="B89" s="387" t="s">
        <v>2197</v>
      </c>
      <c r="C89" s="387" t="s">
        <v>2198</v>
      </c>
      <c r="D89" s="387" t="s">
        <v>1928</v>
      </c>
      <c r="E89" s="362">
        <v>0</v>
      </c>
      <c r="F89" s="362">
        <v>0</v>
      </c>
      <c r="G89" s="362">
        <v>0</v>
      </c>
      <c r="H89" s="362">
        <v>1</v>
      </c>
      <c r="I89" s="362">
        <v>0</v>
      </c>
      <c r="J89" s="362">
        <v>0</v>
      </c>
      <c r="K89" s="362">
        <v>0</v>
      </c>
      <c r="L89" s="362">
        <v>0</v>
      </c>
    </row>
    <row r="90" spans="1:12" ht="15" customHeight="1">
      <c r="A90" s="387" t="s">
        <v>2199</v>
      </c>
      <c r="B90" s="387" t="s">
        <v>2200</v>
      </c>
      <c r="C90" s="387" t="s">
        <v>2201</v>
      </c>
      <c r="D90" s="387" t="s">
        <v>1948</v>
      </c>
      <c r="E90" s="362">
        <v>0</v>
      </c>
      <c r="F90" s="362">
        <v>0</v>
      </c>
      <c r="G90" s="362">
        <v>0</v>
      </c>
      <c r="H90" s="362">
        <v>0</v>
      </c>
      <c r="I90" s="362">
        <v>1</v>
      </c>
      <c r="J90" s="362">
        <v>0</v>
      </c>
      <c r="K90" s="362">
        <v>0</v>
      </c>
      <c r="L90" s="362">
        <v>0</v>
      </c>
    </row>
    <row r="91" spans="1:12" ht="15" customHeight="1">
      <c r="A91" s="387" t="s">
        <v>2202</v>
      </c>
      <c r="B91" s="387" t="s">
        <v>2203</v>
      </c>
      <c r="C91" s="387" t="s">
        <v>2204</v>
      </c>
      <c r="D91" s="387" t="s">
        <v>2079</v>
      </c>
      <c r="E91" s="362">
        <v>1</v>
      </c>
      <c r="F91" s="362">
        <v>1</v>
      </c>
      <c r="G91" s="362">
        <v>1</v>
      </c>
      <c r="H91" s="362">
        <v>0</v>
      </c>
      <c r="I91" s="362">
        <v>0</v>
      </c>
      <c r="J91" s="362">
        <v>0</v>
      </c>
      <c r="K91" s="362">
        <v>0</v>
      </c>
      <c r="L91" s="362">
        <v>0</v>
      </c>
    </row>
    <row r="92" spans="1:12" ht="15" customHeight="1">
      <c r="A92" s="387" t="s">
        <v>2205</v>
      </c>
      <c r="B92" s="387" t="s">
        <v>2206</v>
      </c>
      <c r="C92" s="387" t="s">
        <v>2207</v>
      </c>
      <c r="D92" s="387" t="s">
        <v>1948</v>
      </c>
      <c r="E92" s="362">
        <v>0</v>
      </c>
      <c r="F92" s="362">
        <v>0</v>
      </c>
      <c r="G92" s="362">
        <v>0</v>
      </c>
      <c r="H92" s="362">
        <v>0</v>
      </c>
      <c r="I92" s="362">
        <v>1</v>
      </c>
      <c r="J92" s="362">
        <v>0</v>
      </c>
      <c r="K92" s="362">
        <v>0</v>
      </c>
      <c r="L92" s="362">
        <v>0</v>
      </c>
    </row>
    <row r="93" spans="1:12" ht="15" customHeight="1">
      <c r="A93" s="387" t="s">
        <v>2208</v>
      </c>
      <c r="B93" s="387" t="s">
        <v>2209</v>
      </c>
      <c r="C93" s="387" t="s">
        <v>2210</v>
      </c>
      <c r="D93" s="387" t="s">
        <v>1952</v>
      </c>
      <c r="E93" s="362">
        <v>0</v>
      </c>
      <c r="F93" s="362">
        <v>0</v>
      </c>
      <c r="G93" s="362">
        <v>0</v>
      </c>
      <c r="H93" s="362">
        <v>0</v>
      </c>
      <c r="I93" s="362">
        <v>0</v>
      </c>
      <c r="J93" s="362">
        <v>1</v>
      </c>
      <c r="K93" s="362">
        <v>0</v>
      </c>
      <c r="L93" s="362">
        <v>0</v>
      </c>
    </row>
    <row r="94" spans="1:12" ht="15" customHeight="1">
      <c r="A94" s="387" t="s">
        <v>2211</v>
      </c>
      <c r="B94" s="387" t="s">
        <v>2212</v>
      </c>
      <c r="C94" s="387" t="s">
        <v>2213</v>
      </c>
      <c r="D94" s="387" t="s">
        <v>2083</v>
      </c>
      <c r="E94" s="362">
        <v>0</v>
      </c>
      <c r="F94" s="362">
        <v>0</v>
      </c>
      <c r="G94" s="362">
        <v>0</v>
      </c>
      <c r="H94" s="362">
        <v>0</v>
      </c>
      <c r="I94" s="362">
        <v>0</v>
      </c>
      <c r="J94" s="362">
        <v>0</v>
      </c>
      <c r="K94" s="362">
        <v>0</v>
      </c>
      <c r="L94" s="362">
        <v>0</v>
      </c>
    </row>
    <row r="95" spans="1:12" ht="15" customHeight="1">
      <c r="A95" s="387" t="s">
        <v>2214</v>
      </c>
      <c r="B95" s="387" t="s">
        <v>2215</v>
      </c>
      <c r="C95" s="387" t="s">
        <v>2216</v>
      </c>
      <c r="D95" s="387" t="s">
        <v>1966</v>
      </c>
      <c r="E95" s="362">
        <v>1</v>
      </c>
      <c r="F95" s="362">
        <v>1</v>
      </c>
      <c r="G95" s="362">
        <v>1</v>
      </c>
      <c r="H95" s="362">
        <v>1</v>
      </c>
      <c r="I95" s="362">
        <v>0</v>
      </c>
      <c r="J95" s="362">
        <v>0</v>
      </c>
      <c r="K95" s="362">
        <v>1</v>
      </c>
      <c r="L95" s="362">
        <v>1</v>
      </c>
    </row>
    <row r="96" spans="1:12" ht="15" customHeight="1">
      <c r="A96" s="387" t="s">
        <v>2217</v>
      </c>
      <c r="B96" s="387" t="s">
        <v>2218</v>
      </c>
      <c r="C96" s="387" t="s">
        <v>2219</v>
      </c>
      <c r="D96" s="387" t="s">
        <v>1979</v>
      </c>
      <c r="E96" s="362">
        <v>1</v>
      </c>
      <c r="F96" s="362">
        <v>1</v>
      </c>
      <c r="G96" s="362">
        <v>1</v>
      </c>
      <c r="H96" s="362">
        <v>1</v>
      </c>
      <c r="I96" s="362">
        <v>0</v>
      </c>
      <c r="J96" s="362">
        <v>0</v>
      </c>
      <c r="K96" s="362">
        <v>0</v>
      </c>
      <c r="L96" s="362">
        <v>1</v>
      </c>
    </row>
    <row r="97" spans="1:12" ht="15" customHeight="1">
      <c r="A97" s="387" t="s">
        <v>2220</v>
      </c>
      <c r="B97" s="387" t="s">
        <v>2221</v>
      </c>
      <c r="C97" s="387" t="s">
        <v>2222</v>
      </c>
      <c r="D97" s="387" t="s">
        <v>1952</v>
      </c>
      <c r="E97" s="362">
        <v>0</v>
      </c>
      <c r="F97" s="362">
        <v>0</v>
      </c>
      <c r="G97" s="362">
        <v>0</v>
      </c>
      <c r="H97" s="362">
        <v>0</v>
      </c>
      <c r="I97" s="362">
        <v>0</v>
      </c>
      <c r="J97" s="362">
        <v>1</v>
      </c>
      <c r="K97" s="362">
        <v>0</v>
      </c>
      <c r="L97" s="362">
        <v>0</v>
      </c>
    </row>
    <row r="98" spans="1:12" ht="15" customHeight="1">
      <c r="A98" s="387" t="s">
        <v>2223</v>
      </c>
      <c r="B98" s="387" t="s">
        <v>2224</v>
      </c>
      <c r="C98" s="387" t="s">
        <v>2225</v>
      </c>
      <c r="D98" s="387" t="s">
        <v>1948</v>
      </c>
      <c r="E98" s="362">
        <v>0</v>
      </c>
      <c r="F98" s="362">
        <v>0</v>
      </c>
      <c r="G98" s="362">
        <v>0</v>
      </c>
      <c r="H98" s="362">
        <v>0</v>
      </c>
      <c r="I98" s="362">
        <v>1</v>
      </c>
      <c r="J98" s="362">
        <v>0</v>
      </c>
      <c r="K98" s="362">
        <v>0</v>
      </c>
      <c r="L98" s="362">
        <v>0</v>
      </c>
    </row>
    <row r="99" spans="1:12" ht="15" customHeight="1">
      <c r="A99" s="387" t="s">
        <v>2226</v>
      </c>
      <c r="B99" s="387" t="s">
        <v>2227</v>
      </c>
      <c r="C99" s="387" t="s">
        <v>2228</v>
      </c>
      <c r="D99" s="387" t="s">
        <v>1928</v>
      </c>
      <c r="E99" s="362">
        <v>0</v>
      </c>
      <c r="F99" s="362">
        <v>0</v>
      </c>
      <c r="G99" s="362">
        <v>0</v>
      </c>
      <c r="H99" s="362">
        <v>1</v>
      </c>
      <c r="I99" s="362">
        <v>0</v>
      </c>
      <c r="J99" s="362">
        <v>0</v>
      </c>
      <c r="K99" s="362">
        <v>1</v>
      </c>
      <c r="L99" s="362">
        <v>0</v>
      </c>
    </row>
    <row r="100" spans="1:12" ht="15" customHeight="1">
      <c r="A100" s="387" t="s">
        <v>2229</v>
      </c>
      <c r="B100" s="387" t="s">
        <v>2230</v>
      </c>
      <c r="C100" s="387" t="s">
        <v>2231</v>
      </c>
      <c r="D100" s="387" t="s">
        <v>1966</v>
      </c>
      <c r="E100" s="362">
        <v>1</v>
      </c>
      <c r="F100" s="362">
        <v>1</v>
      </c>
      <c r="G100" s="362">
        <v>1</v>
      </c>
      <c r="H100" s="362">
        <v>1</v>
      </c>
      <c r="I100" s="362">
        <v>0</v>
      </c>
      <c r="J100" s="362">
        <v>0</v>
      </c>
      <c r="K100" s="362">
        <v>1</v>
      </c>
      <c r="L100" s="362">
        <v>1</v>
      </c>
    </row>
    <row r="101" spans="1:12" ht="15" customHeight="1">
      <c r="A101" s="387" t="s">
        <v>2232</v>
      </c>
      <c r="B101" s="387" t="s">
        <v>2233</v>
      </c>
      <c r="C101" s="387" t="s">
        <v>2234</v>
      </c>
      <c r="D101" s="387" t="s">
        <v>1979</v>
      </c>
      <c r="E101" s="362">
        <v>1</v>
      </c>
      <c r="F101" s="362">
        <v>1</v>
      </c>
      <c r="G101" s="362">
        <v>1</v>
      </c>
      <c r="H101" s="362">
        <v>1</v>
      </c>
      <c r="I101" s="362">
        <v>0</v>
      </c>
      <c r="J101" s="362">
        <v>0</v>
      </c>
      <c r="K101" s="362">
        <v>0</v>
      </c>
      <c r="L101" s="362">
        <v>0</v>
      </c>
    </row>
    <row r="102" spans="1:12" ht="15" customHeight="1">
      <c r="A102" s="387" t="s">
        <v>2235</v>
      </c>
      <c r="B102" s="387" t="s">
        <v>2236</v>
      </c>
      <c r="C102" s="387" t="s">
        <v>2237</v>
      </c>
      <c r="D102" s="387" t="s">
        <v>1952</v>
      </c>
      <c r="E102" s="362">
        <v>0</v>
      </c>
      <c r="F102" s="362">
        <v>0</v>
      </c>
      <c r="G102" s="362">
        <v>0</v>
      </c>
      <c r="H102" s="362">
        <v>0</v>
      </c>
      <c r="I102" s="362">
        <v>0</v>
      </c>
      <c r="J102" s="362">
        <v>1</v>
      </c>
      <c r="K102" s="362">
        <v>0</v>
      </c>
      <c r="L102" s="362">
        <v>0</v>
      </c>
    </row>
    <row r="103" spans="1:12" ht="15" customHeight="1">
      <c r="A103" s="387" t="s">
        <v>2238</v>
      </c>
      <c r="B103" s="387" t="s">
        <v>2239</v>
      </c>
      <c r="C103" s="387" t="s">
        <v>2240</v>
      </c>
      <c r="D103" s="387" t="s">
        <v>1948</v>
      </c>
      <c r="E103" s="362">
        <v>0</v>
      </c>
      <c r="F103" s="362">
        <v>0</v>
      </c>
      <c r="G103" s="362">
        <v>0</v>
      </c>
      <c r="H103" s="362">
        <v>0</v>
      </c>
      <c r="I103" s="362">
        <v>1</v>
      </c>
      <c r="J103" s="362">
        <v>0</v>
      </c>
      <c r="K103" s="362">
        <v>0</v>
      </c>
      <c r="L103" s="362">
        <v>0</v>
      </c>
    </row>
    <row r="104" spans="1:12" ht="15" customHeight="1">
      <c r="A104" s="387" t="s">
        <v>2241</v>
      </c>
      <c r="B104" s="387" t="s">
        <v>2242</v>
      </c>
      <c r="C104" s="387" t="s">
        <v>2243</v>
      </c>
      <c r="D104" s="387" t="s">
        <v>1959</v>
      </c>
      <c r="E104" s="362">
        <v>1</v>
      </c>
      <c r="F104" s="362">
        <v>1</v>
      </c>
      <c r="G104" s="362">
        <v>1</v>
      </c>
      <c r="H104" s="362">
        <v>1</v>
      </c>
      <c r="I104" s="362">
        <v>0</v>
      </c>
      <c r="J104" s="362">
        <v>0</v>
      </c>
      <c r="K104" s="362">
        <v>1</v>
      </c>
      <c r="L104" s="362">
        <v>0</v>
      </c>
    </row>
    <row r="105" spans="1:12" ht="15" customHeight="1">
      <c r="A105" s="387" t="s">
        <v>2244</v>
      </c>
      <c r="B105" s="387" t="s">
        <v>2245</v>
      </c>
      <c r="C105" s="387" t="s">
        <v>2246</v>
      </c>
      <c r="D105" s="387" t="s">
        <v>1928</v>
      </c>
      <c r="E105" s="362">
        <v>0</v>
      </c>
      <c r="F105" s="362">
        <v>0</v>
      </c>
      <c r="G105" s="362">
        <v>0</v>
      </c>
      <c r="H105" s="362">
        <v>1</v>
      </c>
      <c r="I105" s="362">
        <v>0</v>
      </c>
      <c r="J105" s="362">
        <v>0</v>
      </c>
      <c r="K105" s="362">
        <v>0</v>
      </c>
      <c r="L105" s="362">
        <v>0</v>
      </c>
    </row>
    <row r="106" spans="1:12" ht="15" customHeight="1">
      <c r="A106" s="387" t="s">
        <v>2247</v>
      </c>
      <c r="B106" s="387" t="s">
        <v>2248</v>
      </c>
      <c r="C106" s="387" t="s">
        <v>2249</v>
      </c>
      <c r="D106" s="387" t="s">
        <v>1928</v>
      </c>
      <c r="E106" s="362">
        <v>0</v>
      </c>
      <c r="F106" s="362">
        <v>0</v>
      </c>
      <c r="G106" s="362">
        <v>0</v>
      </c>
      <c r="H106" s="362">
        <v>1</v>
      </c>
      <c r="I106" s="362">
        <v>0</v>
      </c>
      <c r="J106" s="362">
        <v>0</v>
      </c>
      <c r="K106" s="362">
        <v>1</v>
      </c>
      <c r="L106" s="362">
        <v>0</v>
      </c>
    </row>
    <row r="107" spans="1:12" ht="15" customHeight="1">
      <c r="A107" s="387" t="s">
        <v>2250</v>
      </c>
      <c r="B107" s="387" t="s">
        <v>2251</v>
      </c>
      <c r="C107" s="387" t="s">
        <v>2252</v>
      </c>
      <c r="D107" s="387" t="s">
        <v>1928</v>
      </c>
      <c r="E107" s="362">
        <v>0</v>
      </c>
      <c r="F107" s="362">
        <v>0</v>
      </c>
      <c r="G107" s="362">
        <v>0</v>
      </c>
      <c r="H107" s="362">
        <v>1</v>
      </c>
      <c r="I107" s="362">
        <v>0</v>
      </c>
      <c r="J107" s="362">
        <v>0</v>
      </c>
      <c r="K107" s="362">
        <v>0</v>
      </c>
      <c r="L107" s="362">
        <v>0</v>
      </c>
    </row>
    <row r="108" spans="1:12" ht="15" customHeight="1">
      <c r="A108" s="387" t="s">
        <v>2253</v>
      </c>
      <c r="B108" s="387" t="s">
        <v>2254</v>
      </c>
      <c r="C108" s="387" t="s">
        <v>2255</v>
      </c>
      <c r="D108" s="387" t="s">
        <v>1928</v>
      </c>
      <c r="E108" s="362">
        <v>0</v>
      </c>
      <c r="F108" s="362">
        <v>0</v>
      </c>
      <c r="G108" s="362">
        <v>0</v>
      </c>
      <c r="H108" s="362">
        <v>1</v>
      </c>
      <c r="I108" s="362">
        <v>0</v>
      </c>
      <c r="J108" s="362">
        <v>0</v>
      </c>
      <c r="K108" s="362">
        <v>0</v>
      </c>
      <c r="L108" s="362">
        <v>1</v>
      </c>
    </row>
    <row r="109" spans="1:12" ht="15" customHeight="1">
      <c r="A109" s="387" t="s">
        <v>2256</v>
      </c>
      <c r="B109" s="387" t="s">
        <v>2257</v>
      </c>
      <c r="C109" s="387" t="s">
        <v>2258</v>
      </c>
      <c r="D109" s="387" t="s">
        <v>1928</v>
      </c>
      <c r="E109" s="362">
        <v>0</v>
      </c>
      <c r="F109" s="362">
        <v>0</v>
      </c>
      <c r="G109" s="362">
        <v>0</v>
      </c>
      <c r="H109" s="362">
        <v>1</v>
      </c>
      <c r="I109" s="362">
        <v>0</v>
      </c>
      <c r="J109" s="362">
        <v>0</v>
      </c>
      <c r="K109" s="362">
        <v>0</v>
      </c>
      <c r="L109" s="362">
        <v>1</v>
      </c>
    </row>
    <row r="110" spans="1:12" ht="15" customHeight="1">
      <c r="A110" s="387" t="s">
        <v>2259</v>
      </c>
      <c r="B110" s="387" t="s">
        <v>2260</v>
      </c>
      <c r="C110" s="387" t="s">
        <v>2261</v>
      </c>
      <c r="D110" s="387" t="s">
        <v>2262</v>
      </c>
      <c r="E110" s="362">
        <v>0</v>
      </c>
      <c r="F110" s="362">
        <v>0</v>
      </c>
      <c r="G110" s="362">
        <v>0</v>
      </c>
      <c r="H110" s="362">
        <v>0</v>
      </c>
      <c r="I110" s="362">
        <v>0</v>
      </c>
      <c r="J110" s="362">
        <v>0</v>
      </c>
      <c r="K110" s="362">
        <v>0</v>
      </c>
      <c r="L110" s="362">
        <v>0</v>
      </c>
    </row>
    <row r="111" spans="1:12" ht="15" customHeight="1">
      <c r="A111" s="387" t="s">
        <v>2263</v>
      </c>
      <c r="B111" s="387" t="s">
        <v>2264</v>
      </c>
      <c r="C111" s="387" t="s">
        <v>2265</v>
      </c>
      <c r="D111" s="387" t="s">
        <v>2083</v>
      </c>
      <c r="E111" s="362">
        <v>0</v>
      </c>
      <c r="F111" s="362">
        <v>0</v>
      </c>
      <c r="G111" s="362">
        <v>0</v>
      </c>
      <c r="H111" s="362">
        <v>0</v>
      </c>
      <c r="I111" s="362">
        <v>0</v>
      </c>
      <c r="J111" s="362">
        <v>0</v>
      </c>
      <c r="K111" s="362">
        <v>0</v>
      </c>
      <c r="L111" s="362">
        <v>0</v>
      </c>
    </row>
    <row r="112" spans="1:12" ht="15" customHeight="1">
      <c r="A112" s="387" t="s">
        <v>2266</v>
      </c>
      <c r="B112" s="387" t="s">
        <v>2267</v>
      </c>
      <c r="C112" s="387" t="s">
        <v>2268</v>
      </c>
      <c r="D112" s="387" t="s">
        <v>1979</v>
      </c>
      <c r="E112" s="362">
        <v>1</v>
      </c>
      <c r="F112" s="362">
        <v>1</v>
      </c>
      <c r="G112" s="362">
        <v>1</v>
      </c>
      <c r="H112" s="362">
        <v>1</v>
      </c>
      <c r="I112" s="362">
        <v>0</v>
      </c>
      <c r="J112" s="362">
        <v>0</v>
      </c>
      <c r="K112" s="362">
        <v>1</v>
      </c>
      <c r="L112" s="362">
        <v>0</v>
      </c>
    </row>
    <row r="113" spans="1:12" ht="15" customHeight="1">
      <c r="A113" s="387" t="s">
        <v>2269</v>
      </c>
      <c r="B113" s="387" t="s">
        <v>2270</v>
      </c>
      <c r="C113" s="387" t="s">
        <v>2271</v>
      </c>
      <c r="D113" s="387" t="s">
        <v>1928</v>
      </c>
      <c r="E113" s="362">
        <v>0</v>
      </c>
      <c r="F113" s="362">
        <v>0</v>
      </c>
      <c r="G113" s="362">
        <v>0</v>
      </c>
      <c r="H113" s="362">
        <v>1</v>
      </c>
      <c r="I113" s="362">
        <v>0</v>
      </c>
      <c r="J113" s="362">
        <v>0</v>
      </c>
      <c r="K113" s="362">
        <v>0</v>
      </c>
      <c r="L113" s="362">
        <v>0</v>
      </c>
    </row>
    <row r="114" spans="1:12" ht="15" customHeight="1">
      <c r="A114" s="387" t="s">
        <v>2272</v>
      </c>
      <c r="B114" s="387" t="s">
        <v>2273</v>
      </c>
      <c r="C114" s="387" t="s">
        <v>2274</v>
      </c>
      <c r="D114" s="387" t="s">
        <v>1928</v>
      </c>
      <c r="E114" s="362">
        <v>0</v>
      </c>
      <c r="F114" s="362">
        <v>0</v>
      </c>
      <c r="G114" s="362">
        <v>0</v>
      </c>
      <c r="H114" s="362">
        <v>1</v>
      </c>
      <c r="I114" s="362">
        <v>0</v>
      </c>
      <c r="J114" s="362">
        <v>0</v>
      </c>
      <c r="K114" s="362">
        <v>1</v>
      </c>
      <c r="L114" s="362">
        <v>1</v>
      </c>
    </row>
    <row r="115" spans="1:12" ht="15" customHeight="1">
      <c r="A115" s="387" t="s">
        <v>2275</v>
      </c>
      <c r="B115" s="387" t="s">
        <v>2276</v>
      </c>
      <c r="C115" s="387" t="s">
        <v>2277</v>
      </c>
      <c r="D115" s="387" t="s">
        <v>2079</v>
      </c>
      <c r="E115" s="362">
        <v>1</v>
      </c>
      <c r="F115" s="362">
        <v>1</v>
      </c>
      <c r="G115" s="362">
        <v>1</v>
      </c>
      <c r="H115" s="362">
        <v>0</v>
      </c>
      <c r="I115" s="362">
        <v>0</v>
      </c>
      <c r="J115" s="362">
        <v>0</v>
      </c>
      <c r="K115" s="362">
        <v>0</v>
      </c>
      <c r="L115" s="362">
        <v>0</v>
      </c>
    </row>
    <row r="116" spans="1:12" ht="15" customHeight="1">
      <c r="A116" s="387" t="s">
        <v>2278</v>
      </c>
      <c r="B116" s="387" t="s">
        <v>2279</v>
      </c>
      <c r="C116" s="387" t="s">
        <v>2280</v>
      </c>
      <c r="D116" s="387" t="s">
        <v>1952</v>
      </c>
      <c r="E116" s="362">
        <v>0</v>
      </c>
      <c r="F116" s="362">
        <v>0</v>
      </c>
      <c r="G116" s="362">
        <v>0</v>
      </c>
      <c r="H116" s="362">
        <v>0</v>
      </c>
      <c r="I116" s="362">
        <v>0</v>
      </c>
      <c r="J116" s="362">
        <v>1</v>
      </c>
      <c r="K116" s="362">
        <v>0</v>
      </c>
      <c r="L116" s="362">
        <v>0</v>
      </c>
    </row>
    <row r="117" spans="1:12" ht="15" customHeight="1">
      <c r="A117" s="387" t="s">
        <v>2281</v>
      </c>
      <c r="B117" s="387" t="s">
        <v>2282</v>
      </c>
      <c r="C117" s="387" t="s">
        <v>2283</v>
      </c>
      <c r="D117" s="387" t="s">
        <v>1928</v>
      </c>
      <c r="E117" s="362">
        <v>0</v>
      </c>
      <c r="F117" s="362">
        <v>0</v>
      </c>
      <c r="G117" s="362">
        <v>0</v>
      </c>
      <c r="H117" s="362">
        <v>1</v>
      </c>
      <c r="I117" s="362">
        <v>0</v>
      </c>
      <c r="J117" s="362">
        <v>0</v>
      </c>
      <c r="K117" s="362">
        <v>1</v>
      </c>
      <c r="L117" s="362">
        <v>0</v>
      </c>
    </row>
    <row r="118" spans="1:12" ht="15" customHeight="1">
      <c r="A118" s="387" t="s">
        <v>2284</v>
      </c>
      <c r="B118" s="387" t="s">
        <v>2285</v>
      </c>
      <c r="C118" s="387" t="s">
        <v>2286</v>
      </c>
      <c r="D118" s="387" t="s">
        <v>1928</v>
      </c>
      <c r="E118" s="362">
        <v>0</v>
      </c>
      <c r="F118" s="362">
        <v>0</v>
      </c>
      <c r="G118" s="362">
        <v>0</v>
      </c>
      <c r="H118" s="362">
        <v>1</v>
      </c>
      <c r="I118" s="362">
        <v>0</v>
      </c>
      <c r="J118" s="362">
        <v>0</v>
      </c>
      <c r="K118" s="362">
        <v>0</v>
      </c>
      <c r="L118" s="362">
        <v>1</v>
      </c>
    </row>
    <row r="119" spans="1:12" ht="15" customHeight="1">
      <c r="A119" s="387" t="s">
        <v>2287</v>
      </c>
      <c r="B119" s="387" t="s">
        <v>2288</v>
      </c>
      <c r="C119" s="387" t="s">
        <v>2289</v>
      </c>
      <c r="D119" s="387" t="s">
        <v>1928</v>
      </c>
      <c r="E119" s="362">
        <v>0</v>
      </c>
      <c r="F119" s="362">
        <v>0</v>
      </c>
      <c r="G119" s="362">
        <v>0</v>
      </c>
      <c r="H119" s="362">
        <v>1</v>
      </c>
      <c r="I119" s="362">
        <v>0</v>
      </c>
      <c r="J119" s="362">
        <v>0</v>
      </c>
      <c r="K119" s="362">
        <v>0</v>
      </c>
      <c r="L119" s="362">
        <v>1</v>
      </c>
    </row>
    <row r="120" spans="1:12" ht="15" customHeight="1">
      <c r="A120" s="387" t="s">
        <v>2290</v>
      </c>
      <c r="B120" s="387" t="s">
        <v>2291</v>
      </c>
      <c r="C120" s="387" t="s">
        <v>2292</v>
      </c>
      <c r="D120" s="387" t="s">
        <v>1959</v>
      </c>
      <c r="E120" s="362">
        <v>1</v>
      </c>
      <c r="F120" s="362">
        <v>1</v>
      </c>
      <c r="G120" s="362">
        <v>1</v>
      </c>
      <c r="H120" s="362">
        <v>1</v>
      </c>
      <c r="I120" s="362">
        <v>0</v>
      </c>
      <c r="J120" s="362">
        <v>0</v>
      </c>
      <c r="K120" s="362">
        <v>1</v>
      </c>
      <c r="L120" s="362">
        <v>0</v>
      </c>
    </row>
    <row r="121" spans="1:12" ht="15" customHeight="1">
      <c r="A121" s="387" t="s">
        <v>2293</v>
      </c>
      <c r="B121" s="387" t="s">
        <v>2294</v>
      </c>
      <c r="C121" s="387" t="s">
        <v>2295</v>
      </c>
      <c r="D121" s="387" t="s">
        <v>1928</v>
      </c>
      <c r="E121" s="362">
        <v>0</v>
      </c>
      <c r="F121" s="362">
        <v>0</v>
      </c>
      <c r="G121" s="362">
        <v>0</v>
      </c>
      <c r="H121" s="362">
        <v>1</v>
      </c>
      <c r="I121" s="362">
        <v>0</v>
      </c>
      <c r="J121" s="362">
        <v>0</v>
      </c>
      <c r="K121" s="362">
        <v>1</v>
      </c>
      <c r="L121" s="362">
        <v>1</v>
      </c>
    </row>
    <row r="122" spans="1:12" ht="15" customHeight="1">
      <c r="A122" s="387" t="s">
        <v>2296</v>
      </c>
      <c r="B122" s="387" t="s">
        <v>2297</v>
      </c>
      <c r="C122" s="387" t="s">
        <v>2298</v>
      </c>
      <c r="D122" s="387" t="s">
        <v>1928</v>
      </c>
      <c r="E122" s="362">
        <v>0</v>
      </c>
      <c r="F122" s="362">
        <v>0</v>
      </c>
      <c r="G122" s="362">
        <v>0</v>
      </c>
      <c r="H122" s="362">
        <v>1</v>
      </c>
      <c r="I122" s="362">
        <v>0</v>
      </c>
      <c r="J122" s="362">
        <v>0</v>
      </c>
      <c r="K122" s="362">
        <v>0</v>
      </c>
      <c r="L122" s="362">
        <v>0</v>
      </c>
    </row>
    <row r="123" spans="1:12" ht="15" customHeight="1">
      <c r="A123" s="387" t="s">
        <v>2299</v>
      </c>
      <c r="B123" s="387" t="s">
        <v>2300</v>
      </c>
      <c r="C123" s="387" t="s">
        <v>2301</v>
      </c>
      <c r="D123" s="387" t="s">
        <v>1928</v>
      </c>
      <c r="E123" s="362">
        <v>0</v>
      </c>
      <c r="F123" s="362">
        <v>0</v>
      </c>
      <c r="G123" s="362">
        <v>0</v>
      </c>
      <c r="H123" s="362">
        <v>1</v>
      </c>
      <c r="I123" s="362">
        <v>0</v>
      </c>
      <c r="J123" s="362">
        <v>0</v>
      </c>
      <c r="K123" s="362">
        <v>0</v>
      </c>
      <c r="L123" s="362">
        <v>0</v>
      </c>
    </row>
    <row r="124" spans="1:12" ht="15" customHeight="1">
      <c r="A124" s="387" t="s">
        <v>2302</v>
      </c>
      <c r="B124" s="387" t="s">
        <v>2303</v>
      </c>
      <c r="C124" s="387" t="s">
        <v>2304</v>
      </c>
      <c r="D124" s="387" t="s">
        <v>2079</v>
      </c>
      <c r="E124" s="362">
        <v>1</v>
      </c>
      <c r="F124" s="362">
        <v>1</v>
      </c>
      <c r="G124" s="362">
        <v>1</v>
      </c>
      <c r="H124" s="362">
        <v>0</v>
      </c>
      <c r="I124" s="362">
        <v>0</v>
      </c>
      <c r="J124" s="362">
        <v>0</v>
      </c>
      <c r="K124" s="362">
        <v>0</v>
      </c>
      <c r="L124" s="362">
        <v>1</v>
      </c>
    </row>
    <row r="125" spans="1:12" ht="15" customHeight="1">
      <c r="A125" s="387" t="s">
        <v>2305</v>
      </c>
      <c r="B125" s="387" t="s">
        <v>2306</v>
      </c>
      <c r="C125" s="387" t="s">
        <v>2307</v>
      </c>
      <c r="D125" s="387" t="s">
        <v>1952</v>
      </c>
      <c r="E125" s="362">
        <v>0</v>
      </c>
      <c r="F125" s="362">
        <v>0</v>
      </c>
      <c r="G125" s="362">
        <v>0</v>
      </c>
      <c r="H125" s="362">
        <v>0</v>
      </c>
      <c r="I125" s="362">
        <v>0</v>
      </c>
      <c r="J125" s="362">
        <v>1</v>
      </c>
      <c r="K125" s="362">
        <v>0</v>
      </c>
      <c r="L125" s="362">
        <v>0</v>
      </c>
    </row>
    <row r="126" spans="1:12" ht="15" customHeight="1">
      <c r="A126" s="387" t="s">
        <v>2308</v>
      </c>
      <c r="B126" s="387" t="s">
        <v>2309</v>
      </c>
      <c r="C126" s="387" t="s">
        <v>2310</v>
      </c>
      <c r="D126" s="387" t="s">
        <v>1948</v>
      </c>
      <c r="E126" s="362">
        <v>0</v>
      </c>
      <c r="F126" s="362">
        <v>0</v>
      </c>
      <c r="G126" s="362">
        <v>0</v>
      </c>
      <c r="H126" s="362">
        <v>0</v>
      </c>
      <c r="I126" s="362">
        <v>1</v>
      </c>
      <c r="J126" s="362">
        <v>0</v>
      </c>
      <c r="K126" s="362">
        <v>0</v>
      </c>
      <c r="L126" s="362">
        <v>0</v>
      </c>
    </row>
    <row r="127" spans="1:12" ht="15" customHeight="1">
      <c r="A127" s="387" t="s">
        <v>2311</v>
      </c>
      <c r="B127" s="387" t="s">
        <v>2312</v>
      </c>
      <c r="C127" s="387" t="s">
        <v>2313</v>
      </c>
      <c r="D127" s="387" t="s">
        <v>1928</v>
      </c>
      <c r="E127" s="362">
        <v>0</v>
      </c>
      <c r="F127" s="362">
        <v>0</v>
      </c>
      <c r="G127" s="362">
        <v>0</v>
      </c>
      <c r="H127" s="362">
        <v>1</v>
      </c>
      <c r="I127" s="362">
        <v>0</v>
      </c>
      <c r="J127" s="362">
        <v>0</v>
      </c>
      <c r="K127" s="362">
        <v>1</v>
      </c>
      <c r="L127" s="362">
        <v>1</v>
      </c>
    </row>
    <row r="128" spans="1:12" ht="15" customHeight="1">
      <c r="A128" s="387" t="s">
        <v>2314</v>
      </c>
      <c r="B128" s="387" t="s">
        <v>2315</v>
      </c>
      <c r="C128" s="387" t="s">
        <v>2316</v>
      </c>
      <c r="D128" s="387" t="s">
        <v>2186</v>
      </c>
      <c r="E128" s="362">
        <v>0</v>
      </c>
      <c r="F128" s="362">
        <v>0</v>
      </c>
      <c r="G128" s="362">
        <v>0</v>
      </c>
      <c r="H128" s="362">
        <v>0</v>
      </c>
      <c r="I128" s="362">
        <v>0</v>
      </c>
      <c r="J128" s="362">
        <v>0</v>
      </c>
      <c r="K128" s="362">
        <v>0</v>
      </c>
      <c r="L128" s="362">
        <v>0</v>
      </c>
    </row>
    <row r="129" spans="1:30" ht="15" customHeight="1">
      <c r="A129" s="387" t="s">
        <v>2317</v>
      </c>
      <c r="B129" s="387" t="s">
        <v>2318</v>
      </c>
      <c r="C129" s="387" t="s">
        <v>2319</v>
      </c>
      <c r="D129" s="387" t="s">
        <v>1928</v>
      </c>
      <c r="E129" s="362">
        <v>0</v>
      </c>
      <c r="F129" s="362">
        <v>0</v>
      </c>
      <c r="G129" s="362">
        <v>0</v>
      </c>
      <c r="H129" s="362">
        <v>1</v>
      </c>
      <c r="I129" s="362">
        <v>0</v>
      </c>
      <c r="J129" s="362">
        <v>0</v>
      </c>
      <c r="K129" s="362">
        <v>1</v>
      </c>
      <c r="L129" s="362">
        <v>0</v>
      </c>
    </row>
    <row r="130" spans="1:30" ht="15" customHeight="1">
      <c r="A130" s="387" t="s">
        <v>2320</v>
      </c>
      <c r="B130" s="387" t="s">
        <v>2321</v>
      </c>
      <c r="C130" s="387" t="s">
        <v>2322</v>
      </c>
      <c r="D130" s="387" t="s">
        <v>1928</v>
      </c>
      <c r="E130" s="362">
        <v>0</v>
      </c>
      <c r="F130" s="362">
        <v>0</v>
      </c>
      <c r="G130" s="362">
        <v>0</v>
      </c>
      <c r="H130" s="362">
        <v>1</v>
      </c>
      <c r="I130" s="362">
        <v>0</v>
      </c>
      <c r="J130" s="362">
        <v>0</v>
      </c>
      <c r="K130" s="362">
        <v>0</v>
      </c>
      <c r="L130" s="362">
        <v>0</v>
      </c>
      <c r="O130" s="160"/>
      <c r="P130" s="160"/>
      <c r="Q130" s="160"/>
    </row>
    <row r="131" spans="1:30" s="160" customFormat="1" ht="15" customHeight="1">
      <c r="A131" s="387" t="s">
        <v>2323</v>
      </c>
      <c r="B131" s="387" t="s">
        <v>2324</v>
      </c>
      <c r="C131" s="387" t="s">
        <v>2325</v>
      </c>
      <c r="D131" s="386" t="s">
        <v>1928</v>
      </c>
      <c r="E131" s="362">
        <v>0</v>
      </c>
      <c r="F131" s="362">
        <v>0</v>
      </c>
      <c r="G131" s="362">
        <v>0</v>
      </c>
      <c r="H131" s="362">
        <v>1</v>
      </c>
      <c r="I131" s="362">
        <v>0</v>
      </c>
      <c r="J131" s="362">
        <v>0</v>
      </c>
      <c r="K131" s="362">
        <v>1</v>
      </c>
      <c r="L131" s="362">
        <v>0</v>
      </c>
      <c r="M131" s="567"/>
      <c r="R131" s="567"/>
      <c r="S131" s="567"/>
      <c r="T131" s="389"/>
      <c r="U131" s="389"/>
      <c r="V131" s="389"/>
      <c r="W131" s="389"/>
      <c r="X131" s="389"/>
      <c r="Y131" s="389"/>
      <c r="AD131"/>
    </row>
    <row r="132" spans="1:30" s="160" customFormat="1" ht="15" customHeight="1">
      <c r="A132" s="387" t="s">
        <v>2326</v>
      </c>
      <c r="B132" s="387" t="s">
        <v>2327</v>
      </c>
      <c r="C132" s="387" t="s">
        <v>2328</v>
      </c>
      <c r="D132" s="386" t="s">
        <v>1928</v>
      </c>
      <c r="E132" s="362">
        <v>0</v>
      </c>
      <c r="F132" s="362">
        <v>0</v>
      </c>
      <c r="G132" s="362">
        <v>0</v>
      </c>
      <c r="H132" s="362">
        <v>1</v>
      </c>
      <c r="I132" s="362">
        <v>0</v>
      </c>
      <c r="J132" s="362">
        <v>0</v>
      </c>
      <c r="K132" s="362">
        <v>0</v>
      </c>
      <c r="L132" s="362">
        <v>0</v>
      </c>
      <c r="M132" s="567"/>
      <c r="O132"/>
      <c r="P132"/>
      <c r="Q132"/>
      <c r="R132" s="567"/>
      <c r="S132" s="567"/>
      <c r="T132" s="389"/>
      <c r="U132" s="389"/>
      <c r="V132" s="389"/>
      <c r="W132" s="389"/>
      <c r="X132" s="389"/>
      <c r="Y132" s="389"/>
      <c r="AD132"/>
    </row>
    <row r="133" spans="1:30" ht="15" customHeight="1">
      <c r="A133" s="387" t="s">
        <v>2329</v>
      </c>
      <c r="B133" s="387" t="s">
        <v>2330</v>
      </c>
      <c r="C133" s="387" t="s">
        <v>2331</v>
      </c>
      <c r="D133" s="387" t="s">
        <v>1928</v>
      </c>
      <c r="E133" s="362">
        <v>0</v>
      </c>
      <c r="F133" s="362">
        <v>0</v>
      </c>
      <c r="G133" s="362">
        <v>0</v>
      </c>
      <c r="H133" s="362">
        <v>1</v>
      </c>
      <c r="I133" s="362">
        <v>0</v>
      </c>
      <c r="J133" s="362">
        <v>0</v>
      </c>
      <c r="K133" s="362">
        <v>0</v>
      </c>
      <c r="L133" s="362">
        <v>0</v>
      </c>
    </row>
    <row r="134" spans="1:30" ht="15" customHeight="1">
      <c r="A134" s="387" t="s">
        <v>2332</v>
      </c>
      <c r="B134" s="387" t="s">
        <v>2333</v>
      </c>
      <c r="C134" s="387" t="s">
        <v>2334</v>
      </c>
      <c r="D134" s="387" t="s">
        <v>1966</v>
      </c>
      <c r="E134" s="362">
        <v>1</v>
      </c>
      <c r="F134" s="362">
        <v>1</v>
      </c>
      <c r="G134" s="362">
        <v>1</v>
      </c>
      <c r="H134" s="362">
        <v>1</v>
      </c>
      <c r="I134" s="362">
        <v>0</v>
      </c>
      <c r="J134" s="362">
        <v>0</v>
      </c>
      <c r="K134" s="362">
        <v>1</v>
      </c>
      <c r="L134" s="362">
        <v>0</v>
      </c>
    </row>
    <row r="135" spans="1:30" ht="15" customHeight="1">
      <c r="A135" s="387" t="s">
        <v>2335</v>
      </c>
      <c r="B135" s="387" t="s">
        <v>2336</v>
      </c>
      <c r="C135" s="387" t="s">
        <v>2337</v>
      </c>
      <c r="D135" s="387" t="s">
        <v>1928</v>
      </c>
      <c r="E135" s="362">
        <v>0</v>
      </c>
      <c r="F135" s="362">
        <v>0</v>
      </c>
      <c r="G135" s="362">
        <v>0</v>
      </c>
      <c r="H135" s="362">
        <v>1</v>
      </c>
      <c r="I135" s="362">
        <v>0</v>
      </c>
      <c r="J135" s="362">
        <v>0</v>
      </c>
      <c r="K135" s="362">
        <v>0</v>
      </c>
      <c r="L135" s="362">
        <v>1</v>
      </c>
    </row>
    <row r="136" spans="1:30" ht="15" customHeight="1">
      <c r="A136" s="387" t="s">
        <v>2338</v>
      </c>
      <c r="B136" s="387" t="s">
        <v>2339</v>
      </c>
      <c r="C136" s="387" t="s">
        <v>2340</v>
      </c>
      <c r="D136" s="387" t="s">
        <v>1928</v>
      </c>
      <c r="E136" s="362">
        <v>0</v>
      </c>
      <c r="F136" s="362">
        <v>0</v>
      </c>
      <c r="G136" s="362">
        <v>0</v>
      </c>
      <c r="H136" s="362">
        <v>1</v>
      </c>
      <c r="I136" s="362">
        <v>0</v>
      </c>
      <c r="J136" s="362">
        <v>0</v>
      </c>
      <c r="K136" s="362">
        <v>0</v>
      </c>
      <c r="L136" s="362">
        <v>0</v>
      </c>
    </row>
    <row r="137" spans="1:30" ht="15" customHeight="1">
      <c r="A137" s="387" t="s">
        <v>2341</v>
      </c>
      <c r="B137" s="387" t="s">
        <v>2342</v>
      </c>
      <c r="C137" s="387" t="s">
        <v>2343</v>
      </c>
      <c r="D137" s="387" t="s">
        <v>2079</v>
      </c>
      <c r="E137" s="362">
        <v>1</v>
      </c>
      <c r="F137" s="362">
        <v>1</v>
      </c>
      <c r="G137" s="362">
        <v>1</v>
      </c>
      <c r="H137" s="362">
        <v>0</v>
      </c>
      <c r="I137" s="362">
        <v>0</v>
      </c>
      <c r="J137" s="362">
        <v>1</v>
      </c>
      <c r="K137" s="362">
        <v>0</v>
      </c>
      <c r="L137" s="362">
        <v>0</v>
      </c>
    </row>
    <row r="138" spans="1:30" ht="15" customHeight="1">
      <c r="A138" s="387" t="s">
        <v>2344</v>
      </c>
      <c r="B138" s="387" t="s">
        <v>2345</v>
      </c>
      <c r="C138" s="387" t="s">
        <v>2346</v>
      </c>
      <c r="D138" s="387" t="s">
        <v>1948</v>
      </c>
      <c r="E138" s="362">
        <v>0</v>
      </c>
      <c r="F138" s="362">
        <v>0</v>
      </c>
      <c r="G138" s="362">
        <v>0</v>
      </c>
      <c r="H138" s="362">
        <v>0</v>
      </c>
      <c r="I138" s="362">
        <v>1</v>
      </c>
      <c r="J138" s="362">
        <v>0</v>
      </c>
      <c r="K138" s="362">
        <v>0</v>
      </c>
      <c r="L138" s="362">
        <v>0</v>
      </c>
    </row>
    <row r="139" spans="1:30" ht="15" customHeight="1">
      <c r="A139" s="387" t="s">
        <v>2347</v>
      </c>
      <c r="B139" s="387" t="s">
        <v>2348</v>
      </c>
      <c r="C139" s="387" t="s">
        <v>2349</v>
      </c>
      <c r="D139" s="387" t="s">
        <v>1928</v>
      </c>
      <c r="E139" s="362">
        <v>0</v>
      </c>
      <c r="F139" s="362">
        <v>0</v>
      </c>
      <c r="G139" s="362">
        <v>0</v>
      </c>
      <c r="H139" s="362">
        <v>1</v>
      </c>
      <c r="I139" s="362">
        <v>0</v>
      </c>
      <c r="J139" s="362">
        <v>0</v>
      </c>
      <c r="K139" s="362">
        <v>1</v>
      </c>
      <c r="L139" s="362">
        <v>1</v>
      </c>
    </row>
    <row r="140" spans="1:30" ht="15" customHeight="1">
      <c r="A140" s="387" t="s">
        <v>2350</v>
      </c>
      <c r="B140" s="387" t="s">
        <v>2351</v>
      </c>
      <c r="C140" s="387" t="s">
        <v>2352</v>
      </c>
      <c r="D140" s="387" t="s">
        <v>1928</v>
      </c>
      <c r="E140" s="362">
        <v>0</v>
      </c>
      <c r="F140" s="362">
        <v>0</v>
      </c>
      <c r="G140" s="362">
        <v>0</v>
      </c>
      <c r="H140" s="362">
        <v>1</v>
      </c>
      <c r="I140" s="362">
        <v>0</v>
      </c>
      <c r="J140" s="362">
        <v>0</v>
      </c>
      <c r="K140" s="362">
        <v>1</v>
      </c>
      <c r="L140" s="362">
        <v>0</v>
      </c>
    </row>
    <row r="141" spans="1:30" ht="15" customHeight="1">
      <c r="A141" s="387" t="s">
        <v>2353</v>
      </c>
      <c r="B141" s="387" t="s">
        <v>2354</v>
      </c>
      <c r="C141" s="387" t="s">
        <v>2355</v>
      </c>
      <c r="D141" s="387" t="s">
        <v>1928</v>
      </c>
      <c r="E141" s="362">
        <v>0</v>
      </c>
      <c r="F141" s="362">
        <v>0</v>
      </c>
      <c r="G141" s="362">
        <v>0</v>
      </c>
      <c r="H141" s="362">
        <v>1</v>
      </c>
      <c r="I141" s="362">
        <v>0</v>
      </c>
      <c r="J141" s="362">
        <v>0</v>
      </c>
      <c r="K141" s="362">
        <v>1</v>
      </c>
      <c r="L141" s="362">
        <v>0</v>
      </c>
    </row>
    <row r="142" spans="1:30" ht="15" customHeight="1">
      <c r="A142" s="387" t="s">
        <v>2356</v>
      </c>
      <c r="B142" s="387" t="s">
        <v>2357</v>
      </c>
      <c r="C142" s="387" t="s">
        <v>2358</v>
      </c>
      <c r="D142" s="387" t="s">
        <v>2083</v>
      </c>
      <c r="E142" s="362">
        <v>0</v>
      </c>
      <c r="F142" s="362">
        <v>0</v>
      </c>
      <c r="G142" s="362">
        <v>0</v>
      </c>
      <c r="H142" s="362">
        <v>0</v>
      </c>
      <c r="I142" s="362">
        <v>0</v>
      </c>
      <c r="J142" s="362">
        <v>0</v>
      </c>
      <c r="K142" s="362">
        <v>0</v>
      </c>
      <c r="L142" s="362">
        <v>0</v>
      </c>
    </row>
    <row r="143" spans="1:30" ht="15" customHeight="1">
      <c r="A143" s="387" t="s">
        <v>2359</v>
      </c>
      <c r="B143" s="387" t="s">
        <v>2360</v>
      </c>
      <c r="C143" s="387" t="s">
        <v>2361</v>
      </c>
      <c r="D143" s="387" t="s">
        <v>2083</v>
      </c>
      <c r="E143" s="362">
        <v>0</v>
      </c>
      <c r="F143" s="362">
        <v>0</v>
      </c>
      <c r="G143" s="362">
        <v>0</v>
      </c>
      <c r="H143" s="362">
        <v>0</v>
      </c>
      <c r="I143" s="362">
        <v>1</v>
      </c>
      <c r="J143" s="362">
        <v>1</v>
      </c>
      <c r="K143" s="362">
        <v>0</v>
      </c>
      <c r="L143" s="362">
        <v>1</v>
      </c>
    </row>
    <row r="144" spans="1:30" ht="15" customHeight="1">
      <c r="A144" s="387" t="s">
        <v>2362</v>
      </c>
      <c r="B144" s="387" t="s">
        <v>2363</v>
      </c>
      <c r="C144" s="387" t="s">
        <v>2364</v>
      </c>
      <c r="D144" s="387" t="s">
        <v>1959</v>
      </c>
      <c r="E144" s="362">
        <v>1</v>
      </c>
      <c r="F144" s="362">
        <v>1</v>
      </c>
      <c r="G144" s="362">
        <v>1</v>
      </c>
      <c r="H144" s="362">
        <v>1</v>
      </c>
      <c r="I144" s="362">
        <v>0</v>
      </c>
      <c r="J144" s="362">
        <v>0</v>
      </c>
      <c r="K144" s="362">
        <v>1</v>
      </c>
      <c r="L144" s="362">
        <v>1</v>
      </c>
    </row>
    <row r="145" spans="1:12" ht="15" customHeight="1">
      <c r="A145" s="387" t="s">
        <v>2365</v>
      </c>
      <c r="B145" s="387" t="s">
        <v>2366</v>
      </c>
      <c r="C145" s="387" t="s">
        <v>2367</v>
      </c>
      <c r="D145" s="387" t="s">
        <v>1928</v>
      </c>
      <c r="E145" s="362">
        <v>0</v>
      </c>
      <c r="F145" s="362">
        <v>0</v>
      </c>
      <c r="G145" s="362">
        <v>0</v>
      </c>
      <c r="H145" s="362">
        <v>1</v>
      </c>
      <c r="I145" s="362">
        <v>0</v>
      </c>
      <c r="J145" s="362">
        <v>0</v>
      </c>
      <c r="K145" s="362">
        <v>1</v>
      </c>
      <c r="L145" s="362">
        <v>0</v>
      </c>
    </row>
    <row r="146" spans="1:12" ht="15" customHeight="1">
      <c r="A146" s="387" t="s">
        <v>2368</v>
      </c>
      <c r="B146" s="387" t="s">
        <v>2369</v>
      </c>
      <c r="C146" s="387" t="s">
        <v>2370</v>
      </c>
      <c r="D146" s="387" t="s">
        <v>1959</v>
      </c>
      <c r="E146" s="362">
        <v>1</v>
      </c>
      <c r="F146" s="362">
        <v>1</v>
      </c>
      <c r="G146" s="362">
        <v>1</v>
      </c>
      <c r="H146" s="362">
        <v>1</v>
      </c>
      <c r="I146" s="362">
        <v>0</v>
      </c>
      <c r="J146" s="362">
        <v>0</v>
      </c>
      <c r="K146" s="362">
        <v>1</v>
      </c>
      <c r="L146" s="362">
        <v>0</v>
      </c>
    </row>
    <row r="147" spans="1:12" ht="15" customHeight="1">
      <c r="A147" s="387" t="s">
        <v>2371</v>
      </c>
      <c r="B147" s="387" t="s">
        <v>2372</v>
      </c>
      <c r="C147" s="387" t="s">
        <v>2373</v>
      </c>
      <c r="D147" s="387" t="s">
        <v>1979</v>
      </c>
      <c r="E147" s="362">
        <v>1</v>
      </c>
      <c r="F147" s="362">
        <v>1</v>
      </c>
      <c r="G147" s="362">
        <v>1</v>
      </c>
      <c r="H147" s="362">
        <v>1</v>
      </c>
      <c r="I147" s="362">
        <v>0</v>
      </c>
      <c r="J147" s="362">
        <v>0</v>
      </c>
      <c r="K147" s="362">
        <v>0</v>
      </c>
      <c r="L147" s="362">
        <v>0</v>
      </c>
    </row>
    <row r="148" spans="1:12" ht="15" customHeight="1">
      <c r="A148" s="387" t="s">
        <v>2374</v>
      </c>
      <c r="B148" s="387" t="s">
        <v>2375</v>
      </c>
      <c r="C148" s="387" t="s">
        <v>2376</v>
      </c>
      <c r="D148" s="387" t="s">
        <v>1959</v>
      </c>
      <c r="E148" s="362">
        <v>1</v>
      </c>
      <c r="F148" s="362">
        <v>1</v>
      </c>
      <c r="G148" s="362">
        <v>1</v>
      </c>
      <c r="H148" s="362">
        <v>1</v>
      </c>
      <c r="I148" s="362">
        <v>0</v>
      </c>
      <c r="J148" s="362">
        <v>0</v>
      </c>
      <c r="K148" s="362">
        <v>1</v>
      </c>
      <c r="L148" s="362">
        <v>0</v>
      </c>
    </row>
    <row r="149" spans="1:12" ht="15" customHeight="1">
      <c r="A149" s="387" t="s">
        <v>2377</v>
      </c>
      <c r="B149" s="387" t="s">
        <v>2378</v>
      </c>
      <c r="C149" s="387" t="s">
        <v>2379</v>
      </c>
      <c r="D149" s="387" t="s">
        <v>2079</v>
      </c>
      <c r="E149" s="362">
        <v>1</v>
      </c>
      <c r="F149" s="362">
        <v>1</v>
      </c>
      <c r="G149" s="362">
        <v>1</v>
      </c>
      <c r="H149" s="362">
        <v>0</v>
      </c>
      <c r="I149" s="362">
        <v>0</v>
      </c>
      <c r="J149" s="362">
        <v>0</v>
      </c>
      <c r="K149" s="362">
        <v>0</v>
      </c>
      <c r="L149" s="362">
        <v>1</v>
      </c>
    </row>
    <row r="150" spans="1:12" ht="15" customHeight="1">
      <c r="A150" s="387" t="s">
        <v>2380</v>
      </c>
      <c r="B150" s="387" t="s">
        <v>2381</v>
      </c>
      <c r="C150" s="387" t="s">
        <v>2382</v>
      </c>
      <c r="D150" s="387" t="s">
        <v>1952</v>
      </c>
      <c r="E150" s="362">
        <v>0</v>
      </c>
      <c r="F150" s="362">
        <v>0</v>
      </c>
      <c r="G150" s="362">
        <v>0</v>
      </c>
      <c r="H150" s="362">
        <v>0</v>
      </c>
      <c r="I150" s="362">
        <v>0</v>
      </c>
      <c r="J150" s="362">
        <v>1</v>
      </c>
      <c r="K150" s="362">
        <v>0</v>
      </c>
      <c r="L150" s="362">
        <v>1</v>
      </c>
    </row>
    <row r="151" spans="1:12" ht="15" customHeight="1">
      <c r="A151" s="387" t="s">
        <v>2383</v>
      </c>
      <c r="B151" s="387" t="s">
        <v>2384</v>
      </c>
      <c r="C151" s="387" t="s">
        <v>2385</v>
      </c>
      <c r="D151" s="387" t="s">
        <v>1948</v>
      </c>
      <c r="E151" s="362">
        <v>0</v>
      </c>
      <c r="F151" s="362">
        <v>0</v>
      </c>
      <c r="G151" s="362">
        <v>0</v>
      </c>
      <c r="H151" s="362">
        <v>0</v>
      </c>
      <c r="I151" s="362">
        <v>1</v>
      </c>
      <c r="J151" s="362">
        <v>0</v>
      </c>
      <c r="K151" s="362">
        <v>0</v>
      </c>
      <c r="L151" s="362">
        <v>0</v>
      </c>
    </row>
    <row r="152" spans="1:12" ht="15" customHeight="1">
      <c r="A152" s="387" t="s">
        <v>2386</v>
      </c>
      <c r="B152" s="387" t="s">
        <v>2387</v>
      </c>
      <c r="C152" s="387" t="s">
        <v>2388</v>
      </c>
      <c r="D152" s="387" t="s">
        <v>1928</v>
      </c>
      <c r="E152" s="362">
        <v>0</v>
      </c>
      <c r="F152" s="362">
        <v>0</v>
      </c>
      <c r="G152" s="362">
        <v>0</v>
      </c>
      <c r="H152" s="362">
        <v>1</v>
      </c>
      <c r="I152" s="362">
        <v>0</v>
      </c>
      <c r="J152" s="362">
        <v>0</v>
      </c>
      <c r="K152" s="362">
        <v>0</v>
      </c>
      <c r="L152" s="362">
        <v>1</v>
      </c>
    </row>
    <row r="153" spans="1:12" ht="15" customHeight="1">
      <c r="A153" s="387" t="s">
        <v>2389</v>
      </c>
      <c r="B153" s="387" t="s">
        <v>2390</v>
      </c>
      <c r="C153" s="387" t="s">
        <v>2391</v>
      </c>
      <c r="D153" s="387" t="s">
        <v>1959</v>
      </c>
      <c r="E153" s="362">
        <v>1</v>
      </c>
      <c r="F153" s="362">
        <v>1</v>
      </c>
      <c r="G153" s="362">
        <v>1</v>
      </c>
      <c r="H153" s="362">
        <v>1</v>
      </c>
      <c r="I153" s="362">
        <v>0</v>
      </c>
      <c r="J153" s="362">
        <v>0</v>
      </c>
      <c r="K153" s="362">
        <v>1</v>
      </c>
      <c r="L153" s="362">
        <v>0</v>
      </c>
    </row>
    <row r="154" spans="1:12" ht="15" customHeight="1">
      <c r="A154" s="387" t="s">
        <v>2392</v>
      </c>
      <c r="B154" s="387" t="s">
        <v>2393</v>
      </c>
      <c r="C154" s="387" t="s">
        <v>2394</v>
      </c>
      <c r="D154" s="387" t="s">
        <v>1928</v>
      </c>
      <c r="E154" s="362">
        <v>0</v>
      </c>
      <c r="F154" s="362">
        <v>0</v>
      </c>
      <c r="G154" s="362">
        <v>0</v>
      </c>
      <c r="H154" s="362">
        <v>1</v>
      </c>
      <c r="I154" s="362">
        <v>0</v>
      </c>
      <c r="J154" s="362">
        <v>0</v>
      </c>
      <c r="K154" s="362">
        <v>1</v>
      </c>
      <c r="L154" s="362">
        <v>1</v>
      </c>
    </row>
    <row r="155" spans="1:12" ht="15" customHeight="1">
      <c r="A155" s="387" t="s">
        <v>2395</v>
      </c>
      <c r="B155" s="387" t="s">
        <v>2396</v>
      </c>
      <c r="C155" s="387" t="s">
        <v>2397</v>
      </c>
      <c r="D155" s="387" t="s">
        <v>1959</v>
      </c>
      <c r="E155" s="362">
        <v>1</v>
      </c>
      <c r="F155" s="362">
        <v>1</v>
      </c>
      <c r="G155" s="362">
        <v>1</v>
      </c>
      <c r="H155" s="362">
        <v>1</v>
      </c>
      <c r="I155" s="362">
        <v>0</v>
      </c>
      <c r="J155" s="362">
        <v>0</v>
      </c>
      <c r="K155" s="362">
        <v>1</v>
      </c>
      <c r="L155" s="362">
        <v>0</v>
      </c>
    </row>
    <row r="156" spans="1:12" ht="15" customHeight="1">
      <c r="A156" s="387" t="s">
        <v>2398</v>
      </c>
      <c r="B156" s="387" t="s">
        <v>2399</v>
      </c>
      <c r="C156" s="387" t="s">
        <v>2400</v>
      </c>
      <c r="D156" s="387" t="s">
        <v>1928</v>
      </c>
      <c r="E156" s="362">
        <v>0</v>
      </c>
      <c r="F156" s="362">
        <v>0</v>
      </c>
      <c r="G156" s="362">
        <v>0</v>
      </c>
      <c r="H156" s="362">
        <v>1</v>
      </c>
      <c r="I156" s="362">
        <v>0</v>
      </c>
      <c r="J156" s="362">
        <v>0</v>
      </c>
      <c r="K156" s="362">
        <v>0</v>
      </c>
      <c r="L156" s="362">
        <v>0</v>
      </c>
    </row>
    <row r="157" spans="1:12" ht="15" customHeight="1">
      <c r="A157" s="387" t="s">
        <v>2401</v>
      </c>
      <c r="B157" s="387" t="s">
        <v>2402</v>
      </c>
      <c r="C157" s="387" t="s">
        <v>2403</v>
      </c>
      <c r="D157" s="387" t="s">
        <v>1979</v>
      </c>
      <c r="E157" s="362">
        <v>1</v>
      </c>
      <c r="F157" s="362">
        <v>1</v>
      </c>
      <c r="G157" s="362">
        <v>1</v>
      </c>
      <c r="H157" s="362">
        <v>1</v>
      </c>
      <c r="I157" s="362">
        <v>0</v>
      </c>
      <c r="J157" s="362">
        <v>0</v>
      </c>
      <c r="K157" s="362">
        <v>1</v>
      </c>
      <c r="L157" s="362">
        <v>0</v>
      </c>
    </row>
    <row r="158" spans="1:12" ht="15" customHeight="1">
      <c r="A158" s="387" t="s">
        <v>2404</v>
      </c>
      <c r="B158" s="387" t="s">
        <v>2405</v>
      </c>
      <c r="C158" s="387" t="s">
        <v>2406</v>
      </c>
      <c r="D158" s="387" t="s">
        <v>1928</v>
      </c>
      <c r="E158" s="362">
        <v>0</v>
      </c>
      <c r="F158" s="362">
        <v>0</v>
      </c>
      <c r="G158" s="362">
        <v>0</v>
      </c>
      <c r="H158" s="362">
        <v>1</v>
      </c>
      <c r="I158" s="362">
        <v>0</v>
      </c>
      <c r="J158" s="362">
        <v>0</v>
      </c>
      <c r="K158" s="362">
        <v>0</v>
      </c>
      <c r="L158" s="362">
        <v>0</v>
      </c>
    </row>
    <row r="159" spans="1:12" ht="15" customHeight="1">
      <c r="A159" s="387" t="s">
        <v>2407</v>
      </c>
      <c r="B159" s="387" t="s">
        <v>2408</v>
      </c>
      <c r="C159" s="387" t="s">
        <v>2409</v>
      </c>
      <c r="D159" s="387" t="s">
        <v>1928</v>
      </c>
      <c r="E159" s="362">
        <v>0</v>
      </c>
      <c r="F159" s="362">
        <v>0</v>
      </c>
      <c r="G159" s="362">
        <v>0</v>
      </c>
      <c r="H159" s="362">
        <v>1</v>
      </c>
      <c r="I159" s="362">
        <v>0</v>
      </c>
      <c r="J159" s="362">
        <v>0</v>
      </c>
      <c r="K159" s="362">
        <v>0</v>
      </c>
      <c r="L159" s="362">
        <v>1</v>
      </c>
    </row>
    <row r="160" spans="1:12" ht="15" customHeight="1">
      <c r="A160" s="387" t="s">
        <v>2410</v>
      </c>
      <c r="B160" s="387" t="s">
        <v>2411</v>
      </c>
      <c r="C160" s="387" t="s">
        <v>2412</v>
      </c>
      <c r="D160" s="387" t="s">
        <v>1959</v>
      </c>
      <c r="E160" s="362">
        <v>1</v>
      </c>
      <c r="F160" s="362">
        <v>1</v>
      </c>
      <c r="G160" s="362">
        <v>1</v>
      </c>
      <c r="H160" s="362">
        <v>1</v>
      </c>
      <c r="I160" s="362">
        <v>0</v>
      </c>
      <c r="J160" s="362">
        <v>0</v>
      </c>
      <c r="K160" s="362">
        <v>1</v>
      </c>
      <c r="L160" s="362">
        <v>1</v>
      </c>
    </row>
    <row r="161" spans="1:12" ht="15" customHeight="1">
      <c r="A161" s="387" t="s">
        <v>2413</v>
      </c>
      <c r="B161" s="387" t="s">
        <v>2414</v>
      </c>
      <c r="C161" s="387" t="s">
        <v>2415</v>
      </c>
      <c r="D161" s="387" t="s">
        <v>1952</v>
      </c>
      <c r="E161" s="362">
        <v>0</v>
      </c>
      <c r="F161" s="362">
        <v>0</v>
      </c>
      <c r="G161" s="362">
        <v>0</v>
      </c>
      <c r="H161" s="362">
        <v>0</v>
      </c>
      <c r="I161" s="362">
        <v>0</v>
      </c>
      <c r="J161" s="362">
        <v>1</v>
      </c>
      <c r="K161" s="362">
        <v>0</v>
      </c>
      <c r="L161" s="362">
        <v>0</v>
      </c>
    </row>
    <row r="162" spans="1:12" ht="15" customHeight="1">
      <c r="A162" s="387" t="s">
        <v>2416</v>
      </c>
      <c r="B162" s="387" t="s">
        <v>2417</v>
      </c>
      <c r="C162" s="387" t="s">
        <v>2418</v>
      </c>
      <c r="D162" s="387" t="s">
        <v>1979</v>
      </c>
      <c r="E162" s="362">
        <v>1</v>
      </c>
      <c r="F162" s="362">
        <v>1</v>
      </c>
      <c r="G162" s="362">
        <v>1</v>
      </c>
      <c r="H162" s="362">
        <v>1</v>
      </c>
      <c r="I162" s="362">
        <v>0</v>
      </c>
      <c r="J162" s="362">
        <v>0</v>
      </c>
      <c r="K162" s="362">
        <v>0</v>
      </c>
      <c r="L162" s="362">
        <v>0</v>
      </c>
    </row>
    <row r="163" spans="1:12" ht="15" customHeight="1">
      <c r="A163" s="387" t="s">
        <v>2419</v>
      </c>
      <c r="B163" s="387" t="s">
        <v>2420</v>
      </c>
      <c r="C163" s="387" t="s">
        <v>2421</v>
      </c>
      <c r="D163" s="387" t="s">
        <v>2079</v>
      </c>
      <c r="E163" s="362">
        <v>1</v>
      </c>
      <c r="F163" s="362">
        <v>1</v>
      </c>
      <c r="G163" s="362">
        <v>1</v>
      </c>
      <c r="H163" s="362">
        <v>0</v>
      </c>
      <c r="I163" s="362">
        <v>0</v>
      </c>
      <c r="J163" s="362">
        <v>1</v>
      </c>
      <c r="K163" s="362">
        <v>0</v>
      </c>
      <c r="L163" s="362">
        <v>0</v>
      </c>
    </row>
    <row r="164" spans="1:12" ht="15" customHeight="1">
      <c r="A164" s="387" t="s">
        <v>2422</v>
      </c>
      <c r="B164" s="387" t="s">
        <v>2423</v>
      </c>
      <c r="C164" s="387" t="s">
        <v>2424</v>
      </c>
      <c r="D164" s="387" t="s">
        <v>1948</v>
      </c>
      <c r="E164" s="362">
        <v>0</v>
      </c>
      <c r="F164" s="362">
        <v>0</v>
      </c>
      <c r="G164" s="362">
        <v>0</v>
      </c>
      <c r="H164" s="362">
        <v>0</v>
      </c>
      <c r="I164" s="362">
        <v>1</v>
      </c>
      <c r="J164" s="362">
        <v>0</v>
      </c>
      <c r="K164" s="362">
        <v>0</v>
      </c>
      <c r="L164" s="362">
        <v>0</v>
      </c>
    </row>
    <row r="165" spans="1:12" ht="15" customHeight="1">
      <c r="A165" s="387" t="s">
        <v>2425</v>
      </c>
      <c r="B165" s="387" t="s">
        <v>2426</v>
      </c>
      <c r="C165" s="387" t="s">
        <v>2427</v>
      </c>
      <c r="D165" s="387" t="s">
        <v>1928</v>
      </c>
      <c r="E165" s="362">
        <v>0</v>
      </c>
      <c r="F165" s="362">
        <v>0</v>
      </c>
      <c r="G165" s="362">
        <v>0</v>
      </c>
      <c r="H165" s="362">
        <v>1</v>
      </c>
      <c r="I165" s="362">
        <v>0</v>
      </c>
      <c r="J165" s="362">
        <v>0</v>
      </c>
      <c r="K165" s="362">
        <v>0</v>
      </c>
      <c r="L165" s="362">
        <v>1</v>
      </c>
    </row>
    <row r="166" spans="1:12" ht="15" customHeight="1">
      <c r="A166" s="387" t="s">
        <v>2428</v>
      </c>
      <c r="B166" s="387" t="s">
        <v>2429</v>
      </c>
      <c r="C166" s="387" t="s">
        <v>2430</v>
      </c>
      <c r="D166" s="387" t="s">
        <v>1928</v>
      </c>
      <c r="E166" s="362">
        <v>0</v>
      </c>
      <c r="F166" s="362">
        <v>0</v>
      </c>
      <c r="G166" s="362">
        <v>0</v>
      </c>
      <c r="H166" s="362">
        <v>1</v>
      </c>
      <c r="I166" s="362">
        <v>0</v>
      </c>
      <c r="J166" s="362">
        <v>0</v>
      </c>
      <c r="K166" s="362">
        <v>1</v>
      </c>
      <c r="L166" s="362">
        <v>0</v>
      </c>
    </row>
    <row r="167" spans="1:12" ht="15" customHeight="1">
      <c r="A167" s="387" t="s">
        <v>2431</v>
      </c>
      <c r="B167" s="387" t="s">
        <v>2432</v>
      </c>
      <c r="C167" s="387" t="s">
        <v>2433</v>
      </c>
      <c r="D167" s="387" t="s">
        <v>1959</v>
      </c>
      <c r="E167" s="362">
        <v>1</v>
      </c>
      <c r="F167" s="362">
        <v>1</v>
      </c>
      <c r="G167" s="362">
        <v>1</v>
      </c>
      <c r="H167" s="362">
        <v>1</v>
      </c>
      <c r="I167" s="362">
        <v>0</v>
      </c>
      <c r="J167" s="362">
        <v>0</v>
      </c>
      <c r="K167" s="362">
        <v>1</v>
      </c>
      <c r="L167" s="362">
        <v>0</v>
      </c>
    </row>
    <row r="168" spans="1:12" ht="15" customHeight="1">
      <c r="A168" s="387" t="s">
        <v>2434</v>
      </c>
      <c r="B168" s="387" t="s">
        <v>2435</v>
      </c>
      <c r="C168" s="387" t="s">
        <v>2436</v>
      </c>
      <c r="D168" s="387" t="s">
        <v>1928</v>
      </c>
      <c r="E168" s="362">
        <v>0</v>
      </c>
      <c r="F168" s="362">
        <v>0</v>
      </c>
      <c r="G168" s="362">
        <v>0</v>
      </c>
      <c r="H168" s="362">
        <v>1</v>
      </c>
      <c r="I168" s="362">
        <v>0</v>
      </c>
      <c r="J168" s="362">
        <v>0</v>
      </c>
      <c r="K168" s="362">
        <v>1</v>
      </c>
      <c r="L168" s="362">
        <v>1</v>
      </c>
    </row>
    <row r="169" spans="1:12" ht="15" customHeight="1">
      <c r="A169" s="387" t="s">
        <v>2437</v>
      </c>
      <c r="B169" s="387" t="s">
        <v>2438</v>
      </c>
      <c r="C169" s="387" t="s">
        <v>2439</v>
      </c>
      <c r="D169" s="387" t="s">
        <v>1928</v>
      </c>
      <c r="E169" s="362">
        <v>0</v>
      </c>
      <c r="F169" s="362">
        <v>0</v>
      </c>
      <c r="G169" s="362">
        <v>0</v>
      </c>
      <c r="H169" s="362">
        <v>1</v>
      </c>
      <c r="I169" s="362">
        <v>0</v>
      </c>
      <c r="J169" s="362">
        <v>0</v>
      </c>
      <c r="K169" s="362">
        <v>0</v>
      </c>
      <c r="L169" s="362">
        <v>0</v>
      </c>
    </row>
    <row r="170" spans="1:12" ht="15" customHeight="1">
      <c r="A170" s="387" t="s">
        <v>2440</v>
      </c>
      <c r="B170" s="387" t="s">
        <v>2441</v>
      </c>
      <c r="C170" s="387" t="s">
        <v>2442</v>
      </c>
      <c r="D170" s="387" t="s">
        <v>1959</v>
      </c>
      <c r="E170" s="362">
        <v>1</v>
      </c>
      <c r="F170" s="362">
        <v>1</v>
      </c>
      <c r="G170" s="362">
        <v>1</v>
      </c>
      <c r="H170" s="362">
        <v>1</v>
      </c>
      <c r="I170" s="362">
        <v>0</v>
      </c>
      <c r="J170" s="362">
        <v>0</v>
      </c>
      <c r="K170" s="362">
        <v>1</v>
      </c>
      <c r="L170" s="362">
        <v>0</v>
      </c>
    </row>
    <row r="171" spans="1:12" ht="15" customHeight="1">
      <c r="A171" s="387" t="s">
        <v>2443</v>
      </c>
      <c r="B171" s="387" t="s">
        <v>2444</v>
      </c>
      <c r="C171" s="387" t="s">
        <v>2445</v>
      </c>
      <c r="D171" s="387" t="s">
        <v>2083</v>
      </c>
      <c r="E171" s="362">
        <v>0</v>
      </c>
      <c r="F171" s="362">
        <v>0</v>
      </c>
      <c r="G171" s="362">
        <v>0</v>
      </c>
      <c r="H171" s="362">
        <v>0</v>
      </c>
      <c r="I171" s="362">
        <v>0</v>
      </c>
      <c r="J171" s="362">
        <v>0</v>
      </c>
      <c r="K171" s="362">
        <v>0</v>
      </c>
      <c r="L171" s="362">
        <v>0</v>
      </c>
    </row>
    <row r="172" spans="1:12" ht="15" customHeight="1">
      <c r="A172" s="387" t="s">
        <v>2446</v>
      </c>
      <c r="B172" s="387" t="s">
        <v>2447</v>
      </c>
      <c r="C172" s="387" t="s">
        <v>2448</v>
      </c>
      <c r="D172" s="387" t="s">
        <v>1952</v>
      </c>
      <c r="E172" s="362">
        <v>0</v>
      </c>
      <c r="F172" s="362">
        <v>0</v>
      </c>
      <c r="G172" s="362">
        <v>0</v>
      </c>
      <c r="H172" s="362">
        <v>0</v>
      </c>
      <c r="I172" s="362">
        <v>0</v>
      </c>
      <c r="J172" s="362">
        <v>1</v>
      </c>
      <c r="K172" s="362">
        <v>0</v>
      </c>
      <c r="L172" s="362">
        <v>0</v>
      </c>
    </row>
    <row r="173" spans="1:12" ht="15" customHeight="1">
      <c r="A173" s="387" t="s">
        <v>2449</v>
      </c>
      <c r="B173" s="387" t="s">
        <v>2450</v>
      </c>
      <c r="C173" s="387" t="s">
        <v>2451</v>
      </c>
      <c r="D173" s="387" t="s">
        <v>1948</v>
      </c>
      <c r="E173" s="362">
        <v>0</v>
      </c>
      <c r="F173" s="362">
        <v>0</v>
      </c>
      <c r="G173" s="362">
        <v>0</v>
      </c>
      <c r="H173" s="362">
        <v>0</v>
      </c>
      <c r="I173" s="362">
        <v>1</v>
      </c>
      <c r="J173" s="362">
        <v>0</v>
      </c>
      <c r="K173" s="362">
        <v>0</v>
      </c>
      <c r="L173" s="362">
        <v>0</v>
      </c>
    </row>
    <row r="174" spans="1:12" ht="15" customHeight="1">
      <c r="A174" s="387" t="s">
        <v>2452</v>
      </c>
      <c r="B174" s="387" t="s">
        <v>2453</v>
      </c>
      <c r="C174" s="387" t="s">
        <v>2454</v>
      </c>
      <c r="D174" s="387" t="s">
        <v>1928</v>
      </c>
      <c r="E174" s="362">
        <v>0</v>
      </c>
      <c r="F174" s="362">
        <v>0</v>
      </c>
      <c r="G174" s="362">
        <v>0</v>
      </c>
      <c r="H174" s="362">
        <v>1</v>
      </c>
      <c r="I174" s="362">
        <v>0</v>
      </c>
      <c r="J174" s="362">
        <v>0</v>
      </c>
      <c r="K174" s="362">
        <v>0</v>
      </c>
      <c r="L174" s="362">
        <v>1</v>
      </c>
    </row>
    <row r="175" spans="1:12" ht="15" customHeight="1">
      <c r="A175" s="387" t="s">
        <v>2455</v>
      </c>
      <c r="B175" s="387" t="s">
        <v>2456</v>
      </c>
      <c r="C175" s="387" t="s">
        <v>2457</v>
      </c>
      <c r="D175" s="387" t="s">
        <v>1928</v>
      </c>
      <c r="E175" s="362">
        <v>0</v>
      </c>
      <c r="F175" s="362">
        <v>0</v>
      </c>
      <c r="G175" s="362">
        <v>0</v>
      </c>
      <c r="H175" s="362">
        <v>1</v>
      </c>
      <c r="I175" s="362">
        <v>0</v>
      </c>
      <c r="J175" s="362">
        <v>0</v>
      </c>
      <c r="K175" s="362">
        <v>0</v>
      </c>
      <c r="L175" s="362">
        <v>0</v>
      </c>
    </row>
    <row r="176" spans="1:12" ht="15" customHeight="1">
      <c r="A176" s="387" t="s">
        <v>2458</v>
      </c>
      <c r="B176" s="387" t="s">
        <v>2459</v>
      </c>
      <c r="C176" s="387" t="s">
        <v>2460</v>
      </c>
      <c r="D176" s="387" t="s">
        <v>1928</v>
      </c>
      <c r="E176" s="362">
        <v>0</v>
      </c>
      <c r="F176" s="362">
        <v>0</v>
      </c>
      <c r="G176" s="362">
        <v>0</v>
      </c>
      <c r="H176" s="362">
        <v>1</v>
      </c>
      <c r="I176" s="362">
        <v>0</v>
      </c>
      <c r="J176" s="362">
        <v>0</v>
      </c>
      <c r="K176" s="362">
        <v>1</v>
      </c>
      <c r="L176" s="362">
        <v>1</v>
      </c>
    </row>
    <row r="177" spans="1:12" ht="15" customHeight="1">
      <c r="A177" s="387" t="s">
        <v>2461</v>
      </c>
      <c r="B177" s="387" t="s">
        <v>2462</v>
      </c>
      <c r="C177" s="387" t="s">
        <v>2463</v>
      </c>
      <c r="D177" s="387" t="s">
        <v>1979</v>
      </c>
      <c r="E177" s="362">
        <v>1</v>
      </c>
      <c r="F177" s="362">
        <v>1</v>
      </c>
      <c r="G177" s="362">
        <v>1</v>
      </c>
      <c r="H177" s="362">
        <v>1</v>
      </c>
      <c r="I177" s="362">
        <v>0</v>
      </c>
      <c r="J177" s="362">
        <v>0</v>
      </c>
      <c r="K177" s="362">
        <v>0</v>
      </c>
      <c r="L177" s="362">
        <v>0</v>
      </c>
    </row>
    <row r="178" spans="1:12" ht="15" customHeight="1">
      <c r="A178" s="387" t="s">
        <v>2464</v>
      </c>
      <c r="B178" s="387" t="s">
        <v>2465</v>
      </c>
      <c r="C178" s="387" t="s">
        <v>2466</v>
      </c>
      <c r="D178" s="387" t="s">
        <v>1979</v>
      </c>
      <c r="E178" s="362">
        <v>1</v>
      </c>
      <c r="F178" s="362">
        <v>1</v>
      </c>
      <c r="G178" s="362">
        <v>1</v>
      </c>
      <c r="H178" s="362">
        <v>1</v>
      </c>
      <c r="I178" s="362">
        <v>0</v>
      </c>
      <c r="J178" s="362">
        <v>1</v>
      </c>
      <c r="K178" s="362">
        <v>0</v>
      </c>
      <c r="L178" s="362">
        <v>1</v>
      </c>
    </row>
    <row r="179" spans="1:12" ht="15" customHeight="1">
      <c r="A179" s="387" t="s">
        <v>2467</v>
      </c>
      <c r="B179" s="387" t="s">
        <v>2468</v>
      </c>
      <c r="C179" s="387" t="s">
        <v>2469</v>
      </c>
      <c r="D179" s="387" t="s">
        <v>1959</v>
      </c>
      <c r="E179" s="362">
        <v>1</v>
      </c>
      <c r="F179" s="362">
        <v>1</v>
      </c>
      <c r="G179" s="362">
        <v>1</v>
      </c>
      <c r="H179" s="362">
        <v>1</v>
      </c>
      <c r="I179" s="362">
        <v>0</v>
      </c>
      <c r="J179" s="362">
        <v>0</v>
      </c>
      <c r="K179" s="362">
        <v>1</v>
      </c>
      <c r="L179" s="362">
        <v>0</v>
      </c>
    </row>
    <row r="180" spans="1:12" ht="15" customHeight="1">
      <c r="A180" s="387" t="s">
        <v>2470</v>
      </c>
      <c r="B180" s="387" t="s">
        <v>2471</v>
      </c>
      <c r="C180" s="387" t="s">
        <v>2472</v>
      </c>
      <c r="D180" s="387" t="s">
        <v>1959</v>
      </c>
      <c r="E180" s="362">
        <v>1</v>
      </c>
      <c r="F180" s="362">
        <v>1</v>
      </c>
      <c r="G180" s="362">
        <v>1</v>
      </c>
      <c r="H180" s="362">
        <v>1</v>
      </c>
      <c r="I180" s="362">
        <v>0</v>
      </c>
      <c r="J180" s="362">
        <v>0</v>
      </c>
      <c r="K180" s="362">
        <v>1</v>
      </c>
      <c r="L180" s="362">
        <v>0</v>
      </c>
    </row>
    <row r="181" spans="1:12" ht="15" customHeight="1">
      <c r="A181" s="387" t="s">
        <v>2473</v>
      </c>
      <c r="B181" s="387" t="s">
        <v>2474</v>
      </c>
      <c r="C181" s="387" t="s">
        <v>2475</v>
      </c>
      <c r="D181" s="387" t="s">
        <v>2079</v>
      </c>
      <c r="E181" s="362">
        <v>1</v>
      </c>
      <c r="F181" s="362">
        <v>1</v>
      </c>
      <c r="G181" s="362">
        <v>1</v>
      </c>
      <c r="H181" s="362">
        <v>0</v>
      </c>
      <c r="I181" s="362">
        <v>0</v>
      </c>
      <c r="J181" s="362">
        <v>0</v>
      </c>
      <c r="K181" s="362">
        <v>0</v>
      </c>
      <c r="L181" s="362">
        <v>0</v>
      </c>
    </row>
    <row r="182" spans="1:12" ht="15" customHeight="1">
      <c r="A182" s="387" t="s">
        <v>2476</v>
      </c>
      <c r="B182" s="387" t="s">
        <v>2477</v>
      </c>
      <c r="C182" s="387" t="s">
        <v>2478</v>
      </c>
      <c r="D182" s="387" t="s">
        <v>1952</v>
      </c>
      <c r="E182" s="362">
        <v>0</v>
      </c>
      <c r="F182" s="362">
        <v>0</v>
      </c>
      <c r="G182" s="362">
        <v>0</v>
      </c>
      <c r="H182" s="362">
        <v>0</v>
      </c>
      <c r="I182" s="362">
        <v>0</v>
      </c>
      <c r="J182" s="362">
        <v>1</v>
      </c>
      <c r="K182" s="362">
        <v>0</v>
      </c>
      <c r="L182" s="362">
        <v>0</v>
      </c>
    </row>
    <row r="183" spans="1:12" ht="15" customHeight="1">
      <c r="A183" s="387" t="s">
        <v>2479</v>
      </c>
      <c r="B183" s="387" t="s">
        <v>2480</v>
      </c>
      <c r="C183" s="387" t="s">
        <v>2481</v>
      </c>
      <c r="D183" s="387" t="s">
        <v>1948</v>
      </c>
      <c r="E183" s="362">
        <v>0</v>
      </c>
      <c r="F183" s="362">
        <v>0</v>
      </c>
      <c r="G183" s="362">
        <v>0</v>
      </c>
      <c r="H183" s="362">
        <v>0</v>
      </c>
      <c r="I183" s="362">
        <v>1</v>
      </c>
      <c r="J183" s="362">
        <v>0</v>
      </c>
      <c r="K183" s="362">
        <v>0</v>
      </c>
      <c r="L183" s="362">
        <v>0</v>
      </c>
    </row>
    <row r="184" spans="1:12" ht="15" customHeight="1">
      <c r="A184" s="387" t="s">
        <v>2482</v>
      </c>
      <c r="B184" s="387" t="s">
        <v>2483</v>
      </c>
      <c r="C184" s="387" t="s">
        <v>2484</v>
      </c>
      <c r="D184" s="387" t="s">
        <v>1928</v>
      </c>
      <c r="E184" s="362">
        <v>0</v>
      </c>
      <c r="F184" s="362">
        <v>0</v>
      </c>
      <c r="G184" s="362">
        <v>0</v>
      </c>
      <c r="H184" s="362">
        <v>1</v>
      </c>
      <c r="I184" s="362">
        <v>0</v>
      </c>
      <c r="J184" s="362">
        <v>0</v>
      </c>
      <c r="K184" s="362">
        <v>0</v>
      </c>
      <c r="L184" s="362">
        <v>1</v>
      </c>
    </row>
    <row r="185" spans="1:12" ht="15" customHeight="1">
      <c r="A185" s="387" t="s">
        <v>2485</v>
      </c>
      <c r="B185" s="387" t="s">
        <v>2486</v>
      </c>
      <c r="C185" s="387" t="s">
        <v>2487</v>
      </c>
      <c r="D185" s="387" t="s">
        <v>1979</v>
      </c>
      <c r="E185" s="362">
        <v>1</v>
      </c>
      <c r="F185" s="362">
        <v>1</v>
      </c>
      <c r="G185" s="362">
        <v>1</v>
      </c>
      <c r="H185" s="362">
        <v>1</v>
      </c>
      <c r="I185" s="362">
        <v>0</v>
      </c>
      <c r="J185" s="362">
        <v>0</v>
      </c>
      <c r="K185" s="362">
        <v>1</v>
      </c>
      <c r="L185" s="362">
        <v>1</v>
      </c>
    </row>
    <row r="186" spans="1:12" ht="15" customHeight="1">
      <c r="A186" s="387" t="s">
        <v>2488</v>
      </c>
      <c r="B186" s="387" t="s">
        <v>2489</v>
      </c>
      <c r="C186" s="387" t="s">
        <v>2490</v>
      </c>
      <c r="D186" s="387" t="s">
        <v>1959</v>
      </c>
      <c r="E186" s="362">
        <v>1</v>
      </c>
      <c r="F186" s="362">
        <v>1</v>
      </c>
      <c r="G186" s="362">
        <v>1</v>
      </c>
      <c r="H186" s="362">
        <v>1</v>
      </c>
      <c r="I186" s="362">
        <v>0</v>
      </c>
      <c r="J186" s="362">
        <v>0</v>
      </c>
      <c r="K186" s="362">
        <v>1</v>
      </c>
      <c r="L186" s="362">
        <v>1</v>
      </c>
    </row>
    <row r="187" spans="1:12" ht="15" customHeight="1">
      <c r="A187" s="387" t="s">
        <v>2491</v>
      </c>
      <c r="B187" s="387" t="s">
        <v>2492</v>
      </c>
      <c r="C187" s="387" t="s">
        <v>2493</v>
      </c>
      <c r="D187" s="387" t="s">
        <v>1966</v>
      </c>
      <c r="E187" s="362">
        <v>1</v>
      </c>
      <c r="F187" s="362">
        <v>1</v>
      </c>
      <c r="G187" s="362">
        <v>1</v>
      </c>
      <c r="H187" s="362">
        <v>1</v>
      </c>
      <c r="I187" s="362">
        <v>0</v>
      </c>
      <c r="J187" s="362">
        <v>0</v>
      </c>
      <c r="K187" s="362">
        <v>1</v>
      </c>
      <c r="L187" s="362">
        <v>1</v>
      </c>
    </row>
    <row r="188" spans="1:12" ht="15" customHeight="1">
      <c r="A188" s="387" t="s">
        <v>2494</v>
      </c>
      <c r="B188" s="387" t="s">
        <v>2495</v>
      </c>
      <c r="C188" s="387" t="s">
        <v>2496</v>
      </c>
      <c r="D188" s="387" t="s">
        <v>1966</v>
      </c>
      <c r="E188" s="362">
        <v>1</v>
      </c>
      <c r="F188" s="362">
        <v>1</v>
      </c>
      <c r="G188" s="362">
        <v>1</v>
      </c>
      <c r="H188" s="362">
        <v>1</v>
      </c>
      <c r="I188" s="362">
        <v>0</v>
      </c>
      <c r="J188" s="362">
        <v>0</v>
      </c>
      <c r="K188" s="362">
        <v>0</v>
      </c>
      <c r="L188" s="362">
        <v>0</v>
      </c>
    </row>
    <row r="189" spans="1:12" ht="15" customHeight="1">
      <c r="A189" s="387" t="s">
        <v>2497</v>
      </c>
      <c r="B189" s="387" t="s">
        <v>2498</v>
      </c>
      <c r="C189" s="387" t="s">
        <v>2499</v>
      </c>
      <c r="D189" s="387" t="s">
        <v>2186</v>
      </c>
      <c r="E189" s="362">
        <v>0</v>
      </c>
      <c r="F189" s="362">
        <v>0</v>
      </c>
      <c r="G189" s="362">
        <v>0</v>
      </c>
      <c r="H189" s="362">
        <v>0</v>
      </c>
      <c r="I189" s="362">
        <v>0</v>
      </c>
      <c r="J189" s="362">
        <v>0</v>
      </c>
      <c r="K189" s="362">
        <v>0</v>
      </c>
      <c r="L189" s="362">
        <v>0</v>
      </c>
    </row>
    <row r="190" spans="1:12" ht="15" customHeight="1">
      <c r="A190" s="387" t="s">
        <v>2500</v>
      </c>
      <c r="B190" s="387" t="s">
        <v>2501</v>
      </c>
      <c r="C190" s="387" t="s">
        <v>2502</v>
      </c>
      <c r="D190" s="387" t="s">
        <v>1959</v>
      </c>
      <c r="E190" s="362">
        <v>1</v>
      </c>
      <c r="F190" s="362">
        <v>1</v>
      </c>
      <c r="G190" s="362">
        <v>1</v>
      </c>
      <c r="H190" s="362">
        <v>1</v>
      </c>
      <c r="I190" s="362">
        <v>0</v>
      </c>
      <c r="J190" s="362">
        <v>0</v>
      </c>
      <c r="K190" s="362">
        <v>1</v>
      </c>
      <c r="L190" s="362">
        <v>1</v>
      </c>
    </row>
    <row r="191" spans="1:12" ht="15" customHeight="1">
      <c r="A191" s="387" t="s">
        <v>2503</v>
      </c>
      <c r="B191" s="387" t="s">
        <v>2504</v>
      </c>
      <c r="C191" s="387" t="s">
        <v>2505</v>
      </c>
      <c r="D191" s="387" t="s">
        <v>2079</v>
      </c>
      <c r="E191" s="362">
        <v>1</v>
      </c>
      <c r="F191" s="362">
        <v>1</v>
      </c>
      <c r="G191" s="362">
        <v>1</v>
      </c>
      <c r="H191" s="362">
        <v>0</v>
      </c>
      <c r="I191" s="362">
        <v>0</v>
      </c>
      <c r="J191" s="362">
        <v>0</v>
      </c>
      <c r="K191" s="362">
        <v>0</v>
      </c>
      <c r="L191" s="362">
        <v>0</v>
      </c>
    </row>
    <row r="192" spans="1:12" ht="15" customHeight="1">
      <c r="A192" s="387" t="s">
        <v>2506</v>
      </c>
      <c r="B192" s="387" t="s">
        <v>2507</v>
      </c>
      <c r="C192" s="387" t="s">
        <v>2508</v>
      </c>
      <c r="D192" s="387" t="s">
        <v>2083</v>
      </c>
      <c r="E192" s="362">
        <v>0</v>
      </c>
      <c r="F192" s="362">
        <v>0</v>
      </c>
      <c r="G192" s="362">
        <v>0</v>
      </c>
      <c r="H192" s="362">
        <v>0</v>
      </c>
      <c r="I192" s="362">
        <v>0</v>
      </c>
      <c r="J192" s="362">
        <v>0</v>
      </c>
      <c r="K192" s="362">
        <v>0</v>
      </c>
      <c r="L192" s="362">
        <v>0</v>
      </c>
    </row>
    <row r="193" spans="1:12" ht="15" customHeight="1">
      <c r="A193" s="387" t="s">
        <v>2509</v>
      </c>
      <c r="B193" s="387" t="s">
        <v>2510</v>
      </c>
      <c r="C193" s="387" t="s">
        <v>2511</v>
      </c>
      <c r="D193" s="387" t="s">
        <v>1952</v>
      </c>
      <c r="E193" s="362">
        <v>0</v>
      </c>
      <c r="F193" s="362">
        <v>0</v>
      </c>
      <c r="G193" s="362">
        <v>0</v>
      </c>
      <c r="H193" s="362">
        <v>0</v>
      </c>
      <c r="I193" s="362">
        <v>0</v>
      </c>
      <c r="J193" s="362">
        <v>1</v>
      </c>
      <c r="K193" s="362">
        <v>0</v>
      </c>
      <c r="L193" s="362">
        <v>0</v>
      </c>
    </row>
    <row r="194" spans="1:12" ht="15" customHeight="1">
      <c r="A194" s="387" t="s">
        <v>2512</v>
      </c>
      <c r="B194" s="387" t="s">
        <v>2513</v>
      </c>
      <c r="C194" s="387" t="s">
        <v>2514</v>
      </c>
      <c r="D194" s="387" t="s">
        <v>1948</v>
      </c>
      <c r="E194" s="362">
        <v>0</v>
      </c>
      <c r="F194" s="362">
        <v>0</v>
      </c>
      <c r="G194" s="362">
        <v>0</v>
      </c>
      <c r="H194" s="362">
        <v>0</v>
      </c>
      <c r="I194" s="362">
        <v>1</v>
      </c>
      <c r="J194" s="362">
        <v>0</v>
      </c>
      <c r="K194" s="362">
        <v>0</v>
      </c>
      <c r="L194" s="362">
        <v>0</v>
      </c>
    </row>
    <row r="195" spans="1:12" ht="15" customHeight="1">
      <c r="A195" s="387" t="s">
        <v>2515</v>
      </c>
      <c r="B195" s="387" t="s">
        <v>2516</v>
      </c>
      <c r="C195" s="387" t="s">
        <v>2517</v>
      </c>
      <c r="D195" s="387" t="s">
        <v>1928</v>
      </c>
      <c r="E195" s="362">
        <v>0</v>
      </c>
      <c r="F195" s="362">
        <v>0</v>
      </c>
      <c r="G195" s="362">
        <v>0</v>
      </c>
      <c r="H195" s="362">
        <v>1</v>
      </c>
      <c r="I195" s="362">
        <v>0</v>
      </c>
      <c r="J195" s="362">
        <v>0</v>
      </c>
      <c r="K195" s="362">
        <v>1</v>
      </c>
      <c r="L195" s="362">
        <v>0</v>
      </c>
    </row>
    <row r="196" spans="1:12" ht="15" customHeight="1">
      <c r="A196" s="387" t="s">
        <v>2518</v>
      </c>
      <c r="B196" s="387" t="s">
        <v>2519</v>
      </c>
      <c r="C196" s="387" t="s">
        <v>2519</v>
      </c>
      <c r="D196" s="387" t="s">
        <v>2186</v>
      </c>
      <c r="E196" s="362">
        <v>0</v>
      </c>
      <c r="F196" s="362">
        <v>0</v>
      </c>
      <c r="G196" s="362">
        <v>0</v>
      </c>
      <c r="H196" s="362">
        <v>0</v>
      </c>
      <c r="I196" s="362">
        <v>0</v>
      </c>
      <c r="J196" s="362">
        <v>0</v>
      </c>
      <c r="K196" s="362">
        <v>0</v>
      </c>
      <c r="L196" s="362">
        <v>1</v>
      </c>
    </row>
    <row r="197" spans="1:12" ht="15" customHeight="1">
      <c r="A197" s="387" t="s">
        <v>2520</v>
      </c>
      <c r="B197" s="387" t="s">
        <v>2521</v>
      </c>
      <c r="C197" s="387" t="s">
        <v>2522</v>
      </c>
      <c r="D197" s="387" t="s">
        <v>1966</v>
      </c>
      <c r="E197" s="362">
        <v>1</v>
      </c>
      <c r="F197" s="362">
        <v>1</v>
      </c>
      <c r="G197" s="362">
        <v>1</v>
      </c>
      <c r="H197" s="362">
        <v>1</v>
      </c>
      <c r="I197" s="362">
        <v>0</v>
      </c>
      <c r="J197" s="362">
        <v>0</v>
      </c>
      <c r="K197" s="362">
        <v>1</v>
      </c>
      <c r="L197" s="362">
        <v>1</v>
      </c>
    </row>
    <row r="198" spans="1:12" ht="15" customHeight="1">
      <c r="A198" s="387" t="s">
        <v>2523</v>
      </c>
      <c r="B198" s="387" t="s">
        <v>2524</v>
      </c>
      <c r="C198" s="387" t="s">
        <v>2525</v>
      </c>
      <c r="D198" s="387" t="s">
        <v>1979</v>
      </c>
      <c r="E198" s="362">
        <v>1</v>
      </c>
      <c r="F198" s="362">
        <v>1</v>
      </c>
      <c r="G198" s="362">
        <v>1</v>
      </c>
      <c r="H198" s="362">
        <v>1</v>
      </c>
      <c r="I198" s="362">
        <v>0</v>
      </c>
      <c r="J198" s="362">
        <v>0</v>
      </c>
      <c r="K198" s="362">
        <v>1</v>
      </c>
      <c r="L198" s="362">
        <v>0</v>
      </c>
    </row>
    <row r="199" spans="1:12" ht="15" customHeight="1">
      <c r="A199" s="387" t="s">
        <v>2526</v>
      </c>
      <c r="B199" s="387" t="s">
        <v>2527</v>
      </c>
      <c r="C199" s="387" t="s">
        <v>2528</v>
      </c>
      <c r="D199" s="387" t="s">
        <v>2079</v>
      </c>
      <c r="E199" s="362">
        <v>1</v>
      </c>
      <c r="F199" s="362">
        <v>1</v>
      </c>
      <c r="G199" s="362">
        <v>1</v>
      </c>
      <c r="H199" s="362">
        <v>0</v>
      </c>
      <c r="I199" s="362">
        <v>0</v>
      </c>
      <c r="J199" s="362">
        <v>0</v>
      </c>
      <c r="K199" s="362">
        <v>0</v>
      </c>
      <c r="L199" s="362">
        <v>0</v>
      </c>
    </row>
    <row r="200" spans="1:12" ht="15" customHeight="1">
      <c r="A200" s="387" t="s">
        <v>2529</v>
      </c>
      <c r="B200" s="387" t="s">
        <v>2530</v>
      </c>
      <c r="C200" s="387" t="s">
        <v>2531</v>
      </c>
      <c r="D200" s="387" t="s">
        <v>1952</v>
      </c>
      <c r="E200" s="362">
        <v>0</v>
      </c>
      <c r="F200" s="362">
        <v>0</v>
      </c>
      <c r="G200" s="362">
        <v>0</v>
      </c>
      <c r="H200" s="362">
        <v>0</v>
      </c>
      <c r="I200" s="362">
        <v>0</v>
      </c>
      <c r="J200" s="362">
        <v>1</v>
      </c>
      <c r="K200" s="362">
        <v>0</v>
      </c>
      <c r="L200" s="362">
        <v>0</v>
      </c>
    </row>
    <row r="201" spans="1:12" ht="15" customHeight="1">
      <c r="A201" s="387" t="s">
        <v>2532</v>
      </c>
      <c r="B201" s="387" t="s">
        <v>2533</v>
      </c>
      <c r="C201" s="387" t="s">
        <v>2534</v>
      </c>
      <c r="D201" s="387" t="s">
        <v>1948</v>
      </c>
      <c r="E201" s="362">
        <v>0</v>
      </c>
      <c r="F201" s="362">
        <v>0</v>
      </c>
      <c r="G201" s="362">
        <v>0</v>
      </c>
      <c r="H201" s="362">
        <v>0</v>
      </c>
      <c r="I201" s="362">
        <v>1</v>
      </c>
      <c r="J201" s="362">
        <v>0</v>
      </c>
      <c r="K201" s="362">
        <v>0</v>
      </c>
      <c r="L201" s="362">
        <v>0</v>
      </c>
    </row>
    <row r="202" spans="1:12" ht="15" customHeight="1">
      <c r="A202" s="387" t="s">
        <v>2535</v>
      </c>
      <c r="B202" s="387" t="s">
        <v>2536</v>
      </c>
      <c r="C202" s="387" t="s">
        <v>2537</v>
      </c>
      <c r="D202" s="387" t="s">
        <v>1928</v>
      </c>
      <c r="E202" s="362">
        <v>0</v>
      </c>
      <c r="F202" s="362">
        <v>0</v>
      </c>
      <c r="G202" s="362">
        <v>0</v>
      </c>
      <c r="H202" s="362">
        <v>1</v>
      </c>
      <c r="I202" s="362">
        <v>0</v>
      </c>
      <c r="J202" s="362">
        <v>0</v>
      </c>
      <c r="K202" s="362">
        <v>1</v>
      </c>
      <c r="L202" s="362">
        <v>0</v>
      </c>
    </row>
    <row r="203" spans="1:12" ht="15" customHeight="1">
      <c r="A203" s="387" t="s">
        <v>2538</v>
      </c>
      <c r="B203" s="387" t="s">
        <v>2539</v>
      </c>
      <c r="C203" s="387" t="s">
        <v>2540</v>
      </c>
      <c r="D203" s="387" t="s">
        <v>1959</v>
      </c>
      <c r="E203" s="362">
        <v>1</v>
      </c>
      <c r="F203" s="362">
        <v>1</v>
      </c>
      <c r="G203" s="362">
        <v>1</v>
      </c>
      <c r="H203" s="362">
        <v>1</v>
      </c>
      <c r="I203" s="362">
        <v>0</v>
      </c>
      <c r="J203" s="362">
        <v>0</v>
      </c>
      <c r="K203" s="362">
        <v>1</v>
      </c>
      <c r="L203" s="362">
        <v>1</v>
      </c>
    </row>
    <row r="204" spans="1:12" ht="15" customHeight="1">
      <c r="A204" s="387" t="s">
        <v>2541</v>
      </c>
      <c r="B204" s="387" t="s">
        <v>2542</v>
      </c>
      <c r="C204" s="387" t="s">
        <v>2543</v>
      </c>
      <c r="D204" s="387" t="s">
        <v>1928</v>
      </c>
      <c r="E204" s="362">
        <v>0</v>
      </c>
      <c r="F204" s="362">
        <v>0</v>
      </c>
      <c r="G204" s="362">
        <v>0</v>
      </c>
      <c r="H204" s="362">
        <v>1</v>
      </c>
      <c r="I204" s="362">
        <v>0</v>
      </c>
      <c r="J204" s="362">
        <v>0</v>
      </c>
      <c r="K204" s="362">
        <v>0</v>
      </c>
      <c r="L204" s="362">
        <v>0</v>
      </c>
    </row>
    <row r="205" spans="1:12" ht="15" customHeight="1">
      <c r="A205" s="387" t="s">
        <v>2544</v>
      </c>
      <c r="B205" s="387" t="s">
        <v>2545</v>
      </c>
      <c r="C205" s="387" t="s">
        <v>2546</v>
      </c>
      <c r="D205" s="387" t="s">
        <v>1928</v>
      </c>
      <c r="E205" s="362">
        <v>0</v>
      </c>
      <c r="F205" s="362">
        <v>0</v>
      </c>
      <c r="G205" s="362">
        <v>0</v>
      </c>
      <c r="H205" s="362">
        <v>1</v>
      </c>
      <c r="I205" s="362">
        <v>0</v>
      </c>
      <c r="J205" s="362">
        <v>0</v>
      </c>
      <c r="K205" s="362">
        <v>1</v>
      </c>
      <c r="L205" s="362">
        <v>0</v>
      </c>
    </row>
    <row r="206" spans="1:12" ht="15" customHeight="1">
      <c r="A206" s="387" t="s">
        <v>2547</v>
      </c>
      <c r="B206" s="387" t="s">
        <v>2548</v>
      </c>
      <c r="C206" s="387" t="s">
        <v>2549</v>
      </c>
      <c r="D206" s="387" t="s">
        <v>2079</v>
      </c>
      <c r="E206" s="362">
        <v>1</v>
      </c>
      <c r="F206" s="362">
        <v>1</v>
      </c>
      <c r="G206" s="362">
        <v>1</v>
      </c>
      <c r="H206" s="362">
        <v>0</v>
      </c>
      <c r="I206" s="362">
        <v>0</v>
      </c>
      <c r="J206" s="362">
        <v>1</v>
      </c>
      <c r="K206" s="362">
        <v>0</v>
      </c>
      <c r="L206" s="362">
        <v>0</v>
      </c>
    </row>
    <row r="207" spans="1:12" ht="15" customHeight="1">
      <c r="A207" s="387" t="s">
        <v>2550</v>
      </c>
      <c r="B207" s="387" t="s">
        <v>2551</v>
      </c>
      <c r="C207" s="387" t="s">
        <v>2552</v>
      </c>
      <c r="D207" s="387" t="s">
        <v>1948</v>
      </c>
      <c r="E207" s="362">
        <v>0</v>
      </c>
      <c r="F207" s="362">
        <v>0</v>
      </c>
      <c r="G207" s="362">
        <v>0</v>
      </c>
      <c r="H207" s="362">
        <v>0</v>
      </c>
      <c r="I207" s="362">
        <v>1</v>
      </c>
      <c r="J207" s="362">
        <v>0</v>
      </c>
      <c r="K207" s="362">
        <v>0</v>
      </c>
      <c r="L207" s="362">
        <v>0</v>
      </c>
    </row>
    <row r="208" spans="1:12" ht="15" customHeight="1">
      <c r="A208" s="387" t="s">
        <v>2553</v>
      </c>
      <c r="B208" s="387" t="s">
        <v>2554</v>
      </c>
      <c r="C208" s="387" t="s">
        <v>2555</v>
      </c>
      <c r="D208" s="387" t="s">
        <v>1966</v>
      </c>
      <c r="E208" s="362">
        <v>1</v>
      </c>
      <c r="F208" s="362">
        <v>1</v>
      </c>
      <c r="G208" s="362">
        <v>1</v>
      </c>
      <c r="H208" s="362">
        <v>1</v>
      </c>
      <c r="I208" s="362">
        <v>0</v>
      </c>
      <c r="J208" s="362">
        <v>0</v>
      </c>
      <c r="K208" s="362">
        <v>0</v>
      </c>
      <c r="L208" s="362">
        <v>0</v>
      </c>
    </row>
    <row r="209" spans="1:12" ht="15" customHeight="1">
      <c r="A209" s="387" t="s">
        <v>2556</v>
      </c>
      <c r="B209" s="387" t="s">
        <v>2557</v>
      </c>
      <c r="C209" s="387" t="s">
        <v>2558</v>
      </c>
      <c r="D209" s="387" t="s">
        <v>2083</v>
      </c>
      <c r="E209" s="362">
        <v>0</v>
      </c>
      <c r="F209" s="362">
        <v>0</v>
      </c>
      <c r="G209" s="362">
        <v>0</v>
      </c>
      <c r="H209" s="362">
        <v>0</v>
      </c>
      <c r="I209" s="362">
        <v>0</v>
      </c>
      <c r="J209" s="362">
        <v>0</v>
      </c>
      <c r="K209" s="362">
        <v>0</v>
      </c>
      <c r="L209" s="362">
        <v>1</v>
      </c>
    </row>
    <row r="210" spans="1:12" ht="15" customHeight="1">
      <c r="A210" s="387" t="s">
        <v>2559</v>
      </c>
      <c r="B210" s="387" t="s">
        <v>2560</v>
      </c>
      <c r="C210" s="387" t="s">
        <v>2561</v>
      </c>
      <c r="D210" s="387" t="s">
        <v>1979</v>
      </c>
      <c r="E210" s="362">
        <v>1</v>
      </c>
      <c r="F210" s="362">
        <v>1</v>
      </c>
      <c r="G210" s="362">
        <v>1</v>
      </c>
      <c r="H210" s="362">
        <v>1</v>
      </c>
      <c r="I210" s="362">
        <v>0</v>
      </c>
      <c r="J210" s="362">
        <v>0</v>
      </c>
      <c r="K210" s="362">
        <v>1</v>
      </c>
      <c r="L210" s="362">
        <v>0</v>
      </c>
    </row>
    <row r="211" spans="1:12" ht="15" customHeight="1">
      <c r="A211" s="387" t="s">
        <v>2562</v>
      </c>
      <c r="B211" s="387" t="s">
        <v>2563</v>
      </c>
      <c r="C211" s="387" t="s">
        <v>2564</v>
      </c>
      <c r="D211" s="387" t="s">
        <v>1928</v>
      </c>
      <c r="E211" s="362">
        <v>0</v>
      </c>
      <c r="F211" s="362">
        <v>0</v>
      </c>
      <c r="G211" s="362">
        <v>0</v>
      </c>
      <c r="H211" s="362">
        <v>1</v>
      </c>
      <c r="I211" s="362">
        <v>0</v>
      </c>
      <c r="J211" s="362">
        <v>0</v>
      </c>
      <c r="K211" s="362">
        <v>0</v>
      </c>
      <c r="L211" s="362">
        <v>1</v>
      </c>
    </row>
    <row r="212" spans="1:12" ht="15" customHeight="1">
      <c r="A212" s="387" t="s">
        <v>2565</v>
      </c>
      <c r="B212" s="387" t="s">
        <v>2566</v>
      </c>
      <c r="C212" s="387" t="s">
        <v>2567</v>
      </c>
      <c r="D212" s="387" t="s">
        <v>1928</v>
      </c>
      <c r="E212" s="362">
        <v>0</v>
      </c>
      <c r="F212" s="362">
        <v>0</v>
      </c>
      <c r="G212" s="362">
        <v>0</v>
      </c>
      <c r="H212" s="362">
        <v>1</v>
      </c>
      <c r="I212" s="362">
        <v>0</v>
      </c>
      <c r="J212" s="362">
        <v>0</v>
      </c>
      <c r="K212" s="362">
        <v>0</v>
      </c>
      <c r="L212" s="362">
        <v>1</v>
      </c>
    </row>
    <row r="213" spans="1:12" ht="15" customHeight="1">
      <c r="A213" s="387" t="s">
        <v>2568</v>
      </c>
      <c r="B213" s="387" t="s">
        <v>2569</v>
      </c>
      <c r="C213" s="387" t="s">
        <v>2570</v>
      </c>
      <c r="D213" s="387" t="s">
        <v>1928</v>
      </c>
      <c r="E213" s="362">
        <v>0</v>
      </c>
      <c r="F213" s="362">
        <v>0</v>
      </c>
      <c r="G213" s="362">
        <v>0</v>
      </c>
      <c r="H213" s="362">
        <v>1</v>
      </c>
      <c r="I213" s="362">
        <v>0</v>
      </c>
      <c r="J213" s="362">
        <v>0</v>
      </c>
      <c r="K213" s="362">
        <v>0</v>
      </c>
      <c r="L213" s="362">
        <v>1</v>
      </c>
    </row>
    <row r="214" spans="1:12" ht="15" customHeight="1">
      <c r="A214" s="387" t="s">
        <v>2571</v>
      </c>
      <c r="B214" s="387" t="s">
        <v>2572</v>
      </c>
      <c r="C214" s="387" t="s">
        <v>2573</v>
      </c>
      <c r="D214" s="387" t="s">
        <v>1966</v>
      </c>
      <c r="E214" s="362">
        <v>1</v>
      </c>
      <c r="F214" s="362">
        <v>1</v>
      </c>
      <c r="G214" s="362">
        <v>1</v>
      </c>
      <c r="H214" s="362">
        <v>1</v>
      </c>
      <c r="I214" s="362">
        <v>0</v>
      </c>
      <c r="J214" s="362">
        <v>0</v>
      </c>
      <c r="K214" s="362">
        <v>1</v>
      </c>
      <c r="L214" s="362">
        <v>1</v>
      </c>
    </row>
    <row r="215" spans="1:12" ht="15" customHeight="1">
      <c r="A215" s="387" t="s">
        <v>2574</v>
      </c>
      <c r="B215" s="387" t="s">
        <v>2575</v>
      </c>
      <c r="C215" s="387" t="s">
        <v>2576</v>
      </c>
      <c r="D215" s="387" t="s">
        <v>1928</v>
      </c>
      <c r="E215" s="362">
        <v>0</v>
      </c>
      <c r="F215" s="362">
        <v>0</v>
      </c>
      <c r="G215" s="362">
        <v>0</v>
      </c>
      <c r="H215" s="362">
        <v>1</v>
      </c>
      <c r="I215" s="362">
        <v>0</v>
      </c>
      <c r="J215" s="362">
        <v>0</v>
      </c>
      <c r="K215" s="362">
        <v>1</v>
      </c>
      <c r="L215" s="362">
        <v>1</v>
      </c>
    </row>
    <row r="216" spans="1:12" ht="15" customHeight="1">
      <c r="A216" s="387" t="s">
        <v>2577</v>
      </c>
      <c r="B216" s="387" t="s">
        <v>2578</v>
      </c>
      <c r="C216" s="387" t="s">
        <v>2579</v>
      </c>
      <c r="D216" s="387" t="s">
        <v>1979</v>
      </c>
      <c r="E216" s="362">
        <v>1</v>
      </c>
      <c r="F216" s="362">
        <v>1</v>
      </c>
      <c r="G216" s="362">
        <v>1</v>
      </c>
      <c r="H216" s="362">
        <v>1</v>
      </c>
      <c r="I216" s="362">
        <v>0</v>
      </c>
      <c r="J216" s="362">
        <v>0</v>
      </c>
      <c r="K216" s="362">
        <v>1</v>
      </c>
      <c r="L216" s="362">
        <v>0</v>
      </c>
    </row>
    <row r="217" spans="1:12" ht="15" customHeight="1">
      <c r="A217" s="387" t="s">
        <v>2580</v>
      </c>
      <c r="B217" s="387" t="s">
        <v>2581</v>
      </c>
      <c r="C217" s="387" t="s">
        <v>2582</v>
      </c>
      <c r="D217" s="387" t="s">
        <v>1928</v>
      </c>
      <c r="E217" s="362">
        <v>0</v>
      </c>
      <c r="F217" s="362">
        <v>0</v>
      </c>
      <c r="G217" s="362">
        <v>0</v>
      </c>
      <c r="H217" s="362">
        <v>1</v>
      </c>
      <c r="I217" s="362">
        <v>0</v>
      </c>
      <c r="J217" s="362">
        <v>0</v>
      </c>
      <c r="K217" s="362">
        <v>1</v>
      </c>
      <c r="L217" s="362">
        <v>0</v>
      </c>
    </row>
    <row r="218" spans="1:12" ht="15" customHeight="1">
      <c r="A218" s="387" t="s">
        <v>2583</v>
      </c>
      <c r="B218" s="387" t="s">
        <v>2584</v>
      </c>
      <c r="C218" s="387" t="s">
        <v>2585</v>
      </c>
      <c r="D218" s="387" t="s">
        <v>1952</v>
      </c>
      <c r="E218" s="362">
        <v>0</v>
      </c>
      <c r="F218" s="362">
        <v>0</v>
      </c>
      <c r="G218" s="362">
        <v>0</v>
      </c>
      <c r="H218" s="362">
        <v>0</v>
      </c>
      <c r="I218" s="362">
        <v>0</v>
      </c>
      <c r="J218" s="362">
        <v>1</v>
      </c>
      <c r="K218" s="362">
        <v>0</v>
      </c>
      <c r="L218" s="362">
        <v>0</v>
      </c>
    </row>
    <row r="219" spans="1:12" ht="15" customHeight="1">
      <c r="A219" s="387" t="s">
        <v>2586</v>
      </c>
      <c r="B219" s="387" t="s">
        <v>2587</v>
      </c>
      <c r="C219" s="387" t="s">
        <v>2588</v>
      </c>
      <c r="D219" s="387" t="s">
        <v>1948</v>
      </c>
      <c r="E219" s="362">
        <v>0</v>
      </c>
      <c r="F219" s="362">
        <v>0</v>
      </c>
      <c r="G219" s="362">
        <v>0</v>
      </c>
      <c r="H219" s="362">
        <v>0</v>
      </c>
      <c r="I219" s="362">
        <v>1</v>
      </c>
      <c r="J219" s="362">
        <v>0</v>
      </c>
      <c r="K219" s="362">
        <v>0</v>
      </c>
      <c r="L219" s="362">
        <v>0</v>
      </c>
    </row>
    <row r="220" spans="1:12" ht="15" customHeight="1">
      <c r="A220" s="387" t="s">
        <v>2589</v>
      </c>
      <c r="B220" s="387" t="s">
        <v>2590</v>
      </c>
      <c r="C220" s="387" t="s">
        <v>2591</v>
      </c>
      <c r="D220" s="387" t="s">
        <v>2262</v>
      </c>
      <c r="E220" s="362">
        <v>0</v>
      </c>
      <c r="F220" s="362">
        <v>0</v>
      </c>
      <c r="G220" s="362">
        <v>0</v>
      </c>
      <c r="H220" s="362">
        <v>0</v>
      </c>
      <c r="I220" s="362">
        <v>0</v>
      </c>
      <c r="J220" s="362">
        <v>0</v>
      </c>
      <c r="K220" s="362">
        <v>0</v>
      </c>
      <c r="L220" s="362">
        <v>0</v>
      </c>
    </row>
    <row r="221" spans="1:12" ht="15" customHeight="1">
      <c r="A221" s="387" t="s">
        <v>2592</v>
      </c>
      <c r="B221" s="387" t="s">
        <v>2593</v>
      </c>
      <c r="C221" s="387" t="s">
        <v>2594</v>
      </c>
      <c r="D221" s="387" t="s">
        <v>1959</v>
      </c>
      <c r="E221" s="362">
        <v>1</v>
      </c>
      <c r="F221" s="362">
        <v>1</v>
      </c>
      <c r="G221" s="362">
        <v>1</v>
      </c>
      <c r="H221" s="362">
        <v>1</v>
      </c>
      <c r="I221" s="362">
        <v>0</v>
      </c>
      <c r="J221" s="362">
        <v>0</v>
      </c>
      <c r="K221" s="362">
        <v>0</v>
      </c>
      <c r="L221" s="362">
        <v>1</v>
      </c>
    </row>
    <row r="222" spans="1:12" ht="15" customHeight="1">
      <c r="A222" s="387" t="s">
        <v>2595</v>
      </c>
      <c r="B222" s="387" t="s">
        <v>2596</v>
      </c>
      <c r="C222" s="387" t="s">
        <v>2597</v>
      </c>
      <c r="D222" s="387" t="s">
        <v>1928</v>
      </c>
      <c r="E222" s="362">
        <v>0</v>
      </c>
      <c r="F222" s="362">
        <v>0</v>
      </c>
      <c r="G222" s="362">
        <v>0</v>
      </c>
      <c r="H222" s="362">
        <v>1</v>
      </c>
      <c r="I222" s="362">
        <v>0</v>
      </c>
      <c r="J222" s="362">
        <v>0</v>
      </c>
      <c r="K222" s="362">
        <v>1</v>
      </c>
      <c r="L222" s="362">
        <v>1</v>
      </c>
    </row>
    <row r="223" spans="1:12" ht="15" customHeight="1">
      <c r="A223" s="387" t="s">
        <v>2598</v>
      </c>
      <c r="B223" s="387" t="s">
        <v>2599</v>
      </c>
      <c r="C223" s="387" t="s">
        <v>2600</v>
      </c>
      <c r="D223" s="387" t="s">
        <v>1928</v>
      </c>
      <c r="E223" s="362">
        <v>0</v>
      </c>
      <c r="F223" s="362">
        <v>0</v>
      </c>
      <c r="G223" s="362">
        <v>0</v>
      </c>
      <c r="H223" s="362">
        <v>1</v>
      </c>
      <c r="I223" s="362">
        <v>0</v>
      </c>
      <c r="J223" s="362">
        <v>0</v>
      </c>
      <c r="K223" s="362">
        <v>1</v>
      </c>
      <c r="L223" s="362">
        <v>0</v>
      </c>
    </row>
    <row r="224" spans="1:12" ht="15" customHeight="1">
      <c r="A224" s="387" t="s">
        <v>2601</v>
      </c>
      <c r="B224" s="387" t="s">
        <v>2602</v>
      </c>
      <c r="C224" s="387" t="s">
        <v>2603</v>
      </c>
      <c r="D224" s="387" t="s">
        <v>1928</v>
      </c>
      <c r="E224" s="362">
        <v>0</v>
      </c>
      <c r="F224" s="362">
        <v>0</v>
      </c>
      <c r="G224" s="362">
        <v>0</v>
      </c>
      <c r="H224" s="362">
        <v>1</v>
      </c>
      <c r="I224" s="362">
        <v>0</v>
      </c>
      <c r="J224" s="362">
        <v>0</v>
      </c>
      <c r="K224" s="362">
        <v>0</v>
      </c>
      <c r="L224" s="362">
        <v>0</v>
      </c>
    </row>
    <row r="225" spans="1:12" ht="15" customHeight="1">
      <c r="A225" s="387" t="s">
        <v>2604</v>
      </c>
      <c r="B225" s="387" t="s">
        <v>2605</v>
      </c>
      <c r="C225" s="387" t="s">
        <v>2606</v>
      </c>
      <c r="D225" s="387" t="s">
        <v>1979</v>
      </c>
      <c r="E225" s="362">
        <v>1</v>
      </c>
      <c r="F225" s="362">
        <v>1</v>
      </c>
      <c r="G225" s="362">
        <v>1</v>
      </c>
      <c r="H225" s="362">
        <v>1</v>
      </c>
      <c r="I225" s="362">
        <v>0</v>
      </c>
      <c r="J225" s="362">
        <v>0</v>
      </c>
      <c r="K225" s="362">
        <v>0</v>
      </c>
      <c r="L225" s="362">
        <v>0</v>
      </c>
    </row>
    <row r="226" spans="1:12" ht="15" customHeight="1">
      <c r="A226" s="387" t="s">
        <v>2607</v>
      </c>
      <c r="B226" s="387" t="s">
        <v>2608</v>
      </c>
      <c r="C226" s="387" t="s">
        <v>2609</v>
      </c>
      <c r="D226" s="387" t="s">
        <v>1979</v>
      </c>
      <c r="E226" s="362">
        <v>1</v>
      </c>
      <c r="F226" s="362">
        <v>1</v>
      </c>
      <c r="G226" s="362">
        <v>1</v>
      </c>
      <c r="H226" s="362">
        <v>1</v>
      </c>
      <c r="I226" s="362">
        <v>0</v>
      </c>
      <c r="J226" s="362">
        <v>0</v>
      </c>
      <c r="K226" s="362">
        <v>1</v>
      </c>
      <c r="L226" s="362">
        <v>1</v>
      </c>
    </row>
    <row r="227" spans="1:12" ht="15" customHeight="1">
      <c r="A227" s="387" t="s">
        <v>2610</v>
      </c>
      <c r="B227" s="387" t="s">
        <v>2611</v>
      </c>
      <c r="C227" s="387" t="s">
        <v>2612</v>
      </c>
      <c r="D227" s="387" t="s">
        <v>1928</v>
      </c>
      <c r="E227" s="362">
        <v>0</v>
      </c>
      <c r="F227" s="362">
        <v>0</v>
      </c>
      <c r="G227" s="362">
        <v>0</v>
      </c>
      <c r="H227" s="362">
        <v>1</v>
      </c>
      <c r="I227" s="362">
        <v>0</v>
      </c>
      <c r="J227" s="362">
        <v>0</v>
      </c>
      <c r="K227" s="362">
        <v>0</v>
      </c>
      <c r="L227" s="362">
        <v>1</v>
      </c>
    </row>
    <row r="228" spans="1:12" ht="15" customHeight="1">
      <c r="A228" s="387" t="s">
        <v>2613</v>
      </c>
      <c r="B228" s="387" t="s">
        <v>2614</v>
      </c>
      <c r="C228" s="387" t="s">
        <v>2615</v>
      </c>
      <c r="D228" s="387" t="s">
        <v>1928</v>
      </c>
      <c r="E228" s="362">
        <v>0</v>
      </c>
      <c r="F228" s="362">
        <v>0</v>
      </c>
      <c r="G228" s="362">
        <v>0</v>
      </c>
      <c r="H228" s="362">
        <v>1</v>
      </c>
      <c r="I228" s="362">
        <v>0</v>
      </c>
      <c r="J228" s="362">
        <v>0</v>
      </c>
      <c r="K228" s="362">
        <v>1</v>
      </c>
      <c r="L228" s="362">
        <v>1</v>
      </c>
    </row>
    <row r="229" spans="1:12" ht="15" customHeight="1">
      <c r="A229" s="387" t="s">
        <v>2616</v>
      </c>
      <c r="B229" s="387" t="s">
        <v>2617</v>
      </c>
      <c r="C229" s="387" t="s">
        <v>2618</v>
      </c>
      <c r="D229" s="387" t="s">
        <v>2186</v>
      </c>
      <c r="E229" s="362">
        <v>0</v>
      </c>
      <c r="F229" s="362">
        <v>0</v>
      </c>
      <c r="G229" s="362">
        <v>0</v>
      </c>
      <c r="H229" s="362">
        <v>0</v>
      </c>
      <c r="I229" s="362">
        <v>0</v>
      </c>
      <c r="J229" s="362">
        <v>0</v>
      </c>
      <c r="K229" s="362">
        <v>0</v>
      </c>
      <c r="L229" s="362">
        <v>0</v>
      </c>
    </row>
    <row r="230" spans="1:12" ht="15" customHeight="1">
      <c r="A230" s="387" t="s">
        <v>2619</v>
      </c>
      <c r="B230" s="387" t="s">
        <v>2620</v>
      </c>
      <c r="C230" s="387" t="s">
        <v>2621</v>
      </c>
      <c r="D230" s="387" t="s">
        <v>1928</v>
      </c>
      <c r="E230" s="362">
        <v>0</v>
      </c>
      <c r="F230" s="362">
        <v>0</v>
      </c>
      <c r="G230" s="362">
        <v>0</v>
      </c>
      <c r="H230" s="362">
        <v>1</v>
      </c>
      <c r="I230" s="362">
        <v>0</v>
      </c>
      <c r="J230" s="362">
        <v>0</v>
      </c>
      <c r="K230" s="362">
        <v>1</v>
      </c>
      <c r="L230" s="362">
        <v>1</v>
      </c>
    </row>
    <row r="231" spans="1:12" ht="15" customHeight="1">
      <c r="A231" s="387" t="s">
        <v>2622</v>
      </c>
      <c r="B231" s="387" t="s">
        <v>2623</v>
      </c>
      <c r="C231" s="387" t="s">
        <v>2624</v>
      </c>
      <c r="D231" s="387" t="s">
        <v>1966</v>
      </c>
      <c r="E231" s="362">
        <v>1</v>
      </c>
      <c r="F231" s="362">
        <v>1</v>
      </c>
      <c r="G231" s="362">
        <v>1</v>
      </c>
      <c r="H231" s="362">
        <v>1</v>
      </c>
      <c r="I231" s="362">
        <v>0</v>
      </c>
      <c r="J231" s="362">
        <v>0</v>
      </c>
      <c r="K231" s="362">
        <v>1</v>
      </c>
      <c r="L231" s="362">
        <v>0</v>
      </c>
    </row>
    <row r="232" spans="1:12" ht="15" customHeight="1">
      <c r="A232" s="387" t="s">
        <v>2625</v>
      </c>
      <c r="B232" s="387" t="s">
        <v>2626</v>
      </c>
      <c r="C232" s="387" t="s">
        <v>2627</v>
      </c>
      <c r="D232" s="387" t="s">
        <v>1928</v>
      </c>
      <c r="E232" s="362">
        <v>0</v>
      </c>
      <c r="F232" s="362">
        <v>0</v>
      </c>
      <c r="G232" s="362">
        <v>0</v>
      </c>
      <c r="H232" s="362">
        <v>1</v>
      </c>
      <c r="I232" s="362">
        <v>0</v>
      </c>
      <c r="J232" s="362">
        <v>0</v>
      </c>
      <c r="K232" s="362">
        <v>0</v>
      </c>
      <c r="L232" s="362">
        <v>0</v>
      </c>
    </row>
    <row r="233" spans="1:12" ht="15" customHeight="1">
      <c r="A233" s="387" t="s">
        <v>2628</v>
      </c>
      <c r="B233" s="387" t="s">
        <v>2629</v>
      </c>
      <c r="C233" s="387" t="s">
        <v>2630</v>
      </c>
      <c r="D233" s="387" t="s">
        <v>1959</v>
      </c>
      <c r="E233" s="362">
        <v>1</v>
      </c>
      <c r="F233" s="362">
        <v>1</v>
      </c>
      <c r="G233" s="362">
        <v>1</v>
      </c>
      <c r="H233" s="362">
        <v>1</v>
      </c>
      <c r="I233" s="362">
        <v>0</v>
      </c>
      <c r="J233" s="362">
        <v>0</v>
      </c>
      <c r="K233" s="362">
        <v>1</v>
      </c>
      <c r="L233" s="362">
        <v>1</v>
      </c>
    </row>
    <row r="234" spans="1:12" ht="15" customHeight="1">
      <c r="A234" s="387" t="s">
        <v>2631</v>
      </c>
      <c r="B234" s="387" t="s">
        <v>2632</v>
      </c>
      <c r="C234" s="387" t="s">
        <v>2633</v>
      </c>
      <c r="D234" s="387" t="s">
        <v>2079</v>
      </c>
      <c r="E234" s="362">
        <v>1</v>
      </c>
      <c r="F234" s="362">
        <v>1</v>
      </c>
      <c r="G234" s="362">
        <v>1</v>
      </c>
      <c r="H234" s="362">
        <v>0</v>
      </c>
      <c r="I234" s="362">
        <v>0</v>
      </c>
      <c r="J234" s="362">
        <v>1</v>
      </c>
      <c r="K234" s="362">
        <v>0</v>
      </c>
      <c r="L234" s="362">
        <v>0</v>
      </c>
    </row>
    <row r="235" spans="1:12" ht="15" customHeight="1">
      <c r="A235" s="387" t="s">
        <v>2634</v>
      </c>
      <c r="B235" s="387" t="s">
        <v>2635</v>
      </c>
      <c r="C235" s="387" t="s">
        <v>2636</v>
      </c>
      <c r="D235" s="387" t="s">
        <v>1948</v>
      </c>
      <c r="E235" s="362">
        <v>0</v>
      </c>
      <c r="F235" s="362">
        <v>0</v>
      </c>
      <c r="G235" s="362">
        <v>0</v>
      </c>
      <c r="H235" s="362">
        <v>0</v>
      </c>
      <c r="I235" s="362">
        <v>1</v>
      </c>
      <c r="J235" s="362">
        <v>0</v>
      </c>
      <c r="K235" s="362">
        <v>0</v>
      </c>
      <c r="L235" s="362">
        <v>0</v>
      </c>
    </row>
    <row r="236" spans="1:12" ht="15" customHeight="1">
      <c r="A236" s="387" t="s">
        <v>2637</v>
      </c>
      <c r="B236" s="387" t="s">
        <v>2638</v>
      </c>
      <c r="C236" s="387" t="s">
        <v>2639</v>
      </c>
      <c r="D236" s="387" t="s">
        <v>1928</v>
      </c>
      <c r="E236" s="362">
        <v>0</v>
      </c>
      <c r="F236" s="362">
        <v>0</v>
      </c>
      <c r="G236" s="362">
        <v>0</v>
      </c>
      <c r="H236" s="362">
        <v>1</v>
      </c>
      <c r="I236" s="362">
        <v>0</v>
      </c>
      <c r="J236" s="362">
        <v>0</v>
      </c>
      <c r="K236" s="362">
        <v>0</v>
      </c>
      <c r="L236" s="362">
        <v>1</v>
      </c>
    </row>
    <row r="237" spans="1:12" ht="15" customHeight="1">
      <c r="A237" s="387" t="s">
        <v>2640</v>
      </c>
      <c r="B237" s="387" t="s">
        <v>2641</v>
      </c>
      <c r="C237" s="387" t="s">
        <v>2642</v>
      </c>
      <c r="D237" s="387" t="s">
        <v>2083</v>
      </c>
      <c r="E237" s="643">
        <v>0</v>
      </c>
      <c r="F237" s="643">
        <v>0</v>
      </c>
      <c r="G237" s="643">
        <v>0</v>
      </c>
      <c r="H237" s="643">
        <v>0</v>
      </c>
      <c r="I237" s="643">
        <v>0</v>
      </c>
      <c r="J237" s="643">
        <v>0</v>
      </c>
      <c r="K237" s="643">
        <v>0</v>
      </c>
      <c r="L237" s="362">
        <v>0</v>
      </c>
    </row>
    <row r="238" spans="1:12" ht="15" customHeight="1">
      <c r="A238" s="387" t="s">
        <v>2643</v>
      </c>
      <c r="B238" s="387" t="s">
        <v>2644</v>
      </c>
      <c r="C238" s="387" t="s">
        <v>2645</v>
      </c>
      <c r="D238" s="387" t="s">
        <v>1928</v>
      </c>
      <c r="E238" s="362">
        <v>0</v>
      </c>
      <c r="F238" s="362">
        <v>0</v>
      </c>
      <c r="G238" s="362">
        <v>0</v>
      </c>
      <c r="H238" s="362">
        <v>1</v>
      </c>
      <c r="I238" s="362">
        <v>0</v>
      </c>
      <c r="J238" s="362">
        <v>0</v>
      </c>
      <c r="K238" s="362">
        <v>1</v>
      </c>
      <c r="L238" s="362">
        <v>0</v>
      </c>
    </row>
    <row r="239" spans="1:12" ht="15" customHeight="1">
      <c r="A239" s="387" t="s">
        <v>2646</v>
      </c>
      <c r="B239" s="387" t="s">
        <v>2647</v>
      </c>
      <c r="C239" s="387" t="s">
        <v>2648</v>
      </c>
      <c r="D239" s="387" t="s">
        <v>1979</v>
      </c>
      <c r="E239" s="362">
        <v>1</v>
      </c>
      <c r="F239" s="362">
        <v>1</v>
      </c>
      <c r="G239" s="362">
        <v>1</v>
      </c>
      <c r="H239" s="362">
        <v>1</v>
      </c>
      <c r="I239" s="362">
        <v>0</v>
      </c>
      <c r="J239" s="362">
        <v>0</v>
      </c>
      <c r="K239" s="362">
        <v>0</v>
      </c>
      <c r="L239" s="362">
        <v>1</v>
      </c>
    </row>
    <row r="240" spans="1:12" ht="15" customHeight="1">
      <c r="A240" s="387" t="s">
        <v>2649</v>
      </c>
      <c r="B240" s="387" t="s">
        <v>2650</v>
      </c>
      <c r="C240" s="387" t="s">
        <v>2651</v>
      </c>
      <c r="D240" s="387" t="s">
        <v>1928</v>
      </c>
      <c r="E240" s="362">
        <v>0</v>
      </c>
      <c r="F240" s="362">
        <v>0</v>
      </c>
      <c r="G240" s="362">
        <v>0</v>
      </c>
      <c r="H240" s="362">
        <v>1</v>
      </c>
      <c r="I240" s="362">
        <v>0</v>
      </c>
      <c r="J240" s="362">
        <v>0</v>
      </c>
      <c r="K240" s="362">
        <v>0</v>
      </c>
      <c r="L240" s="362">
        <v>1</v>
      </c>
    </row>
    <row r="241" spans="1:12" ht="15" customHeight="1">
      <c r="A241" s="387" t="s">
        <v>2652</v>
      </c>
      <c r="B241" s="387" t="s">
        <v>2653</v>
      </c>
      <c r="C241" s="387" t="s">
        <v>2654</v>
      </c>
      <c r="D241" s="387" t="s">
        <v>1928</v>
      </c>
      <c r="E241" s="362">
        <v>0</v>
      </c>
      <c r="F241" s="362">
        <v>0</v>
      </c>
      <c r="G241" s="362">
        <v>0</v>
      </c>
      <c r="H241" s="362">
        <v>1</v>
      </c>
      <c r="I241" s="362">
        <v>0</v>
      </c>
      <c r="J241" s="362">
        <v>0</v>
      </c>
      <c r="K241" s="362">
        <v>1</v>
      </c>
      <c r="L241" s="362">
        <v>1</v>
      </c>
    </row>
    <row r="242" spans="1:12" ht="15" customHeight="1">
      <c r="A242" s="387" t="s">
        <v>2655</v>
      </c>
      <c r="B242" s="387" t="s">
        <v>2656</v>
      </c>
      <c r="C242" s="387" t="s">
        <v>2657</v>
      </c>
      <c r="D242" s="387" t="s">
        <v>1979</v>
      </c>
      <c r="E242" s="362">
        <v>1</v>
      </c>
      <c r="F242" s="362">
        <v>1</v>
      </c>
      <c r="G242" s="362">
        <v>1</v>
      </c>
      <c r="H242" s="362">
        <v>1</v>
      </c>
      <c r="I242" s="362">
        <v>0</v>
      </c>
      <c r="J242" s="362">
        <v>0</v>
      </c>
      <c r="K242" s="362">
        <v>0</v>
      </c>
      <c r="L242" s="362">
        <v>1</v>
      </c>
    </row>
    <row r="243" spans="1:12" ht="15" customHeight="1">
      <c r="A243" s="387" t="s">
        <v>2658</v>
      </c>
      <c r="B243" s="387" t="s">
        <v>2659</v>
      </c>
      <c r="C243" s="387" t="s">
        <v>2660</v>
      </c>
      <c r="D243" s="387" t="s">
        <v>2262</v>
      </c>
      <c r="E243" s="362">
        <v>0</v>
      </c>
      <c r="F243" s="362">
        <v>0</v>
      </c>
      <c r="G243" s="362">
        <v>0</v>
      </c>
      <c r="H243" s="362">
        <v>0</v>
      </c>
      <c r="I243" s="362">
        <v>0</v>
      </c>
      <c r="J243" s="362">
        <v>0</v>
      </c>
      <c r="K243" s="362">
        <v>0</v>
      </c>
      <c r="L243" s="362">
        <v>0</v>
      </c>
    </row>
    <row r="244" spans="1:12" ht="15" customHeight="1">
      <c r="A244" s="387" t="s">
        <v>2661</v>
      </c>
      <c r="B244" s="387" t="s">
        <v>2662</v>
      </c>
      <c r="C244" s="387" t="s">
        <v>2663</v>
      </c>
      <c r="D244" s="387" t="s">
        <v>1928</v>
      </c>
      <c r="E244" s="362">
        <v>0</v>
      </c>
      <c r="F244" s="362">
        <v>0</v>
      </c>
      <c r="G244" s="362">
        <v>0</v>
      </c>
      <c r="H244" s="362">
        <v>1</v>
      </c>
      <c r="I244" s="362">
        <v>0</v>
      </c>
      <c r="J244" s="362">
        <v>0</v>
      </c>
      <c r="K244" s="362">
        <v>0</v>
      </c>
      <c r="L244" s="362">
        <v>1</v>
      </c>
    </row>
    <row r="245" spans="1:12" ht="15" customHeight="1">
      <c r="A245" s="387" t="s">
        <v>2664</v>
      </c>
      <c r="B245" s="387" t="s">
        <v>2665</v>
      </c>
      <c r="C245" s="387" t="s">
        <v>2666</v>
      </c>
      <c r="D245" s="387" t="s">
        <v>1979</v>
      </c>
      <c r="E245" s="362">
        <v>1</v>
      </c>
      <c r="F245" s="362">
        <v>1</v>
      </c>
      <c r="G245" s="362">
        <v>1</v>
      </c>
      <c r="H245" s="362">
        <v>1</v>
      </c>
      <c r="I245" s="362">
        <v>0</v>
      </c>
      <c r="J245" s="362">
        <v>0</v>
      </c>
      <c r="K245" s="362">
        <v>1</v>
      </c>
      <c r="L245" s="362">
        <v>0</v>
      </c>
    </row>
    <row r="246" spans="1:12" ht="15" customHeight="1">
      <c r="A246" s="387" t="s">
        <v>2667</v>
      </c>
      <c r="B246" s="387" t="s">
        <v>2668</v>
      </c>
      <c r="C246" s="387" t="s">
        <v>2669</v>
      </c>
      <c r="D246" s="387" t="s">
        <v>1979</v>
      </c>
      <c r="E246" s="362">
        <v>1</v>
      </c>
      <c r="F246" s="362">
        <v>1</v>
      </c>
      <c r="G246" s="362">
        <v>1</v>
      </c>
      <c r="H246" s="362">
        <v>1</v>
      </c>
      <c r="I246" s="362">
        <v>0</v>
      </c>
      <c r="J246" s="362">
        <v>0</v>
      </c>
      <c r="K246" s="362">
        <v>0</v>
      </c>
      <c r="L246" s="362">
        <v>0</v>
      </c>
    </row>
    <row r="247" spans="1:12" ht="15" customHeight="1">
      <c r="A247" s="387" t="s">
        <v>2670</v>
      </c>
      <c r="B247" s="387" t="s">
        <v>2671</v>
      </c>
      <c r="C247" s="387" t="s">
        <v>2672</v>
      </c>
      <c r="D247" s="387" t="s">
        <v>1966</v>
      </c>
      <c r="E247" s="362">
        <v>1</v>
      </c>
      <c r="F247" s="362">
        <v>1</v>
      </c>
      <c r="G247" s="362">
        <v>1</v>
      </c>
      <c r="H247" s="362">
        <v>1</v>
      </c>
      <c r="I247" s="362">
        <v>0</v>
      </c>
      <c r="J247" s="362">
        <v>0</v>
      </c>
      <c r="K247" s="362">
        <v>1</v>
      </c>
      <c r="L247" s="362">
        <v>0</v>
      </c>
    </row>
    <row r="248" spans="1:12" ht="15" customHeight="1">
      <c r="A248" s="387" t="s">
        <v>2673</v>
      </c>
      <c r="B248" s="387" t="s">
        <v>2674</v>
      </c>
      <c r="C248" s="387" t="s">
        <v>2675</v>
      </c>
      <c r="D248" s="387" t="s">
        <v>1928</v>
      </c>
      <c r="E248" s="362">
        <v>0</v>
      </c>
      <c r="F248" s="362">
        <v>0</v>
      </c>
      <c r="G248" s="362">
        <v>0</v>
      </c>
      <c r="H248" s="362">
        <v>1</v>
      </c>
      <c r="I248" s="362">
        <v>0</v>
      </c>
      <c r="J248" s="362">
        <v>0</v>
      </c>
      <c r="K248" s="362">
        <v>1</v>
      </c>
      <c r="L248" s="362">
        <v>0</v>
      </c>
    </row>
    <row r="249" spans="1:12" ht="15" customHeight="1">
      <c r="A249" s="387" t="s">
        <v>2676</v>
      </c>
      <c r="B249" s="387" t="s">
        <v>2677</v>
      </c>
      <c r="C249" s="387" t="s">
        <v>2678</v>
      </c>
      <c r="D249" s="387" t="s">
        <v>1928</v>
      </c>
      <c r="E249" s="362">
        <v>0</v>
      </c>
      <c r="F249" s="362">
        <v>0</v>
      </c>
      <c r="G249" s="362">
        <v>0</v>
      </c>
      <c r="H249" s="362">
        <v>1</v>
      </c>
      <c r="I249" s="362">
        <v>0</v>
      </c>
      <c r="J249" s="362">
        <v>0</v>
      </c>
      <c r="K249" s="362">
        <v>1</v>
      </c>
      <c r="L249" s="362">
        <v>0</v>
      </c>
    </row>
    <row r="250" spans="1:12" ht="15" customHeight="1">
      <c r="A250" s="387" t="s">
        <v>2679</v>
      </c>
      <c r="B250" s="387" t="s">
        <v>2680</v>
      </c>
      <c r="C250" s="387" t="s">
        <v>2681</v>
      </c>
      <c r="D250" s="387" t="s">
        <v>2186</v>
      </c>
      <c r="E250" s="362">
        <v>0</v>
      </c>
      <c r="F250" s="362">
        <v>0</v>
      </c>
      <c r="G250" s="362">
        <v>0</v>
      </c>
      <c r="H250" s="362">
        <v>0</v>
      </c>
      <c r="I250" s="362">
        <v>0</v>
      </c>
      <c r="J250" s="362">
        <v>0</v>
      </c>
      <c r="K250" s="362">
        <v>0</v>
      </c>
      <c r="L250" s="362">
        <v>0</v>
      </c>
    </row>
    <row r="251" spans="1:12" ht="15" customHeight="1">
      <c r="A251" s="387" t="s">
        <v>2682</v>
      </c>
      <c r="B251" s="387" t="s">
        <v>2683</v>
      </c>
      <c r="C251" s="387" t="s">
        <v>2684</v>
      </c>
      <c r="D251" s="387" t="s">
        <v>1979</v>
      </c>
      <c r="E251" s="362">
        <v>1</v>
      </c>
      <c r="F251" s="362">
        <v>1</v>
      </c>
      <c r="G251" s="362">
        <v>1</v>
      </c>
      <c r="H251" s="362">
        <v>1</v>
      </c>
      <c r="I251" s="362">
        <v>0</v>
      </c>
      <c r="J251" s="362">
        <v>0</v>
      </c>
      <c r="K251" s="362">
        <v>1</v>
      </c>
      <c r="L251" s="362">
        <v>0</v>
      </c>
    </row>
    <row r="252" spans="1:12" ht="15" customHeight="1">
      <c r="A252" s="387" t="s">
        <v>2685</v>
      </c>
      <c r="B252" s="387" t="s">
        <v>2686</v>
      </c>
      <c r="C252" s="387" t="s">
        <v>2687</v>
      </c>
      <c r="D252" s="387" t="s">
        <v>1952</v>
      </c>
      <c r="E252" s="362">
        <v>0</v>
      </c>
      <c r="F252" s="362">
        <v>0</v>
      </c>
      <c r="G252" s="362">
        <v>0</v>
      </c>
      <c r="H252" s="362">
        <v>0</v>
      </c>
      <c r="I252" s="362">
        <v>0</v>
      </c>
      <c r="J252" s="362">
        <v>1</v>
      </c>
      <c r="K252" s="362">
        <v>0</v>
      </c>
      <c r="L252" s="362">
        <v>0</v>
      </c>
    </row>
    <row r="253" spans="1:12" ht="15" customHeight="1">
      <c r="A253" s="387" t="s">
        <v>2688</v>
      </c>
      <c r="B253" s="387" t="s">
        <v>2689</v>
      </c>
      <c r="C253" s="387" t="s">
        <v>2690</v>
      </c>
      <c r="D253" s="387" t="s">
        <v>1948</v>
      </c>
      <c r="E253" s="362">
        <v>0</v>
      </c>
      <c r="F253" s="362">
        <v>0</v>
      </c>
      <c r="G253" s="362">
        <v>0</v>
      </c>
      <c r="H253" s="362">
        <v>0</v>
      </c>
      <c r="I253" s="362">
        <v>1</v>
      </c>
      <c r="J253" s="362">
        <v>0</v>
      </c>
      <c r="K253" s="362">
        <v>0</v>
      </c>
      <c r="L253" s="362">
        <v>1</v>
      </c>
    </row>
    <row r="254" spans="1:12" ht="15" customHeight="1">
      <c r="A254" s="387" t="s">
        <v>2691</v>
      </c>
      <c r="B254" s="387" t="s">
        <v>2692</v>
      </c>
      <c r="C254" s="387" t="s">
        <v>2693</v>
      </c>
      <c r="D254" s="387" t="s">
        <v>1979</v>
      </c>
      <c r="E254" s="362">
        <v>1</v>
      </c>
      <c r="F254" s="362">
        <v>1</v>
      </c>
      <c r="G254" s="362">
        <v>1</v>
      </c>
      <c r="H254" s="362">
        <v>1</v>
      </c>
      <c r="I254" s="362">
        <v>0</v>
      </c>
      <c r="J254" s="362">
        <v>1</v>
      </c>
      <c r="K254" s="362">
        <v>1</v>
      </c>
      <c r="L254" s="362">
        <v>0</v>
      </c>
    </row>
    <row r="255" spans="1:12" ht="15" customHeight="1">
      <c r="A255" s="387" t="s">
        <v>2694</v>
      </c>
      <c r="B255" s="387" t="s">
        <v>2695</v>
      </c>
      <c r="C255" s="387" t="s">
        <v>2696</v>
      </c>
      <c r="D255" s="387" t="s">
        <v>2186</v>
      </c>
      <c r="E255" s="362">
        <v>0</v>
      </c>
      <c r="F255" s="362">
        <v>0</v>
      </c>
      <c r="G255" s="362">
        <v>0</v>
      </c>
      <c r="H255" s="362">
        <v>0</v>
      </c>
      <c r="I255" s="362">
        <v>0</v>
      </c>
      <c r="J255" s="362">
        <v>0</v>
      </c>
      <c r="K255" s="362">
        <v>0</v>
      </c>
      <c r="L255" s="362">
        <v>0</v>
      </c>
    </row>
    <row r="256" spans="1:12" ht="15" customHeight="1">
      <c r="A256" s="387" t="s">
        <v>2697</v>
      </c>
      <c r="B256" s="387" t="s">
        <v>2698</v>
      </c>
      <c r="C256" s="387" t="s">
        <v>2699</v>
      </c>
      <c r="D256" s="387" t="s">
        <v>1948</v>
      </c>
      <c r="E256" s="362">
        <v>0</v>
      </c>
      <c r="F256" s="362">
        <v>0</v>
      </c>
      <c r="G256" s="362">
        <v>0</v>
      </c>
      <c r="H256" s="362">
        <v>0</v>
      </c>
      <c r="I256" s="362">
        <v>1</v>
      </c>
      <c r="J256" s="362">
        <v>0</v>
      </c>
      <c r="K256" s="362">
        <v>0</v>
      </c>
      <c r="L256" s="362">
        <v>0</v>
      </c>
    </row>
    <row r="257" spans="1:12" ht="15" customHeight="1">
      <c r="A257" s="387" t="s">
        <v>2700</v>
      </c>
      <c r="B257" s="387" t="s">
        <v>2701</v>
      </c>
      <c r="C257" s="387" t="s">
        <v>2702</v>
      </c>
      <c r="D257" s="387" t="s">
        <v>1928</v>
      </c>
      <c r="E257" s="362">
        <v>0</v>
      </c>
      <c r="F257" s="362">
        <v>0</v>
      </c>
      <c r="G257" s="362">
        <v>0</v>
      </c>
      <c r="H257" s="362">
        <v>1</v>
      </c>
      <c r="I257" s="362">
        <v>0</v>
      </c>
      <c r="J257" s="362">
        <v>0</v>
      </c>
      <c r="K257" s="362">
        <v>1</v>
      </c>
      <c r="L257" s="362">
        <v>0</v>
      </c>
    </row>
    <row r="258" spans="1:12" ht="15" customHeight="1">
      <c r="A258" s="387" t="s">
        <v>2703</v>
      </c>
      <c r="B258" s="387" t="s">
        <v>2704</v>
      </c>
      <c r="C258" s="387" t="s">
        <v>2705</v>
      </c>
      <c r="D258" s="387" t="s">
        <v>1979</v>
      </c>
      <c r="E258" s="362">
        <v>1</v>
      </c>
      <c r="F258" s="362">
        <v>1</v>
      </c>
      <c r="G258" s="362">
        <v>1</v>
      </c>
      <c r="H258" s="362">
        <v>1</v>
      </c>
      <c r="I258" s="362">
        <v>0</v>
      </c>
      <c r="J258" s="362">
        <v>0</v>
      </c>
      <c r="K258" s="362">
        <v>1</v>
      </c>
      <c r="L258" s="362">
        <v>1</v>
      </c>
    </row>
    <row r="259" spans="1:12" ht="15" customHeight="1">
      <c r="A259" s="387" t="s">
        <v>2706</v>
      </c>
      <c r="B259" s="387" t="s">
        <v>2707</v>
      </c>
      <c r="C259" s="387" t="s">
        <v>2708</v>
      </c>
      <c r="D259" s="387" t="s">
        <v>2079</v>
      </c>
      <c r="E259" s="362">
        <v>1</v>
      </c>
      <c r="F259" s="362">
        <v>1</v>
      </c>
      <c r="G259" s="362">
        <v>1</v>
      </c>
      <c r="H259" s="362">
        <v>0</v>
      </c>
      <c r="I259" s="362">
        <v>0</v>
      </c>
      <c r="J259" s="362">
        <v>0</v>
      </c>
      <c r="K259" s="362">
        <v>0</v>
      </c>
      <c r="L259" s="362">
        <v>1</v>
      </c>
    </row>
    <row r="260" spans="1:12" ht="15" customHeight="1">
      <c r="A260" s="387" t="s">
        <v>2709</v>
      </c>
      <c r="B260" s="387" t="s">
        <v>2710</v>
      </c>
      <c r="C260" s="387" t="s">
        <v>2711</v>
      </c>
      <c r="D260" s="387" t="s">
        <v>1952</v>
      </c>
      <c r="E260" s="362">
        <v>0</v>
      </c>
      <c r="F260" s="362">
        <v>0</v>
      </c>
      <c r="G260" s="362">
        <v>0</v>
      </c>
      <c r="H260" s="362">
        <v>0</v>
      </c>
      <c r="I260" s="362">
        <v>0</v>
      </c>
      <c r="J260" s="362">
        <v>1</v>
      </c>
      <c r="K260" s="362">
        <v>0</v>
      </c>
      <c r="L260" s="362">
        <v>0</v>
      </c>
    </row>
    <row r="261" spans="1:12" ht="15" customHeight="1">
      <c r="A261" s="387" t="s">
        <v>2712</v>
      </c>
      <c r="B261" s="387" t="s">
        <v>2713</v>
      </c>
      <c r="C261" s="387" t="s">
        <v>2714</v>
      </c>
      <c r="D261" s="387" t="s">
        <v>1948</v>
      </c>
      <c r="E261" s="362">
        <v>0</v>
      </c>
      <c r="F261" s="362">
        <v>0</v>
      </c>
      <c r="G261" s="362">
        <v>0</v>
      </c>
      <c r="H261" s="362">
        <v>0</v>
      </c>
      <c r="I261" s="362">
        <v>1</v>
      </c>
      <c r="J261" s="362">
        <v>0</v>
      </c>
      <c r="K261" s="362">
        <v>0</v>
      </c>
      <c r="L261" s="362">
        <v>0</v>
      </c>
    </row>
    <row r="262" spans="1:12" ht="15" customHeight="1">
      <c r="A262" s="387" t="s">
        <v>2715</v>
      </c>
      <c r="B262" s="387" t="s">
        <v>2716</v>
      </c>
      <c r="C262" s="387" t="s">
        <v>2717</v>
      </c>
      <c r="D262" s="387" t="s">
        <v>1928</v>
      </c>
      <c r="E262" s="362">
        <v>0</v>
      </c>
      <c r="F262" s="362">
        <v>0</v>
      </c>
      <c r="G262" s="362">
        <v>0</v>
      </c>
      <c r="H262" s="362">
        <v>1</v>
      </c>
      <c r="I262" s="362">
        <v>0</v>
      </c>
      <c r="J262" s="362">
        <v>0</v>
      </c>
      <c r="K262" s="362">
        <v>1</v>
      </c>
      <c r="L262" s="362">
        <v>1</v>
      </c>
    </row>
    <row r="263" spans="1:12" ht="15" customHeight="1">
      <c r="A263" s="387" t="s">
        <v>2718</v>
      </c>
      <c r="B263" s="387" t="s">
        <v>2719</v>
      </c>
      <c r="C263" s="387" t="s">
        <v>2720</v>
      </c>
      <c r="D263" s="387" t="s">
        <v>1928</v>
      </c>
      <c r="E263" s="362">
        <v>0</v>
      </c>
      <c r="F263" s="362">
        <v>0</v>
      </c>
      <c r="G263" s="362">
        <v>0</v>
      </c>
      <c r="H263" s="362">
        <v>1</v>
      </c>
      <c r="I263" s="362">
        <v>0</v>
      </c>
      <c r="J263" s="362">
        <v>0</v>
      </c>
      <c r="K263" s="362">
        <v>1</v>
      </c>
      <c r="L263" s="362">
        <v>0</v>
      </c>
    </row>
    <row r="264" spans="1:12" ht="15" customHeight="1">
      <c r="A264" s="387" t="s">
        <v>2721</v>
      </c>
      <c r="B264" s="387" t="s">
        <v>2722</v>
      </c>
      <c r="C264" s="387" t="s">
        <v>2723</v>
      </c>
      <c r="D264" s="387" t="s">
        <v>1966</v>
      </c>
      <c r="E264" s="362">
        <v>1</v>
      </c>
      <c r="F264" s="362">
        <v>1</v>
      </c>
      <c r="G264" s="362">
        <v>1</v>
      </c>
      <c r="H264" s="362">
        <v>1</v>
      </c>
      <c r="I264" s="362">
        <v>0</v>
      </c>
      <c r="J264" s="362">
        <v>0</v>
      </c>
      <c r="K264" s="362">
        <v>1</v>
      </c>
      <c r="L264" s="362">
        <v>0</v>
      </c>
    </row>
    <row r="265" spans="1:12" ht="15" customHeight="1">
      <c r="A265" s="387" t="s">
        <v>2724</v>
      </c>
      <c r="B265" s="387" t="s">
        <v>2725</v>
      </c>
      <c r="C265" s="387" t="s">
        <v>2726</v>
      </c>
      <c r="D265" s="387" t="s">
        <v>1928</v>
      </c>
      <c r="E265" s="362">
        <v>0</v>
      </c>
      <c r="F265" s="362">
        <v>0</v>
      </c>
      <c r="G265" s="362">
        <v>0</v>
      </c>
      <c r="H265" s="362">
        <v>1</v>
      </c>
      <c r="I265" s="362">
        <v>0</v>
      </c>
      <c r="J265" s="362">
        <v>0</v>
      </c>
      <c r="K265" s="362">
        <v>1</v>
      </c>
      <c r="L265" s="362">
        <v>1</v>
      </c>
    </row>
    <row r="266" spans="1:12" ht="15" customHeight="1">
      <c r="A266" s="387" t="s">
        <v>2727</v>
      </c>
      <c r="B266" s="387" t="s">
        <v>2728</v>
      </c>
      <c r="C266" s="387" t="s">
        <v>2729</v>
      </c>
      <c r="D266" s="387" t="s">
        <v>2079</v>
      </c>
      <c r="E266" s="362">
        <v>1</v>
      </c>
      <c r="F266" s="362">
        <v>1</v>
      </c>
      <c r="G266" s="362">
        <v>1</v>
      </c>
      <c r="H266" s="362">
        <v>0</v>
      </c>
      <c r="I266" s="362">
        <v>0</v>
      </c>
      <c r="J266" s="362">
        <v>1</v>
      </c>
      <c r="K266" s="362">
        <v>0</v>
      </c>
      <c r="L266" s="362">
        <v>0</v>
      </c>
    </row>
    <row r="267" spans="1:12" ht="15" customHeight="1">
      <c r="A267" s="387" t="s">
        <v>2730</v>
      </c>
      <c r="B267" s="387" t="s">
        <v>2731</v>
      </c>
      <c r="C267" s="387" t="s">
        <v>2732</v>
      </c>
      <c r="D267" s="387" t="s">
        <v>2186</v>
      </c>
      <c r="E267" s="362">
        <v>0</v>
      </c>
      <c r="F267" s="362">
        <v>0</v>
      </c>
      <c r="G267" s="362">
        <v>0</v>
      </c>
      <c r="H267" s="362">
        <v>0</v>
      </c>
      <c r="I267" s="362">
        <v>0</v>
      </c>
      <c r="J267" s="362">
        <v>0</v>
      </c>
      <c r="K267" s="362">
        <v>0</v>
      </c>
      <c r="L267" s="362">
        <v>0</v>
      </c>
    </row>
    <row r="268" spans="1:12" ht="15" customHeight="1">
      <c r="A268" s="387" t="s">
        <v>2733</v>
      </c>
      <c r="B268" s="387" t="s">
        <v>2734</v>
      </c>
      <c r="C268" s="387" t="s">
        <v>2735</v>
      </c>
      <c r="D268" s="387" t="s">
        <v>1928</v>
      </c>
      <c r="E268" s="362">
        <v>0</v>
      </c>
      <c r="F268" s="362">
        <v>0</v>
      </c>
      <c r="G268" s="362">
        <v>0</v>
      </c>
      <c r="H268" s="362">
        <v>1</v>
      </c>
      <c r="I268" s="362">
        <v>0</v>
      </c>
      <c r="J268" s="362">
        <v>0</v>
      </c>
      <c r="K268" s="362">
        <v>0</v>
      </c>
      <c r="L268" s="362">
        <v>0</v>
      </c>
    </row>
    <row r="269" spans="1:12" ht="15" customHeight="1">
      <c r="A269" s="387" t="s">
        <v>2736</v>
      </c>
      <c r="B269" s="387" t="s">
        <v>2737</v>
      </c>
      <c r="C269" s="387" t="s">
        <v>2738</v>
      </c>
      <c r="D269" s="387" t="s">
        <v>1979</v>
      </c>
      <c r="E269" s="362">
        <v>1</v>
      </c>
      <c r="F269" s="362">
        <v>1</v>
      </c>
      <c r="G269" s="362">
        <v>1</v>
      </c>
      <c r="H269" s="362">
        <v>1</v>
      </c>
      <c r="I269" s="362">
        <v>0</v>
      </c>
      <c r="J269" s="362">
        <v>0</v>
      </c>
      <c r="K269" s="362">
        <v>0</v>
      </c>
      <c r="L269" s="362">
        <v>0</v>
      </c>
    </row>
    <row r="270" spans="1:12" ht="15" customHeight="1">
      <c r="A270" s="387" t="s">
        <v>2739</v>
      </c>
      <c r="B270" s="387" t="s">
        <v>2740</v>
      </c>
      <c r="C270" s="387" t="s">
        <v>2741</v>
      </c>
      <c r="D270" s="387" t="s">
        <v>1979</v>
      </c>
      <c r="E270" s="362">
        <v>1</v>
      </c>
      <c r="F270" s="362">
        <v>1</v>
      </c>
      <c r="G270" s="362">
        <v>1</v>
      </c>
      <c r="H270" s="362">
        <v>1</v>
      </c>
      <c r="I270" s="362">
        <v>0</v>
      </c>
      <c r="J270" s="362">
        <v>0</v>
      </c>
      <c r="K270" s="362">
        <v>0</v>
      </c>
      <c r="L270" s="362">
        <v>0</v>
      </c>
    </row>
    <row r="271" spans="1:12" ht="15" customHeight="1">
      <c r="A271" s="387" t="s">
        <v>2742</v>
      </c>
      <c r="B271" s="387" t="s">
        <v>2743</v>
      </c>
      <c r="C271" s="387" t="s">
        <v>2744</v>
      </c>
      <c r="D271" s="387" t="s">
        <v>1979</v>
      </c>
      <c r="E271" s="362">
        <v>1</v>
      </c>
      <c r="F271" s="362">
        <v>1</v>
      </c>
      <c r="G271" s="362">
        <v>1</v>
      </c>
      <c r="H271" s="362">
        <v>1</v>
      </c>
      <c r="I271" s="362">
        <v>0</v>
      </c>
      <c r="J271" s="362">
        <v>0</v>
      </c>
      <c r="K271" s="362">
        <v>1</v>
      </c>
      <c r="L271" s="362">
        <v>0</v>
      </c>
    </row>
    <row r="272" spans="1:12" ht="15" customHeight="1">
      <c r="A272" s="387" t="s">
        <v>2745</v>
      </c>
      <c r="B272" s="387" t="s">
        <v>2746</v>
      </c>
      <c r="C272" s="387" t="s">
        <v>2747</v>
      </c>
      <c r="D272" s="387" t="s">
        <v>1928</v>
      </c>
      <c r="E272" s="362">
        <v>0</v>
      </c>
      <c r="F272" s="362">
        <v>0</v>
      </c>
      <c r="G272" s="362">
        <v>0</v>
      </c>
      <c r="H272" s="362">
        <v>1</v>
      </c>
      <c r="I272" s="362">
        <v>0</v>
      </c>
      <c r="J272" s="362">
        <v>0</v>
      </c>
      <c r="K272" s="362">
        <v>0</v>
      </c>
      <c r="L272" s="362">
        <v>1</v>
      </c>
    </row>
    <row r="273" spans="1:12" ht="15" customHeight="1">
      <c r="A273" s="387" t="s">
        <v>2748</v>
      </c>
      <c r="B273" s="387" t="s">
        <v>2749</v>
      </c>
      <c r="C273" s="387" t="s">
        <v>2750</v>
      </c>
      <c r="D273" s="387" t="s">
        <v>1979</v>
      </c>
      <c r="E273" s="362">
        <v>1</v>
      </c>
      <c r="F273" s="362">
        <v>1</v>
      </c>
      <c r="G273" s="362">
        <v>1</v>
      </c>
      <c r="H273" s="362">
        <v>1</v>
      </c>
      <c r="I273" s="362">
        <v>0</v>
      </c>
      <c r="J273" s="362">
        <v>0</v>
      </c>
      <c r="K273" s="362">
        <v>1</v>
      </c>
      <c r="L273" s="362">
        <v>0</v>
      </c>
    </row>
    <row r="274" spans="1:12" ht="15" customHeight="1">
      <c r="A274" s="387" t="s">
        <v>2751</v>
      </c>
      <c r="B274" s="387" t="s">
        <v>2752</v>
      </c>
      <c r="C274" s="387" t="s">
        <v>2753</v>
      </c>
      <c r="D274" s="387" t="s">
        <v>1959</v>
      </c>
      <c r="E274" s="362">
        <v>1</v>
      </c>
      <c r="F274" s="362">
        <v>1</v>
      </c>
      <c r="G274" s="362">
        <v>1</v>
      </c>
      <c r="H274" s="362">
        <v>1</v>
      </c>
      <c r="I274" s="362">
        <v>0</v>
      </c>
      <c r="J274" s="362">
        <v>0</v>
      </c>
      <c r="K274" s="362">
        <v>1</v>
      </c>
      <c r="L274" s="362">
        <v>0</v>
      </c>
    </row>
    <row r="275" spans="1:12" ht="15" customHeight="1">
      <c r="A275" s="387" t="s">
        <v>2754</v>
      </c>
      <c r="B275" s="387" t="s">
        <v>2755</v>
      </c>
      <c r="C275" s="387" t="s">
        <v>2756</v>
      </c>
      <c r="D275" s="387" t="s">
        <v>1979</v>
      </c>
      <c r="E275" s="362">
        <v>1</v>
      </c>
      <c r="F275" s="362">
        <v>1</v>
      </c>
      <c r="G275" s="362">
        <v>1</v>
      </c>
      <c r="H275" s="362">
        <v>1</v>
      </c>
      <c r="I275" s="362">
        <v>0</v>
      </c>
      <c r="J275" s="362">
        <v>0</v>
      </c>
      <c r="K275" s="362">
        <v>0</v>
      </c>
      <c r="L275" s="362">
        <v>0</v>
      </c>
    </row>
    <row r="276" spans="1:12" ht="15" customHeight="1">
      <c r="A276" s="387" t="s">
        <v>2757</v>
      </c>
      <c r="B276" s="387" t="s">
        <v>2758</v>
      </c>
      <c r="C276" s="387" t="s">
        <v>2759</v>
      </c>
      <c r="D276" s="387" t="s">
        <v>1928</v>
      </c>
      <c r="E276" s="362">
        <v>0</v>
      </c>
      <c r="F276" s="362">
        <v>0</v>
      </c>
      <c r="G276" s="362">
        <v>0</v>
      </c>
      <c r="H276" s="362">
        <v>1</v>
      </c>
      <c r="I276" s="362">
        <v>0</v>
      </c>
      <c r="J276" s="362">
        <v>0</v>
      </c>
      <c r="K276" s="362">
        <v>1</v>
      </c>
      <c r="L276" s="362">
        <v>0</v>
      </c>
    </row>
    <row r="277" spans="1:12" ht="15" customHeight="1">
      <c r="A277" s="387" t="s">
        <v>2760</v>
      </c>
      <c r="B277" s="387" t="s">
        <v>2761</v>
      </c>
      <c r="C277" s="387" t="s">
        <v>2762</v>
      </c>
      <c r="D277" s="387" t="s">
        <v>1928</v>
      </c>
      <c r="E277" s="362">
        <v>0</v>
      </c>
      <c r="F277" s="362">
        <v>0</v>
      </c>
      <c r="G277" s="362">
        <v>0</v>
      </c>
      <c r="H277" s="362">
        <v>1</v>
      </c>
      <c r="I277" s="362">
        <v>0</v>
      </c>
      <c r="J277" s="362">
        <v>0</v>
      </c>
      <c r="K277" s="362">
        <v>0</v>
      </c>
      <c r="L277" s="362">
        <v>0</v>
      </c>
    </row>
    <row r="278" spans="1:12" ht="15" customHeight="1">
      <c r="A278" s="387" t="s">
        <v>2763</v>
      </c>
      <c r="B278" s="387" t="s">
        <v>2764</v>
      </c>
      <c r="C278" s="387" t="s">
        <v>2765</v>
      </c>
      <c r="D278" s="387" t="s">
        <v>1928</v>
      </c>
      <c r="E278" s="362">
        <v>0</v>
      </c>
      <c r="F278" s="362">
        <v>0</v>
      </c>
      <c r="G278" s="362">
        <v>0</v>
      </c>
      <c r="H278" s="362">
        <v>1</v>
      </c>
      <c r="I278" s="362">
        <v>0</v>
      </c>
      <c r="J278" s="362">
        <v>0</v>
      </c>
      <c r="K278" s="362">
        <v>0</v>
      </c>
      <c r="L278" s="362">
        <v>1</v>
      </c>
    </row>
    <row r="279" spans="1:12" ht="15" customHeight="1">
      <c r="A279" s="387" t="s">
        <v>2766</v>
      </c>
      <c r="B279" s="387" t="s">
        <v>2767</v>
      </c>
      <c r="C279" s="387" t="s">
        <v>2768</v>
      </c>
      <c r="D279" s="387" t="s">
        <v>1959</v>
      </c>
      <c r="E279" s="362">
        <v>1</v>
      </c>
      <c r="F279" s="362">
        <v>1</v>
      </c>
      <c r="G279" s="362">
        <v>1</v>
      </c>
      <c r="H279" s="362">
        <v>1</v>
      </c>
      <c r="I279" s="362">
        <v>0</v>
      </c>
      <c r="J279" s="362">
        <v>0</v>
      </c>
      <c r="K279" s="362">
        <v>0</v>
      </c>
      <c r="L279" s="362">
        <v>1</v>
      </c>
    </row>
    <row r="280" spans="1:12" ht="15" customHeight="1">
      <c r="A280" s="387" t="s">
        <v>2769</v>
      </c>
      <c r="B280" s="387" t="s">
        <v>2770</v>
      </c>
      <c r="C280" s="387" t="s">
        <v>2771</v>
      </c>
      <c r="D280" s="387" t="s">
        <v>1966</v>
      </c>
      <c r="E280" s="362">
        <v>1</v>
      </c>
      <c r="F280" s="362">
        <v>1</v>
      </c>
      <c r="G280" s="362">
        <v>1</v>
      </c>
      <c r="H280" s="362">
        <v>1</v>
      </c>
      <c r="I280" s="362">
        <v>0</v>
      </c>
      <c r="J280" s="362">
        <v>0</v>
      </c>
      <c r="K280" s="362">
        <v>0</v>
      </c>
      <c r="L280" s="362">
        <v>0</v>
      </c>
    </row>
    <row r="281" spans="1:12" ht="15" customHeight="1">
      <c r="A281" s="387" t="s">
        <v>2772</v>
      </c>
      <c r="B281" s="387" t="s">
        <v>2773</v>
      </c>
      <c r="C281" s="387" t="s">
        <v>2774</v>
      </c>
      <c r="D281" s="387" t="s">
        <v>1928</v>
      </c>
      <c r="E281" s="362">
        <v>0</v>
      </c>
      <c r="F281" s="362">
        <v>0</v>
      </c>
      <c r="G281" s="362">
        <v>0</v>
      </c>
      <c r="H281" s="362">
        <v>1</v>
      </c>
      <c r="I281" s="362">
        <v>0</v>
      </c>
      <c r="J281" s="362">
        <v>0</v>
      </c>
      <c r="K281" s="362">
        <v>0</v>
      </c>
      <c r="L281" s="362">
        <v>1</v>
      </c>
    </row>
    <row r="282" spans="1:12" ht="15" customHeight="1">
      <c r="A282" s="387" t="s">
        <v>2775</v>
      </c>
      <c r="B282" s="387" t="s">
        <v>2776</v>
      </c>
      <c r="C282" s="387" t="s">
        <v>2777</v>
      </c>
      <c r="D282" s="387" t="s">
        <v>1928</v>
      </c>
      <c r="E282" s="362">
        <v>0</v>
      </c>
      <c r="F282" s="362">
        <v>0</v>
      </c>
      <c r="G282" s="362">
        <v>0</v>
      </c>
      <c r="H282" s="362">
        <v>1</v>
      </c>
      <c r="I282" s="362">
        <v>0</v>
      </c>
      <c r="J282" s="362">
        <v>0</v>
      </c>
      <c r="K282" s="362">
        <v>0</v>
      </c>
      <c r="L282" s="362">
        <v>0</v>
      </c>
    </row>
    <row r="283" spans="1:12" ht="15" customHeight="1">
      <c r="A283" s="387" t="s">
        <v>2778</v>
      </c>
      <c r="B283" s="387" t="s">
        <v>2779</v>
      </c>
      <c r="C283" s="387" t="s">
        <v>2780</v>
      </c>
      <c r="D283" s="387" t="s">
        <v>1928</v>
      </c>
      <c r="E283" s="362">
        <v>0</v>
      </c>
      <c r="F283" s="362">
        <v>0</v>
      </c>
      <c r="G283" s="362">
        <v>0</v>
      </c>
      <c r="H283" s="362">
        <v>1</v>
      </c>
      <c r="I283" s="362">
        <v>0</v>
      </c>
      <c r="J283" s="362">
        <v>0</v>
      </c>
      <c r="K283" s="362">
        <v>0</v>
      </c>
      <c r="L283" s="362">
        <v>0</v>
      </c>
    </row>
    <row r="284" spans="1:12" ht="15" customHeight="1">
      <c r="A284" s="387" t="s">
        <v>2781</v>
      </c>
      <c r="B284" s="387" t="s">
        <v>2782</v>
      </c>
      <c r="C284" s="387" t="s">
        <v>2783</v>
      </c>
      <c r="D284" s="387" t="s">
        <v>1966</v>
      </c>
      <c r="E284" s="362">
        <v>1</v>
      </c>
      <c r="F284" s="362">
        <v>1</v>
      </c>
      <c r="G284" s="362">
        <v>1</v>
      </c>
      <c r="H284" s="362">
        <v>1</v>
      </c>
      <c r="I284" s="362">
        <v>0</v>
      </c>
      <c r="J284" s="362">
        <v>0</v>
      </c>
      <c r="K284" s="362">
        <v>1</v>
      </c>
      <c r="L284" s="362">
        <v>0</v>
      </c>
    </row>
    <row r="285" spans="1:12" ht="15" customHeight="1">
      <c r="A285" s="387" t="s">
        <v>2784</v>
      </c>
      <c r="B285" s="387" t="s">
        <v>2785</v>
      </c>
      <c r="C285" s="387" t="s">
        <v>2786</v>
      </c>
      <c r="D285" s="387" t="s">
        <v>1928</v>
      </c>
      <c r="E285" s="362">
        <v>0</v>
      </c>
      <c r="F285" s="362">
        <v>0</v>
      </c>
      <c r="G285" s="362">
        <v>0</v>
      </c>
      <c r="H285" s="362">
        <v>1</v>
      </c>
      <c r="I285" s="362">
        <v>0</v>
      </c>
      <c r="J285" s="362">
        <v>0</v>
      </c>
      <c r="K285" s="362">
        <v>1</v>
      </c>
      <c r="L285" s="362">
        <v>1</v>
      </c>
    </row>
    <row r="286" spans="1:12" ht="15" customHeight="1">
      <c r="A286" s="387" t="s">
        <v>2787</v>
      </c>
      <c r="B286" s="387" t="s">
        <v>2788</v>
      </c>
      <c r="C286" s="387" t="s">
        <v>2789</v>
      </c>
      <c r="D286" s="387" t="s">
        <v>1928</v>
      </c>
      <c r="E286" s="362">
        <v>0</v>
      </c>
      <c r="F286" s="362">
        <v>0</v>
      </c>
      <c r="G286" s="362">
        <v>0</v>
      </c>
      <c r="H286" s="362">
        <v>1</v>
      </c>
      <c r="I286" s="362">
        <v>0</v>
      </c>
      <c r="J286" s="362">
        <v>0</v>
      </c>
      <c r="K286" s="362">
        <v>1</v>
      </c>
      <c r="L286" s="362">
        <v>0</v>
      </c>
    </row>
    <row r="287" spans="1:12" ht="15" customHeight="1">
      <c r="A287" s="387" t="s">
        <v>2790</v>
      </c>
      <c r="B287" s="387" t="s">
        <v>2791</v>
      </c>
      <c r="C287" s="387" t="s">
        <v>2792</v>
      </c>
      <c r="D287" s="387" t="s">
        <v>1928</v>
      </c>
      <c r="E287" s="362">
        <v>0</v>
      </c>
      <c r="F287" s="362">
        <v>0</v>
      </c>
      <c r="G287" s="362">
        <v>0</v>
      </c>
      <c r="H287" s="362">
        <v>1</v>
      </c>
      <c r="I287" s="362">
        <v>0</v>
      </c>
      <c r="J287" s="362">
        <v>0</v>
      </c>
      <c r="K287" s="362">
        <v>0</v>
      </c>
      <c r="L287" s="362">
        <v>1</v>
      </c>
    </row>
    <row r="288" spans="1:12" ht="15" customHeight="1">
      <c r="A288" s="387" t="s">
        <v>2793</v>
      </c>
      <c r="B288" s="387" t="s">
        <v>2794</v>
      </c>
      <c r="C288" s="387" t="s">
        <v>2795</v>
      </c>
      <c r="D288" s="387" t="s">
        <v>1928</v>
      </c>
      <c r="E288" s="362">
        <v>0</v>
      </c>
      <c r="F288" s="362">
        <v>0</v>
      </c>
      <c r="G288" s="362">
        <v>0</v>
      </c>
      <c r="H288" s="362">
        <v>1</v>
      </c>
      <c r="I288" s="362">
        <v>0</v>
      </c>
      <c r="J288" s="362">
        <v>0</v>
      </c>
      <c r="K288" s="362">
        <v>0</v>
      </c>
      <c r="L288" s="362">
        <v>0</v>
      </c>
    </row>
    <row r="289" spans="1:12" ht="15" customHeight="1">
      <c r="A289" s="387" t="s">
        <v>2796</v>
      </c>
      <c r="B289" s="387" t="s">
        <v>2797</v>
      </c>
      <c r="C289" s="387" t="s">
        <v>2798</v>
      </c>
      <c r="D289" s="387" t="s">
        <v>1979</v>
      </c>
      <c r="E289" s="362">
        <v>1</v>
      </c>
      <c r="F289" s="362">
        <v>1</v>
      </c>
      <c r="G289" s="362">
        <v>1</v>
      </c>
      <c r="H289" s="362">
        <v>1</v>
      </c>
      <c r="I289" s="362">
        <v>0</v>
      </c>
      <c r="J289" s="362">
        <v>1</v>
      </c>
      <c r="K289" s="362">
        <v>0</v>
      </c>
      <c r="L289" s="362">
        <v>0</v>
      </c>
    </row>
    <row r="290" spans="1:12" ht="15" customHeight="1">
      <c r="A290" s="387" t="s">
        <v>2799</v>
      </c>
      <c r="B290" s="387" t="s">
        <v>2800</v>
      </c>
      <c r="C290" s="387" t="s">
        <v>2801</v>
      </c>
      <c r="D290" s="387" t="s">
        <v>1966</v>
      </c>
      <c r="E290" s="362">
        <v>1</v>
      </c>
      <c r="F290" s="362">
        <v>1</v>
      </c>
      <c r="G290" s="362">
        <v>1</v>
      </c>
      <c r="H290" s="362">
        <v>1</v>
      </c>
      <c r="I290" s="362">
        <v>0</v>
      </c>
      <c r="J290" s="362">
        <v>0</v>
      </c>
      <c r="K290" s="362">
        <v>1</v>
      </c>
      <c r="L290" s="362">
        <v>0</v>
      </c>
    </row>
    <row r="291" spans="1:12" ht="15" customHeight="1">
      <c r="A291" s="387" t="s">
        <v>2802</v>
      </c>
      <c r="B291" s="387" t="s">
        <v>2803</v>
      </c>
      <c r="C291" s="387" t="s">
        <v>2804</v>
      </c>
      <c r="D291" s="387" t="s">
        <v>1966</v>
      </c>
      <c r="E291" s="362">
        <v>1</v>
      </c>
      <c r="F291" s="362">
        <v>1</v>
      </c>
      <c r="G291" s="362">
        <v>1</v>
      </c>
      <c r="H291" s="362">
        <v>1</v>
      </c>
      <c r="I291" s="362">
        <v>0</v>
      </c>
      <c r="J291" s="362">
        <v>0</v>
      </c>
      <c r="K291" s="362">
        <v>1</v>
      </c>
      <c r="L291" s="362">
        <v>0</v>
      </c>
    </row>
    <row r="292" spans="1:12" ht="15" customHeight="1">
      <c r="A292" s="387" t="s">
        <v>2805</v>
      </c>
      <c r="B292" s="387" t="s">
        <v>2806</v>
      </c>
      <c r="C292" s="387" t="s">
        <v>2807</v>
      </c>
      <c r="D292" s="387" t="s">
        <v>1966</v>
      </c>
      <c r="E292" s="362">
        <v>1</v>
      </c>
      <c r="F292" s="362">
        <v>1</v>
      </c>
      <c r="G292" s="362">
        <v>1</v>
      </c>
      <c r="H292" s="362">
        <v>1</v>
      </c>
      <c r="I292" s="362">
        <v>0</v>
      </c>
      <c r="J292" s="362">
        <v>0</v>
      </c>
      <c r="K292" s="362">
        <v>0</v>
      </c>
      <c r="L292" s="362">
        <v>1</v>
      </c>
    </row>
    <row r="293" spans="1:12" ht="15" customHeight="1">
      <c r="A293" s="387" t="s">
        <v>2808</v>
      </c>
      <c r="B293" s="387" t="s">
        <v>2809</v>
      </c>
      <c r="C293" s="387" t="s">
        <v>2810</v>
      </c>
      <c r="D293" s="387" t="s">
        <v>1928</v>
      </c>
      <c r="E293" s="362">
        <v>0</v>
      </c>
      <c r="F293" s="362">
        <v>0</v>
      </c>
      <c r="G293" s="362">
        <v>0</v>
      </c>
      <c r="H293" s="362">
        <v>1</v>
      </c>
      <c r="I293" s="362">
        <v>0</v>
      </c>
      <c r="J293" s="362">
        <v>0</v>
      </c>
      <c r="K293" s="362">
        <v>0</v>
      </c>
      <c r="L293" s="362">
        <v>1</v>
      </c>
    </row>
    <row r="294" spans="1:12" ht="15" customHeight="1">
      <c r="A294" s="387" t="s">
        <v>2811</v>
      </c>
      <c r="B294" s="387" t="s">
        <v>2812</v>
      </c>
      <c r="C294" s="387" t="s">
        <v>2813</v>
      </c>
      <c r="D294" s="387" t="s">
        <v>1966</v>
      </c>
      <c r="E294" s="362">
        <v>1</v>
      </c>
      <c r="F294" s="362">
        <v>1</v>
      </c>
      <c r="G294" s="362">
        <v>1</v>
      </c>
      <c r="H294" s="362">
        <v>1</v>
      </c>
      <c r="I294" s="362">
        <v>0</v>
      </c>
      <c r="J294" s="362">
        <v>0</v>
      </c>
      <c r="K294" s="362">
        <v>1</v>
      </c>
      <c r="L294" s="362">
        <v>1</v>
      </c>
    </row>
    <row r="295" spans="1:12" ht="15" customHeight="1">
      <c r="A295" s="387" t="s">
        <v>2814</v>
      </c>
      <c r="B295" s="387" t="s">
        <v>2815</v>
      </c>
      <c r="C295" s="387" t="s">
        <v>2816</v>
      </c>
      <c r="D295" s="387" t="s">
        <v>1979</v>
      </c>
      <c r="E295" s="362">
        <v>1</v>
      </c>
      <c r="F295" s="362">
        <v>1</v>
      </c>
      <c r="G295" s="362">
        <v>1</v>
      </c>
      <c r="H295" s="362">
        <v>1</v>
      </c>
      <c r="I295" s="362">
        <v>0</v>
      </c>
      <c r="J295" s="362">
        <v>0</v>
      </c>
      <c r="K295" s="362">
        <v>1</v>
      </c>
      <c r="L295" s="362">
        <v>0</v>
      </c>
    </row>
    <row r="296" spans="1:12" ht="15" customHeight="1">
      <c r="A296" s="387" t="s">
        <v>2817</v>
      </c>
      <c r="B296" s="387" t="s">
        <v>2818</v>
      </c>
      <c r="C296" s="387" t="s">
        <v>2819</v>
      </c>
      <c r="D296" s="387" t="s">
        <v>1952</v>
      </c>
      <c r="E296" s="362">
        <v>0</v>
      </c>
      <c r="F296" s="362">
        <v>0</v>
      </c>
      <c r="G296" s="362">
        <v>0</v>
      </c>
      <c r="H296" s="362">
        <v>0</v>
      </c>
      <c r="I296" s="362">
        <v>0</v>
      </c>
      <c r="J296" s="362">
        <v>1</v>
      </c>
      <c r="K296" s="362">
        <v>0</v>
      </c>
      <c r="L296" s="362">
        <v>0</v>
      </c>
    </row>
    <row r="297" spans="1:12" ht="15" customHeight="1">
      <c r="A297" s="387" t="s">
        <v>2820</v>
      </c>
      <c r="B297" s="387" t="s">
        <v>2821</v>
      </c>
      <c r="C297" s="387" t="s">
        <v>2822</v>
      </c>
      <c r="D297" s="387" t="s">
        <v>1979</v>
      </c>
      <c r="E297" s="362">
        <v>1</v>
      </c>
      <c r="F297" s="362">
        <v>1</v>
      </c>
      <c r="G297" s="362">
        <v>1</v>
      </c>
      <c r="H297" s="362">
        <v>1</v>
      </c>
      <c r="I297" s="362">
        <v>0</v>
      </c>
      <c r="J297" s="362">
        <v>0</v>
      </c>
      <c r="K297" s="362">
        <v>1</v>
      </c>
      <c r="L297" s="362">
        <v>1</v>
      </c>
    </row>
    <row r="298" spans="1:12" ht="15" customHeight="1">
      <c r="A298" s="387" t="s">
        <v>2823</v>
      </c>
      <c r="B298" s="387" t="s">
        <v>2824</v>
      </c>
      <c r="C298" s="387" t="s">
        <v>2825</v>
      </c>
      <c r="D298" s="387" t="s">
        <v>1966</v>
      </c>
      <c r="E298" s="362">
        <v>1</v>
      </c>
      <c r="F298" s="362">
        <v>1</v>
      </c>
      <c r="G298" s="362">
        <v>1</v>
      </c>
      <c r="H298" s="362">
        <v>1</v>
      </c>
      <c r="I298" s="362">
        <v>0</v>
      </c>
      <c r="J298" s="362">
        <v>0</v>
      </c>
      <c r="K298" s="362">
        <v>1</v>
      </c>
      <c r="L298" s="362">
        <v>0</v>
      </c>
    </row>
    <row r="299" spans="1:12" ht="15" customHeight="1">
      <c r="A299" s="387" t="s">
        <v>2826</v>
      </c>
      <c r="B299" s="387" t="s">
        <v>2827</v>
      </c>
      <c r="C299" s="387" t="s">
        <v>2828</v>
      </c>
      <c r="D299" s="387" t="s">
        <v>1979</v>
      </c>
      <c r="E299" s="362">
        <v>1</v>
      </c>
      <c r="F299" s="362">
        <v>1</v>
      </c>
      <c r="G299" s="362">
        <v>1</v>
      </c>
      <c r="H299" s="362">
        <v>1</v>
      </c>
      <c r="I299" s="362">
        <v>0</v>
      </c>
      <c r="J299" s="362">
        <v>0</v>
      </c>
      <c r="K299" s="362">
        <v>1</v>
      </c>
      <c r="L299" s="362">
        <v>1</v>
      </c>
    </row>
    <row r="300" spans="1:12" ht="15" customHeight="1">
      <c r="A300" s="387" t="s">
        <v>2829</v>
      </c>
      <c r="B300" s="387" t="s">
        <v>2830</v>
      </c>
      <c r="C300" s="387" t="s">
        <v>2831</v>
      </c>
      <c r="D300" s="387" t="s">
        <v>1928</v>
      </c>
      <c r="E300" s="362">
        <v>0</v>
      </c>
      <c r="F300" s="362">
        <v>0</v>
      </c>
      <c r="G300" s="362">
        <v>0</v>
      </c>
      <c r="H300" s="362">
        <v>1</v>
      </c>
      <c r="I300" s="362">
        <v>0</v>
      </c>
      <c r="J300" s="362">
        <v>0</v>
      </c>
      <c r="K300" s="362">
        <v>1</v>
      </c>
      <c r="L300" s="362">
        <v>0</v>
      </c>
    </row>
    <row r="301" spans="1:12" ht="15" customHeight="1">
      <c r="A301" s="387" t="s">
        <v>2832</v>
      </c>
      <c r="B301" s="387" t="s">
        <v>2833</v>
      </c>
      <c r="C301" s="387" t="s">
        <v>2834</v>
      </c>
      <c r="D301" s="387" t="s">
        <v>1928</v>
      </c>
      <c r="E301" s="362">
        <v>0</v>
      </c>
      <c r="F301" s="362">
        <v>0</v>
      </c>
      <c r="G301" s="362">
        <v>0</v>
      </c>
      <c r="H301" s="362">
        <v>1</v>
      </c>
      <c r="I301" s="362">
        <v>0</v>
      </c>
      <c r="J301" s="362">
        <v>0</v>
      </c>
      <c r="K301" s="362">
        <v>1</v>
      </c>
      <c r="L301" s="362">
        <v>0</v>
      </c>
    </row>
    <row r="302" spans="1:12" ht="15" customHeight="1">
      <c r="A302" s="387" t="s">
        <v>2835</v>
      </c>
      <c r="B302" s="387" t="s">
        <v>2836</v>
      </c>
      <c r="C302" s="387" t="s">
        <v>2837</v>
      </c>
      <c r="D302" s="387" t="s">
        <v>2186</v>
      </c>
      <c r="E302" s="362">
        <v>0</v>
      </c>
      <c r="F302" s="362">
        <v>0</v>
      </c>
      <c r="G302" s="362">
        <v>0</v>
      </c>
      <c r="H302" s="362">
        <v>0</v>
      </c>
      <c r="I302" s="362">
        <v>0</v>
      </c>
      <c r="J302" s="362">
        <v>0</v>
      </c>
      <c r="K302" s="362">
        <v>0</v>
      </c>
      <c r="L302" s="362">
        <v>0</v>
      </c>
    </row>
    <row r="303" spans="1:12" ht="15" customHeight="1">
      <c r="A303" s="387" t="s">
        <v>2838</v>
      </c>
      <c r="B303" s="387" t="s">
        <v>2839</v>
      </c>
      <c r="C303" s="387" t="s">
        <v>2840</v>
      </c>
      <c r="D303" s="387" t="s">
        <v>1979</v>
      </c>
      <c r="E303" s="362">
        <v>1</v>
      </c>
      <c r="F303" s="362">
        <v>1</v>
      </c>
      <c r="G303" s="362">
        <v>1</v>
      </c>
      <c r="H303" s="362">
        <v>1</v>
      </c>
      <c r="I303" s="362">
        <v>0</v>
      </c>
      <c r="J303" s="362">
        <v>0</v>
      </c>
      <c r="K303" s="362">
        <v>0</v>
      </c>
      <c r="L303" s="362">
        <v>0</v>
      </c>
    </row>
    <row r="304" spans="1:12" ht="15" customHeight="1">
      <c r="A304" s="387" t="s">
        <v>2841</v>
      </c>
      <c r="B304" s="387" t="s">
        <v>2842</v>
      </c>
      <c r="C304" s="387" t="s">
        <v>2843</v>
      </c>
      <c r="D304" s="387" t="s">
        <v>1928</v>
      </c>
      <c r="E304" s="362">
        <v>0</v>
      </c>
      <c r="F304" s="362">
        <v>0</v>
      </c>
      <c r="G304" s="362">
        <v>0</v>
      </c>
      <c r="H304" s="362">
        <v>1</v>
      </c>
      <c r="I304" s="362">
        <v>0</v>
      </c>
      <c r="J304" s="362">
        <v>0</v>
      </c>
      <c r="K304" s="362">
        <v>0</v>
      </c>
      <c r="L304" s="362">
        <v>0</v>
      </c>
    </row>
    <row r="305" spans="1:12" ht="15" customHeight="1">
      <c r="A305" s="387" t="s">
        <v>2844</v>
      </c>
      <c r="B305" s="387" t="s">
        <v>2845</v>
      </c>
      <c r="C305" s="387" t="s">
        <v>2846</v>
      </c>
      <c r="D305" s="387" t="s">
        <v>1928</v>
      </c>
      <c r="E305" s="362">
        <v>0</v>
      </c>
      <c r="F305" s="362">
        <v>0</v>
      </c>
      <c r="G305" s="362">
        <v>0</v>
      </c>
      <c r="H305" s="362">
        <v>1</v>
      </c>
      <c r="I305" s="362">
        <v>0</v>
      </c>
      <c r="J305" s="362">
        <v>0</v>
      </c>
      <c r="K305" s="362">
        <v>1</v>
      </c>
      <c r="L305" s="362">
        <v>0</v>
      </c>
    </row>
    <row r="306" spans="1:12" ht="15" customHeight="1">
      <c r="A306" s="387" t="s">
        <v>2847</v>
      </c>
      <c r="B306" s="387" t="s">
        <v>2848</v>
      </c>
      <c r="C306" s="387" t="s">
        <v>2849</v>
      </c>
      <c r="D306" s="387" t="s">
        <v>1928</v>
      </c>
      <c r="E306" s="362">
        <v>0</v>
      </c>
      <c r="F306" s="362">
        <v>0</v>
      </c>
      <c r="G306" s="362">
        <v>0</v>
      </c>
      <c r="H306" s="362">
        <v>1</v>
      </c>
      <c r="I306" s="362">
        <v>0</v>
      </c>
      <c r="J306" s="362">
        <v>0</v>
      </c>
      <c r="K306" s="362">
        <v>1</v>
      </c>
      <c r="L306" s="362">
        <v>1</v>
      </c>
    </row>
    <row r="307" spans="1:12" ht="15" customHeight="1">
      <c r="A307" s="387" t="s">
        <v>2850</v>
      </c>
      <c r="B307" s="387" t="s">
        <v>2851</v>
      </c>
      <c r="C307" s="387" t="s">
        <v>2852</v>
      </c>
      <c r="D307" s="387" t="s">
        <v>1928</v>
      </c>
      <c r="E307" s="362">
        <v>0</v>
      </c>
      <c r="F307" s="362">
        <v>0</v>
      </c>
      <c r="G307" s="362">
        <v>0</v>
      </c>
      <c r="H307" s="362">
        <v>1</v>
      </c>
      <c r="I307" s="362">
        <v>0</v>
      </c>
      <c r="J307" s="362">
        <v>0</v>
      </c>
      <c r="K307" s="362">
        <v>0</v>
      </c>
      <c r="L307" s="362">
        <v>0</v>
      </c>
    </row>
    <row r="308" spans="1:12" ht="15" customHeight="1">
      <c r="A308" s="387" t="s">
        <v>2853</v>
      </c>
      <c r="B308" s="387" t="s">
        <v>2854</v>
      </c>
      <c r="C308" s="387" t="s">
        <v>2855</v>
      </c>
      <c r="D308" s="387" t="s">
        <v>1928</v>
      </c>
      <c r="E308" s="362">
        <v>0</v>
      </c>
      <c r="F308" s="362">
        <v>0</v>
      </c>
      <c r="G308" s="362">
        <v>0</v>
      </c>
      <c r="H308" s="362">
        <v>1</v>
      </c>
      <c r="I308" s="362">
        <v>0</v>
      </c>
      <c r="J308" s="362">
        <v>0</v>
      </c>
      <c r="K308" s="362">
        <v>0</v>
      </c>
      <c r="L308" s="362">
        <v>0</v>
      </c>
    </row>
    <row r="309" spans="1:12" ht="15" customHeight="1">
      <c r="A309" s="387" t="s">
        <v>2856</v>
      </c>
      <c r="B309" s="387" t="s">
        <v>2857</v>
      </c>
      <c r="C309" s="387" t="s">
        <v>2858</v>
      </c>
      <c r="D309" s="387" t="s">
        <v>1928</v>
      </c>
      <c r="E309" s="362">
        <v>0</v>
      </c>
      <c r="F309" s="362">
        <v>0</v>
      </c>
      <c r="G309" s="362">
        <v>0</v>
      </c>
      <c r="H309" s="362">
        <v>1</v>
      </c>
      <c r="I309" s="362">
        <v>0</v>
      </c>
      <c r="J309" s="362">
        <v>0</v>
      </c>
      <c r="K309" s="362">
        <v>0</v>
      </c>
      <c r="L309" s="362">
        <v>0</v>
      </c>
    </row>
    <row r="310" spans="1:12" ht="15" customHeight="1">
      <c r="A310" s="387" t="s">
        <v>2859</v>
      </c>
      <c r="B310" s="387" t="s">
        <v>2860</v>
      </c>
      <c r="C310" s="387" t="s">
        <v>2861</v>
      </c>
      <c r="D310" s="387" t="s">
        <v>1928</v>
      </c>
      <c r="E310" s="362">
        <v>0</v>
      </c>
      <c r="F310" s="362">
        <v>0</v>
      </c>
      <c r="G310" s="362">
        <v>0</v>
      </c>
      <c r="H310" s="362">
        <v>1</v>
      </c>
      <c r="I310" s="362">
        <v>0</v>
      </c>
      <c r="J310" s="362">
        <v>0</v>
      </c>
      <c r="K310" s="362">
        <v>0</v>
      </c>
      <c r="L310" s="362">
        <v>1</v>
      </c>
    </row>
    <row r="311" spans="1:12" ht="15" customHeight="1">
      <c r="A311" s="387" t="s">
        <v>2862</v>
      </c>
      <c r="B311" s="387" t="s">
        <v>2863</v>
      </c>
      <c r="C311" s="387" t="s">
        <v>2864</v>
      </c>
      <c r="D311" s="387" t="s">
        <v>1966</v>
      </c>
      <c r="E311" s="362">
        <v>1</v>
      </c>
      <c r="F311" s="362">
        <v>1</v>
      </c>
      <c r="G311" s="362">
        <v>1</v>
      </c>
      <c r="H311" s="362">
        <v>1</v>
      </c>
      <c r="I311" s="362">
        <v>0</v>
      </c>
      <c r="J311" s="362">
        <v>0</v>
      </c>
      <c r="K311" s="362">
        <v>1</v>
      </c>
      <c r="L311" s="362">
        <v>0</v>
      </c>
    </row>
    <row r="312" spans="1:12" ht="15" customHeight="1">
      <c r="A312" s="387" t="s">
        <v>2865</v>
      </c>
      <c r="B312" s="387" t="s">
        <v>2866</v>
      </c>
      <c r="C312" s="387" t="s">
        <v>2867</v>
      </c>
      <c r="D312" s="387" t="s">
        <v>1952</v>
      </c>
      <c r="E312" s="362">
        <v>0</v>
      </c>
      <c r="F312" s="362">
        <v>0</v>
      </c>
      <c r="G312" s="362">
        <v>0</v>
      </c>
      <c r="H312" s="362">
        <v>0</v>
      </c>
      <c r="I312" s="362">
        <v>0</v>
      </c>
      <c r="J312" s="362">
        <v>1</v>
      </c>
      <c r="K312" s="362">
        <v>0</v>
      </c>
      <c r="L312" s="362">
        <v>0</v>
      </c>
    </row>
    <row r="313" spans="1:12" ht="15" customHeight="1">
      <c r="A313" s="387" t="s">
        <v>2868</v>
      </c>
      <c r="B313" s="387" t="s">
        <v>2869</v>
      </c>
      <c r="C313" s="387" t="s">
        <v>2870</v>
      </c>
      <c r="D313" s="387" t="s">
        <v>2083</v>
      </c>
      <c r="E313" s="362">
        <v>0</v>
      </c>
      <c r="F313" s="362">
        <v>0</v>
      </c>
      <c r="G313" s="362">
        <v>0</v>
      </c>
      <c r="H313" s="362">
        <v>0</v>
      </c>
      <c r="I313" s="362">
        <v>0</v>
      </c>
      <c r="J313" s="362">
        <v>0</v>
      </c>
      <c r="K313" s="362">
        <v>0</v>
      </c>
      <c r="L313" s="362">
        <v>0</v>
      </c>
    </row>
    <row r="314" spans="1:12" ht="15" customHeight="1">
      <c r="A314" s="387" t="s">
        <v>2871</v>
      </c>
      <c r="B314" s="387" t="s">
        <v>2872</v>
      </c>
      <c r="C314" s="387" t="s">
        <v>2873</v>
      </c>
      <c r="D314" s="387" t="s">
        <v>1948</v>
      </c>
      <c r="E314" s="362">
        <v>0</v>
      </c>
      <c r="F314" s="362">
        <v>0</v>
      </c>
      <c r="G314" s="362">
        <v>0</v>
      </c>
      <c r="H314" s="362">
        <v>0</v>
      </c>
      <c r="I314" s="362">
        <v>1</v>
      </c>
      <c r="J314" s="362">
        <v>0</v>
      </c>
      <c r="K314" s="362">
        <v>0</v>
      </c>
      <c r="L314" s="362">
        <v>0</v>
      </c>
    </row>
    <row r="315" spans="1:12" ht="15" customHeight="1">
      <c r="A315" s="387" t="s">
        <v>2874</v>
      </c>
      <c r="B315" s="387" t="s">
        <v>2875</v>
      </c>
      <c r="C315" s="387" t="s">
        <v>2876</v>
      </c>
      <c r="D315" s="387" t="s">
        <v>1979</v>
      </c>
      <c r="E315" s="362">
        <v>1</v>
      </c>
      <c r="F315" s="362">
        <v>1</v>
      </c>
      <c r="G315" s="362">
        <v>1</v>
      </c>
      <c r="H315" s="362">
        <v>1</v>
      </c>
      <c r="I315" s="362">
        <v>0</v>
      </c>
      <c r="J315" s="362">
        <v>0</v>
      </c>
      <c r="K315" s="362">
        <v>1</v>
      </c>
      <c r="L315" s="362">
        <v>0</v>
      </c>
    </row>
    <row r="316" spans="1:12" ht="15" customHeight="1">
      <c r="A316" s="387" t="s">
        <v>2877</v>
      </c>
      <c r="B316" s="387" t="s">
        <v>2878</v>
      </c>
      <c r="C316" s="387" t="s">
        <v>2879</v>
      </c>
      <c r="D316" s="387" t="s">
        <v>1979</v>
      </c>
      <c r="E316" s="362">
        <v>1</v>
      </c>
      <c r="F316" s="362">
        <v>1</v>
      </c>
      <c r="G316" s="362">
        <v>1</v>
      </c>
      <c r="H316" s="362">
        <v>1</v>
      </c>
      <c r="I316" s="362">
        <v>0</v>
      </c>
      <c r="J316" s="362">
        <v>0</v>
      </c>
      <c r="K316" s="362">
        <v>1</v>
      </c>
      <c r="L316" s="362">
        <v>0</v>
      </c>
    </row>
    <row r="317" spans="1:12" ht="15" customHeight="1">
      <c r="A317" s="387" t="s">
        <v>2880</v>
      </c>
      <c r="B317" s="387" t="s">
        <v>2881</v>
      </c>
      <c r="C317" s="387" t="s">
        <v>2882</v>
      </c>
      <c r="D317" s="387" t="s">
        <v>1959</v>
      </c>
      <c r="E317" s="362">
        <v>1</v>
      </c>
      <c r="F317" s="362">
        <v>1</v>
      </c>
      <c r="G317" s="362">
        <v>1</v>
      </c>
      <c r="H317" s="362">
        <v>1</v>
      </c>
      <c r="I317" s="362">
        <v>0</v>
      </c>
      <c r="J317" s="362">
        <v>0</v>
      </c>
      <c r="K317" s="362">
        <v>1</v>
      </c>
      <c r="L317" s="362">
        <v>0</v>
      </c>
    </row>
    <row r="318" spans="1:12" ht="15" customHeight="1">
      <c r="A318" s="387" t="s">
        <v>2883</v>
      </c>
      <c r="B318" s="387" t="s">
        <v>2884</v>
      </c>
      <c r="C318" s="387" t="s">
        <v>2885</v>
      </c>
      <c r="D318" s="387" t="s">
        <v>1928</v>
      </c>
      <c r="E318" s="362">
        <v>0</v>
      </c>
      <c r="F318" s="362">
        <v>0</v>
      </c>
      <c r="G318" s="362">
        <v>0</v>
      </c>
      <c r="H318" s="362">
        <v>1</v>
      </c>
      <c r="I318" s="362">
        <v>0</v>
      </c>
      <c r="J318" s="362">
        <v>0</v>
      </c>
      <c r="K318" s="362">
        <v>0</v>
      </c>
      <c r="L318" s="362">
        <v>1</v>
      </c>
    </row>
    <row r="319" spans="1:12" ht="15" customHeight="1">
      <c r="A319" s="387" t="s">
        <v>2886</v>
      </c>
      <c r="B319" s="387" t="s">
        <v>2887</v>
      </c>
      <c r="C319" s="387" t="s">
        <v>2888</v>
      </c>
      <c r="D319" s="387" t="s">
        <v>1928</v>
      </c>
      <c r="E319" s="362">
        <v>0</v>
      </c>
      <c r="F319" s="362">
        <v>0</v>
      </c>
      <c r="G319" s="362">
        <v>0</v>
      </c>
      <c r="H319" s="362">
        <v>1</v>
      </c>
      <c r="I319" s="362">
        <v>0</v>
      </c>
      <c r="J319" s="362">
        <v>0</v>
      </c>
      <c r="K319" s="362">
        <v>1</v>
      </c>
      <c r="L319" s="362">
        <v>0</v>
      </c>
    </row>
    <row r="320" spans="1:12" ht="15" customHeight="1">
      <c r="A320" s="387" t="s">
        <v>2889</v>
      </c>
      <c r="B320" s="387" t="s">
        <v>2890</v>
      </c>
      <c r="C320" s="387" t="s">
        <v>2891</v>
      </c>
      <c r="D320" s="387" t="s">
        <v>1966</v>
      </c>
      <c r="E320" s="362">
        <v>1</v>
      </c>
      <c r="F320" s="362">
        <v>1</v>
      </c>
      <c r="G320" s="362">
        <v>1</v>
      </c>
      <c r="H320" s="362">
        <v>1</v>
      </c>
      <c r="I320" s="362">
        <v>0</v>
      </c>
      <c r="J320" s="362">
        <v>0</v>
      </c>
      <c r="K320" s="362">
        <v>0</v>
      </c>
      <c r="L320" s="362">
        <v>1</v>
      </c>
    </row>
    <row r="321" spans="1:12" ht="15" customHeight="1">
      <c r="A321" s="387" t="s">
        <v>2892</v>
      </c>
      <c r="B321" s="387" t="s">
        <v>2893</v>
      </c>
      <c r="C321" s="387" t="s">
        <v>2894</v>
      </c>
      <c r="D321" s="387" t="s">
        <v>1928</v>
      </c>
      <c r="E321" s="362">
        <v>0</v>
      </c>
      <c r="F321" s="362">
        <v>0</v>
      </c>
      <c r="G321" s="362">
        <v>0</v>
      </c>
      <c r="H321" s="362">
        <v>1</v>
      </c>
      <c r="I321" s="362">
        <v>0</v>
      </c>
      <c r="J321" s="362">
        <v>0</v>
      </c>
      <c r="K321" s="362">
        <v>0</v>
      </c>
      <c r="L321" s="362">
        <v>0</v>
      </c>
    </row>
    <row r="322" spans="1:12" ht="15" customHeight="1">
      <c r="A322" s="387" t="s">
        <v>2895</v>
      </c>
      <c r="B322" s="387" t="s">
        <v>2896</v>
      </c>
      <c r="C322" s="387" t="s">
        <v>2897</v>
      </c>
      <c r="D322" s="387" t="s">
        <v>2079</v>
      </c>
      <c r="E322" s="362">
        <v>1</v>
      </c>
      <c r="F322" s="362">
        <v>1</v>
      </c>
      <c r="G322" s="362">
        <v>1</v>
      </c>
      <c r="H322" s="362">
        <v>0</v>
      </c>
      <c r="I322" s="362">
        <v>0</v>
      </c>
      <c r="J322" s="362">
        <v>0</v>
      </c>
      <c r="K322" s="362">
        <v>0</v>
      </c>
      <c r="L322" s="362">
        <v>0</v>
      </c>
    </row>
    <row r="323" spans="1:12" ht="15" customHeight="1">
      <c r="A323" s="387" t="s">
        <v>2898</v>
      </c>
      <c r="B323" s="387" t="s">
        <v>2899</v>
      </c>
      <c r="C323" s="387" t="s">
        <v>2900</v>
      </c>
      <c r="D323" s="387" t="s">
        <v>1928</v>
      </c>
      <c r="E323" s="362">
        <v>0</v>
      </c>
      <c r="F323" s="362">
        <v>0</v>
      </c>
      <c r="G323" s="362">
        <v>0</v>
      </c>
      <c r="H323" s="362">
        <v>1</v>
      </c>
      <c r="I323" s="362">
        <v>0</v>
      </c>
      <c r="J323" s="362">
        <v>0</v>
      </c>
      <c r="K323" s="362">
        <v>0</v>
      </c>
      <c r="L323" s="362">
        <v>0</v>
      </c>
    </row>
    <row r="324" spans="1:12" ht="15" customHeight="1">
      <c r="A324" s="387" t="s">
        <v>2901</v>
      </c>
      <c r="B324" s="387" t="s">
        <v>2902</v>
      </c>
      <c r="C324" s="387" t="s">
        <v>2903</v>
      </c>
      <c r="D324" s="387" t="s">
        <v>1952</v>
      </c>
      <c r="E324" s="362">
        <v>0</v>
      </c>
      <c r="F324" s="362">
        <v>0</v>
      </c>
      <c r="G324" s="362">
        <v>0</v>
      </c>
      <c r="H324" s="362">
        <v>0</v>
      </c>
      <c r="I324" s="362">
        <v>0</v>
      </c>
      <c r="J324" s="362">
        <v>1</v>
      </c>
      <c r="K324" s="362">
        <v>0</v>
      </c>
      <c r="L324" s="362">
        <v>0</v>
      </c>
    </row>
    <row r="325" spans="1:12" ht="15" customHeight="1">
      <c r="A325" s="387" t="s">
        <v>2904</v>
      </c>
      <c r="B325" s="387" t="s">
        <v>2905</v>
      </c>
      <c r="C325" s="387" t="s">
        <v>2906</v>
      </c>
      <c r="D325" s="387" t="s">
        <v>1948</v>
      </c>
      <c r="E325" s="362">
        <v>0</v>
      </c>
      <c r="F325" s="362">
        <v>0</v>
      </c>
      <c r="G325" s="362">
        <v>0</v>
      </c>
      <c r="H325" s="362">
        <v>0</v>
      </c>
      <c r="I325" s="362">
        <v>1</v>
      </c>
      <c r="J325" s="362">
        <v>0</v>
      </c>
      <c r="K325" s="362">
        <v>0</v>
      </c>
      <c r="L325" s="362">
        <v>0</v>
      </c>
    </row>
    <row r="326" spans="1:12" ht="15" customHeight="1">
      <c r="A326" s="387" t="s">
        <v>2907</v>
      </c>
      <c r="B326" s="387" t="s">
        <v>2908</v>
      </c>
      <c r="C326" s="387" t="s">
        <v>2909</v>
      </c>
      <c r="D326" s="387" t="s">
        <v>1928</v>
      </c>
      <c r="E326" s="362">
        <v>0</v>
      </c>
      <c r="F326" s="362">
        <v>0</v>
      </c>
      <c r="G326" s="362">
        <v>0</v>
      </c>
      <c r="H326" s="362">
        <v>1</v>
      </c>
      <c r="I326" s="362">
        <v>0</v>
      </c>
      <c r="J326" s="362">
        <v>0</v>
      </c>
      <c r="K326" s="362">
        <v>1</v>
      </c>
      <c r="L326" s="362">
        <v>0</v>
      </c>
    </row>
    <row r="327" spans="1:12" ht="15" customHeight="1">
      <c r="A327" s="387" t="s">
        <v>2910</v>
      </c>
      <c r="B327" s="387" t="s">
        <v>2911</v>
      </c>
      <c r="C327" s="387" t="s">
        <v>2912</v>
      </c>
      <c r="D327" s="387" t="s">
        <v>1966</v>
      </c>
      <c r="E327" s="362">
        <v>1</v>
      </c>
      <c r="F327" s="362">
        <v>1</v>
      </c>
      <c r="G327" s="362">
        <v>1</v>
      </c>
      <c r="H327" s="362">
        <v>1</v>
      </c>
      <c r="I327" s="362">
        <v>0</v>
      </c>
      <c r="J327" s="362">
        <v>0</v>
      </c>
      <c r="K327" s="362">
        <v>1</v>
      </c>
      <c r="L327" s="362">
        <v>1</v>
      </c>
    </row>
    <row r="328" spans="1:12" ht="15" customHeight="1">
      <c r="A328" s="387" t="s">
        <v>2913</v>
      </c>
      <c r="B328" s="387" t="s">
        <v>2914</v>
      </c>
      <c r="C328" s="387" t="s">
        <v>2915</v>
      </c>
      <c r="D328" s="387" t="s">
        <v>1979</v>
      </c>
      <c r="E328" s="362">
        <v>1</v>
      </c>
      <c r="F328" s="362">
        <v>1</v>
      </c>
      <c r="G328" s="362">
        <v>1</v>
      </c>
      <c r="H328" s="362">
        <v>1</v>
      </c>
      <c r="I328" s="362">
        <v>0</v>
      </c>
      <c r="J328" s="362">
        <v>0</v>
      </c>
      <c r="K328" s="362">
        <v>0</v>
      </c>
      <c r="L328" s="362">
        <v>0</v>
      </c>
    </row>
    <row r="329" spans="1:12" ht="15" customHeight="1">
      <c r="A329" s="387" t="s">
        <v>2916</v>
      </c>
      <c r="B329" s="387" t="s">
        <v>2917</v>
      </c>
      <c r="C329" s="387" t="s">
        <v>2918</v>
      </c>
      <c r="D329" s="387" t="s">
        <v>1979</v>
      </c>
      <c r="E329" s="362">
        <v>1</v>
      </c>
      <c r="F329" s="362">
        <v>1</v>
      </c>
      <c r="G329" s="362">
        <v>1</v>
      </c>
      <c r="H329" s="362">
        <v>1</v>
      </c>
      <c r="I329" s="362">
        <v>0</v>
      </c>
      <c r="J329" s="362">
        <v>0</v>
      </c>
      <c r="K329" s="362">
        <v>1</v>
      </c>
      <c r="L329" s="362">
        <v>0</v>
      </c>
    </row>
    <row r="330" spans="1:12" ht="15" customHeight="1">
      <c r="A330" s="387" t="s">
        <v>2919</v>
      </c>
      <c r="B330" s="387" t="s">
        <v>2920</v>
      </c>
      <c r="C330" s="387" t="s">
        <v>2921</v>
      </c>
      <c r="D330" s="387" t="s">
        <v>1928</v>
      </c>
      <c r="E330" s="362">
        <v>0</v>
      </c>
      <c r="F330" s="362">
        <v>0</v>
      </c>
      <c r="G330" s="362">
        <v>0</v>
      </c>
      <c r="H330" s="362">
        <v>1</v>
      </c>
      <c r="I330" s="362">
        <v>0</v>
      </c>
      <c r="J330" s="362">
        <v>0</v>
      </c>
      <c r="K330" s="362">
        <v>0</v>
      </c>
      <c r="L330" s="362">
        <v>0</v>
      </c>
    </row>
    <row r="331" spans="1:12" ht="15" customHeight="1">
      <c r="A331" s="387" t="s">
        <v>2922</v>
      </c>
      <c r="B331" s="387" t="s">
        <v>2923</v>
      </c>
      <c r="C331" s="387" t="s">
        <v>2924</v>
      </c>
      <c r="D331" s="387" t="s">
        <v>1928</v>
      </c>
      <c r="E331" s="362">
        <v>0</v>
      </c>
      <c r="F331" s="362">
        <v>0</v>
      </c>
      <c r="G331" s="362">
        <v>0</v>
      </c>
      <c r="H331" s="362">
        <v>1</v>
      </c>
      <c r="I331" s="362">
        <v>0</v>
      </c>
      <c r="J331" s="362">
        <v>0</v>
      </c>
      <c r="K331" s="362">
        <v>1</v>
      </c>
      <c r="L331" s="362">
        <v>1</v>
      </c>
    </row>
    <row r="332" spans="1:12" ht="15" customHeight="1">
      <c r="A332" s="387" t="s">
        <v>2925</v>
      </c>
      <c r="B332" s="387" t="s">
        <v>2926</v>
      </c>
      <c r="C332" s="387" t="s">
        <v>2927</v>
      </c>
      <c r="D332" s="387" t="s">
        <v>2079</v>
      </c>
      <c r="E332" s="362">
        <v>1</v>
      </c>
      <c r="F332" s="362">
        <v>1</v>
      </c>
      <c r="G332" s="362">
        <v>1</v>
      </c>
      <c r="H332" s="362">
        <v>0</v>
      </c>
      <c r="I332" s="362">
        <v>0</v>
      </c>
      <c r="J332" s="362">
        <v>1</v>
      </c>
      <c r="K332" s="362">
        <v>0</v>
      </c>
      <c r="L332" s="362">
        <v>1</v>
      </c>
    </row>
    <row r="333" spans="1:12" ht="15" customHeight="1">
      <c r="A333" s="387" t="s">
        <v>2928</v>
      </c>
      <c r="B333" s="387" t="s">
        <v>2929</v>
      </c>
      <c r="C333" s="387" t="s">
        <v>2930</v>
      </c>
      <c r="D333" s="387" t="s">
        <v>1948</v>
      </c>
      <c r="E333" s="362">
        <v>0</v>
      </c>
      <c r="F333" s="362">
        <v>0</v>
      </c>
      <c r="G333" s="362">
        <v>0</v>
      </c>
      <c r="H333" s="362">
        <v>0</v>
      </c>
      <c r="I333" s="362">
        <v>1</v>
      </c>
      <c r="J333" s="362">
        <v>0</v>
      </c>
      <c r="K333" s="362">
        <v>0</v>
      </c>
      <c r="L333" s="362">
        <v>0</v>
      </c>
    </row>
    <row r="334" spans="1:12" ht="15" customHeight="1">
      <c r="A334" s="387" t="s">
        <v>2931</v>
      </c>
      <c r="B334" s="387" t="s">
        <v>2932</v>
      </c>
      <c r="C334" s="387" t="s">
        <v>2933</v>
      </c>
      <c r="D334" s="387" t="s">
        <v>1966</v>
      </c>
      <c r="E334" s="362">
        <v>1</v>
      </c>
      <c r="F334" s="362">
        <v>1</v>
      </c>
      <c r="G334" s="362">
        <v>1</v>
      </c>
      <c r="H334" s="362">
        <v>1</v>
      </c>
      <c r="I334" s="362">
        <v>0</v>
      </c>
      <c r="J334" s="362">
        <v>0</v>
      </c>
      <c r="K334" s="362">
        <v>0</v>
      </c>
      <c r="L334" s="362">
        <v>1</v>
      </c>
    </row>
    <row r="335" spans="1:12" ht="15" customHeight="1">
      <c r="A335" s="387" t="s">
        <v>2934</v>
      </c>
      <c r="B335" s="387" t="s">
        <v>2935</v>
      </c>
      <c r="C335" s="387" t="s">
        <v>2936</v>
      </c>
      <c r="D335" s="387" t="s">
        <v>2079</v>
      </c>
      <c r="E335" s="362">
        <v>1</v>
      </c>
      <c r="F335" s="362">
        <v>1</v>
      </c>
      <c r="G335" s="362">
        <v>1</v>
      </c>
      <c r="H335" s="362">
        <v>0</v>
      </c>
      <c r="I335" s="362">
        <v>0</v>
      </c>
      <c r="J335" s="362">
        <v>1</v>
      </c>
      <c r="K335" s="362">
        <v>0</v>
      </c>
      <c r="L335" s="362">
        <v>1</v>
      </c>
    </row>
    <row r="336" spans="1:12" ht="15" customHeight="1">
      <c r="A336" s="387" t="s">
        <v>2937</v>
      </c>
      <c r="B336" s="387" t="s">
        <v>2938</v>
      </c>
      <c r="C336" s="387" t="s">
        <v>2939</v>
      </c>
      <c r="D336" s="387" t="s">
        <v>1928</v>
      </c>
      <c r="E336" s="362">
        <v>0</v>
      </c>
      <c r="F336" s="362">
        <v>0</v>
      </c>
      <c r="G336" s="362">
        <v>0</v>
      </c>
      <c r="H336" s="362">
        <v>1</v>
      </c>
      <c r="I336" s="362">
        <v>0</v>
      </c>
      <c r="J336" s="362">
        <v>0</v>
      </c>
      <c r="K336" s="362">
        <v>0</v>
      </c>
      <c r="L336" s="362">
        <v>0</v>
      </c>
    </row>
    <row r="337" spans="1:12" ht="15" customHeight="1">
      <c r="A337" s="387" t="s">
        <v>2940</v>
      </c>
      <c r="B337" s="387" t="s">
        <v>2941</v>
      </c>
      <c r="C337" s="387" t="s">
        <v>2942</v>
      </c>
      <c r="D337" s="387" t="s">
        <v>1948</v>
      </c>
      <c r="E337" s="362">
        <v>0</v>
      </c>
      <c r="F337" s="362">
        <v>0</v>
      </c>
      <c r="G337" s="362">
        <v>0</v>
      </c>
      <c r="H337" s="362">
        <v>0</v>
      </c>
      <c r="I337" s="362">
        <v>1</v>
      </c>
      <c r="J337" s="362">
        <v>0</v>
      </c>
      <c r="K337" s="362">
        <v>0</v>
      </c>
      <c r="L337" s="362">
        <v>0</v>
      </c>
    </row>
    <row r="338" spans="1:12" ht="15" customHeight="1">
      <c r="A338" s="387" t="s">
        <v>2943</v>
      </c>
      <c r="B338" s="387" t="s">
        <v>2944</v>
      </c>
      <c r="C338" s="387" t="s">
        <v>2945</v>
      </c>
      <c r="D338" s="387" t="s">
        <v>1948</v>
      </c>
      <c r="E338" s="362">
        <v>0</v>
      </c>
      <c r="F338" s="362">
        <v>0</v>
      </c>
      <c r="G338" s="362">
        <v>0</v>
      </c>
      <c r="H338" s="362">
        <v>0</v>
      </c>
      <c r="I338" s="362">
        <v>1</v>
      </c>
      <c r="J338" s="362">
        <v>0</v>
      </c>
      <c r="K338" s="362">
        <v>0</v>
      </c>
      <c r="L338" s="362">
        <v>0</v>
      </c>
    </row>
    <row r="339" spans="1:12" ht="15" customHeight="1">
      <c r="A339" s="387" t="s">
        <v>2946</v>
      </c>
      <c r="B339" s="387" t="s">
        <v>2947</v>
      </c>
      <c r="C339" s="387" t="s">
        <v>2948</v>
      </c>
      <c r="D339" s="387" t="s">
        <v>1959</v>
      </c>
      <c r="E339" s="362">
        <v>1</v>
      </c>
      <c r="F339" s="362">
        <v>1</v>
      </c>
      <c r="G339" s="362">
        <v>1</v>
      </c>
      <c r="H339" s="362">
        <v>1</v>
      </c>
      <c r="I339" s="362">
        <v>0</v>
      </c>
      <c r="J339" s="362">
        <v>0</v>
      </c>
      <c r="K339" s="362">
        <v>1</v>
      </c>
      <c r="L339" s="362">
        <v>0</v>
      </c>
    </row>
    <row r="340" spans="1:12" ht="15" customHeight="1">
      <c r="A340" s="387" t="s">
        <v>2949</v>
      </c>
      <c r="B340" s="387" t="s">
        <v>2950</v>
      </c>
      <c r="C340" s="387" t="s">
        <v>2951</v>
      </c>
      <c r="D340" s="387" t="s">
        <v>1928</v>
      </c>
      <c r="E340" s="362">
        <v>0</v>
      </c>
      <c r="F340" s="362">
        <v>0</v>
      </c>
      <c r="G340" s="362">
        <v>0</v>
      </c>
      <c r="H340" s="362">
        <v>1</v>
      </c>
      <c r="I340" s="362">
        <v>0</v>
      </c>
      <c r="J340" s="362">
        <v>0</v>
      </c>
      <c r="K340" s="362">
        <v>0</v>
      </c>
      <c r="L340" s="362">
        <v>0</v>
      </c>
    </row>
    <row r="341" spans="1:12" ht="15" customHeight="1">
      <c r="A341" s="387" t="s">
        <v>2952</v>
      </c>
      <c r="B341" s="387" t="s">
        <v>2953</v>
      </c>
      <c r="C341" s="387" t="s">
        <v>2954</v>
      </c>
      <c r="D341" s="387" t="s">
        <v>1979</v>
      </c>
      <c r="E341" s="362">
        <v>1</v>
      </c>
      <c r="F341" s="362">
        <v>1</v>
      </c>
      <c r="G341" s="362">
        <v>1</v>
      </c>
      <c r="H341" s="362">
        <v>1</v>
      </c>
      <c r="I341" s="362">
        <v>0</v>
      </c>
      <c r="J341" s="362">
        <v>0</v>
      </c>
      <c r="K341" s="362">
        <v>1</v>
      </c>
      <c r="L341" s="362">
        <v>1</v>
      </c>
    </row>
    <row r="342" spans="1:12" ht="15" customHeight="1">
      <c r="A342" s="387" t="s">
        <v>2955</v>
      </c>
      <c r="B342" s="387" t="s">
        <v>2956</v>
      </c>
      <c r="C342" s="387" t="s">
        <v>2957</v>
      </c>
      <c r="D342" s="387" t="s">
        <v>1966</v>
      </c>
      <c r="E342" s="362">
        <v>1</v>
      </c>
      <c r="F342" s="362">
        <v>1</v>
      </c>
      <c r="G342" s="362">
        <v>1</v>
      </c>
      <c r="H342" s="362">
        <v>1</v>
      </c>
      <c r="I342" s="362">
        <v>0</v>
      </c>
      <c r="J342" s="362">
        <v>0</v>
      </c>
      <c r="K342" s="362">
        <v>0</v>
      </c>
      <c r="L342" s="362">
        <v>0</v>
      </c>
    </row>
    <row r="343" spans="1:12" ht="15" customHeight="1">
      <c r="A343" s="387" t="s">
        <v>2958</v>
      </c>
      <c r="B343" s="387" t="s">
        <v>2959</v>
      </c>
      <c r="C343" s="387" t="s">
        <v>2960</v>
      </c>
      <c r="D343" s="387" t="s">
        <v>1928</v>
      </c>
      <c r="E343" s="362">
        <v>0</v>
      </c>
      <c r="F343" s="362">
        <v>0</v>
      </c>
      <c r="G343" s="362">
        <v>0</v>
      </c>
      <c r="H343" s="362">
        <v>1</v>
      </c>
      <c r="I343" s="362">
        <v>0</v>
      </c>
      <c r="J343" s="362">
        <v>0</v>
      </c>
      <c r="K343" s="362">
        <v>1</v>
      </c>
      <c r="L343" s="362">
        <v>0</v>
      </c>
    </row>
    <row r="344" spans="1:12" ht="15" customHeight="1">
      <c r="A344" s="387" t="s">
        <v>2961</v>
      </c>
      <c r="B344" s="387" t="s">
        <v>2962</v>
      </c>
      <c r="C344" s="387" t="s">
        <v>2963</v>
      </c>
      <c r="D344" s="387" t="s">
        <v>1928</v>
      </c>
      <c r="E344" s="362">
        <v>0</v>
      </c>
      <c r="F344" s="362">
        <v>0</v>
      </c>
      <c r="G344" s="362">
        <v>0</v>
      </c>
      <c r="H344" s="362">
        <v>1</v>
      </c>
      <c r="I344" s="362">
        <v>0</v>
      </c>
      <c r="J344" s="362">
        <v>0</v>
      </c>
      <c r="K344" s="362">
        <v>1</v>
      </c>
      <c r="L344" s="362">
        <v>1</v>
      </c>
    </row>
    <row r="345" spans="1:12" ht="15" customHeight="1">
      <c r="A345" s="387" t="s">
        <v>2964</v>
      </c>
      <c r="B345" s="387" t="s">
        <v>2965</v>
      </c>
      <c r="C345" s="387" t="s">
        <v>2966</v>
      </c>
      <c r="D345" s="387" t="s">
        <v>2083</v>
      </c>
      <c r="E345" s="362">
        <v>0</v>
      </c>
      <c r="F345" s="362">
        <v>0</v>
      </c>
      <c r="G345" s="362">
        <v>0</v>
      </c>
      <c r="H345" s="362">
        <v>0</v>
      </c>
      <c r="I345" s="362">
        <v>0</v>
      </c>
      <c r="J345" s="362">
        <v>0</v>
      </c>
      <c r="K345" s="362">
        <v>0</v>
      </c>
      <c r="L345" s="362">
        <v>0</v>
      </c>
    </row>
    <row r="346" spans="1:12" ht="15" customHeight="1">
      <c r="A346" s="387" t="s">
        <v>2967</v>
      </c>
      <c r="B346" s="387" t="s">
        <v>2968</v>
      </c>
      <c r="C346" s="387" t="s">
        <v>2969</v>
      </c>
      <c r="D346" s="387" t="s">
        <v>1928</v>
      </c>
      <c r="E346" s="362">
        <v>0</v>
      </c>
      <c r="F346" s="362">
        <v>0</v>
      </c>
      <c r="G346" s="362">
        <v>0</v>
      </c>
      <c r="H346" s="362">
        <v>1</v>
      </c>
      <c r="I346" s="362">
        <v>0</v>
      </c>
      <c r="J346" s="362">
        <v>0</v>
      </c>
      <c r="K346" s="362">
        <v>0</v>
      </c>
      <c r="L346" s="362">
        <v>0</v>
      </c>
    </row>
    <row r="347" spans="1:12" ht="15" customHeight="1">
      <c r="A347" s="387" t="s">
        <v>2970</v>
      </c>
      <c r="B347" s="387" t="s">
        <v>2971</v>
      </c>
      <c r="C347" s="387" t="s">
        <v>2972</v>
      </c>
      <c r="D347" s="387" t="s">
        <v>1979</v>
      </c>
      <c r="E347" s="362">
        <v>1</v>
      </c>
      <c r="F347" s="362">
        <v>1</v>
      </c>
      <c r="G347" s="362">
        <v>1</v>
      </c>
      <c r="H347" s="362">
        <v>1</v>
      </c>
      <c r="I347" s="362">
        <v>0</v>
      </c>
      <c r="J347" s="362">
        <v>0</v>
      </c>
      <c r="K347" s="362">
        <v>0</v>
      </c>
      <c r="L347" s="362">
        <v>0</v>
      </c>
    </row>
    <row r="348" spans="1:12" ht="15" customHeight="1">
      <c r="A348" s="387" t="s">
        <v>2973</v>
      </c>
      <c r="B348" s="387" t="s">
        <v>2974</v>
      </c>
      <c r="C348" s="387" t="s">
        <v>2975</v>
      </c>
      <c r="D348" s="387" t="s">
        <v>1928</v>
      </c>
      <c r="E348" s="362">
        <v>0</v>
      </c>
      <c r="F348" s="362">
        <v>0</v>
      </c>
      <c r="G348" s="362">
        <v>0</v>
      </c>
      <c r="H348" s="362">
        <v>1</v>
      </c>
      <c r="I348" s="362">
        <v>0</v>
      </c>
      <c r="J348" s="362">
        <v>0</v>
      </c>
      <c r="K348" s="362">
        <v>1</v>
      </c>
      <c r="L348" s="362">
        <v>0</v>
      </c>
    </row>
    <row r="349" spans="1:12" ht="15" customHeight="1">
      <c r="A349" s="387" t="s">
        <v>2976</v>
      </c>
      <c r="B349" s="387" t="s">
        <v>2977</v>
      </c>
      <c r="C349" s="387" t="s">
        <v>2978</v>
      </c>
      <c r="D349" s="387" t="s">
        <v>1928</v>
      </c>
      <c r="E349" s="362">
        <v>0</v>
      </c>
      <c r="F349" s="362">
        <v>0</v>
      </c>
      <c r="G349" s="362">
        <v>0</v>
      </c>
      <c r="H349" s="362">
        <v>1</v>
      </c>
      <c r="I349" s="362">
        <v>0</v>
      </c>
      <c r="J349" s="362">
        <v>0</v>
      </c>
      <c r="K349" s="362">
        <v>0</v>
      </c>
      <c r="L349" s="362">
        <v>1</v>
      </c>
    </row>
    <row r="350" spans="1:12" ht="15" customHeight="1">
      <c r="A350" s="387" t="s">
        <v>2979</v>
      </c>
      <c r="B350" s="387" t="s">
        <v>2980</v>
      </c>
      <c r="C350" s="387" t="s">
        <v>2981</v>
      </c>
      <c r="D350" s="387" t="s">
        <v>1928</v>
      </c>
      <c r="E350" s="362">
        <v>0</v>
      </c>
      <c r="F350" s="362">
        <v>0</v>
      </c>
      <c r="G350" s="362">
        <v>0</v>
      </c>
      <c r="H350" s="362">
        <v>1</v>
      </c>
      <c r="I350" s="362">
        <v>0</v>
      </c>
      <c r="J350" s="362">
        <v>0</v>
      </c>
      <c r="K350" s="362">
        <v>0</v>
      </c>
      <c r="L350" s="362">
        <v>0</v>
      </c>
    </row>
    <row r="351" spans="1:12" ht="15" customHeight="1">
      <c r="A351" s="387" t="s">
        <v>2982</v>
      </c>
      <c r="B351" s="387" t="s">
        <v>2983</v>
      </c>
      <c r="C351" s="387" t="s">
        <v>2984</v>
      </c>
      <c r="D351" s="387" t="s">
        <v>1948</v>
      </c>
      <c r="E351" s="362">
        <v>0</v>
      </c>
      <c r="F351" s="362">
        <v>0</v>
      </c>
      <c r="G351" s="362">
        <v>0</v>
      </c>
      <c r="H351" s="362">
        <v>0</v>
      </c>
      <c r="I351" s="362">
        <v>1</v>
      </c>
      <c r="J351" s="362">
        <v>0</v>
      </c>
      <c r="K351" s="362">
        <v>0</v>
      </c>
      <c r="L351" s="362">
        <v>0</v>
      </c>
    </row>
    <row r="352" spans="1:12" ht="15" customHeight="1">
      <c r="A352" s="387" t="s">
        <v>2985</v>
      </c>
      <c r="B352" s="387" t="s">
        <v>2986</v>
      </c>
      <c r="C352" s="387" t="s">
        <v>2987</v>
      </c>
      <c r="D352" s="387" t="s">
        <v>1928</v>
      </c>
      <c r="E352" s="362">
        <v>0</v>
      </c>
      <c r="F352" s="362">
        <v>0</v>
      </c>
      <c r="G352" s="362">
        <v>0</v>
      </c>
      <c r="H352" s="362">
        <v>1</v>
      </c>
      <c r="I352" s="362">
        <v>0</v>
      </c>
      <c r="J352" s="362">
        <v>0</v>
      </c>
      <c r="K352" s="362">
        <v>1</v>
      </c>
      <c r="L352" s="362">
        <v>1</v>
      </c>
    </row>
    <row r="353" spans="1:12" ht="15" customHeight="1">
      <c r="A353" s="387" t="s">
        <v>2988</v>
      </c>
      <c r="B353" s="387" t="s">
        <v>2989</v>
      </c>
      <c r="C353" s="387" t="s">
        <v>2990</v>
      </c>
      <c r="D353" s="387" t="s">
        <v>2186</v>
      </c>
      <c r="E353" s="362">
        <v>0</v>
      </c>
      <c r="F353" s="362">
        <v>0</v>
      </c>
      <c r="G353" s="362">
        <v>0</v>
      </c>
      <c r="H353" s="362">
        <v>0</v>
      </c>
      <c r="I353" s="362">
        <v>0</v>
      </c>
      <c r="J353" s="362">
        <v>0</v>
      </c>
      <c r="K353" s="362">
        <v>0</v>
      </c>
      <c r="L353" s="362">
        <v>0</v>
      </c>
    </row>
    <row r="354" spans="1:12" ht="15" customHeight="1">
      <c r="A354" s="387" t="s">
        <v>2991</v>
      </c>
      <c r="B354" s="387" t="s">
        <v>2992</v>
      </c>
      <c r="C354" s="387" t="s">
        <v>2993</v>
      </c>
      <c r="D354" s="387" t="s">
        <v>1928</v>
      </c>
      <c r="E354" s="362">
        <v>0</v>
      </c>
      <c r="F354" s="362">
        <v>0</v>
      </c>
      <c r="G354" s="362">
        <v>0</v>
      </c>
      <c r="H354" s="362">
        <v>1</v>
      </c>
      <c r="I354" s="362">
        <v>0</v>
      </c>
      <c r="J354" s="362">
        <v>0</v>
      </c>
      <c r="K354" s="362">
        <v>0</v>
      </c>
      <c r="L354" s="362">
        <v>0</v>
      </c>
    </row>
    <row r="355" spans="1:12" ht="15" customHeight="1">
      <c r="A355" s="387" t="s">
        <v>2994</v>
      </c>
      <c r="B355" s="387" t="s">
        <v>2995</v>
      </c>
      <c r="C355" s="387" t="s">
        <v>2996</v>
      </c>
      <c r="D355" s="387" t="s">
        <v>1979</v>
      </c>
      <c r="E355" s="362">
        <v>1</v>
      </c>
      <c r="F355" s="362">
        <v>1</v>
      </c>
      <c r="G355" s="362">
        <v>1</v>
      </c>
      <c r="H355" s="362">
        <v>1</v>
      </c>
      <c r="I355" s="362">
        <v>0</v>
      </c>
      <c r="J355" s="362">
        <v>0</v>
      </c>
      <c r="K355" s="362">
        <v>1</v>
      </c>
      <c r="L355" s="362">
        <v>0</v>
      </c>
    </row>
    <row r="356" spans="1:12" ht="15" customHeight="1">
      <c r="A356" s="387" t="s">
        <v>2997</v>
      </c>
      <c r="B356" s="387" t="s">
        <v>2998</v>
      </c>
      <c r="C356" s="387" t="s">
        <v>2999</v>
      </c>
      <c r="D356" s="387" t="s">
        <v>1928</v>
      </c>
      <c r="E356" s="362">
        <v>0</v>
      </c>
      <c r="F356" s="362">
        <v>0</v>
      </c>
      <c r="G356" s="362">
        <v>0</v>
      </c>
      <c r="H356" s="362">
        <v>1</v>
      </c>
      <c r="I356" s="362">
        <v>0</v>
      </c>
      <c r="J356" s="362">
        <v>0</v>
      </c>
      <c r="K356" s="362">
        <v>0</v>
      </c>
      <c r="L356" s="362">
        <v>1</v>
      </c>
    </row>
    <row r="357" spans="1:12" ht="15" customHeight="1">
      <c r="A357" s="387" t="s">
        <v>3000</v>
      </c>
      <c r="B357" s="387" t="s">
        <v>3001</v>
      </c>
      <c r="C357" s="387" t="s">
        <v>3002</v>
      </c>
      <c r="D357" s="387" t="s">
        <v>1979</v>
      </c>
      <c r="E357" s="362">
        <v>1</v>
      </c>
      <c r="F357" s="362">
        <v>1</v>
      </c>
      <c r="G357" s="362">
        <v>1</v>
      </c>
      <c r="H357" s="362">
        <v>1</v>
      </c>
      <c r="I357" s="362">
        <v>0</v>
      </c>
      <c r="J357" s="362">
        <v>0</v>
      </c>
      <c r="K357" s="362">
        <v>0</v>
      </c>
      <c r="L357" s="362">
        <v>0</v>
      </c>
    </row>
    <row r="358" spans="1:12" ht="15" customHeight="1">
      <c r="A358" s="387" t="s">
        <v>3003</v>
      </c>
      <c r="B358" s="387" t="s">
        <v>3004</v>
      </c>
      <c r="C358" s="387" t="s">
        <v>3005</v>
      </c>
      <c r="D358" s="387" t="s">
        <v>1928</v>
      </c>
      <c r="E358" s="362">
        <v>0</v>
      </c>
      <c r="F358" s="362">
        <v>0</v>
      </c>
      <c r="G358" s="362">
        <v>0</v>
      </c>
      <c r="H358" s="362">
        <v>1</v>
      </c>
      <c r="I358" s="362">
        <v>0</v>
      </c>
      <c r="J358" s="362">
        <v>0</v>
      </c>
      <c r="K358" s="362">
        <v>0</v>
      </c>
      <c r="L358" s="362">
        <v>1</v>
      </c>
    </row>
    <row r="359" spans="1:12" ht="15" customHeight="1">
      <c r="A359" s="387" t="s">
        <v>3006</v>
      </c>
      <c r="B359" s="387" t="s">
        <v>3007</v>
      </c>
      <c r="C359" s="387" t="s">
        <v>3008</v>
      </c>
      <c r="D359" s="387" t="s">
        <v>1959</v>
      </c>
      <c r="E359" s="362">
        <v>1</v>
      </c>
      <c r="F359" s="362">
        <v>1</v>
      </c>
      <c r="G359" s="362">
        <v>1</v>
      </c>
      <c r="H359" s="362">
        <v>1</v>
      </c>
      <c r="I359" s="362">
        <v>0</v>
      </c>
      <c r="J359" s="362">
        <v>0</v>
      </c>
      <c r="K359" s="362">
        <v>1</v>
      </c>
      <c r="L359" s="362">
        <v>1</v>
      </c>
    </row>
    <row r="360" spans="1:12" ht="15" customHeight="1">
      <c r="A360" s="387" t="s">
        <v>3009</v>
      </c>
      <c r="B360" s="387" t="s">
        <v>3010</v>
      </c>
      <c r="C360" s="387" t="s">
        <v>3011</v>
      </c>
      <c r="D360" s="387" t="s">
        <v>1966</v>
      </c>
      <c r="E360" s="362">
        <v>1</v>
      </c>
      <c r="F360" s="362">
        <v>1</v>
      </c>
      <c r="G360" s="362">
        <v>1</v>
      </c>
      <c r="H360" s="362">
        <v>1</v>
      </c>
      <c r="I360" s="362">
        <v>0</v>
      </c>
      <c r="J360" s="362">
        <v>0</v>
      </c>
      <c r="K360" s="362">
        <v>0</v>
      </c>
      <c r="L360" s="362">
        <v>0</v>
      </c>
    </row>
    <row r="361" spans="1:12" ht="15" customHeight="1">
      <c r="A361" s="387" t="s">
        <v>3012</v>
      </c>
      <c r="B361" s="387" t="s">
        <v>3013</v>
      </c>
      <c r="C361" s="387" t="s">
        <v>3014</v>
      </c>
      <c r="D361" s="387" t="s">
        <v>1928</v>
      </c>
      <c r="E361" s="362">
        <v>0</v>
      </c>
      <c r="F361" s="362">
        <v>0</v>
      </c>
      <c r="G361" s="362">
        <v>0</v>
      </c>
      <c r="H361" s="362">
        <v>1</v>
      </c>
      <c r="I361" s="362">
        <v>0</v>
      </c>
      <c r="J361" s="362">
        <v>0</v>
      </c>
      <c r="K361" s="362">
        <v>0</v>
      </c>
      <c r="L361" s="362">
        <v>0</v>
      </c>
    </row>
    <row r="362" spans="1:12" ht="15" customHeight="1">
      <c r="A362" s="387" t="s">
        <v>3015</v>
      </c>
      <c r="B362" s="387" t="s">
        <v>3016</v>
      </c>
      <c r="C362" s="387" t="s">
        <v>3017</v>
      </c>
      <c r="D362" s="387" t="s">
        <v>1952</v>
      </c>
      <c r="E362" s="362">
        <v>0</v>
      </c>
      <c r="F362" s="362">
        <v>0</v>
      </c>
      <c r="G362" s="362">
        <v>0</v>
      </c>
      <c r="H362" s="362">
        <v>0</v>
      </c>
      <c r="I362" s="362">
        <v>0</v>
      </c>
      <c r="J362" s="362">
        <v>1</v>
      </c>
      <c r="K362" s="362">
        <v>0</v>
      </c>
      <c r="L362" s="362">
        <v>0</v>
      </c>
    </row>
    <row r="363" spans="1:12" ht="15" customHeight="1">
      <c r="A363" s="387" t="s">
        <v>3018</v>
      </c>
      <c r="B363" s="387" t="s">
        <v>3019</v>
      </c>
      <c r="C363" s="387" t="s">
        <v>3020</v>
      </c>
      <c r="D363" s="387" t="s">
        <v>1928</v>
      </c>
      <c r="E363" s="362">
        <v>0</v>
      </c>
      <c r="F363" s="362">
        <v>0</v>
      </c>
      <c r="G363" s="362">
        <v>0</v>
      </c>
      <c r="H363" s="362">
        <v>1</v>
      </c>
      <c r="I363" s="362">
        <v>0</v>
      </c>
      <c r="J363" s="362">
        <v>0</v>
      </c>
      <c r="K363" s="362">
        <v>1</v>
      </c>
      <c r="L363" s="362">
        <v>0</v>
      </c>
    </row>
    <row r="364" spans="1:12" ht="15" customHeight="1">
      <c r="A364" s="387" t="s">
        <v>3021</v>
      </c>
      <c r="B364" s="387" t="s">
        <v>3022</v>
      </c>
      <c r="C364" s="387" t="s">
        <v>3023</v>
      </c>
      <c r="D364" s="387" t="s">
        <v>1928</v>
      </c>
      <c r="E364" s="362">
        <v>0</v>
      </c>
      <c r="F364" s="362">
        <v>0</v>
      </c>
      <c r="G364" s="362">
        <v>0</v>
      </c>
      <c r="H364" s="362">
        <v>1</v>
      </c>
      <c r="I364" s="362">
        <v>0</v>
      </c>
      <c r="J364" s="362">
        <v>0</v>
      </c>
      <c r="K364" s="362">
        <v>0</v>
      </c>
      <c r="L364" s="362">
        <v>0</v>
      </c>
    </row>
    <row r="365" spans="1:12" ht="15" customHeight="1">
      <c r="A365" s="387" t="s">
        <v>3024</v>
      </c>
      <c r="B365" s="387" t="s">
        <v>3025</v>
      </c>
      <c r="C365" s="387" t="s">
        <v>3026</v>
      </c>
      <c r="D365" s="387" t="s">
        <v>1966</v>
      </c>
      <c r="E365" s="362">
        <v>1</v>
      </c>
      <c r="F365" s="362">
        <v>1</v>
      </c>
      <c r="G365" s="362">
        <v>1</v>
      </c>
      <c r="H365" s="362">
        <v>1</v>
      </c>
      <c r="I365" s="362">
        <v>0</v>
      </c>
      <c r="J365" s="362">
        <v>0</v>
      </c>
      <c r="K365" s="362">
        <v>0</v>
      </c>
      <c r="L365" s="362">
        <v>1</v>
      </c>
    </row>
    <row r="366" spans="1:12" ht="15" customHeight="1">
      <c r="A366" s="387" t="s">
        <v>3027</v>
      </c>
      <c r="B366" s="387" t="s">
        <v>3028</v>
      </c>
      <c r="C366" s="387" t="s">
        <v>3029</v>
      </c>
      <c r="D366" s="387" t="s">
        <v>1966</v>
      </c>
      <c r="E366" s="362">
        <v>1</v>
      </c>
      <c r="F366" s="362">
        <v>1</v>
      </c>
      <c r="G366" s="362">
        <v>1</v>
      </c>
      <c r="H366" s="362">
        <v>1</v>
      </c>
      <c r="I366" s="362">
        <v>0</v>
      </c>
      <c r="J366" s="362">
        <v>0</v>
      </c>
      <c r="K366" s="362">
        <v>0</v>
      </c>
      <c r="L366" s="362">
        <v>1</v>
      </c>
    </row>
    <row r="367" spans="1:12" ht="15" customHeight="1">
      <c r="A367" s="387" t="s">
        <v>3030</v>
      </c>
      <c r="B367" s="387" t="s">
        <v>3031</v>
      </c>
      <c r="C367" s="387" t="s">
        <v>3032</v>
      </c>
      <c r="D367" s="387" t="s">
        <v>1959</v>
      </c>
      <c r="E367" s="362">
        <v>1</v>
      </c>
      <c r="F367" s="362">
        <v>1</v>
      </c>
      <c r="G367" s="362">
        <v>1</v>
      </c>
      <c r="H367" s="362">
        <v>1</v>
      </c>
      <c r="I367" s="362">
        <v>0</v>
      </c>
      <c r="J367" s="362">
        <v>0</v>
      </c>
      <c r="K367" s="362">
        <v>1</v>
      </c>
      <c r="L367" s="362">
        <v>1</v>
      </c>
    </row>
    <row r="368" spans="1:12" ht="15" customHeight="1">
      <c r="A368" s="387" t="s">
        <v>3033</v>
      </c>
      <c r="B368" s="387" t="s">
        <v>3034</v>
      </c>
      <c r="C368" s="387" t="s">
        <v>3035</v>
      </c>
      <c r="D368" s="387" t="s">
        <v>1959</v>
      </c>
      <c r="E368" s="362">
        <v>1</v>
      </c>
      <c r="F368" s="362">
        <v>1</v>
      </c>
      <c r="G368" s="362">
        <v>1</v>
      </c>
      <c r="H368" s="362">
        <v>1</v>
      </c>
      <c r="I368" s="362">
        <v>0</v>
      </c>
      <c r="J368" s="362">
        <v>0</v>
      </c>
      <c r="K368" s="362">
        <v>1</v>
      </c>
      <c r="L368" s="362">
        <v>1</v>
      </c>
    </row>
    <row r="369" spans="1:12" ht="15" customHeight="1">
      <c r="A369" s="387" t="s">
        <v>3036</v>
      </c>
      <c r="B369" s="387" t="s">
        <v>3037</v>
      </c>
      <c r="C369" s="387" t="s">
        <v>3038</v>
      </c>
      <c r="D369" s="387" t="s">
        <v>1979</v>
      </c>
      <c r="E369" s="362">
        <v>1</v>
      </c>
      <c r="F369" s="362">
        <v>1</v>
      </c>
      <c r="G369" s="362">
        <v>1</v>
      </c>
      <c r="H369" s="362">
        <v>1</v>
      </c>
      <c r="I369" s="362">
        <v>0</v>
      </c>
      <c r="J369" s="362">
        <v>0</v>
      </c>
      <c r="K369" s="362">
        <v>0</v>
      </c>
      <c r="L369" s="362">
        <v>1</v>
      </c>
    </row>
    <row r="370" spans="1:12" ht="15" customHeight="1">
      <c r="A370" s="387" t="s">
        <v>3039</v>
      </c>
      <c r="B370" s="387" t="s">
        <v>3040</v>
      </c>
      <c r="C370" s="387" t="s">
        <v>3041</v>
      </c>
      <c r="D370" s="387" t="s">
        <v>1928</v>
      </c>
      <c r="E370" s="362">
        <v>0</v>
      </c>
      <c r="F370" s="362">
        <v>0</v>
      </c>
      <c r="G370" s="362">
        <v>0</v>
      </c>
      <c r="H370" s="362">
        <v>1</v>
      </c>
      <c r="I370" s="362">
        <v>0</v>
      </c>
      <c r="J370" s="362">
        <v>0</v>
      </c>
      <c r="K370" s="362">
        <v>1</v>
      </c>
      <c r="L370" s="362">
        <v>0</v>
      </c>
    </row>
    <row r="371" spans="1:12" ht="15" customHeight="1">
      <c r="A371" s="387" t="s">
        <v>3042</v>
      </c>
      <c r="B371" s="387" t="s">
        <v>3043</v>
      </c>
      <c r="C371" s="387" t="s">
        <v>3044</v>
      </c>
      <c r="D371" s="387" t="s">
        <v>2079</v>
      </c>
      <c r="E371" s="362">
        <v>1</v>
      </c>
      <c r="F371" s="362">
        <v>1</v>
      </c>
      <c r="G371" s="362">
        <v>1</v>
      </c>
      <c r="H371" s="362">
        <v>0</v>
      </c>
      <c r="I371" s="362">
        <v>0</v>
      </c>
      <c r="J371" s="362">
        <v>1</v>
      </c>
      <c r="K371" s="362">
        <v>0</v>
      </c>
      <c r="L371" s="362">
        <v>0</v>
      </c>
    </row>
    <row r="372" spans="1:12" ht="15" customHeight="1">
      <c r="A372" s="387" t="s">
        <v>3045</v>
      </c>
      <c r="B372" s="387" t="s">
        <v>3046</v>
      </c>
      <c r="C372" s="387" t="s">
        <v>3047</v>
      </c>
      <c r="D372" s="387" t="s">
        <v>1948</v>
      </c>
      <c r="E372" s="362">
        <v>0</v>
      </c>
      <c r="F372" s="362">
        <v>0</v>
      </c>
      <c r="G372" s="362">
        <v>0</v>
      </c>
      <c r="H372" s="362">
        <v>0</v>
      </c>
      <c r="I372" s="362">
        <v>1</v>
      </c>
      <c r="J372" s="362">
        <v>0</v>
      </c>
      <c r="K372" s="362">
        <v>0</v>
      </c>
      <c r="L372" s="362">
        <v>0</v>
      </c>
    </row>
    <row r="373" spans="1:12" ht="15" customHeight="1">
      <c r="A373" s="387" t="s">
        <v>3048</v>
      </c>
      <c r="B373" s="387" t="s">
        <v>3049</v>
      </c>
      <c r="C373" s="387" t="s">
        <v>3050</v>
      </c>
      <c r="D373" s="387" t="s">
        <v>1928</v>
      </c>
      <c r="E373" s="362">
        <v>0</v>
      </c>
      <c r="F373" s="362">
        <v>0</v>
      </c>
      <c r="G373" s="362">
        <v>0</v>
      </c>
      <c r="H373" s="362">
        <v>1</v>
      </c>
      <c r="I373" s="362">
        <v>0</v>
      </c>
      <c r="J373" s="362">
        <v>0</v>
      </c>
      <c r="K373" s="362">
        <v>0</v>
      </c>
      <c r="L373" s="362">
        <v>0</v>
      </c>
    </row>
    <row r="374" spans="1:12" ht="15" customHeight="1">
      <c r="A374" s="387" t="s">
        <v>3051</v>
      </c>
      <c r="B374" s="387" t="s">
        <v>3052</v>
      </c>
      <c r="C374" s="387" t="s">
        <v>3053</v>
      </c>
      <c r="D374" s="387" t="s">
        <v>1928</v>
      </c>
      <c r="E374" s="362">
        <v>0</v>
      </c>
      <c r="F374" s="362">
        <v>0</v>
      </c>
      <c r="G374" s="362">
        <v>0</v>
      </c>
      <c r="H374" s="362">
        <v>1</v>
      </c>
      <c r="I374" s="362">
        <v>0</v>
      </c>
      <c r="J374" s="362">
        <v>0</v>
      </c>
      <c r="K374" s="362">
        <v>1</v>
      </c>
      <c r="L374" s="362">
        <v>0</v>
      </c>
    </row>
    <row r="375" spans="1:12" ht="15" customHeight="1">
      <c r="A375" s="387" t="s">
        <v>3054</v>
      </c>
      <c r="B375" s="387" t="s">
        <v>3055</v>
      </c>
      <c r="C375" s="387" t="s">
        <v>3056</v>
      </c>
      <c r="D375" s="387" t="s">
        <v>1928</v>
      </c>
      <c r="E375" s="362">
        <v>0</v>
      </c>
      <c r="F375" s="362">
        <v>0</v>
      </c>
      <c r="G375" s="362">
        <v>0</v>
      </c>
      <c r="H375" s="362">
        <v>1</v>
      </c>
      <c r="I375" s="362">
        <v>0</v>
      </c>
      <c r="J375" s="362">
        <v>0</v>
      </c>
      <c r="K375" s="362">
        <v>1</v>
      </c>
      <c r="L375" s="362">
        <v>0</v>
      </c>
    </row>
    <row r="376" spans="1:12" ht="15" customHeight="1">
      <c r="A376" s="387" t="s">
        <v>3057</v>
      </c>
      <c r="B376" s="387" t="s">
        <v>3058</v>
      </c>
      <c r="C376" s="387" t="s">
        <v>3059</v>
      </c>
      <c r="D376" s="387" t="s">
        <v>1928</v>
      </c>
      <c r="E376" s="362">
        <v>0</v>
      </c>
      <c r="F376" s="362">
        <v>0</v>
      </c>
      <c r="G376" s="362">
        <v>0</v>
      </c>
      <c r="H376" s="362">
        <v>1</v>
      </c>
      <c r="I376" s="362">
        <v>0</v>
      </c>
      <c r="J376" s="362">
        <v>0</v>
      </c>
      <c r="K376" s="362">
        <v>1</v>
      </c>
      <c r="L376" s="362">
        <v>0</v>
      </c>
    </row>
    <row r="377" spans="1:12" ht="15" customHeight="1">
      <c r="A377" s="387" t="s">
        <v>3060</v>
      </c>
      <c r="B377" s="387" t="s">
        <v>3061</v>
      </c>
      <c r="C377" s="387" t="s">
        <v>3062</v>
      </c>
      <c r="D377" s="387" t="s">
        <v>1979</v>
      </c>
      <c r="E377" s="362">
        <v>1</v>
      </c>
      <c r="F377" s="362">
        <v>1</v>
      </c>
      <c r="G377" s="362">
        <v>1</v>
      </c>
      <c r="H377" s="362">
        <v>1</v>
      </c>
      <c r="I377" s="362">
        <v>0</v>
      </c>
      <c r="J377" s="362">
        <v>0</v>
      </c>
      <c r="K377" s="362">
        <v>0</v>
      </c>
      <c r="L377" s="362">
        <v>0</v>
      </c>
    </row>
    <row r="378" spans="1:12" ht="15" customHeight="1">
      <c r="A378" s="387" t="s">
        <v>3063</v>
      </c>
      <c r="B378" s="387" t="s">
        <v>3064</v>
      </c>
      <c r="C378" s="387" t="s">
        <v>3065</v>
      </c>
      <c r="D378" s="387" t="s">
        <v>1928</v>
      </c>
      <c r="E378" s="362">
        <v>0</v>
      </c>
      <c r="F378" s="362">
        <v>0</v>
      </c>
      <c r="G378" s="362">
        <v>0</v>
      </c>
      <c r="H378" s="362">
        <v>1</v>
      </c>
      <c r="I378" s="362">
        <v>0</v>
      </c>
      <c r="J378" s="362">
        <v>0</v>
      </c>
      <c r="K378" s="362">
        <v>0</v>
      </c>
      <c r="L378" s="362">
        <v>1</v>
      </c>
    </row>
    <row r="379" spans="1:12" ht="15" customHeight="1">
      <c r="A379" s="387" t="s">
        <v>3066</v>
      </c>
      <c r="B379" s="387" t="s">
        <v>3067</v>
      </c>
      <c r="C379" s="387" t="s">
        <v>3068</v>
      </c>
      <c r="D379" s="387" t="s">
        <v>1928</v>
      </c>
      <c r="E379" s="362">
        <v>0</v>
      </c>
      <c r="F379" s="362">
        <v>0</v>
      </c>
      <c r="G379" s="362">
        <v>0</v>
      </c>
      <c r="H379" s="362">
        <v>1</v>
      </c>
      <c r="I379" s="362">
        <v>0</v>
      </c>
      <c r="J379" s="362">
        <v>0</v>
      </c>
      <c r="K379" s="362">
        <v>1</v>
      </c>
      <c r="L379" s="362">
        <v>1</v>
      </c>
    </row>
    <row r="380" spans="1:12" ht="15" customHeight="1">
      <c r="A380" s="387" t="s">
        <v>3069</v>
      </c>
      <c r="B380" s="387" t="s">
        <v>3070</v>
      </c>
      <c r="C380" s="387" t="s">
        <v>3071</v>
      </c>
      <c r="D380" s="387" t="s">
        <v>1928</v>
      </c>
      <c r="E380" s="362">
        <v>0</v>
      </c>
      <c r="F380" s="362">
        <v>0</v>
      </c>
      <c r="G380" s="362">
        <v>0</v>
      </c>
      <c r="H380" s="362">
        <v>1</v>
      </c>
      <c r="I380" s="362">
        <v>0</v>
      </c>
      <c r="J380" s="362">
        <v>0</v>
      </c>
      <c r="K380" s="362">
        <v>0</v>
      </c>
      <c r="L380" s="362">
        <v>0</v>
      </c>
    </row>
    <row r="381" spans="1:12" ht="15" customHeight="1">
      <c r="A381" s="387" t="s">
        <v>3072</v>
      </c>
      <c r="B381" s="387" t="s">
        <v>3073</v>
      </c>
      <c r="C381" s="387" t="s">
        <v>3074</v>
      </c>
      <c r="D381" s="387" t="s">
        <v>2262</v>
      </c>
      <c r="E381" s="362">
        <v>0</v>
      </c>
      <c r="F381" s="362">
        <v>0</v>
      </c>
      <c r="G381" s="362">
        <v>0</v>
      </c>
      <c r="H381" s="362">
        <v>0</v>
      </c>
      <c r="I381" s="362">
        <v>0</v>
      </c>
      <c r="J381" s="362">
        <v>0</v>
      </c>
      <c r="K381" s="362">
        <v>0</v>
      </c>
      <c r="L381" s="362">
        <v>0</v>
      </c>
    </row>
    <row r="382" spans="1:12" ht="15" customHeight="1">
      <c r="A382" s="387" t="s">
        <v>3075</v>
      </c>
      <c r="B382" s="387" t="s">
        <v>3076</v>
      </c>
      <c r="C382" s="387" t="s">
        <v>3077</v>
      </c>
      <c r="D382" s="387" t="s">
        <v>1948</v>
      </c>
      <c r="E382" s="362">
        <v>0</v>
      </c>
      <c r="F382" s="362">
        <v>0</v>
      </c>
      <c r="G382" s="362">
        <v>0</v>
      </c>
      <c r="H382" s="362">
        <v>0</v>
      </c>
      <c r="I382" s="362">
        <v>1</v>
      </c>
      <c r="J382" s="362">
        <v>0</v>
      </c>
      <c r="K382" s="362">
        <v>0</v>
      </c>
      <c r="L382" s="362">
        <v>0</v>
      </c>
    </row>
    <row r="383" spans="1:12" ht="15" customHeight="1">
      <c r="A383" s="387" t="s">
        <v>3078</v>
      </c>
      <c r="B383" s="387" t="s">
        <v>3079</v>
      </c>
      <c r="C383" s="387" t="s">
        <v>3080</v>
      </c>
      <c r="D383" s="387" t="s">
        <v>2083</v>
      </c>
      <c r="E383" s="362">
        <v>0</v>
      </c>
      <c r="F383" s="362">
        <v>0</v>
      </c>
      <c r="G383" s="362">
        <v>0</v>
      </c>
      <c r="H383" s="362">
        <v>0</v>
      </c>
      <c r="I383" s="362">
        <v>0</v>
      </c>
      <c r="J383" s="362">
        <v>0</v>
      </c>
      <c r="K383" s="362">
        <v>0</v>
      </c>
      <c r="L383" s="362">
        <v>0</v>
      </c>
    </row>
    <row r="384" spans="1:12" ht="15" customHeight="1">
      <c r="A384" s="387" t="s">
        <v>3081</v>
      </c>
      <c r="B384" s="387" t="s">
        <v>3082</v>
      </c>
      <c r="C384" s="387" t="s">
        <v>3083</v>
      </c>
      <c r="D384" s="387" t="s">
        <v>1952</v>
      </c>
      <c r="E384" s="362">
        <v>0</v>
      </c>
      <c r="F384" s="362">
        <v>0</v>
      </c>
      <c r="G384" s="362">
        <v>0</v>
      </c>
      <c r="H384" s="362">
        <v>0</v>
      </c>
      <c r="I384" s="362">
        <v>0</v>
      </c>
      <c r="J384" s="362">
        <v>1</v>
      </c>
      <c r="K384" s="362">
        <v>0</v>
      </c>
      <c r="L384" s="362">
        <v>0</v>
      </c>
    </row>
    <row r="385" spans="1:12" ht="15" customHeight="1">
      <c r="A385" s="387" t="s">
        <v>3084</v>
      </c>
      <c r="B385" s="387" t="s">
        <v>3085</v>
      </c>
      <c r="C385" s="387" t="s">
        <v>3086</v>
      </c>
      <c r="D385" s="387" t="s">
        <v>1948</v>
      </c>
      <c r="E385" s="362">
        <v>0</v>
      </c>
      <c r="F385" s="362">
        <v>0</v>
      </c>
      <c r="G385" s="362">
        <v>0</v>
      </c>
      <c r="H385" s="362">
        <v>0</v>
      </c>
      <c r="I385" s="362">
        <v>1</v>
      </c>
      <c r="J385" s="362">
        <v>0</v>
      </c>
      <c r="K385" s="362">
        <v>0</v>
      </c>
      <c r="L385" s="362">
        <v>0</v>
      </c>
    </row>
    <row r="386" spans="1:12" ht="15" customHeight="1">
      <c r="A386" s="387" t="s">
        <v>3087</v>
      </c>
      <c r="B386" s="387" t="s">
        <v>3088</v>
      </c>
      <c r="C386" s="387" t="s">
        <v>3089</v>
      </c>
      <c r="D386" s="387" t="s">
        <v>1979</v>
      </c>
      <c r="E386" s="362">
        <v>1</v>
      </c>
      <c r="F386" s="362">
        <v>1</v>
      </c>
      <c r="G386" s="362">
        <v>1</v>
      </c>
      <c r="H386" s="362">
        <v>1</v>
      </c>
      <c r="I386" s="362">
        <v>0</v>
      </c>
      <c r="J386" s="362">
        <v>0</v>
      </c>
      <c r="K386" s="362">
        <v>1</v>
      </c>
      <c r="L386" s="362">
        <v>0</v>
      </c>
    </row>
    <row r="387" spans="1:12" ht="15" customHeight="1">
      <c r="A387" s="387" t="s">
        <v>3090</v>
      </c>
      <c r="B387" s="387" t="s">
        <v>3091</v>
      </c>
      <c r="C387" s="387" t="s">
        <v>3092</v>
      </c>
      <c r="D387" s="387" t="s">
        <v>2083</v>
      </c>
      <c r="E387" s="362">
        <v>0</v>
      </c>
      <c r="F387" s="362">
        <v>0</v>
      </c>
      <c r="G387" s="362">
        <v>0</v>
      </c>
      <c r="H387" s="362">
        <v>0</v>
      </c>
      <c r="I387" s="362">
        <v>0</v>
      </c>
      <c r="J387" s="362">
        <v>0</v>
      </c>
      <c r="K387" s="362">
        <v>0</v>
      </c>
      <c r="L387" s="362">
        <v>1</v>
      </c>
    </row>
    <row r="388" spans="1:12" ht="15" customHeight="1">
      <c r="A388" s="387" t="s">
        <v>3093</v>
      </c>
      <c r="B388" s="387" t="s">
        <v>3094</v>
      </c>
      <c r="C388" s="387" t="s">
        <v>3095</v>
      </c>
      <c r="D388" s="387" t="s">
        <v>1928</v>
      </c>
      <c r="E388" s="362">
        <v>0</v>
      </c>
      <c r="F388" s="362">
        <v>0</v>
      </c>
      <c r="G388" s="362">
        <v>0</v>
      </c>
      <c r="H388" s="362">
        <v>1</v>
      </c>
      <c r="I388" s="362">
        <v>0</v>
      </c>
      <c r="J388" s="362">
        <v>0</v>
      </c>
      <c r="K388" s="362">
        <v>0</v>
      </c>
      <c r="L388" s="362">
        <v>0</v>
      </c>
    </row>
    <row r="389" spans="1:12" ht="15" customHeight="1">
      <c r="A389" s="387" t="s">
        <v>3096</v>
      </c>
      <c r="B389" s="387" t="s">
        <v>3097</v>
      </c>
      <c r="C389" s="387" t="s">
        <v>3098</v>
      </c>
      <c r="D389" s="387" t="s">
        <v>1928</v>
      </c>
      <c r="E389" s="362">
        <v>0</v>
      </c>
      <c r="F389" s="362">
        <v>0</v>
      </c>
      <c r="G389" s="362">
        <v>0</v>
      </c>
      <c r="H389" s="362">
        <v>1</v>
      </c>
      <c r="I389" s="362">
        <v>0</v>
      </c>
      <c r="J389" s="362">
        <v>0</v>
      </c>
      <c r="K389" s="362">
        <v>0</v>
      </c>
      <c r="L389" s="362">
        <v>0</v>
      </c>
    </row>
    <row r="390" spans="1:12" ht="15" customHeight="1">
      <c r="A390" s="387" t="s">
        <v>3099</v>
      </c>
      <c r="B390" s="387" t="s">
        <v>3100</v>
      </c>
      <c r="C390" s="387" t="s">
        <v>3101</v>
      </c>
      <c r="D390" s="387" t="s">
        <v>2079</v>
      </c>
      <c r="E390" s="362">
        <v>1</v>
      </c>
      <c r="F390" s="362">
        <v>1</v>
      </c>
      <c r="G390" s="362">
        <v>1</v>
      </c>
      <c r="H390" s="362">
        <v>0</v>
      </c>
      <c r="I390" s="362">
        <v>0</v>
      </c>
      <c r="J390" s="362">
        <v>1</v>
      </c>
      <c r="K390" s="362">
        <v>0</v>
      </c>
      <c r="L390" s="362">
        <v>1</v>
      </c>
    </row>
    <row r="391" spans="1:12" ht="15" customHeight="1">
      <c r="A391" s="387" t="s">
        <v>3102</v>
      </c>
      <c r="B391" s="387" t="s">
        <v>3103</v>
      </c>
      <c r="C391" s="387" t="s">
        <v>3104</v>
      </c>
      <c r="D391" s="387" t="s">
        <v>2083</v>
      </c>
      <c r="E391" s="362">
        <v>0</v>
      </c>
      <c r="F391" s="362">
        <v>0</v>
      </c>
      <c r="G391" s="362">
        <v>0</v>
      </c>
      <c r="H391" s="362">
        <v>0</v>
      </c>
      <c r="I391" s="362">
        <v>0</v>
      </c>
      <c r="J391" s="362">
        <v>0</v>
      </c>
      <c r="K391" s="362">
        <v>0</v>
      </c>
      <c r="L391" s="362">
        <v>0</v>
      </c>
    </row>
    <row r="392" spans="1:12" ht="15" customHeight="1">
      <c r="A392" s="387" t="s">
        <v>3105</v>
      </c>
      <c r="B392" s="387" t="s">
        <v>3106</v>
      </c>
      <c r="C392" s="387" t="s">
        <v>3107</v>
      </c>
      <c r="D392" s="387" t="s">
        <v>1952</v>
      </c>
      <c r="E392" s="362">
        <v>0</v>
      </c>
      <c r="F392" s="362">
        <v>0</v>
      </c>
      <c r="G392" s="362">
        <v>0</v>
      </c>
      <c r="H392" s="362">
        <v>0</v>
      </c>
      <c r="I392" s="362">
        <v>0</v>
      </c>
      <c r="J392" s="362">
        <v>1</v>
      </c>
      <c r="K392" s="362">
        <v>0</v>
      </c>
      <c r="L392" s="362">
        <v>0</v>
      </c>
    </row>
    <row r="393" spans="1:12" ht="15" customHeight="1">
      <c r="A393" s="387" t="s">
        <v>3108</v>
      </c>
      <c r="B393" s="387" t="s">
        <v>3109</v>
      </c>
      <c r="C393" s="387" t="s">
        <v>3110</v>
      </c>
      <c r="D393" s="387" t="s">
        <v>1948</v>
      </c>
      <c r="E393" s="362">
        <v>0</v>
      </c>
      <c r="F393" s="362">
        <v>0</v>
      </c>
      <c r="G393" s="362">
        <v>0</v>
      </c>
      <c r="H393" s="362">
        <v>0</v>
      </c>
      <c r="I393" s="362">
        <v>1</v>
      </c>
      <c r="J393" s="362">
        <v>0</v>
      </c>
      <c r="K393" s="362">
        <v>0</v>
      </c>
      <c r="L393" s="362">
        <v>0</v>
      </c>
    </row>
    <row r="394" spans="1:12" ht="15" customHeight="1">
      <c r="A394" s="387" t="s">
        <v>3111</v>
      </c>
      <c r="B394" s="387" t="s">
        <v>3112</v>
      </c>
      <c r="C394" s="387" t="s">
        <v>3113</v>
      </c>
      <c r="D394" s="387" t="s">
        <v>2262</v>
      </c>
      <c r="E394" s="362">
        <v>0</v>
      </c>
      <c r="F394" s="362">
        <v>0</v>
      </c>
      <c r="G394" s="362">
        <v>0</v>
      </c>
      <c r="H394" s="362">
        <v>0</v>
      </c>
      <c r="I394" s="362">
        <v>0</v>
      </c>
      <c r="J394" s="362">
        <v>0</v>
      </c>
      <c r="K394" s="362">
        <v>0</v>
      </c>
      <c r="L394" s="362">
        <v>1</v>
      </c>
    </row>
    <row r="395" spans="1:12" ht="15" customHeight="1">
      <c r="A395" s="387" t="s">
        <v>3114</v>
      </c>
      <c r="B395" s="387" t="s">
        <v>3115</v>
      </c>
      <c r="C395" s="387" t="s">
        <v>3116</v>
      </c>
      <c r="D395" s="387" t="s">
        <v>1959</v>
      </c>
      <c r="E395" s="362">
        <v>1</v>
      </c>
      <c r="F395" s="362">
        <v>1</v>
      </c>
      <c r="G395" s="362">
        <v>1</v>
      </c>
      <c r="H395" s="362">
        <v>1</v>
      </c>
      <c r="I395" s="362">
        <v>0</v>
      </c>
      <c r="J395" s="362">
        <v>0</v>
      </c>
      <c r="K395" s="362">
        <v>1</v>
      </c>
      <c r="L395" s="362">
        <v>0</v>
      </c>
    </row>
    <row r="396" spans="1:12" ht="15" customHeight="1">
      <c r="A396" s="387" t="s">
        <v>3117</v>
      </c>
      <c r="B396" s="387" t="s">
        <v>3118</v>
      </c>
      <c r="C396" s="387" t="s">
        <v>3119</v>
      </c>
      <c r="D396" s="387" t="s">
        <v>1979</v>
      </c>
      <c r="E396" s="362">
        <v>1</v>
      </c>
      <c r="F396" s="362">
        <v>1</v>
      </c>
      <c r="G396" s="362">
        <v>1</v>
      </c>
      <c r="H396" s="362">
        <v>1</v>
      </c>
      <c r="I396" s="362">
        <v>0</v>
      </c>
      <c r="J396" s="362">
        <v>0</v>
      </c>
      <c r="K396" s="362">
        <v>1</v>
      </c>
      <c r="L396" s="362">
        <v>0</v>
      </c>
    </row>
    <row r="397" spans="1:12" ht="15" customHeight="1">
      <c r="A397" s="387" t="s">
        <v>3120</v>
      </c>
      <c r="B397" s="387" t="s">
        <v>3121</v>
      </c>
      <c r="C397" s="387" t="s">
        <v>3122</v>
      </c>
      <c r="D397" s="387" t="s">
        <v>1966</v>
      </c>
      <c r="E397" s="362">
        <v>1</v>
      </c>
      <c r="F397" s="362">
        <v>1</v>
      </c>
      <c r="G397" s="362">
        <v>1</v>
      </c>
      <c r="H397" s="362">
        <v>1</v>
      </c>
      <c r="I397" s="362">
        <v>0</v>
      </c>
      <c r="J397" s="362">
        <v>0</v>
      </c>
      <c r="K397" s="362">
        <v>1</v>
      </c>
      <c r="L397" s="362">
        <v>0</v>
      </c>
    </row>
    <row r="398" spans="1:12" ht="15" customHeight="1">
      <c r="A398" s="387" t="s">
        <v>3123</v>
      </c>
      <c r="B398" s="387" t="s">
        <v>3124</v>
      </c>
      <c r="C398" s="387" t="s">
        <v>3125</v>
      </c>
      <c r="D398" s="387" t="s">
        <v>1979</v>
      </c>
      <c r="E398" s="362">
        <v>1</v>
      </c>
      <c r="F398" s="362">
        <v>1</v>
      </c>
      <c r="G398" s="362">
        <v>1</v>
      </c>
      <c r="H398" s="362">
        <v>1</v>
      </c>
      <c r="I398" s="362">
        <v>0</v>
      </c>
      <c r="J398" s="362">
        <v>0</v>
      </c>
      <c r="K398" s="362">
        <v>1</v>
      </c>
      <c r="L398" s="362">
        <v>0</v>
      </c>
    </row>
    <row r="399" spans="1:12" ht="15" customHeight="1">
      <c r="A399" s="387" t="s">
        <v>3126</v>
      </c>
      <c r="B399" s="387" t="s">
        <v>3127</v>
      </c>
      <c r="C399" s="387" t="s">
        <v>3128</v>
      </c>
      <c r="D399" s="387" t="s">
        <v>1948</v>
      </c>
      <c r="E399" s="362">
        <v>0</v>
      </c>
      <c r="F399" s="362">
        <v>0</v>
      </c>
      <c r="G399" s="362">
        <v>0</v>
      </c>
      <c r="H399" s="362">
        <v>0</v>
      </c>
      <c r="I399" s="362">
        <v>1</v>
      </c>
      <c r="J399" s="362">
        <v>0</v>
      </c>
      <c r="K399" s="362">
        <v>0</v>
      </c>
      <c r="L399" s="362">
        <v>0</v>
      </c>
    </row>
    <row r="400" spans="1:12" ht="15" customHeight="1">
      <c r="A400" s="387" t="s">
        <v>3129</v>
      </c>
      <c r="B400" s="387" t="s">
        <v>3130</v>
      </c>
      <c r="C400" s="387" t="s">
        <v>3131</v>
      </c>
      <c r="D400" s="387" t="s">
        <v>1928</v>
      </c>
      <c r="E400" s="362">
        <v>0</v>
      </c>
      <c r="F400" s="362">
        <v>0</v>
      </c>
      <c r="G400" s="362">
        <v>0</v>
      </c>
      <c r="H400" s="362">
        <v>1</v>
      </c>
      <c r="I400" s="362">
        <v>0</v>
      </c>
      <c r="J400" s="362">
        <v>0</v>
      </c>
      <c r="K400" s="362">
        <v>1</v>
      </c>
      <c r="L400" s="362">
        <v>0</v>
      </c>
    </row>
    <row r="401" spans="1:12" ht="15" customHeight="1">
      <c r="A401" s="387" t="s">
        <v>3132</v>
      </c>
      <c r="B401" s="387" t="s">
        <v>3133</v>
      </c>
      <c r="C401" s="387" t="s">
        <v>3134</v>
      </c>
      <c r="D401" s="387" t="s">
        <v>1979</v>
      </c>
      <c r="E401" s="362">
        <v>1</v>
      </c>
      <c r="F401" s="362">
        <v>1</v>
      </c>
      <c r="G401" s="362">
        <v>1</v>
      </c>
      <c r="H401" s="362">
        <v>1</v>
      </c>
      <c r="I401" s="362">
        <v>0</v>
      </c>
      <c r="J401" s="362">
        <v>0</v>
      </c>
      <c r="K401" s="362">
        <v>0</v>
      </c>
      <c r="L401" s="362">
        <v>0</v>
      </c>
    </row>
    <row r="402" spans="1:12" ht="15" customHeight="1">
      <c r="A402" s="387" t="s">
        <v>3135</v>
      </c>
      <c r="B402" s="387" t="s">
        <v>3136</v>
      </c>
      <c r="C402" s="387" t="s">
        <v>3137</v>
      </c>
      <c r="D402" s="387" t="s">
        <v>1966</v>
      </c>
      <c r="E402" s="362">
        <v>1</v>
      </c>
      <c r="F402" s="362">
        <v>1</v>
      </c>
      <c r="G402" s="362">
        <v>1</v>
      </c>
      <c r="H402" s="362">
        <v>1</v>
      </c>
      <c r="I402" s="362">
        <v>0</v>
      </c>
      <c r="J402" s="362">
        <v>0</v>
      </c>
      <c r="K402" s="362">
        <v>0</v>
      </c>
      <c r="L402" s="362">
        <v>1</v>
      </c>
    </row>
    <row r="403" spans="1:12" ht="15" customHeight="1">
      <c r="A403" s="387" t="s">
        <v>3138</v>
      </c>
      <c r="B403" s="387" t="s">
        <v>3139</v>
      </c>
      <c r="C403" s="387" t="s">
        <v>3140</v>
      </c>
      <c r="D403" s="387" t="s">
        <v>1928</v>
      </c>
      <c r="E403" s="362">
        <v>0</v>
      </c>
      <c r="F403" s="362">
        <v>0</v>
      </c>
      <c r="G403" s="362">
        <v>0</v>
      </c>
      <c r="H403" s="362">
        <v>1</v>
      </c>
      <c r="I403" s="362">
        <v>0</v>
      </c>
      <c r="J403" s="362">
        <v>0</v>
      </c>
      <c r="K403" s="362">
        <v>1</v>
      </c>
      <c r="L403" s="362">
        <v>0</v>
      </c>
    </row>
    <row r="404" spans="1:12" ht="15" customHeight="1">
      <c r="A404" s="387" t="s">
        <v>3141</v>
      </c>
      <c r="B404" s="387" t="s">
        <v>3142</v>
      </c>
      <c r="C404" s="387" t="s">
        <v>3143</v>
      </c>
      <c r="D404" s="387" t="s">
        <v>1979</v>
      </c>
      <c r="E404" s="362">
        <v>1</v>
      </c>
      <c r="F404" s="362">
        <v>1</v>
      </c>
      <c r="G404" s="362">
        <v>1</v>
      </c>
      <c r="H404" s="362">
        <v>1</v>
      </c>
      <c r="I404" s="362">
        <v>0</v>
      </c>
      <c r="J404" s="362">
        <v>0</v>
      </c>
      <c r="K404" s="362">
        <v>1</v>
      </c>
      <c r="L404" s="362">
        <v>0</v>
      </c>
    </row>
    <row r="405" spans="1:12" ht="15" customHeight="1">
      <c r="A405" s="387" t="s">
        <v>3144</v>
      </c>
      <c r="B405" s="387" t="s">
        <v>3145</v>
      </c>
      <c r="C405" s="387" t="s">
        <v>3146</v>
      </c>
      <c r="D405" s="387" t="s">
        <v>1966</v>
      </c>
      <c r="E405" s="362">
        <v>1</v>
      </c>
      <c r="F405" s="362">
        <v>1</v>
      </c>
      <c r="G405" s="362">
        <v>1</v>
      </c>
      <c r="H405" s="362">
        <v>1</v>
      </c>
      <c r="I405" s="362">
        <v>0</v>
      </c>
      <c r="J405" s="362">
        <v>0</v>
      </c>
      <c r="K405" s="362">
        <v>1</v>
      </c>
      <c r="L405" s="362">
        <v>1</v>
      </c>
    </row>
    <row r="406" spans="1:12" ht="15" customHeight="1">
      <c r="A406" s="387" t="s">
        <v>3147</v>
      </c>
      <c r="B406" s="387" t="s">
        <v>3148</v>
      </c>
      <c r="C406" s="387" t="s">
        <v>3149</v>
      </c>
      <c r="D406" s="387" t="s">
        <v>1928</v>
      </c>
      <c r="E406" s="362">
        <v>0</v>
      </c>
      <c r="F406" s="362">
        <v>0</v>
      </c>
      <c r="G406" s="362">
        <v>0</v>
      </c>
      <c r="H406" s="362">
        <v>1</v>
      </c>
      <c r="I406" s="362">
        <v>0</v>
      </c>
      <c r="J406" s="362">
        <v>0</v>
      </c>
      <c r="K406" s="362">
        <v>0</v>
      </c>
      <c r="L406" s="362">
        <v>0</v>
      </c>
    </row>
    <row r="407" spans="1:12" ht="15" customHeight="1">
      <c r="A407" s="387" t="s">
        <v>3150</v>
      </c>
      <c r="B407" s="387" t="s">
        <v>3151</v>
      </c>
      <c r="C407" s="387" t="s">
        <v>3152</v>
      </c>
      <c r="D407" s="387" t="s">
        <v>2079</v>
      </c>
      <c r="E407" s="362">
        <v>1</v>
      </c>
      <c r="F407" s="362">
        <v>1</v>
      </c>
      <c r="G407" s="362">
        <v>1</v>
      </c>
      <c r="H407" s="362">
        <v>0</v>
      </c>
      <c r="I407" s="362">
        <v>0</v>
      </c>
      <c r="J407" s="362">
        <v>0</v>
      </c>
      <c r="K407" s="362">
        <v>0</v>
      </c>
      <c r="L407" s="362">
        <v>0</v>
      </c>
    </row>
    <row r="408" spans="1:12" ht="15" customHeight="1">
      <c r="A408" s="387" t="s">
        <v>3153</v>
      </c>
      <c r="B408" s="387" t="s">
        <v>3154</v>
      </c>
      <c r="C408" s="387" t="s">
        <v>3155</v>
      </c>
      <c r="D408" s="387" t="s">
        <v>1928</v>
      </c>
      <c r="E408" s="362">
        <v>0</v>
      </c>
      <c r="F408" s="362">
        <v>0</v>
      </c>
      <c r="G408" s="362">
        <v>0</v>
      </c>
      <c r="H408" s="362">
        <v>1</v>
      </c>
      <c r="I408" s="362">
        <v>0</v>
      </c>
      <c r="J408" s="362">
        <v>0</v>
      </c>
      <c r="K408" s="362">
        <v>0</v>
      </c>
      <c r="L408" s="362">
        <v>0</v>
      </c>
    </row>
    <row r="409" spans="1:12" ht="15" customHeight="1">
      <c r="A409" s="387" t="s">
        <v>3156</v>
      </c>
      <c r="B409" s="387" t="s">
        <v>3157</v>
      </c>
      <c r="C409" s="387" t="s">
        <v>3158</v>
      </c>
      <c r="D409" s="387" t="s">
        <v>1928</v>
      </c>
      <c r="E409" s="362">
        <v>0</v>
      </c>
      <c r="F409" s="362">
        <v>0</v>
      </c>
      <c r="G409" s="362">
        <v>0</v>
      </c>
      <c r="H409" s="362">
        <v>1</v>
      </c>
      <c r="I409" s="362">
        <v>0</v>
      </c>
      <c r="J409" s="362">
        <v>0</v>
      </c>
      <c r="K409" s="362">
        <v>0</v>
      </c>
      <c r="L409" s="362">
        <v>1</v>
      </c>
    </row>
    <row r="410" spans="1:12" ht="15" customHeight="1">
      <c r="A410" s="387" t="s">
        <v>3159</v>
      </c>
      <c r="B410" s="387" t="s">
        <v>3160</v>
      </c>
      <c r="C410" s="387" t="s">
        <v>3161</v>
      </c>
      <c r="D410" s="387" t="s">
        <v>1928</v>
      </c>
      <c r="E410" s="362">
        <v>0</v>
      </c>
      <c r="F410" s="362">
        <v>0</v>
      </c>
      <c r="G410" s="362">
        <v>0</v>
      </c>
      <c r="H410" s="362">
        <v>1</v>
      </c>
      <c r="I410" s="362">
        <v>0</v>
      </c>
      <c r="J410" s="362">
        <v>0</v>
      </c>
      <c r="K410" s="362">
        <v>0</v>
      </c>
      <c r="L410" s="362">
        <v>0</v>
      </c>
    </row>
    <row r="411" spans="1:12" ht="15" customHeight="1">
      <c r="A411" s="387" t="s">
        <v>3162</v>
      </c>
      <c r="B411" s="387" t="s">
        <v>3163</v>
      </c>
      <c r="C411" s="387" t="s">
        <v>3164</v>
      </c>
      <c r="D411" s="387" t="s">
        <v>1928</v>
      </c>
      <c r="E411" s="362">
        <v>0</v>
      </c>
      <c r="F411" s="362">
        <v>0</v>
      </c>
      <c r="G411" s="362">
        <v>0</v>
      </c>
      <c r="H411" s="362">
        <v>1</v>
      </c>
      <c r="I411" s="362">
        <v>0</v>
      </c>
      <c r="J411" s="362">
        <v>0</v>
      </c>
      <c r="K411" s="362">
        <v>0</v>
      </c>
      <c r="L411" s="362">
        <v>0</v>
      </c>
    </row>
    <row r="412" spans="1:12" ht="15" customHeight="1">
      <c r="A412" s="387" t="s">
        <v>3165</v>
      </c>
      <c r="B412" s="387" t="s">
        <v>3166</v>
      </c>
      <c r="C412" s="387" t="s">
        <v>3167</v>
      </c>
      <c r="D412" s="387" t="s">
        <v>1979</v>
      </c>
      <c r="E412" s="362">
        <v>1</v>
      </c>
      <c r="F412" s="362">
        <v>1</v>
      </c>
      <c r="G412" s="362">
        <v>1</v>
      </c>
      <c r="H412" s="362">
        <v>1</v>
      </c>
      <c r="I412" s="362">
        <v>0</v>
      </c>
      <c r="J412" s="362">
        <v>0</v>
      </c>
      <c r="K412" s="362">
        <v>1</v>
      </c>
      <c r="L412" s="362">
        <v>1</v>
      </c>
    </row>
    <row r="413" spans="1:12" ht="15" customHeight="1">
      <c r="A413" s="387" t="s">
        <v>3168</v>
      </c>
      <c r="B413" s="387" t="s">
        <v>3169</v>
      </c>
      <c r="C413" s="387" t="s">
        <v>3170</v>
      </c>
      <c r="D413" s="387" t="s">
        <v>2083</v>
      </c>
      <c r="E413" s="643">
        <v>0</v>
      </c>
      <c r="F413" s="643">
        <v>0</v>
      </c>
      <c r="G413" s="643">
        <v>0</v>
      </c>
      <c r="H413" s="643">
        <v>0</v>
      </c>
      <c r="I413" s="643">
        <v>1</v>
      </c>
      <c r="J413" s="643">
        <v>1</v>
      </c>
      <c r="K413" s="643">
        <v>0</v>
      </c>
      <c r="L413" s="362">
        <v>0</v>
      </c>
    </row>
    <row r="414" spans="1:12" ht="15" customHeight="1">
      <c r="A414" s="387" t="s">
        <v>3171</v>
      </c>
      <c r="B414" s="387" t="s">
        <v>3172</v>
      </c>
      <c r="C414" s="387" t="s">
        <v>3173</v>
      </c>
      <c r="D414" s="387" t="s">
        <v>2186</v>
      </c>
      <c r="E414" s="362">
        <v>0</v>
      </c>
      <c r="F414" s="362">
        <v>0</v>
      </c>
      <c r="G414" s="362">
        <v>0</v>
      </c>
      <c r="H414" s="362">
        <v>0</v>
      </c>
      <c r="I414" s="362">
        <v>0</v>
      </c>
      <c r="J414" s="362">
        <v>0</v>
      </c>
      <c r="K414" s="362">
        <v>0</v>
      </c>
      <c r="L414" s="362">
        <v>0</v>
      </c>
    </row>
    <row r="441" ht="15.6"/>
    <row r="442" ht="15.6"/>
    <row r="443" ht="15.6"/>
    <row r="444" ht="15.6"/>
    <row r="445" ht="15.6"/>
    <row r="446" ht="15.6"/>
    <row r="447" ht="15.6"/>
    <row r="448" ht="15.6"/>
    <row r="449" ht="15.6"/>
    <row r="450" ht="15.6"/>
    <row r="451" ht="15.6"/>
    <row r="452" ht="15.6"/>
    <row r="453" ht="15.6"/>
    <row r="454" ht="15.6"/>
    <row r="455" ht="15.6"/>
    <row r="456" ht="15.6"/>
    <row r="457" ht="15.6"/>
    <row r="458" ht="15.6"/>
    <row r="459" ht="15.6"/>
    <row r="460" ht="15.6"/>
    <row r="461" ht="15.6"/>
    <row r="462" ht="15.6"/>
    <row r="463" ht="15.6"/>
    <row r="464" ht="15.6"/>
    <row r="465" ht="15.6"/>
    <row r="466" ht="15.6"/>
    <row r="467" ht="15.6"/>
    <row r="468" ht="15.6"/>
    <row r="469" ht="15.6"/>
    <row r="470" ht="15.6"/>
    <row r="471" ht="15.6"/>
    <row r="472" ht="15.6"/>
    <row r="473" ht="15.6"/>
    <row r="474" ht="15.6"/>
    <row r="475" ht="15.6"/>
    <row r="476" ht="15.6"/>
    <row r="477" ht="15.6"/>
    <row r="478" ht="15.6"/>
    <row r="479" ht="15.6"/>
    <row r="480" ht="15.6"/>
    <row r="481" ht="15.6"/>
    <row r="482" ht="15.6"/>
    <row r="483" ht="15.6"/>
    <row r="484" ht="15.6"/>
    <row r="485" ht="15.6"/>
    <row r="486" ht="15.6"/>
    <row r="487" ht="15.6"/>
    <row r="488" ht="15.6"/>
    <row r="489" ht="15.6"/>
    <row r="490" ht="15.6"/>
    <row r="491" ht="15.6"/>
    <row r="492" ht="15.6"/>
    <row r="493" ht="15.6"/>
    <row r="494" ht="15.6"/>
    <row r="495" ht="15.6"/>
    <row r="496" ht="15.6"/>
    <row r="497" ht="15.6"/>
    <row r="498" ht="15.6"/>
    <row r="499" ht="15.6"/>
    <row r="500" ht="15.6"/>
    <row r="501" ht="15.6"/>
    <row r="502" ht="15.6"/>
    <row r="503" ht="15.6"/>
    <row r="504" ht="15.6"/>
    <row r="505" ht="15.6"/>
    <row r="506" ht="15.6"/>
    <row r="507" ht="15.6"/>
    <row r="508" ht="15.6"/>
    <row r="509" ht="15.6"/>
    <row r="510" ht="15.6"/>
    <row r="511" ht="15.6"/>
    <row r="512" ht="15.6"/>
    <row r="513" ht="15.6"/>
    <row r="514" ht="15.6"/>
    <row r="515" ht="15.6"/>
    <row r="516" ht="15.6"/>
    <row r="517" ht="15.6"/>
    <row r="518" ht="15.6"/>
    <row r="519" ht="15.6"/>
    <row r="520" ht="15.6"/>
    <row r="521" ht="15.6"/>
    <row r="522" ht="15.6"/>
    <row r="523" ht="15.6"/>
    <row r="524" ht="15.6"/>
    <row r="525" ht="15.6"/>
    <row r="526" ht="15.6"/>
    <row r="527" ht="15.6"/>
    <row r="528" ht="15.6"/>
    <row r="529" ht="15.6"/>
    <row r="530" ht="15.6"/>
    <row r="531" ht="15.6"/>
    <row r="532" ht="15.6"/>
    <row r="533" ht="15.6"/>
    <row r="534" ht="15.6"/>
    <row r="535" ht="15.6"/>
    <row r="536" ht="15.6"/>
    <row r="537" ht="15.6"/>
    <row r="538" ht="15.6"/>
    <row r="539" ht="15.6"/>
    <row r="540" ht="15.6"/>
    <row r="541" ht="15.6"/>
    <row r="542" ht="15.6"/>
    <row r="543" ht="15.6"/>
    <row r="544" ht="15.6"/>
    <row r="545" ht="15.6"/>
    <row r="546" ht="15.6"/>
    <row r="547" ht="15.6"/>
    <row r="548" ht="15.6"/>
    <row r="549" ht="15.6"/>
    <row r="550" ht="15.6"/>
    <row r="551" ht="15.6"/>
    <row r="552" ht="15.6"/>
    <row r="553" ht="15.6"/>
    <row r="554" ht="15.6"/>
    <row r="555" ht="15.6"/>
    <row r="556" ht="15.6"/>
    <row r="557" ht="15.6"/>
    <row r="558" ht="15.6"/>
    <row r="559" ht="15.6"/>
    <row r="560" ht="15.6"/>
    <row r="561" ht="15.6"/>
    <row r="562" ht="15.6"/>
    <row r="563" ht="15.6"/>
    <row r="564" ht="15.6"/>
    <row r="565" ht="15.6"/>
    <row r="566" ht="15.6"/>
    <row r="567" ht="15.6"/>
    <row r="568" ht="15.6"/>
    <row r="569" ht="15.6"/>
    <row r="570" ht="15.6"/>
    <row r="571" ht="15.6"/>
    <row r="572" ht="15.6"/>
    <row r="573" ht="15.6"/>
    <row r="574" ht="15.6"/>
    <row r="575" ht="15.6"/>
    <row r="576" ht="15.6"/>
    <row r="577" ht="15.6"/>
    <row r="578" ht="15.6"/>
    <row r="579" ht="15.6"/>
    <row r="580" ht="15.6"/>
    <row r="581" ht="15.6"/>
    <row r="582" ht="15.6"/>
    <row r="583" ht="15.6"/>
    <row r="584" ht="15.6"/>
    <row r="585" ht="15.6"/>
    <row r="586" ht="15.6"/>
    <row r="587" ht="15.6"/>
    <row r="588" ht="15.6"/>
    <row r="589" ht="15.6"/>
    <row r="590" ht="15.6"/>
    <row r="591" ht="15.6"/>
    <row r="592" ht="15.6"/>
    <row r="593" ht="15.6"/>
    <row r="594" ht="15.6"/>
    <row r="595" ht="15.6"/>
    <row r="596" ht="15.6"/>
    <row r="597" ht="15.6"/>
    <row r="598" ht="15.6"/>
    <row r="599" ht="15.6"/>
    <row r="600" ht="15.6"/>
    <row r="601" ht="15.6"/>
    <row r="602" ht="15.6"/>
    <row r="603" ht="15.6"/>
    <row r="604" ht="15.6"/>
    <row r="605" ht="15.6"/>
    <row r="606" ht="15.6"/>
    <row r="607" ht="15.6"/>
    <row r="608" ht="15.6"/>
    <row r="609" ht="15.6"/>
    <row r="610" ht="15.6"/>
    <row r="611" ht="15.6"/>
    <row r="612" ht="15.6"/>
    <row r="613" ht="15.6"/>
    <row r="614" ht="15.6"/>
    <row r="615" ht="15.6"/>
    <row r="616" ht="15.6"/>
    <row r="617" ht="15.6"/>
    <row r="618" ht="15.6"/>
    <row r="619" ht="15.6"/>
    <row r="620" ht="15.6"/>
    <row r="621" ht="15.6"/>
    <row r="622" ht="15.6"/>
    <row r="623" ht="15.6"/>
    <row r="624" ht="15.6"/>
    <row r="625" ht="15.6"/>
    <row r="626" ht="15.6"/>
    <row r="627" ht="15.6"/>
    <row r="628" ht="15.6"/>
    <row r="629" ht="15.6"/>
    <row r="630" ht="15.6"/>
    <row r="631" ht="15.6"/>
    <row r="632" ht="15.6"/>
    <row r="633" ht="15.6"/>
    <row r="634" ht="15.6"/>
    <row r="635" ht="15.6"/>
    <row r="636" ht="15.6"/>
    <row r="637" ht="15.6"/>
    <row r="638" ht="15.6"/>
    <row r="639" ht="15.6"/>
    <row r="640" ht="15.6"/>
    <row r="641" ht="15.6"/>
    <row r="642" ht="15.6"/>
    <row r="643" ht="15.6"/>
    <row r="644" ht="15.6"/>
    <row r="645" ht="15.6"/>
    <row r="646" ht="15.6"/>
    <row r="647" ht="15.6"/>
    <row r="648" ht="15.6"/>
    <row r="649" ht="15.6"/>
    <row r="650" ht="15.6"/>
    <row r="651" ht="15.6"/>
    <row r="652" ht="15.6"/>
    <row r="653" ht="15.6"/>
    <row r="654" ht="15.6"/>
    <row r="655" ht="15.6"/>
    <row r="656" ht="15.6"/>
    <row r="657" ht="15.6"/>
    <row r="658" ht="15.6"/>
    <row r="659" ht="15.6"/>
    <row r="660" ht="15.6"/>
    <row r="661" ht="15.6"/>
    <row r="662" ht="15.6"/>
    <row r="663" ht="15.6"/>
    <row r="664" ht="15.6"/>
    <row r="665" ht="15.6"/>
    <row r="666" ht="15.6"/>
    <row r="667" ht="15.6"/>
    <row r="668" ht="15.6"/>
    <row r="669" ht="15.6"/>
    <row r="670" ht="15.6"/>
    <row r="671" ht="15.6"/>
    <row r="672" ht="15.6"/>
    <row r="673" ht="15.6"/>
    <row r="674" ht="15.6"/>
    <row r="675" ht="15.6"/>
    <row r="676" ht="15.6"/>
    <row r="677" ht="15.6"/>
    <row r="678" ht="15.6"/>
    <row r="679" ht="15.6"/>
    <row r="680" ht="15.6"/>
    <row r="681" ht="15.6"/>
    <row r="682" ht="15.6"/>
    <row r="683" ht="15.6"/>
    <row r="684" ht="15.6"/>
    <row r="685" ht="15.6"/>
    <row r="686" ht="15.6"/>
    <row r="687" ht="15.6"/>
    <row r="688" ht="15.6"/>
    <row r="689" ht="15.6"/>
    <row r="690" ht="15.6"/>
    <row r="691" ht="15.6"/>
    <row r="692" ht="15.6"/>
    <row r="693" ht="15.6"/>
    <row r="694" ht="15.6"/>
    <row r="695" ht="15.6"/>
    <row r="696" ht="15.6"/>
    <row r="697" ht="15.6"/>
    <row r="698" ht="15.6"/>
    <row r="699" ht="15.6"/>
    <row r="700" ht="15.6"/>
    <row r="701" ht="15.6"/>
    <row r="702" ht="15.6"/>
    <row r="703" ht="15.6"/>
    <row r="704" ht="15.6"/>
    <row r="705" ht="15.6"/>
    <row r="706" ht="15.6"/>
    <row r="707" ht="15.6"/>
    <row r="708" ht="15.6"/>
    <row r="709" ht="15.6"/>
    <row r="710" ht="15.6"/>
    <row r="711" ht="15.6"/>
    <row r="712" ht="15.6"/>
    <row r="713" ht="15.6"/>
    <row r="714" ht="15.6"/>
    <row r="715" ht="15.6"/>
    <row r="716" ht="15.6"/>
    <row r="717" ht="15.6"/>
    <row r="718" ht="15.6"/>
    <row r="719" ht="15.6"/>
    <row r="720" ht="15.6"/>
    <row r="721" ht="15.6"/>
    <row r="722" ht="15.6"/>
    <row r="723" ht="15.6"/>
    <row r="724" ht="15.6"/>
    <row r="725" ht="15.6"/>
    <row r="726" ht="15.6"/>
    <row r="727" ht="15.6"/>
    <row r="728" ht="15.6"/>
    <row r="729" ht="15.6"/>
    <row r="730" ht="15.6"/>
    <row r="731" ht="15.6"/>
    <row r="732" ht="15.6"/>
    <row r="733" ht="15.6"/>
    <row r="734" ht="15.6"/>
    <row r="735" ht="15.6"/>
    <row r="736" ht="15.6"/>
    <row r="737" ht="15.6"/>
    <row r="738" ht="15.6"/>
    <row r="739" ht="15.6"/>
    <row r="740" ht="15.6"/>
    <row r="741" ht="15.6"/>
    <row r="742" ht="15.6"/>
    <row r="743" ht="15.6"/>
    <row r="744" ht="15.6"/>
    <row r="745" ht="15.6"/>
    <row r="746" ht="15.6"/>
    <row r="747" ht="15.6"/>
    <row r="748" ht="15.6"/>
    <row r="749" ht="15.6"/>
    <row r="750" ht="15.6"/>
    <row r="751" ht="15.6"/>
    <row r="752" ht="15.6"/>
    <row r="753" ht="15.6"/>
    <row r="754" ht="15.6"/>
    <row r="755" ht="15.6"/>
    <row r="756" ht="15.6"/>
    <row r="757" ht="15.6"/>
    <row r="758" ht="15.6"/>
    <row r="759" ht="15.6"/>
    <row r="760" ht="15.6"/>
    <row r="761" ht="15.6"/>
    <row r="762" ht="15.6"/>
    <row r="763" ht="15.6"/>
    <row r="764" ht="15.6"/>
    <row r="765" ht="15.6"/>
    <row r="766" ht="15.6"/>
    <row r="767" ht="15.6"/>
    <row r="768" ht="15.6"/>
    <row r="769" ht="15.6"/>
    <row r="770" ht="15.6"/>
    <row r="771" ht="15.6"/>
    <row r="772" ht="15.6"/>
    <row r="773" ht="15.6"/>
    <row r="774" ht="15.6"/>
  </sheetData>
  <sheetProtection sheet="1" objects="1" scenarios="1"/>
  <sortState xmlns:xlrd2="http://schemas.microsoft.com/office/spreadsheetml/2017/richdata2" ref="A3:K416">
    <sortCondition ref="A3:A416"/>
  </sortState>
  <pageMargins left="0.7" right="0.7" top="0.75" bottom="0.75" header="0.3" footer="0.3"/>
  <pageSetup paperSize="9" orientation="portrait" horizontalDpi="300" verticalDpi="300" r:id="rId1"/>
  <headerFooter>
    <oddHeader>&amp;C&amp;"Calibri"&amp;10&amp;K000000 OFFICIAL - HMG USE ONLY&amp;1#_x000D_</oddHeader>
    <oddFooter>&amp;C_x000D_&amp;1#&amp;"Calibri"&amp;10&amp;K000000 OFFICIAL - HMG USE ONLY</oddFooter>
  </headerFooter>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05416-CB4E-4D52-A79E-477AE7F63A2D}">
  <sheetPr codeName="Sheet30">
    <tabColor rgb="FF92D050"/>
  </sheetPr>
  <dimension ref="A1:A45"/>
  <sheetViews>
    <sheetView workbookViewId="0"/>
  </sheetViews>
  <sheetFormatPr defaultRowHeight="15.6"/>
  <sheetData>
    <row r="1" spans="1:1">
      <c r="A1" t="s">
        <v>3174</v>
      </c>
    </row>
    <row r="2" spans="1:1">
      <c r="A2" t="s">
        <v>3175</v>
      </c>
    </row>
    <row r="3" spans="1:1">
      <c r="A3" t="s">
        <v>3176</v>
      </c>
    </row>
    <row r="4" spans="1:1">
      <c r="A4" t="s">
        <v>3177</v>
      </c>
    </row>
    <row r="5" spans="1:1">
      <c r="A5" t="s">
        <v>3178</v>
      </c>
    </row>
    <row r="6" spans="1:1">
      <c r="A6" t="s">
        <v>3179</v>
      </c>
    </row>
    <row r="7" spans="1:1">
      <c r="A7" t="s">
        <v>3180</v>
      </c>
    </row>
    <row r="8" spans="1:1">
      <c r="A8" t="s">
        <v>3181</v>
      </c>
    </row>
    <row r="9" spans="1:1">
      <c r="A9" t="s">
        <v>3182</v>
      </c>
    </row>
    <row r="10" spans="1:1">
      <c r="A10" t="s">
        <v>3183</v>
      </c>
    </row>
    <row r="11" spans="1:1">
      <c r="A11" t="s">
        <v>3184</v>
      </c>
    </row>
    <row r="12" spans="1:1">
      <c r="A12" t="s">
        <v>3185</v>
      </c>
    </row>
    <row r="13" spans="1:1">
      <c r="A13" t="s">
        <v>3186</v>
      </c>
    </row>
    <row r="14" spans="1:1">
      <c r="A14" t="s">
        <v>3187</v>
      </c>
    </row>
    <row r="15" spans="1:1">
      <c r="A15" t="s">
        <v>3188</v>
      </c>
    </row>
    <row r="16" spans="1:1">
      <c r="A16" t="s">
        <v>3189</v>
      </c>
    </row>
    <row r="17" spans="1:1">
      <c r="A17" t="s">
        <v>3190</v>
      </c>
    </row>
    <row r="18" spans="1:1">
      <c r="A18" t="s">
        <v>3191</v>
      </c>
    </row>
    <row r="19" spans="1:1">
      <c r="A19" t="s">
        <v>3192</v>
      </c>
    </row>
    <row r="20" spans="1:1">
      <c r="A20" t="s">
        <v>3193</v>
      </c>
    </row>
    <row r="21" spans="1:1">
      <c r="A21" t="s">
        <v>3194</v>
      </c>
    </row>
    <row r="22" spans="1:1">
      <c r="A22" t="s">
        <v>3195</v>
      </c>
    </row>
    <row r="23" spans="1:1">
      <c r="A23" t="s">
        <v>3196</v>
      </c>
    </row>
    <row r="24" spans="1:1">
      <c r="A24" t="s">
        <v>3197</v>
      </c>
    </row>
    <row r="25" spans="1:1">
      <c r="A25" t="s">
        <v>3198</v>
      </c>
    </row>
    <row r="26" spans="1:1">
      <c r="A26" t="s">
        <v>3199</v>
      </c>
    </row>
    <row r="27" spans="1:1">
      <c r="A27" t="s">
        <v>3200</v>
      </c>
    </row>
    <row r="28" spans="1:1">
      <c r="A28" t="s">
        <v>3201</v>
      </c>
    </row>
    <row r="29" spans="1:1">
      <c r="A29" t="s">
        <v>3202</v>
      </c>
    </row>
    <row r="30" spans="1:1">
      <c r="A30" t="s">
        <v>3203</v>
      </c>
    </row>
    <row r="31" spans="1:1">
      <c r="A31" t="s">
        <v>3204</v>
      </c>
    </row>
    <row r="32" spans="1:1">
      <c r="A32" t="s">
        <v>3205</v>
      </c>
    </row>
    <row r="33" spans="1:1">
      <c r="A33" t="s">
        <v>3206</v>
      </c>
    </row>
    <row r="34" spans="1:1">
      <c r="A34" t="s">
        <v>3207</v>
      </c>
    </row>
    <row r="35" spans="1:1">
      <c r="A35" t="s">
        <v>3208</v>
      </c>
    </row>
    <row r="36" spans="1:1">
      <c r="A36" t="s">
        <v>3209</v>
      </c>
    </row>
    <row r="37" spans="1:1">
      <c r="A37" t="s">
        <v>3210</v>
      </c>
    </row>
    <row r="38" spans="1:1">
      <c r="A38" t="s">
        <v>3211</v>
      </c>
    </row>
    <row r="39" spans="1:1">
      <c r="A39" t="s">
        <v>3212</v>
      </c>
    </row>
    <row r="40" spans="1:1">
      <c r="A40" t="s">
        <v>3213</v>
      </c>
    </row>
    <row r="41" spans="1:1">
      <c r="A41" t="s">
        <v>3214</v>
      </c>
    </row>
    <row r="42" spans="1:1">
      <c r="A42" t="s">
        <v>3215</v>
      </c>
    </row>
    <row r="43" spans="1:1">
      <c r="A43" t="s">
        <v>3216</v>
      </c>
    </row>
    <row r="44" spans="1:1">
      <c r="A44" t="s">
        <v>3217</v>
      </c>
    </row>
    <row r="45" spans="1:1">
      <c r="A45" t="s">
        <v>472</v>
      </c>
    </row>
  </sheetData>
  <sheetProtection sheet="1" objects="1" scenarios="1"/>
  <dataValidations count="1">
    <dataValidation type="list" allowBlank="1" showInputMessage="1" showErrorMessage="1" sqref="I2" xr:uid="{4060B6BC-8885-4694-8FD4-2B3FDC965F4A}">
      <formula1>$A$1:$A$11</formula1>
    </dataValidation>
  </dataValidations>
  <pageMargins left="0.7" right="0.7" top="0.75" bottom="0.75" header="0.3" footer="0.3"/>
  <pageSetup paperSize="9" orientation="portrait" r:id="rId1"/>
  <headerFooter>
    <oddHeader>&amp;C&amp;"Calibri"&amp;10&amp;K000000 OFFICIAL - HMG USE ONLY&amp;1#_x000D_</oddHeader>
    <oddFooter>&amp;C_x000D_&amp;1#&amp;"Calibri"&amp;10&amp;K000000 OFFICIAL - HMG USE ONLY</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6">
    <tabColor rgb="FF92D050"/>
  </sheetPr>
  <dimension ref="A1:EA435"/>
  <sheetViews>
    <sheetView showGridLines="0" zoomScale="70" zoomScaleNormal="70" workbookViewId="0">
      <pane xSplit="1" ySplit="1" topLeftCell="B2" activePane="bottomRight" state="frozen"/>
      <selection pane="bottomRight"/>
      <selection pane="bottomLeft"/>
      <selection pane="topRight"/>
    </sheetView>
  </sheetViews>
  <sheetFormatPr defaultColWidth="8.6640625" defaultRowHeight="15.6"/>
  <cols>
    <col min="1" max="1" width="14" bestFit="1" customWidth="1"/>
    <col min="2" max="2" width="20.109375" customWidth="1"/>
    <col min="3" max="3" width="17.6640625" bestFit="1" customWidth="1"/>
    <col min="4" max="4" width="15.5546875" customWidth="1"/>
    <col min="5" max="5" width="15.109375" customWidth="1"/>
    <col min="6" max="6" width="15.33203125" customWidth="1"/>
    <col min="7" max="7" width="13.33203125" bestFit="1" customWidth="1"/>
    <col min="8" max="8" width="15.33203125" customWidth="1"/>
    <col min="9" max="9" width="15.5546875" customWidth="1"/>
    <col min="10" max="10" width="13.33203125" bestFit="1" customWidth="1"/>
    <col min="11" max="11" width="17.109375" bestFit="1" customWidth="1"/>
    <col min="12" max="12" width="17.33203125" bestFit="1" customWidth="1"/>
    <col min="13" max="13" width="15.33203125" bestFit="1" customWidth="1"/>
    <col min="14" max="14" width="15.6640625" bestFit="1" customWidth="1"/>
    <col min="15" max="15" width="16.109375" bestFit="1" customWidth="1"/>
    <col min="16" max="16" width="13.88671875" bestFit="1" customWidth="1"/>
    <col min="17" max="17" width="15.6640625" bestFit="1" customWidth="1"/>
    <col min="18" max="18" width="16.109375" bestFit="1" customWidth="1"/>
    <col min="19" max="19" width="13.88671875" bestFit="1" customWidth="1"/>
    <col min="20" max="20" width="18.33203125" bestFit="1" customWidth="1"/>
    <col min="21" max="21" width="18.6640625" bestFit="1" customWidth="1"/>
    <col min="22" max="22" width="16.6640625" bestFit="1" customWidth="1"/>
    <col min="23" max="23" width="18" bestFit="1" customWidth="1"/>
    <col min="24" max="24" width="18.33203125" bestFit="1" customWidth="1"/>
    <col min="25" max="25" width="16.33203125" bestFit="1" customWidth="1"/>
    <col min="26" max="26" width="18.33203125" bestFit="1" customWidth="1"/>
    <col min="27" max="27" width="18.5546875" bestFit="1" customWidth="1"/>
    <col min="28" max="28" width="16.33203125" bestFit="1" customWidth="1"/>
    <col min="29" max="29" width="20.6640625" bestFit="1" customWidth="1"/>
    <col min="30" max="30" width="21" bestFit="1" customWidth="1"/>
    <col min="31" max="31" width="18.6640625" bestFit="1" customWidth="1"/>
    <col min="32" max="32" width="16.6640625" bestFit="1" customWidth="1"/>
    <col min="33" max="33" width="17.109375" bestFit="1" customWidth="1"/>
    <col min="34" max="34" width="15" bestFit="1" customWidth="1"/>
    <col min="35" max="35" width="13.109375" bestFit="1" customWidth="1"/>
    <col min="36" max="36" width="13.33203125" bestFit="1" customWidth="1"/>
    <col min="37" max="37" width="11.33203125" bestFit="1" customWidth="1"/>
    <col min="38" max="38" width="13.33203125" bestFit="1" customWidth="1"/>
    <col min="39" max="39" width="13.5546875" bestFit="1" customWidth="1"/>
    <col min="40" max="40" width="11.33203125" bestFit="1" customWidth="1"/>
    <col min="41" max="41" width="15.109375" bestFit="1" customWidth="1"/>
    <col min="42" max="42" width="15.33203125" bestFit="1" customWidth="1"/>
    <col min="43" max="44" width="13.33203125" bestFit="1" customWidth="1"/>
    <col min="45" max="45" width="13.6640625" bestFit="1" customWidth="1"/>
    <col min="46" max="46" width="11.6640625" bestFit="1" customWidth="1"/>
    <col min="47" max="47" width="14" bestFit="1" customWidth="1"/>
    <col min="48" max="48" width="14.33203125" bestFit="1" customWidth="1"/>
    <col min="49" max="49" width="12.33203125" bestFit="1" customWidth="1"/>
    <col min="50" max="50" width="14.33203125" bestFit="1" customWidth="1"/>
    <col min="51" max="51" width="14.88671875" bestFit="1" customWidth="1"/>
    <col min="52" max="52" width="12.6640625" bestFit="1" customWidth="1"/>
    <col min="53" max="53" width="13.33203125" bestFit="1" customWidth="1"/>
    <col min="54" max="54" width="13.6640625" bestFit="1" customWidth="1"/>
    <col min="55" max="55" width="11.6640625" bestFit="1" customWidth="1"/>
    <col min="56" max="56" width="13.33203125" bestFit="1" customWidth="1"/>
    <col min="57" max="57" width="13.6640625" bestFit="1" customWidth="1"/>
    <col min="58" max="58" width="11.5546875" bestFit="1" customWidth="1"/>
    <col min="59" max="59" width="15" bestFit="1" customWidth="1"/>
    <col min="60" max="60" width="15.33203125" bestFit="1" customWidth="1"/>
    <col min="61" max="61" width="13.109375" bestFit="1" customWidth="1"/>
    <col min="62" max="62" width="14.33203125" bestFit="1" customWidth="1"/>
    <col min="63" max="63" width="14.6640625" bestFit="1" customWidth="1"/>
    <col min="64" max="64" width="12.5546875" bestFit="1" customWidth="1"/>
    <col min="65" max="65" width="16" bestFit="1" customWidth="1"/>
    <col min="66" max="66" width="16.33203125" bestFit="1" customWidth="1"/>
    <col min="67" max="67" width="14.109375" bestFit="1" customWidth="1"/>
    <col min="68" max="68" width="16.33203125" bestFit="1" customWidth="1"/>
    <col min="69" max="69" width="16.6640625" bestFit="1" customWidth="1"/>
    <col min="70" max="70" width="14.5546875" bestFit="1" customWidth="1"/>
    <col min="71" max="71" width="14.6640625" bestFit="1" customWidth="1"/>
    <col min="72" max="72" width="15.109375" bestFit="1" customWidth="1"/>
    <col min="73" max="73" width="12.88671875" bestFit="1" customWidth="1"/>
    <col min="74" max="74" width="16.6640625" bestFit="1" customWidth="1"/>
    <col min="75" max="75" width="17.109375" bestFit="1" customWidth="1"/>
    <col min="76" max="76" width="15" bestFit="1" customWidth="1"/>
    <col min="77" max="77" width="16.109375" bestFit="1" customWidth="1"/>
    <col min="78" max="78" width="16.33203125" bestFit="1" customWidth="1"/>
    <col min="79" max="79" width="14.33203125" bestFit="1" customWidth="1"/>
    <col min="80" max="80" width="14" bestFit="1" customWidth="1"/>
    <col min="81" max="81" width="14.33203125" bestFit="1" customWidth="1"/>
    <col min="82" max="82" width="12.33203125" bestFit="1" customWidth="1"/>
    <col min="83" max="83" width="13.6640625" bestFit="1" customWidth="1"/>
    <col min="84" max="84" width="14" bestFit="1" customWidth="1"/>
    <col min="85" max="85" width="11.88671875" bestFit="1" customWidth="1"/>
    <col min="86" max="86" width="15.109375" bestFit="1" customWidth="1"/>
    <col min="87" max="87" width="15.33203125" bestFit="1" customWidth="1"/>
    <col min="88" max="88" width="13.33203125" bestFit="1" customWidth="1"/>
    <col min="89" max="89" width="14.109375" bestFit="1" customWidth="1"/>
    <col min="90" max="90" width="14.33203125" bestFit="1" customWidth="1"/>
    <col min="91" max="91" width="12.33203125" bestFit="1" customWidth="1"/>
    <col min="92" max="92" width="14.33203125" bestFit="1" customWidth="1"/>
    <col min="93" max="93" width="14.6640625" bestFit="1" customWidth="1"/>
    <col min="94" max="94" width="12.5546875" bestFit="1" customWidth="1"/>
    <col min="95" max="95" width="15" bestFit="1" customWidth="1"/>
    <col min="96" max="96" width="15.33203125" bestFit="1" customWidth="1"/>
    <col min="97" max="97" width="13.109375" bestFit="1" customWidth="1"/>
    <col min="98" max="98" width="14.88671875" bestFit="1" customWidth="1"/>
    <col min="99" max="99" width="15.33203125" bestFit="1" customWidth="1"/>
    <col min="100" max="100" width="13" bestFit="1" customWidth="1"/>
    <col min="101" max="101" width="14.5546875" bestFit="1" customWidth="1"/>
    <col min="102" max="102" width="15" bestFit="1" customWidth="1"/>
    <col min="103" max="103" width="12.6640625" bestFit="1" customWidth="1"/>
    <col min="104" max="104" width="13.6640625" bestFit="1" customWidth="1"/>
    <col min="105" max="105" width="14" bestFit="1" customWidth="1"/>
    <col min="106" max="106" width="11.88671875" bestFit="1" customWidth="1"/>
    <col min="107" max="107" width="13.33203125" bestFit="1" customWidth="1"/>
    <col min="108" max="108" width="13.5546875" bestFit="1" customWidth="1"/>
    <col min="109" max="109" width="11.33203125" bestFit="1" customWidth="1"/>
    <col min="110" max="110" width="14.109375" bestFit="1" customWidth="1"/>
    <col min="111" max="111" width="14.33203125" bestFit="1" customWidth="1"/>
    <col min="112" max="112" width="12.33203125" bestFit="1" customWidth="1"/>
    <col min="113" max="113" width="17.6640625" bestFit="1" customWidth="1"/>
    <col min="114" max="114" width="18.109375" bestFit="1" customWidth="1"/>
    <col min="115" max="115" width="16" bestFit="1" customWidth="1"/>
    <col min="116" max="116" width="14.88671875" bestFit="1" customWidth="1"/>
    <col min="117" max="117" width="15.33203125" bestFit="1" customWidth="1"/>
    <col min="118" max="118" width="13" bestFit="1" customWidth="1"/>
    <col min="119" max="119" width="15.5546875" customWidth="1"/>
    <col min="120" max="120" width="8.6640625" bestFit="1" customWidth="1"/>
    <col min="121" max="122" width="11.33203125" bestFit="1" customWidth="1"/>
    <col min="123" max="123" width="19.88671875" bestFit="1" customWidth="1"/>
    <col min="124" max="124" width="12" bestFit="1" customWidth="1"/>
    <col min="125" max="125" width="14.33203125" bestFit="1" customWidth="1"/>
    <col min="126" max="126" width="16.6640625" bestFit="1" customWidth="1"/>
    <col min="127" max="127" width="17.6640625" bestFit="1" customWidth="1"/>
    <col min="128" max="128" width="12.109375" bestFit="1" customWidth="1"/>
    <col min="129" max="129" width="12.88671875" bestFit="1" customWidth="1"/>
    <col min="130" max="130" width="22.44140625" bestFit="1" customWidth="1"/>
    <col min="131" max="131" width="10.5546875" bestFit="1" customWidth="1"/>
    <col min="132" max="132" width="9" bestFit="1" customWidth="1"/>
    <col min="133" max="133" width="9.6640625" bestFit="1" customWidth="1"/>
    <col min="134" max="134" width="18.33203125" bestFit="1" customWidth="1"/>
    <col min="135" max="135" width="19.33203125" bestFit="1" customWidth="1"/>
    <col min="136" max="136" width="10" bestFit="1" customWidth="1"/>
    <col min="137" max="137" width="10.33203125" bestFit="1" customWidth="1"/>
    <col min="138" max="138" width="12" bestFit="1" customWidth="1"/>
    <col min="139" max="139" width="9.88671875" bestFit="1" customWidth="1"/>
    <col min="140" max="140" width="12" bestFit="1" customWidth="1"/>
    <col min="141" max="141" width="9.88671875" bestFit="1" customWidth="1"/>
  </cols>
  <sheetData>
    <row r="1" spans="1:131">
      <c r="A1" s="362" t="s">
        <v>3218</v>
      </c>
      <c r="B1" s="362" t="s">
        <v>679</v>
      </c>
      <c r="C1" s="362" t="s">
        <v>691</v>
      </c>
      <c r="D1" s="362" t="s">
        <v>700</v>
      </c>
      <c r="E1" s="362" t="s">
        <v>708</v>
      </c>
      <c r="F1" s="362" t="s">
        <v>716</v>
      </c>
      <c r="G1" s="362" t="s">
        <v>724</v>
      </c>
      <c r="H1" s="362" t="s">
        <v>732</v>
      </c>
      <c r="I1" s="362" t="s">
        <v>740</v>
      </c>
      <c r="J1" s="362" t="s">
        <v>748</v>
      </c>
      <c r="K1" s="362" t="s">
        <v>756</v>
      </c>
      <c r="L1" s="362" t="s">
        <v>764</v>
      </c>
      <c r="M1" s="362" t="s">
        <v>772</v>
      </c>
      <c r="N1" s="362" t="s">
        <v>780</v>
      </c>
      <c r="O1" s="362" t="s">
        <v>788</v>
      </c>
      <c r="P1" s="362" t="s">
        <v>796</v>
      </c>
      <c r="Q1" s="362" t="s">
        <v>804</v>
      </c>
      <c r="R1" s="362" t="s">
        <v>812</v>
      </c>
      <c r="S1" s="362" t="s">
        <v>820</v>
      </c>
      <c r="T1" s="362" t="s">
        <v>828</v>
      </c>
      <c r="U1" s="362" t="s">
        <v>836</v>
      </c>
      <c r="V1" s="362" t="s">
        <v>844</v>
      </c>
      <c r="W1" s="362" t="s">
        <v>852</v>
      </c>
      <c r="X1" s="362" t="s">
        <v>860</v>
      </c>
      <c r="Y1" s="362" t="s">
        <v>868</v>
      </c>
      <c r="Z1" s="362" t="s">
        <v>876</v>
      </c>
      <c r="AA1" s="362" t="s">
        <v>884</v>
      </c>
      <c r="AB1" s="362" t="s">
        <v>3219</v>
      </c>
      <c r="AC1" s="362" t="s">
        <v>3220</v>
      </c>
      <c r="AD1" s="362" t="s">
        <v>3221</v>
      </c>
      <c r="AE1" s="362" t="s">
        <v>3222</v>
      </c>
      <c r="AF1" s="362" t="s">
        <v>3223</v>
      </c>
      <c r="AG1" s="362" t="s">
        <v>3224</v>
      </c>
      <c r="AH1" s="362" t="s">
        <v>3225</v>
      </c>
      <c r="AI1" s="362" t="s">
        <v>3226</v>
      </c>
      <c r="AJ1" s="362" t="s">
        <v>3227</v>
      </c>
      <c r="AK1" s="362" t="s">
        <v>3228</v>
      </c>
      <c r="AL1" s="362" t="s">
        <v>3229</v>
      </c>
      <c r="AM1" s="362" t="s">
        <v>3230</v>
      </c>
      <c r="AN1" s="362" t="s">
        <v>3231</v>
      </c>
      <c r="AO1" s="362" t="s">
        <v>3232</v>
      </c>
      <c r="AP1" s="362" t="s">
        <v>3233</v>
      </c>
      <c r="AQ1" s="362" t="s">
        <v>3234</v>
      </c>
      <c r="AR1" s="362" t="s">
        <v>3235</v>
      </c>
      <c r="AS1" s="362" t="s">
        <v>3236</v>
      </c>
      <c r="AT1" s="362" t="s">
        <v>3237</v>
      </c>
      <c r="AU1" s="362" t="s">
        <v>3238</v>
      </c>
      <c r="AV1" s="362" t="s">
        <v>3239</v>
      </c>
      <c r="AW1" s="362" t="s">
        <v>3240</v>
      </c>
      <c r="AX1" s="362" t="s">
        <v>3241</v>
      </c>
      <c r="AY1" s="362" t="s">
        <v>3242</v>
      </c>
      <c r="AZ1" s="362" t="s">
        <v>3243</v>
      </c>
      <c r="BA1" s="362" t="s">
        <v>3244</v>
      </c>
      <c r="BB1" s="362" t="s">
        <v>3245</v>
      </c>
      <c r="BC1" s="362" t="s">
        <v>3246</v>
      </c>
      <c r="BD1" s="362" t="s">
        <v>3247</v>
      </c>
      <c r="BE1" s="362" t="s">
        <v>3248</v>
      </c>
      <c r="BF1" s="362" t="s">
        <v>3249</v>
      </c>
      <c r="BG1" s="362" t="s">
        <v>3250</v>
      </c>
      <c r="BH1" s="362" t="s">
        <v>3251</v>
      </c>
      <c r="BI1" s="362" t="s">
        <v>3252</v>
      </c>
      <c r="BJ1" s="362" t="s">
        <v>3253</v>
      </c>
      <c r="BK1" s="362" t="s">
        <v>3254</v>
      </c>
      <c r="BL1" s="362" t="s">
        <v>3255</v>
      </c>
      <c r="BM1" s="362" t="s">
        <v>3256</v>
      </c>
      <c r="BN1" s="362" t="s">
        <v>3257</v>
      </c>
      <c r="BO1" s="362" t="s">
        <v>3258</v>
      </c>
      <c r="BP1" s="362" t="s">
        <v>3259</v>
      </c>
      <c r="BQ1" s="362" t="s">
        <v>3260</v>
      </c>
      <c r="BR1" s="362" t="s">
        <v>3261</v>
      </c>
      <c r="BS1" s="362" t="s">
        <v>3262</v>
      </c>
      <c r="BT1" s="362" t="s">
        <v>3263</v>
      </c>
      <c r="BU1" s="362" t="s">
        <v>3264</v>
      </c>
      <c r="BV1" s="362" t="s">
        <v>3265</v>
      </c>
      <c r="BW1" s="362" t="s">
        <v>3266</v>
      </c>
      <c r="BX1" s="362" t="s">
        <v>3267</v>
      </c>
      <c r="BY1" s="362" t="s">
        <v>3268</v>
      </c>
      <c r="BZ1" s="362" t="s">
        <v>3269</v>
      </c>
      <c r="CA1" s="362" t="s">
        <v>3270</v>
      </c>
      <c r="CB1" s="362" t="s">
        <v>3271</v>
      </c>
      <c r="CC1" s="362" t="s">
        <v>3272</v>
      </c>
      <c r="CD1" s="362" t="s">
        <v>3273</v>
      </c>
      <c r="CE1" s="362" t="s">
        <v>3274</v>
      </c>
      <c r="CF1" s="362" t="s">
        <v>3275</v>
      </c>
      <c r="CG1" s="362" t="s">
        <v>3276</v>
      </c>
      <c r="CH1" s="362" t="s">
        <v>3277</v>
      </c>
      <c r="CI1" s="362" t="s">
        <v>3278</v>
      </c>
      <c r="CJ1" s="362" t="s">
        <v>3279</v>
      </c>
      <c r="CK1" s="362" t="s">
        <v>3280</v>
      </c>
      <c r="CL1" s="362" t="s">
        <v>3281</v>
      </c>
      <c r="CM1" s="362" t="s">
        <v>3282</v>
      </c>
      <c r="CN1" s="362" t="s">
        <v>3283</v>
      </c>
      <c r="CO1" s="362" t="s">
        <v>3284</v>
      </c>
      <c r="CP1" s="362" t="s">
        <v>3285</v>
      </c>
      <c r="CQ1" s="362" t="s">
        <v>3286</v>
      </c>
      <c r="CR1" s="362" t="s">
        <v>3287</v>
      </c>
      <c r="CS1" s="362" t="s">
        <v>3288</v>
      </c>
      <c r="CT1" s="362" t="s">
        <v>3289</v>
      </c>
      <c r="CU1" s="362" t="s">
        <v>3290</v>
      </c>
      <c r="CV1" s="362" t="s">
        <v>3291</v>
      </c>
      <c r="CW1" s="362" t="s">
        <v>3292</v>
      </c>
      <c r="CX1" s="362" t="s">
        <v>3293</v>
      </c>
      <c r="CY1" s="362" t="s">
        <v>3294</v>
      </c>
      <c r="CZ1" s="362" t="s">
        <v>3295</v>
      </c>
      <c r="DA1" s="362" t="s">
        <v>3296</v>
      </c>
      <c r="DB1" s="362" t="s">
        <v>3297</v>
      </c>
      <c r="DC1" s="362" t="s">
        <v>3298</v>
      </c>
      <c r="DD1" s="362" t="s">
        <v>3299</v>
      </c>
      <c r="DE1" s="362" t="s">
        <v>3300</v>
      </c>
      <c r="DF1" s="362" t="s">
        <v>3301</v>
      </c>
      <c r="DG1" s="362" t="s">
        <v>3302</v>
      </c>
      <c r="DH1" s="362" t="s">
        <v>3303</v>
      </c>
      <c r="DI1" s="362" t="s">
        <v>3304</v>
      </c>
      <c r="DJ1" s="362" t="s">
        <v>3305</v>
      </c>
      <c r="DK1" s="362" t="s">
        <v>3306</v>
      </c>
      <c r="DL1" s="362" t="s">
        <v>3307</v>
      </c>
      <c r="DM1" s="362" t="s">
        <v>3308</v>
      </c>
      <c r="DN1" s="362" t="s">
        <v>3309</v>
      </c>
      <c r="DO1" s="362" t="s">
        <v>3310</v>
      </c>
      <c r="DP1" s="362" t="s">
        <v>3311</v>
      </c>
      <c r="DQ1" s="362" t="s">
        <v>3312</v>
      </c>
      <c r="DR1" s="362" t="s">
        <v>3313</v>
      </c>
      <c r="DS1" s="362" t="s">
        <v>3314</v>
      </c>
      <c r="DT1" s="362" t="s">
        <v>1828</v>
      </c>
      <c r="DU1" s="362" t="s">
        <v>3315</v>
      </c>
      <c r="DV1" s="362" t="s">
        <v>1849</v>
      </c>
      <c r="DW1" s="362" t="s">
        <v>3316</v>
      </c>
      <c r="DX1" s="362" t="s">
        <v>3317</v>
      </c>
      <c r="DY1" s="362" t="s">
        <v>1552</v>
      </c>
      <c r="DZ1" t="s">
        <v>1566</v>
      </c>
      <c r="EA1" t="s">
        <v>1817</v>
      </c>
    </row>
    <row r="2" spans="1:131">
      <c r="A2" s="362" t="s">
        <v>2403</v>
      </c>
      <c r="B2" s="457">
        <v>1203</v>
      </c>
      <c r="C2" s="457">
        <v>0</v>
      </c>
      <c r="D2" s="457">
        <v>0</v>
      </c>
      <c r="E2" s="457">
        <v>306</v>
      </c>
      <c r="F2" s="457">
        <v>0</v>
      </c>
      <c r="G2" s="457">
        <v>0</v>
      </c>
      <c r="H2" s="457">
        <v>149</v>
      </c>
      <c r="I2" s="457">
        <v>0</v>
      </c>
      <c r="J2" s="457">
        <v>0</v>
      </c>
      <c r="K2" s="457">
        <v>0</v>
      </c>
      <c r="L2" s="457">
        <v>0</v>
      </c>
      <c r="M2" s="457">
        <v>0</v>
      </c>
      <c r="N2" s="457">
        <v>3446</v>
      </c>
      <c r="O2" s="457">
        <v>0</v>
      </c>
      <c r="P2" s="457">
        <v>0</v>
      </c>
      <c r="Q2" s="457">
        <v>69</v>
      </c>
      <c r="R2" s="457">
        <v>0</v>
      </c>
      <c r="S2" s="457">
        <v>0</v>
      </c>
      <c r="T2" s="457">
        <v>30</v>
      </c>
      <c r="U2" s="457">
        <v>0</v>
      </c>
      <c r="V2" s="457">
        <v>0</v>
      </c>
      <c r="W2" s="457">
        <v>0</v>
      </c>
      <c r="X2" s="457">
        <v>0</v>
      </c>
      <c r="Y2" s="457">
        <v>0</v>
      </c>
      <c r="Z2" s="457">
        <v>0</v>
      </c>
      <c r="AA2" s="457">
        <v>0</v>
      </c>
      <c r="AB2" s="457">
        <v>0</v>
      </c>
      <c r="AC2" s="457">
        <v>0</v>
      </c>
      <c r="AD2" s="457">
        <v>0</v>
      </c>
      <c r="AE2" s="457">
        <v>0</v>
      </c>
      <c r="AF2" s="457">
        <v>41</v>
      </c>
      <c r="AG2" s="457">
        <v>0</v>
      </c>
      <c r="AH2" s="457">
        <v>0</v>
      </c>
      <c r="AI2" s="457">
        <v>1372</v>
      </c>
      <c r="AJ2" s="457">
        <v>0</v>
      </c>
      <c r="AK2" s="457">
        <v>0</v>
      </c>
      <c r="AL2" s="457">
        <v>236</v>
      </c>
      <c r="AM2" s="457">
        <v>0</v>
      </c>
      <c r="AN2" s="457">
        <v>136</v>
      </c>
      <c r="AO2" s="457">
        <v>620</v>
      </c>
      <c r="AP2" s="457">
        <v>1636</v>
      </c>
      <c r="AQ2" s="457">
        <v>177</v>
      </c>
      <c r="AR2" s="457">
        <v>386</v>
      </c>
      <c r="AS2" s="457">
        <v>0</v>
      </c>
      <c r="AT2" s="457">
        <v>0</v>
      </c>
      <c r="AU2" s="457">
        <v>19286</v>
      </c>
      <c r="AV2" s="457">
        <v>33</v>
      </c>
      <c r="AW2" s="457">
        <v>0</v>
      </c>
      <c r="AX2" s="457">
        <v>50</v>
      </c>
      <c r="AY2" s="457">
        <v>0</v>
      </c>
      <c r="AZ2" s="457">
        <v>0</v>
      </c>
      <c r="BA2" s="457">
        <v>540</v>
      </c>
      <c r="BB2" s="457">
        <v>0</v>
      </c>
      <c r="BC2" s="457">
        <v>0</v>
      </c>
      <c r="BD2" s="457">
        <v>140</v>
      </c>
      <c r="BE2" s="457">
        <v>0</v>
      </c>
      <c r="BF2" s="457">
        <v>0</v>
      </c>
      <c r="BG2" s="457">
        <v>405</v>
      </c>
      <c r="BH2" s="457">
        <v>0</v>
      </c>
      <c r="BI2" s="457">
        <v>0</v>
      </c>
      <c r="BJ2" s="457">
        <v>321</v>
      </c>
      <c r="BK2" s="457">
        <v>0</v>
      </c>
      <c r="BL2" s="457">
        <v>0</v>
      </c>
      <c r="BM2" s="457">
        <v>99</v>
      </c>
      <c r="BN2" s="457">
        <v>0</v>
      </c>
      <c r="BO2" s="457">
        <v>0</v>
      </c>
      <c r="BP2" s="457">
        <v>442</v>
      </c>
      <c r="BQ2" s="457">
        <v>0</v>
      </c>
      <c r="BR2" s="457">
        <v>0</v>
      </c>
      <c r="BS2" s="457">
        <v>0</v>
      </c>
      <c r="BT2" s="457">
        <v>0</v>
      </c>
      <c r="BU2" s="457">
        <v>0</v>
      </c>
      <c r="BV2" s="457">
        <v>0</v>
      </c>
      <c r="BW2" s="457">
        <v>0</v>
      </c>
      <c r="BX2" s="457">
        <v>0</v>
      </c>
      <c r="BY2" s="457">
        <v>0</v>
      </c>
      <c r="BZ2" s="457">
        <v>0</v>
      </c>
      <c r="CA2" s="457">
        <v>0</v>
      </c>
      <c r="CB2" s="457">
        <v>0</v>
      </c>
      <c r="CC2" s="457">
        <v>0</v>
      </c>
      <c r="CD2" s="457">
        <v>0</v>
      </c>
      <c r="CE2" s="457">
        <v>96</v>
      </c>
      <c r="CF2" s="457">
        <v>0</v>
      </c>
      <c r="CG2" s="457">
        <v>0</v>
      </c>
      <c r="CH2" s="457">
        <v>66</v>
      </c>
      <c r="CI2" s="457">
        <v>0</v>
      </c>
      <c r="CJ2" s="457">
        <v>0</v>
      </c>
      <c r="CK2" s="457">
        <v>0</v>
      </c>
      <c r="CL2" s="457">
        <v>0</v>
      </c>
      <c r="CM2" s="457">
        <v>0</v>
      </c>
      <c r="CN2" s="457">
        <v>0</v>
      </c>
      <c r="CO2" s="457">
        <v>0</v>
      </c>
      <c r="CP2" s="457">
        <v>0</v>
      </c>
      <c r="CQ2" s="457">
        <v>0</v>
      </c>
      <c r="CR2" s="457">
        <v>0</v>
      </c>
      <c r="CS2" s="457">
        <v>0</v>
      </c>
      <c r="CT2" s="457">
        <v>0</v>
      </c>
      <c r="CU2" s="457">
        <v>0</v>
      </c>
      <c r="CV2" s="457">
        <v>0</v>
      </c>
      <c r="CW2" s="457">
        <v>0</v>
      </c>
      <c r="CX2" s="457">
        <v>0</v>
      </c>
      <c r="CY2" s="457">
        <v>0</v>
      </c>
      <c r="CZ2" s="457">
        <v>0</v>
      </c>
      <c r="DA2" s="457">
        <v>0</v>
      </c>
      <c r="DB2" s="457">
        <v>0</v>
      </c>
      <c r="DC2" s="457">
        <v>0</v>
      </c>
      <c r="DD2" s="457">
        <v>0</v>
      </c>
      <c r="DE2" s="457">
        <v>0</v>
      </c>
      <c r="DF2" s="457">
        <v>0</v>
      </c>
      <c r="DG2" s="457">
        <v>0</v>
      </c>
      <c r="DH2" s="457">
        <v>0</v>
      </c>
      <c r="DI2" s="457">
        <v>2795</v>
      </c>
      <c r="DJ2" s="457">
        <v>2133</v>
      </c>
      <c r="DK2" s="457">
        <v>77</v>
      </c>
      <c r="DL2" s="457">
        <v>0</v>
      </c>
      <c r="DM2" s="457">
        <v>0</v>
      </c>
      <c r="DN2" s="457">
        <v>0</v>
      </c>
      <c r="DO2" s="457">
        <v>2485</v>
      </c>
      <c r="DP2" s="457">
        <v>0</v>
      </c>
      <c r="DQ2" s="457">
        <v>47</v>
      </c>
      <c r="DR2" s="457">
        <v>114961</v>
      </c>
      <c r="DS2" s="457">
        <v>12898</v>
      </c>
      <c r="DT2" s="457">
        <v>82608</v>
      </c>
      <c r="DU2" s="457">
        <v>0</v>
      </c>
      <c r="DV2" s="457">
        <v>43676</v>
      </c>
      <c r="DW2" s="457">
        <v>562</v>
      </c>
      <c r="DX2" s="457">
        <v>2407</v>
      </c>
      <c r="DY2" s="362">
        <v>0</v>
      </c>
      <c r="DZ2">
        <v>0</v>
      </c>
      <c r="EA2">
        <v>0</v>
      </c>
    </row>
    <row r="3" spans="1:131">
      <c r="A3" s="362" t="s">
        <v>2606</v>
      </c>
      <c r="B3" s="457">
        <v>1648</v>
      </c>
      <c r="C3" s="457">
        <v>0</v>
      </c>
      <c r="D3" s="457">
        <v>0</v>
      </c>
      <c r="E3" s="457">
        <v>5314</v>
      </c>
      <c r="F3" s="457">
        <v>0</v>
      </c>
      <c r="G3" s="457">
        <v>0</v>
      </c>
      <c r="H3" s="457">
        <v>1988</v>
      </c>
      <c r="I3" s="457">
        <v>0</v>
      </c>
      <c r="J3" s="457">
        <v>0</v>
      </c>
      <c r="K3" s="457">
        <v>1418</v>
      </c>
      <c r="L3" s="457">
        <v>0</v>
      </c>
      <c r="M3" s="457">
        <v>0</v>
      </c>
      <c r="N3" s="457">
        <v>10547</v>
      </c>
      <c r="O3" s="457">
        <v>0</v>
      </c>
      <c r="P3" s="457">
        <v>0</v>
      </c>
      <c r="Q3" s="457">
        <v>181</v>
      </c>
      <c r="R3" s="457">
        <v>0</v>
      </c>
      <c r="S3" s="457">
        <v>0</v>
      </c>
      <c r="T3" s="457">
        <v>0</v>
      </c>
      <c r="U3" s="457">
        <v>0</v>
      </c>
      <c r="V3" s="457">
        <v>0</v>
      </c>
      <c r="W3" s="457">
        <v>9</v>
      </c>
      <c r="X3" s="457">
        <v>0</v>
      </c>
      <c r="Y3" s="457">
        <v>0</v>
      </c>
      <c r="Z3" s="457">
        <v>0</v>
      </c>
      <c r="AA3" s="457">
        <v>0</v>
      </c>
      <c r="AB3" s="457">
        <v>0</v>
      </c>
      <c r="AC3" s="457">
        <v>0</v>
      </c>
      <c r="AD3" s="457">
        <v>0</v>
      </c>
      <c r="AE3" s="457">
        <v>0</v>
      </c>
      <c r="AF3" s="457">
        <v>0</v>
      </c>
      <c r="AG3" s="457">
        <v>0</v>
      </c>
      <c r="AH3" s="457">
        <v>0</v>
      </c>
      <c r="AI3" s="457">
        <v>0</v>
      </c>
      <c r="AJ3" s="457">
        <v>342</v>
      </c>
      <c r="AK3" s="457">
        <v>0</v>
      </c>
      <c r="AL3" s="457">
        <v>0</v>
      </c>
      <c r="AM3" s="457">
        <v>0</v>
      </c>
      <c r="AN3" s="457">
        <v>0</v>
      </c>
      <c r="AO3" s="457">
        <v>0</v>
      </c>
      <c r="AP3" s="457">
        <v>3805</v>
      </c>
      <c r="AQ3" s="457">
        <v>0</v>
      </c>
      <c r="AR3" s="457">
        <v>92</v>
      </c>
      <c r="AS3" s="457">
        <v>0</v>
      </c>
      <c r="AT3" s="457">
        <v>0</v>
      </c>
      <c r="AU3" s="457">
        <v>0</v>
      </c>
      <c r="AV3" s="457">
        <v>0</v>
      </c>
      <c r="AW3" s="457">
        <v>0</v>
      </c>
      <c r="AX3" s="457">
        <v>55</v>
      </c>
      <c r="AY3" s="457">
        <v>0</v>
      </c>
      <c r="AZ3" s="457">
        <v>0</v>
      </c>
      <c r="BA3" s="457">
        <v>6</v>
      </c>
      <c r="BB3" s="457">
        <v>0</v>
      </c>
      <c r="BC3" s="457">
        <v>0</v>
      </c>
      <c r="BD3" s="457">
        <v>50</v>
      </c>
      <c r="BE3" s="457">
        <v>0</v>
      </c>
      <c r="BF3" s="457">
        <v>0</v>
      </c>
      <c r="BG3" s="457">
        <v>548</v>
      </c>
      <c r="BH3" s="457">
        <v>0</v>
      </c>
      <c r="BI3" s="457">
        <v>0</v>
      </c>
      <c r="BJ3" s="457">
        <v>0</v>
      </c>
      <c r="BK3" s="457">
        <v>0</v>
      </c>
      <c r="BL3" s="457">
        <v>0</v>
      </c>
      <c r="BM3" s="457">
        <v>749</v>
      </c>
      <c r="BN3" s="457">
        <v>0</v>
      </c>
      <c r="BO3" s="457">
        <v>0</v>
      </c>
      <c r="BP3" s="457">
        <v>0</v>
      </c>
      <c r="BQ3" s="457">
        <v>0</v>
      </c>
      <c r="BR3" s="457">
        <v>0</v>
      </c>
      <c r="BS3" s="457">
        <v>0</v>
      </c>
      <c r="BT3" s="457">
        <v>0</v>
      </c>
      <c r="BU3" s="457">
        <v>0</v>
      </c>
      <c r="BV3" s="457">
        <v>0</v>
      </c>
      <c r="BW3" s="457">
        <v>0</v>
      </c>
      <c r="BX3" s="457">
        <v>0</v>
      </c>
      <c r="BY3" s="457">
        <v>0</v>
      </c>
      <c r="BZ3" s="457">
        <v>0</v>
      </c>
      <c r="CA3" s="457">
        <v>0</v>
      </c>
      <c r="CB3" s="457">
        <v>0</v>
      </c>
      <c r="CC3" s="457">
        <v>0</v>
      </c>
      <c r="CD3" s="457">
        <v>0</v>
      </c>
      <c r="CE3" s="457">
        <v>967</v>
      </c>
      <c r="CF3" s="457">
        <v>0</v>
      </c>
      <c r="CG3" s="457">
        <v>0</v>
      </c>
      <c r="CH3" s="457">
        <v>86</v>
      </c>
      <c r="CI3" s="457">
        <v>0</v>
      </c>
      <c r="CJ3" s="457">
        <v>0</v>
      </c>
      <c r="CK3" s="457">
        <v>0</v>
      </c>
      <c r="CL3" s="457">
        <v>0</v>
      </c>
      <c r="CM3" s="457">
        <v>0</v>
      </c>
      <c r="CN3" s="457">
        <v>0</v>
      </c>
      <c r="CO3" s="457">
        <v>0</v>
      </c>
      <c r="CP3" s="457">
        <v>0</v>
      </c>
      <c r="CQ3" s="457">
        <v>0</v>
      </c>
      <c r="CR3" s="457">
        <v>0</v>
      </c>
      <c r="CS3" s="457">
        <v>0</v>
      </c>
      <c r="CT3" s="457">
        <v>0</v>
      </c>
      <c r="CU3" s="457">
        <v>0</v>
      </c>
      <c r="CV3" s="457">
        <v>0</v>
      </c>
      <c r="CW3" s="457">
        <v>11679</v>
      </c>
      <c r="CX3" s="457">
        <v>0</v>
      </c>
      <c r="CY3" s="457">
        <v>0</v>
      </c>
      <c r="CZ3" s="457">
        <v>0</v>
      </c>
      <c r="DA3" s="457">
        <v>0</v>
      </c>
      <c r="DB3" s="457">
        <v>0</v>
      </c>
      <c r="DC3" s="457">
        <v>0</v>
      </c>
      <c r="DD3" s="457">
        <v>0</v>
      </c>
      <c r="DE3" s="457">
        <v>0</v>
      </c>
      <c r="DF3" s="457">
        <v>0</v>
      </c>
      <c r="DG3" s="457">
        <v>0</v>
      </c>
      <c r="DH3" s="457">
        <v>0</v>
      </c>
      <c r="DI3" s="457">
        <v>19949</v>
      </c>
      <c r="DJ3" s="457">
        <v>0</v>
      </c>
      <c r="DK3" s="457">
        <v>31499</v>
      </c>
      <c r="DL3" s="457">
        <v>0</v>
      </c>
      <c r="DM3" s="457">
        <v>0</v>
      </c>
      <c r="DN3" s="457">
        <v>0</v>
      </c>
      <c r="DO3" s="457">
        <v>0</v>
      </c>
      <c r="DP3" s="457">
        <v>0</v>
      </c>
      <c r="DQ3" s="457">
        <v>0</v>
      </c>
      <c r="DR3" s="457">
        <v>309411</v>
      </c>
      <c r="DS3" s="457">
        <v>0</v>
      </c>
      <c r="DT3" s="457">
        <v>252956</v>
      </c>
      <c r="DU3" s="457">
        <v>12699</v>
      </c>
      <c r="DV3" s="457">
        <v>21555</v>
      </c>
      <c r="DW3" s="457">
        <v>14161</v>
      </c>
      <c r="DX3" s="457">
        <v>0</v>
      </c>
      <c r="DY3" s="362">
        <v>0</v>
      </c>
      <c r="DZ3">
        <v>0</v>
      </c>
      <c r="EA3">
        <v>0</v>
      </c>
    </row>
    <row r="4" spans="1:131">
      <c r="A4" s="362" t="s">
        <v>2756</v>
      </c>
      <c r="B4" s="457">
        <v>1899</v>
      </c>
      <c r="C4" s="457">
        <v>1251</v>
      </c>
      <c r="D4" s="457">
        <v>0</v>
      </c>
      <c r="E4" s="457">
        <v>0</v>
      </c>
      <c r="F4" s="457">
        <v>9713</v>
      </c>
      <c r="G4" s="457">
        <v>0</v>
      </c>
      <c r="H4" s="457">
        <v>108</v>
      </c>
      <c r="I4" s="457">
        <v>107</v>
      </c>
      <c r="J4" s="457">
        <v>0</v>
      </c>
      <c r="K4" s="457">
        <v>139</v>
      </c>
      <c r="L4" s="457">
        <v>4781</v>
      </c>
      <c r="M4" s="457">
        <v>0</v>
      </c>
      <c r="N4" s="457">
        <v>8896</v>
      </c>
      <c r="O4" s="457">
        <v>355</v>
      </c>
      <c r="P4" s="457">
        <v>0</v>
      </c>
      <c r="Q4" s="457">
        <v>487</v>
      </c>
      <c r="R4" s="457">
        <v>0</v>
      </c>
      <c r="S4" s="457">
        <v>0</v>
      </c>
      <c r="T4" s="457">
        <v>58</v>
      </c>
      <c r="U4" s="457">
        <v>0</v>
      </c>
      <c r="V4" s="457">
        <v>0</v>
      </c>
      <c r="W4" s="457">
        <v>241</v>
      </c>
      <c r="X4" s="457">
        <v>0</v>
      </c>
      <c r="Y4" s="457">
        <v>0</v>
      </c>
      <c r="Z4" s="457">
        <v>0</v>
      </c>
      <c r="AA4" s="457">
        <v>0</v>
      </c>
      <c r="AB4" s="457">
        <v>0</v>
      </c>
      <c r="AC4" s="457">
        <v>46</v>
      </c>
      <c r="AD4" s="457">
        <v>0</v>
      </c>
      <c r="AE4" s="457">
        <v>0</v>
      </c>
      <c r="AF4" s="457">
        <v>0</v>
      </c>
      <c r="AG4" s="457">
        <v>0</v>
      </c>
      <c r="AH4" s="457">
        <v>0</v>
      </c>
      <c r="AI4" s="457">
        <v>1288</v>
      </c>
      <c r="AJ4" s="457">
        <v>3477</v>
      </c>
      <c r="AK4" s="457">
        <v>0</v>
      </c>
      <c r="AL4" s="457">
        <v>0</v>
      </c>
      <c r="AM4" s="457">
        <v>0</v>
      </c>
      <c r="AN4" s="457">
        <v>0</v>
      </c>
      <c r="AO4" s="457">
        <v>0</v>
      </c>
      <c r="AP4" s="457">
        <v>1730</v>
      </c>
      <c r="AQ4" s="457">
        <v>0</v>
      </c>
      <c r="AR4" s="457">
        <v>83</v>
      </c>
      <c r="AS4" s="457">
        <v>0</v>
      </c>
      <c r="AT4" s="457">
        <v>0</v>
      </c>
      <c r="AU4" s="457">
        <v>5278</v>
      </c>
      <c r="AV4" s="457">
        <v>151</v>
      </c>
      <c r="AW4" s="457">
        <v>131</v>
      </c>
      <c r="AX4" s="457">
        <v>1137</v>
      </c>
      <c r="AY4" s="457">
        <v>16</v>
      </c>
      <c r="AZ4" s="457">
        <v>0</v>
      </c>
      <c r="BA4" s="457">
        <v>50</v>
      </c>
      <c r="BB4" s="457">
        <v>0</v>
      </c>
      <c r="BC4" s="457">
        <v>0</v>
      </c>
      <c r="BD4" s="457">
        <v>18</v>
      </c>
      <c r="BE4" s="457">
        <v>0</v>
      </c>
      <c r="BF4" s="457">
        <v>0</v>
      </c>
      <c r="BG4" s="457">
        <v>146</v>
      </c>
      <c r="BH4" s="457">
        <v>0</v>
      </c>
      <c r="BI4" s="457">
        <v>0</v>
      </c>
      <c r="BJ4" s="457">
        <v>30</v>
      </c>
      <c r="BK4" s="457">
        <v>0</v>
      </c>
      <c r="BL4" s="457">
        <v>0</v>
      </c>
      <c r="BM4" s="457">
        <v>677</v>
      </c>
      <c r="BN4" s="457">
        <v>3</v>
      </c>
      <c r="BO4" s="457">
        <v>0</v>
      </c>
      <c r="BP4" s="457">
        <v>706</v>
      </c>
      <c r="BQ4" s="457">
        <v>0</v>
      </c>
      <c r="BR4" s="457">
        <v>0</v>
      </c>
      <c r="BS4" s="457">
        <v>0</v>
      </c>
      <c r="BT4" s="457">
        <v>0</v>
      </c>
      <c r="BU4" s="457">
        <v>0</v>
      </c>
      <c r="BV4" s="457">
        <v>28</v>
      </c>
      <c r="BW4" s="457">
        <v>0</v>
      </c>
      <c r="BX4" s="457">
        <v>0</v>
      </c>
      <c r="BY4" s="457">
        <v>0</v>
      </c>
      <c r="BZ4" s="457">
        <v>0</v>
      </c>
      <c r="CA4" s="457">
        <v>0</v>
      </c>
      <c r="CB4" s="457">
        <v>0</v>
      </c>
      <c r="CC4" s="457">
        <v>0</v>
      </c>
      <c r="CD4" s="457">
        <v>0</v>
      </c>
      <c r="CE4" s="457">
        <v>1473</v>
      </c>
      <c r="CF4" s="457">
        <v>0</v>
      </c>
      <c r="CG4" s="457">
        <v>0</v>
      </c>
      <c r="CH4" s="457">
        <v>82</v>
      </c>
      <c r="CI4" s="457">
        <v>0</v>
      </c>
      <c r="CJ4" s="457">
        <v>0</v>
      </c>
      <c r="CK4" s="457">
        <v>26</v>
      </c>
      <c r="CL4" s="457">
        <v>0</v>
      </c>
      <c r="CM4" s="457">
        <v>0</v>
      </c>
      <c r="CN4" s="457">
        <v>63</v>
      </c>
      <c r="CO4" s="457">
        <v>0</v>
      </c>
      <c r="CP4" s="457">
        <v>0</v>
      </c>
      <c r="CQ4" s="457">
        <v>0</v>
      </c>
      <c r="CR4" s="457">
        <v>0</v>
      </c>
      <c r="CS4" s="457">
        <v>0</v>
      </c>
      <c r="CT4" s="457">
        <v>0</v>
      </c>
      <c r="CU4" s="457">
        <v>0</v>
      </c>
      <c r="CV4" s="457">
        <v>0</v>
      </c>
      <c r="CW4" s="457">
        <v>13799</v>
      </c>
      <c r="CX4" s="457">
        <v>407</v>
      </c>
      <c r="CY4" s="457">
        <v>0</v>
      </c>
      <c r="CZ4" s="457">
        <v>0</v>
      </c>
      <c r="DA4" s="457">
        <v>0</v>
      </c>
      <c r="DB4" s="457">
        <v>0</v>
      </c>
      <c r="DC4" s="457">
        <v>0</v>
      </c>
      <c r="DD4" s="457">
        <v>0</v>
      </c>
      <c r="DE4" s="457">
        <v>0</v>
      </c>
      <c r="DF4" s="457">
        <v>0</v>
      </c>
      <c r="DG4" s="457">
        <v>0</v>
      </c>
      <c r="DH4" s="457">
        <v>0</v>
      </c>
      <c r="DI4" s="457">
        <v>4895</v>
      </c>
      <c r="DJ4" s="457">
        <v>86</v>
      </c>
      <c r="DK4" s="457">
        <v>958</v>
      </c>
      <c r="DL4" s="457">
        <v>0</v>
      </c>
      <c r="DM4" s="457">
        <v>0</v>
      </c>
      <c r="DN4" s="457">
        <v>0</v>
      </c>
      <c r="DO4" s="457">
        <v>0</v>
      </c>
      <c r="DP4" s="457">
        <v>0</v>
      </c>
      <c r="DQ4" s="457">
        <v>0</v>
      </c>
      <c r="DR4" s="457">
        <v>275990</v>
      </c>
      <c r="DS4" s="457">
        <v>0</v>
      </c>
      <c r="DT4" s="457">
        <v>216345</v>
      </c>
      <c r="DU4" s="457">
        <v>54941</v>
      </c>
      <c r="DV4" s="457">
        <v>19008</v>
      </c>
      <c r="DW4" s="457">
        <v>0</v>
      </c>
      <c r="DX4" s="457">
        <v>0</v>
      </c>
      <c r="DY4" s="362">
        <v>3532</v>
      </c>
      <c r="DZ4">
        <v>427</v>
      </c>
      <c r="EA4">
        <v>0</v>
      </c>
    </row>
    <row r="5" spans="1:131">
      <c r="A5" s="362" t="s">
        <v>2915</v>
      </c>
      <c r="B5" s="457">
        <v>5310</v>
      </c>
      <c r="C5" s="457">
        <v>402</v>
      </c>
      <c r="D5" s="457">
        <v>0</v>
      </c>
      <c r="E5" s="457">
        <v>2488</v>
      </c>
      <c r="F5" s="457">
        <v>0</v>
      </c>
      <c r="G5" s="457">
        <v>0</v>
      </c>
      <c r="H5" s="457">
        <v>451</v>
      </c>
      <c r="I5" s="457">
        <v>0</v>
      </c>
      <c r="J5" s="457">
        <v>0</v>
      </c>
      <c r="K5" s="457">
        <v>539</v>
      </c>
      <c r="L5" s="457">
        <v>0</v>
      </c>
      <c r="M5" s="457">
        <v>0</v>
      </c>
      <c r="N5" s="457">
        <v>12149</v>
      </c>
      <c r="O5" s="457">
        <v>0</v>
      </c>
      <c r="P5" s="457">
        <v>0</v>
      </c>
      <c r="Q5" s="457">
        <v>0</v>
      </c>
      <c r="R5" s="457">
        <v>0</v>
      </c>
      <c r="S5" s="457">
        <v>0</v>
      </c>
      <c r="T5" s="457">
        <v>0</v>
      </c>
      <c r="U5" s="457">
        <v>0</v>
      </c>
      <c r="V5" s="457">
        <v>0</v>
      </c>
      <c r="W5" s="457">
        <v>0</v>
      </c>
      <c r="X5" s="457">
        <v>0</v>
      </c>
      <c r="Y5" s="457">
        <v>0</v>
      </c>
      <c r="Z5" s="457">
        <v>0</v>
      </c>
      <c r="AA5" s="457">
        <v>0</v>
      </c>
      <c r="AB5" s="457">
        <v>0</v>
      </c>
      <c r="AC5" s="457">
        <v>0</v>
      </c>
      <c r="AD5" s="457">
        <v>0</v>
      </c>
      <c r="AE5" s="457">
        <v>0</v>
      </c>
      <c r="AF5" s="457">
        <v>0</v>
      </c>
      <c r="AG5" s="457">
        <v>0</v>
      </c>
      <c r="AH5" s="457">
        <v>0</v>
      </c>
      <c r="AI5" s="457">
        <v>499</v>
      </c>
      <c r="AJ5" s="457">
        <v>0</v>
      </c>
      <c r="AK5" s="457">
        <v>0</v>
      </c>
      <c r="AL5" s="457">
        <v>11</v>
      </c>
      <c r="AM5" s="457">
        <v>71</v>
      </c>
      <c r="AN5" s="457">
        <v>0</v>
      </c>
      <c r="AO5" s="457">
        <v>589</v>
      </c>
      <c r="AP5" s="457">
        <v>1267</v>
      </c>
      <c r="AQ5" s="457">
        <v>750</v>
      </c>
      <c r="AR5" s="457">
        <v>9285</v>
      </c>
      <c r="AS5" s="457">
        <v>0</v>
      </c>
      <c r="AT5" s="457">
        <v>0</v>
      </c>
      <c r="AU5" s="457">
        <v>7292</v>
      </c>
      <c r="AV5" s="457">
        <v>0</v>
      </c>
      <c r="AW5" s="457">
        <v>0</v>
      </c>
      <c r="AX5" s="457">
        <v>0</v>
      </c>
      <c r="AY5" s="457">
        <v>0</v>
      </c>
      <c r="AZ5" s="457">
        <v>0</v>
      </c>
      <c r="BA5" s="457">
        <v>36</v>
      </c>
      <c r="BB5" s="457">
        <v>0</v>
      </c>
      <c r="BC5" s="457">
        <v>0</v>
      </c>
      <c r="BD5" s="457">
        <v>267</v>
      </c>
      <c r="BE5" s="457">
        <v>0</v>
      </c>
      <c r="BF5" s="457">
        <v>0</v>
      </c>
      <c r="BG5" s="457">
        <v>43</v>
      </c>
      <c r="BH5" s="457">
        <v>0</v>
      </c>
      <c r="BI5" s="457">
        <v>0</v>
      </c>
      <c r="BJ5" s="457">
        <v>0</v>
      </c>
      <c r="BK5" s="457">
        <v>0</v>
      </c>
      <c r="BL5" s="457">
        <v>0</v>
      </c>
      <c r="BM5" s="457">
        <v>0</v>
      </c>
      <c r="BN5" s="457">
        <v>0</v>
      </c>
      <c r="BO5" s="457">
        <v>0</v>
      </c>
      <c r="BP5" s="457">
        <v>873</v>
      </c>
      <c r="BQ5" s="457">
        <v>0</v>
      </c>
      <c r="BR5" s="457">
        <v>0</v>
      </c>
      <c r="BS5" s="457">
        <v>0</v>
      </c>
      <c r="BT5" s="457">
        <v>0</v>
      </c>
      <c r="BU5" s="457">
        <v>0</v>
      </c>
      <c r="BV5" s="457">
        <v>66</v>
      </c>
      <c r="BW5" s="457">
        <v>0</v>
      </c>
      <c r="BX5" s="457">
        <v>0</v>
      </c>
      <c r="BY5" s="457">
        <v>0</v>
      </c>
      <c r="BZ5" s="457">
        <v>0</v>
      </c>
      <c r="CA5" s="457">
        <v>0</v>
      </c>
      <c r="CB5" s="457">
        <v>18</v>
      </c>
      <c r="CC5" s="457">
        <v>0</v>
      </c>
      <c r="CD5" s="457">
        <v>0</v>
      </c>
      <c r="CE5" s="457">
        <v>1826</v>
      </c>
      <c r="CF5" s="457">
        <v>0</v>
      </c>
      <c r="CG5" s="457">
        <v>0</v>
      </c>
      <c r="CH5" s="457">
        <v>0</v>
      </c>
      <c r="CI5" s="457">
        <v>0</v>
      </c>
      <c r="CJ5" s="457">
        <v>0</v>
      </c>
      <c r="CK5" s="457">
        <v>0</v>
      </c>
      <c r="CL5" s="457">
        <v>0</v>
      </c>
      <c r="CM5" s="457">
        <v>0</v>
      </c>
      <c r="CN5" s="457">
        <v>25</v>
      </c>
      <c r="CO5" s="457">
        <v>0</v>
      </c>
      <c r="CP5" s="457">
        <v>0</v>
      </c>
      <c r="CQ5" s="457">
        <v>0</v>
      </c>
      <c r="CR5" s="457">
        <v>0</v>
      </c>
      <c r="CS5" s="457">
        <v>0</v>
      </c>
      <c r="CT5" s="457">
        <v>0</v>
      </c>
      <c r="CU5" s="457">
        <v>0</v>
      </c>
      <c r="CV5" s="457">
        <v>0</v>
      </c>
      <c r="CW5" s="457">
        <v>7125</v>
      </c>
      <c r="CX5" s="457">
        <v>4190</v>
      </c>
      <c r="CY5" s="457">
        <v>270</v>
      </c>
      <c r="CZ5" s="457">
        <v>299</v>
      </c>
      <c r="DA5" s="457">
        <v>0</v>
      </c>
      <c r="DB5" s="457">
        <v>0</v>
      </c>
      <c r="DC5" s="457">
        <v>0</v>
      </c>
      <c r="DD5" s="457">
        <v>0</v>
      </c>
      <c r="DE5" s="457">
        <v>0</v>
      </c>
      <c r="DF5" s="457">
        <v>0</v>
      </c>
      <c r="DG5" s="457">
        <v>0</v>
      </c>
      <c r="DH5" s="457">
        <v>0</v>
      </c>
      <c r="DI5" s="457">
        <v>1419</v>
      </c>
      <c r="DJ5" s="457">
        <v>0</v>
      </c>
      <c r="DK5" s="457">
        <v>54</v>
      </c>
      <c r="DL5" s="457">
        <v>0</v>
      </c>
      <c r="DM5" s="457">
        <v>0</v>
      </c>
      <c r="DN5" s="457">
        <v>0</v>
      </c>
      <c r="DO5" s="457">
        <v>26</v>
      </c>
      <c r="DP5" s="457">
        <v>0</v>
      </c>
      <c r="DQ5" s="457">
        <v>0</v>
      </c>
      <c r="DR5" s="457">
        <v>193062</v>
      </c>
      <c r="DS5" s="457">
        <v>0</v>
      </c>
      <c r="DT5" s="457">
        <v>148750</v>
      </c>
      <c r="DU5" s="457">
        <v>9150</v>
      </c>
      <c r="DV5" s="457">
        <v>36150</v>
      </c>
      <c r="DW5" s="457">
        <v>986</v>
      </c>
      <c r="DX5" s="457">
        <v>0</v>
      </c>
      <c r="DY5" s="362">
        <v>1529</v>
      </c>
      <c r="DZ5">
        <v>3998</v>
      </c>
      <c r="EA5">
        <v>0</v>
      </c>
    </row>
    <row r="6" spans="1:131">
      <c r="A6" s="362" t="s">
        <v>2179</v>
      </c>
      <c r="B6" s="457">
        <v>412</v>
      </c>
      <c r="C6" s="457">
        <v>0</v>
      </c>
      <c r="D6" s="457">
        <v>0</v>
      </c>
      <c r="E6" s="457">
        <v>0</v>
      </c>
      <c r="F6" s="457">
        <v>0</v>
      </c>
      <c r="G6" s="457">
        <v>0</v>
      </c>
      <c r="H6" s="457">
        <v>0</v>
      </c>
      <c r="I6" s="457">
        <v>0</v>
      </c>
      <c r="J6" s="457">
        <v>0</v>
      </c>
      <c r="K6" s="457">
        <v>0</v>
      </c>
      <c r="L6" s="457">
        <v>0</v>
      </c>
      <c r="M6" s="457">
        <v>0</v>
      </c>
      <c r="N6" s="457">
        <v>4358</v>
      </c>
      <c r="O6" s="457">
        <v>0</v>
      </c>
      <c r="P6" s="457">
        <v>0</v>
      </c>
      <c r="Q6" s="457">
        <v>92</v>
      </c>
      <c r="R6" s="457">
        <v>0</v>
      </c>
      <c r="S6" s="457">
        <v>0</v>
      </c>
      <c r="T6" s="457">
        <v>36</v>
      </c>
      <c r="U6" s="457">
        <v>0</v>
      </c>
      <c r="V6" s="457">
        <v>0</v>
      </c>
      <c r="W6" s="457">
        <v>29</v>
      </c>
      <c r="X6" s="457">
        <v>0</v>
      </c>
      <c r="Y6" s="457">
        <v>0</v>
      </c>
      <c r="Z6" s="457">
        <v>0</v>
      </c>
      <c r="AA6" s="457">
        <v>0</v>
      </c>
      <c r="AB6" s="457">
        <v>0</v>
      </c>
      <c r="AC6" s="457">
        <v>0</v>
      </c>
      <c r="AD6" s="457">
        <v>0</v>
      </c>
      <c r="AE6" s="457">
        <v>0</v>
      </c>
      <c r="AF6" s="457">
        <v>0</v>
      </c>
      <c r="AG6" s="457">
        <v>0</v>
      </c>
      <c r="AH6" s="457">
        <v>0</v>
      </c>
      <c r="AI6" s="457">
        <v>0</v>
      </c>
      <c r="AJ6" s="457">
        <v>0</v>
      </c>
      <c r="AK6" s="457">
        <v>0</v>
      </c>
      <c r="AL6" s="457">
        <v>0</v>
      </c>
      <c r="AM6" s="457">
        <v>0</v>
      </c>
      <c r="AN6" s="457">
        <v>0</v>
      </c>
      <c r="AO6" s="457">
        <v>21243</v>
      </c>
      <c r="AP6" s="457">
        <v>3398</v>
      </c>
      <c r="AQ6" s="457">
        <v>1735</v>
      </c>
      <c r="AR6" s="457">
        <v>5303</v>
      </c>
      <c r="AS6" s="457">
        <v>0</v>
      </c>
      <c r="AT6" s="457">
        <v>0</v>
      </c>
      <c r="AU6" s="457">
        <v>2633</v>
      </c>
      <c r="AV6" s="457">
        <v>0</v>
      </c>
      <c r="AW6" s="457">
        <v>0</v>
      </c>
      <c r="AX6" s="457">
        <v>7</v>
      </c>
      <c r="AY6" s="457">
        <v>0</v>
      </c>
      <c r="AZ6" s="457">
        <v>0</v>
      </c>
      <c r="BA6" s="457">
        <v>0</v>
      </c>
      <c r="BB6" s="457">
        <v>0</v>
      </c>
      <c r="BC6" s="457">
        <v>0</v>
      </c>
      <c r="BD6" s="457">
        <v>30</v>
      </c>
      <c r="BE6" s="457">
        <v>0</v>
      </c>
      <c r="BF6" s="457">
        <v>0</v>
      </c>
      <c r="BG6" s="457">
        <v>0</v>
      </c>
      <c r="BH6" s="457">
        <v>0</v>
      </c>
      <c r="BI6" s="457">
        <v>0</v>
      </c>
      <c r="BJ6" s="457">
        <v>0</v>
      </c>
      <c r="BK6" s="457">
        <v>0</v>
      </c>
      <c r="BL6" s="457">
        <v>0</v>
      </c>
      <c r="BM6" s="457">
        <v>8</v>
      </c>
      <c r="BN6" s="457">
        <v>0</v>
      </c>
      <c r="BO6" s="457">
        <v>0</v>
      </c>
      <c r="BP6" s="457">
        <v>0</v>
      </c>
      <c r="BQ6" s="457">
        <v>0</v>
      </c>
      <c r="BR6" s="457">
        <v>0</v>
      </c>
      <c r="BS6" s="457">
        <v>0</v>
      </c>
      <c r="BT6" s="457">
        <v>0</v>
      </c>
      <c r="BU6" s="457">
        <v>0</v>
      </c>
      <c r="BV6" s="457">
        <v>0</v>
      </c>
      <c r="BW6" s="457">
        <v>0</v>
      </c>
      <c r="BX6" s="457">
        <v>0</v>
      </c>
      <c r="BY6" s="457">
        <v>0</v>
      </c>
      <c r="BZ6" s="457">
        <v>0</v>
      </c>
      <c r="CA6" s="457">
        <v>0</v>
      </c>
      <c r="CB6" s="457">
        <v>3155</v>
      </c>
      <c r="CC6" s="457">
        <v>0</v>
      </c>
      <c r="CD6" s="457">
        <v>0</v>
      </c>
      <c r="CE6" s="457">
        <v>0</v>
      </c>
      <c r="CF6" s="457">
        <v>0</v>
      </c>
      <c r="CG6" s="457">
        <v>0</v>
      </c>
      <c r="CH6" s="457">
        <v>0</v>
      </c>
      <c r="CI6" s="457">
        <v>0</v>
      </c>
      <c r="CJ6" s="457">
        <v>0</v>
      </c>
      <c r="CK6" s="457">
        <v>0</v>
      </c>
      <c r="CL6" s="457">
        <v>0</v>
      </c>
      <c r="CM6" s="457">
        <v>0</v>
      </c>
      <c r="CN6" s="457">
        <v>0</v>
      </c>
      <c r="CO6" s="457">
        <v>0</v>
      </c>
      <c r="CP6" s="457">
        <v>0</v>
      </c>
      <c r="CQ6" s="457">
        <v>0</v>
      </c>
      <c r="CR6" s="457">
        <v>0</v>
      </c>
      <c r="CS6" s="457">
        <v>0</v>
      </c>
      <c r="CT6" s="457">
        <v>0</v>
      </c>
      <c r="CU6" s="457">
        <v>0</v>
      </c>
      <c r="CV6" s="457">
        <v>0</v>
      </c>
      <c r="CW6" s="457">
        <v>9888</v>
      </c>
      <c r="CX6" s="457">
        <v>0</v>
      </c>
      <c r="CY6" s="457">
        <v>4359</v>
      </c>
      <c r="CZ6" s="457">
        <v>0</v>
      </c>
      <c r="DA6" s="457">
        <v>0</v>
      </c>
      <c r="DB6" s="457">
        <v>0</v>
      </c>
      <c r="DC6" s="457">
        <v>0</v>
      </c>
      <c r="DD6" s="457">
        <v>0</v>
      </c>
      <c r="DE6" s="457">
        <v>0</v>
      </c>
      <c r="DF6" s="457">
        <v>0</v>
      </c>
      <c r="DG6" s="457">
        <v>0</v>
      </c>
      <c r="DH6" s="457">
        <v>0</v>
      </c>
      <c r="DI6" s="457">
        <v>186</v>
      </c>
      <c r="DJ6" s="457">
        <v>5906</v>
      </c>
      <c r="DK6" s="457">
        <v>0</v>
      </c>
      <c r="DL6" s="457">
        <v>0</v>
      </c>
      <c r="DM6" s="457">
        <v>0</v>
      </c>
      <c r="DN6" s="457">
        <v>0</v>
      </c>
      <c r="DO6" s="457">
        <v>0</v>
      </c>
      <c r="DP6" s="457">
        <v>0</v>
      </c>
      <c r="DQ6" s="457">
        <v>0</v>
      </c>
      <c r="DR6" s="457">
        <v>247614</v>
      </c>
      <c r="DS6" s="457">
        <v>70611</v>
      </c>
      <c r="DT6" s="457">
        <v>172739</v>
      </c>
      <c r="DU6" s="457">
        <v>9932</v>
      </c>
      <c r="DV6" s="457">
        <v>35408</v>
      </c>
      <c r="DW6" s="457">
        <v>2173</v>
      </c>
      <c r="DX6" s="457">
        <v>0</v>
      </c>
      <c r="DY6" s="362">
        <v>0</v>
      </c>
      <c r="DZ6">
        <v>0</v>
      </c>
      <c r="EA6">
        <v>3956</v>
      </c>
    </row>
    <row r="7" spans="1:131">
      <c r="A7" s="362" t="s">
        <v>2373</v>
      </c>
      <c r="B7" s="457">
        <v>1813</v>
      </c>
      <c r="C7" s="457">
        <v>0</v>
      </c>
      <c r="D7" s="457">
        <v>0</v>
      </c>
      <c r="E7" s="457">
        <v>328</v>
      </c>
      <c r="F7" s="457">
        <v>0</v>
      </c>
      <c r="G7" s="457">
        <v>0</v>
      </c>
      <c r="H7" s="457">
        <v>442</v>
      </c>
      <c r="I7" s="457">
        <v>0</v>
      </c>
      <c r="J7" s="457">
        <v>0</v>
      </c>
      <c r="K7" s="457">
        <v>116</v>
      </c>
      <c r="L7" s="457">
        <v>0</v>
      </c>
      <c r="M7" s="457">
        <v>0</v>
      </c>
      <c r="N7" s="457">
        <v>17812</v>
      </c>
      <c r="O7" s="457">
        <v>0</v>
      </c>
      <c r="P7" s="457">
        <v>0</v>
      </c>
      <c r="Q7" s="457">
        <v>0</v>
      </c>
      <c r="R7" s="457">
        <v>0</v>
      </c>
      <c r="S7" s="457">
        <v>0</v>
      </c>
      <c r="T7" s="457">
        <v>1146</v>
      </c>
      <c r="U7" s="457">
        <v>0</v>
      </c>
      <c r="V7" s="457">
        <v>0</v>
      </c>
      <c r="W7" s="457">
        <v>0</v>
      </c>
      <c r="X7" s="457">
        <v>0</v>
      </c>
      <c r="Y7" s="457">
        <v>0</v>
      </c>
      <c r="Z7" s="457">
        <v>0</v>
      </c>
      <c r="AA7" s="457">
        <v>0</v>
      </c>
      <c r="AB7" s="457">
        <v>0</v>
      </c>
      <c r="AC7" s="457">
        <v>0</v>
      </c>
      <c r="AD7" s="457">
        <v>0</v>
      </c>
      <c r="AE7" s="457">
        <v>0</v>
      </c>
      <c r="AF7" s="457">
        <v>327</v>
      </c>
      <c r="AG7" s="457">
        <v>0</v>
      </c>
      <c r="AH7" s="457">
        <v>0</v>
      </c>
      <c r="AI7" s="457">
        <v>790</v>
      </c>
      <c r="AJ7" s="457">
        <v>2780</v>
      </c>
      <c r="AK7" s="457">
        <v>0</v>
      </c>
      <c r="AL7" s="457">
        <v>0</v>
      </c>
      <c r="AM7" s="457">
        <v>0</v>
      </c>
      <c r="AN7" s="457">
        <v>0</v>
      </c>
      <c r="AO7" s="457">
        <v>0</v>
      </c>
      <c r="AP7" s="457">
        <v>0</v>
      </c>
      <c r="AQ7" s="457">
        <v>129</v>
      </c>
      <c r="AR7" s="457">
        <v>1694</v>
      </c>
      <c r="AS7" s="457">
        <v>0</v>
      </c>
      <c r="AT7" s="457">
        <v>0</v>
      </c>
      <c r="AU7" s="457">
        <v>8935</v>
      </c>
      <c r="AV7" s="457">
        <v>0</v>
      </c>
      <c r="AW7" s="457">
        <v>0</v>
      </c>
      <c r="AX7" s="457">
        <v>844</v>
      </c>
      <c r="AY7" s="457">
        <v>0</v>
      </c>
      <c r="AZ7" s="457">
        <v>0</v>
      </c>
      <c r="BA7" s="457">
        <v>0</v>
      </c>
      <c r="BB7" s="457">
        <v>0</v>
      </c>
      <c r="BC7" s="457">
        <v>0</v>
      </c>
      <c r="BD7" s="457">
        <v>0</v>
      </c>
      <c r="BE7" s="457">
        <v>0</v>
      </c>
      <c r="BF7" s="457">
        <v>0</v>
      </c>
      <c r="BG7" s="457">
        <v>360</v>
      </c>
      <c r="BH7" s="457">
        <v>0</v>
      </c>
      <c r="BI7" s="457">
        <v>0</v>
      </c>
      <c r="BJ7" s="457">
        <v>0</v>
      </c>
      <c r="BK7" s="457">
        <v>0</v>
      </c>
      <c r="BL7" s="457">
        <v>0</v>
      </c>
      <c r="BM7" s="457">
        <v>5</v>
      </c>
      <c r="BN7" s="457">
        <v>0</v>
      </c>
      <c r="BO7" s="457">
        <v>0</v>
      </c>
      <c r="BP7" s="457">
        <v>147</v>
      </c>
      <c r="BQ7" s="457">
        <v>0</v>
      </c>
      <c r="BR7" s="457">
        <v>0</v>
      </c>
      <c r="BS7" s="457">
        <v>0</v>
      </c>
      <c r="BT7" s="457">
        <v>0</v>
      </c>
      <c r="BU7" s="457">
        <v>0</v>
      </c>
      <c r="BV7" s="457">
        <v>0</v>
      </c>
      <c r="BW7" s="457">
        <v>0</v>
      </c>
      <c r="BX7" s="457">
        <v>0</v>
      </c>
      <c r="BY7" s="457">
        <v>0</v>
      </c>
      <c r="BZ7" s="457">
        <v>0</v>
      </c>
      <c r="CA7" s="457">
        <v>0</v>
      </c>
      <c r="CB7" s="457">
        <v>0</v>
      </c>
      <c r="CC7" s="457">
        <v>0</v>
      </c>
      <c r="CD7" s="457">
        <v>0</v>
      </c>
      <c r="CE7" s="457">
        <v>1207</v>
      </c>
      <c r="CF7" s="457">
        <v>0</v>
      </c>
      <c r="CG7" s="457">
        <v>18</v>
      </c>
      <c r="CH7" s="457">
        <v>0</v>
      </c>
      <c r="CI7" s="457">
        <v>0</v>
      </c>
      <c r="CJ7" s="457">
        <v>0</v>
      </c>
      <c r="CK7" s="457">
        <v>0</v>
      </c>
      <c r="CL7" s="457">
        <v>0</v>
      </c>
      <c r="CM7" s="457">
        <v>0</v>
      </c>
      <c r="CN7" s="457">
        <v>0</v>
      </c>
      <c r="CO7" s="457">
        <v>0</v>
      </c>
      <c r="CP7" s="457">
        <v>0</v>
      </c>
      <c r="CQ7" s="457">
        <v>0</v>
      </c>
      <c r="CR7" s="457">
        <v>0</v>
      </c>
      <c r="CS7" s="457">
        <v>0</v>
      </c>
      <c r="CT7" s="457">
        <v>0</v>
      </c>
      <c r="CU7" s="457">
        <v>0</v>
      </c>
      <c r="CV7" s="457">
        <v>0</v>
      </c>
      <c r="CW7" s="457">
        <v>3145</v>
      </c>
      <c r="CX7" s="457">
        <v>19</v>
      </c>
      <c r="CY7" s="457">
        <v>333</v>
      </c>
      <c r="CZ7" s="457">
        <v>130</v>
      </c>
      <c r="DA7" s="457">
        <v>0</v>
      </c>
      <c r="DB7" s="457">
        <v>0</v>
      </c>
      <c r="DC7" s="457">
        <v>0</v>
      </c>
      <c r="DD7" s="457">
        <v>0</v>
      </c>
      <c r="DE7" s="457">
        <v>0</v>
      </c>
      <c r="DF7" s="457">
        <v>0</v>
      </c>
      <c r="DG7" s="457">
        <v>0</v>
      </c>
      <c r="DH7" s="457">
        <v>0</v>
      </c>
      <c r="DI7" s="457">
        <v>4029</v>
      </c>
      <c r="DJ7" s="457">
        <v>0</v>
      </c>
      <c r="DK7" s="457">
        <v>0</v>
      </c>
      <c r="DL7" s="457">
        <v>42</v>
      </c>
      <c r="DM7" s="457">
        <v>0</v>
      </c>
      <c r="DN7" s="457">
        <v>0</v>
      </c>
      <c r="DO7" s="457">
        <v>89</v>
      </c>
      <c r="DP7" s="457">
        <v>0</v>
      </c>
      <c r="DQ7" s="457">
        <v>0</v>
      </c>
      <c r="DR7" s="457">
        <v>669636</v>
      </c>
      <c r="DS7" s="457">
        <v>0</v>
      </c>
      <c r="DT7" s="457">
        <v>232000</v>
      </c>
      <c r="DU7" s="457">
        <v>388699.94323999999</v>
      </c>
      <c r="DV7" s="457">
        <v>62713</v>
      </c>
      <c r="DW7" s="457">
        <v>2220</v>
      </c>
      <c r="DX7" s="457">
        <v>0</v>
      </c>
      <c r="DY7" s="362">
        <v>58301</v>
      </c>
      <c r="DZ7">
        <v>5642</v>
      </c>
      <c r="EA7">
        <v>0</v>
      </c>
    </row>
    <row r="8" spans="1:131">
      <c r="A8" s="362" t="s">
        <v>3038</v>
      </c>
      <c r="B8" s="457">
        <v>862.8</v>
      </c>
      <c r="C8" s="457">
        <v>0</v>
      </c>
      <c r="D8" s="457">
        <v>0</v>
      </c>
      <c r="E8" s="457">
        <v>466.33</v>
      </c>
      <c r="F8" s="457">
        <v>0</v>
      </c>
      <c r="G8" s="457">
        <v>0</v>
      </c>
      <c r="H8" s="457">
        <v>1330.6</v>
      </c>
      <c r="I8" s="457">
        <v>0</v>
      </c>
      <c r="J8" s="457">
        <v>0</v>
      </c>
      <c r="K8" s="457">
        <v>796.2</v>
      </c>
      <c r="L8" s="457">
        <v>1725</v>
      </c>
      <c r="M8" s="457">
        <v>0</v>
      </c>
      <c r="N8" s="457">
        <v>14103</v>
      </c>
      <c r="O8" s="457">
        <v>152</v>
      </c>
      <c r="P8" s="457">
        <v>0</v>
      </c>
      <c r="Q8" s="457">
        <v>0</v>
      </c>
      <c r="R8" s="457">
        <v>0</v>
      </c>
      <c r="S8" s="457">
        <v>0</v>
      </c>
      <c r="T8" s="457">
        <v>37525.4</v>
      </c>
      <c r="U8" s="457">
        <v>0</v>
      </c>
      <c r="V8" s="457">
        <v>0</v>
      </c>
      <c r="W8" s="457">
        <v>0</v>
      </c>
      <c r="X8" s="457">
        <v>0</v>
      </c>
      <c r="Y8" s="457">
        <v>0</v>
      </c>
      <c r="Z8" s="457">
        <v>0</v>
      </c>
      <c r="AA8" s="457">
        <v>0</v>
      </c>
      <c r="AB8" s="457">
        <v>0</v>
      </c>
      <c r="AC8" s="457">
        <v>0</v>
      </c>
      <c r="AD8" s="457">
        <v>0</v>
      </c>
      <c r="AE8" s="457">
        <v>0</v>
      </c>
      <c r="AF8" s="457">
        <v>0</v>
      </c>
      <c r="AG8" s="457">
        <v>0</v>
      </c>
      <c r="AH8" s="457">
        <v>0</v>
      </c>
      <c r="AI8" s="457">
        <v>1163.931</v>
      </c>
      <c r="AJ8" s="457">
        <v>0</v>
      </c>
      <c r="AK8" s="457">
        <v>0</v>
      </c>
      <c r="AL8" s="457">
        <v>0</v>
      </c>
      <c r="AM8" s="457">
        <v>0</v>
      </c>
      <c r="AN8" s="457">
        <v>0</v>
      </c>
      <c r="AO8" s="457">
        <v>5432.1</v>
      </c>
      <c r="AP8" s="457">
        <v>2486</v>
      </c>
      <c r="AQ8" s="457">
        <v>722</v>
      </c>
      <c r="AR8" s="457">
        <v>1335.1</v>
      </c>
      <c r="AS8" s="457">
        <v>0</v>
      </c>
      <c r="AT8" s="457">
        <v>0</v>
      </c>
      <c r="AU8" s="457">
        <v>505.2</v>
      </c>
      <c r="AV8" s="457">
        <v>0</v>
      </c>
      <c r="AW8" s="457">
        <v>0</v>
      </c>
      <c r="AX8" s="457">
        <v>31.1</v>
      </c>
      <c r="AY8" s="457">
        <v>0</v>
      </c>
      <c r="AZ8" s="457">
        <v>0</v>
      </c>
      <c r="BA8" s="457">
        <v>0</v>
      </c>
      <c r="BB8" s="457">
        <v>0</v>
      </c>
      <c r="BC8" s="457">
        <v>0</v>
      </c>
      <c r="BD8" s="457">
        <v>22.8</v>
      </c>
      <c r="BE8" s="457">
        <v>0</v>
      </c>
      <c r="BF8" s="457">
        <v>0</v>
      </c>
      <c r="BG8" s="457">
        <v>250.6</v>
      </c>
      <c r="BH8" s="457">
        <v>0</v>
      </c>
      <c r="BI8" s="457">
        <v>0</v>
      </c>
      <c r="BJ8" s="457">
        <v>0</v>
      </c>
      <c r="BK8" s="457">
        <v>0</v>
      </c>
      <c r="BL8" s="457">
        <v>0</v>
      </c>
      <c r="BM8" s="457">
        <v>0</v>
      </c>
      <c r="BN8" s="457">
        <v>0</v>
      </c>
      <c r="BO8" s="457">
        <v>0</v>
      </c>
      <c r="BP8" s="457">
        <v>267</v>
      </c>
      <c r="BQ8" s="457">
        <v>0</v>
      </c>
      <c r="BR8" s="457">
        <v>0</v>
      </c>
      <c r="BS8" s="457">
        <v>0</v>
      </c>
      <c r="BT8" s="457">
        <v>0</v>
      </c>
      <c r="BU8" s="457">
        <v>0</v>
      </c>
      <c r="BV8" s="457">
        <v>261.10000000000002</v>
      </c>
      <c r="BW8" s="457">
        <v>50</v>
      </c>
      <c r="BX8" s="457">
        <v>0</v>
      </c>
      <c r="BY8" s="457">
        <v>0</v>
      </c>
      <c r="BZ8" s="457">
        <v>0</v>
      </c>
      <c r="CA8" s="457">
        <v>0</v>
      </c>
      <c r="CB8" s="457">
        <v>0</v>
      </c>
      <c r="CC8" s="457">
        <v>0</v>
      </c>
      <c r="CD8" s="457">
        <v>0</v>
      </c>
      <c r="CE8" s="457">
        <v>47.5</v>
      </c>
      <c r="CF8" s="457">
        <v>0</v>
      </c>
      <c r="CG8" s="457">
        <v>0</v>
      </c>
      <c r="CH8" s="457">
        <v>0</v>
      </c>
      <c r="CI8" s="457">
        <v>0</v>
      </c>
      <c r="CJ8" s="457">
        <v>0</v>
      </c>
      <c r="CK8" s="457">
        <v>0</v>
      </c>
      <c r="CL8" s="457">
        <v>0</v>
      </c>
      <c r="CM8" s="457">
        <v>0</v>
      </c>
      <c r="CN8" s="457">
        <v>0</v>
      </c>
      <c r="CO8" s="457">
        <v>0</v>
      </c>
      <c r="CP8" s="457">
        <v>0</v>
      </c>
      <c r="CQ8" s="457">
        <v>0</v>
      </c>
      <c r="CR8" s="457">
        <v>0</v>
      </c>
      <c r="CS8" s="457">
        <v>0</v>
      </c>
      <c r="CT8" s="457">
        <v>1142.3</v>
      </c>
      <c r="CU8" s="457">
        <v>0</v>
      </c>
      <c r="CV8" s="457">
        <v>0</v>
      </c>
      <c r="CW8" s="457">
        <v>0</v>
      </c>
      <c r="CX8" s="457">
        <v>0</v>
      </c>
      <c r="CY8" s="457">
        <v>0</v>
      </c>
      <c r="CZ8" s="457">
        <v>159</v>
      </c>
      <c r="DA8" s="457">
        <v>0</v>
      </c>
      <c r="DB8" s="457">
        <v>0</v>
      </c>
      <c r="DC8" s="457">
        <v>0</v>
      </c>
      <c r="DD8" s="457">
        <v>0</v>
      </c>
      <c r="DE8" s="457">
        <v>0</v>
      </c>
      <c r="DF8" s="457">
        <v>0</v>
      </c>
      <c r="DG8" s="457">
        <v>0</v>
      </c>
      <c r="DH8" s="457">
        <v>0</v>
      </c>
      <c r="DI8" s="457">
        <v>2977.23</v>
      </c>
      <c r="DJ8" s="457">
        <v>2434.9</v>
      </c>
      <c r="DK8" s="457">
        <v>47585</v>
      </c>
      <c r="DL8" s="457">
        <v>4000</v>
      </c>
      <c r="DM8" s="457">
        <v>19272</v>
      </c>
      <c r="DN8" s="457">
        <v>0</v>
      </c>
      <c r="DO8" s="457">
        <v>0</v>
      </c>
      <c r="DP8" s="457">
        <v>0</v>
      </c>
      <c r="DQ8" s="457">
        <v>0</v>
      </c>
      <c r="DR8" s="457">
        <v>1668524</v>
      </c>
      <c r="DS8" s="457">
        <v>0</v>
      </c>
      <c r="DT8" s="457">
        <v>1575610</v>
      </c>
      <c r="DU8" s="457">
        <v>3046</v>
      </c>
      <c r="DV8" s="457">
        <v>117837</v>
      </c>
      <c r="DW8" s="457">
        <v>5000</v>
      </c>
      <c r="DX8" s="457">
        <v>0</v>
      </c>
      <c r="DY8" s="362">
        <v>229582</v>
      </c>
      <c r="DZ8">
        <v>22189</v>
      </c>
      <c r="EA8">
        <v>0</v>
      </c>
    </row>
    <row r="9" spans="1:131">
      <c r="A9" s="362" t="s">
        <v>2003</v>
      </c>
      <c r="B9" s="457">
        <v>830</v>
      </c>
      <c r="C9" s="457">
        <v>0</v>
      </c>
      <c r="D9" s="457">
        <v>0</v>
      </c>
      <c r="E9" s="457">
        <v>0</v>
      </c>
      <c r="F9" s="457">
        <v>396</v>
      </c>
      <c r="G9" s="457">
        <v>0</v>
      </c>
      <c r="H9" s="457">
        <v>193</v>
      </c>
      <c r="I9" s="457">
        <v>0</v>
      </c>
      <c r="J9" s="457">
        <v>0</v>
      </c>
      <c r="K9" s="457">
        <v>0</v>
      </c>
      <c r="L9" s="457">
        <v>1500</v>
      </c>
      <c r="M9" s="457">
        <v>0</v>
      </c>
      <c r="N9" s="457">
        <v>8946</v>
      </c>
      <c r="O9" s="457">
        <v>0</v>
      </c>
      <c r="P9" s="457">
        <v>0</v>
      </c>
      <c r="Q9" s="457">
        <v>7</v>
      </c>
      <c r="R9" s="457">
        <v>0</v>
      </c>
      <c r="S9" s="457">
        <v>0</v>
      </c>
      <c r="T9" s="457">
        <v>606</v>
      </c>
      <c r="U9" s="457">
        <v>0</v>
      </c>
      <c r="V9" s="457">
        <v>0</v>
      </c>
      <c r="W9" s="457">
        <v>0</v>
      </c>
      <c r="X9" s="457">
        <v>0</v>
      </c>
      <c r="Y9" s="457">
        <v>0</v>
      </c>
      <c r="Z9" s="457">
        <v>0</v>
      </c>
      <c r="AA9" s="457">
        <v>0</v>
      </c>
      <c r="AB9" s="457">
        <v>0</v>
      </c>
      <c r="AC9" s="457">
        <v>0</v>
      </c>
      <c r="AD9" s="457">
        <v>0</v>
      </c>
      <c r="AE9" s="457">
        <v>0</v>
      </c>
      <c r="AF9" s="457">
        <v>0</v>
      </c>
      <c r="AG9" s="457">
        <v>0</v>
      </c>
      <c r="AH9" s="457">
        <v>0</v>
      </c>
      <c r="AI9" s="457">
        <v>449</v>
      </c>
      <c r="AJ9" s="457">
        <v>3086</v>
      </c>
      <c r="AK9" s="457">
        <v>0</v>
      </c>
      <c r="AL9" s="457">
        <v>0</v>
      </c>
      <c r="AM9" s="457">
        <v>0</v>
      </c>
      <c r="AN9" s="457">
        <v>0</v>
      </c>
      <c r="AO9" s="457">
        <v>1818</v>
      </c>
      <c r="AP9" s="457">
        <v>1</v>
      </c>
      <c r="AQ9" s="457">
        <v>0</v>
      </c>
      <c r="AR9" s="457">
        <v>985</v>
      </c>
      <c r="AS9" s="457">
        <v>1500</v>
      </c>
      <c r="AT9" s="457">
        <v>0</v>
      </c>
      <c r="AU9" s="457">
        <v>1043</v>
      </c>
      <c r="AV9" s="457">
        <v>0</v>
      </c>
      <c r="AW9" s="457">
        <v>0</v>
      </c>
      <c r="AX9" s="457">
        <v>398</v>
      </c>
      <c r="AY9" s="457">
        <v>52</v>
      </c>
      <c r="AZ9" s="457">
        <v>0</v>
      </c>
      <c r="BA9" s="457">
        <v>0</v>
      </c>
      <c r="BB9" s="457">
        <v>0</v>
      </c>
      <c r="BC9" s="457">
        <v>0</v>
      </c>
      <c r="BD9" s="457">
        <v>0</v>
      </c>
      <c r="BE9" s="457">
        <v>0</v>
      </c>
      <c r="BF9" s="457">
        <v>0</v>
      </c>
      <c r="BG9" s="457">
        <v>0</v>
      </c>
      <c r="BH9" s="457">
        <v>0</v>
      </c>
      <c r="BI9" s="457">
        <v>0</v>
      </c>
      <c r="BJ9" s="457">
        <v>0</v>
      </c>
      <c r="BK9" s="457">
        <v>0</v>
      </c>
      <c r="BL9" s="457">
        <v>0</v>
      </c>
      <c r="BM9" s="457">
        <v>0</v>
      </c>
      <c r="BN9" s="457">
        <v>0</v>
      </c>
      <c r="BO9" s="457">
        <v>0</v>
      </c>
      <c r="BP9" s="457">
        <v>0</v>
      </c>
      <c r="BQ9" s="457">
        <v>80</v>
      </c>
      <c r="BR9" s="457">
        <v>0</v>
      </c>
      <c r="BS9" s="457">
        <v>0</v>
      </c>
      <c r="BT9" s="457">
        <v>0</v>
      </c>
      <c r="BU9" s="457">
        <v>0</v>
      </c>
      <c r="BV9" s="457">
        <v>430</v>
      </c>
      <c r="BW9" s="457">
        <v>0</v>
      </c>
      <c r="BX9" s="457">
        <v>0</v>
      </c>
      <c r="BY9" s="457">
        <v>0</v>
      </c>
      <c r="BZ9" s="457">
        <v>0</v>
      </c>
      <c r="CA9" s="457">
        <v>0</v>
      </c>
      <c r="CB9" s="457">
        <v>0</v>
      </c>
      <c r="CC9" s="457">
        <v>0</v>
      </c>
      <c r="CD9" s="457">
        <v>0</v>
      </c>
      <c r="CE9" s="457">
        <v>0</v>
      </c>
      <c r="CF9" s="457">
        <v>0</v>
      </c>
      <c r="CG9" s="457">
        <v>0</v>
      </c>
      <c r="CH9" s="457">
        <v>0</v>
      </c>
      <c r="CI9" s="457">
        <v>0</v>
      </c>
      <c r="CJ9" s="457">
        <v>0</v>
      </c>
      <c r="CK9" s="457">
        <v>0</v>
      </c>
      <c r="CL9" s="457">
        <v>0</v>
      </c>
      <c r="CM9" s="457">
        <v>0</v>
      </c>
      <c r="CN9" s="457">
        <v>0</v>
      </c>
      <c r="CO9" s="457">
        <v>0</v>
      </c>
      <c r="CP9" s="457">
        <v>0</v>
      </c>
      <c r="CQ9" s="457">
        <v>0</v>
      </c>
      <c r="CR9" s="457">
        <v>0</v>
      </c>
      <c r="CS9" s="457">
        <v>0</v>
      </c>
      <c r="CT9" s="457">
        <v>101</v>
      </c>
      <c r="CU9" s="457">
        <v>8</v>
      </c>
      <c r="CV9" s="457">
        <v>0</v>
      </c>
      <c r="CW9" s="457">
        <v>5232</v>
      </c>
      <c r="CX9" s="457">
        <v>2042</v>
      </c>
      <c r="CY9" s="457">
        <v>0</v>
      </c>
      <c r="CZ9" s="457">
        <v>0</v>
      </c>
      <c r="DA9" s="457">
        <v>0</v>
      </c>
      <c r="DB9" s="457">
        <v>0</v>
      </c>
      <c r="DC9" s="457">
        <v>0</v>
      </c>
      <c r="DD9" s="457">
        <v>0</v>
      </c>
      <c r="DE9" s="457">
        <v>0</v>
      </c>
      <c r="DF9" s="457">
        <v>0</v>
      </c>
      <c r="DG9" s="457">
        <v>0</v>
      </c>
      <c r="DH9" s="457">
        <v>0</v>
      </c>
      <c r="DI9" s="457">
        <v>3053</v>
      </c>
      <c r="DJ9" s="457">
        <v>17</v>
      </c>
      <c r="DK9" s="457">
        <v>5727</v>
      </c>
      <c r="DL9" s="457">
        <v>0</v>
      </c>
      <c r="DM9" s="457">
        <v>3500</v>
      </c>
      <c r="DN9" s="457">
        <v>0</v>
      </c>
      <c r="DO9" s="457">
        <v>0</v>
      </c>
      <c r="DP9" s="457">
        <v>0</v>
      </c>
      <c r="DQ9" s="457">
        <v>0</v>
      </c>
      <c r="DR9" s="457">
        <v>290553</v>
      </c>
      <c r="DS9" s="457">
        <v>0</v>
      </c>
      <c r="DT9" s="457">
        <v>116452</v>
      </c>
      <c r="DU9" s="457">
        <v>64281</v>
      </c>
      <c r="DV9" s="457">
        <v>90546</v>
      </c>
      <c r="DW9" s="457">
        <v>0</v>
      </c>
      <c r="DX9" s="457">
        <v>0</v>
      </c>
      <c r="DY9" s="362">
        <v>1560</v>
      </c>
      <c r="DZ9">
        <v>0</v>
      </c>
      <c r="EA9">
        <v>0</v>
      </c>
    </row>
    <row r="10" spans="1:131">
      <c r="A10" s="362" t="s">
        <v>2006</v>
      </c>
      <c r="B10" s="457">
        <v>752</v>
      </c>
      <c r="C10" s="457">
        <v>0</v>
      </c>
      <c r="D10" s="457">
        <v>0</v>
      </c>
      <c r="E10" s="457">
        <v>391</v>
      </c>
      <c r="F10" s="457">
        <v>0</v>
      </c>
      <c r="G10" s="457">
        <v>0</v>
      </c>
      <c r="H10" s="457">
        <v>5218</v>
      </c>
      <c r="I10" s="457">
        <v>0</v>
      </c>
      <c r="J10" s="457">
        <v>0</v>
      </c>
      <c r="K10" s="457">
        <v>0</v>
      </c>
      <c r="L10" s="457">
        <v>0</v>
      </c>
      <c r="M10" s="457">
        <v>0</v>
      </c>
      <c r="N10" s="457">
        <v>4255</v>
      </c>
      <c r="O10" s="457">
        <v>0</v>
      </c>
      <c r="P10" s="457">
        <v>0</v>
      </c>
      <c r="Q10" s="457">
        <v>28</v>
      </c>
      <c r="R10" s="457">
        <v>0</v>
      </c>
      <c r="S10" s="457">
        <v>0</v>
      </c>
      <c r="T10" s="457">
        <v>415</v>
      </c>
      <c r="U10" s="457">
        <v>0</v>
      </c>
      <c r="V10" s="457">
        <v>0</v>
      </c>
      <c r="W10" s="457">
        <v>1439</v>
      </c>
      <c r="X10" s="457">
        <v>0</v>
      </c>
      <c r="Y10" s="457">
        <v>0</v>
      </c>
      <c r="Z10" s="457">
        <v>0</v>
      </c>
      <c r="AA10" s="457">
        <v>0</v>
      </c>
      <c r="AB10" s="457">
        <v>0</v>
      </c>
      <c r="AC10" s="457">
        <v>0</v>
      </c>
      <c r="AD10" s="457">
        <v>0</v>
      </c>
      <c r="AE10" s="457">
        <v>0</v>
      </c>
      <c r="AF10" s="457">
        <v>0</v>
      </c>
      <c r="AG10" s="457">
        <v>0</v>
      </c>
      <c r="AH10" s="457">
        <v>0</v>
      </c>
      <c r="AI10" s="457">
        <v>1131</v>
      </c>
      <c r="AJ10" s="457">
        <v>0</v>
      </c>
      <c r="AK10" s="457">
        <v>0</v>
      </c>
      <c r="AL10" s="457">
        <v>0</v>
      </c>
      <c r="AM10" s="457">
        <v>0</v>
      </c>
      <c r="AN10" s="457">
        <v>0</v>
      </c>
      <c r="AO10" s="457">
        <v>13132</v>
      </c>
      <c r="AP10" s="457">
        <v>2212</v>
      </c>
      <c r="AQ10" s="457">
        <v>1438</v>
      </c>
      <c r="AR10" s="457">
        <v>210</v>
      </c>
      <c r="AS10" s="457">
        <v>0</v>
      </c>
      <c r="AT10" s="457">
        <v>0</v>
      </c>
      <c r="AU10" s="457">
        <v>294</v>
      </c>
      <c r="AV10" s="457">
        <v>0</v>
      </c>
      <c r="AW10" s="457">
        <v>0</v>
      </c>
      <c r="AX10" s="457">
        <v>0</v>
      </c>
      <c r="AY10" s="457">
        <v>0</v>
      </c>
      <c r="AZ10" s="457">
        <v>0</v>
      </c>
      <c r="BA10" s="457">
        <v>2805</v>
      </c>
      <c r="BB10" s="457">
        <v>0</v>
      </c>
      <c r="BC10" s="457">
        <v>0</v>
      </c>
      <c r="BD10" s="457">
        <v>0</v>
      </c>
      <c r="BE10" s="457">
        <v>0</v>
      </c>
      <c r="BF10" s="457">
        <v>0</v>
      </c>
      <c r="BG10" s="457">
        <v>0</v>
      </c>
      <c r="BH10" s="457">
        <v>0</v>
      </c>
      <c r="BI10" s="457">
        <v>0</v>
      </c>
      <c r="BJ10" s="457">
        <v>4340</v>
      </c>
      <c r="BK10" s="457">
        <v>363</v>
      </c>
      <c r="BL10" s="457">
        <v>0</v>
      </c>
      <c r="BM10" s="457">
        <v>0</v>
      </c>
      <c r="BN10" s="457">
        <v>0</v>
      </c>
      <c r="BO10" s="457">
        <v>0</v>
      </c>
      <c r="BP10" s="457">
        <v>0</v>
      </c>
      <c r="BQ10" s="457">
        <v>0</v>
      </c>
      <c r="BR10" s="457">
        <v>0</v>
      </c>
      <c r="BS10" s="457">
        <v>0</v>
      </c>
      <c r="BT10" s="457">
        <v>0</v>
      </c>
      <c r="BU10" s="457">
        <v>0</v>
      </c>
      <c r="BV10" s="457">
        <v>0</v>
      </c>
      <c r="BW10" s="457">
        <v>0</v>
      </c>
      <c r="BX10" s="457">
        <v>0</v>
      </c>
      <c r="BY10" s="457">
        <v>0</v>
      </c>
      <c r="BZ10" s="457">
        <v>0</v>
      </c>
      <c r="CA10" s="457">
        <v>0</v>
      </c>
      <c r="CB10" s="457">
        <v>0</v>
      </c>
      <c r="CC10" s="457">
        <v>0</v>
      </c>
      <c r="CD10" s="457">
        <v>0</v>
      </c>
      <c r="CE10" s="457">
        <v>0</v>
      </c>
      <c r="CF10" s="457">
        <v>0</v>
      </c>
      <c r="CG10" s="457">
        <v>0</v>
      </c>
      <c r="CH10" s="457">
        <v>0</v>
      </c>
      <c r="CI10" s="457">
        <v>0</v>
      </c>
      <c r="CJ10" s="457">
        <v>0</v>
      </c>
      <c r="CK10" s="457">
        <v>0</v>
      </c>
      <c r="CL10" s="457">
        <v>0</v>
      </c>
      <c r="CM10" s="457">
        <v>0</v>
      </c>
      <c r="CN10" s="457">
        <v>0</v>
      </c>
      <c r="CO10" s="457">
        <v>0</v>
      </c>
      <c r="CP10" s="457">
        <v>0</v>
      </c>
      <c r="CQ10" s="457">
        <v>0</v>
      </c>
      <c r="CR10" s="457">
        <v>0</v>
      </c>
      <c r="CS10" s="457">
        <v>0</v>
      </c>
      <c r="CT10" s="457">
        <v>0</v>
      </c>
      <c r="CU10" s="457">
        <v>0</v>
      </c>
      <c r="CV10" s="457">
        <v>0</v>
      </c>
      <c r="CW10" s="457">
        <v>73697</v>
      </c>
      <c r="CX10" s="457">
        <v>0</v>
      </c>
      <c r="CY10" s="457">
        <v>0</v>
      </c>
      <c r="CZ10" s="457">
        <v>0</v>
      </c>
      <c r="DA10" s="457">
        <v>0</v>
      </c>
      <c r="DB10" s="457">
        <v>0</v>
      </c>
      <c r="DC10" s="457">
        <v>0</v>
      </c>
      <c r="DD10" s="457">
        <v>0</v>
      </c>
      <c r="DE10" s="457">
        <v>0</v>
      </c>
      <c r="DF10" s="457">
        <v>0</v>
      </c>
      <c r="DG10" s="457">
        <v>0</v>
      </c>
      <c r="DH10" s="457">
        <v>0</v>
      </c>
      <c r="DI10" s="457">
        <v>1659</v>
      </c>
      <c r="DJ10" s="457">
        <v>184</v>
      </c>
      <c r="DK10" s="457">
        <v>0</v>
      </c>
      <c r="DL10" s="457">
        <v>0</v>
      </c>
      <c r="DM10" s="457">
        <v>0</v>
      </c>
      <c r="DN10" s="457">
        <v>0</v>
      </c>
      <c r="DO10" s="457">
        <v>0</v>
      </c>
      <c r="DP10" s="457">
        <v>0</v>
      </c>
      <c r="DQ10" s="457">
        <v>0</v>
      </c>
      <c r="DR10" s="457">
        <v>734967</v>
      </c>
      <c r="DS10" s="457">
        <v>33236</v>
      </c>
      <c r="DT10" s="457">
        <v>545398</v>
      </c>
      <c r="DU10" s="457">
        <v>77005</v>
      </c>
      <c r="DV10" s="457">
        <v>24984</v>
      </c>
      <c r="DW10" s="457">
        <v>1076</v>
      </c>
      <c r="DX10" s="457">
        <v>0</v>
      </c>
      <c r="DY10" s="362">
        <v>135816</v>
      </c>
      <c r="DZ10">
        <v>88387</v>
      </c>
      <c r="EA10">
        <v>2225</v>
      </c>
    </row>
    <row r="11" spans="1:131">
      <c r="A11" s="362" t="s">
        <v>2487</v>
      </c>
      <c r="B11" s="457">
        <v>446</v>
      </c>
      <c r="C11" s="457">
        <v>0</v>
      </c>
      <c r="D11" s="457">
        <v>0</v>
      </c>
      <c r="E11" s="457">
        <v>2490</v>
      </c>
      <c r="F11" s="457">
        <v>0</v>
      </c>
      <c r="G11" s="457">
        <v>0</v>
      </c>
      <c r="H11" s="457">
        <v>2721</v>
      </c>
      <c r="I11" s="457">
        <v>0</v>
      </c>
      <c r="J11" s="457">
        <v>0</v>
      </c>
      <c r="K11" s="457">
        <v>537</v>
      </c>
      <c r="L11" s="457">
        <v>0</v>
      </c>
      <c r="M11" s="457">
        <v>0</v>
      </c>
      <c r="N11" s="457">
        <v>15551</v>
      </c>
      <c r="O11" s="457">
        <v>4051</v>
      </c>
      <c r="P11" s="457">
        <v>0</v>
      </c>
      <c r="Q11" s="457">
        <v>68</v>
      </c>
      <c r="R11" s="457">
        <v>0</v>
      </c>
      <c r="S11" s="457">
        <v>0</v>
      </c>
      <c r="T11" s="457">
        <v>0</v>
      </c>
      <c r="U11" s="457">
        <v>0</v>
      </c>
      <c r="V11" s="457">
        <v>0</v>
      </c>
      <c r="W11" s="457">
        <v>0</v>
      </c>
      <c r="X11" s="457">
        <v>0</v>
      </c>
      <c r="Y11" s="457">
        <v>0</v>
      </c>
      <c r="Z11" s="457">
        <v>0</v>
      </c>
      <c r="AA11" s="457">
        <v>0</v>
      </c>
      <c r="AB11" s="457">
        <v>0</v>
      </c>
      <c r="AC11" s="457">
        <v>0</v>
      </c>
      <c r="AD11" s="457">
        <v>0</v>
      </c>
      <c r="AE11" s="457">
        <v>0</v>
      </c>
      <c r="AF11" s="457">
        <v>0</v>
      </c>
      <c r="AG11" s="457">
        <v>0</v>
      </c>
      <c r="AH11" s="457">
        <v>0</v>
      </c>
      <c r="AI11" s="457">
        <v>2204</v>
      </c>
      <c r="AJ11" s="457">
        <v>0</v>
      </c>
      <c r="AK11" s="457">
        <v>0</v>
      </c>
      <c r="AL11" s="457">
        <v>0</v>
      </c>
      <c r="AM11" s="457">
        <v>0</v>
      </c>
      <c r="AN11" s="457">
        <v>0</v>
      </c>
      <c r="AO11" s="457">
        <v>78359</v>
      </c>
      <c r="AP11" s="457">
        <v>4173</v>
      </c>
      <c r="AQ11" s="457">
        <v>8389</v>
      </c>
      <c r="AR11" s="457">
        <v>10320</v>
      </c>
      <c r="AS11" s="457">
        <v>0</v>
      </c>
      <c r="AT11" s="457">
        <v>0</v>
      </c>
      <c r="AU11" s="457">
        <v>4148</v>
      </c>
      <c r="AV11" s="457">
        <v>0</v>
      </c>
      <c r="AW11" s="457">
        <v>0</v>
      </c>
      <c r="AX11" s="457">
        <v>7480</v>
      </c>
      <c r="AY11" s="457">
        <v>0</v>
      </c>
      <c r="AZ11" s="457">
        <v>0</v>
      </c>
      <c r="BA11" s="457">
        <v>9</v>
      </c>
      <c r="BB11" s="457">
        <v>0</v>
      </c>
      <c r="BC11" s="457">
        <v>0</v>
      </c>
      <c r="BD11" s="457">
        <v>425</v>
      </c>
      <c r="BE11" s="457">
        <v>0</v>
      </c>
      <c r="BF11" s="457">
        <v>0</v>
      </c>
      <c r="BG11" s="457">
        <v>23</v>
      </c>
      <c r="BH11" s="457">
        <v>0</v>
      </c>
      <c r="BI11" s="457">
        <v>0</v>
      </c>
      <c r="BJ11" s="457">
        <v>0</v>
      </c>
      <c r="BK11" s="457">
        <v>639</v>
      </c>
      <c r="BL11" s="457">
        <v>0</v>
      </c>
      <c r="BM11" s="457">
        <v>0</v>
      </c>
      <c r="BN11" s="457">
        <v>0</v>
      </c>
      <c r="BO11" s="457">
        <v>0</v>
      </c>
      <c r="BP11" s="457">
        <v>165</v>
      </c>
      <c r="BQ11" s="457">
        <v>1458</v>
      </c>
      <c r="BR11" s="457">
        <v>0</v>
      </c>
      <c r="BS11" s="457">
        <v>0</v>
      </c>
      <c r="BT11" s="457">
        <v>0</v>
      </c>
      <c r="BU11" s="457">
        <v>0</v>
      </c>
      <c r="BV11" s="457">
        <v>0</v>
      </c>
      <c r="BW11" s="457">
        <v>0</v>
      </c>
      <c r="BX11" s="457">
        <v>0</v>
      </c>
      <c r="BY11" s="457">
        <v>0</v>
      </c>
      <c r="BZ11" s="457">
        <v>0</v>
      </c>
      <c r="CA11" s="457">
        <v>0</v>
      </c>
      <c r="CB11" s="457">
        <v>0</v>
      </c>
      <c r="CC11" s="457">
        <v>0</v>
      </c>
      <c r="CD11" s="457">
        <v>0</v>
      </c>
      <c r="CE11" s="457">
        <v>0</v>
      </c>
      <c r="CF11" s="457">
        <v>0</v>
      </c>
      <c r="CG11" s="457">
        <v>0</v>
      </c>
      <c r="CH11" s="457">
        <v>745</v>
      </c>
      <c r="CI11" s="457">
        <v>0</v>
      </c>
      <c r="CJ11" s="457">
        <v>0</v>
      </c>
      <c r="CK11" s="457">
        <v>0</v>
      </c>
      <c r="CL11" s="457">
        <v>0</v>
      </c>
      <c r="CM11" s="457">
        <v>0</v>
      </c>
      <c r="CN11" s="457">
        <v>0</v>
      </c>
      <c r="CO11" s="457">
        <v>0</v>
      </c>
      <c r="CP11" s="457">
        <v>0</v>
      </c>
      <c r="CQ11" s="457">
        <v>0</v>
      </c>
      <c r="CR11" s="457">
        <v>0</v>
      </c>
      <c r="CS11" s="457">
        <v>0</v>
      </c>
      <c r="CT11" s="457">
        <v>66</v>
      </c>
      <c r="CU11" s="457">
        <v>0</v>
      </c>
      <c r="CV11" s="457">
        <v>0</v>
      </c>
      <c r="CW11" s="457">
        <v>0</v>
      </c>
      <c r="CX11" s="457">
        <v>0</v>
      </c>
      <c r="CY11" s="457">
        <v>0</v>
      </c>
      <c r="CZ11" s="457">
        <v>0</v>
      </c>
      <c r="DA11" s="457">
        <v>0</v>
      </c>
      <c r="DB11" s="457">
        <v>0</v>
      </c>
      <c r="DC11" s="457">
        <v>0</v>
      </c>
      <c r="DD11" s="457">
        <v>0</v>
      </c>
      <c r="DE11" s="457">
        <v>0</v>
      </c>
      <c r="DF11" s="457">
        <v>0</v>
      </c>
      <c r="DG11" s="457">
        <v>0</v>
      </c>
      <c r="DH11" s="457">
        <v>0</v>
      </c>
      <c r="DI11" s="457">
        <v>77560</v>
      </c>
      <c r="DJ11" s="457">
        <v>5103</v>
      </c>
      <c r="DK11" s="457">
        <v>932</v>
      </c>
      <c r="DL11" s="457">
        <v>0</v>
      </c>
      <c r="DM11" s="457">
        <v>356</v>
      </c>
      <c r="DN11" s="457">
        <v>0</v>
      </c>
      <c r="DO11" s="457">
        <v>0</v>
      </c>
      <c r="DP11" s="457">
        <v>0</v>
      </c>
      <c r="DQ11" s="457">
        <v>0</v>
      </c>
      <c r="DR11" s="457">
        <v>1048523</v>
      </c>
      <c r="DS11" s="457">
        <v>211337</v>
      </c>
      <c r="DT11" s="457">
        <v>774695</v>
      </c>
      <c r="DU11" s="457">
        <v>215623</v>
      </c>
      <c r="DV11" s="457">
        <v>27346</v>
      </c>
      <c r="DW11" s="457">
        <v>40776</v>
      </c>
      <c r="DX11" s="457">
        <v>0</v>
      </c>
      <c r="DY11" s="362">
        <v>40653</v>
      </c>
      <c r="DZ11">
        <v>80765</v>
      </c>
      <c r="EA11">
        <v>7087</v>
      </c>
    </row>
    <row r="12" spans="1:131">
      <c r="A12" s="362" t="s">
        <v>2268</v>
      </c>
      <c r="B12" s="457">
        <v>6939</v>
      </c>
      <c r="C12" s="457">
        <v>446</v>
      </c>
      <c r="D12" s="457">
        <v>0</v>
      </c>
      <c r="E12" s="457">
        <v>701</v>
      </c>
      <c r="F12" s="457">
        <v>0</v>
      </c>
      <c r="G12" s="457">
        <v>2572</v>
      </c>
      <c r="H12" s="457">
        <v>87</v>
      </c>
      <c r="I12" s="457">
        <v>0</v>
      </c>
      <c r="J12" s="457">
        <v>0</v>
      </c>
      <c r="K12" s="457">
        <v>200</v>
      </c>
      <c r="L12" s="457">
        <v>0</v>
      </c>
      <c r="M12" s="457">
        <v>0</v>
      </c>
      <c r="N12" s="457">
        <v>55306</v>
      </c>
      <c r="O12" s="457">
        <v>0</v>
      </c>
      <c r="P12" s="457">
        <v>125</v>
      </c>
      <c r="Q12" s="457">
        <v>403</v>
      </c>
      <c r="R12" s="457">
        <v>0</v>
      </c>
      <c r="S12" s="457">
        <v>0</v>
      </c>
      <c r="T12" s="457">
        <v>2200</v>
      </c>
      <c r="U12" s="457">
        <v>0</v>
      </c>
      <c r="V12" s="457">
        <v>111</v>
      </c>
      <c r="W12" s="457">
        <v>0</v>
      </c>
      <c r="X12" s="457">
        <v>0</v>
      </c>
      <c r="Y12" s="457">
        <v>0</v>
      </c>
      <c r="Z12" s="457">
        <v>0</v>
      </c>
      <c r="AA12" s="457">
        <v>0</v>
      </c>
      <c r="AB12" s="457">
        <v>0</v>
      </c>
      <c r="AC12" s="457">
        <v>572</v>
      </c>
      <c r="AD12" s="457">
        <v>0</v>
      </c>
      <c r="AE12" s="457">
        <v>0</v>
      </c>
      <c r="AF12" s="457">
        <v>0</v>
      </c>
      <c r="AG12" s="457">
        <v>0</v>
      </c>
      <c r="AH12" s="457">
        <v>0</v>
      </c>
      <c r="AI12" s="457">
        <v>3553</v>
      </c>
      <c r="AJ12" s="457">
        <v>0</v>
      </c>
      <c r="AK12" s="457">
        <v>0</v>
      </c>
      <c r="AL12" s="457">
        <v>8</v>
      </c>
      <c r="AM12" s="457">
        <v>0</v>
      </c>
      <c r="AN12" s="457">
        <v>0</v>
      </c>
      <c r="AO12" s="457">
        <v>47514</v>
      </c>
      <c r="AP12" s="457">
        <v>3554</v>
      </c>
      <c r="AQ12" s="457">
        <v>6268</v>
      </c>
      <c r="AR12" s="457">
        <v>423</v>
      </c>
      <c r="AS12" s="457">
        <v>0</v>
      </c>
      <c r="AT12" s="457">
        <v>0</v>
      </c>
      <c r="AU12" s="457">
        <v>5899</v>
      </c>
      <c r="AV12" s="457">
        <v>0</v>
      </c>
      <c r="AW12" s="457">
        <v>89</v>
      </c>
      <c r="AX12" s="457">
        <v>98</v>
      </c>
      <c r="AY12" s="457">
        <v>0</v>
      </c>
      <c r="AZ12" s="457">
        <v>0</v>
      </c>
      <c r="BA12" s="457">
        <v>301</v>
      </c>
      <c r="BB12" s="457">
        <v>0</v>
      </c>
      <c r="BC12" s="457">
        <v>0</v>
      </c>
      <c r="BD12" s="457">
        <v>124</v>
      </c>
      <c r="BE12" s="457">
        <v>0</v>
      </c>
      <c r="BF12" s="457">
        <v>0</v>
      </c>
      <c r="BG12" s="457">
        <v>0</v>
      </c>
      <c r="BH12" s="457">
        <v>0</v>
      </c>
      <c r="BI12" s="457">
        <v>0</v>
      </c>
      <c r="BJ12" s="457">
        <v>923</v>
      </c>
      <c r="BK12" s="457">
        <v>0</v>
      </c>
      <c r="BL12" s="457">
        <v>0</v>
      </c>
      <c r="BM12" s="457">
        <v>28</v>
      </c>
      <c r="BN12" s="457">
        <v>0</v>
      </c>
      <c r="BO12" s="457">
        <v>0</v>
      </c>
      <c r="BP12" s="457">
        <v>2047</v>
      </c>
      <c r="BQ12" s="457">
        <v>0</v>
      </c>
      <c r="BR12" s="457">
        <v>0</v>
      </c>
      <c r="BS12" s="457">
        <v>3249</v>
      </c>
      <c r="BT12" s="457">
        <v>0</v>
      </c>
      <c r="BU12" s="457">
        <v>0</v>
      </c>
      <c r="BV12" s="457">
        <v>45</v>
      </c>
      <c r="BW12" s="457">
        <v>0</v>
      </c>
      <c r="BX12" s="457">
        <v>0</v>
      </c>
      <c r="BY12" s="457">
        <v>0</v>
      </c>
      <c r="BZ12" s="457">
        <v>0</v>
      </c>
      <c r="CA12" s="457">
        <v>0</v>
      </c>
      <c r="CB12" s="457">
        <v>118</v>
      </c>
      <c r="CC12" s="457">
        <v>0</v>
      </c>
      <c r="CD12" s="457">
        <v>0</v>
      </c>
      <c r="CE12" s="457">
        <v>1400</v>
      </c>
      <c r="CF12" s="457">
        <v>0</v>
      </c>
      <c r="CG12" s="457">
        <v>0</v>
      </c>
      <c r="CH12" s="457">
        <v>265</v>
      </c>
      <c r="CI12" s="457">
        <v>0</v>
      </c>
      <c r="CJ12" s="457">
        <v>0</v>
      </c>
      <c r="CK12" s="457">
        <v>0</v>
      </c>
      <c r="CL12" s="457">
        <v>0</v>
      </c>
      <c r="CM12" s="457">
        <v>0</v>
      </c>
      <c r="CN12" s="457">
        <v>933</v>
      </c>
      <c r="CO12" s="457">
        <v>0</v>
      </c>
      <c r="CP12" s="457">
        <v>0</v>
      </c>
      <c r="CQ12" s="457">
        <v>0</v>
      </c>
      <c r="CR12" s="457">
        <v>0</v>
      </c>
      <c r="CS12" s="457">
        <v>0</v>
      </c>
      <c r="CT12" s="457">
        <v>0</v>
      </c>
      <c r="CU12" s="457">
        <v>0</v>
      </c>
      <c r="CV12" s="457">
        <v>0</v>
      </c>
      <c r="CW12" s="457">
        <v>733</v>
      </c>
      <c r="CX12" s="457">
        <v>6363</v>
      </c>
      <c r="CY12" s="457">
        <v>51</v>
      </c>
      <c r="CZ12" s="457">
        <v>0</v>
      </c>
      <c r="DA12" s="457">
        <v>0</v>
      </c>
      <c r="DB12" s="457">
        <v>0</v>
      </c>
      <c r="DC12" s="457">
        <v>0</v>
      </c>
      <c r="DD12" s="457">
        <v>0</v>
      </c>
      <c r="DE12" s="457">
        <v>0</v>
      </c>
      <c r="DF12" s="457">
        <v>0</v>
      </c>
      <c r="DG12" s="457">
        <v>0</v>
      </c>
      <c r="DH12" s="457">
        <v>0</v>
      </c>
      <c r="DI12" s="457">
        <v>4958</v>
      </c>
      <c r="DJ12" s="457">
        <v>0</v>
      </c>
      <c r="DK12" s="457">
        <v>2308</v>
      </c>
      <c r="DL12" s="457">
        <v>493</v>
      </c>
      <c r="DM12" s="457">
        <v>0</v>
      </c>
      <c r="DN12" s="457">
        <v>0</v>
      </c>
      <c r="DO12" s="457">
        <v>786</v>
      </c>
      <c r="DP12" s="457">
        <v>0</v>
      </c>
      <c r="DQ12" s="457">
        <v>0</v>
      </c>
      <c r="DR12" s="457">
        <v>494482</v>
      </c>
      <c r="DS12" s="457">
        <v>257766</v>
      </c>
      <c r="DT12" s="457">
        <v>383174</v>
      </c>
      <c r="DU12" s="457">
        <v>3232</v>
      </c>
      <c r="DV12" s="457">
        <v>121412</v>
      </c>
      <c r="DW12" s="457">
        <v>19239</v>
      </c>
      <c r="DX12" s="457">
        <v>47269</v>
      </c>
      <c r="DY12" s="362">
        <v>87</v>
      </c>
      <c r="DZ12">
        <v>385</v>
      </c>
      <c r="EA12">
        <v>13777</v>
      </c>
    </row>
    <row r="13" spans="1:131">
      <c r="A13" s="362" t="s">
        <v>2648</v>
      </c>
      <c r="B13" s="457">
        <v>8177</v>
      </c>
      <c r="C13" s="457">
        <v>243</v>
      </c>
      <c r="D13" s="457">
        <v>0</v>
      </c>
      <c r="E13" s="457">
        <v>0</v>
      </c>
      <c r="F13" s="457">
        <v>0</v>
      </c>
      <c r="G13" s="457">
        <v>0</v>
      </c>
      <c r="H13" s="457">
        <v>549</v>
      </c>
      <c r="I13" s="457">
        <v>0</v>
      </c>
      <c r="J13" s="457">
        <v>0</v>
      </c>
      <c r="K13" s="457">
        <v>1235</v>
      </c>
      <c r="L13" s="457">
        <v>0</v>
      </c>
      <c r="M13" s="457">
        <v>0</v>
      </c>
      <c r="N13" s="457">
        <v>11931</v>
      </c>
      <c r="O13" s="457">
        <v>0</v>
      </c>
      <c r="P13" s="457">
        <v>0</v>
      </c>
      <c r="Q13" s="457">
        <v>522</v>
      </c>
      <c r="R13" s="457">
        <v>0</v>
      </c>
      <c r="S13" s="457">
        <v>0</v>
      </c>
      <c r="T13" s="457">
        <v>306</v>
      </c>
      <c r="U13" s="457">
        <v>0</v>
      </c>
      <c r="V13" s="457">
        <v>0</v>
      </c>
      <c r="W13" s="457">
        <v>0</v>
      </c>
      <c r="X13" s="457">
        <v>0</v>
      </c>
      <c r="Y13" s="457">
        <v>0</v>
      </c>
      <c r="Z13" s="457">
        <v>0</v>
      </c>
      <c r="AA13" s="457">
        <v>0</v>
      </c>
      <c r="AB13" s="457">
        <v>0</v>
      </c>
      <c r="AC13" s="457">
        <v>0</v>
      </c>
      <c r="AD13" s="457">
        <v>0</v>
      </c>
      <c r="AE13" s="457">
        <v>0</v>
      </c>
      <c r="AF13" s="457">
        <v>0</v>
      </c>
      <c r="AG13" s="457">
        <v>0</v>
      </c>
      <c r="AH13" s="457">
        <v>0</v>
      </c>
      <c r="AI13" s="457">
        <v>0</v>
      </c>
      <c r="AJ13" s="457">
        <v>0</v>
      </c>
      <c r="AK13" s="457">
        <v>0</v>
      </c>
      <c r="AL13" s="457">
        <v>0</v>
      </c>
      <c r="AM13" s="457">
        <v>0</v>
      </c>
      <c r="AN13" s="457">
        <v>0</v>
      </c>
      <c r="AO13" s="457">
        <v>4944</v>
      </c>
      <c r="AP13" s="457">
        <v>5922</v>
      </c>
      <c r="AQ13" s="457">
        <v>90</v>
      </c>
      <c r="AR13" s="457">
        <v>767</v>
      </c>
      <c r="AS13" s="457">
        <v>0</v>
      </c>
      <c r="AT13" s="457">
        <v>0</v>
      </c>
      <c r="AU13" s="457">
        <v>397</v>
      </c>
      <c r="AV13" s="457">
        <v>80</v>
      </c>
      <c r="AW13" s="457">
        <v>0</v>
      </c>
      <c r="AX13" s="457">
        <v>307</v>
      </c>
      <c r="AY13" s="457">
        <v>0</v>
      </c>
      <c r="AZ13" s="457">
        <v>0</v>
      </c>
      <c r="BA13" s="457">
        <v>0</v>
      </c>
      <c r="BB13" s="457">
        <v>0</v>
      </c>
      <c r="BC13" s="457">
        <v>0</v>
      </c>
      <c r="BD13" s="457">
        <v>555</v>
      </c>
      <c r="BE13" s="457">
        <v>0</v>
      </c>
      <c r="BF13" s="457">
        <v>0</v>
      </c>
      <c r="BG13" s="457">
        <v>80</v>
      </c>
      <c r="BH13" s="457">
        <v>0</v>
      </c>
      <c r="BI13" s="457">
        <v>0</v>
      </c>
      <c r="BJ13" s="457">
        <v>87</v>
      </c>
      <c r="BK13" s="457">
        <v>0</v>
      </c>
      <c r="BL13" s="457">
        <v>0</v>
      </c>
      <c r="BM13" s="457">
        <v>0</v>
      </c>
      <c r="BN13" s="457">
        <v>0</v>
      </c>
      <c r="BO13" s="457">
        <v>0</v>
      </c>
      <c r="BP13" s="457">
        <v>1074</v>
      </c>
      <c r="BQ13" s="457">
        <v>0</v>
      </c>
      <c r="BR13" s="457">
        <v>0</v>
      </c>
      <c r="BS13" s="457">
        <v>0</v>
      </c>
      <c r="BT13" s="457">
        <v>0</v>
      </c>
      <c r="BU13" s="457">
        <v>0</v>
      </c>
      <c r="BV13" s="457">
        <v>0</v>
      </c>
      <c r="BW13" s="457">
        <v>0</v>
      </c>
      <c r="BX13" s="457">
        <v>0</v>
      </c>
      <c r="BY13" s="457">
        <v>0</v>
      </c>
      <c r="BZ13" s="457">
        <v>0</v>
      </c>
      <c r="CA13" s="457">
        <v>0</v>
      </c>
      <c r="CB13" s="457">
        <v>0</v>
      </c>
      <c r="CC13" s="457">
        <v>0</v>
      </c>
      <c r="CD13" s="457">
        <v>0</v>
      </c>
      <c r="CE13" s="457">
        <v>514</v>
      </c>
      <c r="CF13" s="457">
        <v>0</v>
      </c>
      <c r="CG13" s="457">
        <v>0</v>
      </c>
      <c r="CH13" s="457">
        <v>0</v>
      </c>
      <c r="CI13" s="457">
        <v>0</v>
      </c>
      <c r="CJ13" s="457">
        <v>0</v>
      </c>
      <c r="CK13" s="457">
        <v>0</v>
      </c>
      <c r="CL13" s="457">
        <v>0</v>
      </c>
      <c r="CM13" s="457">
        <v>0</v>
      </c>
      <c r="CN13" s="457">
        <v>0</v>
      </c>
      <c r="CO13" s="457">
        <v>0</v>
      </c>
      <c r="CP13" s="457">
        <v>0</v>
      </c>
      <c r="CQ13" s="457">
        <v>0</v>
      </c>
      <c r="CR13" s="457">
        <v>0</v>
      </c>
      <c r="CS13" s="457">
        <v>0</v>
      </c>
      <c r="CT13" s="457">
        <v>775</v>
      </c>
      <c r="CU13" s="457">
        <v>0</v>
      </c>
      <c r="CV13" s="457">
        <v>0</v>
      </c>
      <c r="CW13" s="457">
        <v>16266</v>
      </c>
      <c r="CX13" s="457">
        <v>1900</v>
      </c>
      <c r="CY13" s="457">
        <v>5888</v>
      </c>
      <c r="CZ13" s="457">
        <v>55</v>
      </c>
      <c r="DA13" s="457">
        <v>0</v>
      </c>
      <c r="DB13" s="457">
        <v>0</v>
      </c>
      <c r="DC13" s="457">
        <v>0</v>
      </c>
      <c r="DD13" s="457">
        <v>0</v>
      </c>
      <c r="DE13" s="457">
        <v>0</v>
      </c>
      <c r="DF13" s="457">
        <v>0</v>
      </c>
      <c r="DG13" s="457">
        <v>0</v>
      </c>
      <c r="DH13" s="457">
        <v>0</v>
      </c>
      <c r="DI13" s="457">
        <v>6733</v>
      </c>
      <c r="DJ13" s="457">
        <v>0</v>
      </c>
      <c r="DK13" s="457">
        <v>0</v>
      </c>
      <c r="DL13" s="457">
        <v>0</v>
      </c>
      <c r="DM13" s="457">
        <v>0</v>
      </c>
      <c r="DN13" s="457">
        <v>0</v>
      </c>
      <c r="DO13" s="457">
        <v>0</v>
      </c>
      <c r="DP13" s="457">
        <v>0</v>
      </c>
      <c r="DQ13" s="457">
        <v>0</v>
      </c>
      <c r="DR13" s="457">
        <v>226956</v>
      </c>
      <c r="DS13" s="457">
        <v>0</v>
      </c>
      <c r="DT13" s="457">
        <v>188929</v>
      </c>
      <c r="DU13" s="457">
        <v>6552</v>
      </c>
      <c r="DV13" s="457">
        <v>31187</v>
      </c>
      <c r="DW13" s="457">
        <v>6816</v>
      </c>
      <c r="DX13" s="457">
        <v>0</v>
      </c>
      <c r="DY13" s="362">
        <v>0</v>
      </c>
      <c r="DZ13">
        <v>0</v>
      </c>
      <c r="EA13">
        <v>0</v>
      </c>
    </row>
    <row r="14" spans="1:131">
      <c r="A14" s="362" t="s">
        <v>2657</v>
      </c>
      <c r="B14" s="457">
        <v>1555</v>
      </c>
      <c r="C14" s="457">
        <v>105</v>
      </c>
      <c r="D14" s="457">
        <v>0</v>
      </c>
      <c r="E14" s="457">
        <v>1049</v>
      </c>
      <c r="F14" s="457">
        <v>0</v>
      </c>
      <c r="G14" s="457">
        <v>0</v>
      </c>
      <c r="H14" s="457">
        <v>720</v>
      </c>
      <c r="I14" s="457">
        <v>0</v>
      </c>
      <c r="J14" s="457">
        <v>0</v>
      </c>
      <c r="K14" s="457">
        <v>0</v>
      </c>
      <c r="L14" s="457">
        <v>0</v>
      </c>
      <c r="M14" s="457">
        <v>0</v>
      </c>
      <c r="N14" s="457">
        <v>13540</v>
      </c>
      <c r="O14" s="457">
        <v>0</v>
      </c>
      <c r="P14" s="457">
        <v>0</v>
      </c>
      <c r="Q14" s="457">
        <v>252</v>
      </c>
      <c r="R14" s="457">
        <v>0</v>
      </c>
      <c r="S14" s="457">
        <v>0</v>
      </c>
      <c r="T14" s="457">
        <v>180</v>
      </c>
      <c r="U14" s="457">
        <v>0</v>
      </c>
      <c r="V14" s="457">
        <v>0</v>
      </c>
      <c r="W14" s="457">
        <v>0</v>
      </c>
      <c r="X14" s="457">
        <v>0</v>
      </c>
      <c r="Y14" s="457">
        <v>0</v>
      </c>
      <c r="Z14" s="457">
        <v>0</v>
      </c>
      <c r="AA14" s="457">
        <v>0</v>
      </c>
      <c r="AB14" s="457">
        <v>0</v>
      </c>
      <c r="AC14" s="457">
        <v>0</v>
      </c>
      <c r="AD14" s="457">
        <v>0</v>
      </c>
      <c r="AE14" s="457">
        <v>0</v>
      </c>
      <c r="AF14" s="457">
        <v>0</v>
      </c>
      <c r="AG14" s="457">
        <v>0</v>
      </c>
      <c r="AH14" s="457">
        <v>0</v>
      </c>
      <c r="AI14" s="457">
        <v>394.5</v>
      </c>
      <c r="AJ14" s="457">
        <v>0</v>
      </c>
      <c r="AK14" s="457">
        <v>0</v>
      </c>
      <c r="AL14" s="457">
        <v>320</v>
      </c>
      <c r="AM14" s="457">
        <v>0</v>
      </c>
      <c r="AN14" s="457">
        <v>0</v>
      </c>
      <c r="AO14" s="457">
        <v>5289.5</v>
      </c>
      <c r="AP14" s="457">
        <v>3700</v>
      </c>
      <c r="AQ14" s="457">
        <v>131</v>
      </c>
      <c r="AR14" s="457">
        <v>2010.6</v>
      </c>
      <c r="AS14" s="457">
        <v>0</v>
      </c>
      <c r="AT14" s="457">
        <v>0</v>
      </c>
      <c r="AU14" s="457">
        <v>100</v>
      </c>
      <c r="AV14" s="457">
        <v>907</v>
      </c>
      <c r="AW14" s="457">
        <v>0</v>
      </c>
      <c r="AX14" s="457">
        <v>525</v>
      </c>
      <c r="AY14" s="457">
        <v>77</v>
      </c>
      <c r="AZ14" s="457">
        <v>0</v>
      </c>
      <c r="BA14" s="457">
        <v>0</v>
      </c>
      <c r="BB14" s="457">
        <v>0</v>
      </c>
      <c r="BC14" s="457">
        <v>0</v>
      </c>
      <c r="BD14" s="457">
        <v>0</v>
      </c>
      <c r="BE14" s="457">
        <v>0</v>
      </c>
      <c r="BF14" s="457">
        <v>0</v>
      </c>
      <c r="BG14" s="457">
        <v>167</v>
      </c>
      <c r="BH14" s="457">
        <v>0</v>
      </c>
      <c r="BI14" s="457">
        <v>0</v>
      </c>
      <c r="BJ14" s="457">
        <v>0</v>
      </c>
      <c r="BK14" s="457">
        <v>0</v>
      </c>
      <c r="BL14" s="457">
        <v>0</v>
      </c>
      <c r="BM14" s="457">
        <v>0</v>
      </c>
      <c r="BN14" s="457">
        <v>0</v>
      </c>
      <c r="BO14" s="457">
        <v>0</v>
      </c>
      <c r="BP14" s="457">
        <v>1030</v>
      </c>
      <c r="BQ14" s="457">
        <v>0</v>
      </c>
      <c r="BR14" s="457">
        <v>0</v>
      </c>
      <c r="BS14" s="457">
        <v>0</v>
      </c>
      <c r="BT14" s="457">
        <v>0</v>
      </c>
      <c r="BU14" s="457">
        <v>0</v>
      </c>
      <c r="BV14" s="457">
        <v>11</v>
      </c>
      <c r="BW14" s="457">
        <v>0</v>
      </c>
      <c r="BX14" s="457">
        <v>0</v>
      </c>
      <c r="BY14" s="457">
        <v>0</v>
      </c>
      <c r="BZ14" s="457">
        <v>0</v>
      </c>
      <c r="CA14" s="457">
        <v>0</v>
      </c>
      <c r="CB14" s="457">
        <v>341</v>
      </c>
      <c r="CC14" s="457">
        <v>0</v>
      </c>
      <c r="CD14" s="457">
        <v>0</v>
      </c>
      <c r="CE14" s="457">
        <v>1380</v>
      </c>
      <c r="CF14" s="457">
        <v>0</v>
      </c>
      <c r="CG14" s="457">
        <v>0</v>
      </c>
      <c r="CH14" s="457">
        <v>373</v>
      </c>
      <c r="CI14" s="457">
        <v>0</v>
      </c>
      <c r="CJ14" s="457">
        <v>0</v>
      </c>
      <c r="CK14" s="457">
        <v>0</v>
      </c>
      <c r="CL14" s="457">
        <v>0</v>
      </c>
      <c r="CM14" s="457">
        <v>0</v>
      </c>
      <c r="CN14" s="457">
        <v>0</v>
      </c>
      <c r="CO14" s="457">
        <v>0</v>
      </c>
      <c r="CP14" s="457">
        <v>0</v>
      </c>
      <c r="CQ14" s="457">
        <v>0</v>
      </c>
      <c r="CR14" s="457">
        <v>0</v>
      </c>
      <c r="CS14" s="457">
        <v>0</v>
      </c>
      <c r="CT14" s="457">
        <v>101</v>
      </c>
      <c r="CU14" s="457">
        <v>389</v>
      </c>
      <c r="CV14" s="457">
        <v>0</v>
      </c>
      <c r="CW14" s="457">
        <v>5514.8</v>
      </c>
      <c r="CX14" s="457">
        <v>1644</v>
      </c>
      <c r="CY14" s="457">
        <v>0</v>
      </c>
      <c r="CZ14" s="457">
        <v>0</v>
      </c>
      <c r="DA14" s="457">
        <v>499</v>
      </c>
      <c r="DB14" s="457">
        <v>0</v>
      </c>
      <c r="DC14" s="457">
        <v>0</v>
      </c>
      <c r="DD14" s="457">
        <v>0</v>
      </c>
      <c r="DE14" s="457">
        <v>0</v>
      </c>
      <c r="DF14" s="457">
        <v>0</v>
      </c>
      <c r="DG14" s="457">
        <v>0</v>
      </c>
      <c r="DH14" s="457">
        <v>0</v>
      </c>
      <c r="DI14" s="457">
        <v>6484</v>
      </c>
      <c r="DJ14" s="457">
        <v>100</v>
      </c>
      <c r="DK14" s="457">
        <v>805</v>
      </c>
      <c r="DL14" s="457">
        <v>0</v>
      </c>
      <c r="DM14" s="457">
        <v>0</v>
      </c>
      <c r="DN14" s="457">
        <v>0</v>
      </c>
      <c r="DO14" s="457">
        <v>0</v>
      </c>
      <c r="DP14" s="457">
        <v>0</v>
      </c>
      <c r="DQ14" s="457">
        <v>0</v>
      </c>
      <c r="DR14" s="457">
        <v>263448</v>
      </c>
      <c r="DS14" s="457">
        <v>0</v>
      </c>
      <c r="DT14" s="457">
        <v>148906</v>
      </c>
      <c r="DU14" s="457">
        <v>4377</v>
      </c>
      <c r="DV14" s="457">
        <v>7077</v>
      </c>
      <c r="DW14" s="457">
        <v>3540</v>
      </c>
      <c r="DX14" s="457">
        <v>0</v>
      </c>
      <c r="DY14" s="362">
        <v>0</v>
      </c>
      <c r="DZ14">
        <v>0</v>
      </c>
      <c r="EA14">
        <v>0</v>
      </c>
    </row>
    <row r="15" spans="1:131">
      <c r="A15" s="362" t="s">
        <v>3167</v>
      </c>
      <c r="B15" s="457">
        <v>3175</v>
      </c>
      <c r="C15" s="457">
        <v>354</v>
      </c>
      <c r="D15" s="457">
        <v>0</v>
      </c>
      <c r="E15" s="457">
        <v>1185</v>
      </c>
      <c r="F15" s="457">
        <v>0</v>
      </c>
      <c r="G15" s="457">
        <v>0</v>
      </c>
      <c r="H15" s="457">
        <v>1727</v>
      </c>
      <c r="I15" s="457">
        <v>0</v>
      </c>
      <c r="J15" s="457">
        <v>0</v>
      </c>
      <c r="K15" s="457">
        <v>56</v>
      </c>
      <c r="L15" s="457">
        <v>0</v>
      </c>
      <c r="M15" s="457">
        <v>0</v>
      </c>
      <c r="N15" s="457">
        <v>23656</v>
      </c>
      <c r="O15" s="457">
        <v>0</v>
      </c>
      <c r="P15" s="457">
        <v>0</v>
      </c>
      <c r="Q15" s="457">
        <v>0</v>
      </c>
      <c r="R15" s="457">
        <v>0</v>
      </c>
      <c r="S15" s="457">
        <v>0</v>
      </c>
      <c r="T15" s="457">
        <v>0</v>
      </c>
      <c r="U15" s="457">
        <v>237</v>
      </c>
      <c r="V15" s="457">
        <v>0</v>
      </c>
      <c r="W15" s="457">
        <v>0</v>
      </c>
      <c r="X15" s="457">
        <v>85</v>
      </c>
      <c r="Y15" s="457">
        <v>0</v>
      </c>
      <c r="Z15" s="457">
        <v>0</v>
      </c>
      <c r="AA15" s="457">
        <v>0</v>
      </c>
      <c r="AB15" s="457">
        <v>0</v>
      </c>
      <c r="AC15" s="457">
        <v>0</v>
      </c>
      <c r="AD15" s="457">
        <v>0</v>
      </c>
      <c r="AE15" s="457">
        <v>0</v>
      </c>
      <c r="AF15" s="457">
        <v>0</v>
      </c>
      <c r="AG15" s="457">
        <v>0</v>
      </c>
      <c r="AH15" s="457">
        <v>0</v>
      </c>
      <c r="AI15" s="457">
        <v>481</v>
      </c>
      <c r="AJ15" s="457">
        <v>254</v>
      </c>
      <c r="AK15" s="457">
        <v>0</v>
      </c>
      <c r="AL15" s="457">
        <v>0</v>
      </c>
      <c r="AM15" s="457">
        <v>0</v>
      </c>
      <c r="AN15" s="457">
        <v>0</v>
      </c>
      <c r="AO15" s="457">
        <v>29903</v>
      </c>
      <c r="AP15" s="457">
        <v>1764</v>
      </c>
      <c r="AQ15" s="457">
        <v>9338</v>
      </c>
      <c r="AR15" s="457">
        <v>599</v>
      </c>
      <c r="AS15" s="457">
        <v>0</v>
      </c>
      <c r="AT15" s="457">
        <v>0</v>
      </c>
      <c r="AU15" s="457">
        <v>168</v>
      </c>
      <c r="AV15" s="457">
        <v>0</v>
      </c>
      <c r="AW15" s="457">
        <v>0</v>
      </c>
      <c r="AX15" s="457">
        <v>43</v>
      </c>
      <c r="AY15" s="457">
        <v>0</v>
      </c>
      <c r="AZ15" s="457">
        <v>0</v>
      </c>
      <c r="BA15" s="457">
        <v>0</v>
      </c>
      <c r="BB15" s="457">
        <v>0</v>
      </c>
      <c r="BC15" s="457">
        <v>0</v>
      </c>
      <c r="BD15" s="457">
        <v>2413</v>
      </c>
      <c r="BE15" s="457">
        <v>0</v>
      </c>
      <c r="BF15" s="457">
        <v>0</v>
      </c>
      <c r="BG15" s="457">
        <v>351</v>
      </c>
      <c r="BH15" s="457">
        <v>0</v>
      </c>
      <c r="BI15" s="457">
        <v>0</v>
      </c>
      <c r="BJ15" s="457">
        <v>0</v>
      </c>
      <c r="BK15" s="457">
        <v>0</v>
      </c>
      <c r="BL15" s="457">
        <v>0</v>
      </c>
      <c r="BM15" s="457">
        <v>0</v>
      </c>
      <c r="BN15" s="457">
        <v>0</v>
      </c>
      <c r="BO15" s="457">
        <v>0</v>
      </c>
      <c r="BP15" s="457">
        <v>171</v>
      </c>
      <c r="BQ15" s="457">
        <v>870</v>
      </c>
      <c r="BR15" s="457">
        <v>0</v>
      </c>
      <c r="BS15" s="457">
        <v>0</v>
      </c>
      <c r="BT15" s="457">
        <v>0</v>
      </c>
      <c r="BU15" s="457">
        <v>0</v>
      </c>
      <c r="BV15" s="457">
        <v>0</v>
      </c>
      <c r="BW15" s="457">
        <v>0</v>
      </c>
      <c r="BX15" s="457">
        <v>0</v>
      </c>
      <c r="BY15" s="457">
        <v>0</v>
      </c>
      <c r="BZ15" s="457">
        <v>0</v>
      </c>
      <c r="CA15" s="457">
        <v>0</v>
      </c>
      <c r="CB15" s="457">
        <v>0</v>
      </c>
      <c r="CC15" s="457">
        <v>0</v>
      </c>
      <c r="CD15" s="457">
        <v>0</v>
      </c>
      <c r="CE15" s="457">
        <v>675</v>
      </c>
      <c r="CF15" s="457">
        <v>0</v>
      </c>
      <c r="CG15" s="457">
        <v>0</v>
      </c>
      <c r="CH15" s="457">
        <v>0</v>
      </c>
      <c r="CI15" s="457">
        <v>0</v>
      </c>
      <c r="CJ15" s="457">
        <v>0</v>
      </c>
      <c r="CK15" s="457">
        <v>0</v>
      </c>
      <c r="CL15" s="457">
        <v>0</v>
      </c>
      <c r="CM15" s="457">
        <v>0</v>
      </c>
      <c r="CN15" s="457">
        <v>0</v>
      </c>
      <c r="CO15" s="457">
        <v>0</v>
      </c>
      <c r="CP15" s="457">
        <v>0</v>
      </c>
      <c r="CQ15" s="457">
        <v>0</v>
      </c>
      <c r="CR15" s="457">
        <v>0</v>
      </c>
      <c r="CS15" s="457">
        <v>0</v>
      </c>
      <c r="CT15" s="457">
        <v>119</v>
      </c>
      <c r="CU15" s="457">
        <v>0</v>
      </c>
      <c r="CV15" s="457">
        <v>0</v>
      </c>
      <c r="CW15" s="457">
        <v>0</v>
      </c>
      <c r="CX15" s="457">
        <v>606</v>
      </c>
      <c r="CY15" s="457">
        <v>0</v>
      </c>
      <c r="CZ15" s="457">
        <v>0</v>
      </c>
      <c r="DA15" s="457">
        <v>0</v>
      </c>
      <c r="DB15" s="457">
        <v>0</v>
      </c>
      <c r="DC15" s="457">
        <v>0</v>
      </c>
      <c r="DD15" s="457">
        <v>0</v>
      </c>
      <c r="DE15" s="457">
        <v>0</v>
      </c>
      <c r="DF15" s="457">
        <v>0</v>
      </c>
      <c r="DG15" s="457">
        <v>0</v>
      </c>
      <c r="DH15" s="457">
        <v>0</v>
      </c>
      <c r="DI15" s="457">
        <v>4554</v>
      </c>
      <c r="DJ15" s="457">
        <v>575</v>
      </c>
      <c r="DK15" s="457">
        <v>829</v>
      </c>
      <c r="DL15" s="457">
        <v>0</v>
      </c>
      <c r="DM15" s="457">
        <v>0</v>
      </c>
      <c r="DN15" s="457">
        <v>0</v>
      </c>
      <c r="DO15" s="457">
        <v>0</v>
      </c>
      <c r="DP15" s="457">
        <v>0</v>
      </c>
      <c r="DQ15" s="457">
        <v>0</v>
      </c>
      <c r="DR15" s="457">
        <v>510434</v>
      </c>
      <c r="DS15" s="457">
        <v>139912</v>
      </c>
      <c r="DT15" s="457">
        <v>331450</v>
      </c>
      <c r="DU15" s="457">
        <v>46745</v>
      </c>
      <c r="DV15" s="457">
        <v>10880</v>
      </c>
      <c r="DW15" s="457">
        <v>10043</v>
      </c>
      <c r="DX15" s="457">
        <v>4835</v>
      </c>
      <c r="DY15" s="362">
        <v>27735</v>
      </c>
      <c r="DZ15">
        <v>60560</v>
      </c>
      <c r="EA15">
        <v>-7427</v>
      </c>
    </row>
    <row r="16" spans="1:131">
      <c r="A16" s="362" t="s">
        <v>2189</v>
      </c>
      <c r="B16" s="457">
        <v>4116.4325600000002</v>
      </c>
      <c r="C16" s="457">
        <v>103.92672</v>
      </c>
      <c r="D16" s="457">
        <v>0</v>
      </c>
      <c r="E16" s="457">
        <v>2937.7311199999999</v>
      </c>
      <c r="F16" s="457">
        <v>220.92532</v>
      </c>
      <c r="G16" s="457">
        <v>0</v>
      </c>
      <c r="H16" s="457">
        <v>2586.3927100000001</v>
      </c>
      <c r="I16" s="457">
        <v>0</v>
      </c>
      <c r="J16" s="457">
        <v>0</v>
      </c>
      <c r="K16" s="457">
        <v>1090.8554899999999</v>
      </c>
      <c r="L16" s="457">
        <v>0</v>
      </c>
      <c r="M16" s="457">
        <v>0</v>
      </c>
      <c r="N16" s="457">
        <v>33382.405680000003</v>
      </c>
      <c r="O16" s="457">
        <v>0</v>
      </c>
      <c r="P16" s="457">
        <v>0</v>
      </c>
      <c r="Q16" s="457">
        <v>0</v>
      </c>
      <c r="R16" s="457">
        <v>0</v>
      </c>
      <c r="S16" s="457">
        <v>0</v>
      </c>
      <c r="T16" s="457">
        <v>0</v>
      </c>
      <c r="U16" s="457">
        <v>0</v>
      </c>
      <c r="V16" s="457">
        <v>0</v>
      </c>
      <c r="W16" s="457">
        <v>0</v>
      </c>
      <c r="X16" s="457">
        <v>0</v>
      </c>
      <c r="Y16" s="457">
        <v>0</v>
      </c>
      <c r="Z16" s="457">
        <v>0</v>
      </c>
      <c r="AA16" s="457">
        <v>0</v>
      </c>
      <c r="AB16" s="457">
        <v>0</v>
      </c>
      <c r="AC16" s="457">
        <v>0</v>
      </c>
      <c r="AD16" s="457">
        <v>0</v>
      </c>
      <c r="AE16" s="457">
        <v>0</v>
      </c>
      <c r="AF16" s="457">
        <v>0</v>
      </c>
      <c r="AG16" s="457">
        <v>0</v>
      </c>
      <c r="AH16" s="457">
        <v>0</v>
      </c>
      <c r="AI16" s="457">
        <v>0</v>
      </c>
      <c r="AJ16" s="457">
        <v>0</v>
      </c>
      <c r="AK16" s="457">
        <v>0</v>
      </c>
      <c r="AL16" s="457">
        <v>0</v>
      </c>
      <c r="AM16" s="457">
        <v>0</v>
      </c>
      <c r="AN16" s="457">
        <v>0</v>
      </c>
      <c r="AO16" s="457">
        <v>46069.165269999998</v>
      </c>
      <c r="AP16" s="457">
        <v>3405.61348</v>
      </c>
      <c r="AQ16" s="457">
        <v>11081.39752</v>
      </c>
      <c r="AR16" s="457">
        <v>34933.360070000002</v>
      </c>
      <c r="AS16" s="457">
        <v>330</v>
      </c>
      <c r="AT16" s="457">
        <v>0</v>
      </c>
      <c r="AU16" s="457">
        <v>1629.7211</v>
      </c>
      <c r="AV16" s="457">
        <v>0</v>
      </c>
      <c r="AW16" s="457">
        <v>0</v>
      </c>
      <c r="AX16" s="457">
        <v>0</v>
      </c>
      <c r="AY16" s="457">
        <v>0</v>
      </c>
      <c r="AZ16" s="457">
        <v>0</v>
      </c>
      <c r="BA16" s="457">
        <v>0</v>
      </c>
      <c r="BB16" s="457">
        <v>0</v>
      </c>
      <c r="BC16" s="457">
        <v>0</v>
      </c>
      <c r="BD16" s="457">
        <v>0</v>
      </c>
      <c r="BE16" s="457">
        <v>0</v>
      </c>
      <c r="BF16" s="457">
        <v>0</v>
      </c>
      <c r="BG16" s="457">
        <v>0</v>
      </c>
      <c r="BH16" s="457">
        <v>0</v>
      </c>
      <c r="BI16" s="457">
        <v>0</v>
      </c>
      <c r="BJ16" s="457">
        <v>0</v>
      </c>
      <c r="BK16" s="457">
        <v>0</v>
      </c>
      <c r="BL16" s="457">
        <v>0</v>
      </c>
      <c r="BM16" s="457">
        <v>0</v>
      </c>
      <c r="BN16" s="457">
        <v>0</v>
      </c>
      <c r="BO16" s="457">
        <v>0</v>
      </c>
      <c r="BP16" s="457">
        <v>3434.0311099999999</v>
      </c>
      <c r="BQ16" s="457">
        <v>0</v>
      </c>
      <c r="BR16" s="457">
        <v>0</v>
      </c>
      <c r="BS16" s="457">
        <v>0</v>
      </c>
      <c r="BT16" s="457">
        <v>0</v>
      </c>
      <c r="BU16" s="457">
        <v>0</v>
      </c>
      <c r="BV16" s="457">
        <v>0</v>
      </c>
      <c r="BW16" s="457">
        <v>0</v>
      </c>
      <c r="BX16" s="457">
        <v>0</v>
      </c>
      <c r="BY16" s="457">
        <v>0</v>
      </c>
      <c r="BZ16" s="457">
        <v>0</v>
      </c>
      <c r="CA16" s="457">
        <v>0</v>
      </c>
      <c r="CB16" s="457">
        <v>794.41246999999998</v>
      </c>
      <c r="CC16" s="457">
        <v>0</v>
      </c>
      <c r="CD16" s="457">
        <v>0</v>
      </c>
      <c r="CE16" s="457">
        <v>88.571520000000007</v>
      </c>
      <c r="CF16" s="457">
        <v>0</v>
      </c>
      <c r="CG16" s="457">
        <v>0</v>
      </c>
      <c r="CH16" s="457">
        <v>935.81102999999996</v>
      </c>
      <c r="CI16" s="457">
        <v>0</v>
      </c>
      <c r="CJ16" s="457">
        <v>0</v>
      </c>
      <c r="CK16" s="457">
        <v>0</v>
      </c>
      <c r="CL16" s="457">
        <v>0</v>
      </c>
      <c r="CM16" s="457">
        <v>0</v>
      </c>
      <c r="CN16" s="457">
        <v>0</v>
      </c>
      <c r="CO16" s="457">
        <v>0</v>
      </c>
      <c r="CP16" s="457">
        <v>0</v>
      </c>
      <c r="CQ16" s="457">
        <v>0</v>
      </c>
      <c r="CR16" s="457">
        <v>0</v>
      </c>
      <c r="CS16" s="457">
        <v>0</v>
      </c>
      <c r="CT16" s="457">
        <v>0</v>
      </c>
      <c r="CU16" s="457">
        <v>0</v>
      </c>
      <c r="CV16" s="457">
        <v>0</v>
      </c>
      <c r="CW16" s="457">
        <v>3299.2194399999998</v>
      </c>
      <c r="CX16" s="457">
        <v>6343.57186</v>
      </c>
      <c r="CY16" s="457">
        <v>1454.4356299999999</v>
      </c>
      <c r="CZ16" s="457">
        <v>2065.57303</v>
      </c>
      <c r="DA16" s="457">
        <v>0</v>
      </c>
      <c r="DB16" s="457">
        <v>0</v>
      </c>
      <c r="DC16" s="457">
        <v>0</v>
      </c>
      <c r="DD16" s="457">
        <v>0</v>
      </c>
      <c r="DE16" s="457">
        <v>0</v>
      </c>
      <c r="DF16" s="457">
        <v>0</v>
      </c>
      <c r="DG16" s="457">
        <v>0</v>
      </c>
      <c r="DH16" s="457">
        <v>0</v>
      </c>
      <c r="DI16" s="457">
        <v>7930.0231599999997</v>
      </c>
      <c r="DJ16" s="457">
        <v>0</v>
      </c>
      <c r="DK16" s="457">
        <v>0</v>
      </c>
      <c r="DL16" s="457">
        <v>0</v>
      </c>
      <c r="DM16" s="457">
        <v>0</v>
      </c>
      <c r="DN16" s="457">
        <v>0</v>
      </c>
      <c r="DO16" s="457">
        <v>0</v>
      </c>
      <c r="DP16" s="457">
        <v>0</v>
      </c>
      <c r="DQ16" s="457">
        <v>0</v>
      </c>
      <c r="DR16" s="457">
        <v>864002.74855000002</v>
      </c>
      <c r="DS16" s="457">
        <v>202137.17165999999</v>
      </c>
      <c r="DT16" s="457">
        <v>577524.21667999995</v>
      </c>
      <c r="DU16" s="457">
        <v>91091.7745</v>
      </c>
      <c r="DV16" s="457">
        <v>66114.914250000002</v>
      </c>
      <c r="DW16" s="457">
        <v>28076.991269999999</v>
      </c>
      <c r="DX16" s="457" t="s">
        <v>3318</v>
      </c>
      <c r="DY16" s="362">
        <v>19841</v>
      </c>
      <c r="DZ16">
        <v>66600</v>
      </c>
      <c r="EA16">
        <v>-3839.82834</v>
      </c>
    </row>
    <row r="17" spans="1:131">
      <c r="A17" s="362" t="s">
        <v>2525</v>
      </c>
      <c r="B17" s="457">
        <v>457</v>
      </c>
      <c r="C17" s="457">
        <v>225</v>
      </c>
      <c r="D17" s="457">
        <v>0</v>
      </c>
      <c r="E17" s="457">
        <v>6537</v>
      </c>
      <c r="F17" s="457">
        <v>1047</v>
      </c>
      <c r="G17" s="457">
        <v>0</v>
      </c>
      <c r="H17" s="457">
        <v>3778</v>
      </c>
      <c r="I17" s="457">
        <v>0</v>
      </c>
      <c r="J17" s="457">
        <v>90</v>
      </c>
      <c r="K17" s="457">
        <v>1368</v>
      </c>
      <c r="L17" s="457">
        <v>814</v>
      </c>
      <c r="M17" s="457">
        <v>0</v>
      </c>
      <c r="N17" s="457">
        <v>12826</v>
      </c>
      <c r="O17" s="457">
        <v>0</v>
      </c>
      <c r="P17" s="457">
        <v>0</v>
      </c>
      <c r="Q17" s="457">
        <v>498</v>
      </c>
      <c r="R17" s="457">
        <v>0</v>
      </c>
      <c r="S17" s="457">
        <v>243</v>
      </c>
      <c r="T17" s="457">
        <v>54</v>
      </c>
      <c r="U17" s="457">
        <v>0</v>
      </c>
      <c r="V17" s="457">
        <v>0</v>
      </c>
      <c r="W17" s="457">
        <v>0</v>
      </c>
      <c r="X17" s="457">
        <v>0</v>
      </c>
      <c r="Y17" s="457">
        <v>0</v>
      </c>
      <c r="Z17" s="457">
        <v>0</v>
      </c>
      <c r="AA17" s="457">
        <v>0</v>
      </c>
      <c r="AB17" s="457">
        <v>0</v>
      </c>
      <c r="AC17" s="457">
        <v>0</v>
      </c>
      <c r="AD17" s="457">
        <v>0</v>
      </c>
      <c r="AE17" s="457">
        <v>0</v>
      </c>
      <c r="AF17" s="457">
        <v>0</v>
      </c>
      <c r="AG17" s="457">
        <v>0</v>
      </c>
      <c r="AH17" s="457">
        <v>0</v>
      </c>
      <c r="AI17" s="457">
        <v>0</v>
      </c>
      <c r="AJ17" s="457">
        <v>0</v>
      </c>
      <c r="AK17" s="457">
        <v>0</v>
      </c>
      <c r="AL17" s="457">
        <v>17</v>
      </c>
      <c r="AM17" s="457">
        <v>0</v>
      </c>
      <c r="AN17" s="457">
        <v>0</v>
      </c>
      <c r="AO17" s="457">
        <v>58039</v>
      </c>
      <c r="AP17" s="457">
        <v>377</v>
      </c>
      <c r="AQ17" s="457">
        <v>14740</v>
      </c>
      <c r="AR17" s="457">
        <v>8712</v>
      </c>
      <c r="AS17" s="457">
        <v>1171</v>
      </c>
      <c r="AT17" s="457">
        <v>0</v>
      </c>
      <c r="AU17" s="457">
        <v>797</v>
      </c>
      <c r="AV17" s="457">
        <v>0</v>
      </c>
      <c r="AW17" s="457">
        <v>0</v>
      </c>
      <c r="AX17" s="457">
        <v>608</v>
      </c>
      <c r="AY17" s="457">
        <v>0</v>
      </c>
      <c r="AZ17" s="457">
        <v>38</v>
      </c>
      <c r="BA17" s="457">
        <v>106</v>
      </c>
      <c r="BB17" s="457">
        <v>0</v>
      </c>
      <c r="BC17" s="457">
        <v>0</v>
      </c>
      <c r="BD17" s="457">
        <v>106</v>
      </c>
      <c r="BE17" s="457">
        <v>0</v>
      </c>
      <c r="BF17" s="457">
        <v>0</v>
      </c>
      <c r="BG17" s="457">
        <v>0</v>
      </c>
      <c r="BH17" s="457">
        <v>0</v>
      </c>
      <c r="BI17" s="457">
        <v>0</v>
      </c>
      <c r="BJ17" s="457">
        <v>0</v>
      </c>
      <c r="BK17" s="457">
        <v>0</v>
      </c>
      <c r="BL17" s="457">
        <v>0</v>
      </c>
      <c r="BM17" s="457">
        <v>0</v>
      </c>
      <c r="BN17" s="457">
        <v>0</v>
      </c>
      <c r="BO17" s="457">
        <v>0</v>
      </c>
      <c r="BP17" s="457">
        <v>276</v>
      </c>
      <c r="BQ17" s="457">
        <v>0</v>
      </c>
      <c r="BR17" s="457">
        <v>0</v>
      </c>
      <c r="BS17" s="457">
        <v>0</v>
      </c>
      <c r="BT17" s="457">
        <v>0</v>
      </c>
      <c r="BU17" s="457">
        <v>0</v>
      </c>
      <c r="BV17" s="457">
        <v>0</v>
      </c>
      <c r="BW17" s="457">
        <v>0</v>
      </c>
      <c r="BX17" s="457">
        <v>0</v>
      </c>
      <c r="BY17" s="457">
        <v>0</v>
      </c>
      <c r="BZ17" s="457">
        <v>0</v>
      </c>
      <c r="CA17" s="457">
        <v>0</v>
      </c>
      <c r="CB17" s="457">
        <v>0</v>
      </c>
      <c r="CC17" s="457">
        <v>0</v>
      </c>
      <c r="CD17" s="457">
        <v>0</v>
      </c>
      <c r="CE17" s="457">
        <v>0</v>
      </c>
      <c r="CF17" s="457">
        <v>0</v>
      </c>
      <c r="CG17" s="457">
        <v>0</v>
      </c>
      <c r="CH17" s="457">
        <v>0</v>
      </c>
      <c r="CI17" s="457">
        <v>0</v>
      </c>
      <c r="CJ17" s="457">
        <v>0</v>
      </c>
      <c r="CK17" s="457">
        <v>0</v>
      </c>
      <c r="CL17" s="457">
        <v>0</v>
      </c>
      <c r="CM17" s="457">
        <v>0</v>
      </c>
      <c r="CN17" s="457">
        <v>0</v>
      </c>
      <c r="CO17" s="457">
        <v>0</v>
      </c>
      <c r="CP17" s="457">
        <v>0</v>
      </c>
      <c r="CQ17" s="457">
        <v>0</v>
      </c>
      <c r="CR17" s="457">
        <v>0</v>
      </c>
      <c r="CS17" s="457">
        <v>0</v>
      </c>
      <c r="CT17" s="457">
        <v>0</v>
      </c>
      <c r="CU17" s="457">
        <v>0</v>
      </c>
      <c r="CV17" s="457">
        <v>0</v>
      </c>
      <c r="CW17" s="457">
        <v>19201</v>
      </c>
      <c r="CX17" s="457">
        <v>4616</v>
      </c>
      <c r="CY17" s="457">
        <v>0</v>
      </c>
      <c r="CZ17" s="457">
        <v>0</v>
      </c>
      <c r="DA17" s="457">
        <v>0</v>
      </c>
      <c r="DB17" s="457">
        <v>0</v>
      </c>
      <c r="DC17" s="457">
        <v>0</v>
      </c>
      <c r="DD17" s="457">
        <v>0</v>
      </c>
      <c r="DE17" s="457">
        <v>0</v>
      </c>
      <c r="DF17" s="457">
        <v>0</v>
      </c>
      <c r="DG17" s="457">
        <v>0</v>
      </c>
      <c r="DH17" s="457">
        <v>0</v>
      </c>
      <c r="DI17" s="457">
        <v>21373</v>
      </c>
      <c r="DJ17" s="457">
        <v>78</v>
      </c>
      <c r="DK17" s="457">
        <v>3063</v>
      </c>
      <c r="DL17" s="457">
        <v>0</v>
      </c>
      <c r="DM17" s="457">
        <v>0</v>
      </c>
      <c r="DN17" s="457">
        <v>1937</v>
      </c>
      <c r="DO17" s="457">
        <v>0</v>
      </c>
      <c r="DP17" s="457">
        <v>0</v>
      </c>
      <c r="DQ17" s="457">
        <v>0</v>
      </c>
      <c r="DR17" s="457">
        <v>647562</v>
      </c>
      <c r="DS17" s="457">
        <v>287690</v>
      </c>
      <c r="DT17" s="457">
        <v>154490</v>
      </c>
      <c r="DU17" s="457">
        <v>80801</v>
      </c>
      <c r="DV17" s="457">
        <v>51186</v>
      </c>
      <c r="DW17" s="457">
        <v>130066</v>
      </c>
      <c r="DX17" s="457">
        <v>892</v>
      </c>
      <c r="DY17" s="362">
        <v>0</v>
      </c>
      <c r="DZ17">
        <v>0</v>
      </c>
      <c r="EA17">
        <v>16495</v>
      </c>
    </row>
    <row r="18" spans="1:131">
      <c r="A18" s="362" t="s">
        <v>2798</v>
      </c>
      <c r="B18" s="457">
        <v>14</v>
      </c>
      <c r="C18" s="457">
        <v>85</v>
      </c>
      <c r="D18" s="457">
        <v>0</v>
      </c>
      <c r="E18" s="457">
        <v>0</v>
      </c>
      <c r="F18" s="457">
        <v>2</v>
      </c>
      <c r="G18" s="457">
        <v>0</v>
      </c>
      <c r="H18" s="457">
        <v>0</v>
      </c>
      <c r="I18" s="457">
        <v>0</v>
      </c>
      <c r="J18" s="457">
        <v>0</v>
      </c>
      <c r="K18" s="457">
        <v>0</v>
      </c>
      <c r="L18" s="457">
        <v>0</v>
      </c>
      <c r="M18" s="457">
        <v>0</v>
      </c>
      <c r="N18" s="457">
        <v>2545</v>
      </c>
      <c r="O18" s="457">
        <v>0</v>
      </c>
      <c r="P18" s="457">
        <v>0</v>
      </c>
      <c r="Q18" s="457">
        <v>19</v>
      </c>
      <c r="R18" s="457">
        <v>0</v>
      </c>
      <c r="S18" s="457">
        <v>0</v>
      </c>
      <c r="T18" s="457">
        <v>0</v>
      </c>
      <c r="U18" s="457">
        <v>0</v>
      </c>
      <c r="V18" s="457">
        <v>0</v>
      </c>
      <c r="W18" s="457">
        <v>2147</v>
      </c>
      <c r="X18" s="457">
        <v>0</v>
      </c>
      <c r="Y18" s="457">
        <v>8</v>
      </c>
      <c r="Z18" s="457">
        <v>0</v>
      </c>
      <c r="AA18" s="457">
        <v>0</v>
      </c>
      <c r="AB18" s="457">
        <v>0</v>
      </c>
      <c r="AC18" s="457">
        <v>0</v>
      </c>
      <c r="AD18" s="457">
        <v>0</v>
      </c>
      <c r="AE18" s="457">
        <v>0</v>
      </c>
      <c r="AF18" s="457">
        <v>0</v>
      </c>
      <c r="AG18" s="457">
        <v>0</v>
      </c>
      <c r="AH18" s="457">
        <v>0</v>
      </c>
      <c r="AI18" s="457">
        <v>0</v>
      </c>
      <c r="AJ18" s="457">
        <v>0</v>
      </c>
      <c r="AK18" s="457">
        <v>0</v>
      </c>
      <c r="AL18" s="457">
        <v>288</v>
      </c>
      <c r="AM18" s="457">
        <v>0</v>
      </c>
      <c r="AN18" s="457">
        <v>0</v>
      </c>
      <c r="AO18" s="457">
        <v>0</v>
      </c>
      <c r="AP18" s="457">
        <v>330</v>
      </c>
      <c r="AQ18" s="457">
        <v>28</v>
      </c>
      <c r="AR18" s="457">
        <v>803</v>
      </c>
      <c r="AS18" s="457">
        <v>124</v>
      </c>
      <c r="AT18" s="457">
        <v>0</v>
      </c>
      <c r="AU18" s="457">
        <v>0</v>
      </c>
      <c r="AV18" s="457">
        <v>76</v>
      </c>
      <c r="AW18" s="457">
        <v>0</v>
      </c>
      <c r="AX18" s="457">
        <v>14</v>
      </c>
      <c r="AY18" s="457">
        <v>0</v>
      </c>
      <c r="AZ18" s="457">
        <v>0</v>
      </c>
      <c r="BA18" s="457">
        <v>0</v>
      </c>
      <c r="BB18" s="457">
        <v>0</v>
      </c>
      <c r="BC18" s="457">
        <v>0</v>
      </c>
      <c r="BD18" s="457">
        <v>95</v>
      </c>
      <c r="BE18" s="457">
        <v>0</v>
      </c>
      <c r="BF18" s="457">
        <v>0</v>
      </c>
      <c r="BG18" s="457">
        <v>0</v>
      </c>
      <c r="BH18" s="457">
        <v>0</v>
      </c>
      <c r="BI18" s="457">
        <v>0</v>
      </c>
      <c r="BJ18" s="457">
        <v>0</v>
      </c>
      <c r="BK18" s="457">
        <v>0</v>
      </c>
      <c r="BL18" s="457">
        <v>0</v>
      </c>
      <c r="BM18" s="457">
        <v>0</v>
      </c>
      <c r="BN18" s="457">
        <v>45</v>
      </c>
      <c r="BO18" s="457">
        <v>0</v>
      </c>
      <c r="BP18" s="457">
        <v>0</v>
      </c>
      <c r="BQ18" s="457">
        <v>0</v>
      </c>
      <c r="BR18" s="457">
        <v>0</v>
      </c>
      <c r="BS18" s="457">
        <v>0</v>
      </c>
      <c r="BT18" s="457">
        <v>0</v>
      </c>
      <c r="BU18" s="457">
        <v>0</v>
      </c>
      <c r="BV18" s="457">
        <v>0</v>
      </c>
      <c r="BW18" s="457">
        <v>0</v>
      </c>
      <c r="BX18" s="457">
        <v>0</v>
      </c>
      <c r="BY18" s="457">
        <v>0</v>
      </c>
      <c r="BZ18" s="457">
        <v>0</v>
      </c>
      <c r="CA18" s="457">
        <v>0</v>
      </c>
      <c r="CB18" s="457">
        <v>0</v>
      </c>
      <c r="CC18" s="457">
        <v>0</v>
      </c>
      <c r="CD18" s="457">
        <v>0</v>
      </c>
      <c r="CE18" s="457">
        <v>0</v>
      </c>
      <c r="CF18" s="457">
        <v>0</v>
      </c>
      <c r="CG18" s="457">
        <v>0</v>
      </c>
      <c r="CH18" s="457">
        <v>0</v>
      </c>
      <c r="CI18" s="457">
        <v>0</v>
      </c>
      <c r="CJ18" s="457">
        <v>0</v>
      </c>
      <c r="CK18" s="457">
        <v>0</v>
      </c>
      <c r="CL18" s="457">
        <v>0</v>
      </c>
      <c r="CM18" s="457">
        <v>0</v>
      </c>
      <c r="CN18" s="457">
        <v>0</v>
      </c>
      <c r="CO18" s="457">
        <v>0</v>
      </c>
      <c r="CP18" s="457">
        <v>0</v>
      </c>
      <c r="CQ18" s="457">
        <v>0</v>
      </c>
      <c r="CR18" s="457">
        <v>0</v>
      </c>
      <c r="CS18" s="457">
        <v>0</v>
      </c>
      <c r="CT18" s="457">
        <v>0</v>
      </c>
      <c r="CU18" s="457">
        <v>0</v>
      </c>
      <c r="CV18" s="457">
        <v>0</v>
      </c>
      <c r="CW18" s="457">
        <v>0</v>
      </c>
      <c r="CX18" s="457">
        <v>0</v>
      </c>
      <c r="CY18" s="457">
        <v>0</v>
      </c>
      <c r="CZ18" s="457">
        <v>0</v>
      </c>
      <c r="DA18" s="457">
        <v>0</v>
      </c>
      <c r="DB18" s="457">
        <v>0</v>
      </c>
      <c r="DC18" s="457">
        <v>0</v>
      </c>
      <c r="DD18" s="457">
        <v>0</v>
      </c>
      <c r="DE18" s="457">
        <v>0</v>
      </c>
      <c r="DF18" s="457">
        <v>0</v>
      </c>
      <c r="DG18" s="457">
        <v>0</v>
      </c>
      <c r="DH18" s="457">
        <v>0</v>
      </c>
      <c r="DI18" s="457">
        <v>200</v>
      </c>
      <c r="DJ18" s="457">
        <v>0</v>
      </c>
      <c r="DK18" s="457">
        <v>0</v>
      </c>
      <c r="DL18" s="457">
        <v>6</v>
      </c>
      <c r="DM18" s="457">
        <v>0</v>
      </c>
      <c r="DN18" s="457">
        <v>0</v>
      </c>
      <c r="DO18" s="457">
        <v>0</v>
      </c>
      <c r="DP18" s="457">
        <v>0</v>
      </c>
      <c r="DQ18" s="457">
        <v>0</v>
      </c>
      <c r="DR18" s="457">
        <v>19577</v>
      </c>
      <c r="DS18" s="457">
        <v>0</v>
      </c>
      <c r="DT18" s="457">
        <v>18827</v>
      </c>
      <c r="DU18" s="457">
        <v>0</v>
      </c>
      <c r="DV18" s="457">
        <v>55031</v>
      </c>
      <c r="DW18" s="457">
        <v>1686</v>
      </c>
      <c r="DX18" s="457">
        <v>0</v>
      </c>
      <c r="DY18" s="362">
        <v>0</v>
      </c>
      <c r="DZ18">
        <v>0</v>
      </c>
      <c r="EA18">
        <v>0</v>
      </c>
    </row>
    <row r="19" spans="1:131">
      <c r="A19" s="362" t="s">
        <v>2705</v>
      </c>
      <c r="B19" s="457">
        <v>10158</v>
      </c>
      <c r="C19" s="457">
        <v>170</v>
      </c>
      <c r="D19" s="457">
        <v>1603</v>
      </c>
      <c r="E19" s="457">
        <v>0</v>
      </c>
      <c r="F19" s="457">
        <v>1047</v>
      </c>
      <c r="G19" s="457">
        <v>0</v>
      </c>
      <c r="H19" s="457">
        <v>13</v>
      </c>
      <c r="I19" s="457">
        <v>239</v>
      </c>
      <c r="J19" s="457">
        <v>455</v>
      </c>
      <c r="K19" s="457">
        <v>0</v>
      </c>
      <c r="L19" s="457">
        <v>0</v>
      </c>
      <c r="M19" s="457">
        <v>0</v>
      </c>
      <c r="N19" s="457">
        <v>32440</v>
      </c>
      <c r="O19" s="457">
        <v>19017</v>
      </c>
      <c r="P19" s="457">
        <v>0</v>
      </c>
      <c r="Q19" s="457">
        <v>-378</v>
      </c>
      <c r="R19" s="457">
        <v>0</v>
      </c>
      <c r="S19" s="457">
        <v>0</v>
      </c>
      <c r="T19" s="457">
        <v>1079</v>
      </c>
      <c r="U19" s="457">
        <v>4909</v>
      </c>
      <c r="V19" s="457">
        <v>0</v>
      </c>
      <c r="W19" s="457">
        <v>0</v>
      </c>
      <c r="X19" s="457">
        <v>0</v>
      </c>
      <c r="Y19" s="457">
        <v>0</v>
      </c>
      <c r="Z19" s="457">
        <v>0</v>
      </c>
      <c r="AA19" s="457">
        <v>0</v>
      </c>
      <c r="AB19" s="457">
        <v>0</v>
      </c>
      <c r="AC19" s="457">
        <v>0</v>
      </c>
      <c r="AD19" s="457">
        <v>0</v>
      </c>
      <c r="AE19" s="457">
        <v>0</v>
      </c>
      <c r="AF19" s="457">
        <v>0</v>
      </c>
      <c r="AG19" s="457">
        <v>0</v>
      </c>
      <c r="AH19" s="457">
        <v>0</v>
      </c>
      <c r="AI19" s="457">
        <v>485</v>
      </c>
      <c r="AJ19" s="457">
        <v>0</v>
      </c>
      <c r="AK19" s="457">
        <v>0</v>
      </c>
      <c r="AL19" s="457">
        <v>0</v>
      </c>
      <c r="AM19" s="457">
        <v>0</v>
      </c>
      <c r="AN19" s="457">
        <v>0</v>
      </c>
      <c r="AO19" s="457">
        <v>51350</v>
      </c>
      <c r="AP19" s="457">
        <v>64687</v>
      </c>
      <c r="AQ19" s="457">
        <v>22038</v>
      </c>
      <c r="AR19" s="457">
        <v>215</v>
      </c>
      <c r="AS19" s="457">
        <v>0</v>
      </c>
      <c r="AT19" s="457">
        <v>0</v>
      </c>
      <c r="AU19" s="457">
        <v>222</v>
      </c>
      <c r="AV19" s="457">
        <v>924</v>
      </c>
      <c r="AW19" s="457">
        <v>20</v>
      </c>
      <c r="AX19" s="457">
        <v>1755</v>
      </c>
      <c r="AY19" s="457">
        <v>0</v>
      </c>
      <c r="AZ19" s="457">
        <v>0</v>
      </c>
      <c r="BA19" s="457">
        <v>0</v>
      </c>
      <c r="BB19" s="457">
        <v>0</v>
      </c>
      <c r="BC19" s="457">
        <v>0</v>
      </c>
      <c r="BD19" s="457">
        <v>202</v>
      </c>
      <c r="BE19" s="457">
        <v>0</v>
      </c>
      <c r="BF19" s="457">
        <v>0</v>
      </c>
      <c r="BG19" s="457">
        <v>0</v>
      </c>
      <c r="BH19" s="457">
        <v>0</v>
      </c>
      <c r="BI19" s="457">
        <v>0</v>
      </c>
      <c r="BJ19" s="457">
        <v>0</v>
      </c>
      <c r="BK19" s="457">
        <v>0</v>
      </c>
      <c r="BL19" s="457">
        <v>0</v>
      </c>
      <c r="BM19" s="457">
        <v>0</v>
      </c>
      <c r="BN19" s="457">
        <v>0</v>
      </c>
      <c r="BO19" s="457">
        <v>0</v>
      </c>
      <c r="BP19" s="457">
        <v>0</v>
      </c>
      <c r="BQ19" s="457">
        <v>0</v>
      </c>
      <c r="BR19" s="457">
        <v>0</v>
      </c>
      <c r="BS19" s="457">
        <v>0</v>
      </c>
      <c r="BT19" s="457">
        <v>0</v>
      </c>
      <c r="BU19" s="457">
        <v>0</v>
      </c>
      <c r="BV19" s="457">
        <v>0</v>
      </c>
      <c r="BW19" s="457">
        <v>0</v>
      </c>
      <c r="BX19" s="457">
        <v>0</v>
      </c>
      <c r="BY19" s="457">
        <v>0</v>
      </c>
      <c r="BZ19" s="457">
        <v>0</v>
      </c>
      <c r="CA19" s="457">
        <v>0</v>
      </c>
      <c r="CB19" s="457">
        <v>0</v>
      </c>
      <c r="CC19" s="457">
        <v>0</v>
      </c>
      <c r="CD19" s="457">
        <v>0</v>
      </c>
      <c r="CE19" s="457">
        <v>0</v>
      </c>
      <c r="CF19" s="457">
        <v>0</v>
      </c>
      <c r="CG19" s="457">
        <v>0</v>
      </c>
      <c r="CH19" s="457">
        <v>51</v>
      </c>
      <c r="CI19" s="457">
        <v>0</v>
      </c>
      <c r="CJ19" s="457">
        <v>0</v>
      </c>
      <c r="CK19" s="457">
        <v>0</v>
      </c>
      <c r="CL19" s="457">
        <v>0</v>
      </c>
      <c r="CM19" s="457">
        <v>0</v>
      </c>
      <c r="CN19" s="457">
        <v>0</v>
      </c>
      <c r="CO19" s="457">
        <v>0</v>
      </c>
      <c r="CP19" s="457">
        <v>0</v>
      </c>
      <c r="CQ19" s="457">
        <v>0</v>
      </c>
      <c r="CR19" s="457">
        <v>0</v>
      </c>
      <c r="CS19" s="457">
        <v>0</v>
      </c>
      <c r="CT19" s="457">
        <v>789</v>
      </c>
      <c r="CU19" s="457">
        <v>0</v>
      </c>
      <c r="CV19" s="457">
        <v>0</v>
      </c>
      <c r="CW19" s="457">
        <v>0</v>
      </c>
      <c r="CX19" s="457">
        <v>1388</v>
      </c>
      <c r="CY19" s="457">
        <v>0</v>
      </c>
      <c r="CZ19" s="457">
        <v>7</v>
      </c>
      <c r="DA19" s="457">
        <v>0</v>
      </c>
      <c r="DB19" s="457">
        <v>0</v>
      </c>
      <c r="DC19" s="457">
        <v>0</v>
      </c>
      <c r="DD19" s="457">
        <v>0</v>
      </c>
      <c r="DE19" s="457">
        <v>0</v>
      </c>
      <c r="DF19" s="457">
        <v>0</v>
      </c>
      <c r="DG19" s="457">
        <v>0</v>
      </c>
      <c r="DH19" s="457">
        <v>0</v>
      </c>
      <c r="DI19" s="457">
        <v>14105</v>
      </c>
      <c r="DJ19" s="457">
        <v>0</v>
      </c>
      <c r="DK19" s="457">
        <v>30</v>
      </c>
      <c r="DL19" s="457">
        <v>2073</v>
      </c>
      <c r="DM19" s="457">
        <v>3869</v>
      </c>
      <c r="DN19" s="457">
        <v>30737</v>
      </c>
      <c r="DO19" s="457">
        <v>0</v>
      </c>
      <c r="DP19" s="457">
        <v>0</v>
      </c>
      <c r="DQ19" s="457">
        <v>6291</v>
      </c>
      <c r="DR19" s="457">
        <v>1215227</v>
      </c>
      <c r="DS19" s="457">
        <v>276677</v>
      </c>
      <c r="DT19" s="457">
        <v>746144</v>
      </c>
      <c r="DU19" s="457">
        <v>161600</v>
      </c>
      <c r="DV19" s="457">
        <v>351146</v>
      </c>
      <c r="DW19" s="457">
        <v>71534</v>
      </c>
      <c r="DX19" s="457">
        <v>48671</v>
      </c>
      <c r="DY19" s="362">
        <v>199805</v>
      </c>
      <c r="DZ19">
        <v>140296</v>
      </c>
      <c r="EA19">
        <v>-9774</v>
      </c>
    </row>
    <row r="20" spans="1:131">
      <c r="A20" s="362" t="s">
        <v>2418</v>
      </c>
      <c r="B20" s="457">
        <v>3155.85142</v>
      </c>
      <c r="C20" s="457">
        <v>0</v>
      </c>
      <c r="D20" s="457">
        <v>0</v>
      </c>
      <c r="E20" s="457">
        <v>2531.5918700000002</v>
      </c>
      <c r="F20" s="457">
        <v>0</v>
      </c>
      <c r="G20" s="457">
        <v>0</v>
      </c>
      <c r="H20" s="457">
        <v>3071.1143999999999</v>
      </c>
      <c r="I20" s="457">
        <v>0</v>
      </c>
      <c r="J20" s="457">
        <v>0</v>
      </c>
      <c r="K20" s="457">
        <v>0</v>
      </c>
      <c r="L20" s="457">
        <v>0</v>
      </c>
      <c r="M20" s="457">
        <v>0</v>
      </c>
      <c r="N20" s="457">
        <v>36433.07561</v>
      </c>
      <c r="O20" s="457">
        <v>0</v>
      </c>
      <c r="P20" s="457">
        <v>0</v>
      </c>
      <c r="Q20" s="457">
        <v>0</v>
      </c>
      <c r="R20" s="457">
        <v>0</v>
      </c>
      <c r="S20" s="457">
        <v>0</v>
      </c>
      <c r="T20" s="457">
        <v>604.39561000000003</v>
      </c>
      <c r="U20" s="457">
        <v>0</v>
      </c>
      <c r="V20" s="457">
        <v>0</v>
      </c>
      <c r="W20" s="457">
        <v>0</v>
      </c>
      <c r="X20" s="457">
        <v>0</v>
      </c>
      <c r="Y20" s="457">
        <v>0</v>
      </c>
      <c r="Z20" s="457">
        <v>0</v>
      </c>
      <c r="AA20" s="457">
        <v>0</v>
      </c>
      <c r="AB20" s="457">
        <v>0</v>
      </c>
      <c r="AC20" s="457">
        <v>0</v>
      </c>
      <c r="AD20" s="457">
        <v>0</v>
      </c>
      <c r="AE20" s="457">
        <v>0</v>
      </c>
      <c r="AF20" s="457">
        <v>0</v>
      </c>
      <c r="AG20" s="457">
        <v>0</v>
      </c>
      <c r="AH20" s="457">
        <v>0</v>
      </c>
      <c r="AI20" s="457">
        <v>3486.3494700000001</v>
      </c>
      <c r="AJ20" s="457">
        <v>0</v>
      </c>
      <c r="AK20" s="457">
        <v>0</v>
      </c>
      <c r="AL20" s="457">
        <v>0</v>
      </c>
      <c r="AM20" s="457">
        <v>0</v>
      </c>
      <c r="AN20" s="457">
        <v>0</v>
      </c>
      <c r="AO20" s="457">
        <v>1399.7929300000001</v>
      </c>
      <c r="AP20" s="457">
        <v>306.38648999999998</v>
      </c>
      <c r="AQ20" s="457">
        <v>547.72393</v>
      </c>
      <c r="AR20" s="457">
        <v>874.37708999999995</v>
      </c>
      <c r="AS20" s="457">
        <v>0</v>
      </c>
      <c r="AT20" s="457">
        <v>0</v>
      </c>
      <c r="AU20" s="457">
        <v>79.367159999999998</v>
      </c>
      <c r="AV20" s="457">
        <v>0</v>
      </c>
      <c r="AW20" s="457">
        <v>0</v>
      </c>
      <c r="AX20" s="457">
        <v>241.81780000000001</v>
      </c>
      <c r="AY20" s="457">
        <v>0</v>
      </c>
      <c r="AZ20" s="457">
        <v>0</v>
      </c>
      <c r="BA20" s="457">
        <v>0</v>
      </c>
      <c r="BB20" s="457">
        <v>0</v>
      </c>
      <c r="BC20" s="457">
        <v>0</v>
      </c>
      <c r="BD20" s="457">
        <v>326.08996999999999</v>
      </c>
      <c r="BE20" s="457">
        <v>0</v>
      </c>
      <c r="BF20" s="457">
        <v>0</v>
      </c>
      <c r="BG20" s="457">
        <v>0</v>
      </c>
      <c r="BH20" s="457">
        <v>0</v>
      </c>
      <c r="BI20" s="457">
        <v>0</v>
      </c>
      <c r="BJ20" s="457">
        <v>0</v>
      </c>
      <c r="BK20" s="457">
        <v>0</v>
      </c>
      <c r="BL20" s="457">
        <v>0</v>
      </c>
      <c r="BM20" s="457">
        <v>0</v>
      </c>
      <c r="BN20" s="457">
        <v>0</v>
      </c>
      <c r="BO20" s="457">
        <v>0</v>
      </c>
      <c r="BP20" s="457">
        <v>0</v>
      </c>
      <c r="BQ20" s="457">
        <v>0</v>
      </c>
      <c r="BR20" s="457">
        <v>0</v>
      </c>
      <c r="BS20" s="457">
        <v>0</v>
      </c>
      <c r="BT20" s="457">
        <v>0</v>
      </c>
      <c r="BU20" s="457">
        <v>0</v>
      </c>
      <c r="BV20" s="457">
        <v>0</v>
      </c>
      <c r="BW20" s="457">
        <v>0</v>
      </c>
      <c r="BX20" s="457">
        <v>0</v>
      </c>
      <c r="BY20" s="457">
        <v>0</v>
      </c>
      <c r="BZ20" s="457">
        <v>0</v>
      </c>
      <c r="CA20" s="457">
        <v>0</v>
      </c>
      <c r="CB20" s="457">
        <v>0</v>
      </c>
      <c r="CC20" s="457">
        <v>0</v>
      </c>
      <c r="CD20" s="457">
        <v>0</v>
      </c>
      <c r="CE20" s="457">
        <v>6322.90672</v>
      </c>
      <c r="CF20" s="457">
        <v>0</v>
      </c>
      <c r="CG20" s="457">
        <v>0</v>
      </c>
      <c r="CH20" s="457">
        <v>0</v>
      </c>
      <c r="CI20" s="457">
        <v>0</v>
      </c>
      <c r="CJ20" s="457">
        <v>0</v>
      </c>
      <c r="CK20" s="457">
        <v>0</v>
      </c>
      <c r="CL20" s="457">
        <v>0</v>
      </c>
      <c r="CM20" s="457">
        <v>0</v>
      </c>
      <c r="CN20" s="457">
        <v>0</v>
      </c>
      <c r="CO20" s="457">
        <v>0</v>
      </c>
      <c r="CP20" s="457">
        <v>0</v>
      </c>
      <c r="CQ20" s="457">
        <v>0</v>
      </c>
      <c r="CR20" s="457">
        <v>0</v>
      </c>
      <c r="CS20" s="457">
        <v>0</v>
      </c>
      <c r="CT20" s="457">
        <v>0</v>
      </c>
      <c r="CU20" s="457">
        <v>0</v>
      </c>
      <c r="CV20" s="457">
        <v>0</v>
      </c>
      <c r="CW20" s="457">
        <v>3302.6691599999999</v>
      </c>
      <c r="CX20" s="457">
        <v>2370.1854699999999</v>
      </c>
      <c r="CY20" s="457">
        <v>1386.49694</v>
      </c>
      <c r="CZ20" s="457">
        <v>1606.07916</v>
      </c>
      <c r="DA20" s="457">
        <v>0</v>
      </c>
      <c r="DB20" s="457">
        <v>0</v>
      </c>
      <c r="DC20" s="457">
        <v>0</v>
      </c>
      <c r="DD20" s="457">
        <v>0</v>
      </c>
      <c r="DE20" s="457">
        <v>0</v>
      </c>
      <c r="DF20" s="457">
        <v>0</v>
      </c>
      <c r="DG20" s="457">
        <v>0</v>
      </c>
      <c r="DH20" s="457">
        <v>0</v>
      </c>
      <c r="DI20" s="457">
        <v>4312.0880100000004</v>
      </c>
      <c r="DJ20" s="457">
        <v>0</v>
      </c>
      <c r="DK20" s="457">
        <v>199.21736999999999</v>
      </c>
      <c r="DL20" s="457">
        <v>25.006730000000001</v>
      </c>
      <c r="DM20" s="457">
        <v>3628.9264499999999</v>
      </c>
      <c r="DN20" s="457">
        <v>0</v>
      </c>
      <c r="DO20" s="457">
        <v>0</v>
      </c>
      <c r="DP20" s="457">
        <v>0</v>
      </c>
      <c r="DQ20" s="457">
        <v>0</v>
      </c>
      <c r="DR20" s="457">
        <v>325999.92528000002</v>
      </c>
      <c r="DS20" s="457">
        <v>0</v>
      </c>
      <c r="DT20" s="457">
        <v>137501</v>
      </c>
      <c r="DU20" s="457">
        <v>55300</v>
      </c>
      <c r="DV20" s="457">
        <v>41610</v>
      </c>
      <c r="DW20" s="457">
        <v>34789.404999999999</v>
      </c>
      <c r="DX20" s="457">
        <v>0</v>
      </c>
      <c r="DY20" s="362">
        <v>14521</v>
      </c>
      <c r="DZ20">
        <v>212740</v>
      </c>
      <c r="EA20">
        <v>0</v>
      </c>
    </row>
    <row r="21" spans="1:131">
      <c r="A21" s="362" t="s">
        <v>2972</v>
      </c>
      <c r="B21" s="457">
        <v>5123</v>
      </c>
      <c r="C21" s="457">
        <v>241</v>
      </c>
      <c r="D21" s="457">
        <v>0</v>
      </c>
      <c r="E21" s="457">
        <v>7008</v>
      </c>
      <c r="F21" s="457">
        <v>0</v>
      </c>
      <c r="G21" s="457">
        <v>0</v>
      </c>
      <c r="H21" s="457">
        <v>552</v>
      </c>
      <c r="I21" s="457">
        <v>0</v>
      </c>
      <c r="J21" s="457">
        <v>0</v>
      </c>
      <c r="K21" s="457">
        <v>0</v>
      </c>
      <c r="L21" s="457">
        <v>0</v>
      </c>
      <c r="M21" s="457">
        <v>0</v>
      </c>
      <c r="N21" s="457">
        <v>10164</v>
      </c>
      <c r="O21" s="457">
        <v>0</v>
      </c>
      <c r="P21" s="457">
        <v>0</v>
      </c>
      <c r="Q21" s="457">
        <v>0</v>
      </c>
      <c r="R21" s="457">
        <v>0</v>
      </c>
      <c r="S21" s="457">
        <v>0</v>
      </c>
      <c r="T21" s="457">
        <v>0</v>
      </c>
      <c r="U21" s="457">
        <v>0</v>
      </c>
      <c r="V21" s="457">
        <v>0</v>
      </c>
      <c r="W21" s="457">
        <v>0</v>
      </c>
      <c r="X21" s="457">
        <v>0</v>
      </c>
      <c r="Y21" s="457">
        <v>0</v>
      </c>
      <c r="Z21" s="457">
        <v>0</v>
      </c>
      <c r="AA21" s="457">
        <v>0</v>
      </c>
      <c r="AB21" s="457">
        <v>0</v>
      </c>
      <c r="AC21" s="457">
        <v>0</v>
      </c>
      <c r="AD21" s="457">
        <v>0</v>
      </c>
      <c r="AE21" s="457">
        <v>0</v>
      </c>
      <c r="AF21" s="457">
        <v>0</v>
      </c>
      <c r="AG21" s="457">
        <v>0</v>
      </c>
      <c r="AH21" s="457">
        <v>0</v>
      </c>
      <c r="AI21" s="457">
        <v>31</v>
      </c>
      <c r="AJ21" s="457">
        <v>0</v>
      </c>
      <c r="AK21" s="457">
        <v>0</v>
      </c>
      <c r="AL21" s="457">
        <v>0</v>
      </c>
      <c r="AM21" s="457">
        <v>0</v>
      </c>
      <c r="AN21" s="457">
        <v>0</v>
      </c>
      <c r="AO21" s="457">
        <v>2071</v>
      </c>
      <c r="AP21" s="457">
        <v>3204</v>
      </c>
      <c r="AQ21" s="457">
        <v>0</v>
      </c>
      <c r="AR21" s="457">
        <v>2529</v>
      </c>
      <c r="AS21" s="457">
        <v>0</v>
      </c>
      <c r="AT21" s="457">
        <v>0</v>
      </c>
      <c r="AU21" s="457">
        <v>189</v>
      </c>
      <c r="AV21" s="457">
        <v>0</v>
      </c>
      <c r="AW21" s="457">
        <v>0</v>
      </c>
      <c r="AX21" s="457">
        <v>167</v>
      </c>
      <c r="AY21" s="457">
        <v>0</v>
      </c>
      <c r="AZ21" s="457">
        <v>0</v>
      </c>
      <c r="BA21" s="457">
        <v>0</v>
      </c>
      <c r="BB21" s="457">
        <v>0</v>
      </c>
      <c r="BC21" s="457">
        <v>0</v>
      </c>
      <c r="BD21" s="457">
        <v>0</v>
      </c>
      <c r="BE21" s="457">
        <v>0</v>
      </c>
      <c r="BF21" s="457">
        <v>0</v>
      </c>
      <c r="BG21" s="457">
        <v>3</v>
      </c>
      <c r="BH21" s="457">
        <v>0</v>
      </c>
      <c r="BI21" s="457">
        <v>0</v>
      </c>
      <c r="BJ21" s="457">
        <v>0</v>
      </c>
      <c r="BK21" s="457">
        <v>0</v>
      </c>
      <c r="BL21" s="457">
        <v>0</v>
      </c>
      <c r="BM21" s="457">
        <v>18</v>
      </c>
      <c r="BN21" s="457">
        <v>0</v>
      </c>
      <c r="BO21" s="457">
        <v>0</v>
      </c>
      <c r="BP21" s="457">
        <v>23</v>
      </c>
      <c r="BQ21" s="457">
        <v>0</v>
      </c>
      <c r="BR21" s="457">
        <v>0</v>
      </c>
      <c r="BS21" s="457">
        <v>0</v>
      </c>
      <c r="BT21" s="457">
        <v>0</v>
      </c>
      <c r="BU21" s="457">
        <v>0</v>
      </c>
      <c r="BV21" s="457">
        <v>0</v>
      </c>
      <c r="BW21" s="457">
        <v>0</v>
      </c>
      <c r="BX21" s="457">
        <v>0</v>
      </c>
      <c r="BY21" s="457">
        <v>0</v>
      </c>
      <c r="BZ21" s="457">
        <v>0</v>
      </c>
      <c r="CA21" s="457">
        <v>0</v>
      </c>
      <c r="CB21" s="457">
        <v>0</v>
      </c>
      <c r="CC21" s="457">
        <v>0</v>
      </c>
      <c r="CD21" s="457">
        <v>0</v>
      </c>
      <c r="CE21" s="457">
        <v>0</v>
      </c>
      <c r="CF21" s="457">
        <v>0</v>
      </c>
      <c r="CG21" s="457">
        <v>0</v>
      </c>
      <c r="CH21" s="457">
        <v>44</v>
      </c>
      <c r="CI21" s="457">
        <v>0</v>
      </c>
      <c r="CJ21" s="457">
        <v>0</v>
      </c>
      <c r="CK21" s="457">
        <v>0</v>
      </c>
      <c r="CL21" s="457">
        <v>0</v>
      </c>
      <c r="CM21" s="457">
        <v>0</v>
      </c>
      <c r="CN21" s="457">
        <v>0</v>
      </c>
      <c r="CO21" s="457">
        <v>0</v>
      </c>
      <c r="CP21" s="457">
        <v>0</v>
      </c>
      <c r="CQ21" s="457">
        <v>0</v>
      </c>
      <c r="CR21" s="457">
        <v>0</v>
      </c>
      <c r="CS21" s="457">
        <v>0</v>
      </c>
      <c r="CT21" s="457">
        <v>0</v>
      </c>
      <c r="CU21" s="457">
        <v>0</v>
      </c>
      <c r="CV21" s="457">
        <v>0</v>
      </c>
      <c r="CW21" s="457">
        <v>30836</v>
      </c>
      <c r="CX21" s="457">
        <v>17507</v>
      </c>
      <c r="CY21" s="457">
        <v>1672</v>
      </c>
      <c r="CZ21" s="457">
        <v>0</v>
      </c>
      <c r="DA21" s="457">
        <v>0</v>
      </c>
      <c r="DB21" s="457">
        <v>0</v>
      </c>
      <c r="DC21" s="457">
        <v>0</v>
      </c>
      <c r="DD21" s="457">
        <v>0</v>
      </c>
      <c r="DE21" s="457">
        <v>0</v>
      </c>
      <c r="DF21" s="457">
        <v>0</v>
      </c>
      <c r="DG21" s="457">
        <v>0</v>
      </c>
      <c r="DH21" s="457">
        <v>0</v>
      </c>
      <c r="DI21" s="457">
        <v>5756</v>
      </c>
      <c r="DJ21" s="457">
        <v>0</v>
      </c>
      <c r="DK21" s="457">
        <v>182</v>
      </c>
      <c r="DL21" s="457">
        <v>571</v>
      </c>
      <c r="DM21" s="457">
        <v>0</v>
      </c>
      <c r="DN21" s="457">
        <v>325</v>
      </c>
      <c r="DO21" s="457">
        <v>0</v>
      </c>
      <c r="DP21" s="457">
        <v>0</v>
      </c>
      <c r="DQ21" s="457">
        <v>0</v>
      </c>
      <c r="DR21" s="457">
        <v>604910</v>
      </c>
      <c r="DS21" s="457">
        <v>0</v>
      </c>
      <c r="DT21" s="457">
        <v>434903</v>
      </c>
      <c r="DU21" s="457">
        <v>41174</v>
      </c>
      <c r="DV21" s="457">
        <v>111619</v>
      </c>
      <c r="DW21" s="457">
        <v>0</v>
      </c>
      <c r="DX21" s="457">
        <v>0</v>
      </c>
      <c r="DY21" s="362">
        <v>125187</v>
      </c>
      <c r="DZ21">
        <v>5046</v>
      </c>
      <c r="EA21">
        <v>0</v>
      </c>
    </row>
    <row r="22" spans="1:131">
      <c r="A22" s="362" t="s">
        <v>2918</v>
      </c>
      <c r="B22" s="457">
        <v>569</v>
      </c>
      <c r="C22" s="457">
        <v>98</v>
      </c>
      <c r="D22" s="457">
        <v>0</v>
      </c>
      <c r="E22" s="457">
        <v>11</v>
      </c>
      <c r="F22" s="457">
        <v>7171</v>
      </c>
      <c r="G22" s="457">
        <v>0</v>
      </c>
      <c r="H22" s="457">
        <v>1266</v>
      </c>
      <c r="I22" s="457">
        <v>10</v>
      </c>
      <c r="J22" s="457">
        <v>0</v>
      </c>
      <c r="K22" s="457">
        <v>0</v>
      </c>
      <c r="L22" s="457">
        <v>0</v>
      </c>
      <c r="M22" s="457">
        <v>0</v>
      </c>
      <c r="N22" s="457">
        <v>22281</v>
      </c>
      <c r="O22" s="457">
        <v>714</v>
      </c>
      <c r="P22" s="457">
        <v>0</v>
      </c>
      <c r="Q22" s="457">
        <v>414</v>
      </c>
      <c r="R22" s="457">
        <v>0</v>
      </c>
      <c r="S22" s="457">
        <v>0</v>
      </c>
      <c r="T22" s="457">
        <v>5476</v>
      </c>
      <c r="U22" s="457">
        <v>0</v>
      </c>
      <c r="V22" s="457">
        <v>0</v>
      </c>
      <c r="W22" s="457">
        <v>0</v>
      </c>
      <c r="X22" s="457">
        <v>0</v>
      </c>
      <c r="Y22" s="457">
        <v>0</v>
      </c>
      <c r="Z22" s="457">
        <v>0</v>
      </c>
      <c r="AA22" s="457">
        <v>0</v>
      </c>
      <c r="AB22" s="457">
        <v>0</v>
      </c>
      <c r="AC22" s="457">
        <v>0</v>
      </c>
      <c r="AD22" s="457">
        <v>0</v>
      </c>
      <c r="AE22" s="457">
        <v>0</v>
      </c>
      <c r="AF22" s="457">
        <v>0</v>
      </c>
      <c r="AG22" s="457">
        <v>0</v>
      </c>
      <c r="AH22" s="457">
        <v>0</v>
      </c>
      <c r="AI22" s="457">
        <v>84</v>
      </c>
      <c r="AJ22" s="457">
        <v>31</v>
      </c>
      <c r="AK22" s="457">
        <v>0</v>
      </c>
      <c r="AL22" s="457">
        <v>0</v>
      </c>
      <c r="AM22" s="457">
        <v>0</v>
      </c>
      <c r="AN22" s="457">
        <v>0</v>
      </c>
      <c r="AO22" s="457">
        <v>28062</v>
      </c>
      <c r="AP22" s="457">
        <v>4051</v>
      </c>
      <c r="AQ22" s="457">
        <v>7386</v>
      </c>
      <c r="AR22" s="457">
        <v>469</v>
      </c>
      <c r="AS22" s="457">
        <v>0</v>
      </c>
      <c r="AT22" s="457">
        <v>0</v>
      </c>
      <c r="AU22" s="457">
        <v>603</v>
      </c>
      <c r="AV22" s="457">
        <v>361</v>
      </c>
      <c r="AW22" s="457">
        <v>0</v>
      </c>
      <c r="AX22" s="457">
        <v>259</v>
      </c>
      <c r="AY22" s="457">
        <v>0</v>
      </c>
      <c r="AZ22" s="457">
        <v>0</v>
      </c>
      <c r="BA22" s="457">
        <v>0</v>
      </c>
      <c r="BB22" s="457">
        <v>0</v>
      </c>
      <c r="BC22" s="457">
        <v>0</v>
      </c>
      <c r="BD22" s="457">
        <v>7</v>
      </c>
      <c r="BE22" s="457">
        <v>0</v>
      </c>
      <c r="BF22" s="457">
        <v>0</v>
      </c>
      <c r="BG22" s="457">
        <v>160</v>
      </c>
      <c r="BH22" s="457">
        <v>0</v>
      </c>
      <c r="BI22" s="457">
        <v>0</v>
      </c>
      <c r="BJ22" s="457">
        <v>0</v>
      </c>
      <c r="BK22" s="457">
        <v>0</v>
      </c>
      <c r="BL22" s="457">
        <v>0</v>
      </c>
      <c r="BM22" s="457">
        <v>4</v>
      </c>
      <c r="BN22" s="457">
        <v>9</v>
      </c>
      <c r="BO22" s="457">
        <v>0</v>
      </c>
      <c r="BP22" s="457">
        <v>61</v>
      </c>
      <c r="BQ22" s="457">
        <v>0</v>
      </c>
      <c r="BR22" s="457">
        <v>0</v>
      </c>
      <c r="BS22" s="457">
        <v>0</v>
      </c>
      <c r="BT22" s="457">
        <v>0</v>
      </c>
      <c r="BU22" s="457">
        <v>0</v>
      </c>
      <c r="BV22" s="457">
        <v>0</v>
      </c>
      <c r="BW22" s="457">
        <v>0</v>
      </c>
      <c r="BX22" s="457">
        <v>0</v>
      </c>
      <c r="BY22" s="457">
        <v>0</v>
      </c>
      <c r="BZ22" s="457">
        <v>0</v>
      </c>
      <c r="CA22" s="457">
        <v>0</v>
      </c>
      <c r="CB22" s="457">
        <v>0</v>
      </c>
      <c r="CC22" s="457">
        <v>0</v>
      </c>
      <c r="CD22" s="457">
        <v>0</v>
      </c>
      <c r="CE22" s="457">
        <v>0</v>
      </c>
      <c r="CF22" s="457">
        <v>0</v>
      </c>
      <c r="CG22" s="457">
        <v>0</v>
      </c>
      <c r="CH22" s="457">
        <v>1105</v>
      </c>
      <c r="CI22" s="457">
        <v>0</v>
      </c>
      <c r="CJ22" s="457">
        <v>0</v>
      </c>
      <c r="CK22" s="457">
        <v>0</v>
      </c>
      <c r="CL22" s="457">
        <v>0</v>
      </c>
      <c r="CM22" s="457">
        <v>0</v>
      </c>
      <c r="CN22" s="457">
        <v>0</v>
      </c>
      <c r="CO22" s="457">
        <v>0</v>
      </c>
      <c r="CP22" s="457">
        <v>0</v>
      </c>
      <c r="CQ22" s="457">
        <v>0</v>
      </c>
      <c r="CR22" s="457">
        <v>0</v>
      </c>
      <c r="CS22" s="457">
        <v>0</v>
      </c>
      <c r="CT22" s="457">
        <v>19</v>
      </c>
      <c r="CU22" s="457">
        <v>7</v>
      </c>
      <c r="CV22" s="457">
        <v>0</v>
      </c>
      <c r="CW22" s="457">
        <v>22400</v>
      </c>
      <c r="CX22" s="457">
        <v>2027</v>
      </c>
      <c r="CY22" s="457">
        <v>866</v>
      </c>
      <c r="CZ22" s="457">
        <v>0</v>
      </c>
      <c r="DA22" s="457">
        <v>0</v>
      </c>
      <c r="DB22" s="457">
        <v>0</v>
      </c>
      <c r="DC22" s="457">
        <v>0</v>
      </c>
      <c r="DD22" s="457">
        <v>0</v>
      </c>
      <c r="DE22" s="457">
        <v>0</v>
      </c>
      <c r="DF22" s="457">
        <v>0</v>
      </c>
      <c r="DG22" s="457">
        <v>0</v>
      </c>
      <c r="DH22" s="457">
        <v>0</v>
      </c>
      <c r="DI22" s="457">
        <v>9522</v>
      </c>
      <c r="DJ22" s="457">
        <v>292</v>
      </c>
      <c r="DK22" s="457">
        <v>177</v>
      </c>
      <c r="DL22" s="457">
        <v>6</v>
      </c>
      <c r="DM22" s="457">
        <v>0</v>
      </c>
      <c r="DN22" s="457">
        <v>0</v>
      </c>
      <c r="DO22" s="457">
        <v>0</v>
      </c>
      <c r="DP22" s="457">
        <v>0</v>
      </c>
      <c r="DQ22" s="457">
        <v>0</v>
      </c>
      <c r="DR22" s="457">
        <v>904315</v>
      </c>
      <c r="DS22" s="457">
        <v>206299</v>
      </c>
      <c r="DT22" s="457">
        <v>729074</v>
      </c>
      <c r="DU22" s="457">
        <v>47600</v>
      </c>
      <c r="DV22" s="457">
        <v>23741</v>
      </c>
      <c r="DW22" s="457">
        <v>28043</v>
      </c>
      <c r="DX22" s="457">
        <v>113</v>
      </c>
      <c r="DY22" s="362">
        <v>79026</v>
      </c>
      <c r="DZ22">
        <v>64632</v>
      </c>
      <c r="EA22">
        <v>0</v>
      </c>
    </row>
    <row r="23" spans="1:131">
      <c r="A23" s="362" t="s">
        <v>1978</v>
      </c>
      <c r="B23" s="457">
        <v>2652</v>
      </c>
      <c r="C23" s="457">
        <v>0</v>
      </c>
      <c r="D23" s="457">
        <v>0</v>
      </c>
      <c r="E23" s="457">
        <v>886</v>
      </c>
      <c r="F23" s="457">
        <v>0</v>
      </c>
      <c r="G23" s="457">
        <v>0</v>
      </c>
      <c r="H23" s="457">
        <v>2020</v>
      </c>
      <c r="I23" s="457">
        <v>0</v>
      </c>
      <c r="J23" s="457">
        <v>0</v>
      </c>
      <c r="K23" s="457">
        <v>0</v>
      </c>
      <c r="L23" s="457">
        <v>0</v>
      </c>
      <c r="M23" s="457">
        <v>0</v>
      </c>
      <c r="N23" s="457">
        <v>17417</v>
      </c>
      <c r="O23" s="457">
        <v>0</v>
      </c>
      <c r="P23" s="457">
        <v>0</v>
      </c>
      <c r="Q23" s="457">
        <v>291</v>
      </c>
      <c r="R23" s="457">
        <v>0</v>
      </c>
      <c r="S23" s="457">
        <v>0</v>
      </c>
      <c r="T23" s="457">
        <v>16</v>
      </c>
      <c r="U23" s="457">
        <v>0</v>
      </c>
      <c r="V23" s="457">
        <v>0</v>
      </c>
      <c r="W23" s="457">
        <v>0</v>
      </c>
      <c r="X23" s="457">
        <v>0</v>
      </c>
      <c r="Y23" s="457">
        <v>0</v>
      </c>
      <c r="Z23" s="457">
        <v>0</v>
      </c>
      <c r="AA23" s="457">
        <v>0</v>
      </c>
      <c r="AB23" s="457">
        <v>0</v>
      </c>
      <c r="AC23" s="457">
        <v>0</v>
      </c>
      <c r="AD23" s="457">
        <v>0</v>
      </c>
      <c r="AE23" s="457">
        <v>0</v>
      </c>
      <c r="AF23" s="457">
        <v>0</v>
      </c>
      <c r="AG23" s="457">
        <v>0</v>
      </c>
      <c r="AH23" s="457">
        <v>0</v>
      </c>
      <c r="AI23" s="457">
        <v>26</v>
      </c>
      <c r="AJ23" s="457">
        <v>2021</v>
      </c>
      <c r="AK23" s="457">
        <v>0</v>
      </c>
      <c r="AL23" s="457">
        <v>0</v>
      </c>
      <c r="AM23" s="457">
        <v>0</v>
      </c>
      <c r="AN23" s="457">
        <v>0</v>
      </c>
      <c r="AO23" s="457">
        <v>4838</v>
      </c>
      <c r="AP23" s="457">
        <v>56</v>
      </c>
      <c r="AQ23" s="457">
        <v>2625</v>
      </c>
      <c r="AR23" s="457">
        <v>44</v>
      </c>
      <c r="AS23" s="457">
        <v>100</v>
      </c>
      <c r="AT23" s="457">
        <v>0</v>
      </c>
      <c r="AU23" s="457">
        <v>247</v>
      </c>
      <c r="AV23" s="457">
        <v>55</v>
      </c>
      <c r="AW23" s="457">
        <v>0</v>
      </c>
      <c r="AX23" s="457">
        <v>541</v>
      </c>
      <c r="AY23" s="457">
        <v>0</v>
      </c>
      <c r="AZ23" s="457">
        <v>0</v>
      </c>
      <c r="BA23" s="457">
        <v>2</v>
      </c>
      <c r="BB23" s="457">
        <v>0</v>
      </c>
      <c r="BC23" s="457">
        <v>0</v>
      </c>
      <c r="BD23" s="457">
        <v>0</v>
      </c>
      <c r="BE23" s="457">
        <v>0</v>
      </c>
      <c r="BF23" s="457">
        <v>0</v>
      </c>
      <c r="BG23" s="457">
        <v>58</v>
      </c>
      <c r="BH23" s="457">
        <v>0</v>
      </c>
      <c r="BI23" s="457">
        <v>0</v>
      </c>
      <c r="BJ23" s="457">
        <v>0</v>
      </c>
      <c r="BK23" s="457">
        <v>0</v>
      </c>
      <c r="BL23" s="457">
        <v>0</v>
      </c>
      <c r="BM23" s="457">
        <v>0</v>
      </c>
      <c r="BN23" s="457">
        <v>0</v>
      </c>
      <c r="BO23" s="457">
        <v>0</v>
      </c>
      <c r="BP23" s="457">
        <v>6</v>
      </c>
      <c r="BQ23" s="457">
        <v>0</v>
      </c>
      <c r="BR23" s="457">
        <v>0</v>
      </c>
      <c r="BS23" s="457">
        <v>0</v>
      </c>
      <c r="BT23" s="457">
        <v>0</v>
      </c>
      <c r="BU23" s="457">
        <v>0</v>
      </c>
      <c r="BV23" s="457">
        <v>156</v>
      </c>
      <c r="BW23" s="457">
        <v>22</v>
      </c>
      <c r="BX23" s="457">
        <v>142</v>
      </c>
      <c r="BY23" s="457">
        <v>0</v>
      </c>
      <c r="BZ23" s="457">
        <v>0</v>
      </c>
      <c r="CA23" s="457">
        <v>0</v>
      </c>
      <c r="CB23" s="457">
        <v>0</v>
      </c>
      <c r="CC23" s="457">
        <v>0</v>
      </c>
      <c r="CD23" s="457">
        <v>0</v>
      </c>
      <c r="CE23" s="457">
        <v>33</v>
      </c>
      <c r="CF23" s="457">
        <v>0</v>
      </c>
      <c r="CG23" s="457">
        <v>0</v>
      </c>
      <c r="CH23" s="457">
        <v>586</v>
      </c>
      <c r="CI23" s="457">
        <v>0</v>
      </c>
      <c r="CJ23" s="457">
        <v>0</v>
      </c>
      <c r="CK23" s="457">
        <v>0</v>
      </c>
      <c r="CL23" s="457">
        <v>0</v>
      </c>
      <c r="CM23" s="457">
        <v>0</v>
      </c>
      <c r="CN23" s="457">
        <v>725</v>
      </c>
      <c r="CO23" s="457">
        <v>0</v>
      </c>
      <c r="CP23" s="457">
        <v>0</v>
      </c>
      <c r="CQ23" s="457">
        <v>0</v>
      </c>
      <c r="CR23" s="457">
        <v>0</v>
      </c>
      <c r="CS23" s="457">
        <v>0</v>
      </c>
      <c r="CT23" s="457">
        <v>0</v>
      </c>
      <c r="CU23" s="457">
        <v>0</v>
      </c>
      <c r="CV23" s="457">
        <v>0</v>
      </c>
      <c r="CW23" s="457">
        <v>6745</v>
      </c>
      <c r="CX23" s="457">
        <v>13</v>
      </c>
      <c r="CY23" s="457">
        <v>0</v>
      </c>
      <c r="CZ23" s="457">
        <v>390</v>
      </c>
      <c r="DA23" s="457">
        <v>0</v>
      </c>
      <c r="DB23" s="457">
        <v>0</v>
      </c>
      <c r="DC23" s="457">
        <v>0</v>
      </c>
      <c r="DD23" s="457">
        <v>0</v>
      </c>
      <c r="DE23" s="457">
        <v>0</v>
      </c>
      <c r="DF23" s="457">
        <v>0</v>
      </c>
      <c r="DG23" s="457">
        <v>0</v>
      </c>
      <c r="DH23" s="457">
        <v>0</v>
      </c>
      <c r="DI23" s="457">
        <v>9916</v>
      </c>
      <c r="DJ23" s="457">
        <v>167</v>
      </c>
      <c r="DK23" s="457">
        <v>2248</v>
      </c>
      <c r="DL23" s="457">
        <v>195</v>
      </c>
      <c r="DM23" s="457">
        <v>1434</v>
      </c>
      <c r="DN23" s="457">
        <v>0</v>
      </c>
      <c r="DO23" s="457">
        <v>0</v>
      </c>
      <c r="DP23" s="457">
        <v>0</v>
      </c>
      <c r="DQ23" s="457">
        <v>0</v>
      </c>
      <c r="DR23" s="457">
        <v>372644</v>
      </c>
      <c r="DS23" s="457">
        <v>0</v>
      </c>
      <c r="DT23" s="457">
        <v>275713</v>
      </c>
      <c r="DU23" s="457">
        <v>185</v>
      </c>
      <c r="DV23" s="457">
        <v>32600</v>
      </c>
      <c r="DW23" s="457">
        <v>1071</v>
      </c>
      <c r="DX23" s="457">
        <v>0</v>
      </c>
      <c r="DY23" s="362">
        <v>18.073</v>
      </c>
      <c r="DZ23">
        <v>13454</v>
      </c>
      <c r="EA23">
        <v>0</v>
      </c>
    </row>
    <row r="24" spans="1:131">
      <c r="A24" s="362" t="s">
        <v>2042</v>
      </c>
      <c r="B24" s="457">
        <v>2509</v>
      </c>
      <c r="C24" s="457">
        <v>193</v>
      </c>
      <c r="D24" s="457">
        <v>0</v>
      </c>
      <c r="E24" s="457">
        <v>419</v>
      </c>
      <c r="F24" s="457">
        <v>8045</v>
      </c>
      <c r="G24" s="457">
        <v>0</v>
      </c>
      <c r="H24" s="457">
        <v>1155</v>
      </c>
      <c r="I24" s="457">
        <v>3534</v>
      </c>
      <c r="J24" s="457">
        <v>0</v>
      </c>
      <c r="K24" s="457">
        <v>12</v>
      </c>
      <c r="L24" s="457">
        <v>0</v>
      </c>
      <c r="M24" s="457">
        <v>0</v>
      </c>
      <c r="N24" s="457">
        <v>53757</v>
      </c>
      <c r="O24" s="457">
        <v>4901</v>
      </c>
      <c r="P24" s="457">
        <v>0</v>
      </c>
      <c r="Q24" s="457">
        <v>48</v>
      </c>
      <c r="R24" s="457">
        <v>0</v>
      </c>
      <c r="S24" s="457">
        <v>0</v>
      </c>
      <c r="T24" s="457">
        <v>3630</v>
      </c>
      <c r="U24" s="457">
        <v>0</v>
      </c>
      <c r="V24" s="457">
        <v>0</v>
      </c>
      <c r="W24" s="457">
        <v>177</v>
      </c>
      <c r="X24" s="457">
        <v>4</v>
      </c>
      <c r="Y24" s="457">
        <v>0</v>
      </c>
      <c r="Z24" s="457">
        <v>0</v>
      </c>
      <c r="AA24" s="457">
        <v>0</v>
      </c>
      <c r="AB24" s="457">
        <v>0</v>
      </c>
      <c r="AC24" s="457">
        <v>911</v>
      </c>
      <c r="AD24" s="457">
        <v>0</v>
      </c>
      <c r="AE24" s="457">
        <v>0</v>
      </c>
      <c r="AF24" s="457">
        <v>0</v>
      </c>
      <c r="AG24" s="457">
        <v>0</v>
      </c>
      <c r="AH24" s="457">
        <v>0</v>
      </c>
      <c r="AI24" s="457">
        <v>2405</v>
      </c>
      <c r="AJ24" s="457">
        <v>2856</v>
      </c>
      <c r="AK24" s="457">
        <v>0</v>
      </c>
      <c r="AL24" s="457">
        <v>0</v>
      </c>
      <c r="AM24" s="457">
        <v>0</v>
      </c>
      <c r="AN24" s="457">
        <v>0</v>
      </c>
      <c r="AO24" s="457">
        <v>144608</v>
      </c>
      <c r="AP24" s="457">
        <v>11880</v>
      </c>
      <c r="AQ24" s="457">
        <v>18551</v>
      </c>
      <c r="AR24" s="457">
        <v>6790</v>
      </c>
      <c r="AS24" s="457">
        <v>0</v>
      </c>
      <c r="AT24" s="457">
        <v>0</v>
      </c>
      <c r="AU24" s="457">
        <v>5879</v>
      </c>
      <c r="AV24" s="457">
        <v>0</v>
      </c>
      <c r="AW24" s="457">
        <v>0</v>
      </c>
      <c r="AX24" s="457">
        <v>774</v>
      </c>
      <c r="AY24" s="457">
        <v>0</v>
      </c>
      <c r="AZ24" s="457">
        <v>0</v>
      </c>
      <c r="BA24" s="457">
        <v>0</v>
      </c>
      <c r="BB24" s="457">
        <v>0</v>
      </c>
      <c r="BC24" s="457">
        <v>0</v>
      </c>
      <c r="BD24" s="457">
        <v>210</v>
      </c>
      <c r="BE24" s="457">
        <v>0</v>
      </c>
      <c r="BF24" s="457">
        <v>0</v>
      </c>
      <c r="BG24" s="457">
        <v>522</v>
      </c>
      <c r="BH24" s="457">
        <v>0</v>
      </c>
      <c r="BI24" s="457">
        <v>0</v>
      </c>
      <c r="BJ24" s="457">
        <v>0</v>
      </c>
      <c r="BK24" s="457">
        <v>0</v>
      </c>
      <c r="BL24" s="457">
        <v>0</v>
      </c>
      <c r="BM24" s="457">
        <v>0</v>
      </c>
      <c r="BN24" s="457">
        <v>0</v>
      </c>
      <c r="BO24" s="457">
        <v>0</v>
      </c>
      <c r="BP24" s="457">
        <v>1054</v>
      </c>
      <c r="BQ24" s="457">
        <v>73</v>
      </c>
      <c r="BR24" s="457">
        <v>0</v>
      </c>
      <c r="BS24" s="457">
        <v>0</v>
      </c>
      <c r="BT24" s="457">
        <v>0</v>
      </c>
      <c r="BU24" s="457">
        <v>0</v>
      </c>
      <c r="BV24" s="457">
        <v>25</v>
      </c>
      <c r="BW24" s="457">
        <v>0</v>
      </c>
      <c r="BX24" s="457">
        <v>0</v>
      </c>
      <c r="BY24" s="457">
        <v>0</v>
      </c>
      <c r="BZ24" s="457">
        <v>0</v>
      </c>
      <c r="CA24" s="457">
        <v>0</v>
      </c>
      <c r="CB24" s="457">
        <v>0</v>
      </c>
      <c r="CC24" s="457">
        <v>0</v>
      </c>
      <c r="CD24" s="457">
        <v>0</v>
      </c>
      <c r="CE24" s="457">
        <v>275</v>
      </c>
      <c r="CF24" s="457">
        <v>1000</v>
      </c>
      <c r="CG24" s="457">
        <v>319</v>
      </c>
      <c r="CH24" s="457">
        <v>0</v>
      </c>
      <c r="CI24" s="457">
        <v>0</v>
      </c>
      <c r="CJ24" s="457">
        <v>0</v>
      </c>
      <c r="CK24" s="457">
        <v>0</v>
      </c>
      <c r="CL24" s="457">
        <v>0</v>
      </c>
      <c r="CM24" s="457">
        <v>0</v>
      </c>
      <c r="CN24" s="457">
        <v>5</v>
      </c>
      <c r="CO24" s="457">
        <v>0</v>
      </c>
      <c r="CP24" s="457">
        <v>0</v>
      </c>
      <c r="CQ24" s="457">
        <v>0</v>
      </c>
      <c r="CR24" s="457">
        <v>0</v>
      </c>
      <c r="CS24" s="457">
        <v>0</v>
      </c>
      <c r="CT24" s="457">
        <v>0</v>
      </c>
      <c r="CU24" s="457">
        <v>0</v>
      </c>
      <c r="CV24" s="457">
        <v>0</v>
      </c>
      <c r="CW24" s="457">
        <v>171</v>
      </c>
      <c r="CX24" s="457">
        <v>57</v>
      </c>
      <c r="CY24" s="457">
        <v>0</v>
      </c>
      <c r="CZ24" s="457">
        <v>1470</v>
      </c>
      <c r="DA24" s="457">
        <v>0</v>
      </c>
      <c r="DB24" s="457">
        <v>0</v>
      </c>
      <c r="DC24" s="457">
        <v>0</v>
      </c>
      <c r="DD24" s="457">
        <v>0</v>
      </c>
      <c r="DE24" s="457">
        <v>0</v>
      </c>
      <c r="DF24" s="457">
        <v>0</v>
      </c>
      <c r="DG24" s="457">
        <v>0</v>
      </c>
      <c r="DH24" s="457">
        <v>0</v>
      </c>
      <c r="DI24" s="457">
        <v>4902</v>
      </c>
      <c r="DJ24" s="457">
        <v>9373</v>
      </c>
      <c r="DK24" s="457">
        <v>12908</v>
      </c>
      <c r="DL24" s="457">
        <v>2587</v>
      </c>
      <c r="DM24" s="457">
        <v>0</v>
      </c>
      <c r="DN24" s="457">
        <v>0</v>
      </c>
      <c r="DO24" s="457">
        <v>0</v>
      </c>
      <c r="DP24" s="457">
        <v>0</v>
      </c>
      <c r="DQ24" s="457">
        <v>0</v>
      </c>
      <c r="DR24" s="457">
        <v>968932</v>
      </c>
      <c r="DS24" s="457">
        <v>251713</v>
      </c>
      <c r="DT24" s="457">
        <v>600597</v>
      </c>
      <c r="DU24" s="457">
        <v>99999</v>
      </c>
      <c r="DV24" s="457">
        <v>102321</v>
      </c>
      <c r="DW24" s="457">
        <v>15289</v>
      </c>
      <c r="DX24" s="457">
        <v>10000</v>
      </c>
      <c r="DY24" s="362">
        <v>51546</v>
      </c>
      <c r="DZ24">
        <v>72713</v>
      </c>
      <c r="EA24">
        <v>0</v>
      </c>
    </row>
    <row r="25" spans="1:131">
      <c r="A25" s="362" t="s">
        <v>2669</v>
      </c>
      <c r="B25" s="457">
        <v>395.93900000000002</v>
      </c>
      <c r="C25" s="457">
        <v>0</v>
      </c>
      <c r="D25" s="457">
        <v>0</v>
      </c>
      <c r="E25" s="457">
        <v>167.55099999999999</v>
      </c>
      <c r="F25" s="457">
        <v>0</v>
      </c>
      <c r="G25" s="457">
        <v>0</v>
      </c>
      <c r="H25" s="457">
        <v>2196.377</v>
      </c>
      <c r="I25" s="457">
        <v>0</v>
      </c>
      <c r="J25" s="457">
        <v>0</v>
      </c>
      <c r="K25" s="457">
        <v>0</v>
      </c>
      <c r="L25" s="457">
        <v>0</v>
      </c>
      <c r="M25" s="457">
        <v>0</v>
      </c>
      <c r="N25" s="457">
        <v>27004.647000000001</v>
      </c>
      <c r="O25" s="457">
        <v>0</v>
      </c>
      <c r="P25" s="457">
        <v>0</v>
      </c>
      <c r="Q25" s="457">
        <v>164.102</v>
      </c>
      <c r="R25" s="457">
        <v>0</v>
      </c>
      <c r="S25" s="457">
        <v>0</v>
      </c>
      <c r="T25" s="457">
        <v>8872.8430000000008</v>
      </c>
      <c r="U25" s="457">
        <v>0</v>
      </c>
      <c r="V25" s="457">
        <v>0</v>
      </c>
      <c r="W25" s="457">
        <v>1028.115</v>
      </c>
      <c r="X25" s="457">
        <v>0</v>
      </c>
      <c r="Y25" s="457">
        <v>0</v>
      </c>
      <c r="Z25" s="457">
        <v>0</v>
      </c>
      <c r="AA25" s="457">
        <v>0</v>
      </c>
      <c r="AB25" s="457">
        <v>0</v>
      </c>
      <c r="AC25" s="457">
        <v>0</v>
      </c>
      <c r="AD25" s="457">
        <v>0</v>
      </c>
      <c r="AE25" s="457">
        <v>0</v>
      </c>
      <c r="AF25" s="457">
        <v>0</v>
      </c>
      <c r="AG25" s="457">
        <v>0</v>
      </c>
      <c r="AH25" s="457">
        <v>0</v>
      </c>
      <c r="AI25" s="457">
        <v>0</v>
      </c>
      <c r="AJ25" s="457">
        <v>3332</v>
      </c>
      <c r="AK25" s="457">
        <v>0</v>
      </c>
      <c r="AL25" s="457">
        <v>0</v>
      </c>
      <c r="AM25" s="457">
        <v>0</v>
      </c>
      <c r="AN25" s="457">
        <v>0</v>
      </c>
      <c r="AO25" s="457">
        <v>2810.25</v>
      </c>
      <c r="AP25" s="457">
        <v>0</v>
      </c>
      <c r="AQ25" s="457">
        <v>1893.364</v>
      </c>
      <c r="AR25" s="457">
        <v>2250.3820000000001</v>
      </c>
      <c r="AS25" s="457">
        <v>0</v>
      </c>
      <c r="AT25" s="457">
        <v>0</v>
      </c>
      <c r="AU25" s="457">
        <v>5032.9449999999997</v>
      </c>
      <c r="AV25" s="457">
        <v>0</v>
      </c>
      <c r="AW25" s="457">
        <v>0</v>
      </c>
      <c r="AX25" s="457">
        <v>672.17700000000002</v>
      </c>
      <c r="AY25" s="457">
        <v>0</v>
      </c>
      <c r="AZ25" s="457">
        <v>0</v>
      </c>
      <c r="BA25" s="457">
        <v>0</v>
      </c>
      <c r="BB25" s="457">
        <v>0</v>
      </c>
      <c r="BC25" s="457">
        <v>0</v>
      </c>
      <c r="BD25" s="457">
        <v>66.933000000000007</v>
      </c>
      <c r="BE25" s="457">
        <v>0</v>
      </c>
      <c r="BF25" s="457">
        <v>0</v>
      </c>
      <c r="BG25" s="457">
        <v>27.800999999999998</v>
      </c>
      <c r="BH25" s="457">
        <v>0</v>
      </c>
      <c r="BI25" s="457">
        <v>0</v>
      </c>
      <c r="BJ25" s="457">
        <v>131.53</v>
      </c>
      <c r="BK25" s="457">
        <v>0</v>
      </c>
      <c r="BL25" s="457">
        <v>0</v>
      </c>
      <c r="BM25" s="457">
        <v>50.402999999999999</v>
      </c>
      <c r="BN25" s="457">
        <v>0</v>
      </c>
      <c r="BO25" s="457">
        <v>0</v>
      </c>
      <c r="BP25" s="457">
        <v>216.202</v>
      </c>
      <c r="BQ25" s="457">
        <v>0</v>
      </c>
      <c r="BR25" s="457">
        <v>0</v>
      </c>
      <c r="BS25" s="457">
        <v>0</v>
      </c>
      <c r="BT25" s="457">
        <v>0</v>
      </c>
      <c r="BU25" s="457">
        <v>0</v>
      </c>
      <c r="BV25" s="457">
        <v>0</v>
      </c>
      <c r="BW25" s="457">
        <v>0</v>
      </c>
      <c r="BX25" s="457">
        <v>0</v>
      </c>
      <c r="BY25" s="457">
        <v>0</v>
      </c>
      <c r="BZ25" s="457">
        <v>0</v>
      </c>
      <c r="CA25" s="457">
        <v>0</v>
      </c>
      <c r="CB25" s="457">
        <v>0</v>
      </c>
      <c r="CC25" s="457">
        <v>0</v>
      </c>
      <c r="CD25" s="457">
        <v>0</v>
      </c>
      <c r="CE25" s="457">
        <v>334.27499999999998</v>
      </c>
      <c r="CF25" s="457">
        <v>0</v>
      </c>
      <c r="CG25" s="457">
        <v>0</v>
      </c>
      <c r="CH25" s="457">
        <v>0</v>
      </c>
      <c r="CI25" s="457">
        <v>0</v>
      </c>
      <c r="CJ25" s="457">
        <v>0</v>
      </c>
      <c r="CK25" s="457">
        <v>0</v>
      </c>
      <c r="CL25" s="457">
        <v>0</v>
      </c>
      <c r="CM25" s="457">
        <v>0</v>
      </c>
      <c r="CN25" s="457">
        <v>666.55899999999997</v>
      </c>
      <c r="CO25" s="457">
        <v>0</v>
      </c>
      <c r="CP25" s="457">
        <v>0</v>
      </c>
      <c r="CQ25" s="457">
        <v>0</v>
      </c>
      <c r="CR25" s="457">
        <v>0</v>
      </c>
      <c r="CS25" s="457">
        <v>0</v>
      </c>
      <c r="CT25" s="457">
        <v>1691.884</v>
      </c>
      <c r="CU25" s="457">
        <v>0</v>
      </c>
      <c r="CV25" s="457">
        <v>0</v>
      </c>
      <c r="CW25" s="457">
        <v>151.965</v>
      </c>
      <c r="CX25" s="457">
        <v>0</v>
      </c>
      <c r="CY25" s="457">
        <v>0</v>
      </c>
      <c r="CZ25" s="457">
        <v>998.16899999999998</v>
      </c>
      <c r="DA25" s="457">
        <v>0</v>
      </c>
      <c r="DB25" s="457">
        <v>0</v>
      </c>
      <c r="DC25" s="457">
        <v>0</v>
      </c>
      <c r="DD25" s="457">
        <v>0</v>
      </c>
      <c r="DE25" s="457">
        <v>0</v>
      </c>
      <c r="DF25" s="457">
        <v>0</v>
      </c>
      <c r="DG25" s="457">
        <v>0</v>
      </c>
      <c r="DH25" s="457">
        <v>0</v>
      </c>
      <c r="DI25" s="457">
        <v>1991.6010000000001</v>
      </c>
      <c r="DJ25" s="457">
        <v>649.10599999999999</v>
      </c>
      <c r="DK25" s="457">
        <v>516</v>
      </c>
      <c r="DL25" s="457">
        <v>0</v>
      </c>
      <c r="DM25" s="457">
        <v>0</v>
      </c>
      <c r="DN25" s="457">
        <v>0</v>
      </c>
      <c r="DO25" s="457">
        <v>0</v>
      </c>
      <c r="DP25" s="457">
        <v>0</v>
      </c>
      <c r="DQ25" s="457">
        <v>0</v>
      </c>
      <c r="DR25" s="457">
        <v>189304.908</v>
      </c>
      <c r="DS25" s="457">
        <v>0</v>
      </c>
      <c r="DT25" s="457">
        <v>117418</v>
      </c>
      <c r="DU25" s="457">
        <v>23678</v>
      </c>
      <c r="DV25" s="457">
        <v>163000</v>
      </c>
      <c r="DW25" s="457">
        <v>16138.914000000001</v>
      </c>
      <c r="DX25" s="457">
        <v>0</v>
      </c>
      <c r="DY25" s="362">
        <v>4913</v>
      </c>
      <c r="DZ25">
        <v>20520</v>
      </c>
      <c r="EA25">
        <v>0</v>
      </c>
    </row>
    <row r="26" spans="1:131">
      <c r="A26" s="362" t="s">
        <v>2840</v>
      </c>
      <c r="B26" s="457">
        <v>7633.4552299999996</v>
      </c>
      <c r="C26" s="457">
        <v>0</v>
      </c>
      <c r="D26" s="457">
        <v>0</v>
      </c>
      <c r="E26" s="457">
        <v>12267.57158</v>
      </c>
      <c r="F26" s="457">
        <v>3460.0501199999999</v>
      </c>
      <c r="G26" s="457">
        <v>0</v>
      </c>
      <c r="H26" s="457">
        <v>1245.4445000000001</v>
      </c>
      <c r="I26" s="457">
        <v>0</v>
      </c>
      <c r="J26" s="457">
        <v>0</v>
      </c>
      <c r="K26" s="457">
        <v>0</v>
      </c>
      <c r="L26" s="457">
        <v>0</v>
      </c>
      <c r="M26" s="457">
        <v>0</v>
      </c>
      <c r="N26" s="457">
        <v>25424.229439999999</v>
      </c>
      <c r="O26" s="457">
        <v>0</v>
      </c>
      <c r="P26" s="457">
        <v>0</v>
      </c>
      <c r="Q26" s="457">
        <v>20</v>
      </c>
      <c r="R26" s="457">
        <v>0</v>
      </c>
      <c r="S26" s="457">
        <v>0</v>
      </c>
      <c r="T26" s="457">
        <v>289.73678000000001</v>
      </c>
      <c r="U26" s="457">
        <v>0</v>
      </c>
      <c r="V26" s="457">
        <v>0</v>
      </c>
      <c r="W26" s="457">
        <v>8695</v>
      </c>
      <c r="X26" s="457">
        <v>0</v>
      </c>
      <c r="Y26" s="457">
        <v>0</v>
      </c>
      <c r="Z26" s="457">
        <v>0</v>
      </c>
      <c r="AA26" s="457">
        <v>0</v>
      </c>
      <c r="AB26" s="457">
        <v>0</v>
      </c>
      <c r="AC26" s="457">
        <v>0</v>
      </c>
      <c r="AD26" s="457">
        <v>0</v>
      </c>
      <c r="AE26" s="457">
        <v>0</v>
      </c>
      <c r="AF26" s="457">
        <v>0</v>
      </c>
      <c r="AG26" s="457">
        <v>0</v>
      </c>
      <c r="AH26" s="457">
        <v>0</v>
      </c>
      <c r="AI26" s="457">
        <v>2477.2444700000001</v>
      </c>
      <c r="AJ26" s="457">
        <v>2813</v>
      </c>
      <c r="AK26" s="457">
        <v>0</v>
      </c>
      <c r="AL26" s="457">
        <v>0</v>
      </c>
      <c r="AM26" s="457">
        <v>0</v>
      </c>
      <c r="AN26" s="457">
        <v>0</v>
      </c>
      <c r="AO26" s="457">
        <v>1301.0543600000001</v>
      </c>
      <c r="AP26" s="457">
        <v>0</v>
      </c>
      <c r="AQ26" s="457">
        <v>0</v>
      </c>
      <c r="AR26" s="457">
        <v>84.411990000000003</v>
      </c>
      <c r="AS26" s="457">
        <v>0</v>
      </c>
      <c r="AT26" s="457">
        <v>0</v>
      </c>
      <c r="AU26" s="457">
        <v>1078.1950999999999</v>
      </c>
      <c r="AV26" s="457">
        <v>562</v>
      </c>
      <c r="AW26" s="457">
        <v>0</v>
      </c>
      <c r="AX26" s="457">
        <v>622.18137999999999</v>
      </c>
      <c r="AY26" s="457">
        <v>0</v>
      </c>
      <c r="AZ26" s="457">
        <v>0</v>
      </c>
      <c r="BA26" s="457">
        <v>0</v>
      </c>
      <c r="BB26" s="457">
        <v>0</v>
      </c>
      <c r="BC26" s="457">
        <v>0</v>
      </c>
      <c r="BD26" s="457">
        <v>200.00402</v>
      </c>
      <c r="BE26" s="457">
        <v>0</v>
      </c>
      <c r="BF26" s="457">
        <v>0</v>
      </c>
      <c r="BG26" s="457">
        <v>74.98</v>
      </c>
      <c r="BH26" s="457">
        <v>0</v>
      </c>
      <c r="BI26" s="457">
        <v>0</v>
      </c>
      <c r="BJ26" s="457">
        <v>0</v>
      </c>
      <c r="BK26" s="457">
        <v>0</v>
      </c>
      <c r="BL26" s="457">
        <v>0</v>
      </c>
      <c r="BM26" s="457">
        <v>0</v>
      </c>
      <c r="BN26" s="457">
        <v>0</v>
      </c>
      <c r="BO26" s="457">
        <v>0</v>
      </c>
      <c r="BP26" s="457">
        <v>13456.914360000001</v>
      </c>
      <c r="BQ26" s="457">
        <v>0</v>
      </c>
      <c r="BR26" s="457">
        <v>0</v>
      </c>
      <c r="BS26" s="457">
        <v>0</v>
      </c>
      <c r="BT26" s="457">
        <v>0</v>
      </c>
      <c r="BU26" s="457">
        <v>0</v>
      </c>
      <c r="BV26" s="457">
        <v>185.97130000000001</v>
      </c>
      <c r="BW26" s="457">
        <v>0</v>
      </c>
      <c r="BX26" s="457">
        <v>0</v>
      </c>
      <c r="BY26" s="457">
        <v>0</v>
      </c>
      <c r="BZ26" s="457">
        <v>0</v>
      </c>
      <c r="CA26" s="457">
        <v>0</v>
      </c>
      <c r="CB26" s="457">
        <v>668</v>
      </c>
      <c r="CC26" s="457">
        <v>0</v>
      </c>
      <c r="CD26" s="457">
        <v>0</v>
      </c>
      <c r="CE26" s="457">
        <v>0</v>
      </c>
      <c r="CF26" s="457">
        <v>0</v>
      </c>
      <c r="CG26" s="457">
        <v>0</v>
      </c>
      <c r="CH26" s="457">
        <v>64.955629999999999</v>
      </c>
      <c r="CI26" s="457">
        <v>0</v>
      </c>
      <c r="CJ26" s="457">
        <v>0</v>
      </c>
      <c r="CK26" s="457">
        <v>0</v>
      </c>
      <c r="CL26" s="457">
        <v>0</v>
      </c>
      <c r="CM26" s="457">
        <v>0</v>
      </c>
      <c r="CN26" s="457">
        <v>0</v>
      </c>
      <c r="CO26" s="457">
        <v>0</v>
      </c>
      <c r="CP26" s="457">
        <v>0</v>
      </c>
      <c r="CQ26" s="457">
        <v>0</v>
      </c>
      <c r="CR26" s="457">
        <v>0</v>
      </c>
      <c r="CS26" s="457">
        <v>0</v>
      </c>
      <c r="CT26" s="457">
        <v>242.33532</v>
      </c>
      <c r="CU26" s="457">
        <v>0</v>
      </c>
      <c r="CV26" s="457">
        <v>0</v>
      </c>
      <c r="CW26" s="457">
        <v>4375</v>
      </c>
      <c r="CX26" s="457">
        <v>271</v>
      </c>
      <c r="CY26" s="457">
        <v>0</v>
      </c>
      <c r="CZ26" s="457">
        <v>0</v>
      </c>
      <c r="DA26" s="457">
        <v>0</v>
      </c>
      <c r="DB26" s="457">
        <v>0</v>
      </c>
      <c r="DC26" s="457">
        <v>0</v>
      </c>
      <c r="DD26" s="457">
        <v>0</v>
      </c>
      <c r="DE26" s="457">
        <v>0</v>
      </c>
      <c r="DF26" s="457">
        <v>0</v>
      </c>
      <c r="DG26" s="457">
        <v>0</v>
      </c>
      <c r="DH26" s="457">
        <v>0</v>
      </c>
      <c r="DI26" s="457">
        <v>7065.9935699999996</v>
      </c>
      <c r="DJ26" s="457">
        <v>0</v>
      </c>
      <c r="DK26" s="457">
        <v>4757</v>
      </c>
      <c r="DL26" s="457">
        <v>440.32242000000002</v>
      </c>
      <c r="DM26" s="457">
        <v>0</v>
      </c>
      <c r="DN26" s="457">
        <v>0</v>
      </c>
      <c r="DO26" s="457">
        <v>0</v>
      </c>
      <c r="DP26" s="457">
        <v>700</v>
      </c>
      <c r="DQ26" s="457">
        <v>0</v>
      </c>
      <c r="DR26" s="457">
        <v>360494</v>
      </c>
      <c r="DS26" s="457">
        <v>0</v>
      </c>
      <c r="DT26" s="457">
        <v>151550</v>
      </c>
      <c r="DU26" s="457">
        <v>11817</v>
      </c>
      <c r="DV26" s="457">
        <v>46674</v>
      </c>
      <c r="DW26" s="457">
        <v>7427</v>
      </c>
      <c r="DX26" s="457">
        <v>0</v>
      </c>
      <c r="DY26" s="362">
        <v>0</v>
      </c>
      <c r="DZ26">
        <v>0</v>
      </c>
      <c r="EA26">
        <v>0</v>
      </c>
    </row>
    <row r="27" spans="1:131">
      <c r="A27" s="362" t="s">
        <v>2741</v>
      </c>
      <c r="B27" s="457">
        <v>880</v>
      </c>
      <c r="C27" s="457">
        <v>0</v>
      </c>
      <c r="D27" s="457">
        <v>0</v>
      </c>
      <c r="E27" s="457">
        <v>-2</v>
      </c>
      <c r="F27" s="457">
        <v>0</v>
      </c>
      <c r="G27" s="457">
        <v>0</v>
      </c>
      <c r="H27" s="457">
        <v>244</v>
      </c>
      <c r="I27" s="457">
        <v>0</v>
      </c>
      <c r="J27" s="457">
        <v>0</v>
      </c>
      <c r="K27" s="457">
        <v>0</v>
      </c>
      <c r="L27" s="457">
        <v>0</v>
      </c>
      <c r="M27" s="457">
        <v>0</v>
      </c>
      <c r="N27" s="457">
        <v>40553</v>
      </c>
      <c r="O27" s="457">
        <v>1272</v>
      </c>
      <c r="P27" s="457">
        <v>0</v>
      </c>
      <c r="Q27" s="457">
        <v>65</v>
      </c>
      <c r="R27" s="457">
        <v>0</v>
      </c>
      <c r="S27" s="457">
        <v>0</v>
      </c>
      <c r="T27" s="457">
        <v>18</v>
      </c>
      <c r="U27" s="457">
        <v>847</v>
      </c>
      <c r="V27" s="457">
        <v>0</v>
      </c>
      <c r="W27" s="457">
        <v>796</v>
      </c>
      <c r="X27" s="457">
        <v>0</v>
      </c>
      <c r="Y27" s="457">
        <v>500</v>
      </c>
      <c r="Z27" s="457">
        <v>0</v>
      </c>
      <c r="AA27" s="457">
        <v>0</v>
      </c>
      <c r="AB27" s="457">
        <v>0</v>
      </c>
      <c r="AC27" s="457">
        <v>0</v>
      </c>
      <c r="AD27" s="457">
        <v>382</v>
      </c>
      <c r="AE27" s="457">
        <v>0</v>
      </c>
      <c r="AF27" s="457">
        <v>677</v>
      </c>
      <c r="AG27" s="457">
        <v>0</v>
      </c>
      <c r="AH27" s="457">
        <v>0</v>
      </c>
      <c r="AI27" s="457">
        <v>512</v>
      </c>
      <c r="AJ27" s="457">
        <v>0</v>
      </c>
      <c r="AK27" s="457">
        <v>0</v>
      </c>
      <c r="AL27" s="457">
        <v>202</v>
      </c>
      <c r="AM27" s="457">
        <v>0</v>
      </c>
      <c r="AN27" s="457">
        <v>0</v>
      </c>
      <c r="AO27" s="457">
        <v>5815</v>
      </c>
      <c r="AP27" s="457">
        <v>9687</v>
      </c>
      <c r="AQ27" s="457">
        <v>1319</v>
      </c>
      <c r="AR27" s="457">
        <v>748</v>
      </c>
      <c r="AS27" s="457">
        <v>0</v>
      </c>
      <c r="AT27" s="457">
        <v>151</v>
      </c>
      <c r="AU27" s="457">
        <v>5900</v>
      </c>
      <c r="AV27" s="457">
        <v>0</v>
      </c>
      <c r="AW27" s="457">
        <v>0</v>
      </c>
      <c r="AX27" s="457">
        <v>8677</v>
      </c>
      <c r="AY27" s="457">
        <v>0</v>
      </c>
      <c r="AZ27" s="457">
        <v>0</v>
      </c>
      <c r="BA27" s="457">
        <v>0</v>
      </c>
      <c r="BB27" s="457">
        <v>0</v>
      </c>
      <c r="BC27" s="457">
        <v>0</v>
      </c>
      <c r="BD27" s="457">
        <v>0</v>
      </c>
      <c r="BE27" s="457">
        <v>0</v>
      </c>
      <c r="BF27" s="457">
        <v>0</v>
      </c>
      <c r="BG27" s="457">
        <v>3972</v>
      </c>
      <c r="BH27" s="457">
        <v>0</v>
      </c>
      <c r="BI27" s="457">
        <v>0</v>
      </c>
      <c r="BJ27" s="457">
        <v>0</v>
      </c>
      <c r="BK27" s="457">
        <v>0</v>
      </c>
      <c r="BL27" s="457">
        <v>0</v>
      </c>
      <c r="BM27" s="457">
        <v>0</v>
      </c>
      <c r="BN27" s="457">
        <v>0</v>
      </c>
      <c r="BO27" s="457">
        <v>0</v>
      </c>
      <c r="BP27" s="457">
        <v>210</v>
      </c>
      <c r="BQ27" s="457">
        <v>0</v>
      </c>
      <c r="BR27" s="457">
        <v>0</v>
      </c>
      <c r="BS27" s="457">
        <v>0</v>
      </c>
      <c r="BT27" s="457">
        <v>0</v>
      </c>
      <c r="BU27" s="457">
        <v>0</v>
      </c>
      <c r="BV27" s="457">
        <v>25</v>
      </c>
      <c r="BW27" s="457">
        <v>672</v>
      </c>
      <c r="BX27" s="457">
        <v>0</v>
      </c>
      <c r="BY27" s="457">
        <v>0</v>
      </c>
      <c r="BZ27" s="457">
        <v>0</v>
      </c>
      <c r="CA27" s="457">
        <v>0</v>
      </c>
      <c r="CB27" s="457">
        <v>0</v>
      </c>
      <c r="CC27" s="457">
        <v>0</v>
      </c>
      <c r="CD27" s="457">
        <v>0</v>
      </c>
      <c r="CE27" s="457">
        <v>1625</v>
      </c>
      <c r="CF27" s="457">
        <v>0</v>
      </c>
      <c r="CG27" s="457">
        <v>120</v>
      </c>
      <c r="CH27" s="457">
        <v>269</v>
      </c>
      <c r="CI27" s="457">
        <v>0</v>
      </c>
      <c r="CJ27" s="457">
        <v>0</v>
      </c>
      <c r="CK27" s="457">
        <v>0</v>
      </c>
      <c r="CL27" s="457">
        <v>0</v>
      </c>
      <c r="CM27" s="457">
        <v>0</v>
      </c>
      <c r="CN27" s="457">
        <v>0</v>
      </c>
      <c r="CO27" s="457">
        <v>0</v>
      </c>
      <c r="CP27" s="457">
        <v>0</v>
      </c>
      <c r="CQ27" s="457">
        <v>0</v>
      </c>
      <c r="CR27" s="457">
        <v>0</v>
      </c>
      <c r="CS27" s="457">
        <v>0</v>
      </c>
      <c r="CT27" s="457">
        <v>0</v>
      </c>
      <c r="CU27" s="457">
        <v>0</v>
      </c>
      <c r="CV27" s="457">
        <v>0</v>
      </c>
      <c r="CW27" s="457">
        <v>0</v>
      </c>
      <c r="CX27" s="457">
        <v>0</v>
      </c>
      <c r="CY27" s="457">
        <v>0</v>
      </c>
      <c r="CZ27" s="457">
        <v>0</v>
      </c>
      <c r="DA27" s="457">
        <v>0</v>
      </c>
      <c r="DB27" s="457">
        <v>0</v>
      </c>
      <c r="DC27" s="457">
        <v>0</v>
      </c>
      <c r="DD27" s="457">
        <v>0</v>
      </c>
      <c r="DE27" s="457">
        <v>0</v>
      </c>
      <c r="DF27" s="457">
        <v>0</v>
      </c>
      <c r="DG27" s="457">
        <v>0</v>
      </c>
      <c r="DH27" s="457">
        <v>0</v>
      </c>
      <c r="DI27" s="457">
        <v>9292</v>
      </c>
      <c r="DJ27" s="457">
        <v>0</v>
      </c>
      <c r="DK27" s="457">
        <v>1669</v>
      </c>
      <c r="DL27" s="457">
        <v>5288</v>
      </c>
      <c r="DM27" s="457">
        <v>3867</v>
      </c>
      <c r="DN27" s="457">
        <v>2165</v>
      </c>
      <c r="DO27" s="457">
        <v>8448</v>
      </c>
      <c r="DP27" s="457">
        <v>0</v>
      </c>
      <c r="DQ27" s="457">
        <v>395</v>
      </c>
      <c r="DR27" s="457">
        <v>808025</v>
      </c>
      <c r="DS27" s="457">
        <v>0</v>
      </c>
      <c r="DT27" s="457">
        <v>702708</v>
      </c>
      <c r="DU27" s="457">
        <v>92828</v>
      </c>
      <c r="DV27" s="457">
        <v>90097</v>
      </c>
      <c r="DW27" s="457">
        <v>15792</v>
      </c>
      <c r="DX27" s="457">
        <v>0</v>
      </c>
      <c r="DY27" s="362">
        <v>35410</v>
      </c>
      <c r="DZ27">
        <v>48700</v>
      </c>
      <c r="EA27">
        <v>0</v>
      </c>
    </row>
    <row r="28" spans="1:131">
      <c r="A28" s="362" t="s">
        <v>3002</v>
      </c>
      <c r="B28" s="457">
        <v>260</v>
      </c>
      <c r="C28" s="457">
        <v>0</v>
      </c>
      <c r="D28" s="457">
        <v>0</v>
      </c>
      <c r="E28" s="457">
        <v>312</v>
      </c>
      <c r="F28" s="457">
        <v>0</v>
      </c>
      <c r="G28" s="457">
        <v>0</v>
      </c>
      <c r="H28" s="457">
        <v>142</v>
      </c>
      <c r="I28" s="457">
        <v>0</v>
      </c>
      <c r="J28" s="457">
        <v>0</v>
      </c>
      <c r="K28" s="457">
        <v>531</v>
      </c>
      <c r="L28" s="457">
        <v>260</v>
      </c>
      <c r="M28" s="457">
        <v>0</v>
      </c>
      <c r="N28" s="457">
        <v>2422</v>
      </c>
      <c r="O28" s="457">
        <v>91</v>
      </c>
      <c r="P28" s="457">
        <v>0</v>
      </c>
      <c r="Q28" s="457">
        <v>269</v>
      </c>
      <c r="R28" s="457">
        <v>0</v>
      </c>
      <c r="S28" s="457">
        <v>0</v>
      </c>
      <c r="T28" s="457">
        <v>3</v>
      </c>
      <c r="U28" s="457">
        <v>2136</v>
      </c>
      <c r="V28" s="457">
        <v>0</v>
      </c>
      <c r="W28" s="457">
        <v>161</v>
      </c>
      <c r="X28" s="457">
        <v>0</v>
      </c>
      <c r="Y28" s="457">
        <v>0</v>
      </c>
      <c r="Z28" s="457">
        <v>0</v>
      </c>
      <c r="AA28" s="457">
        <v>0</v>
      </c>
      <c r="AB28" s="457">
        <v>0</v>
      </c>
      <c r="AC28" s="457">
        <v>169</v>
      </c>
      <c r="AD28" s="457">
        <v>0</v>
      </c>
      <c r="AE28" s="457">
        <v>0</v>
      </c>
      <c r="AF28" s="457">
        <v>0</v>
      </c>
      <c r="AG28" s="457">
        <v>0</v>
      </c>
      <c r="AH28" s="457">
        <v>0</v>
      </c>
      <c r="AI28" s="457">
        <v>1837</v>
      </c>
      <c r="AJ28" s="457">
        <v>0</v>
      </c>
      <c r="AK28" s="457">
        <v>1600</v>
      </c>
      <c r="AL28" s="457">
        <v>0</v>
      </c>
      <c r="AM28" s="457">
        <v>0</v>
      </c>
      <c r="AN28" s="457">
        <v>0</v>
      </c>
      <c r="AO28" s="457">
        <v>5090</v>
      </c>
      <c r="AP28" s="457">
        <v>1141</v>
      </c>
      <c r="AQ28" s="457">
        <v>1626</v>
      </c>
      <c r="AR28" s="457">
        <v>1443</v>
      </c>
      <c r="AS28" s="457">
        <v>400</v>
      </c>
      <c r="AT28" s="457">
        <v>0</v>
      </c>
      <c r="AU28" s="457">
        <v>513</v>
      </c>
      <c r="AV28" s="457">
        <v>169</v>
      </c>
      <c r="AW28" s="457">
        <v>17</v>
      </c>
      <c r="AX28" s="457">
        <v>0</v>
      </c>
      <c r="AY28" s="457">
        <v>0</v>
      </c>
      <c r="AZ28" s="457">
        <v>0</v>
      </c>
      <c r="BA28" s="457">
        <v>0</v>
      </c>
      <c r="BB28" s="457">
        <v>0</v>
      </c>
      <c r="BC28" s="457">
        <v>0</v>
      </c>
      <c r="BD28" s="457">
        <v>338</v>
      </c>
      <c r="BE28" s="457">
        <v>0</v>
      </c>
      <c r="BF28" s="457">
        <v>0</v>
      </c>
      <c r="BG28" s="457">
        <v>0</v>
      </c>
      <c r="BH28" s="457">
        <v>0</v>
      </c>
      <c r="BI28" s="457">
        <v>0</v>
      </c>
      <c r="BJ28" s="457">
        <v>0</v>
      </c>
      <c r="BK28" s="457">
        <v>0</v>
      </c>
      <c r="BL28" s="457">
        <v>0</v>
      </c>
      <c r="BM28" s="457">
        <v>0</v>
      </c>
      <c r="BN28" s="457">
        <v>0</v>
      </c>
      <c r="BO28" s="457">
        <v>0</v>
      </c>
      <c r="BP28" s="457">
        <v>704</v>
      </c>
      <c r="BQ28" s="457">
        <v>0</v>
      </c>
      <c r="BR28" s="457">
        <v>0</v>
      </c>
      <c r="BS28" s="457">
        <v>158</v>
      </c>
      <c r="BT28" s="457">
        <v>0</v>
      </c>
      <c r="BU28" s="457">
        <v>0</v>
      </c>
      <c r="BV28" s="457">
        <v>0</v>
      </c>
      <c r="BW28" s="457">
        <v>0</v>
      </c>
      <c r="BX28" s="457">
        <v>0</v>
      </c>
      <c r="BY28" s="457">
        <v>0</v>
      </c>
      <c r="BZ28" s="457">
        <v>0</v>
      </c>
      <c r="CA28" s="457">
        <v>0</v>
      </c>
      <c r="CB28" s="457">
        <v>0</v>
      </c>
      <c r="CC28" s="457">
        <v>0</v>
      </c>
      <c r="CD28" s="457">
        <v>0</v>
      </c>
      <c r="CE28" s="457">
        <v>135</v>
      </c>
      <c r="CF28" s="457">
        <v>897</v>
      </c>
      <c r="CG28" s="457">
        <v>553</v>
      </c>
      <c r="CH28" s="457">
        <v>0</v>
      </c>
      <c r="CI28" s="457">
        <v>0</v>
      </c>
      <c r="CJ28" s="457">
        <v>0</v>
      </c>
      <c r="CK28" s="457">
        <v>0</v>
      </c>
      <c r="CL28" s="457">
        <v>0</v>
      </c>
      <c r="CM28" s="457">
        <v>0</v>
      </c>
      <c r="CN28" s="457">
        <v>17</v>
      </c>
      <c r="CO28" s="457">
        <v>119</v>
      </c>
      <c r="CP28" s="457">
        <v>0</v>
      </c>
      <c r="CQ28" s="457">
        <v>0</v>
      </c>
      <c r="CR28" s="457">
        <v>0</v>
      </c>
      <c r="CS28" s="457">
        <v>0</v>
      </c>
      <c r="CT28" s="457">
        <v>10</v>
      </c>
      <c r="CU28" s="457">
        <v>0</v>
      </c>
      <c r="CV28" s="457">
        <v>0</v>
      </c>
      <c r="CW28" s="457">
        <v>16868</v>
      </c>
      <c r="CX28" s="457">
        <v>1145</v>
      </c>
      <c r="CY28" s="457">
        <v>363</v>
      </c>
      <c r="CZ28" s="457">
        <v>0</v>
      </c>
      <c r="DA28" s="457">
        <v>0</v>
      </c>
      <c r="DB28" s="457">
        <v>0</v>
      </c>
      <c r="DC28" s="457">
        <v>0</v>
      </c>
      <c r="DD28" s="457">
        <v>0</v>
      </c>
      <c r="DE28" s="457">
        <v>0</v>
      </c>
      <c r="DF28" s="457">
        <v>0</v>
      </c>
      <c r="DG28" s="457">
        <v>0</v>
      </c>
      <c r="DH28" s="457">
        <v>0</v>
      </c>
      <c r="DI28" s="457">
        <v>297</v>
      </c>
      <c r="DJ28" s="457">
        <v>0</v>
      </c>
      <c r="DK28" s="457">
        <v>86</v>
      </c>
      <c r="DL28" s="457">
        <v>0</v>
      </c>
      <c r="DM28" s="457">
        <v>0</v>
      </c>
      <c r="DN28" s="457">
        <v>0</v>
      </c>
      <c r="DO28" s="457">
        <v>0</v>
      </c>
      <c r="DP28" s="457">
        <v>0</v>
      </c>
      <c r="DQ28" s="457">
        <v>0</v>
      </c>
      <c r="DR28" s="457">
        <v>453964</v>
      </c>
      <c r="DS28" s="457">
        <v>0</v>
      </c>
      <c r="DT28" s="457">
        <v>350781</v>
      </c>
      <c r="DU28" s="457">
        <v>13612</v>
      </c>
      <c r="DV28" s="457">
        <v>61396</v>
      </c>
      <c r="DW28" s="457">
        <v>5056</v>
      </c>
      <c r="DX28" s="457">
        <v>0</v>
      </c>
      <c r="DY28" s="362">
        <v>21878</v>
      </c>
      <c r="DZ28">
        <v>27751</v>
      </c>
      <c r="EA28">
        <v>0</v>
      </c>
    </row>
    <row r="29" spans="1:131">
      <c r="A29" s="362" t="s">
        <v>2954</v>
      </c>
      <c r="B29" s="457">
        <v>1435</v>
      </c>
      <c r="C29" s="457">
        <v>0</v>
      </c>
      <c r="D29" s="457">
        <v>0</v>
      </c>
      <c r="E29" s="457">
        <v>598</v>
      </c>
      <c r="F29" s="457">
        <v>0</v>
      </c>
      <c r="G29" s="457">
        <v>0</v>
      </c>
      <c r="H29" s="457">
        <v>658</v>
      </c>
      <c r="I29" s="457">
        <v>0</v>
      </c>
      <c r="J29" s="457">
        <v>0</v>
      </c>
      <c r="K29" s="457">
        <v>2332</v>
      </c>
      <c r="L29" s="457">
        <v>0</v>
      </c>
      <c r="M29" s="457">
        <v>0</v>
      </c>
      <c r="N29" s="457">
        <v>10290</v>
      </c>
      <c r="O29" s="457">
        <v>0</v>
      </c>
      <c r="P29" s="457">
        <v>0</v>
      </c>
      <c r="Q29" s="457">
        <v>53</v>
      </c>
      <c r="R29" s="457">
        <v>0</v>
      </c>
      <c r="S29" s="457">
        <v>0</v>
      </c>
      <c r="T29" s="457">
        <v>8751</v>
      </c>
      <c r="U29" s="457">
        <v>0</v>
      </c>
      <c r="V29" s="457">
        <v>0</v>
      </c>
      <c r="W29" s="457">
        <v>0</v>
      </c>
      <c r="X29" s="457">
        <v>0</v>
      </c>
      <c r="Y29" s="457">
        <v>0</v>
      </c>
      <c r="Z29" s="457">
        <v>0</v>
      </c>
      <c r="AA29" s="457">
        <v>0</v>
      </c>
      <c r="AB29" s="457">
        <v>0</v>
      </c>
      <c r="AC29" s="457">
        <v>0</v>
      </c>
      <c r="AD29" s="457">
        <v>0</v>
      </c>
      <c r="AE29" s="457">
        <v>0</v>
      </c>
      <c r="AF29" s="457">
        <v>0</v>
      </c>
      <c r="AG29" s="457">
        <v>0</v>
      </c>
      <c r="AH29" s="457">
        <v>0</v>
      </c>
      <c r="AI29" s="457">
        <v>298</v>
      </c>
      <c r="AJ29" s="457">
        <v>0</v>
      </c>
      <c r="AK29" s="457">
        <v>0</v>
      </c>
      <c r="AL29" s="457">
        <v>6</v>
      </c>
      <c r="AM29" s="457">
        <v>0</v>
      </c>
      <c r="AN29" s="457">
        <v>0</v>
      </c>
      <c r="AO29" s="457">
        <v>34521</v>
      </c>
      <c r="AP29" s="457">
        <v>1663</v>
      </c>
      <c r="AQ29" s="457">
        <v>3327</v>
      </c>
      <c r="AR29" s="457">
        <v>4548</v>
      </c>
      <c r="AS29" s="457">
        <v>81</v>
      </c>
      <c r="AT29" s="457">
        <v>0</v>
      </c>
      <c r="AU29" s="457">
        <v>1201</v>
      </c>
      <c r="AV29" s="457">
        <v>0</v>
      </c>
      <c r="AW29" s="457">
        <v>0</v>
      </c>
      <c r="AX29" s="457">
        <v>3376</v>
      </c>
      <c r="AY29" s="457">
        <v>0</v>
      </c>
      <c r="AZ29" s="457">
        <v>0</v>
      </c>
      <c r="BA29" s="457">
        <v>0</v>
      </c>
      <c r="BB29" s="457">
        <v>0</v>
      </c>
      <c r="BC29" s="457">
        <v>0</v>
      </c>
      <c r="BD29" s="457">
        <v>28</v>
      </c>
      <c r="BE29" s="457">
        <v>0</v>
      </c>
      <c r="BF29" s="457">
        <v>0</v>
      </c>
      <c r="BG29" s="457">
        <v>27</v>
      </c>
      <c r="BH29" s="457">
        <v>0</v>
      </c>
      <c r="BI29" s="457">
        <v>0</v>
      </c>
      <c r="BJ29" s="457">
        <v>0</v>
      </c>
      <c r="BK29" s="457">
        <v>0</v>
      </c>
      <c r="BL29" s="457">
        <v>0</v>
      </c>
      <c r="BM29" s="457">
        <v>0</v>
      </c>
      <c r="BN29" s="457">
        <v>0</v>
      </c>
      <c r="BO29" s="457">
        <v>0</v>
      </c>
      <c r="BP29" s="457">
        <v>196</v>
      </c>
      <c r="BQ29" s="457">
        <v>0</v>
      </c>
      <c r="BR29" s="457">
        <v>0</v>
      </c>
      <c r="BS29" s="457">
        <v>0</v>
      </c>
      <c r="BT29" s="457">
        <v>0</v>
      </c>
      <c r="BU29" s="457">
        <v>0</v>
      </c>
      <c r="BV29" s="457">
        <v>0</v>
      </c>
      <c r="BW29" s="457">
        <v>0</v>
      </c>
      <c r="BX29" s="457">
        <v>0</v>
      </c>
      <c r="BY29" s="457">
        <v>0</v>
      </c>
      <c r="BZ29" s="457">
        <v>0</v>
      </c>
      <c r="CA29" s="457">
        <v>0</v>
      </c>
      <c r="CB29" s="457">
        <v>0</v>
      </c>
      <c r="CC29" s="457">
        <v>0</v>
      </c>
      <c r="CD29" s="457">
        <v>0</v>
      </c>
      <c r="CE29" s="457">
        <v>0</v>
      </c>
      <c r="CF29" s="457">
        <v>0</v>
      </c>
      <c r="CG29" s="457">
        <v>0</v>
      </c>
      <c r="CH29" s="457">
        <v>1025</v>
      </c>
      <c r="CI29" s="457">
        <v>0</v>
      </c>
      <c r="CJ29" s="457">
        <v>0</v>
      </c>
      <c r="CK29" s="457">
        <v>0</v>
      </c>
      <c r="CL29" s="457">
        <v>0</v>
      </c>
      <c r="CM29" s="457">
        <v>0</v>
      </c>
      <c r="CN29" s="457">
        <v>0</v>
      </c>
      <c r="CO29" s="457">
        <v>0</v>
      </c>
      <c r="CP29" s="457">
        <v>0</v>
      </c>
      <c r="CQ29" s="457">
        <v>0</v>
      </c>
      <c r="CR29" s="457">
        <v>0</v>
      </c>
      <c r="CS29" s="457">
        <v>0</v>
      </c>
      <c r="CT29" s="457">
        <v>0</v>
      </c>
      <c r="CU29" s="457">
        <v>0</v>
      </c>
      <c r="CV29" s="457">
        <v>0</v>
      </c>
      <c r="CW29" s="457">
        <v>0</v>
      </c>
      <c r="CX29" s="457">
        <v>0</v>
      </c>
      <c r="CY29" s="457">
        <v>0</v>
      </c>
      <c r="CZ29" s="457">
        <v>287</v>
      </c>
      <c r="DA29" s="457">
        <v>0</v>
      </c>
      <c r="DB29" s="457">
        <v>0</v>
      </c>
      <c r="DC29" s="457">
        <v>0</v>
      </c>
      <c r="DD29" s="457">
        <v>0</v>
      </c>
      <c r="DE29" s="457">
        <v>0</v>
      </c>
      <c r="DF29" s="457">
        <v>0</v>
      </c>
      <c r="DG29" s="457">
        <v>0</v>
      </c>
      <c r="DH29" s="457">
        <v>0</v>
      </c>
      <c r="DI29" s="457">
        <v>1594</v>
      </c>
      <c r="DJ29" s="457">
        <v>0</v>
      </c>
      <c r="DK29" s="457">
        <v>0</v>
      </c>
      <c r="DL29" s="457">
        <v>2369</v>
      </c>
      <c r="DM29" s="457">
        <v>0</v>
      </c>
      <c r="DN29" s="457">
        <v>5941</v>
      </c>
      <c r="DO29" s="457">
        <v>0</v>
      </c>
      <c r="DP29" s="457">
        <v>0</v>
      </c>
      <c r="DQ29" s="457">
        <v>0</v>
      </c>
      <c r="DR29" s="457">
        <v>558566</v>
      </c>
      <c r="DS29" s="457">
        <v>86480</v>
      </c>
      <c r="DT29" s="457">
        <v>395476</v>
      </c>
      <c r="DU29" s="457">
        <v>34212</v>
      </c>
      <c r="DV29" s="457">
        <v>40000</v>
      </c>
      <c r="DW29" s="457">
        <v>9631</v>
      </c>
      <c r="DX29" s="457">
        <v>0</v>
      </c>
      <c r="DY29" s="362">
        <v>26820</v>
      </c>
      <c r="DZ29">
        <v>70806</v>
      </c>
      <c r="EA29">
        <v>0</v>
      </c>
    </row>
    <row r="30" spans="1:131">
      <c r="A30" s="362" t="s">
        <v>2738</v>
      </c>
      <c r="B30" s="457">
        <v>2539</v>
      </c>
      <c r="C30" s="457">
        <v>0</v>
      </c>
      <c r="D30" s="457">
        <v>0</v>
      </c>
      <c r="E30" s="457">
        <v>1329</v>
      </c>
      <c r="F30" s="457">
        <v>0</v>
      </c>
      <c r="G30" s="457">
        <v>0</v>
      </c>
      <c r="H30" s="457">
        <v>350</v>
      </c>
      <c r="I30" s="457">
        <v>0</v>
      </c>
      <c r="J30" s="457">
        <v>0</v>
      </c>
      <c r="K30" s="457">
        <v>0</v>
      </c>
      <c r="L30" s="457">
        <v>4437</v>
      </c>
      <c r="M30" s="457">
        <v>0</v>
      </c>
      <c r="N30" s="457">
        <v>16990</v>
      </c>
      <c r="O30" s="457">
        <v>0</v>
      </c>
      <c r="P30" s="457">
        <v>0</v>
      </c>
      <c r="Q30" s="457">
        <v>19</v>
      </c>
      <c r="R30" s="457">
        <v>0</v>
      </c>
      <c r="S30" s="457">
        <v>0</v>
      </c>
      <c r="T30" s="457">
        <v>78</v>
      </c>
      <c r="U30" s="457">
        <v>0</v>
      </c>
      <c r="V30" s="457">
        <v>0</v>
      </c>
      <c r="W30" s="457">
        <v>0</v>
      </c>
      <c r="X30" s="457">
        <v>0</v>
      </c>
      <c r="Y30" s="457">
        <v>0</v>
      </c>
      <c r="Z30" s="457">
        <v>0</v>
      </c>
      <c r="AA30" s="457">
        <v>0</v>
      </c>
      <c r="AB30" s="457">
        <v>0</v>
      </c>
      <c r="AC30" s="457">
        <v>0</v>
      </c>
      <c r="AD30" s="457">
        <v>0</v>
      </c>
      <c r="AE30" s="457">
        <v>0</v>
      </c>
      <c r="AF30" s="457">
        <v>343</v>
      </c>
      <c r="AG30" s="457">
        <v>0</v>
      </c>
      <c r="AH30" s="457">
        <v>0</v>
      </c>
      <c r="AI30" s="457">
        <v>40</v>
      </c>
      <c r="AJ30" s="457">
        <v>2878</v>
      </c>
      <c r="AK30" s="457">
        <v>0</v>
      </c>
      <c r="AL30" s="457">
        <v>0</v>
      </c>
      <c r="AM30" s="457">
        <v>0</v>
      </c>
      <c r="AN30" s="457">
        <v>0</v>
      </c>
      <c r="AO30" s="457">
        <v>5464</v>
      </c>
      <c r="AP30" s="457">
        <v>0</v>
      </c>
      <c r="AQ30" s="457">
        <v>0</v>
      </c>
      <c r="AR30" s="457">
        <v>409</v>
      </c>
      <c r="AS30" s="457">
        <v>0</v>
      </c>
      <c r="AT30" s="457">
        <v>0</v>
      </c>
      <c r="AU30" s="457">
        <v>4344</v>
      </c>
      <c r="AV30" s="457">
        <v>0</v>
      </c>
      <c r="AW30" s="457">
        <v>0</v>
      </c>
      <c r="AX30" s="457">
        <v>675</v>
      </c>
      <c r="AY30" s="457">
        <v>0</v>
      </c>
      <c r="AZ30" s="457">
        <v>0</v>
      </c>
      <c r="BA30" s="457">
        <v>0</v>
      </c>
      <c r="BB30" s="457">
        <v>0</v>
      </c>
      <c r="BC30" s="457">
        <v>0</v>
      </c>
      <c r="BD30" s="457">
        <v>0</v>
      </c>
      <c r="BE30" s="457">
        <v>0</v>
      </c>
      <c r="BF30" s="457">
        <v>0</v>
      </c>
      <c r="BG30" s="457">
        <v>460</v>
      </c>
      <c r="BH30" s="457">
        <v>0</v>
      </c>
      <c r="BI30" s="457">
        <v>0</v>
      </c>
      <c r="BJ30" s="457">
        <v>0</v>
      </c>
      <c r="BK30" s="457">
        <v>0</v>
      </c>
      <c r="BL30" s="457">
        <v>0</v>
      </c>
      <c r="BM30" s="457">
        <v>15</v>
      </c>
      <c r="BN30" s="457">
        <v>0</v>
      </c>
      <c r="BO30" s="457">
        <v>0</v>
      </c>
      <c r="BP30" s="457">
        <v>5</v>
      </c>
      <c r="BQ30" s="457">
        <v>0</v>
      </c>
      <c r="BR30" s="457">
        <v>0</v>
      </c>
      <c r="BS30" s="457">
        <v>0</v>
      </c>
      <c r="BT30" s="457">
        <v>0</v>
      </c>
      <c r="BU30" s="457">
        <v>0</v>
      </c>
      <c r="BV30" s="457">
        <v>0</v>
      </c>
      <c r="BW30" s="457">
        <v>0</v>
      </c>
      <c r="BX30" s="457">
        <v>0</v>
      </c>
      <c r="BY30" s="457">
        <v>0</v>
      </c>
      <c r="BZ30" s="457">
        <v>0</v>
      </c>
      <c r="CA30" s="457">
        <v>0</v>
      </c>
      <c r="CB30" s="457">
        <v>0</v>
      </c>
      <c r="CC30" s="457">
        <v>0</v>
      </c>
      <c r="CD30" s="457">
        <v>0</v>
      </c>
      <c r="CE30" s="457">
        <v>1186</v>
      </c>
      <c r="CF30" s="457">
        <v>0</v>
      </c>
      <c r="CG30" s="457">
        <v>0</v>
      </c>
      <c r="CH30" s="457">
        <v>0</v>
      </c>
      <c r="CI30" s="457">
        <v>0</v>
      </c>
      <c r="CJ30" s="457">
        <v>0</v>
      </c>
      <c r="CK30" s="457">
        <v>0</v>
      </c>
      <c r="CL30" s="457">
        <v>0</v>
      </c>
      <c r="CM30" s="457">
        <v>0</v>
      </c>
      <c r="CN30" s="457">
        <v>0</v>
      </c>
      <c r="CO30" s="457">
        <v>0</v>
      </c>
      <c r="CP30" s="457">
        <v>0</v>
      </c>
      <c r="CQ30" s="457">
        <v>0</v>
      </c>
      <c r="CR30" s="457">
        <v>0</v>
      </c>
      <c r="CS30" s="457">
        <v>0</v>
      </c>
      <c r="CT30" s="457">
        <v>0</v>
      </c>
      <c r="CU30" s="457">
        <v>0</v>
      </c>
      <c r="CV30" s="457">
        <v>0</v>
      </c>
      <c r="CW30" s="457">
        <v>3229</v>
      </c>
      <c r="CX30" s="457">
        <v>0</v>
      </c>
      <c r="CY30" s="457">
        <v>0</v>
      </c>
      <c r="CZ30" s="457">
        <v>0</v>
      </c>
      <c r="DA30" s="457">
        <v>0</v>
      </c>
      <c r="DB30" s="457">
        <v>0</v>
      </c>
      <c r="DC30" s="457">
        <v>0</v>
      </c>
      <c r="DD30" s="457">
        <v>0</v>
      </c>
      <c r="DE30" s="457">
        <v>0</v>
      </c>
      <c r="DF30" s="457">
        <v>0</v>
      </c>
      <c r="DG30" s="457">
        <v>0</v>
      </c>
      <c r="DH30" s="457">
        <v>0</v>
      </c>
      <c r="DI30" s="457">
        <v>6993</v>
      </c>
      <c r="DJ30" s="457">
        <v>0</v>
      </c>
      <c r="DK30" s="457">
        <v>11053</v>
      </c>
      <c r="DL30" s="457">
        <v>544</v>
      </c>
      <c r="DM30" s="457">
        <v>0</v>
      </c>
      <c r="DN30" s="457">
        <v>0</v>
      </c>
      <c r="DO30" s="457">
        <v>0</v>
      </c>
      <c r="DP30" s="457">
        <v>0</v>
      </c>
      <c r="DQ30" s="457">
        <v>0</v>
      </c>
      <c r="DR30" s="457">
        <v>607079</v>
      </c>
      <c r="DS30" s="457">
        <v>0</v>
      </c>
      <c r="DT30" s="457">
        <v>525959</v>
      </c>
      <c r="DU30" s="457">
        <v>48600</v>
      </c>
      <c r="DV30" s="457">
        <v>19211</v>
      </c>
      <c r="DW30" s="457">
        <v>-11053</v>
      </c>
      <c r="DX30" s="457">
        <v>0</v>
      </c>
      <c r="DY30" s="362">
        <v>54495</v>
      </c>
      <c r="DZ30">
        <v>29623</v>
      </c>
      <c r="EA30">
        <v>0</v>
      </c>
    </row>
    <row r="31" spans="1:131">
      <c r="A31" s="362" t="s">
        <v>2561</v>
      </c>
      <c r="B31" s="457">
        <v>9400</v>
      </c>
      <c r="C31" s="457">
        <v>146</v>
      </c>
      <c r="D31" s="457">
        <v>0</v>
      </c>
      <c r="E31" s="457">
        <v>380</v>
      </c>
      <c r="F31" s="457">
        <v>0</v>
      </c>
      <c r="G31" s="457">
        <v>0</v>
      </c>
      <c r="H31" s="457">
        <v>1114</v>
      </c>
      <c r="I31" s="457">
        <v>0</v>
      </c>
      <c r="J31" s="457">
        <v>0</v>
      </c>
      <c r="K31" s="457">
        <v>0</v>
      </c>
      <c r="L31" s="457">
        <v>0</v>
      </c>
      <c r="M31" s="457">
        <v>0</v>
      </c>
      <c r="N31" s="457">
        <v>9213</v>
      </c>
      <c r="O31" s="457">
        <v>0</v>
      </c>
      <c r="P31" s="457">
        <v>0</v>
      </c>
      <c r="Q31" s="457">
        <v>49</v>
      </c>
      <c r="R31" s="457">
        <v>0</v>
      </c>
      <c r="S31" s="457">
        <v>0</v>
      </c>
      <c r="T31" s="457">
        <v>1705</v>
      </c>
      <c r="U31" s="457">
        <v>0</v>
      </c>
      <c r="V31" s="457">
        <v>0</v>
      </c>
      <c r="W31" s="457">
        <v>163</v>
      </c>
      <c r="X31" s="457">
        <v>0</v>
      </c>
      <c r="Y31" s="457">
        <v>0</v>
      </c>
      <c r="Z31" s="457">
        <v>0</v>
      </c>
      <c r="AA31" s="457">
        <v>8200</v>
      </c>
      <c r="AB31" s="457">
        <v>0</v>
      </c>
      <c r="AC31" s="457">
        <v>0</v>
      </c>
      <c r="AD31" s="457">
        <v>0</v>
      </c>
      <c r="AE31" s="457">
        <v>0</v>
      </c>
      <c r="AF31" s="457">
        <v>0</v>
      </c>
      <c r="AG31" s="457">
        <v>0</v>
      </c>
      <c r="AH31" s="457">
        <v>0</v>
      </c>
      <c r="AI31" s="457">
        <v>95</v>
      </c>
      <c r="AJ31" s="457">
        <v>0</v>
      </c>
      <c r="AK31" s="457">
        <v>0</v>
      </c>
      <c r="AL31" s="457">
        <v>0</v>
      </c>
      <c r="AM31" s="457">
        <v>0</v>
      </c>
      <c r="AN31" s="457">
        <v>0</v>
      </c>
      <c r="AO31" s="457">
        <v>20344</v>
      </c>
      <c r="AP31" s="457">
        <v>2238</v>
      </c>
      <c r="AQ31" s="457">
        <v>4529</v>
      </c>
      <c r="AR31" s="457">
        <v>0</v>
      </c>
      <c r="AS31" s="457">
        <v>0</v>
      </c>
      <c r="AT31" s="457">
        <v>0</v>
      </c>
      <c r="AU31" s="457">
        <v>153</v>
      </c>
      <c r="AV31" s="457">
        <v>0</v>
      </c>
      <c r="AW31" s="457">
        <v>0</v>
      </c>
      <c r="AX31" s="457">
        <v>586</v>
      </c>
      <c r="AY31" s="457">
        <v>0</v>
      </c>
      <c r="AZ31" s="457">
        <v>0</v>
      </c>
      <c r="BA31" s="457">
        <v>0</v>
      </c>
      <c r="BB31" s="457">
        <v>0</v>
      </c>
      <c r="BC31" s="457">
        <v>0</v>
      </c>
      <c r="BD31" s="457">
        <v>49</v>
      </c>
      <c r="BE31" s="457">
        <v>0</v>
      </c>
      <c r="BF31" s="457">
        <v>0</v>
      </c>
      <c r="BG31" s="457">
        <v>1215</v>
      </c>
      <c r="BH31" s="457">
        <v>0</v>
      </c>
      <c r="BI31" s="457">
        <v>0</v>
      </c>
      <c r="BJ31" s="457">
        <v>0</v>
      </c>
      <c r="BK31" s="457">
        <v>0</v>
      </c>
      <c r="BL31" s="457">
        <v>0</v>
      </c>
      <c r="BM31" s="457">
        <v>0</v>
      </c>
      <c r="BN31" s="457">
        <v>0</v>
      </c>
      <c r="BO31" s="457">
        <v>0</v>
      </c>
      <c r="BP31" s="457">
        <v>204</v>
      </c>
      <c r="BQ31" s="457">
        <v>0</v>
      </c>
      <c r="BR31" s="457">
        <v>0</v>
      </c>
      <c r="BS31" s="457">
        <v>0</v>
      </c>
      <c r="BT31" s="457">
        <v>0</v>
      </c>
      <c r="BU31" s="457">
        <v>0</v>
      </c>
      <c r="BV31" s="457">
        <v>0</v>
      </c>
      <c r="BW31" s="457">
        <v>0</v>
      </c>
      <c r="BX31" s="457">
        <v>0</v>
      </c>
      <c r="BY31" s="457">
        <v>0</v>
      </c>
      <c r="BZ31" s="457">
        <v>0</v>
      </c>
      <c r="CA31" s="457">
        <v>0</v>
      </c>
      <c r="CB31" s="457">
        <v>0</v>
      </c>
      <c r="CC31" s="457">
        <v>0</v>
      </c>
      <c r="CD31" s="457">
        <v>0</v>
      </c>
      <c r="CE31" s="457">
        <v>588</v>
      </c>
      <c r="CF31" s="457">
        <v>0</v>
      </c>
      <c r="CG31" s="457">
        <v>0</v>
      </c>
      <c r="CH31" s="457">
        <v>480</v>
      </c>
      <c r="CI31" s="457">
        <v>0</v>
      </c>
      <c r="CJ31" s="457">
        <v>0</v>
      </c>
      <c r="CK31" s="457">
        <v>0</v>
      </c>
      <c r="CL31" s="457">
        <v>0</v>
      </c>
      <c r="CM31" s="457">
        <v>0</v>
      </c>
      <c r="CN31" s="457">
        <v>81</v>
      </c>
      <c r="CO31" s="457">
        <v>0</v>
      </c>
      <c r="CP31" s="457">
        <v>0</v>
      </c>
      <c r="CQ31" s="457">
        <v>0</v>
      </c>
      <c r="CR31" s="457">
        <v>0</v>
      </c>
      <c r="CS31" s="457">
        <v>0</v>
      </c>
      <c r="CT31" s="457">
        <v>0</v>
      </c>
      <c r="CU31" s="457">
        <v>0</v>
      </c>
      <c r="CV31" s="457">
        <v>0</v>
      </c>
      <c r="CW31" s="457">
        <v>307</v>
      </c>
      <c r="CX31" s="457">
        <v>0</v>
      </c>
      <c r="CY31" s="457">
        <v>0</v>
      </c>
      <c r="CZ31" s="457">
        <v>160</v>
      </c>
      <c r="DA31" s="457">
        <v>0</v>
      </c>
      <c r="DB31" s="457">
        <v>0</v>
      </c>
      <c r="DC31" s="457">
        <v>0</v>
      </c>
      <c r="DD31" s="457">
        <v>0</v>
      </c>
      <c r="DE31" s="457">
        <v>0</v>
      </c>
      <c r="DF31" s="457">
        <v>0</v>
      </c>
      <c r="DG31" s="457">
        <v>0</v>
      </c>
      <c r="DH31" s="457">
        <v>0</v>
      </c>
      <c r="DI31" s="457">
        <v>12628</v>
      </c>
      <c r="DJ31" s="457">
        <v>0</v>
      </c>
      <c r="DK31" s="457">
        <v>525</v>
      </c>
      <c r="DL31" s="457">
        <v>170</v>
      </c>
      <c r="DM31" s="457">
        <v>0</v>
      </c>
      <c r="DN31" s="457">
        <v>0</v>
      </c>
      <c r="DO31" s="457">
        <v>0</v>
      </c>
      <c r="DP31" s="457">
        <v>2055</v>
      </c>
      <c r="DQ31" s="457">
        <v>0</v>
      </c>
      <c r="DR31" s="457">
        <v>954363</v>
      </c>
      <c r="DS31" s="457">
        <v>134000</v>
      </c>
      <c r="DT31" s="457">
        <v>760858</v>
      </c>
      <c r="DU31" s="457">
        <v>0</v>
      </c>
      <c r="DV31" s="457">
        <v>609624</v>
      </c>
      <c r="DW31" s="457">
        <v>19136</v>
      </c>
      <c r="DX31" s="457">
        <v>5725</v>
      </c>
      <c r="DY31" s="362">
        <v>1582585</v>
      </c>
      <c r="DZ31">
        <v>76821</v>
      </c>
      <c r="EA31">
        <v>0</v>
      </c>
    </row>
    <row r="32" spans="1:131">
      <c r="A32" s="362" t="s">
        <v>2879</v>
      </c>
      <c r="B32" s="457">
        <v>755</v>
      </c>
      <c r="C32" s="457">
        <v>0</v>
      </c>
      <c r="D32" s="457">
        <v>0</v>
      </c>
      <c r="E32" s="457">
        <v>1</v>
      </c>
      <c r="F32" s="457">
        <v>0</v>
      </c>
      <c r="G32" s="457">
        <v>0</v>
      </c>
      <c r="H32" s="457">
        <v>1803</v>
      </c>
      <c r="I32" s="457">
        <v>0</v>
      </c>
      <c r="J32" s="457">
        <v>0</v>
      </c>
      <c r="K32" s="457">
        <v>198</v>
      </c>
      <c r="L32" s="457">
        <v>0</v>
      </c>
      <c r="M32" s="457">
        <v>0</v>
      </c>
      <c r="N32" s="457">
        <v>8252</v>
      </c>
      <c r="O32" s="457">
        <v>0</v>
      </c>
      <c r="P32" s="457">
        <v>0</v>
      </c>
      <c r="Q32" s="457">
        <v>49</v>
      </c>
      <c r="R32" s="457">
        <v>0</v>
      </c>
      <c r="S32" s="457">
        <v>0</v>
      </c>
      <c r="T32" s="457">
        <v>77</v>
      </c>
      <c r="U32" s="457">
        <v>21</v>
      </c>
      <c r="V32" s="457">
        <v>0</v>
      </c>
      <c r="W32" s="457">
        <v>9</v>
      </c>
      <c r="X32" s="457">
        <v>0</v>
      </c>
      <c r="Y32" s="457">
        <v>0</v>
      </c>
      <c r="Z32" s="457">
        <v>0</v>
      </c>
      <c r="AA32" s="457">
        <v>0</v>
      </c>
      <c r="AB32" s="457">
        <v>0</v>
      </c>
      <c r="AC32" s="457">
        <v>393</v>
      </c>
      <c r="AD32" s="457">
        <v>0</v>
      </c>
      <c r="AE32" s="457">
        <v>0</v>
      </c>
      <c r="AF32" s="457">
        <v>0</v>
      </c>
      <c r="AG32" s="457">
        <v>0</v>
      </c>
      <c r="AH32" s="457">
        <v>0</v>
      </c>
      <c r="AI32" s="457">
        <v>139</v>
      </c>
      <c r="AJ32" s="457">
        <v>0</v>
      </c>
      <c r="AK32" s="457">
        <v>0</v>
      </c>
      <c r="AL32" s="457">
        <v>29</v>
      </c>
      <c r="AM32" s="457">
        <v>0</v>
      </c>
      <c r="AN32" s="457">
        <v>0</v>
      </c>
      <c r="AO32" s="457">
        <v>15280</v>
      </c>
      <c r="AP32" s="457">
        <v>1061</v>
      </c>
      <c r="AQ32" s="457">
        <v>2502</v>
      </c>
      <c r="AR32" s="457">
        <v>2842</v>
      </c>
      <c r="AS32" s="457">
        <v>0</v>
      </c>
      <c r="AT32" s="457">
        <v>0</v>
      </c>
      <c r="AU32" s="457">
        <v>287</v>
      </c>
      <c r="AV32" s="457">
        <v>0</v>
      </c>
      <c r="AW32" s="457">
        <v>0</v>
      </c>
      <c r="AX32" s="457">
        <v>288</v>
      </c>
      <c r="AY32" s="457">
        <v>0</v>
      </c>
      <c r="AZ32" s="457">
        <v>0</v>
      </c>
      <c r="BA32" s="457">
        <v>0</v>
      </c>
      <c r="BB32" s="457">
        <v>0</v>
      </c>
      <c r="BC32" s="457">
        <v>0</v>
      </c>
      <c r="BD32" s="457">
        <v>60</v>
      </c>
      <c r="BE32" s="457">
        <v>0</v>
      </c>
      <c r="BF32" s="457">
        <v>0</v>
      </c>
      <c r="BG32" s="457">
        <v>26</v>
      </c>
      <c r="BH32" s="457">
        <v>0</v>
      </c>
      <c r="BI32" s="457">
        <v>0</v>
      </c>
      <c r="BJ32" s="457">
        <v>3271</v>
      </c>
      <c r="BK32" s="457">
        <v>0</v>
      </c>
      <c r="BL32" s="457">
        <v>0</v>
      </c>
      <c r="BM32" s="457">
        <v>15</v>
      </c>
      <c r="BN32" s="457">
        <v>0</v>
      </c>
      <c r="BO32" s="457">
        <v>0</v>
      </c>
      <c r="BP32" s="457">
        <v>1</v>
      </c>
      <c r="BQ32" s="457">
        <v>0</v>
      </c>
      <c r="BR32" s="457">
        <v>0</v>
      </c>
      <c r="BS32" s="457">
        <v>0</v>
      </c>
      <c r="BT32" s="457">
        <v>0</v>
      </c>
      <c r="BU32" s="457">
        <v>0</v>
      </c>
      <c r="BV32" s="457">
        <v>17</v>
      </c>
      <c r="BW32" s="457">
        <v>0</v>
      </c>
      <c r="BX32" s="457">
        <v>0</v>
      </c>
      <c r="BY32" s="457">
        <v>0</v>
      </c>
      <c r="BZ32" s="457">
        <v>0</v>
      </c>
      <c r="CA32" s="457">
        <v>0</v>
      </c>
      <c r="CB32" s="457">
        <v>0</v>
      </c>
      <c r="CC32" s="457">
        <v>0</v>
      </c>
      <c r="CD32" s="457">
        <v>0</v>
      </c>
      <c r="CE32" s="457">
        <v>4</v>
      </c>
      <c r="CF32" s="457">
        <v>0</v>
      </c>
      <c r="CG32" s="457">
        <v>0</v>
      </c>
      <c r="CH32" s="457">
        <v>0</v>
      </c>
      <c r="CI32" s="457">
        <v>0</v>
      </c>
      <c r="CJ32" s="457">
        <v>0</v>
      </c>
      <c r="CK32" s="457">
        <v>0</v>
      </c>
      <c r="CL32" s="457">
        <v>0</v>
      </c>
      <c r="CM32" s="457">
        <v>0</v>
      </c>
      <c r="CN32" s="457">
        <v>0</v>
      </c>
      <c r="CO32" s="457">
        <v>0</v>
      </c>
      <c r="CP32" s="457">
        <v>0</v>
      </c>
      <c r="CQ32" s="457">
        <v>20</v>
      </c>
      <c r="CR32" s="457">
        <v>0</v>
      </c>
      <c r="CS32" s="457">
        <v>0</v>
      </c>
      <c r="CT32" s="457">
        <v>131</v>
      </c>
      <c r="CU32" s="457">
        <v>0</v>
      </c>
      <c r="CV32" s="457">
        <v>0</v>
      </c>
      <c r="CW32" s="457">
        <v>0</v>
      </c>
      <c r="CX32" s="457">
        <v>0</v>
      </c>
      <c r="CY32" s="457">
        <v>0</v>
      </c>
      <c r="CZ32" s="457">
        <v>2604</v>
      </c>
      <c r="DA32" s="457">
        <v>0</v>
      </c>
      <c r="DB32" s="457">
        <v>0</v>
      </c>
      <c r="DC32" s="457">
        <v>0</v>
      </c>
      <c r="DD32" s="457">
        <v>0</v>
      </c>
      <c r="DE32" s="457">
        <v>0</v>
      </c>
      <c r="DF32" s="457">
        <v>0</v>
      </c>
      <c r="DG32" s="457">
        <v>0</v>
      </c>
      <c r="DH32" s="457">
        <v>0</v>
      </c>
      <c r="DI32" s="457">
        <v>2116</v>
      </c>
      <c r="DJ32" s="457">
        <v>386</v>
      </c>
      <c r="DK32" s="457">
        <v>312</v>
      </c>
      <c r="DL32" s="457">
        <v>0</v>
      </c>
      <c r="DM32" s="457">
        <v>0</v>
      </c>
      <c r="DN32" s="457">
        <v>0</v>
      </c>
      <c r="DO32" s="457">
        <v>0</v>
      </c>
      <c r="DP32" s="457">
        <v>0</v>
      </c>
      <c r="DQ32" s="457">
        <v>0</v>
      </c>
      <c r="DR32" s="457">
        <v>455098</v>
      </c>
      <c r="DS32" s="457">
        <v>101248</v>
      </c>
      <c r="DT32" s="457">
        <v>347158</v>
      </c>
      <c r="DU32" s="457">
        <v>8347</v>
      </c>
      <c r="DV32" s="457">
        <v>89589</v>
      </c>
      <c r="DW32" s="457">
        <v>21040</v>
      </c>
      <c r="DX32" s="457">
        <v>11661</v>
      </c>
      <c r="DY32" s="362">
        <v>17933</v>
      </c>
      <c r="DZ32">
        <v>34467</v>
      </c>
      <c r="EA32">
        <v>162</v>
      </c>
    </row>
    <row r="33" spans="1:131">
      <c r="A33" s="362" t="s">
        <v>2996</v>
      </c>
      <c r="B33" s="457">
        <v>588</v>
      </c>
      <c r="C33" s="457">
        <v>0</v>
      </c>
      <c r="D33" s="457">
        <v>0</v>
      </c>
      <c r="E33" s="457">
        <v>21</v>
      </c>
      <c r="F33" s="457">
        <v>0</v>
      </c>
      <c r="G33" s="457">
        <v>0</v>
      </c>
      <c r="H33" s="457">
        <v>209</v>
      </c>
      <c r="I33" s="457">
        <v>0</v>
      </c>
      <c r="J33" s="457">
        <v>0</v>
      </c>
      <c r="K33" s="457">
        <v>54</v>
      </c>
      <c r="L33" s="457">
        <v>0</v>
      </c>
      <c r="M33" s="457">
        <v>0</v>
      </c>
      <c r="N33" s="457">
        <v>7157</v>
      </c>
      <c r="O33" s="457">
        <v>0</v>
      </c>
      <c r="P33" s="457">
        <v>0</v>
      </c>
      <c r="Q33" s="457">
        <v>6</v>
      </c>
      <c r="R33" s="457">
        <v>0</v>
      </c>
      <c r="S33" s="457">
        <v>0</v>
      </c>
      <c r="T33" s="457">
        <v>131</v>
      </c>
      <c r="U33" s="457">
        <v>0</v>
      </c>
      <c r="V33" s="457">
        <v>0</v>
      </c>
      <c r="W33" s="457">
        <v>0</v>
      </c>
      <c r="X33" s="457">
        <v>0</v>
      </c>
      <c r="Y33" s="457">
        <v>0</v>
      </c>
      <c r="Z33" s="457">
        <v>0</v>
      </c>
      <c r="AA33" s="457">
        <v>0</v>
      </c>
      <c r="AB33" s="457">
        <v>0</v>
      </c>
      <c r="AC33" s="457">
        <v>0</v>
      </c>
      <c r="AD33" s="457">
        <v>0</v>
      </c>
      <c r="AE33" s="457">
        <v>0</v>
      </c>
      <c r="AF33" s="457">
        <v>0</v>
      </c>
      <c r="AG33" s="457">
        <v>0</v>
      </c>
      <c r="AH33" s="457">
        <v>0</v>
      </c>
      <c r="AI33" s="457">
        <v>0</v>
      </c>
      <c r="AJ33" s="457">
        <v>0</v>
      </c>
      <c r="AK33" s="457">
        <v>0</v>
      </c>
      <c r="AL33" s="457">
        <v>0</v>
      </c>
      <c r="AM33" s="457">
        <v>0</v>
      </c>
      <c r="AN33" s="457">
        <v>0</v>
      </c>
      <c r="AO33" s="457">
        <v>31010</v>
      </c>
      <c r="AP33" s="457">
        <v>468</v>
      </c>
      <c r="AQ33" s="457">
        <v>6644</v>
      </c>
      <c r="AR33" s="457">
        <v>0</v>
      </c>
      <c r="AS33" s="457">
        <v>0</v>
      </c>
      <c r="AT33" s="457">
        <v>0</v>
      </c>
      <c r="AU33" s="457">
        <v>143</v>
      </c>
      <c r="AV33" s="457">
        <v>0</v>
      </c>
      <c r="AW33" s="457">
        <v>0</v>
      </c>
      <c r="AX33" s="457">
        <v>12</v>
      </c>
      <c r="AY33" s="457">
        <v>0</v>
      </c>
      <c r="AZ33" s="457">
        <v>0</v>
      </c>
      <c r="BA33" s="457">
        <v>0</v>
      </c>
      <c r="BB33" s="457">
        <v>0</v>
      </c>
      <c r="BC33" s="457">
        <v>0</v>
      </c>
      <c r="BD33" s="457">
        <v>0</v>
      </c>
      <c r="BE33" s="457">
        <v>0</v>
      </c>
      <c r="BF33" s="457">
        <v>0</v>
      </c>
      <c r="BG33" s="457">
        <v>0</v>
      </c>
      <c r="BH33" s="457">
        <v>0</v>
      </c>
      <c r="BI33" s="457">
        <v>0</v>
      </c>
      <c r="BJ33" s="457">
        <v>0</v>
      </c>
      <c r="BK33" s="457">
        <v>0</v>
      </c>
      <c r="BL33" s="457">
        <v>0</v>
      </c>
      <c r="BM33" s="457">
        <v>0</v>
      </c>
      <c r="BN33" s="457">
        <v>0</v>
      </c>
      <c r="BO33" s="457">
        <v>0</v>
      </c>
      <c r="BP33" s="457">
        <v>0</v>
      </c>
      <c r="BQ33" s="457">
        <v>0</v>
      </c>
      <c r="BR33" s="457">
        <v>0</v>
      </c>
      <c r="BS33" s="457">
        <v>0</v>
      </c>
      <c r="BT33" s="457">
        <v>0</v>
      </c>
      <c r="BU33" s="457">
        <v>0</v>
      </c>
      <c r="BV33" s="457">
        <v>0</v>
      </c>
      <c r="BW33" s="457">
        <v>0</v>
      </c>
      <c r="BX33" s="457">
        <v>0</v>
      </c>
      <c r="BY33" s="457">
        <v>0</v>
      </c>
      <c r="BZ33" s="457">
        <v>0</v>
      </c>
      <c r="CA33" s="457">
        <v>0</v>
      </c>
      <c r="CB33" s="457">
        <v>0</v>
      </c>
      <c r="CC33" s="457">
        <v>0</v>
      </c>
      <c r="CD33" s="457">
        <v>0</v>
      </c>
      <c r="CE33" s="457">
        <v>240</v>
      </c>
      <c r="CF33" s="457">
        <v>0</v>
      </c>
      <c r="CG33" s="457">
        <v>0</v>
      </c>
      <c r="CH33" s="457">
        <v>0</v>
      </c>
      <c r="CI33" s="457">
        <v>0</v>
      </c>
      <c r="CJ33" s="457">
        <v>0</v>
      </c>
      <c r="CK33" s="457">
        <v>0</v>
      </c>
      <c r="CL33" s="457">
        <v>0</v>
      </c>
      <c r="CM33" s="457">
        <v>0</v>
      </c>
      <c r="CN33" s="457">
        <v>0</v>
      </c>
      <c r="CO33" s="457">
        <v>0</v>
      </c>
      <c r="CP33" s="457">
        <v>0</v>
      </c>
      <c r="CQ33" s="457">
        <v>0</v>
      </c>
      <c r="CR33" s="457">
        <v>0</v>
      </c>
      <c r="CS33" s="457">
        <v>0</v>
      </c>
      <c r="CT33" s="457">
        <v>0</v>
      </c>
      <c r="CU33" s="457">
        <v>0</v>
      </c>
      <c r="CV33" s="457">
        <v>0</v>
      </c>
      <c r="CW33" s="457">
        <v>2009</v>
      </c>
      <c r="CX33" s="457">
        <v>0</v>
      </c>
      <c r="CY33" s="457">
        <v>0</v>
      </c>
      <c r="CZ33" s="457">
        <v>0</v>
      </c>
      <c r="DA33" s="457">
        <v>0</v>
      </c>
      <c r="DB33" s="457">
        <v>0</v>
      </c>
      <c r="DC33" s="457">
        <v>0</v>
      </c>
      <c r="DD33" s="457">
        <v>0</v>
      </c>
      <c r="DE33" s="457">
        <v>0</v>
      </c>
      <c r="DF33" s="457">
        <v>0</v>
      </c>
      <c r="DG33" s="457">
        <v>0</v>
      </c>
      <c r="DH33" s="457">
        <v>0</v>
      </c>
      <c r="DI33" s="457">
        <v>1031</v>
      </c>
      <c r="DJ33" s="457">
        <v>0</v>
      </c>
      <c r="DK33" s="457">
        <v>9192</v>
      </c>
      <c r="DL33" s="457">
        <v>0</v>
      </c>
      <c r="DM33" s="457">
        <v>0</v>
      </c>
      <c r="DN33" s="457">
        <v>35251</v>
      </c>
      <c r="DO33" s="457">
        <v>0</v>
      </c>
      <c r="DP33" s="457">
        <v>0</v>
      </c>
      <c r="DQ33" s="457">
        <v>0</v>
      </c>
      <c r="DR33" s="457">
        <v>1054263</v>
      </c>
      <c r="DS33" s="457">
        <v>264075</v>
      </c>
      <c r="DT33" s="457">
        <v>847146</v>
      </c>
      <c r="DU33" s="457">
        <v>15292</v>
      </c>
      <c r="DV33" s="457">
        <v>43500</v>
      </c>
      <c r="DW33" s="457">
        <v>41152</v>
      </c>
      <c r="DX33" s="457">
        <v>0</v>
      </c>
      <c r="DY33" s="362">
        <v>2994</v>
      </c>
      <c r="DZ33">
        <v>1530</v>
      </c>
      <c r="EA33">
        <v>19504</v>
      </c>
    </row>
    <row r="34" spans="1:131">
      <c r="A34" s="362" t="s">
        <v>2579</v>
      </c>
      <c r="B34" s="457">
        <v>2099</v>
      </c>
      <c r="C34" s="457">
        <v>758</v>
      </c>
      <c r="D34" s="457">
        <v>0</v>
      </c>
      <c r="E34" s="457">
        <v>4404</v>
      </c>
      <c r="F34" s="457">
        <v>0</v>
      </c>
      <c r="G34" s="457">
        <v>0</v>
      </c>
      <c r="H34" s="457">
        <v>6419</v>
      </c>
      <c r="I34" s="457">
        <v>0</v>
      </c>
      <c r="J34" s="457">
        <v>0</v>
      </c>
      <c r="K34" s="457">
        <v>79</v>
      </c>
      <c r="L34" s="457">
        <v>0</v>
      </c>
      <c r="M34" s="457">
        <v>0</v>
      </c>
      <c r="N34" s="457">
        <v>7150</v>
      </c>
      <c r="O34" s="457">
        <v>0</v>
      </c>
      <c r="P34" s="457">
        <v>0</v>
      </c>
      <c r="Q34" s="457">
        <v>56</v>
      </c>
      <c r="R34" s="457">
        <v>0</v>
      </c>
      <c r="S34" s="457">
        <v>0</v>
      </c>
      <c r="T34" s="457">
        <v>0</v>
      </c>
      <c r="U34" s="457">
        <v>0</v>
      </c>
      <c r="V34" s="457">
        <v>0</v>
      </c>
      <c r="W34" s="457">
        <v>0</v>
      </c>
      <c r="X34" s="457">
        <v>0</v>
      </c>
      <c r="Y34" s="457">
        <v>0</v>
      </c>
      <c r="Z34" s="457">
        <v>0</v>
      </c>
      <c r="AA34" s="457">
        <v>0</v>
      </c>
      <c r="AB34" s="457">
        <v>0</v>
      </c>
      <c r="AC34" s="457">
        <v>0</v>
      </c>
      <c r="AD34" s="457">
        <v>0</v>
      </c>
      <c r="AE34" s="457">
        <v>0</v>
      </c>
      <c r="AF34" s="457">
        <v>2609</v>
      </c>
      <c r="AG34" s="457">
        <v>0</v>
      </c>
      <c r="AH34" s="457">
        <v>0</v>
      </c>
      <c r="AI34" s="457">
        <v>82</v>
      </c>
      <c r="AJ34" s="457">
        <v>0</v>
      </c>
      <c r="AK34" s="457">
        <v>0</v>
      </c>
      <c r="AL34" s="457">
        <v>5065</v>
      </c>
      <c r="AM34" s="457">
        <v>0</v>
      </c>
      <c r="AN34" s="457">
        <v>0</v>
      </c>
      <c r="AO34" s="457">
        <v>18711</v>
      </c>
      <c r="AP34" s="457">
        <v>31975</v>
      </c>
      <c r="AQ34" s="457">
        <v>1767</v>
      </c>
      <c r="AR34" s="457">
        <v>1323</v>
      </c>
      <c r="AS34" s="457">
        <v>0</v>
      </c>
      <c r="AT34" s="457">
        <v>0</v>
      </c>
      <c r="AU34" s="457">
        <v>2333</v>
      </c>
      <c r="AV34" s="457">
        <v>0</v>
      </c>
      <c r="AW34" s="457">
        <v>0</v>
      </c>
      <c r="AX34" s="457">
        <v>317</v>
      </c>
      <c r="AY34" s="457">
        <v>0</v>
      </c>
      <c r="AZ34" s="457">
        <v>0</v>
      </c>
      <c r="BA34" s="457">
        <v>0</v>
      </c>
      <c r="BB34" s="457">
        <v>0</v>
      </c>
      <c r="BC34" s="457">
        <v>0</v>
      </c>
      <c r="BD34" s="457">
        <v>12</v>
      </c>
      <c r="BE34" s="457">
        <v>0</v>
      </c>
      <c r="BF34" s="457">
        <v>0</v>
      </c>
      <c r="BG34" s="457">
        <v>0</v>
      </c>
      <c r="BH34" s="457">
        <v>0</v>
      </c>
      <c r="BI34" s="457">
        <v>0</v>
      </c>
      <c r="BJ34" s="457">
        <v>0</v>
      </c>
      <c r="BK34" s="457">
        <v>0</v>
      </c>
      <c r="BL34" s="457">
        <v>0</v>
      </c>
      <c r="BM34" s="457">
        <v>0</v>
      </c>
      <c r="BN34" s="457">
        <v>0</v>
      </c>
      <c r="BO34" s="457">
        <v>0</v>
      </c>
      <c r="BP34" s="457">
        <v>0</v>
      </c>
      <c r="BQ34" s="457">
        <v>0</v>
      </c>
      <c r="BR34" s="457">
        <v>0</v>
      </c>
      <c r="BS34" s="457">
        <v>0</v>
      </c>
      <c r="BT34" s="457">
        <v>0</v>
      </c>
      <c r="BU34" s="457">
        <v>0</v>
      </c>
      <c r="BV34" s="457">
        <v>0</v>
      </c>
      <c r="BW34" s="457">
        <v>0</v>
      </c>
      <c r="BX34" s="457">
        <v>0</v>
      </c>
      <c r="BY34" s="457">
        <v>0</v>
      </c>
      <c r="BZ34" s="457">
        <v>0</v>
      </c>
      <c r="CA34" s="457">
        <v>0</v>
      </c>
      <c r="CB34" s="457">
        <v>0</v>
      </c>
      <c r="CC34" s="457">
        <v>0</v>
      </c>
      <c r="CD34" s="457">
        <v>0</v>
      </c>
      <c r="CE34" s="457">
        <v>4149</v>
      </c>
      <c r="CF34" s="457">
        <v>0</v>
      </c>
      <c r="CG34" s="457">
        <v>0</v>
      </c>
      <c r="CH34" s="457">
        <v>0</v>
      </c>
      <c r="CI34" s="457">
        <v>0</v>
      </c>
      <c r="CJ34" s="457">
        <v>0</v>
      </c>
      <c r="CK34" s="457">
        <v>0</v>
      </c>
      <c r="CL34" s="457">
        <v>0</v>
      </c>
      <c r="CM34" s="457">
        <v>0</v>
      </c>
      <c r="CN34" s="457">
        <v>0</v>
      </c>
      <c r="CO34" s="457">
        <v>0</v>
      </c>
      <c r="CP34" s="457">
        <v>0</v>
      </c>
      <c r="CQ34" s="457">
        <v>0</v>
      </c>
      <c r="CR34" s="457">
        <v>0</v>
      </c>
      <c r="CS34" s="457">
        <v>0</v>
      </c>
      <c r="CT34" s="457">
        <v>593</v>
      </c>
      <c r="CU34" s="457">
        <v>0</v>
      </c>
      <c r="CV34" s="457">
        <v>0</v>
      </c>
      <c r="CW34" s="457">
        <v>6029</v>
      </c>
      <c r="CX34" s="457">
        <v>0</v>
      </c>
      <c r="CY34" s="457">
        <v>149</v>
      </c>
      <c r="CZ34" s="457">
        <v>291</v>
      </c>
      <c r="DA34" s="457">
        <v>0</v>
      </c>
      <c r="DB34" s="457">
        <v>0</v>
      </c>
      <c r="DC34" s="457">
        <v>0</v>
      </c>
      <c r="DD34" s="457">
        <v>0</v>
      </c>
      <c r="DE34" s="457">
        <v>0</v>
      </c>
      <c r="DF34" s="457">
        <v>0</v>
      </c>
      <c r="DG34" s="457">
        <v>0</v>
      </c>
      <c r="DH34" s="457">
        <v>0</v>
      </c>
      <c r="DI34" s="457">
        <v>1439</v>
      </c>
      <c r="DJ34" s="457">
        <v>0</v>
      </c>
      <c r="DK34" s="457">
        <v>0</v>
      </c>
      <c r="DL34" s="457">
        <v>0</v>
      </c>
      <c r="DM34" s="457">
        <v>0</v>
      </c>
      <c r="DN34" s="457">
        <v>0</v>
      </c>
      <c r="DO34" s="457">
        <v>0</v>
      </c>
      <c r="DP34" s="457">
        <v>0</v>
      </c>
      <c r="DQ34" s="457">
        <v>0</v>
      </c>
      <c r="DR34" s="457">
        <v>560805</v>
      </c>
      <c r="DS34" s="457">
        <v>45401</v>
      </c>
      <c r="DT34" s="457">
        <v>585706</v>
      </c>
      <c r="DU34" s="457">
        <v>0</v>
      </c>
      <c r="DV34" s="457">
        <v>168651</v>
      </c>
      <c r="DW34" s="457">
        <v>4322</v>
      </c>
      <c r="DX34" s="457">
        <v>24</v>
      </c>
      <c r="DY34" s="362">
        <v>116769</v>
      </c>
      <c r="DZ34">
        <v>43120</v>
      </c>
      <c r="EA34">
        <v>-443</v>
      </c>
    </row>
    <row r="35" spans="1:131">
      <c r="A35" s="362" t="s">
        <v>2021</v>
      </c>
      <c r="B35" s="457">
        <v>1657</v>
      </c>
      <c r="C35" s="457">
        <v>0</v>
      </c>
      <c r="D35" s="457">
        <v>0</v>
      </c>
      <c r="E35" s="457">
        <v>1089</v>
      </c>
      <c r="F35" s="457">
        <v>0</v>
      </c>
      <c r="G35" s="457">
        <v>0</v>
      </c>
      <c r="H35" s="457">
        <v>1853</v>
      </c>
      <c r="I35" s="457">
        <v>0</v>
      </c>
      <c r="J35" s="457">
        <v>0</v>
      </c>
      <c r="K35" s="457">
        <v>319</v>
      </c>
      <c r="L35" s="457">
        <v>0</v>
      </c>
      <c r="M35" s="457">
        <v>6</v>
      </c>
      <c r="N35" s="457">
        <v>8087</v>
      </c>
      <c r="O35" s="457">
        <v>0</v>
      </c>
      <c r="P35" s="457">
        <v>0</v>
      </c>
      <c r="Q35" s="457">
        <v>1196</v>
      </c>
      <c r="R35" s="457">
        <v>0</v>
      </c>
      <c r="S35" s="457">
        <v>0</v>
      </c>
      <c r="T35" s="457">
        <v>0</v>
      </c>
      <c r="U35" s="457">
        <v>0</v>
      </c>
      <c r="V35" s="457">
        <v>0</v>
      </c>
      <c r="W35" s="457">
        <v>0</v>
      </c>
      <c r="X35" s="457">
        <v>0</v>
      </c>
      <c r="Y35" s="457">
        <v>0</v>
      </c>
      <c r="Z35" s="457">
        <v>0</v>
      </c>
      <c r="AA35" s="457">
        <v>0</v>
      </c>
      <c r="AB35" s="457">
        <v>0</v>
      </c>
      <c r="AC35" s="457">
        <v>0</v>
      </c>
      <c r="AD35" s="457">
        <v>0</v>
      </c>
      <c r="AE35" s="457">
        <v>0</v>
      </c>
      <c r="AF35" s="457">
        <v>0</v>
      </c>
      <c r="AG35" s="457">
        <v>0</v>
      </c>
      <c r="AH35" s="457">
        <v>0</v>
      </c>
      <c r="AI35" s="457">
        <v>3871</v>
      </c>
      <c r="AJ35" s="457">
        <v>0</v>
      </c>
      <c r="AK35" s="457">
        <v>775</v>
      </c>
      <c r="AL35" s="457">
        <v>5187</v>
      </c>
      <c r="AM35" s="457">
        <v>0</v>
      </c>
      <c r="AN35" s="457">
        <v>0</v>
      </c>
      <c r="AO35" s="457">
        <v>2495</v>
      </c>
      <c r="AP35" s="457">
        <v>0</v>
      </c>
      <c r="AQ35" s="457">
        <v>2286</v>
      </c>
      <c r="AR35" s="457">
        <v>497</v>
      </c>
      <c r="AS35" s="457">
        <v>0</v>
      </c>
      <c r="AT35" s="457">
        <v>6</v>
      </c>
      <c r="AU35" s="457">
        <v>587</v>
      </c>
      <c r="AV35" s="457">
        <v>0</v>
      </c>
      <c r="AW35" s="457">
        <v>0</v>
      </c>
      <c r="AX35" s="457">
        <v>238</v>
      </c>
      <c r="AY35" s="457">
        <v>0</v>
      </c>
      <c r="AZ35" s="457">
        <v>0</v>
      </c>
      <c r="BA35" s="457">
        <v>144</v>
      </c>
      <c r="BB35" s="457">
        <v>0</v>
      </c>
      <c r="BC35" s="457">
        <v>0</v>
      </c>
      <c r="BD35" s="457">
        <v>2</v>
      </c>
      <c r="BE35" s="457">
        <v>0</v>
      </c>
      <c r="BF35" s="457">
        <v>0</v>
      </c>
      <c r="BG35" s="457">
        <v>36</v>
      </c>
      <c r="BH35" s="457">
        <v>0</v>
      </c>
      <c r="BI35" s="457">
        <v>0</v>
      </c>
      <c r="BJ35" s="457">
        <v>0</v>
      </c>
      <c r="BK35" s="457">
        <v>0</v>
      </c>
      <c r="BL35" s="457">
        <v>0</v>
      </c>
      <c r="BM35" s="457">
        <v>0</v>
      </c>
      <c r="BN35" s="457">
        <v>0</v>
      </c>
      <c r="BO35" s="457">
        <v>0</v>
      </c>
      <c r="BP35" s="457">
        <v>0</v>
      </c>
      <c r="BQ35" s="457">
        <v>0</v>
      </c>
      <c r="BR35" s="457">
        <v>0</v>
      </c>
      <c r="BS35" s="457">
        <v>0</v>
      </c>
      <c r="BT35" s="457">
        <v>0</v>
      </c>
      <c r="BU35" s="457">
        <v>0</v>
      </c>
      <c r="BV35" s="457">
        <v>0</v>
      </c>
      <c r="BW35" s="457">
        <v>0</v>
      </c>
      <c r="BX35" s="457">
        <v>0</v>
      </c>
      <c r="BY35" s="457">
        <v>0</v>
      </c>
      <c r="BZ35" s="457">
        <v>0</v>
      </c>
      <c r="CA35" s="457">
        <v>0</v>
      </c>
      <c r="CB35" s="457">
        <v>0</v>
      </c>
      <c r="CC35" s="457">
        <v>0</v>
      </c>
      <c r="CD35" s="457">
        <v>0</v>
      </c>
      <c r="CE35" s="457">
        <v>329</v>
      </c>
      <c r="CF35" s="457">
        <v>0</v>
      </c>
      <c r="CG35" s="457">
        <v>0</v>
      </c>
      <c r="CH35" s="457">
        <v>66</v>
      </c>
      <c r="CI35" s="457">
        <v>0</v>
      </c>
      <c r="CJ35" s="457">
        <v>0</v>
      </c>
      <c r="CK35" s="457">
        <v>0</v>
      </c>
      <c r="CL35" s="457">
        <v>0</v>
      </c>
      <c r="CM35" s="457">
        <v>0</v>
      </c>
      <c r="CN35" s="457">
        <v>0</v>
      </c>
      <c r="CO35" s="457">
        <v>0</v>
      </c>
      <c r="CP35" s="457">
        <v>0</v>
      </c>
      <c r="CQ35" s="457">
        <v>0</v>
      </c>
      <c r="CR35" s="457">
        <v>0</v>
      </c>
      <c r="CS35" s="457">
        <v>0</v>
      </c>
      <c r="CT35" s="457">
        <v>0</v>
      </c>
      <c r="CU35" s="457">
        <v>0</v>
      </c>
      <c r="CV35" s="457">
        <v>0</v>
      </c>
      <c r="CW35" s="457">
        <v>3595</v>
      </c>
      <c r="CX35" s="457">
        <v>0</v>
      </c>
      <c r="CY35" s="457">
        <v>326</v>
      </c>
      <c r="CZ35" s="457">
        <v>468</v>
      </c>
      <c r="DA35" s="457">
        <v>0</v>
      </c>
      <c r="DB35" s="457">
        <v>0</v>
      </c>
      <c r="DC35" s="457">
        <v>0</v>
      </c>
      <c r="DD35" s="457">
        <v>0</v>
      </c>
      <c r="DE35" s="457">
        <v>0</v>
      </c>
      <c r="DF35" s="457">
        <v>0</v>
      </c>
      <c r="DG35" s="457">
        <v>0</v>
      </c>
      <c r="DH35" s="457">
        <v>0</v>
      </c>
      <c r="DI35" s="457">
        <v>1507</v>
      </c>
      <c r="DJ35" s="457">
        <v>0</v>
      </c>
      <c r="DK35" s="457">
        <v>0</v>
      </c>
      <c r="DL35" s="457">
        <v>11003</v>
      </c>
      <c r="DM35" s="457">
        <v>0</v>
      </c>
      <c r="DN35" s="457">
        <v>13754</v>
      </c>
      <c r="DO35" s="457">
        <v>0</v>
      </c>
      <c r="DP35" s="457">
        <v>0</v>
      </c>
      <c r="DQ35" s="457">
        <v>0</v>
      </c>
      <c r="DR35" s="457">
        <v>232004</v>
      </c>
      <c r="DS35" s="457">
        <v>0</v>
      </c>
      <c r="DT35" s="457">
        <v>105000</v>
      </c>
      <c r="DU35" s="457">
        <v>0</v>
      </c>
      <c r="DV35" s="457">
        <v>9755</v>
      </c>
      <c r="DW35" s="457">
        <v>0</v>
      </c>
      <c r="DX35" s="457">
        <v>0</v>
      </c>
      <c r="DY35" s="362">
        <v>14442</v>
      </c>
      <c r="DZ35">
        <v>11330</v>
      </c>
      <c r="EA35">
        <v>0</v>
      </c>
    </row>
    <row r="36" spans="1:131">
      <c r="A36" s="362" t="s">
        <v>3062</v>
      </c>
      <c r="B36" s="457">
        <v>2083</v>
      </c>
      <c r="C36" s="457">
        <v>0</v>
      </c>
      <c r="D36" s="457">
        <v>0</v>
      </c>
      <c r="E36" s="457">
        <v>8</v>
      </c>
      <c r="F36" s="457">
        <v>0</v>
      </c>
      <c r="G36" s="457">
        <v>0</v>
      </c>
      <c r="H36" s="457">
        <v>2687</v>
      </c>
      <c r="I36" s="457">
        <v>0</v>
      </c>
      <c r="J36" s="457">
        <v>0</v>
      </c>
      <c r="K36" s="457">
        <v>0</v>
      </c>
      <c r="L36" s="457">
        <v>0</v>
      </c>
      <c r="M36" s="457">
        <v>0</v>
      </c>
      <c r="N36" s="457">
        <v>12740</v>
      </c>
      <c r="O36" s="457">
        <v>0</v>
      </c>
      <c r="P36" s="457">
        <v>0</v>
      </c>
      <c r="Q36" s="457">
        <v>69</v>
      </c>
      <c r="R36" s="457">
        <v>0</v>
      </c>
      <c r="S36" s="457">
        <v>0</v>
      </c>
      <c r="T36" s="457">
        <v>692</v>
      </c>
      <c r="U36" s="457">
        <v>0</v>
      </c>
      <c r="V36" s="457">
        <v>0</v>
      </c>
      <c r="W36" s="457">
        <v>1198</v>
      </c>
      <c r="X36" s="457">
        <v>27</v>
      </c>
      <c r="Y36" s="457">
        <v>0</v>
      </c>
      <c r="Z36" s="457">
        <v>0</v>
      </c>
      <c r="AA36" s="457">
        <v>0</v>
      </c>
      <c r="AB36" s="457">
        <v>0</v>
      </c>
      <c r="AC36" s="457">
        <v>0</v>
      </c>
      <c r="AD36" s="457">
        <v>0</v>
      </c>
      <c r="AE36" s="457">
        <v>0</v>
      </c>
      <c r="AF36" s="457">
        <v>0</v>
      </c>
      <c r="AG36" s="457">
        <v>0</v>
      </c>
      <c r="AH36" s="457">
        <v>0</v>
      </c>
      <c r="AI36" s="457">
        <v>1566</v>
      </c>
      <c r="AJ36" s="457">
        <v>34</v>
      </c>
      <c r="AK36" s="457">
        <v>0</v>
      </c>
      <c r="AL36" s="457">
        <v>0</v>
      </c>
      <c r="AM36" s="457">
        <v>0</v>
      </c>
      <c r="AN36" s="457">
        <v>0</v>
      </c>
      <c r="AO36" s="457">
        <v>5202</v>
      </c>
      <c r="AP36" s="457">
        <v>1284</v>
      </c>
      <c r="AQ36" s="457">
        <v>0</v>
      </c>
      <c r="AR36" s="457">
        <v>126</v>
      </c>
      <c r="AS36" s="457">
        <v>0</v>
      </c>
      <c r="AT36" s="457">
        <v>0</v>
      </c>
      <c r="AU36" s="457">
        <v>3403</v>
      </c>
      <c r="AV36" s="457">
        <v>0</v>
      </c>
      <c r="AW36" s="457">
        <v>0</v>
      </c>
      <c r="AX36" s="457">
        <v>400</v>
      </c>
      <c r="AY36" s="457">
        <v>105</v>
      </c>
      <c r="AZ36" s="457">
        <v>0</v>
      </c>
      <c r="BA36" s="457">
        <v>0</v>
      </c>
      <c r="BB36" s="457">
        <v>0</v>
      </c>
      <c r="BC36" s="457">
        <v>0</v>
      </c>
      <c r="BD36" s="457">
        <v>217</v>
      </c>
      <c r="BE36" s="457">
        <v>0</v>
      </c>
      <c r="BF36" s="457">
        <v>0</v>
      </c>
      <c r="BG36" s="457">
        <v>0</v>
      </c>
      <c r="BH36" s="457">
        <v>0</v>
      </c>
      <c r="BI36" s="457">
        <v>0</v>
      </c>
      <c r="BJ36" s="457">
        <v>0</v>
      </c>
      <c r="BK36" s="457">
        <v>0</v>
      </c>
      <c r="BL36" s="457">
        <v>0</v>
      </c>
      <c r="BM36" s="457">
        <v>0</v>
      </c>
      <c r="BN36" s="457">
        <v>0</v>
      </c>
      <c r="BO36" s="457">
        <v>0</v>
      </c>
      <c r="BP36" s="457">
        <v>3601</v>
      </c>
      <c r="BQ36" s="457">
        <v>0</v>
      </c>
      <c r="BR36" s="457">
        <v>0</v>
      </c>
      <c r="BS36" s="457">
        <v>0</v>
      </c>
      <c r="BT36" s="457">
        <v>0</v>
      </c>
      <c r="BU36" s="457">
        <v>0</v>
      </c>
      <c r="BV36" s="457">
        <v>0</v>
      </c>
      <c r="BW36" s="457">
        <v>0</v>
      </c>
      <c r="BX36" s="457">
        <v>0</v>
      </c>
      <c r="BY36" s="457">
        <v>0</v>
      </c>
      <c r="BZ36" s="457">
        <v>0</v>
      </c>
      <c r="CA36" s="457">
        <v>0</v>
      </c>
      <c r="CB36" s="457">
        <v>0</v>
      </c>
      <c r="CC36" s="457">
        <v>0</v>
      </c>
      <c r="CD36" s="457">
        <v>0</v>
      </c>
      <c r="CE36" s="457">
        <v>0</v>
      </c>
      <c r="CF36" s="457">
        <v>0</v>
      </c>
      <c r="CG36" s="457">
        <v>0</v>
      </c>
      <c r="CH36" s="457">
        <v>0</v>
      </c>
      <c r="CI36" s="457">
        <v>0</v>
      </c>
      <c r="CJ36" s="457">
        <v>0</v>
      </c>
      <c r="CK36" s="457">
        <v>0</v>
      </c>
      <c r="CL36" s="457">
        <v>0</v>
      </c>
      <c r="CM36" s="457">
        <v>0</v>
      </c>
      <c r="CN36" s="457">
        <v>0</v>
      </c>
      <c r="CO36" s="457">
        <v>0</v>
      </c>
      <c r="CP36" s="457">
        <v>0</v>
      </c>
      <c r="CQ36" s="457">
        <v>6</v>
      </c>
      <c r="CR36" s="457">
        <v>0</v>
      </c>
      <c r="CS36" s="457">
        <v>0</v>
      </c>
      <c r="CT36" s="457">
        <v>0</v>
      </c>
      <c r="CU36" s="457">
        <v>0</v>
      </c>
      <c r="CV36" s="457">
        <v>0</v>
      </c>
      <c r="CW36" s="457">
        <v>924</v>
      </c>
      <c r="CX36" s="457">
        <v>482</v>
      </c>
      <c r="CY36" s="457">
        <v>0</v>
      </c>
      <c r="CZ36" s="457">
        <v>3633</v>
      </c>
      <c r="DA36" s="457">
        <v>0</v>
      </c>
      <c r="DB36" s="457">
        <v>0</v>
      </c>
      <c r="DC36" s="457">
        <v>0</v>
      </c>
      <c r="DD36" s="457">
        <v>0</v>
      </c>
      <c r="DE36" s="457">
        <v>0</v>
      </c>
      <c r="DF36" s="457">
        <v>0</v>
      </c>
      <c r="DG36" s="457">
        <v>0</v>
      </c>
      <c r="DH36" s="457">
        <v>0</v>
      </c>
      <c r="DI36" s="457">
        <v>874</v>
      </c>
      <c r="DJ36" s="457">
        <v>0</v>
      </c>
      <c r="DK36" s="457">
        <v>0</v>
      </c>
      <c r="DL36" s="457">
        <v>380</v>
      </c>
      <c r="DM36" s="457">
        <v>0</v>
      </c>
      <c r="DN36" s="457">
        <v>2357</v>
      </c>
      <c r="DO36" s="457">
        <v>0</v>
      </c>
      <c r="DP36" s="457">
        <v>0</v>
      </c>
      <c r="DQ36" s="457">
        <v>0</v>
      </c>
      <c r="DR36" s="457">
        <v>319712</v>
      </c>
      <c r="DS36" s="457">
        <v>0</v>
      </c>
      <c r="DT36" s="457">
        <v>267242</v>
      </c>
      <c r="DU36" s="457">
        <v>8892</v>
      </c>
      <c r="DV36" s="457">
        <v>14751</v>
      </c>
      <c r="DW36" s="457">
        <v>0</v>
      </c>
      <c r="DX36" s="457">
        <v>0</v>
      </c>
      <c r="DY36" s="362">
        <v>0</v>
      </c>
      <c r="DZ36">
        <v>0</v>
      </c>
      <c r="EA36">
        <v>0</v>
      </c>
    </row>
    <row r="37" spans="1:131">
      <c r="A37" s="362" t="s">
        <v>2750</v>
      </c>
      <c r="B37" s="457">
        <v>8714</v>
      </c>
      <c r="C37" s="457">
        <v>0</v>
      </c>
      <c r="D37" s="457">
        <v>0</v>
      </c>
      <c r="E37" s="457">
        <v>44</v>
      </c>
      <c r="F37" s="457">
        <v>0</v>
      </c>
      <c r="G37" s="457">
        <v>0</v>
      </c>
      <c r="H37" s="457">
        <v>1110</v>
      </c>
      <c r="I37" s="457">
        <v>0</v>
      </c>
      <c r="J37" s="457">
        <v>0</v>
      </c>
      <c r="K37" s="457">
        <v>7</v>
      </c>
      <c r="L37" s="457">
        <v>0</v>
      </c>
      <c r="M37" s="457">
        <v>0</v>
      </c>
      <c r="N37" s="457">
        <v>9087</v>
      </c>
      <c r="O37" s="457">
        <v>0</v>
      </c>
      <c r="P37" s="457">
        <v>0</v>
      </c>
      <c r="Q37" s="457">
        <v>28</v>
      </c>
      <c r="R37" s="457">
        <v>0</v>
      </c>
      <c r="S37" s="457">
        <v>0</v>
      </c>
      <c r="T37" s="457">
        <v>11512</v>
      </c>
      <c r="U37" s="457">
        <v>3456</v>
      </c>
      <c r="V37" s="457">
        <v>1525</v>
      </c>
      <c r="W37" s="457">
        <v>203</v>
      </c>
      <c r="X37" s="457">
        <v>0</v>
      </c>
      <c r="Y37" s="457">
        <v>0</v>
      </c>
      <c r="Z37" s="457">
        <v>0</v>
      </c>
      <c r="AA37" s="457">
        <v>0</v>
      </c>
      <c r="AB37" s="457">
        <v>0</v>
      </c>
      <c r="AC37" s="457">
        <v>0</v>
      </c>
      <c r="AD37" s="457">
        <v>0</v>
      </c>
      <c r="AE37" s="457">
        <v>0</v>
      </c>
      <c r="AF37" s="457">
        <v>0</v>
      </c>
      <c r="AG37" s="457">
        <v>0</v>
      </c>
      <c r="AH37" s="457">
        <v>0</v>
      </c>
      <c r="AI37" s="457">
        <v>1940</v>
      </c>
      <c r="AJ37" s="457">
        <v>71</v>
      </c>
      <c r="AK37" s="457">
        <v>0</v>
      </c>
      <c r="AL37" s="457">
        <v>0</v>
      </c>
      <c r="AM37" s="457">
        <v>0</v>
      </c>
      <c r="AN37" s="457">
        <v>0</v>
      </c>
      <c r="AO37" s="457">
        <v>28679</v>
      </c>
      <c r="AP37" s="457">
        <v>1756</v>
      </c>
      <c r="AQ37" s="457">
        <v>-8331</v>
      </c>
      <c r="AR37" s="457">
        <v>2532</v>
      </c>
      <c r="AS37" s="457">
        <v>0</v>
      </c>
      <c r="AT37" s="457">
        <v>0</v>
      </c>
      <c r="AU37" s="457">
        <v>2672</v>
      </c>
      <c r="AV37" s="457">
        <v>0</v>
      </c>
      <c r="AW37" s="457">
        <v>0</v>
      </c>
      <c r="AX37" s="457">
        <v>167</v>
      </c>
      <c r="AY37" s="457">
        <v>0</v>
      </c>
      <c r="AZ37" s="457">
        <v>0</v>
      </c>
      <c r="BA37" s="457">
        <v>0</v>
      </c>
      <c r="BB37" s="457">
        <v>0</v>
      </c>
      <c r="BC37" s="457">
        <v>0</v>
      </c>
      <c r="BD37" s="457">
        <v>4801</v>
      </c>
      <c r="BE37" s="457">
        <v>0</v>
      </c>
      <c r="BF37" s="457">
        <v>0</v>
      </c>
      <c r="BG37" s="457">
        <v>117</v>
      </c>
      <c r="BH37" s="457">
        <v>0</v>
      </c>
      <c r="BI37" s="457">
        <v>0</v>
      </c>
      <c r="BJ37" s="457">
        <v>0</v>
      </c>
      <c r="BK37" s="457">
        <v>0</v>
      </c>
      <c r="BL37" s="457">
        <v>0</v>
      </c>
      <c r="BM37" s="457">
        <v>0</v>
      </c>
      <c r="BN37" s="457">
        <v>0</v>
      </c>
      <c r="BO37" s="457">
        <v>0</v>
      </c>
      <c r="BP37" s="457">
        <v>0</v>
      </c>
      <c r="BQ37" s="457">
        <v>0</v>
      </c>
      <c r="BR37" s="457">
        <v>0</v>
      </c>
      <c r="BS37" s="457">
        <v>0</v>
      </c>
      <c r="BT37" s="457">
        <v>0</v>
      </c>
      <c r="BU37" s="457">
        <v>0</v>
      </c>
      <c r="BV37" s="457">
        <v>41</v>
      </c>
      <c r="BW37" s="457">
        <v>0</v>
      </c>
      <c r="BX37" s="457">
        <v>0</v>
      </c>
      <c r="BY37" s="457">
        <v>0</v>
      </c>
      <c r="BZ37" s="457">
        <v>0</v>
      </c>
      <c r="CA37" s="457">
        <v>0</v>
      </c>
      <c r="CB37" s="457">
        <v>0</v>
      </c>
      <c r="CC37" s="457">
        <v>0</v>
      </c>
      <c r="CD37" s="457">
        <v>0</v>
      </c>
      <c r="CE37" s="457">
        <v>0</v>
      </c>
      <c r="CF37" s="457">
        <v>0</v>
      </c>
      <c r="CG37" s="457">
        <v>0</v>
      </c>
      <c r="CH37" s="457">
        <v>0</v>
      </c>
      <c r="CI37" s="457">
        <v>0</v>
      </c>
      <c r="CJ37" s="457">
        <v>0</v>
      </c>
      <c r="CK37" s="457">
        <v>0</v>
      </c>
      <c r="CL37" s="457">
        <v>0</v>
      </c>
      <c r="CM37" s="457">
        <v>0</v>
      </c>
      <c r="CN37" s="457">
        <v>0</v>
      </c>
      <c r="CO37" s="457">
        <v>0</v>
      </c>
      <c r="CP37" s="457">
        <v>0</v>
      </c>
      <c r="CQ37" s="457">
        <v>0</v>
      </c>
      <c r="CR37" s="457">
        <v>0</v>
      </c>
      <c r="CS37" s="457">
        <v>0</v>
      </c>
      <c r="CT37" s="457">
        <v>349</v>
      </c>
      <c r="CU37" s="457">
        <v>0</v>
      </c>
      <c r="CV37" s="457">
        <v>0</v>
      </c>
      <c r="CW37" s="457">
        <v>331</v>
      </c>
      <c r="CX37" s="457">
        <v>0</v>
      </c>
      <c r="CY37" s="457">
        <v>0</v>
      </c>
      <c r="CZ37" s="457">
        <v>0</v>
      </c>
      <c r="DA37" s="457">
        <v>0</v>
      </c>
      <c r="DB37" s="457">
        <v>0</v>
      </c>
      <c r="DC37" s="457">
        <v>0</v>
      </c>
      <c r="DD37" s="457">
        <v>0</v>
      </c>
      <c r="DE37" s="457">
        <v>0</v>
      </c>
      <c r="DF37" s="457">
        <v>0</v>
      </c>
      <c r="DG37" s="457">
        <v>0</v>
      </c>
      <c r="DH37" s="457">
        <v>0</v>
      </c>
      <c r="DI37" s="457">
        <v>6789</v>
      </c>
      <c r="DJ37" s="457">
        <v>0</v>
      </c>
      <c r="DK37" s="457">
        <v>3895</v>
      </c>
      <c r="DL37" s="457">
        <v>8</v>
      </c>
      <c r="DM37" s="457">
        <v>0</v>
      </c>
      <c r="DN37" s="457">
        <v>0</v>
      </c>
      <c r="DO37" s="457">
        <v>0</v>
      </c>
      <c r="DP37" s="457">
        <v>0</v>
      </c>
      <c r="DQ37" s="457">
        <v>0</v>
      </c>
      <c r="DR37" s="457">
        <v>627718</v>
      </c>
      <c r="DS37" s="457">
        <v>221248</v>
      </c>
      <c r="DT37" s="457">
        <v>478000</v>
      </c>
      <c r="DU37" s="457">
        <v>20479</v>
      </c>
      <c r="DV37" s="457">
        <v>79164</v>
      </c>
      <c r="DW37" s="457">
        <v>16846</v>
      </c>
      <c r="DX37" s="457">
        <v>11440</v>
      </c>
      <c r="DY37" s="362">
        <v>122780</v>
      </c>
      <c r="DZ37">
        <v>192268</v>
      </c>
      <c r="EA37">
        <v>8518</v>
      </c>
    </row>
    <row r="38" spans="1:131">
      <c r="A38" s="362" t="s">
        <v>2822</v>
      </c>
      <c r="B38" s="457">
        <v>1560</v>
      </c>
      <c r="C38" s="457">
        <v>0</v>
      </c>
      <c r="D38" s="457">
        <v>0</v>
      </c>
      <c r="E38" s="457">
        <v>0</v>
      </c>
      <c r="F38" s="457">
        <v>0</v>
      </c>
      <c r="G38" s="457">
        <v>0</v>
      </c>
      <c r="H38" s="457">
        <v>3241</v>
      </c>
      <c r="I38" s="457">
        <v>0</v>
      </c>
      <c r="J38" s="457">
        <v>0</v>
      </c>
      <c r="K38" s="457">
        <v>225</v>
      </c>
      <c r="L38" s="457">
        <v>0</v>
      </c>
      <c r="M38" s="457">
        <v>0</v>
      </c>
      <c r="N38" s="457">
        <v>2758</v>
      </c>
      <c r="O38" s="457">
        <v>0</v>
      </c>
      <c r="P38" s="457">
        <v>0</v>
      </c>
      <c r="Q38" s="457">
        <v>0</v>
      </c>
      <c r="R38" s="457">
        <v>0</v>
      </c>
      <c r="S38" s="457">
        <v>0</v>
      </c>
      <c r="T38" s="457">
        <v>0</v>
      </c>
      <c r="U38" s="457">
        <v>0</v>
      </c>
      <c r="V38" s="457">
        <v>0</v>
      </c>
      <c r="W38" s="457">
        <v>0</v>
      </c>
      <c r="X38" s="457">
        <v>0</v>
      </c>
      <c r="Y38" s="457">
        <v>0</v>
      </c>
      <c r="Z38" s="457">
        <v>0</v>
      </c>
      <c r="AA38" s="457">
        <v>0</v>
      </c>
      <c r="AB38" s="457">
        <v>0</v>
      </c>
      <c r="AC38" s="457">
        <v>0</v>
      </c>
      <c r="AD38" s="457">
        <v>0</v>
      </c>
      <c r="AE38" s="457">
        <v>0</v>
      </c>
      <c r="AF38" s="457">
        <v>0</v>
      </c>
      <c r="AG38" s="457">
        <v>0</v>
      </c>
      <c r="AH38" s="457">
        <v>0</v>
      </c>
      <c r="AI38" s="457">
        <v>0</v>
      </c>
      <c r="AJ38" s="457">
        <v>0</v>
      </c>
      <c r="AK38" s="457">
        <v>0</v>
      </c>
      <c r="AL38" s="457">
        <v>0</v>
      </c>
      <c r="AM38" s="457">
        <v>0</v>
      </c>
      <c r="AN38" s="457">
        <v>0</v>
      </c>
      <c r="AO38" s="457">
        <v>18238</v>
      </c>
      <c r="AP38" s="457">
        <v>1433</v>
      </c>
      <c r="AQ38" s="457">
        <v>13820</v>
      </c>
      <c r="AR38" s="457">
        <v>0</v>
      </c>
      <c r="AS38" s="457">
        <v>0</v>
      </c>
      <c r="AT38" s="457">
        <v>0</v>
      </c>
      <c r="AU38" s="457">
        <v>0</v>
      </c>
      <c r="AV38" s="457">
        <v>0</v>
      </c>
      <c r="AW38" s="457">
        <v>0</v>
      </c>
      <c r="AX38" s="457">
        <v>0</v>
      </c>
      <c r="AY38" s="457">
        <v>0</v>
      </c>
      <c r="AZ38" s="457">
        <v>0</v>
      </c>
      <c r="BA38" s="457">
        <v>0</v>
      </c>
      <c r="BB38" s="457">
        <v>0</v>
      </c>
      <c r="BC38" s="457">
        <v>0</v>
      </c>
      <c r="BD38" s="457">
        <v>0</v>
      </c>
      <c r="BE38" s="457">
        <v>0</v>
      </c>
      <c r="BF38" s="457">
        <v>0</v>
      </c>
      <c r="BG38" s="457">
        <v>0</v>
      </c>
      <c r="BH38" s="457">
        <v>0</v>
      </c>
      <c r="BI38" s="457">
        <v>0</v>
      </c>
      <c r="BJ38" s="457">
        <v>0</v>
      </c>
      <c r="BK38" s="457">
        <v>0</v>
      </c>
      <c r="BL38" s="457">
        <v>0</v>
      </c>
      <c r="BM38" s="457">
        <v>0</v>
      </c>
      <c r="BN38" s="457">
        <v>0</v>
      </c>
      <c r="BO38" s="457">
        <v>0</v>
      </c>
      <c r="BP38" s="457">
        <v>653</v>
      </c>
      <c r="BQ38" s="457">
        <v>0</v>
      </c>
      <c r="BR38" s="457">
        <v>0</v>
      </c>
      <c r="BS38" s="457">
        <v>0</v>
      </c>
      <c r="BT38" s="457">
        <v>0</v>
      </c>
      <c r="BU38" s="457">
        <v>0</v>
      </c>
      <c r="BV38" s="457">
        <v>331</v>
      </c>
      <c r="BW38" s="457">
        <v>0</v>
      </c>
      <c r="BX38" s="457">
        <v>0</v>
      </c>
      <c r="BY38" s="457">
        <v>0</v>
      </c>
      <c r="BZ38" s="457">
        <v>0</v>
      </c>
      <c r="CA38" s="457">
        <v>0</v>
      </c>
      <c r="CB38" s="457">
        <v>1062</v>
      </c>
      <c r="CC38" s="457">
        <v>0</v>
      </c>
      <c r="CD38" s="457">
        <v>0</v>
      </c>
      <c r="CE38" s="457">
        <v>66</v>
      </c>
      <c r="CF38" s="457">
        <v>0</v>
      </c>
      <c r="CG38" s="457">
        <v>0</v>
      </c>
      <c r="CH38" s="457">
        <v>0</v>
      </c>
      <c r="CI38" s="457">
        <v>0</v>
      </c>
      <c r="CJ38" s="457">
        <v>0</v>
      </c>
      <c r="CK38" s="457">
        <v>0</v>
      </c>
      <c r="CL38" s="457">
        <v>0</v>
      </c>
      <c r="CM38" s="457">
        <v>0</v>
      </c>
      <c r="CN38" s="457">
        <v>46</v>
      </c>
      <c r="CO38" s="457">
        <v>0</v>
      </c>
      <c r="CP38" s="457">
        <v>0</v>
      </c>
      <c r="CQ38" s="457">
        <v>0</v>
      </c>
      <c r="CR38" s="457">
        <v>0</v>
      </c>
      <c r="CS38" s="457">
        <v>0</v>
      </c>
      <c r="CT38" s="457">
        <v>0</v>
      </c>
      <c r="CU38" s="457">
        <v>0</v>
      </c>
      <c r="CV38" s="457">
        <v>0</v>
      </c>
      <c r="CW38" s="457">
        <v>0</v>
      </c>
      <c r="CX38" s="457">
        <v>0</v>
      </c>
      <c r="CY38" s="457">
        <v>0</v>
      </c>
      <c r="CZ38" s="457">
        <v>300</v>
      </c>
      <c r="DA38" s="457">
        <v>0</v>
      </c>
      <c r="DB38" s="457">
        <v>0</v>
      </c>
      <c r="DC38" s="457">
        <v>0</v>
      </c>
      <c r="DD38" s="457">
        <v>0</v>
      </c>
      <c r="DE38" s="457">
        <v>0</v>
      </c>
      <c r="DF38" s="457">
        <v>0</v>
      </c>
      <c r="DG38" s="457">
        <v>0</v>
      </c>
      <c r="DH38" s="457">
        <v>0</v>
      </c>
      <c r="DI38" s="457">
        <v>971</v>
      </c>
      <c r="DJ38" s="457">
        <v>2566</v>
      </c>
      <c r="DK38" s="457">
        <v>6751</v>
      </c>
      <c r="DL38" s="457">
        <v>0</v>
      </c>
      <c r="DM38" s="457">
        <v>0</v>
      </c>
      <c r="DN38" s="457">
        <v>0</v>
      </c>
      <c r="DO38" s="457">
        <v>0</v>
      </c>
      <c r="DP38" s="457">
        <v>0</v>
      </c>
      <c r="DQ38" s="457">
        <v>0</v>
      </c>
      <c r="DR38" s="457">
        <v>715392</v>
      </c>
      <c r="DS38" s="457">
        <v>162928</v>
      </c>
      <c r="DT38" s="457">
        <v>458478</v>
      </c>
      <c r="DU38" s="457">
        <v>29481</v>
      </c>
      <c r="DV38" s="457">
        <v>13611</v>
      </c>
      <c r="DW38" s="457">
        <v>106540</v>
      </c>
      <c r="DX38" s="457">
        <v>7580</v>
      </c>
      <c r="DY38" s="362">
        <v>0</v>
      </c>
      <c r="DZ38">
        <v>0</v>
      </c>
      <c r="EA38">
        <v>0</v>
      </c>
    </row>
    <row r="39" spans="1:131">
      <c r="A39" s="362" t="s">
        <v>3134</v>
      </c>
      <c r="B39" s="457">
        <v>2229</v>
      </c>
      <c r="C39" s="457">
        <v>0</v>
      </c>
      <c r="D39" s="457">
        <v>0</v>
      </c>
      <c r="E39" s="457">
        <v>142</v>
      </c>
      <c r="F39" s="457">
        <v>0</v>
      </c>
      <c r="G39" s="457">
        <v>0</v>
      </c>
      <c r="H39" s="457">
        <v>1399</v>
      </c>
      <c r="I39" s="457">
        <v>0</v>
      </c>
      <c r="J39" s="457">
        <v>0</v>
      </c>
      <c r="K39" s="457">
        <v>184</v>
      </c>
      <c r="L39" s="457">
        <v>0</v>
      </c>
      <c r="M39" s="457">
        <v>0</v>
      </c>
      <c r="N39" s="457">
        <v>8574</v>
      </c>
      <c r="O39" s="457">
        <v>0</v>
      </c>
      <c r="P39" s="457">
        <v>0</v>
      </c>
      <c r="Q39" s="457">
        <v>518</v>
      </c>
      <c r="R39" s="457">
        <v>0</v>
      </c>
      <c r="S39" s="457">
        <v>0</v>
      </c>
      <c r="T39" s="457">
        <v>0</v>
      </c>
      <c r="U39" s="457">
        <v>0</v>
      </c>
      <c r="V39" s="457">
        <v>0</v>
      </c>
      <c r="W39" s="457">
        <v>91</v>
      </c>
      <c r="X39" s="457">
        <v>0</v>
      </c>
      <c r="Y39" s="457">
        <v>0</v>
      </c>
      <c r="Z39" s="457">
        <v>0</v>
      </c>
      <c r="AA39" s="457">
        <v>0</v>
      </c>
      <c r="AB39" s="457">
        <v>0</v>
      </c>
      <c r="AC39" s="457">
        <v>0</v>
      </c>
      <c r="AD39" s="457">
        <v>0</v>
      </c>
      <c r="AE39" s="457">
        <v>0</v>
      </c>
      <c r="AF39" s="457">
        <v>0</v>
      </c>
      <c r="AG39" s="457">
        <v>0</v>
      </c>
      <c r="AH39" s="457">
        <v>0</v>
      </c>
      <c r="AI39" s="457">
        <v>1402</v>
      </c>
      <c r="AJ39" s="457">
        <v>1568</v>
      </c>
      <c r="AK39" s="457">
        <v>0</v>
      </c>
      <c r="AL39" s="457">
        <v>0</v>
      </c>
      <c r="AM39" s="457">
        <v>0</v>
      </c>
      <c r="AN39" s="457">
        <v>0</v>
      </c>
      <c r="AO39" s="457">
        <v>1967</v>
      </c>
      <c r="AP39" s="457">
        <v>0</v>
      </c>
      <c r="AQ39" s="457">
        <v>0</v>
      </c>
      <c r="AR39" s="457">
        <v>250</v>
      </c>
      <c r="AS39" s="457">
        <v>0</v>
      </c>
      <c r="AT39" s="457">
        <v>0</v>
      </c>
      <c r="AU39" s="457">
        <v>2470</v>
      </c>
      <c r="AV39" s="457">
        <v>0</v>
      </c>
      <c r="AW39" s="457">
        <v>0</v>
      </c>
      <c r="AX39" s="457">
        <v>3</v>
      </c>
      <c r="AY39" s="457">
        <v>0</v>
      </c>
      <c r="AZ39" s="457">
        <v>0</v>
      </c>
      <c r="BA39" s="457">
        <v>16</v>
      </c>
      <c r="BB39" s="457">
        <v>0</v>
      </c>
      <c r="BC39" s="457">
        <v>0</v>
      </c>
      <c r="BD39" s="457">
        <v>91</v>
      </c>
      <c r="BE39" s="457">
        <v>0</v>
      </c>
      <c r="BF39" s="457">
        <v>0</v>
      </c>
      <c r="BG39" s="457">
        <v>0</v>
      </c>
      <c r="BH39" s="457">
        <v>0</v>
      </c>
      <c r="BI39" s="457">
        <v>0</v>
      </c>
      <c r="BJ39" s="457">
        <v>0</v>
      </c>
      <c r="BK39" s="457">
        <v>0</v>
      </c>
      <c r="BL39" s="457">
        <v>0</v>
      </c>
      <c r="BM39" s="457">
        <v>0</v>
      </c>
      <c r="BN39" s="457">
        <v>0</v>
      </c>
      <c r="BO39" s="457">
        <v>0</v>
      </c>
      <c r="BP39" s="457">
        <v>922</v>
      </c>
      <c r="BQ39" s="457">
        <v>0</v>
      </c>
      <c r="BR39" s="457">
        <v>0</v>
      </c>
      <c r="BS39" s="457">
        <v>0</v>
      </c>
      <c r="BT39" s="457">
        <v>0</v>
      </c>
      <c r="BU39" s="457">
        <v>0</v>
      </c>
      <c r="BV39" s="457">
        <v>0</v>
      </c>
      <c r="BW39" s="457">
        <v>0</v>
      </c>
      <c r="BX39" s="457">
        <v>0</v>
      </c>
      <c r="BY39" s="457">
        <v>0</v>
      </c>
      <c r="BZ39" s="457">
        <v>0</v>
      </c>
      <c r="CA39" s="457">
        <v>0</v>
      </c>
      <c r="CB39" s="457">
        <v>0</v>
      </c>
      <c r="CC39" s="457">
        <v>0</v>
      </c>
      <c r="CD39" s="457">
        <v>0</v>
      </c>
      <c r="CE39" s="457">
        <v>0</v>
      </c>
      <c r="CF39" s="457">
        <v>0</v>
      </c>
      <c r="CG39" s="457">
        <v>0</v>
      </c>
      <c r="CH39" s="457">
        <v>0</v>
      </c>
      <c r="CI39" s="457">
        <v>0</v>
      </c>
      <c r="CJ39" s="457">
        <v>0</v>
      </c>
      <c r="CK39" s="457">
        <v>0</v>
      </c>
      <c r="CL39" s="457">
        <v>0</v>
      </c>
      <c r="CM39" s="457">
        <v>0</v>
      </c>
      <c r="CN39" s="457">
        <v>0</v>
      </c>
      <c r="CO39" s="457">
        <v>0</v>
      </c>
      <c r="CP39" s="457">
        <v>0</v>
      </c>
      <c r="CQ39" s="457">
        <v>0</v>
      </c>
      <c r="CR39" s="457">
        <v>0</v>
      </c>
      <c r="CS39" s="457">
        <v>0</v>
      </c>
      <c r="CT39" s="457">
        <v>0</v>
      </c>
      <c r="CU39" s="457">
        <v>0</v>
      </c>
      <c r="CV39" s="457">
        <v>0</v>
      </c>
      <c r="CW39" s="457">
        <v>17247</v>
      </c>
      <c r="CX39" s="457">
        <v>0</v>
      </c>
      <c r="CY39" s="457">
        <v>3500</v>
      </c>
      <c r="CZ39" s="457">
        <v>2127</v>
      </c>
      <c r="DA39" s="457">
        <v>0</v>
      </c>
      <c r="DB39" s="457">
        <v>0</v>
      </c>
      <c r="DC39" s="457">
        <v>0</v>
      </c>
      <c r="DD39" s="457">
        <v>0</v>
      </c>
      <c r="DE39" s="457">
        <v>0</v>
      </c>
      <c r="DF39" s="457">
        <v>0</v>
      </c>
      <c r="DG39" s="457">
        <v>0</v>
      </c>
      <c r="DH39" s="457">
        <v>0</v>
      </c>
      <c r="DI39" s="457">
        <v>0</v>
      </c>
      <c r="DJ39" s="457">
        <v>0</v>
      </c>
      <c r="DK39" s="457">
        <v>0</v>
      </c>
      <c r="DL39" s="457">
        <v>295</v>
      </c>
      <c r="DM39" s="457">
        <v>0</v>
      </c>
      <c r="DN39" s="457">
        <v>0</v>
      </c>
      <c r="DO39" s="457">
        <v>0</v>
      </c>
      <c r="DP39" s="457">
        <v>0</v>
      </c>
      <c r="DQ39" s="457">
        <v>0</v>
      </c>
      <c r="DR39" s="457">
        <v>284672</v>
      </c>
      <c r="DS39" s="457">
        <v>0</v>
      </c>
      <c r="DT39" s="457">
        <v>258465</v>
      </c>
      <c r="DU39" s="457">
        <v>0</v>
      </c>
      <c r="DV39" s="457">
        <v>34756</v>
      </c>
      <c r="DW39" s="457">
        <v>6294</v>
      </c>
      <c r="DX39" s="457">
        <v>0</v>
      </c>
      <c r="DY39" s="362">
        <v>84267</v>
      </c>
      <c r="DZ39">
        <v>326384</v>
      </c>
      <c r="EA39">
        <v>0</v>
      </c>
    </row>
    <row r="40" spans="1:131">
      <c r="A40" s="362" t="s">
        <v>3143</v>
      </c>
      <c r="B40" s="457">
        <v>1382</v>
      </c>
      <c r="C40" s="457">
        <v>775</v>
      </c>
      <c r="D40" s="457">
        <v>0</v>
      </c>
      <c r="E40" s="457">
        <v>299</v>
      </c>
      <c r="F40" s="457">
        <v>4705</v>
      </c>
      <c r="G40" s="457">
        <v>0</v>
      </c>
      <c r="H40" s="457">
        <v>906</v>
      </c>
      <c r="I40" s="457">
        <v>69</v>
      </c>
      <c r="J40" s="457">
        <v>0</v>
      </c>
      <c r="K40" s="457">
        <v>26</v>
      </c>
      <c r="L40" s="457">
        <v>103</v>
      </c>
      <c r="M40" s="457">
        <v>0</v>
      </c>
      <c r="N40" s="457">
        <v>17180</v>
      </c>
      <c r="O40" s="457">
        <v>1</v>
      </c>
      <c r="P40" s="457">
        <v>0</v>
      </c>
      <c r="Q40" s="457">
        <v>-122</v>
      </c>
      <c r="R40" s="457">
        <v>0</v>
      </c>
      <c r="S40" s="457">
        <v>0</v>
      </c>
      <c r="T40" s="457">
        <v>0</v>
      </c>
      <c r="U40" s="457">
        <v>0</v>
      </c>
      <c r="V40" s="457">
        <v>0</v>
      </c>
      <c r="W40" s="457">
        <v>0</v>
      </c>
      <c r="X40" s="457">
        <v>0</v>
      </c>
      <c r="Y40" s="457">
        <v>0</v>
      </c>
      <c r="Z40" s="457">
        <v>0</v>
      </c>
      <c r="AA40" s="457">
        <v>0</v>
      </c>
      <c r="AB40" s="457">
        <v>0</v>
      </c>
      <c r="AC40" s="457">
        <v>0</v>
      </c>
      <c r="AD40" s="457">
        <v>0</v>
      </c>
      <c r="AE40" s="457">
        <v>0</v>
      </c>
      <c r="AF40" s="457">
        <v>0</v>
      </c>
      <c r="AG40" s="457">
        <v>0</v>
      </c>
      <c r="AH40" s="457">
        <v>0</v>
      </c>
      <c r="AI40" s="457">
        <v>7260</v>
      </c>
      <c r="AJ40" s="457">
        <v>7</v>
      </c>
      <c r="AK40" s="457">
        <v>0</v>
      </c>
      <c r="AL40" s="457">
        <v>0</v>
      </c>
      <c r="AM40" s="457">
        <v>0</v>
      </c>
      <c r="AN40" s="457">
        <v>0</v>
      </c>
      <c r="AO40" s="457">
        <v>25220</v>
      </c>
      <c r="AP40" s="457">
        <v>2519</v>
      </c>
      <c r="AQ40" s="457">
        <v>2967</v>
      </c>
      <c r="AR40" s="457">
        <v>0</v>
      </c>
      <c r="AS40" s="457">
        <v>0</v>
      </c>
      <c r="AT40" s="457">
        <v>0</v>
      </c>
      <c r="AU40" s="457">
        <v>946</v>
      </c>
      <c r="AV40" s="457">
        <v>0</v>
      </c>
      <c r="AW40" s="457">
        <v>0</v>
      </c>
      <c r="AX40" s="457">
        <v>195</v>
      </c>
      <c r="AY40" s="457">
        <v>149</v>
      </c>
      <c r="AZ40" s="457">
        <v>0</v>
      </c>
      <c r="BA40" s="457">
        <v>0</v>
      </c>
      <c r="BB40" s="457">
        <v>0</v>
      </c>
      <c r="BC40" s="457">
        <v>0</v>
      </c>
      <c r="BD40" s="457">
        <v>246</v>
      </c>
      <c r="BE40" s="457">
        <v>39</v>
      </c>
      <c r="BF40" s="457">
        <v>0</v>
      </c>
      <c r="BG40" s="457">
        <v>0</v>
      </c>
      <c r="BH40" s="457">
        <v>0</v>
      </c>
      <c r="BI40" s="457">
        <v>0</v>
      </c>
      <c r="BJ40" s="457">
        <v>0</v>
      </c>
      <c r="BK40" s="457">
        <v>0</v>
      </c>
      <c r="BL40" s="457">
        <v>0</v>
      </c>
      <c r="BM40" s="457">
        <v>0</v>
      </c>
      <c r="BN40" s="457">
        <v>0</v>
      </c>
      <c r="BO40" s="457">
        <v>0</v>
      </c>
      <c r="BP40" s="457">
        <v>0</v>
      </c>
      <c r="BQ40" s="457">
        <v>27</v>
      </c>
      <c r="BR40" s="457">
        <v>0</v>
      </c>
      <c r="BS40" s="457">
        <v>0</v>
      </c>
      <c r="BT40" s="457">
        <v>0</v>
      </c>
      <c r="BU40" s="457">
        <v>0</v>
      </c>
      <c r="BV40" s="457">
        <v>0</v>
      </c>
      <c r="BW40" s="457">
        <v>0</v>
      </c>
      <c r="BX40" s="457">
        <v>0</v>
      </c>
      <c r="BY40" s="457">
        <v>0</v>
      </c>
      <c r="BZ40" s="457">
        <v>0</v>
      </c>
      <c r="CA40" s="457">
        <v>0</v>
      </c>
      <c r="CB40" s="457">
        <v>0</v>
      </c>
      <c r="CC40" s="457">
        <v>0</v>
      </c>
      <c r="CD40" s="457">
        <v>0</v>
      </c>
      <c r="CE40" s="457">
        <v>1338</v>
      </c>
      <c r="CF40" s="457">
        <v>0</v>
      </c>
      <c r="CG40" s="457">
        <v>0</v>
      </c>
      <c r="CH40" s="457">
        <v>0</v>
      </c>
      <c r="CI40" s="457">
        <v>0</v>
      </c>
      <c r="CJ40" s="457">
        <v>0</v>
      </c>
      <c r="CK40" s="457">
        <v>0</v>
      </c>
      <c r="CL40" s="457">
        <v>0</v>
      </c>
      <c r="CM40" s="457">
        <v>0</v>
      </c>
      <c r="CN40" s="457">
        <v>0</v>
      </c>
      <c r="CO40" s="457">
        <v>0</v>
      </c>
      <c r="CP40" s="457">
        <v>0</v>
      </c>
      <c r="CQ40" s="457">
        <v>0</v>
      </c>
      <c r="CR40" s="457">
        <v>0</v>
      </c>
      <c r="CS40" s="457">
        <v>0</v>
      </c>
      <c r="CT40" s="457">
        <v>80</v>
      </c>
      <c r="CU40" s="457">
        <v>0</v>
      </c>
      <c r="CV40" s="457">
        <v>0</v>
      </c>
      <c r="CW40" s="457">
        <v>607</v>
      </c>
      <c r="CX40" s="457">
        <v>86</v>
      </c>
      <c r="CY40" s="457">
        <v>0</v>
      </c>
      <c r="CZ40" s="457">
        <v>0</v>
      </c>
      <c r="DA40" s="457">
        <v>0</v>
      </c>
      <c r="DB40" s="457">
        <v>0</v>
      </c>
      <c r="DC40" s="457">
        <v>0</v>
      </c>
      <c r="DD40" s="457">
        <v>0</v>
      </c>
      <c r="DE40" s="457">
        <v>0</v>
      </c>
      <c r="DF40" s="457">
        <v>0</v>
      </c>
      <c r="DG40" s="457">
        <v>0</v>
      </c>
      <c r="DH40" s="457">
        <v>0</v>
      </c>
      <c r="DI40" s="457">
        <v>2782</v>
      </c>
      <c r="DJ40" s="457">
        <v>4</v>
      </c>
      <c r="DK40" s="457">
        <v>0</v>
      </c>
      <c r="DL40" s="457">
        <v>10670</v>
      </c>
      <c r="DM40" s="457">
        <v>0</v>
      </c>
      <c r="DN40" s="457">
        <v>1968</v>
      </c>
      <c r="DO40" s="457">
        <v>0</v>
      </c>
      <c r="DP40" s="457">
        <v>0</v>
      </c>
      <c r="DQ40" s="457">
        <v>0</v>
      </c>
      <c r="DR40" s="457">
        <v>469804</v>
      </c>
      <c r="DS40" s="457">
        <v>102436</v>
      </c>
      <c r="DT40" s="457">
        <v>201426.97201</v>
      </c>
      <c r="DU40" s="457">
        <v>6509.2821800000002</v>
      </c>
      <c r="DV40" s="457">
        <v>9202</v>
      </c>
      <c r="DW40" s="457">
        <v>3164</v>
      </c>
      <c r="DX40" s="457">
        <v>295</v>
      </c>
      <c r="DY40" s="362">
        <v>76990</v>
      </c>
      <c r="DZ40">
        <v>61315</v>
      </c>
      <c r="EA40">
        <v>13643</v>
      </c>
    </row>
    <row r="41" spans="1:131">
      <c r="A41" s="362" t="s">
        <v>2609</v>
      </c>
      <c r="B41" s="457">
        <v>9759</v>
      </c>
      <c r="C41" s="457">
        <v>279</v>
      </c>
      <c r="D41" s="457">
        <v>0</v>
      </c>
      <c r="E41" s="457">
        <v>0</v>
      </c>
      <c r="F41" s="457">
        <v>0</v>
      </c>
      <c r="G41" s="457">
        <v>0</v>
      </c>
      <c r="H41" s="457">
        <v>3102</v>
      </c>
      <c r="I41" s="457">
        <v>767</v>
      </c>
      <c r="J41" s="457">
        <v>0</v>
      </c>
      <c r="K41" s="457">
        <v>0</v>
      </c>
      <c r="L41" s="457">
        <v>0</v>
      </c>
      <c r="M41" s="457">
        <v>0</v>
      </c>
      <c r="N41" s="457">
        <v>19750</v>
      </c>
      <c r="O41" s="457">
        <v>17658</v>
      </c>
      <c r="P41" s="457">
        <v>0</v>
      </c>
      <c r="Q41" s="457">
        <v>66</v>
      </c>
      <c r="R41" s="457">
        <v>0</v>
      </c>
      <c r="S41" s="457">
        <v>0</v>
      </c>
      <c r="T41" s="457">
        <v>159</v>
      </c>
      <c r="U41" s="457">
        <v>0</v>
      </c>
      <c r="V41" s="457">
        <v>0</v>
      </c>
      <c r="W41" s="457">
        <v>0</v>
      </c>
      <c r="X41" s="457">
        <v>0</v>
      </c>
      <c r="Y41" s="457">
        <v>0</v>
      </c>
      <c r="Z41" s="457">
        <v>0</v>
      </c>
      <c r="AA41" s="457">
        <v>0</v>
      </c>
      <c r="AB41" s="457">
        <v>0</v>
      </c>
      <c r="AC41" s="457">
        <v>0</v>
      </c>
      <c r="AD41" s="457">
        <v>0</v>
      </c>
      <c r="AE41" s="457">
        <v>0</v>
      </c>
      <c r="AF41" s="457">
        <v>0</v>
      </c>
      <c r="AG41" s="457">
        <v>0</v>
      </c>
      <c r="AH41" s="457">
        <v>0</v>
      </c>
      <c r="AI41" s="457">
        <v>276</v>
      </c>
      <c r="AJ41" s="457">
        <v>0</v>
      </c>
      <c r="AK41" s="457">
        <v>260</v>
      </c>
      <c r="AL41" s="457">
        <v>0</v>
      </c>
      <c r="AM41" s="457">
        <v>0</v>
      </c>
      <c r="AN41" s="457">
        <v>0</v>
      </c>
      <c r="AO41" s="457">
        <v>90009</v>
      </c>
      <c r="AP41" s="457">
        <v>4122</v>
      </c>
      <c r="AQ41" s="457">
        <v>8791</v>
      </c>
      <c r="AR41" s="457">
        <v>90</v>
      </c>
      <c r="AS41" s="457">
        <v>0</v>
      </c>
      <c r="AT41" s="457">
        <v>0</v>
      </c>
      <c r="AU41" s="457">
        <v>1585</v>
      </c>
      <c r="AV41" s="457">
        <v>50</v>
      </c>
      <c r="AW41" s="457">
        <v>0</v>
      </c>
      <c r="AX41" s="457">
        <v>438</v>
      </c>
      <c r="AY41" s="457">
        <v>125</v>
      </c>
      <c r="AZ41" s="457">
        <v>0</v>
      </c>
      <c r="BA41" s="457">
        <v>0</v>
      </c>
      <c r="BB41" s="457">
        <v>0</v>
      </c>
      <c r="BC41" s="457">
        <v>0</v>
      </c>
      <c r="BD41" s="457">
        <v>508</v>
      </c>
      <c r="BE41" s="457">
        <v>0</v>
      </c>
      <c r="BF41" s="457">
        <v>0</v>
      </c>
      <c r="BG41" s="457">
        <v>122</v>
      </c>
      <c r="BH41" s="457">
        <v>40</v>
      </c>
      <c r="BI41" s="457">
        <v>0</v>
      </c>
      <c r="BJ41" s="457">
        <v>0</v>
      </c>
      <c r="BK41" s="457">
        <v>0</v>
      </c>
      <c r="BL41" s="457">
        <v>0</v>
      </c>
      <c r="BM41" s="457">
        <v>0</v>
      </c>
      <c r="BN41" s="457">
        <v>17</v>
      </c>
      <c r="BO41" s="457">
        <v>0</v>
      </c>
      <c r="BP41" s="457">
        <v>124</v>
      </c>
      <c r="BQ41" s="457">
        <v>0</v>
      </c>
      <c r="BR41" s="457">
        <v>0</v>
      </c>
      <c r="BS41" s="457">
        <v>0</v>
      </c>
      <c r="BT41" s="457">
        <v>0</v>
      </c>
      <c r="BU41" s="457">
        <v>0</v>
      </c>
      <c r="BV41" s="457">
        <v>0</v>
      </c>
      <c r="BW41" s="457">
        <v>0</v>
      </c>
      <c r="BX41" s="457">
        <v>0</v>
      </c>
      <c r="BY41" s="457">
        <v>0</v>
      </c>
      <c r="BZ41" s="457">
        <v>0</v>
      </c>
      <c r="CA41" s="457">
        <v>0</v>
      </c>
      <c r="CB41" s="457">
        <v>35</v>
      </c>
      <c r="CC41" s="457">
        <v>0</v>
      </c>
      <c r="CD41" s="457">
        <v>0</v>
      </c>
      <c r="CE41" s="457">
        <v>2629</v>
      </c>
      <c r="CF41" s="457">
        <v>0</v>
      </c>
      <c r="CG41" s="457">
        <v>0</v>
      </c>
      <c r="CH41" s="457">
        <v>1796</v>
      </c>
      <c r="CI41" s="457">
        <v>0</v>
      </c>
      <c r="CJ41" s="457">
        <v>0</v>
      </c>
      <c r="CK41" s="457">
        <v>0</v>
      </c>
      <c r="CL41" s="457">
        <v>0</v>
      </c>
      <c r="CM41" s="457">
        <v>0</v>
      </c>
      <c r="CN41" s="457">
        <v>25</v>
      </c>
      <c r="CO41" s="457">
        <v>0</v>
      </c>
      <c r="CP41" s="457">
        <v>0</v>
      </c>
      <c r="CQ41" s="457">
        <v>0</v>
      </c>
      <c r="CR41" s="457">
        <v>0</v>
      </c>
      <c r="CS41" s="457">
        <v>0</v>
      </c>
      <c r="CT41" s="457">
        <v>163</v>
      </c>
      <c r="CU41" s="457">
        <v>0</v>
      </c>
      <c r="CV41" s="457">
        <v>0</v>
      </c>
      <c r="CW41" s="457">
        <v>9930</v>
      </c>
      <c r="CX41" s="457">
        <v>76</v>
      </c>
      <c r="CY41" s="457">
        <v>0</v>
      </c>
      <c r="CZ41" s="457">
        <v>96</v>
      </c>
      <c r="DA41" s="457">
        <v>0</v>
      </c>
      <c r="DB41" s="457">
        <v>0</v>
      </c>
      <c r="DC41" s="457">
        <v>0</v>
      </c>
      <c r="DD41" s="457">
        <v>0</v>
      </c>
      <c r="DE41" s="457">
        <v>0</v>
      </c>
      <c r="DF41" s="457">
        <v>0</v>
      </c>
      <c r="DG41" s="457">
        <v>0</v>
      </c>
      <c r="DH41" s="457">
        <v>0</v>
      </c>
      <c r="DI41" s="457">
        <v>6941</v>
      </c>
      <c r="DJ41" s="457">
        <v>21</v>
      </c>
      <c r="DK41" s="457">
        <v>6330</v>
      </c>
      <c r="DL41" s="457">
        <v>0</v>
      </c>
      <c r="DM41" s="457">
        <v>0</v>
      </c>
      <c r="DN41" s="457">
        <v>0</v>
      </c>
      <c r="DO41" s="457">
        <v>0</v>
      </c>
      <c r="DP41" s="457">
        <v>0</v>
      </c>
      <c r="DQ41" s="457">
        <v>0</v>
      </c>
      <c r="DR41" s="457">
        <v>700347</v>
      </c>
      <c r="DS41" s="457">
        <v>249143</v>
      </c>
      <c r="DT41" s="457">
        <v>378990</v>
      </c>
      <c r="DU41" s="457">
        <v>20174</v>
      </c>
      <c r="DV41" s="457">
        <v>292028</v>
      </c>
      <c r="DW41" s="457">
        <v>47951</v>
      </c>
      <c r="DX41" s="457">
        <v>0</v>
      </c>
      <c r="DY41" s="362">
        <v>157577</v>
      </c>
      <c r="DZ41">
        <v>5972</v>
      </c>
      <c r="EA41">
        <v>-419</v>
      </c>
    </row>
    <row r="42" spans="1:131">
      <c r="A42" s="362" t="s">
        <v>2039</v>
      </c>
      <c r="B42" s="457">
        <v>4524</v>
      </c>
      <c r="C42" s="457">
        <v>0</v>
      </c>
      <c r="D42" s="457">
        <v>0</v>
      </c>
      <c r="E42" s="457">
        <v>2904</v>
      </c>
      <c r="F42" s="457">
        <v>0</v>
      </c>
      <c r="G42" s="457">
        <v>0</v>
      </c>
      <c r="H42" s="457">
        <v>3550</v>
      </c>
      <c r="I42" s="457">
        <v>0</v>
      </c>
      <c r="J42" s="457">
        <v>0</v>
      </c>
      <c r="K42" s="457">
        <v>51</v>
      </c>
      <c r="L42" s="457">
        <v>0</v>
      </c>
      <c r="M42" s="457">
        <v>0</v>
      </c>
      <c r="N42" s="457">
        <v>12783</v>
      </c>
      <c r="O42" s="457">
        <v>49</v>
      </c>
      <c r="P42" s="457">
        <v>0</v>
      </c>
      <c r="Q42" s="457">
        <v>214</v>
      </c>
      <c r="R42" s="457">
        <v>0</v>
      </c>
      <c r="S42" s="457">
        <v>0</v>
      </c>
      <c r="T42" s="457">
        <v>1408</v>
      </c>
      <c r="U42" s="457">
        <v>0</v>
      </c>
      <c r="V42" s="457">
        <v>0</v>
      </c>
      <c r="W42" s="457">
        <v>63</v>
      </c>
      <c r="X42" s="457">
        <v>0</v>
      </c>
      <c r="Y42" s="457">
        <v>0</v>
      </c>
      <c r="Z42" s="457">
        <v>0</v>
      </c>
      <c r="AA42" s="457">
        <v>0</v>
      </c>
      <c r="AB42" s="457">
        <v>0</v>
      </c>
      <c r="AC42" s="457">
        <v>0</v>
      </c>
      <c r="AD42" s="457">
        <v>0</v>
      </c>
      <c r="AE42" s="457">
        <v>0</v>
      </c>
      <c r="AF42" s="457">
        <v>0</v>
      </c>
      <c r="AG42" s="457">
        <v>0</v>
      </c>
      <c r="AH42" s="457">
        <v>0</v>
      </c>
      <c r="AI42" s="457">
        <v>4393</v>
      </c>
      <c r="AJ42" s="457">
        <v>3837</v>
      </c>
      <c r="AK42" s="457">
        <v>0</v>
      </c>
      <c r="AL42" s="457">
        <v>0</v>
      </c>
      <c r="AM42" s="457">
        <v>0</v>
      </c>
      <c r="AN42" s="457">
        <v>0</v>
      </c>
      <c r="AO42" s="457">
        <v>72002</v>
      </c>
      <c r="AP42" s="457">
        <v>440</v>
      </c>
      <c r="AQ42" s="457">
        <v>3259</v>
      </c>
      <c r="AR42" s="457">
        <v>660</v>
      </c>
      <c r="AS42" s="457">
        <v>0</v>
      </c>
      <c r="AT42" s="457">
        <v>0</v>
      </c>
      <c r="AU42" s="457">
        <v>2496</v>
      </c>
      <c r="AV42" s="457">
        <v>0</v>
      </c>
      <c r="AW42" s="457">
        <v>0</v>
      </c>
      <c r="AX42" s="457">
        <v>1941</v>
      </c>
      <c r="AY42" s="457">
        <v>0</v>
      </c>
      <c r="AZ42" s="457">
        <v>0</v>
      </c>
      <c r="BA42" s="457">
        <v>13508</v>
      </c>
      <c r="BB42" s="457">
        <v>0</v>
      </c>
      <c r="BC42" s="457">
        <v>0</v>
      </c>
      <c r="BD42" s="457">
        <v>0</v>
      </c>
      <c r="BE42" s="457">
        <v>0</v>
      </c>
      <c r="BF42" s="457">
        <v>0</v>
      </c>
      <c r="BG42" s="457">
        <v>80</v>
      </c>
      <c r="BH42" s="457">
        <v>0</v>
      </c>
      <c r="BI42" s="457">
        <v>0</v>
      </c>
      <c r="BJ42" s="457">
        <v>748</v>
      </c>
      <c r="BK42" s="457">
        <v>0</v>
      </c>
      <c r="BL42" s="457">
        <v>0</v>
      </c>
      <c r="BM42" s="457">
        <v>0</v>
      </c>
      <c r="BN42" s="457">
        <v>0</v>
      </c>
      <c r="BO42" s="457">
        <v>0</v>
      </c>
      <c r="BP42" s="457">
        <v>885</v>
      </c>
      <c r="BQ42" s="457">
        <v>0</v>
      </c>
      <c r="BR42" s="457">
        <v>0</v>
      </c>
      <c r="BS42" s="457">
        <v>0</v>
      </c>
      <c r="BT42" s="457">
        <v>0</v>
      </c>
      <c r="BU42" s="457">
        <v>0</v>
      </c>
      <c r="BV42" s="457">
        <v>1006</v>
      </c>
      <c r="BW42" s="457">
        <v>0</v>
      </c>
      <c r="BX42" s="457">
        <v>0</v>
      </c>
      <c r="BY42" s="457">
        <v>0</v>
      </c>
      <c r="BZ42" s="457">
        <v>0</v>
      </c>
      <c r="CA42" s="457">
        <v>0</v>
      </c>
      <c r="CB42" s="457">
        <v>72</v>
      </c>
      <c r="CC42" s="457">
        <v>0</v>
      </c>
      <c r="CD42" s="457">
        <v>0</v>
      </c>
      <c r="CE42" s="457">
        <v>2060</v>
      </c>
      <c r="CF42" s="457">
        <v>0</v>
      </c>
      <c r="CG42" s="457">
        <v>0</v>
      </c>
      <c r="CH42" s="457">
        <v>0</v>
      </c>
      <c r="CI42" s="457">
        <v>0</v>
      </c>
      <c r="CJ42" s="457">
        <v>0</v>
      </c>
      <c r="CK42" s="457">
        <v>0</v>
      </c>
      <c r="CL42" s="457">
        <v>0</v>
      </c>
      <c r="CM42" s="457">
        <v>0</v>
      </c>
      <c r="CN42" s="457">
        <v>1838</v>
      </c>
      <c r="CO42" s="457">
        <v>0</v>
      </c>
      <c r="CP42" s="457">
        <v>0</v>
      </c>
      <c r="CQ42" s="457">
        <v>0</v>
      </c>
      <c r="CR42" s="457">
        <v>0</v>
      </c>
      <c r="CS42" s="457">
        <v>0</v>
      </c>
      <c r="CT42" s="457">
        <v>0</v>
      </c>
      <c r="CU42" s="457">
        <v>0</v>
      </c>
      <c r="CV42" s="457">
        <v>0</v>
      </c>
      <c r="CW42" s="457">
        <v>409</v>
      </c>
      <c r="CX42" s="457">
        <v>0</v>
      </c>
      <c r="CY42" s="457">
        <v>0</v>
      </c>
      <c r="CZ42" s="457">
        <v>5578</v>
      </c>
      <c r="DA42" s="457">
        <v>0</v>
      </c>
      <c r="DB42" s="457">
        <v>0</v>
      </c>
      <c r="DC42" s="457">
        <v>0</v>
      </c>
      <c r="DD42" s="457">
        <v>0</v>
      </c>
      <c r="DE42" s="457">
        <v>0</v>
      </c>
      <c r="DF42" s="457">
        <v>0</v>
      </c>
      <c r="DG42" s="457">
        <v>0</v>
      </c>
      <c r="DH42" s="457">
        <v>0</v>
      </c>
      <c r="DI42" s="457">
        <v>3621</v>
      </c>
      <c r="DJ42" s="457">
        <v>0</v>
      </c>
      <c r="DK42" s="457">
        <v>0</v>
      </c>
      <c r="DL42" s="457">
        <v>0</v>
      </c>
      <c r="DM42" s="457">
        <v>0</v>
      </c>
      <c r="DN42" s="457">
        <v>10243</v>
      </c>
      <c r="DO42" s="457">
        <v>0</v>
      </c>
      <c r="DP42" s="457">
        <v>0</v>
      </c>
      <c r="DQ42" s="457">
        <v>0</v>
      </c>
      <c r="DR42" s="457">
        <v>595823</v>
      </c>
      <c r="DS42" s="457">
        <v>285221</v>
      </c>
      <c r="DT42" s="457">
        <v>420473</v>
      </c>
      <c r="DU42" s="457">
        <v>42648</v>
      </c>
      <c r="DV42" s="457">
        <v>32638</v>
      </c>
      <c r="DW42" s="457">
        <v>12295</v>
      </c>
      <c r="DX42" s="457">
        <v>0</v>
      </c>
      <c r="DY42" s="362">
        <v>637</v>
      </c>
      <c r="DZ42">
        <v>87</v>
      </c>
      <c r="EA42">
        <v>43173</v>
      </c>
    </row>
    <row r="43" spans="1:131">
      <c r="A43" s="362" t="s">
        <v>2744</v>
      </c>
      <c r="B43" s="457">
        <v>-2763</v>
      </c>
      <c r="C43" s="457">
        <v>6803</v>
      </c>
      <c r="D43" s="457">
        <v>0</v>
      </c>
      <c r="E43" s="457">
        <v>2</v>
      </c>
      <c r="F43" s="457">
        <v>1576</v>
      </c>
      <c r="G43" s="457">
        <v>0</v>
      </c>
      <c r="H43" s="457">
        <v>49</v>
      </c>
      <c r="I43" s="457">
        <v>1686</v>
      </c>
      <c r="J43" s="457">
        <v>0</v>
      </c>
      <c r="K43" s="457">
        <v>0</v>
      </c>
      <c r="L43" s="457">
        <v>0</v>
      </c>
      <c r="M43" s="457">
        <v>0</v>
      </c>
      <c r="N43" s="457">
        <v>18581</v>
      </c>
      <c r="O43" s="457">
        <v>3846</v>
      </c>
      <c r="P43" s="457">
        <v>0</v>
      </c>
      <c r="Q43" s="457">
        <v>-5</v>
      </c>
      <c r="R43" s="457">
        <v>0</v>
      </c>
      <c r="S43" s="457">
        <v>0</v>
      </c>
      <c r="T43" s="457">
        <v>2493</v>
      </c>
      <c r="U43" s="457">
        <v>0</v>
      </c>
      <c r="V43" s="457">
        <v>0</v>
      </c>
      <c r="W43" s="457">
        <v>0</v>
      </c>
      <c r="X43" s="457">
        <v>0</v>
      </c>
      <c r="Y43" s="457">
        <v>0</v>
      </c>
      <c r="Z43" s="457">
        <v>0</v>
      </c>
      <c r="AA43" s="457">
        <v>0</v>
      </c>
      <c r="AB43" s="457">
        <v>0</v>
      </c>
      <c r="AC43" s="457">
        <v>14359</v>
      </c>
      <c r="AD43" s="457">
        <v>0</v>
      </c>
      <c r="AE43" s="457">
        <v>0</v>
      </c>
      <c r="AF43" s="457">
        <v>0</v>
      </c>
      <c r="AG43" s="457">
        <v>0</v>
      </c>
      <c r="AH43" s="457">
        <v>0</v>
      </c>
      <c r="AI43" s="457">
        <v>1786</v>
      </c>
      <c r="AJ43" s="457">
        <v>438</v>
      </c>
      <c r="AK43" s="457">
        <v>0</v>
      </c>
      <c r="AL43" s="457">
        <v>0</v>
      </c>
      <c r="AM43" s="457">
        <v>0</v>
      </c>
      <c r="AN43" s="457">
        <v>0</v>
      </c>
      <c r="AO43" s="457">
        <v>29471</v>
      </c>
      <c r="AP43" s="457">
        <v>18036</v>
      </c>
      <c r="AQ43" s="457">
        <v>4485</v>
      </c>
      <c r="AR43" s="457">
        <v>208</v>
      </c>
      <c r="AS43" s="457">
        <v>0</v>
      </c>
      <c r="AT43" s="457">
        <v>0</v>
      </c>
      <c r="AU43" s="457">
        <v>5139</v>
      </c>
      <c r="AV43" s="457">
        <v>91</v>
      </c>
      <c r="AW43" s="457">
        <v>0</v>
      </c>
      <c r="AX43" s="457">
        <v>4329</v>
      </c>
      <c r="AY43" s="457">
        <v>0</v>
      </c>
      <c r="AZ43" s="457">
        <v>0</v>
      </c>
      <c r="BA43" s="457">
        <v>74</v>
      </c>
      <c r="BB43" s="457">
        <v>0</v>
      </c>
      <c r="BC43" s="457">
        <v>0</v>
      </c>
      <c r="BD43" s="457">
        <v>100</v>
      </c>
      <c r="BE43" s="457">
        <v>0</v>
      </c>
      <c r="BF43" s="457">
        <v>0</v>
      </c>
      <c r="BG43" s="457">
        <v>0</v>
      </c>
      <c r="BH43" s="457">
        <v>0</v>
      </c>
      <c r="BI43" s="457">
        <v>0</v>
      </c>
      <c r="BJ43" s="457">
        <v>24179</v>
      </c>
      <c r="BK43" s="457">
        <v>0</v>
      </c>
      <c r="BL43" s="457">
        <v>0</v>
      </c>
      <c r="BM43" s="457">
        <v>144</v>
      </c>
      <c r="BN43" s="457">
        <v>0</v>
      </c>
      <c r="BO43" s="457">
        <v>0</v>
      </c>
      <c r="BP43" s="457">
        <v>0</v>
      </c>
      <c r="BQ43" s="457">
        <v>0</v>
      </c>
      <c r="BR43" s="457">
        <v>0</v>
      </c>
      <c r="BS43" s="457">
        <v>0</v>
      </c>
      <c r="BT43" s="457">
        <v>0</v>
      </c>
      <c r="BU43" s="457">
        <v>0</v>
      </c>
      <c r="BV43" s="457">
        <v>185</v>
      </c>
      <c r="BW43" s="457">
        <v>220</v>
      </c>
      <c r="BX43" s="457">
        <v>0</v>
      </c>
      <c r="BY43" s="457">
        <v>0</v>
      </c>
      <c r="BZ43" s="457">
        <v>0</v>
      </c>
      <c r="CA43" s="457">
        <v>0</v>
      </c>
      <c r="CB43" s="457">
        <v>0</v>
      </c>
      <c r="CC43" s="457">
        <v>0</v>
      </c>
      <c r="CD43" s="457">
        <v>0</v>
      </c>
      <c r="CE43" s="457">
        <v>352</v>
      </c>
      <c r="CF43" s="457">
        <v>0</v>
      </c>
      <c r="CG43" s="457">
        <v>0</v>
      </c>
      <c r="CH43" s="457">
        <v>373</v>
      </c>
      <c r="CI43" s="457">
        <v>0</v>
      </c>
      <c r="CJ43" s="457">
        <v>0</v>
      </c>
      <c r="CK43" s="457">
        <v>0</v>
      </c>
      <c r="CL43" s="457">
        <v>0</v>
      </c>
      <c r="CM43" s="457">
        <v>0</v>
      </c>
      <c r="CN43" s="457">
        <v>110</v>
      </c>
      <c r="CO43" s="457">
        <v>0</v>
      </c>
      <c r="CP43" s="457">
        <v>0</v>
      </c>
      <c r="CQ43" s="457">
        <v>0</v>
      </c>
      <c r="CR43" s="457">
        <v>0</v>
      </c>
      <c r="CS43" s="457">
        <v>0</v>
      </c>
      <c r="CT43" s="457">
        <v>6203</v>
      </c>
      <c r="CU43" s="457">
        <v>0</v>
      </c>
      <c r="CV43" s="457">
        <v>0</v>
      </c>
      <c r="CW43" s="457">
        <v>3318</v>
      </c>
      <c r="CX43" s="457">
        <v>0</v>
      </c>
      <c r="CY43" s="457">
        <v>195</v>
      </c>
      <c r="CZ43" s="457">
        <v>26</v>
      </c>
      <c r="DA43" s="457">
        <v>0</v>
      </c>
      <c r="DB43" s="457">
        <v>0</v>
      </c>
      <c r="DC43" s="457">
        <v>0</v>
      </c>
      <c r="DD43" s="457">
        <v>0</v>
      </c>
      <c r="DE43" s="457">
        <v>0</v>
      </c>
      <c r="DF43" s="457">
        <v>0</v>
      </c>
      <c r="DG43" s="457">
        <v>0</v>
      </c>
      <c r="DH43" s="457">
        <v>0</v>
      </c>
      <c r="DI43" s="457">
        <v>3008</v>
      </c>
      <c r="DJ43" s="457">
        <v>0</v>
      </c>
      <c r="DK43" s="457">
        <v>0</v>
      </c>
      <c r="DL43" s="457">
        <v>74</v>
      </c>
      <c r="DM43" s="457">
        <v>21052</v>
      </c>
      <c r="DN43" s="457">
        <v>1493.424</v>
      </c>
      <c r="DO43" s="457">
        <v>164</v>
      </c>
      <c r="DP43" s="457">
        <v>94</v>
      </c>
      <c r="DQ43" s="457">
        <v>0</v>
      </c>
      <c r="DR43" s="457">
        <v>973814</v>
      </c>
      <c r="DS43" s="457">
        <v>339215</v>
      </c>
      <c r="DT43" s="457">
        <v>682922</v>
      </c>
      <c r="DU43" s="457">
        <v>38366</v>
      </c>
      <c r="DV43" s="457">
        <v>227700</v>
      </c>
      <c r="DW43" s="457">
        <v>15023.424000000001</v>
      </c>
      <c r="DX43" s="457">
        <v>28018.3</v>
      </c>
      <c r="DY43" s="362">
        <v>28099</v>
      </c>
      <c r="DZ43">
        <v>16929</v>
      </c>
      <c r="EA43">
        <v>7362</v>
      </c>
    </row>
    <row r="44" spans="1:131">
      <c r="A44" s="362" t="s">
        <v>2876</v>
      </c>
      <c r="B44" s="457">
        <v>2083</v>
      </c>
      <c r="C44" s="457">
        <v>0</v>
      </c>
      <c r="D44" s="457">
        <v>0</v>
      </c>
      <c r="E44" s="457">
        <v>1425</v>
      </c>
      <c r="F44" s="457">
        <v>0</v>
      </c>
      <c r="G44" s="457">
        <v>0</v>
      </c>
      <c r="H44" s="457">
        <v>3749</v>
      </c>
      <c r="I44" s="457">
        <v>0</v>
      </c>
      <c r="J44" s="457">
        <v>0</v>
      </c>
      <c r="K44" s="457">
        <v>23</v>
      </c>
      <c r="L44" s="457">
        <v>0</v>
      </c>
      <c r="M44" s="457">
        <v>0</v>
      </c>
      <c r="N44" s="457">
        <v>21345</v>
      </c>
      <c r="O44" s="457">
        <v>0</v>
      </c>
      <c r="P44" s="457">
        <v>0</v>
      </c>
      <c r="Q44" s="457">
        <v>0</v>
      </c>
      <c r="R44" s="457">
        <v>0</v>
      </c>
      <c r="S44" s="457">
        <v>0</v>
      </c>
      <c r="T44" s="457">
        <v>266</v>
      </c>
      <c r="U44" s="457">
        <v>0</v>
      </c>
      <c r="V44" s="457">
        <v>0</v>
      </c>
      <c r="W44" s="457">
        <v>5113</v>
      </c>
      <c r="X44" s="457">
        <v>0</v>
      </c>
      <c r="Y44" s="457">
        <v>0</v>
      </c>
      <c r="Z44" s="457">
        <v>0</v>
      </c>
      <c r="AA44" s="457">
        <v>0</v>
      </c>
      <c r="AB44" s="457">
        <v>0</v>
      </c>
      <c r="AC44" s="457">
        <v>0</v>
      </c>
      <c r="AD44" s="457">
        <v>0</v>
      </c>
      <c r="AE44" s="457">
        <v>0</v>
      </c>
      <c r="AF44" s="457">
        <v>206</v>
      </c>
      <c r="AG44" s="457">
        <v>0</v>
      </c>
      <c r="AH44" s="457">
        <v>0</v>
      </c>
      <c r="AI44" s="457">
        <v>1285</v>
      </c>
      <c r="AJ44" s="457">
        <v>40</v>
      </c>
      <c r="AK44" s="457">
        <v>0</v>
      </c>
      <c r="AL44" s="457">
        <v>0</v>
      </c>
      <c r="AM44" s="457">
        <v>0</v>
      </c>
      <c r="AN44" s="457">
        <v>0</v>
      </c>
      <c r="AO44" s="457">
        <v>45533</v>
      </c>
      <c r="AP44" s="457">
        <v>2506</v>
      </c>
      <c r="AQ44" s="457">
        <v>3650</v>
      </c>
      <c r="AR44" s="457">
        <v>4063</v>
      </c>
      <c r="AS44" s="457">
        <v>0</v>
      </c>
      <c r="AT44" s="457">
        <v>0</v>
      </c>
      <c r="AU44" s="457">
        <v>2899</v>
      </c>
      <c r="AV44" s="457">
        <v>0</v>
      </c>
      <c r="AW44" s="457">
        <v>0</v>
      </c>
      <c r="AX44" s="457">
        <v>449</v>
      </c>
      <c r="AY44" s="457">
        <v>0</v>
      </c>
      <c r="AZ44" s="457">
        <v>0</v>
      </c>
      <c r="BA44" s="457">
        <v>0</v>
      </c>
      <c r="BB44" s="457">
        <v>0</v>
      </c>
      <c r="BC44" s="457">
        <v>0</v>
      </c>
      <c r="BD44" s="457">
        <v>3</v>
      </c>
      <c r="BE44" s="457">
        <v>0</v>
      </c>
      <c r="BF44" s="457">
        <v>0</v>
      </c>
      <c r="BG44" s="457">
        <v>3</v>
      </c>
      <c r="BH44" s="457">
        <v>0</v>
      </c>
      <c r="BI44" s="457">
        <v>0</v>
      </c>
      <c r="BJ44" s="457">
        <v>181</v>
      </c>
      <c r="BK44" s="457">
        <v>0</v>
      </c>
      <c r="BL44" s="457">
        <v>0</v>
      </c>
      <c r="BM44" s="457">
        <v>70</v>
      </c>
      <c r="BN44" s="457">
        <v>0</v>
      </c>
      <c r="BO44" s="457">
        <v>0</v>
      </c>
      <c r="BP44" s="457">
        <v>211</v>
      </c>
      <c r="BQ44" s="457">
        <v>0</v>
      </c>
      <c r="BR44" s="457">
        <v>0</v>
      </c>
      <c r="BS44" s="457">
        <v>0</v>
      </c>
      <c r="BT44" s="457">
        <v>0</v>
      </c>
      <c r="BU44" s="457">
        <v>0</v>
      </c>
      <c r="BV44" s="457">
        <v>0</v>
      </c>
      <c r="BW44" s="457">
        <v>0</v>
      </c>
      <c r="BX44" s="457">
        <v>0</v>
      </c>
      <c r="BY44" s="457">
        <v>0</v>
      </c>
      <c r="BZ44" s="457">
        <v>0</v>
      </c>
      <c r="CA44" s="457">
        <v>0</v>
      </c>
      <c r="CB44" s="457">
        <v>0</v>
      </c>
      <c r="CC44" s="457">
        <v>0</v>
      </c>
      <c r="CD44" s="457">
        <v>0</v>
      </c>
      <c r="CE44" s="457">
        <v>0</v>
      </c>
      <c r="CF44" s="457">
        <v>0</v>
      </c>
      <c r="CG44" s="457">
        <v>0</v>
      </c>
      <c r="CH44" s="457">
        <v>0</v>
      </c>
      <c r="CI44" s="457">
        <v>0</v>
      </c>
      <c r="CJ44" s="457">
        <v>0</v>
      </c>
      <c r="CK44" s="457">
        <v>0</v>
      </c>
      <c r="CL44" s="457">
        <v>0</v>
      </c>
      <c r="CM44" s="457">
        <v>0</v>
      </c>
      <c r="CN44" s="457">
        <v>0</v>
      </c>
      <c r="CO44" s="457">
        <v>0</v>
      </c>
      <c r="CP44" s="457">
        <v>0</v>
      </c>
      <c r="CQ44" s="457">
        <v>0</v>
      </c>
      <c r="CR44" s="457">
        <v>0</v>
      </c>
      <c r="CS44" s="457">
        <v>0</v>
      </c>
      <c r="CT44" s="457">
        <v>0</v>
      </c>
      <c r="CU44" s="457">
        <v>0</v>
      </c>
      <c r="CV44" s="457">
        <v>0</v>
      </c>
      <c r="CW44" s="457">
        <v>40018</v>
      </c>
      <c r="CX44" s="457">
        <v>0</v>
      </c>
      <c r="CY44" s="457">
        <v>41000</v>
      </c>
      <c r="CZ44" s="457">
        <v>0</v>
      </c>
      <c r="DA44" s="457">
        <v>0</v>
      </c>
      <c r="DB44" s="457">
        <v>0</v>
      </c>
      <c r="DC44" s="457">
        <v>0</v>
      </c>
      <c r="DD44" s="457">
        <v>0</v>
      </c>
      <c r="DE44" s="457">
        <v>0</v>
      </c>
      <c r="DF44" s="457">
        <v>0</v>
      </c>
      <c r="DG44" s="457">
        <v>0</v>
      </c>
      <c r="DH44" s="457">
        <v>0</v>
      </c>
      <c r="DI44" s="457">
        <v>2193</v>
      </c>
      <c r="DJ44" s="457">
        <v>0</v>
      </c>
      <c r="DK44" s="457">
        <v>14</v>
      </c>
      <c r="DL44" s="457">
        <v>0</v>
      </c>
      <c r="DM44" s="457">
        <v>0</v>
      </c>
      <c r="DN44" s="457">
        <v>13806</v>
      </c>
      <c r="DO44" s="457">
        <v>0</v>
      </c>
      <c r="DP44" s="457">
        <v>0</v>
      </c>
      <c r="DQ44" s="457">
        <v>0</v>
      </c>
      <c r="DR44" s="457">
        <v>595302</v>
      </c>
      <c r="DS44" s="457">
        <v>198199</v>
      </c>
      <c r="DT44" s="457">
        <v>359022</v>
      </c>
      <c r="DU44" s="457">
        <v>46391</v>
      </c>
      <c r="DV44" s="457">
        <v>66935</v>
      </c>
      <c r="DW44" s="457">
        <v>38868</v>
      </c>
      <c r="DX44" s="457">
        <v>0</v>
      </c>
      <c r="DY44" s="362">
        <v>0</v>
      </c>
      <c r="DZ44">
        <v>0</v>
      </c>
      <c r="EA44">
        <v>16148</v>
      </c>
    </row>
    <row r="45" spans="1:131">
      <c r="A45" s="362" t="s">
        <v>2463</v>
      </c>
      <c r="B45" s="457">
        <v>1190</v>
      </c>
      <c r="C45" s="457">
        <v>0</v>
      </c>
      <c r="D45" s="457">
        <v>0</v>
      </c>
      <c r="E45" s="457">
        <v>382</v>
      </c>
      <c r="F45" s="457">
        <v>0</v>
      </c>
      <c r="G45" s="457">
        <v>0</v>
      </c>
      <c r="H45" s="457">
        <v>860</v>
      </c>
      <c r="I45" s="457">
        <v>0</v>
      </c>
      <c r="J45" s="457">
        <v>0</v>
      </c>
      <c r="K45" s="457">
        <v>70</v>
      </c>
      <c r="L45" s="457">
        <v>0</v>
      </c>
      <c r="M45" s="457">
        <v>0</v>
      </c>
      <c r="N45" s="457">
        <v>2067</v>
      </c>
      <c r="O45" s="457">
        <v>0</v>
      </c>
      <c r="P45" s="457">
        <v>0</v>
      </c>
      <c r="Q45" s="457">
        <v>0</v>
      </c>
      <c r="R45" s="457">
        <v>0</v>
      </c>
      <c r="S45" s="457">
        <v>0</v>
      </c>
      <c r="T45" s="457">
        <v>53</v>
      </c>
      <c r="U45" s="457">
        <v>1000</v>
      </c>
      <c r="V45" s="457">
        <v>0</v>
      </c>
      <c r="W45" s="457">
        <v>493</v>
      </c>
      <c r="X45" s="457">
        <v>49</v>
      </c>
      <c r="Y45" s="457">
        <v>0</v>
      </c>
      <c r="Z45" s="457">
        <v>0</v>
      </c>
      <c r="AA45" s="457">
        <v>0</v>
      </c>
      <c r="AB45" s="457">
        <v>0</v>
      </c>
      <c r="AC45" s="457">
        <v>4</v>
      </c>
      <c r="AD45" s="457">
        <v>0</v>
      </c>
      <c r="AE45" s="457">
        <v>0</v>
      </c>
      <c r="AF45" s="457">
        <v>30</v>
      </c>
      <c r="AG45" s="457">
        <v>0</v>
      </c>
      <c r="AH45" s="457">
        <v>0</v>
      </c>
      <c r="AI45" s="457">
        <v>575</v>
      </c>
      <c r="AJ45" s="457">
        <v>0</v>
      </c>
      <c r="AK45" s="457">
        <v>0</v>
      </c>
      <c r="AL45" s="457">
        <v>0</v>
      </c>
      <c r="AM45" s="457">
        <v>0</v>
      </c>
      <c r="AN45" s="457">
        <v>0</v>
      </c>
      <c r="AO45" s="457">
        <v>1105</v>
      </c>
      <c r="AP45" s="457">
        <v>1652</v>
      </c>
      <c r="AQ45" s="457">
        <v>195</v>
      </c>
      <c r="AR45" s="457">
        <v>2067</v>
      </c>
      <c r="AS45" s="457">
        <v>0</v>
      </c>
      <c r="AT45" s="457">
        <v>0</v>
      </c>
      <c r="AU45" s="457">
        <v>67</v>
      </c>
      <c r="AV45" s="457">
        <v>0</v>
      </c>
      <c r="AW45" s="457">
        <v>0</v>
      </c>
      <c r="AX45" s="457">
        <v>666</v>
      </c>
      <c r="AY45" s="457">
        <v>19</v>
      </c>
      <c r="AZ45" s="457">
        <v>0</v>
      </c>
      <c r="BA45" s="457">
        <v>0</v>
      </c>
      <c r="BB45" s="457">
        <v>0</v>
      </c>
      <c r="BC45" s="457">
        <v>0</v>
      </c>
      <c r="BD45" s="457">
        <v>198</v>
      </c>
      <c r="BE45" s="457">
        <v>0</v>
      </c>
      <c r="BF45" s="457">
        <v>10</v>
      </c>
      <c r="BG45" s="457">
        <v>289</v>
      </c>
      <c r="BH45" s="457">
        <v>0</v>
      </c>
      <c r="BI45" s="457">
        <v>0</v>
      </c>
      <c r="BJ45" s="457">
        <v>1794</v>
      </c>
      <c r="BK45" s="457">
        <v>0</v>
      </c>
      <c r="BL45" s="457">
        <v>0</v>
      </c>
      <c r="BM45" s="457">
        <v>0</v>
      </c>
      <c r="BN45" s="457">
        <v>0</v>
      </c>
      <c r="BO45" s="457">
        <v>0</v>
      </c>
      <c r="BP45" s="457">
        <v>0</v>
      </c>
      <c r="BQ45" s="457">
        <v>0</v>
      </c>
      <c r="BR45" s="457">
        <v>0</v>
      </c>
      <c r="BS45" s="457">
        <v>0</v>
      </c>
      <c r="BT45" s="457">
        <v>0</v>
      </c>
      <c r="BU45" s="457">
        <v>0</v>
      </c>
      <c r="BV45" s="457">
        <v>0</v>
      </c>
      <c r="BW45" s="457">
        <v>61</v>
      </c>
      <c r="BX45" s="457">
        <v>0</v>
      </c>
      <c r="BY45" s="457">
        <v>0</v>
      </c>
      <c r="BZ45" s="457">
        <v>0</v>
      </c>
      <c r="CA45" s="457">
        <v>0</v>
      </c>
      <c r="CB45" s="457">
        <v>0</v>
      </c>
      <c r="CC45" s="457">
        <v>0</v>
      </c>
      <c r="CD45" s="457">
        <v>0</v>
      </c>
      <c r="CE45" s="457">
        <v>1769</v>
      </c>
      <c r="CF45" s="457">
        <v>0</v>
      </c>
      <c r="CG45" s="457">
        <v>0</v>
      </c>
      <c r="CH45" s="457">
        <v>0</v>
      </c>
      <c r="CI45" s="457">
        <v>0</v>
      </c>
      <c r="CJ45" s="457">
        <v>0</v>
      </c>
      <c r="CK45" s="457">
        <v>0</v>
      </c>
      <c r="CL45" s="457">
        <v>0</v>
      </c>
      <c r="CM45" s="457">
        <v>0</v>
      </c>
      <c r="CN45" s="457">
        <v>0</v>
      </c>
      <c r="CO45" s="457">
        <v>0</v>
      </c>
      <c r="CP45" s="457">
        <v>0</v>
      </c>
      <c r="CQ45" s="457">
        <v>0</v>
      </c>
      <c r="CR45" s="457">
        <v>0</v>
      </c>
      <c r="CS45" s="457">
        <v>0</v>
      </c>
      <c r="CT45" s="457">
        <v>0</v>
      </c>
      <c r="CU45" s="457">
        <v>0</v>
      </c>
      <c r="CV45" s="457">
        <v>0</v>
      </c>
      <c r="CW45" s="457">
        <v>0</v>
      </c>
      <c r="CX45" s="457">
        <v>0</v>
      </c>
      <c r="CY45" s="457">
        <v>0</v>
      </c>
      <c r="CZ45" s="457">
        <v>612</v>
      </c>
      <c r="DA45" s="457">
        <v>0</v>
      </c>
      <c r="DB45" s="457">
        <v>0</v>
      </c>
      <c r="DC45" s="457">
        <v>0</v>
      </c>
      <c r="DD45" s="457">
        <v>0</v>
      </c>
      <c r="DE45" s="457">
        <v>0</v>
      </c>
      <c r="DF45" s="457">
        <v>0</v>
      </c>
      <c r="DG45" s="457">
        <v>0</v>
      </c>
      <c r="DH45" s="457">
        <v>0</v>
      </c>
      <c r="DI45" s="457">
        <v>930</v>
      </c>
      <c r="DJ45" s="457">
        <v>0</v>
      </c>
      <c r="DK45" s="457">
        <v>0</v>
      </c>
      <c r="DL45" s="457">
        <v>2639</v>
      </c>
      <c r="DM45" s="457">
        <v>418</v>
      </c>
      <c r="DN45" s="457">
        <v>0</v>
      </c>
      <c r="DO45" s="457">
        <v>0</v>
      </c>
      <c r="DP45" s="457">
        <v>0</v>
      </c>
      <c r="DQ45" s="457">
        <v>0</v>
      </c>
      <c r="DR45" s="457">
        <v>389140</v>
      </c>
      <c r="DS45" s="457">
        <v>0</v>
      </c>
      <c r="DT45" s="457">
        <v>183575</v>
      </c>
      <c r="DU45" s="457">
        <v>91011</v>
      </c>
      <c r="DV45" s="457">
        <v>30000</v>
      </c>
      <c r="DW45" s="457">
        <v>1671</v>
      </c>
      <c r="DX45" s="457">
        <v>0</v>
      </c>
      <c r="DY45" s="362">
        <v>105</v>
      </c>
      <c r="DZ45">
        <v>0</v>
      </c>
      <c r="EA45">
        <v>0</v>
      </c>
    </row>
    <row r="46" spans="1:131">
      <c r="A46" s="362" t="s">
        <v>2234</v>
      </c>
      <c r="B46" s="457">
        <v>15994</v>
      </c>
      <c r="C46" s="457">
        <v>1933</v>
      </c>
      <c r="D46" s="457">
        <v>0</v>
      </c>
      <c r="E46" s="457">
        <v>16038</v>
      </c>
      <c r="F46" s="457">
        <v>1467</v>
      </c>
      <c r="G46" s="457">
        <v>0</v>
      </c>
      <c r="H46" s="457">
        <v>8521</v>
      </c>
      <c r="I46" s="457">
        <v>0</v>
      </c>
      <c r="J46" s="457">
        <v>0</v>
      </c>
      <c r="K46" s="457">
        <v>15</v>
      </c>
      <c r="L46" s="457">
        <v>0</v>
      </c>
      <c r="M46" s="457">
        <v>0</v>
      </c>
      <c r="N46" s="457">
        <v>61960</v>
      </c>
      <c r="O46" s="457">
        <v>0</v>
      </c>
      <c r="P46" s="457">
        <v>0</v>
      </c>
      <c r="Q46" s="457">
        <v>1944</v>
      </c>
      <c r="R46" s="457">
        <v>1262</v>
      </c>
      <c r="S46" s="457">
        <v>0</v>
      </c>
      <c r="T46" s="457">
        <v>4466</v>
      </c>
      <c r="U46" s="457">
        <v>0</v>
      </c>
      <c r="V46" s="457">
        <v>0</v>
      </c>
      <c r="W46" s="457">
        <v>0</v>
      </c>
      <c r="X46" s="457">
        <v>10</v>
      </c>
      <c r="Y46" s="457">
        <v>0</v>
      </c>
      <c r="Z46" s="457">
        <v>0</v>
      </c>
      <c r="AA46" s="457">
        <v>0</v>
      </c>
      <c r="AB46" s="457">
        <v>0</v>
      </c>
      <c r="AC46" s="457">
        <v>0</v>
      </c>
      <c r="AD46" s="457">
        <v>0</v>
      </c>
      <c r="AE46" s="457">
        <v>0</v>
      </c>
      <c r="AF46" s="457">
        <v>0</v>
      </c>
      <c r="AG46" s="457">
        <v>0</v>
      </c>
      <c r="AH46" s="457">
        <v>0</v>
      </c>
      <c r="AI46" s="457">
        <v>1861</v>
      </c>
      <c r="AJ46" s="457">
        <v>2</v>
      </c>
      <c r="AK46" s="457">
        <v>0</v>
      </c>
      <c r="AL46" s="457">
        <v>0</v>
      </c>
      <c r="AM46" s="457">
        <v>0</v>
      </c>
      <c r="AN46" s="457">
        <v>0</v>
      </c>
      <c r="AO46" s="457">
        <v>7587</v>
      </c>
      <c r="AP46" s="457">
        <v>7618</v>
      </c>
      <c r="AQ46" s="457">
        <v>771</v>
      </c>
      <c r="AR46" s="457">
        <v>8893</v>
      </c>
      <c r="AS46" s="457">
        <v>4713</v>
      </c>
      <c r="AT46" s="457">
        <v>0</v>
      </c>
      <c r="AU46" s="457">
        <v>6848</v>
      </c>
      <c r="AV46" s="457">
        <v>52</v>
      </c>
      <c r="AW46" s="457">
        <v>155</v>
      </c>
      <c r="AX46" s="457">
        <v>1672</v>
      </c>
      <c r="AY46" s="457">
        <v>83</v>
      </c>
      <c r="AZ46" s="457">
        <v>0</v>
      </c>
      <c r="BA46" s="457">
        <v>0</v>
      </c>
      <c r="BB46" s="457">
        <v>0</v>
      </c>
      <c r="BC46" s="457">
        <v>0</v>
      </c>
      <c r="BD46" s="457">
        <v>6</v>
      </c>
      <c r="BE46" s="457">
        <v>0</v>
      </c>
      <c r="BF46" s="457">
        <v>0</v>
      </c>
      <c r="BG46" s="457">
        <v>3886</v>
      </c>
      <c r="BH46" s="457">
        <v>0</v>
      </c>
      <c r="BI46" s="457">
        <v>123</v>
      </c>
      <c r="BJ46" s="457">
        <v>0</v>
      </c>
      <c r="BK46" s="457">
        <v>0</v>
      </c>
      <c r="BL46" s="457">
        <v>0</v>
      </c>
      <c r="BM46" s="457">
        <v>275</v>
      </c>
      <c r="BN46" s="457">
        <v>0</v>
      </c>
      <c r="BO46" s="457">
        <v>0</v>
      </c>
      <c r="BP46" s="457">
        <v>2081</v>
      </c>
      <c r="BQ46" s="457">
        <v>694</v>
      </c>
      <c r="BR46" s="457">
        <v>0</v>
      </c>
      <c r="BS46" s="457">
        <v>0</v>
      </c>
      <c r="BT46" s="457">
        <v>0</v>
      </c>
      <c r="BU46" s="457">
        <v>0</v>
      </c>
      <c r="BV46" s="457">
        <v>61</v>
      </c>
      <c r="BW46" s="457">
        <v>0</v>
      </c>
      <c r="BX46" s="457">
        <v>0</v>
      </c>
      <c r="BY46" s="457">
        <v>0</v>
      </c>
      <c r="BZ46" s="457">
        <v>0</v>
      </c>
      <c r="CA46" s="457">
        <v>0</v>
      </c>
      <c r="CB46" s="457">
        <v>0</v>
      </c>
      <c r="CC46" s="457">
        <v>0</v>
      </c>
      <c r="CD46" s="457">
        <v>0</v>
      </c>
      <c r="CE46" s="457">
        <v>0</v>
      </c>
      <c r="CF46" s="457">
        <v>0</v>
      </c>
      <c r="CG46" s="457">
        <v>0</v>
      </c>
      <c r="CH46" s="457">
        <v>249</v>
      </c>
      <c r="CI46" s="457">
        <v>0</v>
      </c>
      <c r="CJ46" s="457">
        <v>0</v>
      </c>
      <c r="CK46" s="457">
        <v>0</v>
      </c>
      <c r="CL46" s="457">
        <v>0</v>
      </c>
      <c r="CM46" s="457">
        <v>0</v>
      </c>
      <c r="CN46" s="457">
        <v>18</v>
      </c>
      <c r="CO46" s="457">
        <v>0</v>
      </c>
      <c r="CP46" s="457">
        <v>0</v>
      </c>
      <c r="CQ46" s="457">
        <v>0</v>
      </c>
      <c r="CR46" s="457">
        <v>0</v>
      </c>
      <c r="CS46" s="457">
        <v>0</v>
      </c>
      <c r="CT46" s="457">
        <v>2527</v>
      </c>
      <c r="CU46" s="457">
        <v>187</v>
      </c>
      <c r="CV46" s="457">
        <v>0</v>
      </c>
      <c r="CW46" s="457">
        <v>45688</v>
      </c>
      <c r="CX46" s="457">
        <v>17063</v>
      </c>
      <c r="CY46" s="457">
        <v>0</v>
      </c>
      <c r="CZ46" s="457">
        <v>0</v>
      </c>
      <c r="DA46" s="457">
        <v>0</v>
      </c>
      <c r="DB46" s="457">
        <v>0</v>
      </c>
      <c r="DC46" s="457">
        <v>0</v>
      </c>
      <c r="DD46" s="457">
        <v>0</v>
      </c>
      <c r="DE46" s="457">
        <v>0</v>
      </c>
      <c r="DF46" s="457">
        <v>0</v>
      </c>
      <c r="DG46" s="457">
        <v>0</v>
      </c>
      <c r="DH46" s="457">
        <v>0</v>
      </c>
      <c r="DI46" s="457">
        <v>30016</v>
      </c>
      <c r="DJ46" s="457">
        <v>894</v>
      </c>
      <c r="DK46" s="457">
        <v>4218</v>
      </c>
      <c r="DL46" s="457">
        <v>0</v>
      </c>
      <c r="DM46" s="457">
        <v>0</v>
      </c>
      <c r="DN46" s="457">
        <v>0</v>
      </c>
      <c r="DO46" s="457">
        <v>0</v>
      </c>
      <c r="DP46" s="457">
        <v>0</v>
      </c>
      <c r="DQ46" s="457">
        <v>0</v>
      </c>
      <c r="DR46" s="457">
        <v>689676</v>
      </c>
      <c r="DS46" s="457">
        <v>0</v>
      </c>
      <c r="DT46" s="457">
        <v>434771</v>
      </c>
      <c r="DU46" s="457">
        <v>95820</v>
      </c>
      <c r="DV46" s="457">
        <v>75337</v>
      </c>
      <c r="DW46" s="457">
        <v>0</v>
      </c>
      <c r="DX46" s="457">
        <v>0</v>
      </c>
      <c r="DY46" s="362">
        <v>11359</v>
      </c>
      <c r="DZ46">
        <v>3280</v>
      </c>
      <c r="EA46">
        <v>0</v>
      </c>
    </row>
    <row r="47" spans="1:131">
      <c r="A47" s="362" t="s">
        <v>2122</v>
      </c>
      <c r="B47" s="457">
        <v>4158</v>
      </c>
      <c r="C47" s="457">
        <v>0</v>
      </c>
      <c r="D47" s="457">
        <v>0</v>
      </c>
      <c r="E47" s="457">
        <v>2039</v>
      </c>
      <c r="F47" s="457">
        <v>0</v>
      </c>
      <c r="G47" s="457">
        <v>0</v>
      </c>
      <c r="H47" s="457">
        <v>3337</v>
      </c>
      <c r="I47" s="457">
        <v>0</v>
      </c>
      <c r="J47" s="457">
        <v>0</v>
      </c>
      <c r="K47" s="457">
        <v>0</v>
      </c>
      <c r="L47" s="457">
        <v>0</v>
      </c>
      <c r="M47" s="457">
        <v>0</v>
      </c>
      <c r="N47" s="457">
        <v>40062</v>
      </c>
      <c r="O47" s="457">
        <v>0</v>
      </c>
      <c r="P47" s="457">
        <v>0</v>
      </c>
      <c r="Q47" s="457">
        <v>923</v>
      </c>
      <c r="R47" s="457">
        <v>0</v>
      </c>
      <c r="S47" s="457">
        <v>0</v>
      </c>
      <c r="T47" s="457">
        <v>452</v>
      </c>
      <c r="U47" s="457">
        <v>0</v>
      </c>
      <c r="V47" s="457">
        <v>0</v>
      </c>
      <c r="W47" s="457">
        <v>0</v>
      </c>
      <c r="X47" s="457">
        <v>0</v>
      </c>
      <c r="Y47" s="457">
        <v>0</v>
      </c>
      <c r="Z47" s="457">
        <v>0</v>
      </c>
      <c r="AA47" s="457">
        <v>0</v>
      </c>
      <c r="AB47" s="457">
        <v>0</v>
      </c>
      <c r="AC47" s="457">
        <v>0</v>
      </c>
      <c r="AD47" s="457">
        <v>0</v>
      </c>
      <c r="AE47" s="457">
        <v>0</v>
      </c>
      <c r="AF47" s="457">
        <v>0</v>
      </c>
      <c r="AG47" s="457">
        <v>0</v>
      </c>
      <c r="AH47" s="457">
        <v>0</v>
      </c>
      <c r="AI47" s="457">
        <v>875</v>
      </c>
      <c r="AJ47" s="457">
        <v>445</v>
      </c>
      <c r="AK47" s="457">
        <v>0</v>
      </c>
      <c r="AL47" s="457">
        <v>0</v>
      </c>
      <c r="AM47" s="457">
        <v>0</v>
      </c>
      <c r="AN47" s="457">
        <v>0</v>
      </c>
      <c r="AO47" s="457">
        <v>2119</v>
      </c>
      <c r="AP47" s="457">
        <v>4736</v>
      </c>
      <c r="AQ47" s="457">
        <v>0</v>
      </c>
      <c r="AR47" s="457">
        <v>4569</v>
      </c>
      <c r="AS47" s="457">
        <v>18</v>
      </c>
      <c r="AT47" s="457">
        <v>0</v>
      </c>
      <c r="AU47" s="457">
        <v>2095</v>
      </c>
      <c r="AV47" s="457">
        <v>51</v>
      </c>
      <c r="AW47" s="457">
        <v>0</v>
      </c>
      <c r="AX47" s="457">
        <v>1099</v>
      </c>
      <c r="AY47" s="457">
        <v>0</v>
      </c>
      <c r="AZ47" s="457">
        <v>0</v>
      </c>
      <c r="BA47" s="457">
        <v>223</v>
      </c>
      <c r="BB47" s="457">
        <v>352</v>
      </c>
      <c r="BC47" s="457">
        <v>0</v>
      </c>
      <c r="BD47" s="457">
        <v>48</v>
      </c>
      <c r="BE47" s="457">
        <v>0</v>
      </c>
      <c r="BF47" s="457">
        <v>0</v>
      </c>
      <c r="BG47" s="457">
        <v>118</v>
      </c>
      <c r="BH47" s="457">
        <v>0</v>
      </c>
      <c r="BI47" s="457">
        <v>0</v>
      </c>
      <c r="BJ47" s="457">
        <v>0</v>
      </c>
      <c r="BK47" s="457">
        <v>0</v>
      </c>
      <c r="BL47" s="457">
        <v>0</v>
      </c>
      <c r="BM47" s="457">
        <v>0</v>
      </c>
      <c r="BN47" s="457">
        <v>0</v>
      </c>
      <c r="BO47" s="457">
        <v>0</v>
      </c>
      <c r="BP47" s="457">
        <v>95</v>
      </c>
      <c r="BQ47" s="457">
        <v>0</v>
      </c>
      <c r="BR47" s="457">
        <v>0</v>
      </c>
      <c r="BS47" s="457">
        <v>38</v>
      </c>
      <c r="BT47" s="457">
        <v>0</v>
      </c>
      <c r="BU47" s="457">
        <v>0</v>
      </c>
      <c r="BV47" s="457">
        <v>1</v>
      </c>
      <c r="BW47" s="457">
        <v>0</v>
      </c>
      <c r="BX47" s="457">
        <v>0</v>
      </c>
      <c r="BY47" s="457">
        <v>0</v>
      </c>
      <c r="BZ47" s="457">
        <v>0</v>
      </c>
      <c r="CA47" s="457">
        <v>0</v>
      </c>
      <c r="CB47" s="457">
        <v>0</v>
      </c>
      <c r="CC47" s="457">
        <v>0</v>
      </c>
      <c r="CD47" s="457">
        <v>0</v>
      </c>
      <c r="CE47" s="457">
        <v>484</v>
      </c>
      <c r="CF47" s="457">
        <v>0</v>
      </c>
      <c r="CG47" s="457">
        <v>0</v>
      </c>
      <c r="CH47" s="457">
        <v>127</v>
      </c>
      <c r="CI47" s="457">
        <v>0</v>
      </c>
      <c r="CJ47" s="457">
        <v>0</v>
      </c>
      <c r="CK47" s="457">
        <v>0</v>
      </c>
      <c r="CL47" s="457">
        <v>0</v>
      </c>
      <c r="CM47" s="457">
        <v>0</v>
      </c>
      <c r="CN47" s="457">
        <v>36</v>
      </c>
      <c r="CO47" s="457">
        <v>0</v>
      </c>
      <c r="CP47" s="457">
        <v>0</v>
      </c>
      <c r="CQ47" s="457">
        <v>0</v>
      </c>
      <c r="CR47" s="457">
        <v>0</v>
      </c>
      <c r="CS47" s="457">
        <v>0</v>
      </c>
      <c r="CT47" s="457">
        <v>1378</v>
      </c>
      <c r="CU47" s="457">
        <v>0</v>
      </c>
      <c r="CV47" s="457">
        <v>0</v>
      </c>
      <c r="CW47" s="457">
        <v>9075</v>
      </c>
      <c r="CX47" s="457">
        <v>1564</v>
      </c>
      <c r="CY47" s="457">
        <v>0</v>
      </c>
      <c r="CZ47" s="457">
        <v>593</v>
      </c>
      <c r="DA47" s="457">
        <v>0</v>
      </c>
      <c r="DB47" s="457">
        <v>0</v>
      </c>
      <c r="DC47" s="457">
        <v>0</v>
      </c>
      <c r="DD47" s="457">
        <v>0</v>
      </c>
      <c r="DE47" s="457">
        <v>0</v>
      </c>
      <c r="DF47" s="457">
        <v>0</v>
      </c>
      <c r="DG47" s="457">
        <v>0</v>
      </c>
      <c r="DH47" s="457">
        <v>0</v>
      </c>
      <c r="DI47" s="457">
        <v>6012</v>
      </c>
      <c r="DJ47" s="457">
        <v>0</v>
      </c>
      <c r="DK47" s="457">
        <v>2235</v>
      </c>
      <c r="DL47" s="457">
        <v>1210</v>
      </c>
      <c r="DM47" s="457">
        <v>0</v>
      </c>
      <c r="DN47" s="457">
        <v>0</v>
      </c>
      <c r="DO47" s="457">
        <v>0</v>
      </c>
      <c r="DP47" s="457">
        <v>0</v>
      </c>
      <c r="DQ47" s="457">
        <v>0</v>
      </c>
      <c r="DR47" s="457">
        <v>520432</v>
      </c>
      <c r="DS47" s="457">
        <v>0</v>
      </c>
      <c r="DT47" s="457">
        <v>396084</v>
      </c>
      <c r="DU47" s="457">
        <v>17418</v>
      </c>
      <c r="DV47" s="457">
        <v>68812</v>
      </c>
      <c r="DW47" s="457">
        <v>1492</v>
      </c>
      <c r="DX47" s="457">
        <v>0</v>
      </c>
      <c r="DY47" s="362">
        <v>14022</v>
      </c>
      <c r="DZ47">
        <v>52721</v>
      </c>
      <c r="EA47">
        <v>0</v>
      </c>
    </row>
    <row r="48" spans="1:131">
      <c r="A48" s="362" t="s">
        <v>2128</v>
      </c>
      <c r="B48" s="457">
        <v>4299</v>
      </c>
      <c r="C48" s="457">
        <v>0</v>
      </c>
      <c r="D48" s="457">
        <v>0</v>
      </c>
      <c r="E48" s="457">
        <v>4108</v>
      </c>
      <c r="F48" s="457">
        <v>0</v>
      </c>
      <c r="G48" s="457">
        <v>0</v>
      </c>
      <c r="H48" s="457">
        <v>3560</v>
      </c>
      <c r="I48" s="457">
        <v>0</v>
      </c>
      <c r="J48" s="457">
        <v>0</v>
      </c>
      <c r="K48" s="457">
        <v>566</v>
      </c>
      <c r="L48" s="457">
        <v>0</v>
      </c>
      <c r="M48" s="457">
        <v>0</v>
      </c>
      <c r="N48" s="457">
        <v>22214.661380000001</v>
      </c>
      <c r="O48" s="457">
        <v>0</v>
      </c>
      <c r="P48" s="457">
        <v>0</v>
      </c>
      <c r="Q48" s="457">
        <v>0</v>
      </c>
      <c r="R48" s="457">
        <v>0</v>
      </c>
      <c r="S48" s="457">
        <v>0</v>
      </c>
      <c r="T48" s="457">
        <v>50</v>
      </c>
      <c r="U48" s="457">
        <v>0</v>
      </c>
      <c r="V48" s="457">
        <v>0</v>
      </c>
      <c r="W48" s="457">
        <v>729</v>
      </c>
      <c r="X48" s="457">
        <v>0</v>
      </c>
      <c r="Y48" s="457">
        <v>0</v>
      </c>
      <c r="Z48" s="457">
        <v>0</v>
      </c>
      <c r="AA48" s="457">
        <v>0</v>
      </c>
      <c r="AB48" s="457">
        <v>0</v>
      </c>
      <c r="AC48" s="457">
        <v>0</v>
      </c>
      <c r="AD48" s="457">
        <v>0</v>
      </c>
      <c r="AE48" s="457">
        <v>0</v>
      </c>
      <c r="AF48" s="457">
        <v>0</v>
      </c>
      <c r="AG48" s="457">
        <v>0</v>
      </c>
      <c r="AH48" s="457">
        <v>0</v>
      </c>
      <c r="AI48" s="457">
        <v>853</v>
      </c>
      <c r="AJ48" s="457">
        <v>797</v>
      </c>
      <c r="AK48" s="457">
        <v>0</v>
      </c>
      <c r="AL48" s="457">
        <v>0</v>
      </c>
      <c r="AM48" s="457">
        <v>0</v>
      </c>
      <c r="AN48" s="457">
        <v>0</v>
      </c>
      <c r="AO48" s="457">
        <v>14321</v>
      </c>
      <c r="AP48" s="457">
        <v>3150</v>
      </c>
      <c r="AQ48" s="457">
        <v>2418</v>
      </c>
      <c r="AR48" s="457">
        <v>3420</v>
      </c>
      <c r="AS48" s="457">
        <v>0</v>
      </c>
      <c r="AT48" s="457">
        <v>0</v>
      </c>
      <c r="AU48" s="457">
        <v>4824</v>
      </c>
      <c r="AV48" s="457">
        <v>0</v>
      </c>
      <c r="AW48" s="457">
        <v>0</v>
      </c>
      <c r="AX48" s="457">
        <v>991</v>
      </c>
      <c r="AY48" s="457">
        <v>0</v>
      </c>
      <c r="AZ48" s="457">
        <v>0</v>
      </c>
      <c r="BA48" s="457">
        <v>0</v>
      </c>
      <c r="BB48" s="457">
        <v>0</v>
      </c>
      <c r="BC48" s="457">
        <v>0</v>
      </c>
      <c r="BD48" s="457">
        <v>1123</v>
      </c>
      <c r="BE48" s="457">
        <v>0</v>
      </c>
      <c r="BF48" s="457">
        <v>0</v>
      </c>
      <c r="BG48" s="457">
        <v>43</v>
      </c>
      <c r="BH48" s="457">
        <v>0</v>
      </c>
      <c r="BI48" s="457">
        <v>0</v>
      </c>
      <c r="BJ48" s="457">
        <v>0</v>
      </c>
      <c r="BK48" s="457">
        <v>0</v>
      </c>
      <c r="BL48" s="457">
        <v>0</v>
      </c>
      <c r="BM48" s="457">
        <v>31</v>
      </c>
      <c r="BN48" s="457">
        <v>0</v>
      </c>
      <c r="BO48" s="457">
        <v>0</v>
      </c>
      <c r="BP48" s="457">
        <v>0</v>
      </c>
      <c r="BQ48" s="457">
        <v>0</v>
      </c>
      <c r="BR48" s="457">
        <v>0</v>
      </c>
      <c r="BS48" s="457">
        <v>0</v>
      </c>
      <c r="BT48" s="457">
        <v>0</v>
      </c>
      <c r="BU48" s="457">
        <v>468</v>
      </c>
      <c r="BV48" s="457">
        <v>0</v>
      </c>
      <c r="BW48" s="457">
        <v>0</v>
      </c>
      <c r="BX48" s="457">
        <v>0</v>
      </c>
      <c r="BY48" s="457">
        <v>0</v>
      </c>
      <c r="BZ48" s="457">
        <v>0</v>
      </c>
      <c r="CA48" s="457">
        <v>0</v>
      </c>
      <c r="CB48" s="457">
        <v>0</v>
      </c>
      <c r="CC48" s="457">
        <v>0</v>
      </c>
      <c r="CD48" s="457">
        <v>0</v>
      </c>
      <c r="CE48" s="457">
        <v>830</v>
      </c>
      <c r="CF48" s="457">
        <v>0</v>
      </c>
      <c r="CG48" s="457">
        <v>0</v>
      </c>
      <c r="CH48" s="457">
        <v>0</v>
      </c>
      <c r="CI48" s="457">
        <v>0</v>
      </c>
      <c r="CJ48" s="457">
        <v>0</v>
      </c>
      <c r="CK48" s="457">
        <v>0</v>
      </c>
      <c r="CL48" s="457">
        <v>0</v>
      </c>
      <c r="CM48" s="457">
        <v>0</v>
      </c>
      <c r="CN48" s="457">
        <v>0</v>
      </c>
      <c r="CO48" s="457">
        <v>0</v>
      </c>
      <c r="CP48" s="457">
        <v>0</v>
      </c>
      <c r="CQ48" s="457">
        <v>0</v>
      </c>
      <c r="CR48" s="457">
        <v>0</v>
      </c>
      <c r="CS48" s="457">
        <v>0</v>
      </c>
      <c r="CT48" s="457">
        <v>585</v>
      </c>
      <c r="CU48" s="457">
        <v>0</v>
      </c>
      <c r="CV48" s="457">
        <v>0</v>
      </c>
      <c r="CW48" s="457">
        <v>12622</v>
      </c>
      <c r="CX48" s="457">
        <v>0</v>
      </c>
      <c r="CY48" s="457">
        <v>0</v>
      </c>
      <c r="CZ48" s="457">
        <v>1399</v>
      </c>
      <c r="DA48" s="457">
        <v>0</v>
      </c>
      <c r="DB48" s="457">
        <v>0</v>
      </c>
      <c r="DC48" s="457">
        <v>0</v>
      </c>
      <c r="DD48" s="457">
        <v>0</v>
      </c>
      <c r="DE48" s="457">
        <v>0</v>
      </c>
      <c r="DF48" s="457">
        <v>0</v>
      </c>
      <c r="DG48" s="457">
        <v>0</v>
      </c>
      <c r="DH48" s="457">
        <v>0</v>
      </c>
      <c r="DI48" s="457">
        <v>4350</v>
      </c>
      <c r="DJ48" s="457">
        <v>0</v>
      </c>
      <c r="DK48" s="457">
        <v>0</v>
      </c>
      <c r="DL48" s="457">
        <v>1350</v>
      </c>
      <c r="DM48" s="457">
        <v>0</v>
      </c>
      <c r="DN48" s="457">
        <v>8041</v>
      </c>
      <c r="DO48" s="457">
        <v>74</v>
      </c>
      <c r="DP48" s="457">
        <v>0</v>
      </c>
      <c r="DQ48" s="457">
        <v>0</v>
      </c>
      <c r="DR48" s="457">
        <v>525188</v>
      </c>
      <c r="DS48" s="457">
        <v>70385</v>
      </c>
      <c r="DT48" s="457">
        <v>229668</v>
      </c>
      <c r="DU48" s="457">
        <v>29142</v>
      </c>
      <c r="DV48" s="457">
        <v>100877</v>
      </c>
      <c r="DW48" s="457">
        <v>11145</v>
      </c>
      <c r="DX48" s="457">
        <v>6224</v>
      </c>
      <c r="DY48" s="362">
        <v>18576</v>
      </c>
      <c r="DZ48">
        <v>70599</v>
      </c>
      <c r="EA48">
        <v>-3688</v>
      </c>
    </row>
    <row r="49" spans="1:131">
      <c r="A49" s="362" t="s">
        <v>2816</v>
      </c>
      <c r="B49" s="457">
        <v>3314.6464799999999</v>
      </c>
      <c r="C49" s="457">
        <v>623.61897999999997</v>
      </c>
      <c r="D49" s="457">
        <v>161.46391</v>
      </c>
      <c r="E49" s="457">
        <v>67.757379999999998</v>
      </c>
      <c r="F49" s="457">
        <v>2074.7060000000001</v>
      </c>
      <c r="G49" s="457">
        <v>0</v>
      </c>
      <c r="H49" s="457">
        <v>13.55274</v>
      </c>
      <c r="I49" s="457">
        <v>32.689</v>
      </c>
      <c r="J49" s="457">
        <v>0</v>
      </c>
      <c r="K49" s="457">
        <v>7.5612500000000002</v>
      </c>
      <c r="L49" s="457">
        <v>0</v>
      </c>
      <c r="M49" s="457">
        <v>0</v>
      </c>
      <c r="N49" s="457">
        <v>37289.429900000003</v>
      </c>
      <c r="O49" s="457">
        <v>0</v>
      </c>
      <c r="P49" s="457">
        <v>0</v>
      </c>
      <c r="Q49" s="457">
        <v>293.63211999999999</v>
      </c>
      <c r="R49" s="457">
        <v>0</v>
      </c>
      <c r="S49" s="457">
        <v>0</v>
      </c>
      <c r="T49" s="457">
        <v>289.7</v>
      </c>
      <c r="U49" s="457">
        <v>0</v>
      </c>
      <c r="V49" s="457">
        <v>0</v>
      </c>
      <c r="W49" s="457">
        <v>0</v>
      </c>
      <c r="X49" s="457">
        <v>0</v>
      </c>
      <c r="Y49" s="457">
        <v>0</v>
      </c>
      <c r="Z49" s="457">
        <v>0</v>
      </c>
      <c r="AA49" s="457">
        <v>0</v>
      </c>
      <c r="AB49" s="457">
        <v>0</v>
      </c>
      <c r="AC49" s="457">
        <v>0</v>
      </c>
      <c r="AD49" s="457">
        <v>0</v>
      </c>
      <c r="AE49" s="457">
        <v>0</v>
      </c>
      <c r="AF49" s="457">
        <v>0</v>
      </c>
      <c r="AG49" s="457">
        <v>0</v>
      </c>
      <c r="AH49" s="457">
        <v>0</v>
      </c>
      <c r="AI49" s="457">
        <v>554.18050000000005</v>
      </c>
      <c r="AJ49" s="457">
        <v>0</v>
      </c>
      <c r="AK49" s="457">
        <v>0</v>
      </c>
      <c r="AL49" s="457">
        <v>5110.4979700000004</v>
      </c>
      <c r="AM49" s="457">
        <v>0</v>
      </c>
      <c r="AN49" s="457">
        <v>0</v>
      </c>
      <c r="AO49" s="457">
        <v>18067.95751</v>
      </c>
      <c r="AP49" s="457">
        <v>9905.4047699999992</v>
      </c>
      <c r="AQ49" s="457">
        <v>4422.2379899999996</v>
      </c>
      <c r="AR49" s="457">
        <v>353.71032000000002</v>
      </c>
      <c r="AS49" s="457">
        <v>37.085929999999998</v>
      </c>
      <c r="AT49" s="457">
        <v>0</v>
      </c>
      <c r="AU49" s="457">
        <v>12216.880510000001</v>
      </c>
      <c r="AV49" s="457">
        <v>99.960319999999996</v>
      </c>
      <c r="AW49" s="457">
        <v>0</v>
      </c>
      <c r="AX49" s="457">
        <v>101.84173</v>
      </c>
      <c r="AY49" s="457">
        <v>108.03832</v>
      </c>
      <c r="AZ49" s="457">
        <v>0</v>
      </c>
      <c r="BA49" s="457">
        <v>0</v>
      </c>
      <c r="BB49" s="457">
        <v>0</v>
      </c>
      <c r="BC49" s="457">
        <v>0</v>
      </c>
      <c r="BD49" s="457">
        <v>420.23331000000002</v>
      </c>
      <c r="BE49" s="457">
        <v>0</v>
      </c>
      <c r="BF49" s="457">
        <v>0</v>
      </c>
      <c r="BG49" s="457">
        <v>0</v>
      </c>
      <c r="BH49" s="457">
        <v>0</v>
      </c>
      <c r="BI49" s="457">
        <v>0</v>
      </c>
      <c r="BJ49" s="457">
        <v>0</v>
      </c>
      <c r="BK49" s="457">
        <v>0</v>
      </c>
      <c r="BL49" s="457">
        <v>0</v>
      </c>
      <c r="BM49" s="457">
        <v>0</v>
      </c>
      <c r="BN49" s="457">
        <v>0</v>
      </c>
      <c r="BO49" s="457">
        <v>0</v>
      </c>
      <c r="BP49" s="457">
        <v>379.09976999999998</v>
      </c>
      <c r="BQ49" s="457">
        <v>315.06740000000002</v>
      </c>
      <c r="BR49" s="457">
        <v>0</v>
      </c>
      <c r="BS49" s="457">
        <v>0</v>
      </c>
      <c r="BT49" s="457">
        <v>376.76378</v>
      </c>
      <c r="BU49" s="457">
        <v>0</v>
      </c>
      <c r="BV49" s="457">
        <v>0</v>
      </c>
      <c r="BW49" s="457">
        <v>0</v>
      </c>
      <c r="BX49" s="457">
        <v>0</v>
      </c>
      <c r="BY49" s="457">
        <v>0</v>
      </c>
      <c r="BZ49" s="457">
        <v>0</v>
      </c>
      <c r="CA49" s="457">
        <v>0</v>
      </c>
      <c r="CB49" s="457">
        <v>0</v>
      </c>
      <c r="CC49" s="457">
        <v>0</v>
      </c>
      <c r="CD49" s="457">
        <v>0</v>
      </c>
      <c r="CE49" s="457">
        <v>0</v>
      </c>
      <c r="CF49" s="457">
        <v>0</v>
      </c>
      <c r="CG49" s="457">
        <v>0</v>
      </c>
      <c r="CH49" s="457">
        <v>0</v>
      </c>
      <c r="CI49" s="457">
        <v>0</v>
      </c>
      <c r="CJ49" s="457">
        <v>0</v>
      </c>
      <c r="CK49" s="457">
        <v>0</v>
      </c>
      <c r="CL49" s="457">
        <v>0</v>
      </c>
      <c r="CM49" s="457">
        <v>0</v>
      </c>
      <c r="CN49" s="457">
        <v>0</v>
      </c>
      <c r="CO49" s="457">
        <v>0</v>
      </c>
      <c r="CP49" s="457">
        <v>0</v>
      </c>
      <c r="CQ49" s="457">
        <v>0</v>
      </c>
      <c r="CR49" s="457">
        <v>0</v>
      </c>
      <c r="CS49" s="457">
        <v>0</v>
      </c>
      <c r="CT49" s="457">
        <v>292.97503</v>
      </c>
      <c r="CU49" s="457">
        <v>0</v>
      </c>
      <c r="CV49" s="457">
        <v>0</v>
      </c>
      <c r="CW49" s="457">
        <v>2235.50306</v>
      </c>
      <c r="CX49" s="457">
        <v>2121.8091800000002</v>
      </c>
      <c r="CY49" s="457">
        <v>0</v>
      </c>
      <c r="CZ49" s="457">
        <v>0</v>
      </c>
      <c r="DA49" s="457">
        <v>0</v>
      </c>
      <c r="DB49" s="457">
        <v>0</v>
      </c>
      <c r="DC49" s="457">
        <v>0</v>
      </c>
      <c r="DD49" s="457">
        <v>0</v>
      </c>
      <c r="DE49" s="457">
        <v>0</v>
      </c>
      <c r="DF49" s="457">
        <v>0</v>
      </c>
      <c r="DG49" s="457">
        <v>0</v>
      </c>
      <c r="DH49" s="457">
        <v>0</v>
      </c>
      <c r="DI49" s="457">
        <v>1463.99801</v>
      </c>
      <c r="DJ49" s="457">
        <v>183.971</v>
      </c>
      <c r="DK49" s="457">
        <v>4592.43606</v>
      </c>
      <c r="DL49" s="457">
        <v>6113.7712600000004</v>
      </c>
      <c r="DM49" s="457">
        <v>19981.321639999998</v>
      </c>
      <c r="DN49" s="457">
        <v>0</v>
      </c>
      <c r="DO49" s="457">
        <v>0</v>
      </c>
      <c r="DP49" s="457">
        <v>0</v>
      </c>
      <c r="DQ49" s="457">
        <v>0</v>
      </c>
      <c r="DR49" s="457">
        <v>615436.05830999999</v>
      </c>
      <c r="DS49" s="457">
        <v>100192.90989</v>
      </c>
      <c r="DT49" s="457">
        <v>420204.69300000003</v>
      </c>
      <c r="DU49" s="457">
        <v>125551</v>
      </c>
      <c r="DV49" s="457">
        <v>50600</v>
      </c>
      <c r="DW49" s="457">
        <v>9257.0673100000004</v>
      </c>
      <c r="DX49" s="457">
        <v>1862.2236399999999</v>
      </c>
      <c r="DY49" s="362">
        <v>0</v>
      </c>
      <c r="DZ49">
        <v>0</v>
      </c>
      <c r="EA49">
        <v>3447.8835199999999</v>
      </c>
    </row>
    <row r="50" spans="1:131">
      <c r="A50" s="362" t="s">
        <v>2152</v>
      </c>
      <c r="B50" s="457">
        <v>15032</v>
      </c>
      <c r="C50" s="457">
        <v>0</v>
      </c>
      <c r="D50" s="457">
        <v>0</v>
      </c>
      <c r="E50" s="457">
        <v>7902</v>
      </c>
      <c r="F50" s="457">
        <v>0</v>
      </c>
      <c r="G50" s="457">
        <v>0</v>
      </c>
      <c r="H50" s="457">
        <v>4283</v>
      </c>
      <c r="I50" s="457">
        <v>0</v>
      </c>
      <c r="J50" s="457">
        <v>0</v>
      </c>
      <c r="K50" s="457">
        <v>24</v>
      </c>
      <c r="L50" s="457">
        <v>0</v>
      </c>
      <c r="M50" s="457">
        <v>0</v>
      </c>
      <c r="N50" s="457">
        <v>104083</v>
      </c>
      <c r="O50" s="457">
        <v>0</v>
      </c>
      <c r="P50" s="457">
        <v>0</v>
      </c>
      <c r="Q50" s="457">
        <v>1165</v>
      </c>
      <c r="R50" s="457">
        <v>0</v>
      </c>
      <c r="S50" s="457">
        <v>0</v>
      </c>
      <c r="T50" s="457">
        <v>2106</v>
      </c>
      <c r="U50" s="457">
        <v>0</v>
      </c>
      <c r="V50" s="457">
        <v>0</v>
      </c>
      <c r="W50" s="457">
        <v>25252</v>
      </c>
      <c r="X50" s="457">
        <v>0</v>
      </c>
      <c r="Y50" s="457">
        <v>0</v>
      </c>
      <c r="Z50" s="457">
        <v>10325</v>
      </c>
      <c r="AA50" s="457">
        <v>0</v>
      </c>
      <c r="AB50" s="457">
        <v>0</v>
      </c>
      <c r="AC50" s="457">
        <v>0</v>
      </c>
      <c r="AD50" s="457">
        <v>0</v>
      </c>
      <c r="AE50" s="457">
        <v>0</v>
      </c>
      <c r="AF50" s="457">
        <v>3366</v>
      </c>
      <c r="AG50" s="457">
        <v>0</v>
      </c>
      <c r="AH50" s="457">
        <v>0</v>
      </c>
      <c r="AI50" s="457">
        <v>158</v>
      </c>
      <c r="AJ50" s="457">
        <v>0</v>
      </c>
      <c r="AK50" s="457">
        <v>0</v>
      </c>
      <c r="AL50" s="457">
        <v>3</v>
      </c>
      <c r="AM50" s="457">
        <v>4411</v>
      </c>
      <c r="AN50" s="457">
        <v>0</v>
      </c>
      <c r="AO50" s="457">
        <v>53567</v>
      </c>
      <c r="AP50" s="457">
        <v>9323</v>
      </c>
      <c r="AQ50" s="457">
        <v>11173</v>
      </c>
      <c r="AR50" s="457">
        <v>1569</v>
      </c>
      <c r="AS50" s="457">
        <v>100</v>
      </c>
      <c r="AT50" s="457">
        <v>0</v>
      </c>
      <c r="AU50" s="457">
        <v>5123</v>
      </c>
      <c r="AV50" s="457">
        <v>0</v>
      </c>
      <c r="AW50" s="457">
        <v>0</v>
      </c>
      <c r="AX50" s="457">
        <v>10334</v>
      </c>
      <c r="AY50" s="457">
        <v>0</v>
      </c>
      <c r="AZ50" s="457">
        <v>0</v>
      </c>
      <c r="BA50" s="457">
        <v>0</v>
      </c>
      <c r="BB50" s="457">
        <v>0</v>
      </c>
      <c r="BC50" s="457">
        <v>0</v>
      </c>
      <c r="BD50" s="457">
        <v>0</v>
      </c>
      <c r="BE50" s="457">
        <v>0</v>
      </c>
      <c r="BF50" s="457">
        <v>0</v>
      </c>
      <c r="BG50" s="457">
        <v>0</v>
      </c>
      <c r="BH50" s="457">
        <v>0</v>
      </c>
      <c r="BI50" s="457">
        <v>0</v>
      </c>
      <c r="BJ50" s="457">
        <v>4344</v>
      </c>
      <c r="BK50" s="457">
        <v>0</v>
      </c>
      <c r="BL50" s="457">
        <v>0</v>
      </c>
      <c r="BM50" s="457">
        <v>0</v>
      </c>
      <c r="BN50" s="457">
        <v>0</v>
      </c>
      <c r="BO50" s="457">
        <v>0</v>
      </c>
      <c r="BP50" s="457">
        <v>1235</v>
      </c>
      <c r="BQ50" s="457">
        <v>0</v>
      </c>
      <c r="BR50" s="457">
        <v>0</v>
      </c>
      <c r="BS50" s="457">
        <v>3821</v>
      </c>
      <c r="BT50" s="457">
        <v>0</v>
      </c>
      <c r="BU50" s="457">
        <v>0</v>
      </c>
      <c r="BV50" s="457">
        <v>36</v>
      </c>
      <c r="BW50" s="457">
        <v>0</v>
      </c>
      <c r="BX50" s="457">
        <v>0</v>
      </c>
      <c r="BY50" s="457">
        <v>0</v>
      </c>
      <c r="BZ50" s="457">
        <v>0</v>
      </c>
      <c r="CA50" s="457">
        <v>0</v>
      </c>
      <c r="CB50" s="457">
        <v>0</v>
      </c>
      <c r="CC50" s="457">
        <v>0</v>
      </c>
      <c r="CD50" s="457">
        <v>0</v>
      </c>
      <c r="CE50" s="457">
        <v>27235</v>
      </c>
      <c r="CF50" s="457">
        <v>0</v>
      </c>
      <c r="CG50" s="457">
        <v>0</v>
      </c>
      <c r="CH50" s="457">
        <v>0</v>
      </c>
      <c r="CI50" s="457">
        <v>0</v>
      </c>
      <c r="CJ50" s="457">
        <v>0</v>
      </c>
      <c r="CK50" s="457">
        <v>0</v>
      </c>
      <c r="CL50" s="457">
        <v>0</v>
      </c>
      <c r="CM50" s="457">
        <v>0</v>
      </c>
      <c r="CN50" s="457">
        <v>0</v>
      </c>
      <c r="CO50" s="457">
        <v>0</v>
      </c>
      <c r="CP50" s="457">
        <v>0</v>
      </c>
      <c r="CQ50" s="457">
        <v>0</v>
      </c>
      <c r="CR50" s="457">
        <v>0</v>
      </c>
      <c r="CS50" s="457">
        <v>0</v>
      </c>
      <c r="CT50" s="457">
        <v>3310</v>
      </c>
      <c r="CU50" s="457">
        <v>0</v>
      </c>
      <c r="CV50" s="457">
        <v>0</v>
      </c>
      <c r="CW50" s="457">
        <v>0</v>
      </c>
      <c r="CX50" s="457">
        <v>16590</v>
      </c>
      <c r="CY50" s="457">
        <v>0</v>
      </c>
      <c r="CZ50" s="457">
        <v>2418</v>
      </c>
      <c r="DA50" s="457">
        <v>60</v>
      </c>
      <c r="DB50" s="457">
        <v>0</v>
      </c>
      <c r="DC50" s="457">
        <v>0</v>
      </c>
      <c r="DD50" s="457">
        <v>0</v>
      </c>
      <c r="DE50" s="457">
        <v>0</v>
      </c>
      <c r="DF50" s="457">
        <v>4283</v>
      </c>
      <c r="DG50" s="457">
        <v>0</v>
      </c>
      <c r="DH50" s="457">
        <v>0</v>
      </c>
      <c r="DI50" s="457">
        <v>16340</v>
      </c>
      <c r="DJ50" s="457">
        <v>0</v>
      </c>
      <c r="DK50" s="457">
        <v>10327</v>
      </c>
      <c r="DL50" s="457">
        <v>15445</v>
      </c>
      <c r="DM50" s="457">
        <v>19851</v>
      </c>
      <c r="DN50" s="457">
        <v>0</v>
      </c>
      <c r="DO50" s="457">
        <v>0</v>
      </c>
      <c r="DP50" s="457">
        <v>0</v>
      </c>
      <c r="DQ50" s="457">
        <v>0</v>
      </c>
      <c r="DR50" s="457">
        <v>1563000</v>
      </c>
      <c r="DS50" s="457">
        <v>197200</v>
      </c>
      <c r="DT50" s="457">
        <v>1374685</v>
      </c>
      <c r="DU50" s="457">
        <v>140451</v>
      </c>
      <c r="DV50" s="457">
        <v>348377</v>
      </c>
      <c r="DW50" s="457">
        <v>26778</v>
      </c>
      <c r="DX50" s="457">
        <v>0</v>
      </c>
      <c r="DY50" s="362">
        <v>186304</v>
      </c>
      <c r="DZ50">
        <v>101287</v>
      </c>
      <c r="EA50">
        <v>11000</v>
      </c>
    </row>
    <row r="51" spans="1:131">
      <c r="A51" s="362" t="s">
        <v>2466</v>
      </c>
      <c r="B51" s="457">
        <v>0</v>
      </c>
      <c r="C51" s="457">
        <v>6</v>
      </c>
      <c r="D51" s="457">
        <v>0</v>
      </c>
      <c r="E51" s="457">
        <v>0</v>
      </c>
      <c r="F51" s="457">
        <v>0</v>
      </c>
      <c r="G51" s="457">
        <v>0</v>
      </c>
      <c r="H51" s="457">
        <v>16</v>
      </c>
      <c r="I51" s="457">
        <v>0</v>
      </c>
      <c r="J51" s="457">
        <v>0</v>
      </c>
      <c r="K51" s="457">
        <v>0</v>
      </c>
      <c r="L51" s="457">
        <v>0</v>
      </c>
      <c r="M51" s="457">
        <v>0</v>
      </c>
      <c r="N51" s="457">
        <v>21</v>
      </c>
      <c r="O51" s="457">
        <v>0</v>
      </c>
      <c r="P51" s="457">
        <v>0</v>
      </c>
      <c r="Q51" s="457">
        <v>0</v>
      </c>
      <c r="R51" s="457">
        <v>0</v>
      </c>
      <c r="S51" s="457">
        <v>0</v>
      </c>
      <c r="T51" s="457">
        <v>0</v>
      </c>
      <c r="U51" s="457">
        <v>0</v>
      </c>
      <c r="V51" s="457">
        <v>0</v>
      </c>
      <c r="W51" s="457">
        <v>0</v>
      </c>
      <c r="X51" s="457">
        <v>0</v>
      </c>
      <c r="Y51" s="457">
        <v>0</v>
      </c>
      <c r="Z51" s="457">
        <v>162</v>
      </c>
      <c r="AA51" s="457">
        <v>0</v>
      </c>
      <c r="AB51" s="457">
        <v>0</v>
      </c>
      <c r="AC51" s="457">
        <v>0</v>
      </c>
      <c r="AD51" s="457">
        <v>0</v>
      </c>
      <c r="AE51" s="457">
        <v>0</v>
      </c>
      <c r="AF51" s="457">
        <v>0</v>
      </c>
      <c r="AG51" s="457">
        <v>0</v>
      </c>
      <c r="AH51" s="457">
        <v>0</v>
      </c>
      <c r="AI51" s="457">
        <v>250</v>
      </c>
      <c r="AJ51" s="457">
        <v>6</v>
      </c>
      <c r="AK51" s="457">
        <v>0</v>
      </c>
      <c r="AL51" s="457">
        <v>0</v>
      </c>
      <c r="AM51" s="457">
        <v>0</v>
      </c>
      <c r="AN51" s="457">
        <v>0</v>
      </c>
      <c r="AO51" s="457">
        <v>551</v>
      </c>
      <c r="AP51" s="457">
        <v>61</v>
      </c>
      <c r="AQ51" s="457">
        <v>0</v>
      </c>
      <c r="AR51" s="457">
        <v>4729</v>
      </c>
      <c r="AS51" s="457">
        <v>0</v>
      </c>
      <c r="AT51" s="457">
        <v>0</v>
      </c>
      <c r="AU51" s="457">
        <v>65</v>
      </c>
      <c r="AV51" s="457">
        <v>0</v>
      </c>
      <c r="AW51" s="457">
        <v>0</v>
      </c>
      <c r="AX51" s="457">
        <v>0</v>
      </c>
      <c r="AY51" s="457">
        <v>0</v>
      </c>
      <c r="AZ51" s="457">
        <v>0</v>
      </c>
      <c r="BA51" s="457">
        <v>0</v>
      </c>
      <c r="BB51" s="457">
        <v>0</v>
      </c>
      <c r="BC51" s="457">
        <v>0</v>
      </c>
      <c r="BD51" s="457">
        <v>0</v>
      </c>
      <c r="BE51" s="457">
        <v>0</v>
      </c>
      <c r="BF51" s="457">
        <v>0</v>
      </c>
      <c r="BG51" s="457">
        <v>26</v>
      </c>
      <c r="BH51" s="457">
        <v>0</v>
      </c>
      <c r="BI51" s="457">
        <v>0</v>
      </c>
      <c r="BJ51" s="457">
        <v>0</v>
      </c>
      <c r="BK51" s="457">
        <v>0</v>
      </c>
      <c r="BL51" s="457">
        <v>0</v>
      </c>
      <c r="BM51" s="457">
        <v>0</v>
      </c>
      <c r="BN51" s="457">
        <v>0</v>
      </c>
      <c r="BO51" s="457">
        <v>0</v>
      </c>
      <c r="BP51" s="457">
        <v>82</v>
      </c>
      <c r="BQ51" s="457">
        <v>0</v>
      </c>
      <c r="BR51" s="457">
        <v>0</v>
      </c>
      <c r="BS51" s="457">
        <v>0</v>
      </c>
      <c r="BT51" s="457">
        <v>82</v>
      </c>
      <c r="BU51" s="457">
        <v>0</v>
      </c>
      <c r="BV51" s="457">
        <v>93</v>
      </c>
      <c r="BW51" s="457">
        <v>0</v>
      </c>
      <c r="BX51" s="457">
        <v>0</v>
      </c>
      <c r="BY51" s="457">
        <v>0</v>
      </c>
      <c r="BZ51" s="457">
        <v>0</v>
      </c>
      <c r="CA51" s="457">
        <v>0</v>
      </c>
      <c r="CB51" s="457">
        <v>0</v>
      </c>
      <c r="CC51" s="457">
        <v>0</v>
      </c>
      <c r="CD51" s="457">
        <v>0</v>
      </c>
      <c r="CE51" s="457">
        <v>40</v>
      </c>
      <c r="CF51" s="457">
        <v>0</v>
      </c>
      <c r="CG51" s="457">
        <v>0</v>
      </c>
      <c r="CH51" s="457">
        <v>53</v>
      </c>
      <c r="CI51" s="457">
        <v>0</v>
      </c>
      <c r="CJ51" s="457">
        <v>0</v>
      </c>
      <c r="CK51" s="457">
        <v>0</v>
      </c>
      <c r="CL51" s="457">
        <v>0</v>
      </c>
      <c r="CM51" s="457">
        <v>0</v>
      </c>
      <c r="CN51" s="457">
        <v>0</v>
      </c>
      <c r="CO51" s="457">
        <v>0</v>
      </c>
      <c r="CP51" s="457">
        <v>0</v>
      </c>
      <c r="CQ51" s="457">
        <v>0</v>
      </c>
      <c r="CR51" s="457">
        <v>0</v>
      </c>
      <c r="CS51" s="457">
        <v>0</v>
      </c>
      <c r="CT51" s="457">
        <v>0</v>
      </c>
      <c r="CU51" s="457">
        <v>0</v>
      </c>
      <c r="CV51" s="457">
        <v>0</v>
      </c>
      <c r="CW51" s="457">
        <v>0</v>
      </c>
      <c r="CX51" s="457">
        <v>0</v>
      </c>
      <c r="CY51" s="457">
        <v>0</v>
      </c>
      <c r="CZ51" s="457">
        <v>0</v>
      </c>
      <c r="DA51" s="457">
        <v>0</v>
      </c>
      <c r="DB51" s="457">
        <v>0</v>
      </c>
      <c r="DC51" s="457">
        <v>0</v>
      </c>
      <c r="DD51" s="457">
        <v>0</v>
      </c>
      <c r="DE51" s="457">
        <v>0</v>
      </c>
      <c r="DF51" s="457">
        <v>134</v>
      </c>
      <c r="DG51" s="457">
        <v>0</v>
      </c>
      <c r="DH51" s="457">
        <v>0</v>
      </c>
      <c r="DI51" s="457">
        <v>0</v>
      </c>
      <c r="DJ51" s="457">
        <v>0</v>
      </c>
      <c r="DK51" s="457">
        <v>0</v>
      </c>
      <c r="DL51" s="457">
        <v>48</v>
      </c>
      <c r="DM51" s="457">
        <v>0</v>
      </c>
      <c r="DN51" s="457">
        <v>0</v>
      </c>
      <c r="DO51" s="457">
        <v>64</v>
      </c>
      <c r="DP51" s="457">
        <v>0</v>
      </c>
      <c r="DQ51" s="457">
        <v>0</v>
      </c>
      <c r="DR51" s="457">
        <v>8393</v>
      </c>
      <c r="DS51" s="457">
        <v>0</v>
      </c>
      <c r="DT51" s="457">
        <v>1750</v>
      </c>
      <c r="DU51" s="457">
        <v>106</v>
      </c>
      <c r="DV51" s="457">
        <v>6740</v>
      </c>
      <c r="DW51" s="457">
        <v>140</v>
      </c>
      <c r="DX51" s="457">
        <v>0</v>
      </c>
      <c r="DY51" s="362">
        <v>0</v>
      </c>
      <c r="DZ51">
        <v>0</v>
      </c>
      <c r="EA51">
        <v>0</v>
      </c>
    </row>
    <row r="52" spans="1:131">
      <c r="A52" s="362" t="s">
        <v>3125</v>
      </c>
      <c r="B52" s="457">
        <v>5671</v>
      </c>
      <c r="C52" s="457">
        <v>3138</v>
      </c>
      <c r="D52" s="457">
        <v>0</v>
      </c>
      <c r="E52" s="457">
        <v>1442</v>
      </c>
      <c r="F52" s="457">
        <v>3817</v>
      </c>
      <c r="G52" s="457">
        <v>0</v>
      </c>
      <c r="H52" s="457">
        <v>8390</v>
      </c>
      <c r="I52" s="457">
        <v>111</v>
      </c>
      <c r="J52" s="457">
        <v>0</v>
      </c>
      <c r="K52" s="457">
        <v>0</v>
      </c>
      <c r="L52" s="457">
        <v>0</v>
      </c>
      <c r="M52" s="457">
        <v>0</v>
      </c>
      <c r="N52" s="457">
        <v>57404</v>
      </c>
      <c r="O52" s="457">
        <v>0</v>
      </c>
      <c r="P52" s="457">
        <v>0</v>
      </c>
      <c r="Q52" s="457">
        <v>154</v>
      </c>
      <c r="R52" s="457">
        <v>0</v>
      </c>
      <c r="S52" s="457">
        <v>0</v>
      </c>
      <c r="T52" s="457">
        <v>3177</v>
      </c>
      <c r="U52" s="457">
        <v>0</v>
      </c>
      <c r="V52" s="457">
        <v>0</v>
      </c>
      <c r="W52" s="457">
        <v>0</v>
      </c>
      <c r="X52" s="457">
        <v>0</v>
      </c>
      <c r="Y52" s="457">
        <v>0</v>
      </c>
      <c r="Z52" s="457">
        <v>0</v>
      </c>
      <c r="AA52" s="457">
        <v>0</v>
      </c>
      <c r="AB52" s="457">
        <v>0</v>
      </c>
      <c r="AC52" s="457">
        <v>0</v>
      </c>
      <c r="AD52" s="457">
        <v>0</v>
      </c>
      <c r="AE52" s="457">
        <v>0</v>
      </c>
      <c r="AF52" s="457">
        <v>0</v>
      </c>
      <c r="AG52" s="457">
        <v>0</v>
      </c>
      <c r="AH52" s="457">
        <v>0</v>
      </c>
      <c r="AI52" s="457">
        <v>1073</v>
      </c>
      <c r="AJ52" s="457">
        <v>0</v>
      </c>
      <c r="AK52" s="457">
        <v>0</v>
      </c>
      <c r="AL52" s="457">
        <v>0</v>
      </c>
      <c r="AM52" s="457">
        <v>0</v>
      </c>
      <c r="AN52" s="457">
        <v>0</v>
      </c>
      <c r="AO52" s="457">
        <v>38918</v>
      </c>
      <c r="AP52" s="457">
        <v>6333</v>
      </c>
      <c r="AQ52" s="457">
        <v>3331</v>
      </c>
      <c r="AR52" s="457">
        <v>0</v>
      </c>
      <c r="AS52" s="457">
        <v>0</v>
      </c>
      <c r="AT52" s="457">
        <v>0</v>
      </c>
      <c r="AU52" s="457">
        <v>5500</v>
      </c>
      <c r="AV52" s="457">
        <v>0</v>
      </c>
      <c r="AW52" s="457">
        <v>0</v>
      </c>
      <c r="AX52" s="457">
        <v>0</v>
      </c>
      <c r="AY52" s="457">
        <v>0</v>
      </c>
      <c r="AZ52" s="457">
        <v>0</v>
      </c>
      <c r="BA52" s="457">
        <v>0</v>
      </c>
      <c r="BB52" s="457">
        <v>0</v>
      </c>
      <c r="BC52" s="457">
        <v>0</v>
      </c>
      <c r="BD52" s="457">
        <v>679</v>
      </c>
      <c r="BE52" s="457">
        <v>0</v>
      </c>
      <c r="BF52" s="457">
        <v>0</v>
      </c>
      <c r="BG52" s="457">
        <v>0</v>
      </c>
      <c r="BH52" s="457">
        <v>0</v>
      </c>
      <c r="BI52" s="457">
        <v>0</v>
      </c>
      <c r="BJ52" s="457">
        <v>0</v>
      </c>
      <c r="BK52" s="457">
        <v>0</v>
      </c>
      <c r="BL52" s="457">
        <v>0</v>
      </c>
      <c r="BM52" s="457">
        <v>0</v>
      </c>
      <c r="BN52" s="457">
        <v>0</v>
      </c>
      <c r="BO52" s="457">
        <v>0</v>
      </c>
      <c r="BP52" s="457">
        <v>1545</v>
      </c>
      <c r="BQ52" s="457">
        <v>57</v>
      </c>
      <c r="BR52" s="457">
        <v>0</v>
      </c>
      <c r="BS52" s="457">
        <v>0</v>
      </c>
      <c r="BT52" s="457">
        <v>0</v>
      </c>
      <c r="BU52" s="457">
        <v>0</v>
      </c>
      <c r="BV52" s="457">
        <v>0</v>
      </c>
      <c r="BW52" s="457">
        <v>0</v>
      </c>
      <c r="BX52" s="457">
        <v>0</v>
      </c>
      <c r="BY52" s="457">
        <v>0</v>
      </c>
      <c r="BZ52" s="457">
        <v>0</v>
      </c>
      <c r="CA52" s="457">
        <v>0</v>
      </c>
      <c r="CB52" s="457">
        <v>0</v>
      </c>
      <c r="CC52" s="457">
        <v>0</v>
      </c>
      <c r="CD52" s="457">
        <v>0</v>
      </c>
      <c r="CE52" s="457">
        <v>1303</v>
      </c>
      <c r="CF52" s="457">
        <v>0</v>
      </c>
      <c r="CG52" s="457">
        <v>0</v>
      </c>
      <c r="CH52" s="457">
        <v>23</v>
      </c>
      <c r="CI52" s="457">
        <v>0</v>
      </c>
      <c r="CJ52" s="457">
        <v>0</v>
      </c>
      <c r="CK52" s="457">
        <v>0</v>
      </c>
      <c r="CL52" s="457">
        <v>0</v>
      </c>
      <c r="CM52" s="457">
        <v>0</v>
      </c>
      <c r="CN52" s="457">
        <v>0</v>
      </c>
      <c r="CO52" s="457">
        <v>0</v>
      </c>
      <c r="CP52" s="457">
        <v>0</v>
      </c>
      <c r="CQ52" s="457">
        <v>0</v>
      </c>
      <c r="CR52" s="457">
        <v>0</v>
      </c>
      <c r="CS52" s="457">
        <v>0</v>
      </c>
      <c r="CT52" s="457">
        <v>2016</v>
      </c>
      <c r="CU52" s="457">
        <v>81</v>
      </c>
      <c r="CV52" s="457">
        <v>0</v>
      </c>
      <c r="CW52" s="457">
        <v>0</v>
      </c>
      <c r="CX52" s="457">
        <v>0</v>
      </c>
      <c r="CY52" s="457">
        <v>0</v>
      </c>
      <c r="CZ52" s="457">
        <v>50</v>
      </c>
      <c r="DA52" s="457">
        <v>88</v>
      </c>
      <c r="DB52" s="457">
        <v>0</v>
      </c>
      <c r="DC52" s="457">
        <v>0</v>
      </c>
      <c r="DD52" s="457">
        <v>0</v>
      </c>
      <c r="DE52" s="457">
        <v>0</v>
      </c>
      <c r="DF52" s="457">
        <v>0</v>
      </c>
      <c r="DG52" s="457">
        <v>0</v>
      </c>
      <c r="DH52" s="457">
        <v>0</v>
      </c>
      <c r="DI52" s="457">
        <v>25597</v>
      </c>
      <c r="DJ52" s="457">
        <v>4512</v>
      </c>
      <c r="DK52" s="457">
        <v>1668</v>
      </c>
      <c r="DL52" s="457">
        <v>0</v>
      </c>
      <c r="DM52" s="457">
        <v>6183</v>
      </c>
      <c r="DN52" s="457">
        <v>0</v>
      </c>
      <c r="DO52" s="457">
        <v>0</v>
      </c>
      <c r="DP52" s="457">
        <v>0</v>
      </c>
      <c r="DQ52" s="457">
        <v>0</v>
      </c>
      <c r="DR52" s="457">
        <v>757235</v>
      </c>
      <c r="DS52" s="457">
        <v>128007</v>
      </c>
      <c r="DT52" s="457">
        <v>420664</v>
      </c>
      <c r="DU52" s="457">
        <v>0</v>
      </c>
      <c r="DV52" s="457">
        <v>55682</v>
      </c>
      <c r="DW52" s="457">
        <v>7347</v>
      </c>
      <c r="DX52" s="457">
        <v>0</v>
      </c>
      <c r="DY52" s="362">
        <v>43106</v>
      </c>
      <c r="DZ52">
        <v>1860</v>
      </c>
      <c r="EA52">
        <v>13241</v>
      </c>
    </row>
    <row r="53" spans="1:131">
      <c r="A53" s="362" t="s">
        <v>1982</v>
      </c>
      <c r="B53" s="457">
        <v>5872</v>
      </c>
      <c r="C53" s="457">
        <v>8814</v>
      </c>
      <c r="D53" s="457">
        <v>0</v>
      </c>
      <c r="E53" s="457">
        <v>284</v>
      </c>
      <c r="F53" s="457">
        <v>24525</v>
      </c>
      <c r="G53" s="457">
        <v>0</v>
      </c>
      <c r="H53" s="457">
        <v>10022</v>
      </c>
      <c r="I53" s="457">
        <v>38</v>
      </c>
      <c r="J53" s="457">
        <v>0</v>
      </c>
      <c r="K53" s="457">
        <v>0</v>
      </c>
      <c r="L53" s="457">
        <v>0</v>
      </c>
      <c r="M53" s="457">
        <v>0</v>
      </c>
      <c r="N53" s="457">
        <v>11827</v>
      </c>
      <c r="O53" s="457">
        <v>38</v>
      </c>
      <c r="P53" s="457">
        <v>0</v>
      </c>
      <c r="Q53" s="457">
        <v>623</v>
      </c>
      <c r="R53" s="457">
        <v>0</v>
      </c>
      <c r="S53" s="457">
        <v>0</v>
      </c>
      <c r="T53" s="457">
        <v>27</v>
      </c>
      <c r="U53" s="457">
        <v>0</v>
      </c>
      <c r="V53" s="457">
        <v>0</v>
      </c>
      <c r="W53" s="457">
        <v>15064</v>
      </c>
      <c r="X53" s="457">
        <v>0</v>
      </c>
      <c r="Y53" s="457">
        <v>0</v>
      </c>
      <c r="Z53" s="457">
        <v>0</v>
      </c>
      <c r="AA53" s="457">
        <v>0</v>
      </c>
      <c r="AB53" s="457">
        <v>0</v>
      </c>
      <c r="AC53" s="457">
        <v>0</v>
      </c>
      <c r="AD53" s="457">
        <v>0</v>
      </c>
      <c r="AE53" s="457">
        <v>0</v>
      </c>
      <c r="AF53" s="457">
        <v>0</v>
      </c>
      <c r="AG53" s="457">
        <v>0</v>
      </c>
      <c r="AH53" s="457">
        <v>0</v>
      </c>
      <c r="AI53" s="457">
        <v>616</v>
      </c>
      <c r="AJ53" s="457">
        <v>0</v>
      </c>
      <c r="AK53" s="457">
        <v>0</v>
      </c>
      <c r="AL53" s="457">
        <v>0</v>
      </c>
      <c r="AM53" s="457">
        <v>0</v>
      </c>
      <c r="AN53" s="457">
        <v>0</v>
      </c>
      <c r="AO53" s="457">
        <v>7144</v>
      </c>
      <c r="AP53" s="457">
        <v>2814</v>
      </c>
      <c r="AQ53" s="457">
        <v>0</v>
      </c>
      <c r="AR53" s="457">
        <v>0</v>
      </c>
      <c r="AS53" s="457">
        <v>9</v>
      </c>
      <c r="AT53" s="457">
        <v>0</v>
      </c>
      <c r="AU53" s="457">
        <v>1325</v>
      </c>
      <c r="AV53" s="457">
        <v>946</v>
      </c>
      <c r="AW53" s="457">
        <v>0</v>
      </c>
      <c r="AX53" s="457">
        <v>319</v>
      </c>
      <c r="AY53" s="457">
        <v>0</v>
      </c>
      <c r="AZ53" s="457">
        <v>0</v>
      </c>
      <c r="BA53" s="457">
        <v>0</v>
      </c>
      <c r="BB53" s="457">
        <v>0</v>
      </c>
      <c r="BC53" s="457">
        <v>0</v>
      </c>
      <c r="BD53" s="457">
        <v>0</v>
      </c>
      <c r="BE53" s="457">
        <v>0</v>
      </c>
      <c r="BF53" s="457">
        <v>0</v>
      </c>
      <c r="BG53" s="457">
        <v>0</v>
      </c>
      <c r="BH53" s="457">
        <v>5</v>
      </c>
      <c r="BI53" s="457">
        <v>0</v>
      </c>
      <c r="BJ53" s="457">
        <v>0</v>
      </c>
      <c r="BK53" s="457">
        <v>0</v>
      </c>
      <c r="BL53" s="457">
        <v>0</v>
      </c>
      <c r="BM53" s="457">
        <v>0</v>
      </c>
      <c r="BN53" s="457">
        <v>0</v>
      </c>
      <c r="BO53" s="457">
        <v>0</v>
      </c>
      <c r="BP53" s="457">
        <v>0</v>
      </c>
      <c r="BQ53" s="457">
        <v>0</v>
      </c>
      <c r="BR53" s="457">
        <v>0</v>
      </c>
      <c r="BS53" s="457">
        <v>0</v>
      </c>
      <c r="BT53" s="457">
        <v>0</v>
      </c>
      <c r="BU53" s="457">
        <v>0</v>
      </c>
      <c r="BV53" s="457">
        <v>0</v>
      </c>
      <c r="BW53" s="457">
        <v>0</v>
      </c>
      <c r="BX53" s="457">
        <v>0</v>
      </c>
      <c r="BY53" s="457">
        <v>0</v>
      </c>
      <c r="BZ53" s="457">
        <v>0</v>
      </c>
      <c r="CA53" s="457">
        <v>0</v>
      </c>
      <c r="CB53" s="457">
        <v>7</v>
      </c>
      <c r="CC53" s="457">
        <v>0</v>
      </c>
      <c r="CD53" s="457">
        <v>0</v>
      </c>
      <c r="CE53" s="457">
        <v>323</v>
      </c>
      <c r="CF53" s="457">
        <v>0</v>
      </c>
      <c r="CG53" s="457">
        <v>0</v>
      </c>
      <c r="CH53" s="457">
        <v>0</v>
      </c>
      <c r="CI53" s="457">
        <v>0</v>
      </c>
      <c r="CJ53" s="457">
        <v>0</v>
      </c>
      <c r="CK53" s="457">
        <v>0</v>
      </c>
      <c r="CL53" s="457">
        <v>0</v>
      </c>
      <c r="CM53" s="457">
        <v>0</v>
      </c>
      <c r="CN53" s="457">
        <v>0</v>
      </c>
      <c r="CO53" s="457">
        <v>0</v>
      </c>
      <c r="CP53" s="457">
        <v>0</v>
      </c>
      <c r="CQ53" s="457">
        <v>0</v>
      </c>
      <c r="CR53" s="457">
        <v>0</v>
      </c>
      <c r="CS53" s="457">
        <v>0</v>
      </c>
      <c r="CT53" s="457">
        <v>34</v>
      </c>
      <c r="CU53" s="457">
        <v>0</v>
      </c>
      <c r="CV53" s="457">
        <v>0</v>
      </c>
      <c r="CW53" s="457">
        <v>2848</v>
      </c>
      <c r="CX53" s="457">
        <v>775</v>
      </c>
      <c r="CY53" s="457">
        <v>0</v>
      </c>
      <c r="CZ53" s="457">
        <v>0</v>
      </c>
      <c r="DA53" s="457">
        <v>0</v>
      </c>
      <c r="DB53" s="457">
        <v>0</v>
      </c>
      <c r="DC53" s="457">
        <v>0</v>
      </c>
      <c r="DD53" s="457">
        <v>0</v>
      </c>
      <c r="DE53" s="457">
        <v>0</v>
      </c>
      <c r="DF53" s="457">
        <v>0</v>
      </c>
      <c r="DG53" s="457">
        <v>0</v>
      </c>
      <c r="DH53" s="457">
        <v>0</v>
      </c>
      <c r="DI53" s="457">
        <v>1869</v>
      </c>
      <c r="DJ53" s="457">
        <v>1335</v>
      </c>
      <c r="DK53" s="457">
        <v>1773</v>
      </c>
      <c r="DL53" s="457">
        <v>679</v>
      </c>
      <c r="DM53" s="457">
        <v>0</v>
      </c>
      <c r="DN53" s="457">
        <v>0</v>
      </c>
      <c r="DO53" s="457">
        <v>0</v>
      </c>
      <c r="DP53" s="457">
        <v>0</v>
      </c>
      <c r="DQ53" s="457">
        <v>0</v>
      </c>
      <c r="DR53" s="457">
        <v>176187</v>
      </c>
      <c r="DS53" s="457">
        <v>0</v>
      </c>
      <c r="DT53" s="457">
        <v>129953</v>
      </c>
      <c r="DU53" s="457">
        <v>114</v>
      </c>
      <c r="DV53" s="457">
        <v>38556</v>
      </c>
      <c r="DW53" s="457">
        <v>3</v>
      </c>
      <c r="DX53" s="457">
        <v>0</v>
      </c>
      <c r="DY53" s="362">
        <v>0</v>
      </c>
      <c r="DZ53">
        <v>0</v>
      </c>
      <c r="EA53">
        <v>0</v>
      </c>
    </row>
    <row r="54" spans="1:131">
      <c r="A54" s="362" t="s">
        <v>2104</v>
      </c>
      <c r="B54" s="457">
        <v>13423</v>
      </c>
      <c r="C54" s="457">
        <v>0</v>
      </c>
      <c r="D54" s="457">
        <v>0</v>
      </c>
      <c r="E54" s="457">
        <v>14924</v>
      </c>
      <c r="F54" s="457">
        <v>0</v>
      </c>
      <c r="G54" s="457">
        <v>0</v>
      </c>
      <c r="H54" s="457">
        <v>7765</v>
      </c>
      <c r="I54" s="457">
        <v>0</v>
      </c>
      <c r="J54" s="457">
        <v>0</v>
      </c>
      <c r="K54" s="457">
        <v>0</v>
      </c>
      <c r="L54" s="457">
        <v>0</v>
      </c>
      <c r="M54" s="457">
        <v>0</v>
      </c>
      <c r="N54" s="457">
        <v>13325</v>
      </c>
      <c r="O54" s="457">
        <v>0</v>
      </c>
      <c r="P54" s="457">
        <v>0</v>
      </c>
      <c r="Q54" s="457">
        <v>40</v>
      </c>
      <c r="R54" s="457">
        <v>0</v>
      </c>
      <c r="S54" s="457">
        <v>0</v>
      </c>
      <c r="T54" s="457">
        <v>696</v>
      </c>
      <c r="U54" s="457">
        <v>0</v>
      </c>
      <c r="V54" s="457">
        <v>0</v>
      </c>
      <c r="W54" s="457">
        <v>0</v>
      </c>
      <c r="X54" s="457">
        <v>0</v>
      </c>
      <c r="Y54" s="457">
        <v>0</v>
      </c>
      <c r="Z54" s="457">
        <v>0</v>
      </c>
      <c r="AA54" s="457">
        <v>0</v>
      </c>
      <c r="AB54" s="457">
        <v>0</v>
      </c>
      <c r="AC54" s="457">
        <v>0</v>
      </c>
      <c r="AD54" s="457">
        <v>0</v>
      </c>
      <c r="AE54" s="457">
        <v>0</v>
      </c>
      <c r="AF54" s="457">
        <v>0</v>
      </c>
      <c r="AG54" s="457">
        <v>0</v>
      </c>
      <c r="AH54" s="457">
        <v>0</v>
      </c>
      <c r="AI54" s="457">
        <v>13216</v>
      </c>
      <c r="AJ54" s="457">
        <v>0</v>
      </c>
      <c r="AK54" s="457">
        <v>0</v>
      </c>
      <c r="AL54" s="457">
        <v>39</v>
      </c>
      <c r="AM54" s="457">
        <v>0</v>
      </c>
      <c r="AN54" s="457">
        <v>0</v>
      </c>
      <c r="AO54" s="457">
        <v>40085</v>
      </c>
      <c r="AP54" s="457">
        <v>6932</v>
      </c>
      <c r="AQ54" s="457">
        <v>5910</v>
      </c>
      <c r="AR54" s="457">
        <v>49</v>
      </c>
      <c r="AS54" s="457">
        <v>0</v>
      </c>
      <c r="AT54" s="457">
        <v>0</v>
      </c>
      <c r="AU54" s="457">
        <v>28155</v>
      </c>
      <c r="AV54" s="457">
        <v>0</v>
      </c>
      <c r="AW54" s="457">
        <v>0</v>
      </c>
      <c r="AX54" s="457">
        <v>529</v>
      </c>
      <c r="AY54" s="457">
        <v>0</v>
      </c>
      <c r="AZ54" s="457">
        <v>0</v>
      </c>
      <c r="BA54" s="457">
        <v>0</v>
      </c>
      <c r="BB54" s="457">
        <v>0</v>
      </c>
      <c r="BC54" s="457">
        <v>0</v>
      </c>
      <c r="BD54" s="457">
        <v>331</v>
      </c>
      <c r="BE54" s="457">
        <v>0</v>
      </c>
      <c r="BF54" s="457">
        <v>0</v>
      </c>
      <c r="BG54" s="457">
        <v>1508</v>
      </c>
      <c r="BH54" s="457">
        <v>0</v>
      </c>
      <c r="BI54" s="457">
        <v>0</v>
      </c>
      <c r="BJ54" s="457">
        <v>0</v>
      </c>
      <c r="BK54" s="457">
        <v>0</v>
      </c>
      <c r="BL54" s="457">
        <v>0</v>
      </c>
      <c r="BM54" s="457">
        <v>12</v>
      </c>
      <c r="BN54" s="457">
        <v>0</v>
      </c>
      <c r="BO54" s="457">
        <v>0</v>
      </c>
      <c r="BP54" s="457">
        <v>1109</v>
      </c>
      <c r="BQ54" s="457">
        <v>0</v>
      </c>
      <c r="BR54" s="457">
        <v>0</v>
      </c>
      <c r="BS54" s="457">
        <v>1287</v>
      </c>
      <c r="BT54" s="457">
        <v>0</v>
      </c>
      <c r="BU54" s="457">
        <v>0</v>
      </c>
      <c r="BV54" s="457">
        <v>0</v>
      </c>
      <c r="BW54" s="457">
        <v>0</v>
      </c>
      <c r="BX54" s="457">
        <v>0</v>
      </c>
      <c r="BY54" s="457">
        <v>0</v>
      </c>
      <c r="BZ54" s="457">
        <v>0</v>
      </c>
      <c r="CA54" s="457">
        <v>0</v>
      </c>
      <c r="CB54" s="457">
        <v>0</v>
      </c>
      <c r="CC54" s="457">
        <v>0</v>
      </c>
      <c r="CD54" s="457">
        <v>0</v>
      </c>
      <c r="CE54" s="457">
        <v>497</v>
      </c>
      <c r="CF54" s="457">
        <v>0</v>
      </c>
      <c r="CG54" s="457">
        <v>0</v>
      </c>
      <c r="CH54" s="457">
        <v>0</v>
      </c>
      <c r="CI54" s="457">
        <v>0</v>
      </c>
      <c r="CJ54" s="457">
        <v>0</v>
      </c>
      <c r="CK54" s="457">
        <v>0</v>
      </c>
      <c r="CL54" s="457">
        <v>0</v>
      </c>
      <c r="CM54" s="457">
        <v>0</v>
      </c>
      <c r="CN54" s="457">
        <v>1011</v>
      </c>
      <c r="CO54" s="457">
        <v>0</v>
      </c>
      <c r="CP54" s="457">
        <v>0</v>
      </c>
      <c r="CQ54" s="457">
        <v>0</v>
      </c>
      <c r="CR54" s="457">
        <v>0</v>
      </c>
      <c r="CS54" s="457">
        <v>0</v>
      </c>
      <c r="CT54" s="457">
        <v>0</v>
      </c>
      <c r="CU54" s="457">
        <v>0</v>
      </c>
      <c r="CV54" s="457">
        <v>0</v>
      </c>
      <c r="CW54" s="457">
        <v>0</v>
      </c>
      <c r="CX54" s="457">
        <v>0</v>
      </c>
      <c r="CY54" s="457">
        <v>7211</v>
      </c>
      <c r="CZ54" s="457">
        <v>0</v>
      </c>
      <c r="DA54" s="457">
        <v>0</v>
      </c>
      <c r="DB54" s="457">
        <v>0</v>
      </c>
      <c r="DC54" s="457">
        <v>0</v>
      </c>
      <c r="DD54" s="457">
        <v>0</v>
      </c>
      <c r="DE54" s="457">
        <v>0</v>
      </c>
      <c r="DF54" s="457">
        <v>0</v>
      </c>
      <c r="DG54" s="457">
        <v>0</v>
      </c>
      <c r="DH54" s="457">
        <v>0</v>
      </c>
      <c r="DI54" s="457">
        <v>4382</v>
      </c>
      <c r="DJ54" s="457">
        <v>1415</v>
      </c>
      <c r="DK54" s="457">
        <v>0</v>
      </c>
      <c r="DL54" s="457">
        <v>1390</v>
      </c>
      <c r="DM54" s="457">
        <v>0</v>
      </c>
      <c r="DN54" s="457">
        <v>0</v>
      </c>
      <c r="DO54" s="457">
        <v>0</v>
      </c>
      <c r="DP54" s="457">
        <v>0</v>
      </c>
      <c r="DQ54" s="457">
        <v>0</v>
      </c>
      <c r="DR54" s="457">
        <v>941892</v>
      </c>
      <c r="DS54" s="457">
        <v>288031</v>
      </c>
      <c r="DT54" s="457">
        <v>759536</v>
      </c>
      <c r="DU54" s="457">
        <v>11600</v>
      </c>
      <c r="DV54" s="457">
        <v>35211</v>
      </c>
      <c r="DW54" s="457">
        <v>0</v>
      </c>
      <c r="DX54" s="457">
        <v>0</v>
      </c>
      <c r="DY54" s="362">
        <v>8625</v>
      </c>
      <c r="DZ54">
        <v>3375</v>
      </c>
      <c r="EA54">
        <v>21427</v>
      </c>
    </row>
    <row r="55" spans="1:131">
      <c r="A55" s="362" t="s">
        <v>2693</v>
      </c>
      <c r="B55" s="457">
        <v>13825</v>
      </c>
      <c r="C55" s="457">
        <v>1545</v>
      </c>
      <c r="D55" s="457">
        <v>0</v>
      </c>
      <c r="E55" s="457">
        <v>36044</v>
      </c>
      <c r="F55" s="457">
        <v>1561</v>
      </c>
      <c r="G55" s="457">
        <v>0</v>
      </c>
      <c r="H55" s="457">
        <v>668</v>
      </c>
      <c r="I55" s="457">
        <v>14</v>
      </c>
      <c r="J55" s="457">
        <v>0</v>
      </c>
      <c r="K55" s="457">
        <v>576</v>
      </c>
      <c r="L55" s="457">
        <v>1870</v>
      </c>
      <c r="M55" s="457">
        <v>163</v>
      </c>
      <c r="N55" s="457">
        <v>49606</v>
      </c>
      <c r="O55" s="457">
        <v>1690</v>
      </c>
      <c r="P55" s="457">
        <v>0</v>
      </c>
      <c r="Q55" s="457">
        <v>2851</v>
      </c>
      <c r="R55" s="457">
        <v>-9</v>
      </c>
      <c r="S55" s="457">
        <v>0</v>
      </c>
      <c r="T55" s="457">
        <v>0</v>
      </c>
      <c r="U55" s="457">
        <v>62</v>
      </c>
      <c r="V55" s="457">
        <v>0</v>
      </c>
      <c r="W55" s="457">
        <v>59181</v>
      </c>
      <c r="X55" s="457">
        <v>929</v>
      </c>
      <c r="Y55" s="457">
        <v>0</v>
      </c>
      <c r="Z55" s="457">
        <v>0</v>
      </c>
      <c r="AA55" s="457">
        <v>0</v>
      </c>
      <c r="AB55" s="457">
        <v>0</v>
      </c>
      <c r="AC55" s="457">
        <v>0</v>
      </c>
      <c r="AD55" s="457">
        <v>0</v>
      </c>
      <c r="AE55" s="457">
        <v>0</v>
      </c>
      <c r="AF55" s="457">
        <v>0</v>
      </c>
      <c r="AG55" s="457">
        <v>0</v>
      </c>
      <c r="AH55" s="457">
        <v>0</v>
      </c>
      <c r="AI55" s="457">
        <v>1810</v>
      </c>
      <c r="AJ55" s="457">
        <v>165</v>
      </c>
      <c r="AK55" s="457">
        <v>5573</v>
      </c>
      <c r="AL55" s="457">
        <v>25</v>
      </c>
      <c r="AM55" s="457">
        <v>2</v>
      </c>
      <c r="AN55" s="457">
        <v>0</v>
      </c>
      <c r="AO55" s="457">
        <v>14023</v>
      </c>
      <c r="AP55" s="457">
        <v>14216</v>
      </c>
      <c r="AQ55" s="457">
        <v>4218</v>
      </c>
      <c r="AR55" s="457">
        <v>1112</v>
      </c>
      <c r="AS55" s="457">
        <v>47</v>
      </c>
      <c r="AT55" s="457">
        <v>52</v>
      </c>
      <c r="AU55" s="457">
        <v>2795</v>
      </c>
      <c r="AV55" s="457">
        <v>544</v>
      </c>
      <c r="AW55" s="457">
        <v>0</v>
      </c>
      <c r="AX55" s="457">
        <v>3229</v>
      </c>
      <c r="AY55" s="457">
        <v>625</v>
      </c>
      <c r="AZ55" s="457">
        <v>0</v>
      </c>
      <c r="BA55" s="457">
        <v>0</v>
      </c>
      <c r="BB55" s="457">
        <v>0</v>
      </c>
      <c r="BC55" s="457">
        <v>0</v>
      </c>
      <c r="BD55" s="457">
        <v>20</v>
      </c>
      <c r="BE55" s="457">
        <v>0</v>
      </c>
      <c r="BF55" s="457">
        <v>0</v>
      </c>
      <c r="BG55" s="457">
        <v>0</v>
      </c>
      <c r="BH55" s="457">
        <v>5</v>
      </c>
      <c r="BI55" s="457">
        <v>0</v>
      </c>
      <c r="BJ55" s="457">
        <v>0</v>
      </c>
      <c r="BK55" s="457">
        <v>0</v>
      </c>
      <c r="BL55" s="457">
        <v>0</v>
      </c>
      <c r="BM55" s="457">
        <v>0</v>
      </c>
      <c r="BN55" s="457">
        <v>3</v>
      </c>
      <c r="BO55" s="457">
        <v>0</v>
      </c>
      <c r="BP55" s="457">
        <v>5318</v>
      </c>
      <c r="BQ55" s="457">
        <v>45</v>
      </c>
      <c r="BR55" s="457">
        <v>0</v>
      </c>
      <c r="BS55" s="457">
        <v>0</v>
      </c>
      <c r="BT55" s="457">
        <v>0</v>
      </c>
      <c r="BU55" s="457">
        <v>0</v>
      </c>
      <c r="BV55" s="457">
        <v>510</v>
      </c>
      <c r="BW55" s="457">
        <v>24</v>
      </c>
      <c r="BX55" s="457">
        <v>0</v>
      </c>
      <c r="BY55" s="457">
        <v>0</v>
      </c>
      <c r="BZ55" s="457">
        <v>0</v>
      </c>
      <c r="CA55" s="457">
        <v>0</v>
      </c>
      <c r="CB55" s="457">
        <v>0</v>
      </c>
      <c r="CC55" s="457">
        <v>0</v>
      </c>
      <c r="CD55" s="457">
        <v>0</v>
      </c>
      <c r="CE55" s="457">
        <v>263</v>
      </c>
      <c r="CF55" s="457">
        <v>0</v>
      </c>
      <c r="CG55" s="457">
        <v>0</v>
      </c>
      <c r="CH55" s="457">
        <v>0</v>
      </c>
      <c r="CI55" s="457">
        <v>0</v>
      </c>
      <c r="CJ55" s="457">
        <v>0</v>
      </c>
      <c r="CK55" s="457">
        <v>0</v>
      </c>
      <c r="CL55" s="457">
        <v>0</v>
      </c>
      <c r="CM55" s="457">
        <v>0</v>
      </c>
      <c r="CN55" s="457">
        <v>0</v>
      </c>
      <c r="CO55" s="457">
        <v>0</v>
      </c>
      <c r="CP55" s="457">
        <v>0</v>
      </c>
      <c r="CQ55" s="457">
        <v>0</v>
      </c>
      <c r="CR55" s="457">
        <v>0</v>
      </c>
      <c r="CS55" s="457">
        <v>0</v>
      </c>
      <c r="CT55" s="457">
        <v>7</v>
      </c>
      <c r="CU55" s="457">
        <v>10</v>
      </c>
      <c r="CV55" s="457">
        <v>0</v>
      </c>
      <c r="CW55" s="457">
        <v>18774</v>
      </c>
      <c r="CX55" s="457">
        <v>23968</v>
      </c>
      <c r="CY55" s="457">
        <v>920</v>
      </c>
      <c r="CZ55" s="457">
        <v>0</v>
      </c>
      <c r="DA55" s="457">
        <v>0</v>
      </c>
      <c r="DB55" s="457">
        <v>0</v>
      </c>
      <c r="DC55" s="457">
        <v>0</v>
      </c>
      <c r="DD55" s="457">
        <v>0</v>
      </c>
      <c r="DE55" s="457">
        <v>0</v>
      </c>
      <c r="DF55" s="457">
        <v>2322</v>
      </c>
      <c r="DG55" s="457">
        <v>5</v>
      </c>
      <c r="DH55" s="457">
        <v>0</v>
      </c>
      <c r="DI55" s="457">
        <v>3846</v>
      </c>
      <c r="DJ55" s="457">
        <v>2841</v>
      </c>
      <c r="DK55" s="457">
        <v>2671</v>
      </c>
      <c r="DL55" s="457">
        <v>0</v>
      </c>
      <c r="DM55" s="457">
        <v>0</v>
      </c>
      <c r="DN55" s="457">
        <v>0</v>
      </c>
      <c r="DO55" s="457">
        <v>0</v>
      </c>
      <c r="DP55" s="457">
        <v>0</v>
      </c>
      <c r="DQ55" s="457">
        <v>11335</v>
      </c>
      <c r="DR55" s="457">
        <v>1149788</v>
      </c>
      <c r="DS55" s="457">
        <v>104871</v>
      </c>
      <c r="DT55" s="457">
        <v>834524</v>
      </c>
      <c r="DU55" s="457">
        <v>89335</v>
      </c>
      <c r="DV55" s="457">
        <v>451236</v>
      </c>
      <c r="DW55" s="457">
        <v>9990</v>
      </c>
      <c r="DX55" s="457">
        <v>9000</v>
      </c>
      <c r="DY55" s="362">
        <v>876056</v>
      </c>
      <c r="DZ55">
        <v>154963</v>
      </c>
      <c r="EA55">
        <v>0</v>
      </c>
    </row>
    <row r="56" spans="1:131">
      <c r="A56" s="362" t="s">
        <v>2018</v>
      </c>
      <c r="B56" s="457">
        <v>2779</v>
      </c>
      <c r="C56" s="457">
        <v>553</v>
      </c>
      <c r="D56" s="457">
        <v>273</v>
      </c>
      <c r="E56" s="457">
        <v>341</v>
      </c>
      <c r="F56" s="457">
        <v>-18</v>
      </c>
      <c r="G56" s="457">
        <v>0</v>
      </c>
      <c r="H56" s="457">
        <v>172</v>
      </c>
      <c r="I56" s="457">
        <v>986</v>
      </c>
      <c r="J56" s="457">
        <v>0</v>
      </c>
      <c r="K56" s="457">
        <v>386</v>
      </c>
      <c r="L56" s="457">
        <v>0</v>
      </c>
      <c r="M56" s="457">
        <v>0</v>
      </c>
      <c r="N56" s="457">
        <v>25133.237379999999</v>
      </c>
      <c r="O56" s="457">
        <v>136</v>
      </c>
      <c r="P56" s="457">
        <v>14</v>
      </c>
      <c r="Q56" s="457">
        <v>573</v>
      </c>
      <c r="R56" s="457">
        <v>0</v>
      </c>
      <c r="S56" s="457">
        <v>3892</v>
      </c>
      <c r="T56" s="457">
        <v>1626</v>
      </c>
      <c r="U56" s="457">
        <v>0</v>
      </c>
      <c r="V56" s="457">
        <v>0</v>
      </c>
      <c r="W56" s="457">
        <v>0</v>
      </c>
      <c r="X56" s="457">
        <v>3</v>
      </c>
      <c r="Y56" s="457">
        <v>0</v>
      </c>
      <c r="Z56" s="457">
        <v>0</v>
      </c>
      <c r="AA56" s="457">
        <v>0</v>
      </c>
      <c r="AB56" s="457">
        <v>0</v>
      </c>
      <c r="AC56" s="457">
        <v>9</v>
      </c>
      <c r="AD56" s="457">
        <v>0</v>
      </c>
      <c r="AE56" s="457">
        <v>0</v>
      </c>
      <c r="AF56" s="457">
        <v>0</v>
      </c>
      <c r="AG56" s="457">
        <v>0</v>
      </c>
      <c r="AH56" s="457">
        <v>0</v>
      </c>
      <c r="AI56" s="457">
        <v>2654</v>
      </c>
      <c r="AJ56" s="457">
        <v>0</v>
      </c>
      <c r="AK56" s="457">
        <v>401</v>
      </c>
      <c r="AL56" s="457">
        <v>0</v>
      </c>
      <c r="AM56" s="457">
        <v>0</v>
      </c>
      <c r="AN56" s="457">
        <v>0</v>
      </c>
      <c r="AO56" s="457">
        <v>60961</v>
      </c>
      <c r="AP56" s="457">
        <v>2918</v>
      </c>
      <c r="AQ56" s="457">
        <v>3965</v>
      </c>
      <c r="AR56" s="457">
        <v>5257</v>
      </c>
      <c r="AS56" s="457">
        <v>311</v>
      </c>
      <c r="AT56" s="457">
        <v>0</v>
      </c>
      <c r="AU56" s="457">
        <v>1405</v>
      </c>
      <c r="AV56" s="457">
        <v>0</v>
      </c>
      <c r="AW56" s="457">
        <v>0</v>
      </c>
      <c r="AX56" s="457">
        <v>3556</v>
      </c>
      <c r="AY56" s="457">
        <v>81</v>
      </c>
      <c r="AZ56" s="457">
        <v>97</v>
      </c>
      <c r="BA56" s="457">
        <v>187</v>
      </c>
      <c r="BB56" s="457">
        <v>0</v>
      </c>
      <c r="BC56" s="457">
        <v>23</v>
      </c>
      <c r="BD56" s="457">
        <v>20</v>
      </c>
      <c r="BE56" s="457">
        <v>0</v>
      </c>
      <c r="BF56" s="457">
        <v>0</v>
      </c>
      <c r="BG56" s="457">
        <v>0</v>
      </c>
      <c r="BH56" s="457">
        <v>0</v>
      </c>
      <c r="BI56" s="457">
        <v>1</v>
      </c>
      <c r="BJ56" s="457">
        <v>8838</v>
      </c>
      <c r="BK56" s="457">
        <v>0</v>
      </c>
      <c r="BL56" s="457">
        <v>0</v>
      </c>
      <c r="BM56" s="457">
        <v>1465</v>
      </c>
      <c r="BN56" s="457">
        <v>0</v>
      </c>
      <c r="BO56" s="457">
        <v>0</v>
      </c>
      <c r="BP56" s="457">
        <v>3012</v>
      </c>
      <c r="BQ56" s="457">
        <v>47</v>
      </c>
      <c r="BR56" s="457">
        <v>0</v>
      </c>
      <c r="BS56" s="457">
        <v>0</v>
      </c>
      <c r="BT56" s="457">
        <v>0</v>
      </c>
      <c r="BU56" s="457">
        <v>0</v>
      </c>
      <c r="BV56" s="457">
        <v>384</v>
      </c>
      <c r="BW56" s="457">
        <v>0</v>
      </c>
      <c r="BX56" s="457">
        <v>17</v>
      </c>
      <c r="BY56" s="457">
        <v>0</v>
      </c>
      <c r="BZ56" s="457">
        <v>0</v>
      </c>
      <c r="CA56" s="457">
        <v>0</v>
      </c>
      <c r="CB56" s="457">
        <v>272</v>
      </c>
      <c r="CC56" s="457">
        <v>0</v>
      </c>
      <c r="CD56" s="457">
        <v>42</v>
      </c>
      <c r="CE56" s="457">
        <v>833</v>
      </c>
      <c r="CF56" s="457">
        <v>0</v>
      </c>
      <c r="CG56" s="457">
        <v>22</v>
      </c>
      <c r="CH56" s="457">
        <v>57</v>
      </c>
      <c r="CI56" s="457">
        <v>0</v>
      </c>
      <c r="CJ56" s="457">
        <v>0</v>
      </c>
      <c r="CK56" s="457">
        <v>218</v>
      </c>
      <c r="CL56" s="457">
        <v>0</v>
      </c>
      <c r="CM56" s="457">
        <v>0</v>
      </c>
      <c r="CN56" s="457">
        <v>1026</v>
      </c>
      <c r="CO56" s="457">
        <v>0</v>
      </c>
      <c r="CP56" s="457">
        <v>0</v>
      </c>
      <c r="CQ56" s="457">
        <v>0</v>
      </c>
      <c r="CR56" s="457">
        <v>0</v>
      </c>
      <c r="CS56" s="457">
        <v>0</v>
      </c>
      <c r="CT56" s="457">
        <v>0</v>
      </c>
      <c r="CU56" s="457">
        <v>25</v>
      </c>
      <c r="CV56" s="457">
        <v>0</v>
      </c>
      <c r="CW56" s="457">
        <v>1185</v>
      </c>
      <c r="CX56" s="457">
        <v>187</v>
      </c>
      <c r="CY56" s="457">
        <v>0</v>
      </c>
      <c r="CZ56" s="457">
        <v>1038</v>
      </c>
      <c r="DA56" s="457">
        <v>79</v>
      </c>
      <c r="DB56" s="457">
        <v>0</v>
      </c>
      <c r="DC56" s="457">
        <v>0</v>
      </c>
      <c r="DD56" s="457">
        <v>0</v>
      </c>
      <c r="DE56" s="457">
        <v>0</v>
      </c>
      <c r="DF56" s="457">
        <v>0</v>
      </c>
      <c r="DG56" s="457">
        <v>0</v>
      </c>
      <c r="DH56" s="457">
        <v>0</v>
      </c>
      <c r="DI56" s="457">
        <v>428</v>
      </c>
      <c r="DJ56" s="457">
        <v>29</v>
      </c>
      <c r="DK56" s="457">
        <v>2004.5564099999999</v>
      </c>
      <c r="DL56" s="457">
        <v>0</v>
      </c>
      <c r="DM56" s="457">
        <v>0</v>
      </c>
      <c r="DN56" s="457">
        <v>0</v>
      </c>
      <c r="DO56" s="457">
        <v>2629</v>
      </c>
      <c r="DP56" s="457">
        <v>0</v>
      </c>
      <c r="DQ56" s="457">
        <v>0</v>
      </c>
      <c r="DR56" s="457">
        <v>543264</v>
      </c>
      <c r="DS56" s="457">
        <v>137114</v>
      </c>
      <c r="DT56" s="457">
        <v>370959</v>
      </c>
      <c r="DU56" s="457">
        <v>4735</v>
      </c>
      <c r="DV56" s="457">
        <v>2550</v>
      </c>
      <c r="DW56" s="457">
        <v>11230.556409999999</v>
      </c>
      <c r="DX56" s="457">
        <v>1939</v>
      </c>
      <c r="DY56" s="362">
        <v>119406</v>
      </c>
      <c r="DZ56">
        <v>43031</v>
      </c>
      <c r="EA56">
        <v>5640</v>
      </c>
    </row>
    <row r="57" spans="1:131">
      <c r="A57" s="362" t="s">
        <v>2219</v>
      </c>
      <c r="B57" s="457">
        <v>4388</v>
      </c>
      <c r="C57" s="457">
        <v>90</v>
      </c>
      <c r="D57" s="457">
        <v>0</v>
      </c>
      <c r="E57" s="457">
        <v>4797</v>
      </c>
      <c r="F57" s="457">
        <v>0</v>
      </c>
      <c r="G57" s="457">
        <v>0</v>
      </c>
      <c r="H57" s="457">
        <v>4960</v>
      </c>
      <c r="I57" s="457">
        <v>0</v>
      </c>
      <c r="J57" s="457">
        <v>0</v>
      </c>
      <c r="K57" s="457">
        <v>36</v>
      </c>
      <c r="L57" s="457">
        <v>0</v>
      </c>
      <c r="M57" s="457">
        <v>0</v>
      </c>
      <c r="N57" s="457">
        <v>36860</v>
      </c>
      <c r="O57" s="457">
        <v>25</v>
      </c>
      <c r="P57" s="457">
        <v>0</v>
      </c>
      <c r="Q57" s="457">
        <v>98</v>
      </c>
      <c r="R57" s="457">
        <v>0</v>
      </c>
      <c r="S57" s="457">
        <v>0</v>
      </c>
      <c r="T57" s="457">
        <v>29</v>
      </c>
      <c r="U57" s="457">
        <v>0</v>
      </c>
      <c r="V57" s="457">
        <v>0</v>
      </c>
      <c r="W57" s="457">
        <v>0</v>
      </c>
      <c r="X57" s="457">
        <v>0</v>
      </c>
      <c r="Y57" s="457">
        <v>0</v>
      </c>
      <c r="Z57" s="457">
        <v>0</v>
      </c>
      <c r="AA57" s="457">
        <v>0</v>
      </c>
      <c r="AB57" s="457">
        <v>0</v>
      </c>
      <c r="AC57" s="457">
        <v>1123</v>
      </c>
      <c r="AD57" s="457">
        <v>0</v>
      </c>
      <c r="AE57" s="457">
        <v>0</v>
      </c>
      <c r="AF57" s="457">
        <v>0</v>
      </c>
      <c r="AG57" s="457">
        <v>0</v>
      </c>
      <c r="AH57" s="457">
        <v>0</v>
      </c>
      <c r="AI57" s="457">
        <v>2096</v>
      </c>
      <c r="AJ57" s="457">
        <v>1</v>
      </c>
      <c r="AK57" s="457">
        <v>0</v>
      </c>
      <c r="AL57" s="457">
        <v>0</v>
      </c>
      <c r="AM57" s="457">
        <v>0</v>
      </c>
      <c r="AN57" s="457">
        <v>0</v>
      </c>
      <c r="AO57" s="457">
        <v>3419</v>
      </c>
      <c r="AP57" s="457">
        <v>0</v>
      </c>
      <c r="AQ57" s="457">
        <v>233</v>
      </c>
      <c r="AR57" s="457">
        <v>288</v>
      </c>
      <c r="AS57" s="457">
        <v>44</v>
      </c>
      <c r="AT57" s="457">
        <v>0</v>
      </c>
      <c r="AU57" s="457">
        <v>1632</v>
      </c>
      <c r="AV57" s="457">
        <v>78</v>
      </c>
      <c r="AW57" s="457">
        <v>100</v>
      </c>
      <c r="AX57" s="457">
        <v>640</v>
      </c>
      <c r="AY57" s="457">
        <v>97</v>
      </c>
      <c r="AZ57" s="457">
        <v>1064</v>
      </c>
      <c r="BA57" s="457">
        <v>0</v>
      </c>
      <c r="BB57" s="457">
        <v>0</v>
      </c>
      <c r="BC57" s="457">
        <v>392</v>
      </c>
      <c r="BD57" s="457">
        <v>189</v>
      </c>
      <c r="BE57" s="457">
        <v>0</v>
      </c>
      <c r="BF57" s="457">
        <v>0</v>
      </c>
      <c r="BG57" s="457">
        <v>3</v>
      </c>
      <c r="BH57" s="457">
        <v>0</v>
      </c>
      <c r="BI57" s="457">
        <v>0</v>
      </c>
      <c r="BJ57" s="457">
        <v>3388</v>
      </c>
      <c r="BK57" s="457">
        <v>0</v>
      </c>
      <c r="BL57" s="457">
        <v>0</v>
      </c>
      <c r="BM57" s="457">
        <v>2237</v>
      </c>
      <c r="BN57" s="457">
        <v>0</v>
      </c>
      <c r="BO57" s="457">
        <v>0</v>
      </c>
      <c r="BP57" s="457">
        <v>157</v>
      </c>
      <c r="BQ57" s="457">
        <v>0</v>
      </c>
      <c r="BR57" s="457">
        <v>0</v>
      </c>
      <c r="BS57" s="457">
        <v>71</v>
      </c>
      <c r="BT57" s="457">
        <v>0</v>
      </c>
      <c r="BU57" s="457">
        <v>739</v>
      </c>
      <c r="BV57" s="457">
        <v>0</v>
      </c>
      <c r="BW57" s="457">
        <v>0</v>
      </c>
      <c r="BX57" s="457">
        <v>0</v>
      </c>
      <c r="BY57" s="457">
        <v>0</v>
      </c>
      <c r="BZ57" s="457">
        <v>0</v>
      </c>
      <c r="CA57" s="457">
        <v>0</v>
      </c>
      <c r="CB57" s="457">
        <v>353</v>
      </c>
      <c r="CC57" s="457">
        <v>0</v>
      </c>
      <c r="CD57" s="457">
        <v>0</v>
      </c>
      <c r="CE57" s="457">
        <v>3131</v>
      </c>
      <c r="CF57" s="457">
        <v>0</v>
      </c>
      <c r="CG57" s="457">
        <v>100</v>
      </c>
      <c r="CH57" s="457">
        <v>2693</v>
      </c>
      <c r="CI57" s="457">
        <v>0</v>
      </c>
      <c r="CJ57" s="457">
        <v>87</v>
      </c>
      <c r="CK57" s="457">
        <v>0</v>
      </c>
      <c r="CL57" s="457">
        <v>0</v>
      </c>
      <c r="CM57" s="457">
        <v>0</v>
      </c>
      <c r="CN57" s="457">
        <v>442</v>
      </c>
      <c r="CO57" s="457">
        <v>0</v>
      </c>
      <c r="CP57" s="457">
        <v>0</v>
      </c>
      <c r="CQ57" s="457">
        <v>93</v>
      </c>
      <c r="CR57" s="457">
        <v>0</v>
      </c>
      <c r="CS57" s="457">
        <v>0</v>
      </c>
      <c r="CT57" s="457">
        <v>3748</v>
      </c>
      <c r="CU57" s="457">
        <v>1621</v>
      </c>
      <c r="CV57" s="457">
        <v>0</v>
      </c>
      <c r="CW57" s="457">
        <v>1032</v>
      </c>
      <c r="CX57" s="457">
        <v>0</v>
      </c>
      <c r="CY57" s="457">
        <v>0</v>
      </c>
      <c r="CZ57" s="457">
        <v>1592</v>
      </c>
      <c r="DA57" s="457">
        <v>0</v>
      </c>
      <c r="DB57" s="457">
        <v>18</v>
      </c>
      <c r="DC57" s="457">
        <v>0</v>
      </c>
      <c r="DD57" s="457">
        <v>0</v>
      </c>
      <c r="DE57" s="457">
        <v>0</v>
      </c>
      <c r="DF57" s="457">
        <v>0</v>
      </c>
      <c r="DG57" s="457">
        <v>0</v>
      </c>
      <c r="DH57" s="457">
        <v>0</v>
      </c>
      <c r="DI57" s="457">
        <v>5961</v>
      </c>
      <c r="DJ57" s="457">
        <v>1951</v>
      </c>
      <c r="DK57" s="457">
        <v>-1488</v>
      </c>
      <c r="DL57" s="457">
        <v>65</v>
      </c>
      <c r="DM57" s="457">
        <v>0</v>
      </c>
      <c r="DN57" s="457">
        <v>0</v>
      </c>
      <c r="DO57" s="457">
        <v>0</v>
      </c>
      <c r="DP57" s="457">
        <v>0</v>
      </c>
      <c r="DQ57" s="457">
        <v>0</v>
      </c>
      <c r="DR57" s="457">
        <v>415664</v>
      </c>
      <c r="DS57" s="457">
        <v>0</v>
      </c>
      <c r="DT57" s="457">
        <v>292546</v>
      </c>
      <c r="DU57" s="457">
        <v>26300</v>
      </c>
      <c r="DV57" s="457">
        <v>63266</v>
      </c>
      <c r="DW57" s="457">
        <v>3945</v>
      </c>
      <c r="DX57" s="457">
        <v>0</v>
      </c>
      <c r="DY57" s="362">
        <v>15237</v>
      </c>
      <c r="DZ57">
        <v>54023</v>
      </c>
      <c r="EA57">
        <v>0</v>
      </c>
    </row>
    <row r="58" spans="1:131">
      <c r="A58" s="362" t="s">
        <v>2063</v>
      </c>
      <c r="B58" s="457">
        <v>5022.9161100000001</v>
      </c>
      <c r="C58" s="457">
        <v>5051.4388200000003</v>
      </c>
      <c r="D58" s="457">
        <v>0</v>
      </c>
      <c r="E58" s="457">
        <v>4096.5246299999999</v>
      </c>
      <c r="F58" s="457">
        <v>3314.40056</v>
      </c>
      <c r="G58" s="457">
        <v>0</v>
      </c>
      <c r="H58" s="457">
        <v>3126.7485799999999</v>
      </c>
      <c r="I58" s="457">
        <v>203.56384</v>
      </c>
      <c r="J58" s="457">
        <v>0</v>
      </c>
      <c r="K58" s="457">
        <v>0</v>
      </c>
      <c r="L58" s="457">
        <v>0</v>
      </c>
      <c r="M58" s="457">
        <v>0</v>
      </c>
      <c r="N58" s="457">
        <v>77827.572050000002</v>
      </c>
      <c r="O58" s="457">
        <v>0</v>
      </c>
      <c r="P58" s="457">
        <v>0</v>
      </c>
      <c r="Q58" s="457">
        <v>3150.56828</v>
      </c>
      <c r="R58" s="457">
        <v>0</v>
      </c>
      <c r="S58" s="457">
        <v>0</v>
      </c>
      <c r="T58" s="457">
        <v>119.24</v>
      </c>
      <c r="U58" s="457">
        <v>0</v>
      </c>
      <c r="V58" s="457">
        <v>0</v>
      </c>
      <c r="W58" s="457">
        <v>0</v>
      </c>
      <c r="X58" s="457">
        <v>0</v>
      </c>
      <c r="Y58" s="457">
        <v>0</v>
      </c>
      <c r="Z58" s="457">
        <v>0</v>
      </c>
      <c r="AA58" s="457">
        <v>0</v>
      </c>
      <c r="AB58" s="457">
        <v>0</v>
      </c>
      <c r="AC58" s="457">
        <v>0</v>
      </c>
      <c r="AD58" s="457">
        <v>0</v>
      </c>
      <c r="AE58" s="457">
        <v>0</v>
      </c>
      <c r="AF58" s="457">
        <v>0</v>
      </c>
      <c r="AG58" s="457">
        <v>0</v>
      </c>
      <c r="AH58" s="457">
        <v>0</v>
      </c>
      <c r="AI58" s="457">
        <v>7706.26829</v>
      </c>
      <c r="AJ58" s="457">
        <v>0</v>
      </c>
      <c r="AK58" s="457">
        <v>0</v>
      </c>
      <c r="AL58" s="457">
        <v>0</v>
      </c>
      <c r="AM58" s="457">
        <v>0</v>
      </c>
      <c r="AN58" s="457">
        <v>0</v>
      </c>
      <c r="AO58" s="457">
        <v>1321.90147</v>
      </c>
      <c r="AP58" s="457">
        <v>5519.9607999999998</v>
      </c>
      <c r="AQ58" s="457">
        <v>0</v>
      </c>
      <c r="AR58" s="457">
        <v>0</v>
      </c>
      <c r="AS58" s="457">
        <v>0</v>
      </c>
      <c r="AT58" s="457">
        <v>0</v>
      </c>
      <c r="AU58" s="457">
        <v>3198.4666099999999</v>
      </c>
      <c r="AV58" s="457">
        <v>136.74600000000001</v>
      </c>
      <c r="AW58" s="457">
        <v>0</v>
      </c>
      <c r="AX58" s="457">
        <v>2268.9735000000001</v>
      </c>
      <c r="AY58" s="457">
        <v>0</v>
      </c>
      <c r="AZ58" s="457">
        <v>0</v>
      </c>
      <c r="BA58" s="457">
        <v>0</v>
      </c>
      <c r="BB58" s="457">
        <v>0</v>
      </c>
      <c r="BC58" s="457">
        <v>0</v>
      </c>
      <c r="BD58" s="457">
        <v>464.01967000000002</v>
      </c>
      <c r="BE58" s="457">
        <v>0</v>
      </c>
      <c r="BF58" s="457">
        <v>0</v>
      </c>
      <c r="BG58" s="457">
        <v>128.93892</v>
      </c>
      <c r="BH58" s="457">
        <v>0</v>
      </c>
      <c r="BI58" s="457">
        <v>0</v>
      </c>
      <c r="BJ58" s="457">
        <v>0</v>
      </c>
      <c r="BK58" s="457">
        <v>0</v>
      </c>
      <c r="BL58" s="457">
        <v>0</v>
      </c>
      <c r="BM58" s="457">
        <v>0</v>
      </c>
      <c r="BN58" s="457">
        <v>0</v>
      </c>
      <c r="BO58" s="457">
        <v>0</v>
      </c>
      <c r="BP58" s="457">
        <v>3454.5272500000001</v>
      </c>
      <c r="BQ58" s="457">
        <v>0</v>
      </c>
      <c r="BR58" s="457">
        <v>0</v>
      </c>
      <c r="BS58" s="457">
        <v>0</v>
      </c>
      <c r="BT58" s="457">
        <v>0</v>
      </c>
      <c r="BU58" s="457">
        <v>0</v>
      </c>
      <c r="BV58" s="457">
        <v>0</v>
      </c>
      <c r="BW58" s="457">
        <v>0</v>
      </c>
      <c r="BX58" s="457">
        <v>0</v>
      </c>
      <c r="BY58" s="457">
        <v>0</v>
      </c>
      <c r="BZ58" s="457">
        <v>0</v>
      </c>
      <c r="CA58" s="457">
        <v>0</v>
      </c>
      <c r="CB58" s="457">
        <v>0</v>
      </c>
      <c r="CC58" s="457">
        <v>0</v>
      </c>
      <c r="CD58" s="457">
        <v>0</v>
      </c>
      <c r="CE58" s="457">
        <v>5201.3246900000004</v>
      </c>
      <c r="CF58" s="457">
        <v>0</v>
      </c>
      <c r="CG58" s="457">
        <v>0</v>
      </c>
      <c r="CH58" s="457">
        <v>236.69896</v>
      </c>
      <c r="CI58" s="457">
        <v>0</v>
      </c>
      <c r="CJ58" s="457">
        <v>0</v>
      </c>
      <c r="CK58" s="457">
        <v>0</v>
      </c>
      <c r="CL58" s="457">
        <v>0</v>
      </c>
      <c r="CM58" s="457">
        <v>0</v>
      </c>
      <c r="CN58" s="457">
        <v>736.43624</v>
      </c>
      <c r="CO58" s="457">
        <v>0</v>
      </c>
      <c r="CP58" s="457">
        <v>0</v>
      </c>
      <c r="CQ58" s="457">
        <v>0</v>
      </c>
      <c r="CR58" s="457">
        <v>0</v>
      </c>
      <c r="CS58" s="457">
        <v>0</v>
      </c>
      <c r="CT58" s="457">
        <v>0</v>
      </c>
      <c r="CU58" s="457">
        <v>0</v>
      </c>
      <c r="CV58" s="457">
        <v>0</v>
      </c>
      <c r="CW58" s="457">
        <v>5850.1651099999999</v>
      </c>
      <c r="CX58" s="457">
        <v>0</v>
      </c>
      <c r="CY58" s="457">
        <v>0</v>
      </c>
      <c r="CZ58" s="457">
        <v>197.24856</v>
      </c>
      <c r="DA58" s="457">
        <v>78.713089999999994</v>
      </c>
      <c r="DB58" s="457">
        <v>0</v>
      </c>
      <c r="DC58" s="457">
        <v>0</v>
      </c>
      <c r="DD58" s="457">
        <v>0</v>
      </c>
      <c r="DE58" s="457">
        <v>0</v>
      </c>
      <c r="DF58" s="457">
        <v>0</v>
      </c>
      <c r="DG58" s="457">
        <v>0</v>
      </c>
      <c r="DH58" s="457">
        <v>0</v>
      </c>
      <c r="DI58" s="457">
        <v>8244.8529500000004</v>
      </c>
      <c r="DJ58" s="457">
        <v>0</v>
      </c>
      <c r="DK58" s="457">
        <v>15179.953079999999</v>
      </c>
      <c r="DL58" s="457">
        <v>307.84849000000003</v>
      </c>
      <c r="DM58" s="457">
        <v>0</v>
      </c>
      <c r="DN58" s="457">
        <v>0</v>
      </c>
      <c r="DO58" s="457">
        <v>0</v>
      </c>
      <c r="DP58" s="457">
        <v>0</v>
      </c>
      <c r="DQ58" s="457">
        <v>0</v>
      </c>
      <c r="DR58" s="457">
        <v>638472.56628999999</v>
      </c>
      <c r="DS58" s="457">
        <v>0</v>
      </c>
      <c r="DT58" s="457">
        <v>278633</v>
      </c>
      <c r="DU58" s="457">
        <v>830</v>
      </c>
      <c r="DV58" s="457">
        <v>139050</v>
      </c>
      <c r="DW58" s="457">
        <v>737.80935999999997</v>
      </c>
      <c r="DX58" s="457">
        <v>0</v>
      </c>
      <c r="DY58" s="362">
        <v>82345.473180000001</v>
      </c>
      <c r="DZ58">
        <v>12752.25756</v>
      </c>
      <c r="EA58">
        <v>0</v>
      </c>
    </row>
    <row r="59" spans="1:131">
      <c r="A59" s="362" t="s">
        <v>2666</v>
      </c>
      <c r="B59" s="457">
        <v>5777</v>
      </c>
      <c r="C59" s="457">
        <v>0</v>
      </c>
      <c r="D59" s="457">
        <v>0</v>
      </c>
      <c r="E59" s="457">
        <v>5033</v>
      </c>
      <c r="F59" s="457">
        <v>0</v>
      </c>
      <c r="G59" s="457">
        <v>0</v>
      </c>
      <c r="H59" s="457">
        <v>2806</v>
      </c>
      <c r="I59" s="457">
        <v>0</v>
      </c>
      <c r="J59" s="457">
        <v>0</v>
      </c>
      <c r="K59" s="457">
        <v>60</v>
      </c>
      <c r="L59" s="457">
        <v>0</v>
      </c>
      <c r="M59" s="457">
        <v>0</v>
      </c>
      <c r="N59" s="457">
        <v>21635</v>
      </c>
      <c r="O59" s="457">
        <v>0</v>
      </c>
      <c r="P59" s="457">
        <v>0</v>
      </c>
      <c r="Q59" s="457">
        <v>42</v>
      </c>
      <c r="R59" s="457">
        <v>0</v>
      </c>
      <c r="S59" s="457">
        <v>0</v>
      </c>
      <c r="T59" s="457">
        <v>0</v>
      </c>
      <c r="U59" s="457">
        <v>0</v>
      </c>
      <c r="V59" s="457">
        <v>0</v>
      </c>
      <c r="W59" s="457">
        <v>0</v>
      </c>
      <c r="X59" s="457">
        <v>0</v>
      </c>
      <c r="Y59" s="457">
        <v>0</v>
      </c>
      <c r="Z59" s="457">
        <v>0</v>
      </c>
      <c r="AA59" s="457">
        <v>0</v>
      </c>
      <c r="AB59" s="457">
        <v>0</v>
      </c>
      <c r="AC59" s="457">
        <v>0</v>
      </c>
      <c r="AD59" s="457">
        <v>0</v>
      </c>
      <c r="AE59" s="457">
        <v>0</v>
      </c>
      <c r="AF59" s="457">
        <v>0</v>
      </c>
      <c r="AG59" s="457">
        <v>0</v>
      </c>
      <c r="AH59" s="457">
        <v>0</v>
      </c>
      <c r="AI59" s="457">
        <v>551</v>
      </c>
      <c r="AJ59" s="457">
        <v>0</v>
      </c>
      <c r="AK59" s="457">
        <v>0</v>
      </c>
      <c r="AL59" s="457">
        <v>0</v>
      </c>
      <c r="AM59" s="457">
        <v>0</v>
      </c>
      <c r="AN59" s="457">
        <v>0</v>
      </c>
      <c r="AO59" s="457">
        <v>15066</v>
      </c>
      <c r="AP59" s="457">
        <v>2688</v>
      </c>
      <c r="AQ59" s="457">
        <v>0</v>
      </c>
      <c r="AR59" s="457">
        <v>40</v>
      </c>
      <c r="AS59" s="457">
        <v>0</v>
      </c>
      <c r="AT59" s="457">
        <v>0</v>
      </c>
      <c r="AU59" s="457">
        <v>410</v>
      </c>
      <c r="AV59" s="457">
        <v>0</v>
      </c>
      <c r="AW59" s="457">
        <v>0</v>
      </c>
      <c r="AX59" s="457">
        <v>1649</v>
      </c>
      <c r="AY59" s="457">
        <v>0</v>
      </c>
      <c r="AZ59" s="457">
        <v>0</v>
      </c>
      <c r="BA59" s="457">
        <v>1100</v>
      </c>
      <c r="BB59" s="457">
        <v>0</v>
      </c>
      <c r="BC59" s="457">
        <v>0</v>
      </c>
      <c r="BD59" s="457">
        <v>518</v>
      </c>
      <c r="BE59" s="457">
        <v>0</v>
      </c>
      <c r="BF59" s="457">
        <v>0</v>
      </c>
      <c r="BG59" s="457">
        <v>121</v>
      </c>
      <c r="BH59" s="457">
        <v>0</v>
      </c>
      <c r="BI59" s="457">
        <v>0</v>
      </c>
      <c r="BJ59" s="457">
        <v>0</v>
      </c>
      <c r="BK59" s="457">
        <v>0</v>
      </c>
      <c r="BL59" s="457">
        <v>0</v>
      </c>
      <c r="BM59" s="457">
        <v>0</v>
      </c>
      <c r="BN59" s="457">
        <v>0</v>
      </c>
      <c r="BO59" s="457">
        <v>0</v>
      </c>
      <c r="BP59" s="457">
        <v>0</v>
      </c>
      <c r="BQ59" s="457">
        <v>0</v>
      </c>
      <c r="BR59" s="457">
        <v>0</v>
      </c>
      <c r="BS59" s="457">
        <v>0</v>
      </c>
      <c r="BT59" s="457">
        <v>0</v>
      </c>
      <c r="BU59" s="457">
        <v>0</v>
      </c>
      <c r="BV59" s="457">
        <v>50</v>
      </c>
      <c r="BW59" s="457">
        <v>0</v>
      </c>
      <c r="BX59" s="457">
        <v>0</v>
      </c>
      <c r="BY59" s="457">
        <v>2</v>
      </c>
      <c r="BZ59" s="457">
        <v>0</v>
      </c>
      <c r="CA59" s="457">
        <v>0</v>
      </c>
      <c r="CB59" s="457">
        <v>0</v>
      </c>
      <c r="CC59" s="457">
        <v>0</v>
      </c>
      <c r="CD59" s="457">
        <v>0</v>
      </c>
      <c r="CE59" s="457">
        <v>458</v>
      </c>
      <c r="CF59" s="457">
        <v>0</v>
      </c>
      <c r="CG59" s="457">
        <v>0</v>
      </c>
      <c r="CH59" s="457">
        <v>0</v>
      </c>
      <c r="CI59" s="457">
        <v>0</v>
      </c>
      <c r="CJ59" s="457">
        <v>0</v>
      </c>
      <c r="CK59" s="457">
        <v>0</v>
      </c>
      <c r="CL59" s="457">
        <v>0</v>
      </c>
      <c r="CM59" s="457">
        <v>0</v>
      </c>
      <c r="CN59" s="457">
        <v>29</v>
      </c>
      <c r="CO59" s="457">
        <v>0</v>
      </c>
      <c r="CP59" s="457">
        <v>0</v>
      </c>
      <c r="CQ59" s="457">
        <v>0</v>
      </c>
      <c r="CR59" s="457">
        <v>0</v>
      </c>
      <c r="CS59" s="457">
        <v>0</v>
      </c>
      <c r="CT59" s="457">
        <v>3149</v>
      </c>
      <c r="CU59" s="457">
        <v>0</v>
      </c>
      <c r="CV59" s="457">
        <v>0</v>
      </c>
      <c r="CW59" s="457">
        <v>16</v>
      </c>
      <c r="CX59" s="457">
        <v>0</v>
      </c>
      <c r="CY59" s="457">
        <v>0</v>
      </c>
      <c r="CZ59" s="457">
        <v>864</v>
      </c>
      <c r="DA59" s="457">
        <v>0</v>
      </c>
      <c r="DB59" s="457">
        <v>0</v>
      </c>
      <c r="DC59" s="457">
        <v>0</v>
      </c>
      <c r="DD59" s="457">
        <v>0</v>
      </c>
      <c r="DE59" s="457">
        <v>0</v>
      </c>
      <c r="DF59" s="457">
        <v>0</v>
      </c>
      <c r="DG59" s="457">
        <v>0</v>
      </c>
      <c r="DH59" s="457">
        <v>0</v>
      </c>
      <c r="DI59" s="457">
        <v>2258</v>
      </c>
      <c r="DJ59" s="457">
        <v>0</v>
      </c>
      <c r="DK59" s="457">
        <v>0</v>
      </c>
      <c r="DL59" s="457">
        <v>0</v>
      </c>
      <c r="DM59" s="457">
        <v>0</v>
      </c>
      <c r="DN59" s="457">
        <v>0</v>
      </c>
      <c r="DO59" s="457">
        <v>0</v>
      </c>
      <c r="DP59" s="457">
        <v>0</v>
      </c>
      <c r="DQ59" s="457">
        <v>0</v>
      </c>
      <c r="DR59" s="457">
        <v>635960</v>
      </c>
      <c r="DS59" s="457">
        <v>111981</v>
      </c>
      <c r="DT59" s="457">
        <v>443242</v>
      </c>
      <c r="DU59" s="457">
        <v>108598</v>
      </c>
      <c r="DV59" s="457">
        <v>137963</v>
      </c>
      <c r="DW59" s="457">
        <v>19492</v>
      </c>
      <c r="DX59" s="457">
        <v>5669</v>
      </c>
      <c r="DY59" s="362">
        <v>893</v>
      </c>
      <c r="DZ59">
        <v>199084</v>
      </c>
      <c r="EA59">
        <v>-3403</v>
      </c>
    </row>
    <row r="60" spans="1:131">
      <c r="A60" s="362" t="s">
        <v>3089</v>
      </c>
      <c r="B60" s="457">
        <v>3365.3769299999999</v>
      </c>
      <c r="C60" s="457">
        <v>0</v>
      </c>
      <c r="D60" s="457">
        <v>0</v>
      </c>
      <c r="E60" s="457">
        <v>4178.7501400000001</v>
      </c>
      <c r="F60" s="457">
        <v>0</v>
      </c>
      <c r="G60" s="457">
        <v>0</v>
      </c>
      <c r="H60" s="457">
        <v>20940.90351</v>
      </c>
      <c r="I60" s="457">
        <v>0</v>
      </c>
      <c r="J60" s="457">
        <v>0</v>
      </c>
      <c r="K60" s="457">
        <v>0</v>
      </c>
      <c r="L60" s="457">
        <v>0</v>
      </c>
      <c r="M60" s="457">
        <v>0</v>
      </c>
      <c r="N60" s="457">
        <v>38930.864509999999</v>
      </c>
      <c r="O60" s="457">
        <v>0</v>
      </c>
      <c r="P60" s="457">
        <v>0</v>
      </c>
      <c r="Q60" s="457">
        <v>211.47046</v>
      </c>
      <c r="R60" s="457">
        <v>0</v>
      </c>
      <c r="S60" s="457">
        <v>0</v>
      </c>
      <c r="T60" s="457">
        <v>0</v>
      </c>
      <c r="U60" s="457">
        <v>0</v>
      </c>
      <c r="V60" s="457">
        <v>0</v>
      </c>
      <c r="W60" s="457">
        <v>0</v>
      </c>
      <c r="X60" s="457">
        <v>0</v>
      </c>
      <c r="Y60" s="457">
        <v>0</v>
      </c>
      <c r="Z60" s="457">
        <v>0</v>
      </c>
      <c r="AA60" s="457">
        <v>0</v>
      </c>
      <c r="AB60" s="457">
        <v>0</v>
      </c>
      <c r="AC60" s="457">
        <v>0</v>
      </c>
      <c r="AD60" s="457">
        <v>0</v>
      </c>
      <c r="AE60" s="457">
        <v>0</v>
      </c>
      <c r="AF60" s="457">
        <v>0</v>
      </c>
      <c r="AG60" s="457">
        <v>0</v>
      </c>
      <c r="AH60" s="457">
        <v>0</v>
      </c>
      <c r="AI60" s="457">
        <v>8907.3191999999999</v>
      </c>
      <c r="AJ60" s="457">
        <v>0</v>
      </c>
      <c r="AK60" s="457">
        <v>0</v>
      </c>
      <c r="AL60" s="457">
        <v>0</v>
      </c>
      <c r="AM60" s="457">
        <v>0</v>
      </c>
      <c r="AN60" s="457">
        <v>0</v>
      </c>
      <c r="AO60" s="457">
        <v>45800.485780000003</v>
      </c>
      <c r="AP60" s="457">
        <v>3041.8237199999999</v>
      </c>
      <c r="AQ60" s="457">
        <v>6627.5598799999998</v>
      </c>
      <c r="AR60" s="457">
        <v>1829.4902999999999</v>
      </c>
      <c r="AS60" s="457">
        <v>0</v>
      </c>
      <c r="AT60" s="457">
        <v>0</v>
      </c>
      <c r="AU60" s="457">
        <v>891.98719000000006</v>
      </c>
      <c r="AV60" s="457">
        <v>0</v>
      </c>
      <c r="AW60" s="457">
        <v>0</v>
      </c>
      <c r="AX60" s="457">
        <v>893.59583999999995</v>
      </c>
      <c r="AY60" s="457">
        <v>0</v>
      </c>
      <c r="AZ60" s="457">
        <v>0</v>
      </c>
      <c r="BA60" s="457">
        <v>0</v>
      </c>
      <c r="BB60" s="457">
        <v>0</v>
      </c>
      <c r="BC60" s="457">
        <v>0</v>
      </c>
      <c r="BD60" s="457">
        <v>292.53431999999998</v>
      </c>
      <c r="BE60" s="457">
        <v>0</v>
      </c>
      <c r="BF60" s="457">
        <v>0</v>
      </c>
      <c r="BG60" s="457">
        <v>2498.1911799999998</v>
      </c>
      <c r="BH60" s="457">
        <v>0</v>
      </c>
      <c r="BI60" s="457">
        <v>0</v>
      </c>
      <c r="BJ60" s="457">
        <v>0</v>
      </c>
      <c r="BK60" s="457">
        <v>0</v>
      </c>
      <c r="BL60" s="457">
        <v>0</v>
      </c>
      <c r="BM60" s="457">
        <v>0</v>
      </c>
      <c r="BN60" s="457">
        <v>0</v>
      </c>
      <c r="BO60" s="457">
        <v>0</v>
      </c>
      <c r="BP60" s="457">
        <v>642.86626999999999</v>
      </c>
      <c r="BQ60" s="457">
        <v>0</v>
      </c>
      <c r="BR60" s="457">
        <v>0</v>
      </c>
      <c r="BS60" s="457">
        <v>0</v>
      </c>
      <c r="BT60" s="457">
        <v>0</v>
      </c>
      <c r="BU60" s="457">
        <v>0</v>
      </c>
      <c r="BV60" s="457">
        <v>124.39093</v>
      </c>
      <c r="BW60" s="457">
        <v>0</v>
      </c>
      <c r="BX60" s="457">
        <v>0</v>
      </c>
      <c r="BY60" s="457">
        <v>0</v>
      </c>
      <c r="BZ60" s="457">
        <v>0</v>
      </c>
      <c r="CA60" s="457">
        <v>0</v>
      </c>
      <c r="CB60" s="457">
        <v>66.031739999999999</v>
      </c>
      <c r="CC60" s="457">
        <v>0</v>
      </c>
      <c r="CD60" s="457">
        <v>0</v>
      </c>
      <c r="CE60" s="457">
        <v>1307.9259400000001</v>
      </c>
      <c r="CF60" s="457">
        <v>0</v>
      </c>
      <c r="CG60" s="457">
        <v>0</v>
      </c>
      <c r="CH60" s="457">
        <v>0</v>
      </c>
      <c r="CI60" s="457">
        <v>0</v>
      </c>
      <c r="CJ60" s="457">
        <v>0</v>
      </c>
      <c r="CK60" s="457">
        <v>0</v>
      </c>
      <c r="CL60" s="457">
        <v>0</v>
      </c>
      <c r="CM60" s="457">
        <v>0</v>
      </c>
      <c r="CN60" s="457">
        <v>84.170559999999995</v>
      </c>
      <c r="CO60" s="457">
        <v>0</v>
      </c>
      <c r="CP60" s="457">
        <v>0</v>
      </c>
      <c r="CQ60" s="457">
        <v>0</v>
      </c>
      <c r="CR60" s="457">
        <v>0</v>
      </c>
      <c r="CS60" s="457">
        <v>0</v>
      </c>
      <c r="CT60" s="457">
        <v>4833.5062600000001</v>
      </c>
      <c r="CU60" s="457">
        <v>100</v>
      </c>
      <c r="CV60" s="457">
        <v>0</v>
      </c>
      <c r="CW60" s="457">
        <v>11274.310439999999</v>
      </c>
      <c r="CX60" s="457">
        <v>0</v>
      </c>
      <c r="CY60" s="457">
        <v>2431.44551</v>
      </c>
      <c r="CZ60" s="457">
        <v>483.93128000000002</v>
      </c>
      <c r="DA60" s="457">
        <v>0</v>
      </c>
      <c r="DB60" s="457">
        <v>0</v>
      </c>
      <c r="DC60" s="457">
        <v>0</v>
      </c>
      <c r="DD60" s="457">
        <v>0</v>
      </c>
      <c r="DE60" s="457">
        <v>0</v>
      </c>
      <c r="DF60" s="457">
        <v>0</v>
      </c>
      <c r="DG60" s="457">
        <v>0</v>
      </c>
      <c r="DH60" s="457">
        <v>0</v>
      </c>
      <c r="DI60" s="457">
        <v>10561.762350000001</v>
      </c>
      <c r="DJ60" s="457">
        <v>3850.44733</v>
      </c>
      <c r="DK60" s="457">
        <v>1481.3435400000001</v>
      </c>
      <c r="DL60" s="457">
        <v>0</v>
      </c>
      <c r="DM60" s="457">
        <v>0</v>
      </c>
      <c r="DN60" s="457">
        <v>0</v>
      </c>
      <c r="DO60" s="457">
        <v>0</v>
      </c>
      <c r="DP60" s="457">
        <v>0</v>
      </c>
      <c r="DQ60" s="457">
        <v>0</v>
      </c>
      <c r="DR60" s="457">
        <v>1171395.7549999999</v>
      </c>
      <c r="DS60" s="457">
        <v>284957.679</v>
      </c>
      <c r="DT60" s="457">
        <v>679346</v>
      </c>
      <c r="DU60" s="457">
        <v>216337</v>
      </c>
      <c r="DV60" s="457">
        <v>89983</v>
      </c>
      <c r="DW60" s="457">
        <v>18053.65611</v>
      </c>
      <c r="DX60" s="457">
        <v>0</v>
      </c>
      <c r="DY60" s="362">
        <v>0</v>
      </c>
      <c r="DZ60">
        <v>0</v>
      </c>
      <c r="EA60">
        <v>7857</v>
      </c>
    </row>
    <row r="61" spans="1:131">
      <c r="A61" s="362" t="s">
        <v>2167</v>
      </c>
      <c r="B61" s="457">
        <v>4920</v>
      </c>
      <c r="C61" s="457">
        <v>153</v>
      </c>
      <c r="D61" s="457">
        <v>0</v>
      </c>
      <c r="E61" s="457">
        <v>2216</v>
      </c>
      <c r="F61" s="457">
        <v>0</v>
      </c>
      <c r="G61" s="457">
        <v>0</v>
      </c>
      <c r="H61" s="457">
        <v>907</v>
      </c>
      <c r="I61" s="457">
        <v>0</v>
      </c>
      <c r="J61" s="457">
        <v>0</v>
      </c>
      <c r="K61" s="457">
        <v>2200</v>
      </c>
      <c r="L61" s="457">
        <v>12</v>
      </c>
      <c r="M61" s="457">
        <v>0</v>
      </c>
      <c r="N61" s="457">
        <v>130164</v>
      </c>
      <c r="O61" s="457">
        <v>0</v>
      </c>
      <c r="P61" s="457">
        <v>0</v>
      </c>
      <c r="Q61" s="457">
        <v>445</v>
      </c>
      <c r="R61" s="457">
        <v>0</v>
      </c>
      <c r="S61" s="457">
        <v>0</v>
      </c>
      <c r="T61" s="457">
        <v>0</v>
      </c>
      <c r="U61" s="457">
        <v>0</v>
      </c>
      <c r="V61" s="457">
        <v>0</v>
      </c>
      <c r="W61" s="457">
        <v>0</v>
      </c>
      <c r="X61" s="457">
        <v>0</v>
      </c>
      <c r="Y61" s="457">
        <v>0</v>
      </c>
      <c r="Z61" s="457">
        <v>0</v>
      </c>
      <c r="AA61" s="457">
        <v>0</v>
      </c>
      <c r="AB61" s="457">
        <v>0</v>
      </c>
      <c r="AC61" s="457">
        <v>1629</v>
      </c>
      <c r="AD61" s="457">
        <v>179</v>
      </c>
      <c r="AE61" s="457">
        <v>0</v>
      </c>
      <c r="AF61" s="457">
        <v>0</v>
      </c>
      <c r="AG61" s="457">
        <v>0</v>
      </c>
      <c r="AH61" s="457">
        <v>0</v>
      </c>
      <c r="AI61" s="457">
        <v>2131</v>
      </c>
      <c r="AJ61" s="457">
        <v>0</v>
      </c>
      <c r="AK61" s="457">
        <v>0</v>
      </c>
      <c r="AL61" s="457">
        <v>0</v>
      </c>
      <c r="AM61" s="457">
        <v>0</v>
      </c>
      <c r="AN61" s="457">
        <v>0</v>
      </c>
      <c r="AO61" s="457">
        <v>0</v>
      </c>
      <c r="AP61" s="457">
        <v>4628</v>
      </c>
      <c r="AQ61" s="457">
        <v>0</v>
      </c>
      <c r="AR61" s="457">
        <v>4149</v>
      </c>
      <c r="AS61" s="457">
        <v>2881</v>
      </c>
      <c r="AT61" s="457">
        <v>0</v>
      </c>
      <c r="AU61" s="457">
        <v>5726</v>
      </c>
      <c r="AV61" s="457">
        <v>866</v>
      </c>
      <c r="AW61" s="457">
        <v>0</v>
      </c>
      <c r="AX61" s="457">
        <v>0</v>
      </c>
      <c r="AY61" s="457">
        <v>242</v>
      </c>
      <c r="AZ61" s="457">
        <v>0</v>
      </c>
      <c r="BA61" s="457">
        <v>0</v>
      </c>
      <c r="BB61" s="457">
        <v>0</v>
      </c>
      <c r="BC61" s="457">
        <v>0</v>
      </c>
      <c r="BD61" s="457">
        <v>432</v>
      </c>
      <c r="BE61" s="457">
        <v>0</v>
      </c>
      <c r="BF61" s="457">
        <v>0</v>
      </c>
      <c r="BG61" s="457">
        <v>382</v>
      </c>
      <c r="BH61" s="457">
        <v>0</v>
      </c>
      <c r="BI61" s="457">
        <v>0</v>
      </c>
      <c r="BJ61" s="457">
        <v>0</v>
      </c>
      <c r="BK61" s="457">
        <v>0</v>
      </c>
      <c r="BL61" s="457">
        <v>0</v>
      </c>
      <c r="BM61" s="457">
        <v>0</v>
      </c>
      <c r="BN61" s="457">
        <v>0</v>
      </c>
      <c r="BO61" s="457">
        <v>0</v>
      </c>
      <c r="BP61" s="457">
        <v>384</v>
      </c>
      <c r="BQ61" s="457">
        <v>0</v>
      </c>
      <c r="BR61" s="457">
        <v>0</v>
      </c>
      <c r="BS61" s="457">
        <v>0</v>
      </c>
      <c r="BT61" s="457">
        <v>0</v>
      </c>
      <c r="BU61" s="457">
        <v>0</v>
      </c>
      <c r="BV61" s="457">
        <v>0</v>
      </c>
      <c r="BW61" s="457">
        <v>0</v>
      </c>
      <c r="BX61" s="457">
        <v>0</v>
      </c>
      <c r="BY61" s="457">
        <v>0</v>
      </c>
      <c r="BZ61" s="457">
        <v>0</v>
      </c>
      <c r="CA61" s="457">
        <v>0</v>
      </c>
      <c r="CB61" s="457">
        <v>0</v>
      </c>
      <c r="CC61" s="457">
        <v>0</v>
      </c>
      <c r="CD61" s="457">
        <v>0</v>
      </c>
      <c r="CE61" s="457">
        <v>1038</v>
      </c>
      <c r="CF61" s="457">
        <v>0</v>
      </c>
      <c r="CG61" s="457">
        <v>0</v>
      </c>
      <c r="CH61" s="457">
        <v>0</v>
      </c>
      <c r="CI61" s="457">
        <v>0</v>
      </c>
      <c r="CJ61" s="457">
        <v>0</v>
      </c>
      <c r="CK61" s="457">
        <v>0</v>
      </c>
      <c r="CL61" s="457">
        <v>0</v>
      </c>
      <c r="CM61" s="457">
        <v>0</v>
      </c>
      <c r="CN61" s="457">
        <v>40</v>
      </c>
      <c r="CO61" s="457">
        <v>0</v>
      </c>
      <c r="CP61" s="457">
        <v>0</v>
      </c>
      <c r="CQ61" s="457">
        <v>0</v>
      </c>
      <c r="CR61" s="457">
        <v>0</v>
      </c>
      <c r="CS61" s="457">
        <v>0</v>
      </c>
      <c r="CT61" s="457">
        <v>0</v>
      </c>
      <c r="CU61" s="457">
        <v>0</v>
      </c>
      <c r="CV61" s="457">
        <v>0</v>
      </c>
      <c r="CW61" s="457">
        <v>8785</v>
      </c>
      <c r="CX61" s="457">
        <v>2335</v>
      </c>
      <c r="CY61" s="457">
        <v>0</v>
      </c>
      <c r="CZ61" s="457">
        <v>1725</v>
      </c>
      <c r="DA61" s="457">
        <v>0</v>
      </c>
      <c r="DB61" s="457">
        <v>0</v>
      </c>
      <c r="DC61" s="457">
        <v>0</v>
      </c>
      <c r="DD61" s="457">
        <v>0</v>
      </c>
      <c r="DE61" s="457">
        <v>0</v>
      </c>
      <c r="DF61" s="457">
        <v>0</v>
      </c>
      <c r="DG61" s="457">
        <v>0</v>
      </c>
      <c r="DH61" s="457">
        <v>0</v>
      </c>
      <c r="DI61" s="457">
        <v>1479</v>
      </c>
      <c r="DJ61" s="457">
        <v>0</v>
      </c>
      <c r="DK61" s="457">
        <v>551</v>
      </c>
      <c r="DL61" s="457">
        <v>0</v>
      </c>
      <c r="DM61" s="457">
        <v>0</v>
      </c>
      <c r="DN61" s="457">
        <v>0</v>
      </c>
      <c r="DO61" s="457">
        <v>1</v>
      </c>
      <c r="DP61" s="457">
        <v>0</v>
      </c>
      <c r="DQ61" s="457">
        <v>0</v>
      </c>
      <c r="DR61" s="457">
        <v>459559</v>
      </c>
      <c r="DS61" s="457">
        <v>0</v>
      </c>
      <c r="DT61" s="457">
        <v>282726</v>
      </c>
      <c r="DU61" s="457">
        <v>90610</v>
      </c>
      <c r="DV61" s="457">
        <v>78719</v>
      </c>
      <c r="DW61" s="457">
        <v>9521</v>
      </c>
      <c r="DX61" s="457">
        <v>0</v>
      </c>
      <c r="DY61" s="362">
        <v>0</v>
      </c>
      <c r="DZ61">
        <v>0</v>
      </c>
      <c r="EA61">
        <v>0</v>
      </c>
    </row>
    <row r="62" spans="1:131">
      <c r="A62" s="362" t="s">
        <v>3119</v>
      </c>
      <c r="B62" s="457">
        <v>3873</v>
      </c>
      <c r="C62" s="457">
        <v>240</v>
      </c>
      <c r="D62" s="457">
        <v>0</v>
      </c>
      <c r="E62" s="457">
        <v>672</v>
      </c>
      <c r="F62" s="457">
        <v>30</v>
      </c>
      <c r="G62" s="457">
        <v>0</v>
      </c>
      <c r="H62" s="457">
        <v>5997</v>
      </c>
      <c r="I62" s="457">
        <v>0</v>
      </c>
      <c r="J62" s="457">
        <v>0</v>
      </c>
      <c r="K62" s="457">
        <v>100</v>
      </c>
      <c r="L62" s="457">
        <v>0</v>
      </c>
      <c r="M62" s="457">
        <v>0</v>
      </c>
      <c r="N62" s="457">
        <v>36424</v>
      </c>
      <c r="O62" s="457">
        <v>0</v>
      </c>
      <c r="P62" s="457">
        <v>0</v>
      </c>
      <c r="Q62" s="457">
        <v>0</v>
      </c>
      <c r="R62" s="457">
        <v>0</v>
      </c>
      <c r="S62" s="457">
        <v>0</v>
      </c>
      <c r="T62" s="457">
        <v>0</v>
      </c>
      <c r="U62" s="457">
        <v>0</v>
      </c>
      <c r="V62" s="457">
        <v>0</v>
      </c>
      <c r="W62" s="457">
        <v>0</v>
      </c>
      <c r="X62" s="457">
        <v>0</v>
      </c>
      <c r="Y62" s="457">
        <v>0</v>
      </c>
      <c r="Z62" s="457">
        <v>0</v>
      </c>
      <c r="AA62" s="457">
        <v>0</v>
      </c>
      <c r="AB62" s="457">
        <v>0</v>
      </c>
      <c r="AC62" s="457">
        <v>0</v>
      </c>
      <c r="AD62" s="457">
        <v>0</v>
      </c>
      <c r="AE62" s="457">
        <v>0</v>
      </c>
      <c r="AF62" s="457">
        <v>805</v>
      </c>
      <c r="AG62" s="457">
        <v>0</v>
      </c>
      <c r="AH62" s="457">
        <v>0</v>
      </c>
      <c r="AI62" s="457">
        <v>927</v>
      </c>
      <c r="AJ62" s="457">
        <v>4918</v>
      </c>
      <c r="AK62" s="457">
        <v>0</v>
      </c>
      <c r="AL62" s="457">
        <v>0</v>
      </c>
      <c r="AM62" s="457">
        <v>0</v>
      </c>
      <c r="AN62" s="457">
        <v>0</v>
      </c>
      <c r="AO62" s="457">
        <v>1946</v>
      </c>
      <c r="AP62" s="457">
        <v>186</v>
      </c>
      <c r="AQ62" s="457">
        <v>1487</v>
      </c>
      <c r="AR62" s="457">
        <v>7353</v>
      </c>
      <c r="AS62" s="457">
        <v>0</v>
      </c>
      <c r="AT62" s="457">
        <v>0</v>
      </c>
      <c r="AU62" s="457">
        <v>149</v>
      </c>
      <c r="AV62" s="457">
        <v>0</v>
      </c>
      <c r="AW62" s="457">
        <v>0</v>
      </c>
      <c r="AX62" s="457">
        <v>40</v>
      </c>
      <c r="AY62" s="457">
        <v>0</v>
      </c>
      <c r="AZ62" s="457">
        <v>0</v>
      </c>
      <c r="BA62" s="457">
        <v>0</v>
      </c>
      <c r="BB62" s="457">
        <v>0</v>
      </c>
      <c r="BC62" s="457">
        <v>0</v>
      </c>
      <c r="BD62" s="457">
        <v>2</v>
      </c>
      <c r="BE62" s="457">
        <v>0</v>
      </c>
      <c r="BF62" s="457">
        <v>0</v>
      </c>
      <c r="BG62" s="457">
        <v>0</v>
      </c>
      <c r="BH62" s="457">
        <v>0</v>
      </c>
      <c r="BI62" s="457">
        <v>0</v>
      </c>
      <c r="BJ62" s="457">
        <v>0</v>
      </c>
      <c r="BK62" s="457">
        <v>0</v>
      </c>
      <c r="BL62" s="457">
        <v>0</v>
      </c>
      <c r="BM62" s="457">
        <v>0</v>
      </c>
      <c r="BN62" s="457">
        <v>0</v>
      </c>
      <c r="BO62" s="457">
        <v>0</v>
      </c>
      <c r="BP62" s="457">
        <v>1549</v>
      </c>
      <c r="BQ62" s="457">
        <v>0</v>
      </c>
      <c r="BR62" s="457">
        <v>0</v>
      </c>
      <c r="BS62" s="457">
        <v>0</v>
      </c>
      <c r="BT62" s="457">
        <v>0</v>
      </c>
      <c r="BU62" s="457">
        <v>0</v>
      </c>
      <c r="BV62" s="457">
        <v>371</v>
      </c>
      <c r="BW62" s="457">
        <v>0</v>
      </c>
      <c r="BX62" s="457">
        <v>0</v>
      </c>
      <c r="BY62" s="457">
        <v>0</v>
      </c>
      <c r="BZ62" s="457">
        <v>0</v>
      </c>
      <c r="CA62" s="457">
        <v>0</v>
      </c>
      <c r="CB62" s="457">
        <v>0</v>
      </c>
      <c r="CC62" s="457">
        <v>0</v>
      </c>
      <c r="CD62" s="457">
        <v>0</v>
      </c>
      <c r="CE62" s="457">
        <v>0</v>
      </c>
      <c r="CF62" s="457">
        <v>0</v>
      </c>
      <c r="CG62" s="457">
        <v>0</v>
      </c>
      <c r="CH62" s="457">
        <v>0</v>
      </c>
      <c r="CI62" s="457">
        <v>0</v>
      </c>
      <c r="CJ62" s="457">
        <v>0</v>
      </c>
      <c r="CK62" s="457">
        <v>0</v>
      </c>
      <c r="CL62" s="457">
        <v>0</v>
      </c>
      <c r="CM62" s="457">
        <v>0</v>
      </c>
      <c r="CN62" s="457">
        <v>0</v>
      </c>
      <c r="CO62" s="457">
        <v>0</v>
      </c>
      <c r="CP62" s="457">
        <v>0</v>
      </c>
      <c r="CQ62" s="457">
        <v>0</v>
      </c>
      <c r="CR62" s="457">
        <v>0</v>
      </c>
      <c r="CS62" s="457">
        <v>0</v>
      </c>
      <c r="CT62" s="457">
        <v>0</v>
      </c>
      <c r="CU62" s="457">
        <v>2580</v>
      </c>
      <c r="CV62" s="457">
        <v>0</v>
      </c>
      <c r="CW62" s="457">
        <v>143</v>
      </c>
      <c r="CX62" s="457">
        <v>0</v>
      </c>
      <c r="CY62" s="457">
        <v>0</v>
      </c>
      <c r="CZ62" s="457">
        <v>0</v>
      </c>
      <c r="DA62" s="457">
        <v>0</v>
      </c>
      <c r="DB62" s="457">
        <v>0</v>
      </c>
      <c r="DC62" s="457">
        <v>0</v>
      </c>
      <c r="DD62" s="457">
        <v>0</v>
      </c>
      <c r="DE62" s="457">
        <v>0</v>
      </c>
      <c r="DF62" s="457">
        <v>0</v>
      </c>
      <c r="DG62" s="457">
        <v>0</v>
      </c>
      <c r="DH62" s="457">
        <v>0</v>
      </c>
      <c r="DI62" s="457">
        <v>5300</v>
      </c>
      <c r="DJ62" s="457">
        <v>0</v>
      </c>
      <c r="DK62" s="457">
        <v>111</v>
      </c>
      <c r="DL62" s="457">
        <v>6384</v>
      </c>
      <c r="DM62" s="457">
        <v>0</v>
      </c>
      <c r="DN62" s="457">
        <v>0</v>
      </c>
      <c r="DO62" s="457">
        <v>0</v>
      </c>
      <c r="DP62" s="457">
        <v>0</v>
      </c>
      <c r="DQ62" s="457">
        <v>0</v>
      </c>
      <c r="DR62" s="457">
        <v>259560</v>
      </c>
      <c r="DS62" s="457">
        <v>16624</v>
      </c>
      <c r="DT62" s="457">
        <v>185279</v>
      </c>
      <c r="DU62" s="457">
        <v>0</v>
      </c>
      <c r="DV62" s="457">
        <v>145837</v>
      </c>
      <c r="DW62" s="457">
        <v>12874</v>
      </c>
      <c r="DX62" s="457">
        <v>4203</v>
      </c>
      <c r="DY62" s="362">
        <v>0</v>
      </c>
      <c r="DZ62">
        <v>0</v>
      </c>
      <c r="EA62">
        <v>-817</v>
      </c>
    </row>
    <row r="63" spans="1:131">
      <c r="A63" s="362" t="s">
        <v>2684</v>
      </c>
      <c r="B63" s="457">
        <v>13467</v>
      </c>
      <c r="C63" s="457">
        <v>2086</v>
      </c>
      <c r="D63" s="457">
        <v>0</v>
      </c>
      <c r="E63" s="457">
        <v>1961</v>
      </c>
      <c r="F63" s="457">
        <v>136</v>
      </c>
      <c r="G63" s="457">
        <v>0</v>
      </c>
      <c r="H63" s="457">
        <v>6645</v>
      </c>
      <c r="I63" s="457">
        <v>121</v>
      </c>
      <c r="J63" s="457">
        <v>0</v>
      </c>
      <c r="K63" s="457">
        <v>1553</v>
      </c>
      <c r="L63" s="457">
        <v>0</v>
      </c>
      <c r="M63" s="457">
        <v>0</v>
      </c>
      <c r="N63" s="457">
        <v>77109</v>
      </c>
      <c r="O63" s="457">
        <v>0</v>
      </c>
      <c r="P63" s="457">
        <v>0</v>
      </c>
      <c r="Q63" s="457">
        <v>324</v>
      </c>
      <c r="R63" s="457">
        <v>0</v>
      </c>
      <c r="S63" s="457">
        <v>0</v>
      </c>
      <c r="T63" s="457">
        <v>0</v>
      </c>
      <c r="U63" s="457">
        <v>6516</v>
      </c>
      <c r="V63" s="457">
        <v>0</v>
      </c>
      <c r="W63" s="457">
        <v>0</v>
      </c>
      <c r="X63" s="457">
        <v>0</v>
      </c>
      <c r="Y63" s="457">
        <v>0</v>
      </c>
      <c r="Z63" s="457">
        <v>0</v>
      </c>
      <c r="AA63" s="457">
        <v>0</v>
      </c>
      <c r="AB63" s="457">
        <v>0</v>
      </c>
      <c r="AC63" s="457">
        <v>408</v>
      </c>
      <c r="AD63" s="457">
        <v>0</v>
      </c>
      <c r="AE63" s="457">
        <v>0</v>
      </c>
      <c r="AF63" s="457">
        <v>0</v>
      </c>
      <c r="AG63" s="457">
        <v>0</v>
      </c>
      <c r="AH63" s="457">
        <v>0</v>
      </c>
      <c r="AI63" s="457">
        <v>1549</v>
      </c>
      <c r="AJ63" s="457">
        <v>90</v>
      </c>
      <c r="AK63" s="457">
        <v>0</v>
      </c>
      <c r="AL63" s="457">
        <v>0</v>
      </c>
      <c r="AM63" s="457">
        <v>0</v>
      </c>
      <c r="AN63" s="457">
        <v>0</v>
      </c>
      <c r="AO63" s="457">
        <v>31049</v>
      </c>
      <c r="AP63" s="457">
        <v>3511</v>
      </c>
      <c r="AQ63" s="457">
        <v>2221</v>
      </c>
      <c r="AR63" s="457">
        <v>637</v>
      </c>
      <c r="AS63" s="457">
        <v>517</v>
      </c>
      <c r="AT63" s="457">
        <v>0</v>
      </c>
      <c r="AU63" s="457">
        <v>5389</v>
      </c>
      <c r="AV63" s="457">
        <v>894</v>
      </c>
      <c r="AW63" s="457">
        <v>0</v>
      </c>
      <c r="AX63" s="457">
        <v>1027</v>
      </c>
      <c r="AY63" s="457">
        <v>0</v>
      </c>
      <c r="AZ63" s="457">
        <v>0</v>
      </c>
      <c r="BA63" s="457">
        <v>0</v>
      </c>
      <c r="BB63" s="457">
        <v>0</v>
      </c>
      <c r="BC63" s="457">
        <v>0</v>
      </c>
      <c r="BD63" s="457">
        <v>542</v>
      </c>
      <c r="BE63" s="457">
        <v>0</v>
      </c>
      <c r="BF63" s="457">
        <v>0</v>
      </c>
      <c r="BG63" s="457">
        <v>221</v>
      </c>
      <c r="BH63" s="457">
        <v>0</v>
      </c>
      <c r="BI63" s="457">
        <v>0</v>
      </c>
      <c r="BJ63" s="457">
        <v>2676</v>
      </c>
      <c r="BK63" s="457">
        <v>0</v>
      </c>
      <c r="BL63" s="457">
        <v>0</v>
      </c>
      <c r="BM63" s="457">
        <v>124</v>
      </c>
      <c r="BN63" s="457">
        <v>0</v>
      </c>
      <c r="BO63" s="457">
        <v>0</v>
      </c>
      <c r="BP63" s="457">
        <v>216</v>
      </c>
      <c r="BQ63" s="457">
        <v>74</v>
      </c>
      <c r="BR63" s="457">
        <v>0</v>
      </c>
      <c r="BS63" s="457">
        <v>0</v>
      </c>
      <c r="BT63" s="457">
        <v>0</v>
      </c>
      <c r="BU63" s="457">
        <v>0</v>
      </c>
      <c r="BV63" s="457">
        <v>337</v>
      </c>
      <c r="BW63" s="457">
        <v>49</v>
      </c>
      <c r="BX63" s="457">
        <v>0</v>
      </c>
      <c r="BY63" s="457">
        <v>0</v>
      </c>
      <c r="BZ63" s="457">
        <v>0</v>
      </c>
      <c r="CA63" s="457">
        <v>0</v>
      </c>
      <c r="CB63" s="457">
        <v>0</v>
      </c>
      <c r="CC63" s="457">
        <v>0</v>
      </c>
      <c r="CD63" s="457">
        <v>0</v>
      </c>
      <c r="CE63" s="457">
        <v>0</v>
      </c>
      <c r="CF63" s="457">
        <v>0</v>
      </c>
      <c r="CG63" s="457">
        <v>0</v>
      </c>
      <c r="CH63" s="457">
        <v>11775</v>
      </c>
      <c r="CI63" s="457">
        <v>0</v>
      </c>
      <c r="CJ63" s="457">
        <v>0</v>
      </c>
      <c r="CK63" s="457">
        <v>0</v>
      </c>
      <c r="CL63" s="457">
        <v>0</v>
      </c>
      <c r="CM63" s="457">
        <v>0</v>
      </c>
      <c r="CN63" s="457">
        <v>495</v>
      </c>
      <c r="CO63" s="457">
        <v>0</v>
      </c>
      <c r="CP63" s="457">
        <v>0</v>
      </c>
      <c r="CQ63" s="457">
        <v>0</v>
      </c>
      <c r="CR63" s="457">
        <v>0</v>
      </c>
      <c r="CS63" s="457">
        <v>0</v>
      </c>
      <c r="CT63" s="457">
        <v>534</v>
      </c>
      <c r="CU63" s="457">
        <v>125</v>
      </c>
      <c r="CV63" s="457">
        <v>0</v>
      </c>
      <c r="CW63" s="457">
        <v>1808</v>
      </c>
      <c r="CX63" s="457">
        <v>4688</v>
      </c>
      <c r="CY63" s="457">
        <v>0</v>
      </c>
      <c r="CZ63" s="457">
        <v>0</v>
      </c>
      <c r="DA63" s="457">
        <v>0</v>
      </c>
      <c r="DB63" s="457">
        <v>0</v>
      </c>
      <c r="DC63" s="457">
        <v>0</v>
      </c>
      <c r="DD63" s="457">
        <v>0</v>
      </c>
      <c r="DE63" s="457">
        <v>0</v>
      </c>
      <c r="DF63" s="457">
        <v>0</v>
      </c>
      <c r="DG63" s="457">
        <v>0</v>
      </c>
      <c r="DH63" s="457">
        <v>0</v>
      </c>
      <c r="DI63" s="457">
        <v>10944</v>
      </c>
      <c r="DJ63" s="457">
        <v>8746</v>
      </c>
      <c r="DK63" s="457">
        <v>6031</v>
      </c>
      <c r="DL63" s="457">
        <v>829</v>
      </c>
      <c r="DM63" s="457">
        <v>0</v>
      </c>
      <c r="DN63" s="457">
        <v>0</v>
      </c>
      <c r="DO63" s="457">
        <v>0</v>
      </c>
      <c r="DP63" s="457">
        <v>0</v>
      </c>
      <c r="DQ63" s="457">
        <v>0</v>
      </c>
      <c r="DR63" s="457">
        <v>722977</v>
      </c>
      <c r="DS63" s="457">
        <v>104667</v>
      </c>
      <c r="DT63" s="457">
        <v>466934</v>
      </c>
      <c r="DU63" s="457">
        <v>154840</v>
      </c>
      <c r="DV63" s="457">
        <v>676737</v>
      </c>
      <c r="DW63" s="457">
        <v>34104</v>
      </c>
      <c r="DX63" s="457">
        <v>7533</v>
      </c>
      <c r="DY63" s="362">
        <v>99405.975999999995</v>
      </c>
      <c r="DZ63">
        <v>138198.30499999999</v>
      </c>
      <c r="EA63">
        <v>1344</v>
      </c>
    </row>
    <row r="64" spans="1:131">
      <c r="A64" s="362" t="s">
        <v>2828</v>
      </c>
      <c r="B64" s="457">
        <v>6991.4740000000002</v>
      </c>
      <c r="C64" s="457">
        <v>0</v>
      </c>
      <c r="D64" s="457">
        <v>0</v>
      </c>
      <c r="E64" s="457">
        <v>2403.9259999999999</v>
      </c>
      <c r="F64" s="457">
        <v>0</v>
      </c>
      <c r="G64" s="457">
        <v>0</v>
      </c>
      <c r="H64" s="457">
        <v>3141.6759999999999</v>
      </c>
      <c r="I64" s="457">
        <v>0</v>
      </c>
      <c r="J64" s="457">
        <v>0</v>
      </c>
      <c r="K64" s="457">
        <v>0</v>
      </c>
      <c r="L64" s="457">
        <v>0</v>
      </c>
      <c r="M64" s="457">
        <v>0</v>
      </c>
      <c r="N64" s="457">
        <v>43726.877</v>
      </c>
      <c r="O64" s="457">
        <v>2779.1880000000001</v>
      </c>
      <c r="P64" s="457">
        <v>0</v>
      </c>
      <c r="Q64" s="457">
        <v>34.994</v>
      </c>
      <c r="R64" s="457">
        <v>0</v>
      </c>
      <c r="S64" s="457">
        <v>0</v>
      </c>
      <c r="T64" s="457">
        <v>189.79900000000001</v>
      </c>
      <c r="U64" s="457">
        <v>0</v>
      </c>
      <c r="V64" s="457">
        <v>0</v>
      </c>
      <c r="W64" s="457">
        <v>0</v>
      </c>
      <c r="X64" s="457">
        <v>0</v>
      </c>
      <c r="Y64" s="457">
        <v>0</v>
      </c>
      <c r="Z64" s="457">
        <v>0</v>
      </c>
      <c r="AA64" s="457">
        <v>0</v>
      </c>
      <c r="AB64" s="457">
        <v>0</v>
      </c>
      <c r="AC64" s="457">
        <v>0.90400000000000003</v>
      </c>
      <c r="AD64" s="457">
        <v>0</v>
      </c>
      <c r="AE64" s="457">
        <v>0</v>
      </c>
      <c r="AF64" s="457">
        <v>0</v>
      </c>
      <c r="AG64" s="457">
        <v>0</v>
      </c>
      <c r="AH64" s="457">
        <v>0</v>
      </c>
      <c r="AI64" s="457">
        <v>1350.327</v>
      </c>
      <c r="AJ64" s="457">
        <v>5941.3729999999996</v>
      </c>
      <c r="AK64" s="457">
        <v>0</v>
      </c>
      <c r="AL64" s="457">
        <v>0</v>
      </c>
      <c r="AM64" s="457">
        <v>0</v>
      </c>
      <c r="AN64" s="457">
        <v>0</v>
      </c>
      <c r="AO64" s="457">
        <v>39735.896000000001</v>
      </c>
      <c r="AP64" s="457">
        <v>3698.7170000000001</v>
      </c>
      <c r="AQ64" s="457">
        <v>3972</v>
      </c>
      <c r="AR64" s="457">
        <v>0</v>
      </c>
      <c r="AS64" s="457">
        <v>0</v>
      </c>
      <c r="AT64" s="457">
        <v>0</v>
      </c>
      <c r="AU64" s="457">
        <v>1962.6590000000001</v>
      </c>
      <c r="AV64" s="457">
        <v>0</v>
      </c>
      <c r="AW64" s="457">
        <v>0</v>
      </c>
      <c r="AX64" s="457">
        <v>819.23199999999997</v>
      </c>
      <c r="AY64" s="457">
        <v>478.42599999999999</v>
      </c>
      <c r="AZ64" s="457">
        <v>0</v>
      </c>
      <c r="BA64" s="457">
        <v>0</v>
      </c>
      <c r="BB64" s="457">
        <v>0</v>
      </c>
      <c r="BC64" s="457">
        <v>0</v>
      </c>
      <c r="BD64" s="457">
        <v>879.45799999999997</v>
      </c>
      <c r="BE64" s="457">
        <v>0</v>
      </c>
      <c r="BF64" s="457">
        <v>0</v>
      </c>
      <c r="BG64" s="457">
        <v>0</v>
      </c>
      <c r="BH64" s="457">
        <v>0</v>
      </c>
      <c r="BI64" s="457">
        <v>0</v>
      </c>
      <c r="BJ64" s="457">
        <v>85.17</v>
      </c>
      <c r="BK64" s="457">
        <v>0</v>
      </c>
      <c r="BL64" s="457">
        <v>0</v>
      </c>
      <c r="BM64" s="457">
        <v>0</v>
      </c>
      <c r="BN64" s="457">
        <v>0</v>
      </c>
      <c r="BO64" s="457">
        <v>0</v>
      </c>
      <c r="BP64" s="457">
        <v>611.11599999999999</v>
      </c>
      <c r="BQ64" s="457">
        <v>0</v>
      </c>
      <c r="BR64" s="457">
        <v>0</v>
      </c>
      <c r="BS64" s="457">
        <v>0</v>
      </c>
      <c r="BT64" s="457">
        <v>0</v>
      </c>
      <c r="BU64" s="457">
        <v>0</v>
      </c>
      <c r="BV64" s="457">
        <v>192.02</v>
      </c>
      <c r="BW64" s="457">
        <v>0</v>
      </c>
      <c r="BX64" s="457">
        <v>0</v>
      </c>
      <c r="BY64" s="457">
        <v>0</v>
      </c>
      <c r="BZ64" s="457">
        <v>0</v>
      </c>
      <c r="CA64" s="457">
        <v>0</v>
      </c>
      <c r="CB64" s="457">
        <v>0</v>
      </c>
      <c r="CC64" s="457">
        <v>0</v>
      </c>
      <c r="CD64" s="457">
        <v>0</v>
      </c>
      <c r="CE64" s="457">
        <v>1150.4380000000001</v>
      </c>
      <c r="CF64" s="457">
        <v>0</v>
      </c>
      <c r="CG64" s="457">
        <v>0</v>
      </c>
      <c r="CH64" s="457">
        <v>0</v>
      </c>
      <c r="CI64" s="457">
        <v>0</v>
      </c>
      <c r="CJ64" s="457">
        <v>0</v>
      </c>
      <c r="CK64" s="457">
        <v>0</v>
      </c>
      <c r="CL64" s="457">
        <v>0</v>
      </c>
      <c r="CM64" s="457">
        <v>0</v>
      </c>
      <c r="CN64" s="457">
        <v>0</v>
      </c>
      <c r="CO64" s="457">
        <v>0</v>
      </c>
      <c r="CP64" s="457">
        <v>0</v>
      </c>
      <c r="CQ64" s="457">
        <v>0</v>
      </c>
      <c r="CR64" s="457">
        <v>0</v>
      </c>
      <c r="CS64" s="457">
        <v>0</v>
      </c>
      <c r="CT64" s="457">
        <v>0</v>
      </c>
      <c r="CU64" s="457">
        <v>0</v>
      </c>
      <c r="CV64" s="457">
        <v>0</v>
      </c>
      <c r="CW64" s="457">
        <v>23806.344000000001</v>
      </c>
      <c r="CX64" s="457">
        <v>7500.8069999999998</v>
      </c>
      <c r="CY64" s="457">
        <v>0</v>
      </c>
      <c r="CZ64" s="457">
        <v>0</v>
      </c>
      <c r="DA64" s="457">
        <v>0</v>
      </c>
      <c r="DB64" s="457">
        <v>0</v>
      </c>
      <c r="DC64" s="457">
        <v>0</v>
      </c>
      <c r="DD64" s="457">
        <v>0</v>
      </c>
      <c r="DE64" s="457">
        <v>0</v>
      </c>
      <c r="DF64" s="457">
        <v>0</v>
      </c>
      <c r="DG64" s="457">
        <v>0</v>
      </c>
      <c r="DH64" s="457">
        <v>0</v>
      </c>
      <c r="DI64" s="457">
        <v>16798.617999999999</v>
      </c>
      <c r="DJ64" s="457">
        <v>0</v>
      </c>
      <c r="DK64" s="457">
        <v>97172.460999999996</v>
      </c>
      <c r="DL64" s="457">
        <v>203.50899999999999</v>
      </c>
      <c r="DM64" s="457">
        <v>0</v>
      </c>
      <c r="DN64" s="457">
        <v>0</v>
      </c>
      <c r="DO64" s="457">
        <v>0</v>
      </c>
      <c r="DP64" s="457">
        <v>0</v>
      </c>
      <c r="DQ64" s="457">
        <v>0</v>
      </c>
      <c r="DR64" s="457">
        <v>1100783</v>
      </c>
      <c r="DS64" s="457">
        <v>197142</v>
      </c>
      <c r="DT64" s="457">
        <v>728634</v>
      </c>
      <c r="DU64" s="457">
        <v>48000</v>
      </c>
      <c r="DV64" s="457">
        <v>192950</v>
      </c>
      <c r="DW64" s="457">
        <v>52273.461000000003</v>
      </c>
      <c r="DX64" s="457">
        <v>4370</v>
      </c>
      <c r="DY64" s="362">
        <v>42677</v>
      </c>
      <c r="DZ64">
        <v>22121</v>
      </c>
      <c r="EA64">
        <v>13110</v>
      </c>
    </row>
    <row r="65" spans="1:131">
      <c r="A65" s="362" t="s">
        <v>2075</v>
      </c>
      <c r="B65" s="457">
        <v>0</v>
      </c>
      <c r="C65" s="457">
        <v>0</v>
      </c>
      <c r="D65" s="457">
        <v>0</v>
      </c>
      <c r="E65" s="457">
        <v>0</v>
      </c>
      <c r="F65" s="457">
        <v>0</v>
      </c>
      <c r="G65" s="457">
        <v>0</v>
      </c>
      <c r="H65" s="457">
        <v>0</v>
      </c>
      <c r="I65" s="457">
        <v>0</v>
      </c>
      <c r="J65" s="457">
        <v>0</v>
      </c>
      <c r="K65" s="457">
        <v>0</v>
      </c>
      <c r="L65" s="457">
        <v>0</v>
      </c>
      <c r="M65" s="457">
        <v>0</v>
      </c>
      <c r="N65" s="457">
        <v>20</v>
      </c>
      <c r="O65" s="457">
        <v>0</v>
      </c>
      <c r="P65" s="457">
        <v>0</v>
      </c>
      <c r="Q65" s="457">
        <v>31877</v>
      </c>
      <c r="R65" s="457">
        <v>0</v>
      </c>
      <c r="S65" s="457">
        <v>0</v>
      </c>
      <c r="T65" s="457">
        <v>0</v>
      </c>
      <c r="U65" s="457">
        <v>0</v>
      </c>
      <c r="V65" s="457">
        <v>0</v>
      </c>
      <c r="W65" s="457">
        <v>0</v>
      </c>
      <c r="X65" s="457">
        <v>0</v>
      </c>
      <c r="Y65" s="457">
        <v>0</v>
      </c>
      <c r="Z65" s="457">
        <v>0</v>
      </c>
      <c r="AA65" s="457">
        <v>0</v>
      </c>
      <c r="AB65" s="457">
        <v>0</v>
      </c>
      <c r="AC65" s="457">
        <v>0</v>
      </c>
      <c r="AD65" s="457">
        <v>0</v>
      </c>
      <c r="AE65" s="457">
        <v>0</v>
      </c>
      <c r="AF65" s="457">
        <v>0</v>
      </c>
      <c r="AG65" s="457">
        <v>0</v>
      </c>
      <c r="AH65" s="457">
        <v>0</v>
      </c>
      <c r="AI65" s="457">
        <v>0</v>
      </c>
      <c r="AJ65" s="457">
        <v>0</v>
      </c>
      <c r="AK65" s="457">
        <v>0</v>
      </c>
      <c r="AL65" s="457">
        <v>0</v>
      </c>
      <c r="AM65" s="457">
        <v>0</v>
      </c>
      <c r="AN65" s="457">
        <v>0</v>
      </c>
      <c r="AO65" s="457">
        <v>57179</v>
      </c>
      <c r="AP65" s="457">
        <v>7738</v>
      </c>
      <c r="AQ65" s="457">
        <v>1490</v>
      </c>
      <c r="AR65" s="457">
        <v>284</v>
      </c>
      <c r="AS65" s="457">
        <v>84</v>
      </c>
      <c r="AT65" s="457">
        <v>0</v>
      </c>
      <c r="AU65" s="457">
        <v>807</v>
      </c>
      <c r="AV65" s="457">
        <v>96</v>
      </c>
      <c r="AW65" s="457">
        <v>0</v>
      </c>
      <c r="AX65" s="457">
        <v>152</v>
      </c>
      <c r="AY65" s="457">
        <v>0</v>
      </c>
      <c r="AZ65" s="457">
        <v>0</v>
      </c>
      <c r="BA65" s="457">
        <v>0</v>
      </c>
      <c r="BB65" s="457">
        <v>0</v>
      </c>
      <c r="BC65" s="457">
        <v>0</v>
      </c>
      <c r="BD65" s="457">
        <v>0</v>
      </c>
      <c r="BE65" s="457">
        <v>0</v>
      </c>
      <c r="BF65" s="457">
        <v>0</v>
      </c>
      <c r="BG65" s="457">
        <v>0</v>
      </c>
      <c r="BH65" s="457">
        <v>0</v>
      </c>
      <c r="BI65" s="457">
        <v>0</v>
      </c>
      <c r="BJ65" s="457">
        <v>0</v>
      </c>
      <c r="BK65" s="457">
        <v>0</v>
      </c>
      <c r="BL65" s="457">
        <v>0</v>
      </c>
      <c r="BM65" s="457">
        <v>0</v>
      </c>
      <c r="BN65" s="457">
        <v>0</v>
      </c>
      <c r="BO65" s="457">
        <v>0</v>
      </c>
      <c r="BP65" s="457">
        <v>0</v>
      </c>
      <c r="BQ65" s="457">
        <v>0</v>
      </c>
      <c r="BR65" s="457">
        <v>0</v>
      </c>
      <c r="BS65" s="457">
        <v>0</v>
      </c>
      <c r="BT65" s="457">
        <v>0</v>
      </c>
      <c r="BU65" s="457">
        <v>0</v>
      </c>
      <c r="BV65" s="457">
        <v>863</v>
      </c>
      <c r="BW65" s="457">
        <v>0</v>
      </c>
      <c r="BX65" s="457">
        <v>0</v>
      </c>
      <c r="BY65" s="457">
        <v>0</v>
      </c>
      <c r="BZ65" s="457">
        <v>0</v>
      </c>
      <c r="CA65" s="457">
        <v>0</v>
      </c>
      <c r="CB65" s="457">
        <v>0</v>
      </c>
      <c r="CC65" s="457">
        <v>0</v>
      </c>
      <c r="CD65" s="457">
        <v>0</v>
      </c>
      <c r="CE65" s="457">
        <v>1674</v>
      </c>
      <c r="CF65" s="457">
        <v>0</v>
      </c>
      <c r="CG65" s="457">
        <v>18</v>
      </c>
      <c r="CH65" s="457">
        <v>0</v>
      </c>
      <c r="CI65" s="457">
        <v>0</v>
      </c>
      <c r="CJ65" s="457">
        <v>0</v>
      </c>
      <c r="CK65" s="457">
        <v>0</v>
      </c>
      <c r="CL65" s="457">
        <v>0</v>
      </c>
      <c r="CM65" s="457">
        <v>0</v>
      </c>
      <c r="CN65" s="457">
        <v>0</v>
      </c>
      <c r="CO65" s="457">
        <v>0</v>
      </c>
      <c r="CP65" s="457">
        <v>0</v>
      </c>
      <c r="CQ65" s="457">
        <v>0</v>
      </c>
      <c r="CR65" s="457">
        <v>0</v>
      </c>
      <c r="CS65" s="457">
        <v>0</v>
      </c>
      <c r="CT65" s="457">
        <v>284</v>
      </c>
      <c r="CU65" s="457">
        <v>4697</v>
      </c>
      <c r="CV65" s="457">
        <v>0</v>
      </c>
      <c r="CW65" s="457">
        <v>506</v>
      </c>
      <c r="CX65" s="457">
        <v>46</v>
      </c>
      <c r="CY65" s="457">
        <v>0</v>
      </c>
      <c r="CZ65" s="457">
        <v>0</v>
      </c>
      <c r="DA65" s="457">
        <v>0</v>
      </c>
      <c r="DB65" s="457">
        <v>0</v>
      </c>
      <c r="DC65" s="457">
        <v>0</v>
      </c>
      <c r="DD65" s="457">
        <v>0</v>
      </c>
      <c r="DE65" s="457">
        <v>0</v>
      </c>
      <c r="DF65" s="457">
        <v>0</v>
      </c>
      <c r="DG65" s="457">
        <v>0</v>
      </c>
      <c r="DH65" s="457">
        <v>0</v>
      </c>
      <c r="DI65" s="457">
        <v>8544</v>
      </c>
      <c r="DJ65" s="457">
        <v>3</v>
      </c>
      <c r="DK65" s="457">
        <v>0</v>
      </c>
      <c r="DL65" s="457">
        <v>259</v>
      </c>
      <c r="DM65" s="457">
        <v>0</v>
      </c>
      <c r="DN65" s="457">
        <v>0</v>
      </c>
      <c r="DO65" s="457">
        <v>0</v>
      </c>
      <c r="DP65" s="457">
        <v>0</v>
      </c>
      <c r="DQ65" s="457">
        <v>0</v>
      </c>
      <c r="DR65" s="457">
        <v>339436</v>
      </c>
      <c r="DS65" s="457">
        <v>15277</v>
      </c>
      <c r="DT65" s="457">
        <v>243572</v>
      </c>
      <c r="DU65" s="457">
        <v>0</v>
      </c>
      <c r="DV65" s="457">
        <v>45810</v>
      </c>
      <c r="DW65" s="457">
        <v>15988</v>
      </c>
      <c r="DX65" s="457">
        <v>0</v>
      </c>
      <c r="DY65" s="362">
        <v>59387</v>
      </c>
      <c r="DZ65">
        <v>52058</v>
      </c>
      <c r="EA65">
        <v>15277</v>
      </c>
    </row>
    <row r="66" spans="1:131">
      <c r="A66" s="362" t="s">
        <v>2246</v>
      </c>
      <c r="B66" s="457">
        <v>0</v>
      </c>
      <c r="C66" s="457">
        <v>0</v>
      </c>
      <c r="D66" s="457">
        <v>0</v>
      </c>
      <c r="E66" s="457">
        <v>0</v>
      </c>
      <c r="F66" s="457">
        <v>0</v>
      </c>
      <c r="G66" s="457">
        <v>0</v>
      </c>
      <c r="H66" s="457">
        <v>0</v>
      </c>
      <c r="I66" s="457">
        <v>0</v>
      </c>
      <c r="J66" s="457">
        <v>0</v>
      </c>
      <c r="K66" s="457">
        <v>0</v>
      </c>
      <c r="L66" s="457">
        <v>0</v>
      </c>
      <c r="M66" s="457">
        <v>0</v>
      </c>
      <c r="N66" s="457">
        <v>0</v>
      </c>
      <c r="O66" s="457">
        <v>0</v>
      </c>
      <c r="P66" s="457">
        <v>0</v>
      </c>
      <c r="Q66" s="457">
        <v>0</v>
      </c>
      <c r="R66" s="457">
        <v>0</v>
      </c>
      <c r="S66" s="457">
        <v>0</v>
      </c>
      <c r="T66" s="457">
        <v>0</v>
      </c>
      <c r="U66" s="457">
        <v>0</v>
      </c>
      <c r="V66" s="457">
        <v>0</v>
      </c>
      <c r="W66" s="457">
        <v>0</v>
      </c>
      <c r="X66" s="457">
        <v>0</v>
      </c>
      <c r="Y66" s="457">
        <v>0</v>
      </c>
      <c r="Z66" s="457">
        <v>0</v>
      </c>
      <c r="AA66" s="457">
        <v>0</v>
      </c>
      <c r="AB66" s="457">
        <v>0</v>
      </c>
      <c r="AC66" s="457">
        <v>0</v>
      </c>
      <c r="AD66" s="457">
        <v>0</v>
      </c>
      <c r="AE66" s="457">
        <v>0</v>
      </c>
      <c r="AF66" s="457">
        <v>0</v>
      </c>
      <c r="AG66" s="457">
        <v>0</v>
      </c>
      <c r="AH66" s="457">
        <v>0</v>
      </c>
      <c r="AI66" s="457">
        <v>0</v>
      </c>
      <c r="AJ66" s="457">
        <v>0</v>
      </c>
      <c r="AK66" s="457">
        <v>0</v>
      </c>
      <c r="AL66" s="457">
        <v>0</v>
      </c>
      <c r="AM66" s="457">
        <v>0</v>
      </c>
      <c r="AN66" s="457">
        <v>0</v>
      </c>
      <c r="AO66" s="457">
        <v>0</v>
      </c>
      <c r="AP66" s="457">
        <v>725</v>
      </c>
      <c r="AQ66" s="457">
        <v>27</v>
      </c>
      <c r="AR66" s="457">
        <v>0</v>
      </c>
      <c r="AS66" s="457">
        <v>0</v>
      </c>
      <c r="AT66" s="457">
        <v>0</v>
      </c>
      <c r="AU66" s="457">
        <v>0</v>
      </c>
      <c r="AV66" s="457">
        <v>0</v>
      </c>
      <c r="AW66" s="457">
        <v>0</v>
      </c>
      <c r="AX66" s="457">
        <v>478</v>
      </c>
      <c r="AY66" s="457">
        <v>0</v>
      </c>
      <c r="AZ66" s="457">
        <v>20</v>
      </c>
      <c r="BA66" s="457">
        <v>0</v>
      </c>
      <c r="BB66" s="457">
        <v>0</v>
      </c>
      <c r="BC66" s="457">
        <v>0</v>
      </c>
      <c r="BD66" s="457">
        <v>0</v>
      </c>
      <c r="BE66" s="457">
        <v>0</v>
      </c>
      <c r="BF66" s="457">
        <v>0</v>
      </c>
      <c r="BG66" s="457">
        <v>499</v>
      </c>
      <c r="BH66" s="457">
        <v>0</v>
      </c>
      <c r="BI66" s="457">
        <v>0</v>
      </c>
      <c r="BJ66" s="457">
        <v>0</v>
      </c>
      <c r="BK66" s="457">
        <v>0</v>
      </c>
      <c r="BL66" s="457">
        <v>0</v>
      </c>
      <c r="BM66" s="457">
        <v>0</v>
      </c>
      <c r="BN66" s="457">
        <v>0</v>
      </c>
      <c r="BO66" s="457">
        <v>0</v>
      </c>
      <c r="BP66" s="457">
        <v>0</v>
      </c>
      <c r="BQ66" s="457">
        <v>0</v>
      </c>
      <c r="BR66" s="457">
        <v>0</v>
      </c>
      <c r="BS66" s="457">
        <v>0</v>
      </c>
      <c r="BT66" s="457">
        <v>0</v>
      </c>
      <c r="BU66" s="457">
        <v>0</v>
      </c>
      <c r="BV66" s="457">
        <v>0</v>
      </c>
      <c r="BW66" s="457">
        <v>0</v>
      </c>
      <c r="BX66" s="457">
        <v>0</v>
      </c>
      <c r="BY66" s="457">
        <v>0</v>
      </c>
      <c r="BZ66" s="457">
        <v>0</v>
      </c>
      <c r="CA66" s="457">
        <v>0</v>
      </c>
      <c r="CB66" s="457">
        <v>0</v>
      </c>
      <c r="CC66" s="457">
        <v>0</v>
      </c>
      <c r="CD66" s="457">
        <v>0</v>
      </c>
      <c r="CE66" s="457">
        <v>277</v>
      </c>
      <c r="CF66" s="457">
        <v>0</v>
      </c>
      <c r="CG66" s="457">
        <v>0</v>
      </c>
      <c r="CH66" s="457">
        <v>0</v>
      </c>
      <c r="CI66" s="457">
        <v>0</v>
      </c>
      <c r="CJ66" s="457">
        <v>0</v>
      </c>
      <c r="CK66" s="457">
        <v>0</v>
      </c>
      <c r="CL66" s="457">
        <v>0</v>
      </c>
      <c r="CM66" s="457">
        <v>0</v>
      </c>
      <c r="CN66" s="457">
        <v>0</v>
      </c>
      <c r="CO66" s="457">
        <v>0</v>
      </c>
      <c r="CP66" s="457">
        <v>0</v>
      </c>
      <c r="CQ66" s="457">
        <v>0</v>
      </c>
      <c r="CR66" s="457">
        <v>0</v>
      </c>
      <c r="CS66" s="457">
        <v>0</v>
      </c>
      <c r="CT66" s="457">
        <v>0</v>
      </c>
      <c r="CU66" s="457">
        <v>0</v>
      </c>
      <c r="CV66" s="457">
        <v>0</v>
      </c>
      <c r="CW66" s="457">
        <v>0</v>
      </c>
      <c r="CX66" s="457">
        <v>0</v>
      </c>
      <c r="CY66" s="457">
        <v>0</v>
      </c>
      <c r="CZ66" s="457">
        <v>0</v>
      </c>
      <c r="DA66" s="457">
        <v>0</v>
      </c>
      <c r="DB66" s="457">
        <v>0</v>
      </c>
      <c r="DC66" s="457">
        <v>0</v>
      </c>
      <c r="DD66" s="457">
        <v>0</v>
      </c>
      <c r="DE66" s="457">
        <v>0</v>
      </c>
      <c r="DF66" s="457">
        <v>0</v>
      </c>
      <c r="DG66" s="457">
        <v>0</v>
      </c>
      <c r="DH66" s="457">
        <v>0</v>
      </c>
      <c r="DI66" s="457">
        <v>0</v>
      </c>
      <c r="DJ66" s="457">
        <v>0</v>
      </c>
      <c r="DK66" s="457">
        <v>0</v>
      </c>
      <c r="DL66" s="457">
        <v>0</v>
      </c>
      <c r="DM66" s="457">
        <v>0</v>
      </c>
      <c r="DN66" s="457">
        <v>0</v>
      </c>
      <c r="DO66" s="457">
        <v>0</v>
      </c>
      <c r="DP66" s="457">
        <v>1675</v>
      </c>
      <c r="DQ66" s="457">
        <v>0</v>
      </c>
      <c r="DR66" s="457">
        <v>10197</v>
      </c>
      <c r="DS66" s="457">
        <v>0</v>
      </c>
      <c r="DT66" s="457">
        <v>0</v>
      </c>
      <c r="DU66" s="457">
        <v>0</v>
      </c>
      <c r="DV66" s="457">
        <v>32288</v>
      </c>
      <c r="DW66" s="457">
        <v>1759</v>
      </c>
      <c r="DX66" s="457">
        <v>0</v>
      </c>
      <c r="DY66" s="362">
        <v>6293</v>
      </c>
      <c r="DZ66">
        <v>9439</v>
      </c>
      <c r="EA66">
        <v>0</v>
      </c>
    </row>
    <row r="67" spans="1:131">
      <c r="A67" s="362" t="s">
        <v>2322</v>
      </c>
      <c r="B67" s="457">
        <v>0</v>
      </c>
      <c r="C67" s="457">
        <v>0</v>
      </c>
      <c r="D67" s="457">
        <v>0</v>
      </c>
      <c r="E67" s="457">
        <v>0</v>
      </c>
      <c r="F67" s="457">
        <v>0</v>
      </c>
      <c r="G67" s="457">
        <v>0</v>
      </c>
      <c r="H67" s="457">
        <v>0</v>
      </c>
      <c r="I67" s="457">
        <v>0</v>
      </c>
      <c r="J67" s="457">
        <v>0</v>
      </c>
      <c r="K67" s="457">
        <v>0</v>
      </c>
      <c r="L67" s="457">
        <v>0</v>
      </c>
      <c r="M67" s="457">
        <v>0</v>
      </c>
      <c r="N67" s="457">
        <v>186</v>
      </c>
      <c r="O67" s="457">
        <v>0</v>
      </c>
      <c r="P67" s="457">
        <v>0</v>
      </c>
      <c r="Q67" s="457">
        <v>149</v>
      </c>
      <c r="R67" s="457">
        <v>0</v>
      </c>
      <c r="S67" s="457">
        <v>0</v>
      </c>
      <c r="T67" s="457">
        <v>0</v>
      </c>
      <c r="U67" s="457">
        <v>0</v>
      </c>
      <c r="V67" s="457">
        <v>0</v>
      </c>
      <c r="W67" s="457">
        <v>0</v>
      </c>
      <c r="X67" s="457">
        <v>0</v>
      </c>
      <c r="Y67" s="457">
        <v>0</v>
      </c>
      <c r="Z67" s="457">
        <v>0</v>
      </c>
      <c r="AA67" s="457">
        <v>0</v>
      </c>
      <c r="AB67" s="457">
        <v>0</v>
      </c>
      <c r="AC67" s="457">
        <v>-103</v>
      </c>
      <c r="AD67" s="457">
        <v>0</v>
      </c>
      <c r="AE67" s="457">
        <v>0</v>
      </c>
      <c r="AF67" s="457">
        <v>0</v>
      </c>
      <c r="AG67" s="457">
        <v>0</v>
      </c>
      <c r="AH67" s="457">
        <v>0</v>
      </c>
      <c r="AI67" s="457">
        <v>0</v>
      </c>
      <c r="AJ67" s="457">
        <v>0</v>
      </c>
      <c r="AK67" s="457">
        <v>0</v>
      </c>
      <c r="AL67" s="457">
        <v>0</v>
      </c>
      <c r="AM67" s="457">
        <v>0</v>
      </c>
      <c r="AN67" s="457">
        <v>0</v>
      </c>
      <c r="AO67" s="457">
        <v>2574</v>
      </c>
      <c r="AP67" s="457">
        <v>860</v>
      </c>
      <c r="AQ67" s="457">
        <v>0</v>
      </c>
      <c r="AR67" s="457">
        <v>5</v>
      </c>
      <c r="AS67" s="457">
        <v>40</v>
      </c>
      <c r="AT67" s="457">
        <v>0</v>
      </c>
      <c r="AU67" s="457">
        <v>749</v>
      </c>
      <c r="AV67" s="457">
        <v>54</v>
      </c>
      <c r="AW67" s="457">
        <v>0</v>
      </c>
      <c r="AX67" s="457">
        <v>0</v>
      </c>
      <c r="AY67" s="457">
        <v>0</v>
      </c>
      <c r="AZ67" s="457">
        <v>59</v>
      </c>
      <c r="BA67" s="457">
        <v>0</v>
      </c>
      <c r="BB67" s="457">
        <v>0</v>
      </c>
      <c r="BC67" s="457">
        <v>0</v>
      </c>
      <c r="BD67" s="457">
        <v>0</v>
      </c>
      <c r="BE67" s="457">
        <v>10</v>
      </c>
      <c r="BF67" s="457">
        <v>0</v>
      </c>
      <c r="BG67" s="457">
        <v>84</v>
      </c>
      <c r="BH67" s="457">
        <v>0</v>
      </c>
      <c r="BI67" s="457">
        <v>0</v>
      </c>
      <c r="BJ67" s="457">
        <v>0</v>
      </c>
      <c r="BK67" s="457">
        <v>0</v>
      </c>
      <c r="BL67" s="457">
        <v>0</v>
      </c>
      <c r="BM67" s="457">
        <v>23</v>
      </c>
      <c r="BN67" s="457">
        <v>0</v>
      </c>
      <c r="BO67" s="457">
        <v>0</v>
      </c>
      <c r="BP67" s="457">
        <v>0</v>
      </c>
      <c r="BQ67" s="457">
        <v>0</v>
      </c>
      <c r="BR67" s="457">
        <v>0</v>
      </c>
      <c r="BS67" s="457">
        <v>0</v>
      </c>
      <c r="BT67" s="457">
        <v>0</v>
      </c>
      <c r="BU67" s="457">
        <v>0</v>
      </c>
      <c r="BV67" s="457">
        <v>0</v>
      </c>
      <c r="BW67" s="457">
        <v>0</v>
      </c>
      <c r="BX67" s="457">
        <v>0</v>
      </c>
      <c r="BY67" s="457">
        <v>0</v>
      </c>
      <c r="BZ67" s="457">
        <v>0</v>
      </c>
      <c r="CA67" s="457">
        <v>0</v>
      </c>
      <c r="CB67" s="457">
        <v>0</v>
      </c>
      <c r="CC67" s="457">
        <v>0</v>
      </c>
      <c r="CD67" s="457">
        <v>0</v>
      </c>
      <c r="CE67" s="457">
        <v>424</v>
      </c>
      <c r="CF67" s="457">
        <v>0</v>
      </c>
      <c r="CG67" s="457">
        <v>0</v>
      </c>
      <c r="CH67" s="457">
        <v>0</v>
      </c>
      <c r="CI67" s="457">
        <v>0</v>
      </c>
      <c r="CJ67" s="457">
        <v>0</v>
      </c>
      <c r="CK67" s="457">
        <v>0</v>
      </c>
      <c r="CL67" s="457">
        <v>0</v>
      </c>
      <c r="CM67" s="457">
        <v>0</v>
      </c>
      <c r="CN67" s="457">
        <v>0</v>
      </c>
      <c r="CO67" s="457">
        <v>0</v>
      </c>
      <c r="CP67" s="457">
        <v>0</v>
      </c>
      <c r="CQ67" s="457">
        <v>0</v>
      </c>
      <c r="CR67" s="457">
        <v>0</v>
      </c>
      <c r="CS67" s="457">
        <v>0</v>
      </c>
      <c r="CT67" s="457">
        <v>0</v>
      </c>
      <c r="CU67" s="457">
        <v>0</v>
      </c>
      <c r="CV67" s="457">
        <v>0</v>
      </c>
      <c r="CW67" s="457">
        <v>5089</v>
      </c>
      <c r="CX67" s="457">
        <v>877</v>
      </c>
      <c r="CY67" s="457">
        <v>0</v>
      </c>
      <c r="CZ67" s="457">
        <v>185</v>
      </c>
      <c r="DA67" s="457">
        <v>0</v>
      </c>
      <c r="DB67" s="457">
        <v>0</v>
      </c>
      <c r="DC67" s="457">
        <v>0</v>
      </c>
      <c r="DD67" s="457">
        <v>0</v>
      </c>
      <c r="DE67" s="457">
        <v>0</v>
      </c>
      <c r="DF67" s="457">
        <v>0</v>
      </c>
      <c r="DG67" s="457">
        <v>0</v>
      </c>
      <c r="DH67" s="457">
        <v>0</v>
      </c>
      <c r="DI67" s="457">
        <v>0</v>
      </c>
      <c r="DJ67" s="457">
        <v>0</v>
      </c>
      <c r="DK67" s="457">
        <v>0</v>
      </c>
      <c r="DL67" s="457">
        <v>75</v>
      </c>
      <c r="DM67" s="457">
        <v>150</v>
      </c>
      <c r="DN67" s="457">
        <v>0</v>
      </c>
      <c r="DO67" s="457">
        <v>0</v>
      </c>
      <c r="DP67" s="457">
        <v>0</v>
      </c>
      <c r="DQ67" s="457">
        <v>0</v>
      </c>
      <c r="DR67" s="457">
        <v>18255</v>
      </c>
      <c r="DS67" s="457">
        <v>0</v>
      </c>
      <c r="DT67" s="457">
        <v>7800</v>
      </c>
      <c r="DU67" s="457">
        <v>0</v>
      </c>
      <c r="DV67" s="457">
        <v>6907</v>
      </c>
      <c r="DW67" s="457">
        <v>0</v>
      </c>
      <c r="DX67" s="457">
        <v>0</v>
      </c>
      <c r="DY67" s="362">
        <v>1890</v>
      </c>
      <c r="DZ67">
        <v>0</v>
      </c>
      <c r="EA67">
        <v>0</v>
      </c>
    </row>
    <row r="68" spans="1:131">
      <c r="A68" s="362" t="s">
        <v>2454</v>
      </c>
      <c r="B68" s="457">
        <v>0</v>
      </c>
      <c r="C68" s="457">
        <v>0</v>
      </c>
      <c r="D68" s="457">
        <v>0</v>
      </c>
      <c r="E68" s="457">
        <v>0</v>
      </c>
      <c r="F68" s="457">
        <v>0</v>
      </c>
      <c r="G68" s="457">
        <v>0</v>
      </c>
      <c r="H68" s="457">
        <v>0</v>
      </c>
      <c r="I68" s="457">
        <v>0</v>
      </c>
      <c r="J68" s="457">
        <v>0</v>
      </c>
      <c r="K68" s="457">
        <v>0</v>
      </c>
      <c r="L68" s="457">
        <v>0</v>
      </c>
      <c r="M68" s="457">
        <v>0</v>
      </c>
      <c r="N68" s="457">
        <v>0</v>
      </c>
      <c r="O68" s="457">
        <v>3018</v>
      </c>
      <c r="P68" s="457">
        <v>0</v>
      </c>
      <c r="Q68" s="457">
        <v>29</v>
      </c>
      <c r="R68" s="457">
        <v>133</v>
      </c>
      <c r="S68" s="457">
        <v>0</v>
      </c>
      <c r="T68" s="457">
        <v>8</v>
      </c>
      <c r="U68" s="457">
        <v>0</v>
      </c>
      <c r="V68" s="457">
        <v>0</v>
      </c>
      <c r="W68" s="457">
        <v>0</v>
      </c>
      <c r="X68" s="457">
        <v>0</v>
      </c>
      <c r="Y68" s="457">
        <v>0</v>
      </c>
      <c r="Z68" s="457">
        <v>0</v>
      </c>
      <c r="AA68" s="457">
        <v>0</v>
      </c>
      <c r="AB68" s="457">
        <v>0</v>
      </c>
      <c r="AC68" s="457">
        <v>0</v>
      </c>
      <c r="AD68" s="457">
        <v>0</v>
      </c>
      <c r="AE68" s="457">
        <v>0</v>
      </c>
      <c r="AF68" s="457">
        <v>0</v>
      </c>
      <c r="AG68" s="457">
        <v>0</v>
      </c>
      <c r="AH68" s="457">
        <v>0</v>
      </c>
      <c r="AI68" s="457">
        <v>0</v>
      </c>
      <c r="AJ68" s="457">
        <v>0</v>
      </c>
      <c r="AK68" s="457">
        <v>0</v>
      </c>
      <c r="AL68" s="457">
        <v>0</v>
      </c>
      <c r="AM68" s="457">
        <v>0</v>
      </c>
      <c r="AN68" s="457">
        <v>0</v>
      </c>
      <c r="AO68" s="457">
        <v>0</v>
      </c>
      <c r="AP68" s="457">
        <v>2510</v>
      </c>
      <c r="AQ68" s="457">
        <v>230</v>
      </c>
      <c r="AR68" s="457">
        <v>0</v>
      </c>
      <c r="AS68" s="457">
        <v>0</v>
      </c>
      <c r="AT68" s="457">
        <v>0</v>
      </c>
      <c r="AU68" s="457">
        <v>1058</v>
      </c>
      <c r="AV68" s="457">
        <v>0</v>
      </c>
      <c r="AW68" s="457">
        <v>24</v>
      </c>
      <c r="AX68" s="457">
        <v>1195</v>
      </c>
      <c r="AY68" s="457">
        <v>262</v>
      </c>
      <c r="AZ68" s="457">
        <v>0</v>
      </c>
      <c r="BA68" s="457">
        <v>0</v>
      </c>
      <c r="BB68" s="457">
        <v>0</v>
      </c>
      <c r="BC68" s="457">
        <v>0</v>
      </c>
      <c r="BD68" s="457">
        <v>0</v>
      </c>
      <c r="BE68" s="457">
        <v>0</v>
      </c>
      <c r="BF68" s="457">
        <v>0</v>
      </c>
      <c r="BG68" s="457">
        <v>0</v>
      </c>
      <c r="BH68" s="457">
        <v>0</v>
      </c>
      <c r="BI68" s="457">
        <v>0</v>
      </c>
      <c r="BJ68" s="457">
        <v>0</v>
      </c>
      <c r="BK68" s="457">
        <v>0</v>
      </c>
      <c r="BL68" s="457">
        <v>0</v>
      </c>
      <c r="BM68" s="457">
        <v>0</v>
      </c>
      <c r="BN68" s="457">
        <v>0</v>
      </c>
      <c r="BO68" s="457">
        <v>0</v>
      </c>
      <c r="BP68" s="457">
        <v>0</v>
      </c>
      <c r="BQ68" s="457">
        <v>0</v>
      </c>
      <c r="BR68" s="457">
        <v>0</v>
      </c>
      <c r="BS68" s="457">
        <v>0</v>
      </c>
      <c r="BT68" s="457">
        <v>0</v>
      </c>
      <c r="BU68" s="457">
        <v>0</v>
      </c>
      <c r="BV68" s="457">
        <v>0</v>
      </c>
      <c r="BW68" s="457">
        <v>0</v>
      </c>
      <c r="BX68" s="457">
        <v>0</v>
      </c>
      <c r="BY68" s="457">
        <v>0</v>
      </c>
      <c r="BZ68" s="457">
        <v>0</v>
      </c>
      <c r="CA68" s="457">
        <v>0</v>
      </c>
      <c r="CB68" s="457">
        <v>33</v>
      </c>
      <c r="CC68" s="457">
        <v>0</v>
      </c>
      <c r="CD68" s="457">
        <v>0</v>
      </c>
      <c r="CE68" s="457">
        <v>658</v>
      </c>
      <c r="CF68" s="457">
        <v>0</v>
      </c>
      <c r="CG68" s="457">
        <v>7</v>
      </c>
      <c r="CH68" s="457">
        <v>0</v>
      </c>
      <c r="CI68" s="457">
        <v>0</v>
      </c>
      <c r="CJ68" s="457">
        <v>0</v>
      </c>
      <c r="CK68" s="457">
        <v>0</v>
      </c>
      <c r="CL68" s="457">
        <v>0</v>
      </c>
      <c r="CM68" s="457">
        <v>0</v>
      </c>
      <c r="CN68" s="457">
        <v>658</v>
      </c>
      <c r="CO68" s="457">
        <v>0</v>
      </c>
      <c r="CP68" s="457">
        <v>0</v>
      </c>
      <c r="CQ68" s="457">
        <v>0</v>
      </c>
      <c r="CR68" s="457">
        <v>0</v>
      </c>
      <c r="CS68" s="457">
        <v>0</v>
      </c>
      <c r="CT68" s="457">
        <v>0</v>
      </c>
      <c r="CU68" s="457">
        <v>0</v>
      </c>
      <c r="CV68" s="457">
        <v>0</v>
      </c>
      <c r="CW68" s="457">
        <v>0</v>
      </c>
      <c r="CX68" s="457">
        <v>4100</v>
      </c>
      <c r="CY68" s="457">
        <v>0</v>
      </c>
      <c r="CZ68" s="457">
        <v>0</v>
      </c>
      <c r="DA68" s="457">
        <v>0</v>
      </c>
      <c r="DB68" s="457">
        <v>0</v>
      </c>
      <c r="DC68" s="457">
        <v>0</v>
      </c>
      <c r="DD68" s="457">
        <v>0</v>
      </c>
      <c r="DE68" s="457">
        <v>0</v>
      </c>
      <c r="DF68" s="457">
        <v>0</v>
      </c>
      <c r="DG68" s="457">
        <v>0</v>
      </c>
      <c r="DH68" s="457">
        <v>0</v>
      </c>
      <c r="DI68" s="457">
        <v>1721</v>
      </c>
      <c r="DJ68" s="457">
        <v>1148</v>
      </c>
      <c r="DK68" s="457">
        <v>175</v>
      </c>
      <c r="DL68" s="457">
        <v>320</v>
      </c>
      <c r="DM68" s="457">
        <v>0</v>
      </c>
      <c r="DN68" s="457">
        <v>0</v>
      </c>
      <c r="DO68" s="457">
        <v>0</v>
      </c>
      <c r="DP68" s="457">
        <v>0</v>
      </c>
      <c r="DQ68" s="457">
        <v>0</v>
      </c>
      <c r="DR68" s="457">
        <v>72855</v>
      </c>
      <c r="DS68" s="457">
        <v>0</v>
      </c>
      <c r="DT68" s="457">
        <v>34264</v>
      </c>
      <c r="DU68" s="457">
        <v>544</v>
      </c>
      <c r="DV68" s="457">
        <v>71368</v>
      </c>
      <c r="DW68" s="457">
        <v>4721</v>
      </c>
      <c r="DX68" s="457">
        <v>0</v>
      </c>
      <c r="DY68" s="362">
        <v>0</v>
      </c>
      <c r="DZ68">
        <v>0</v>
      </c>
      <c r="EA68">
        <v>0</v>
      </c>
    </row>
    <row r="69" spans="1:131">
      <c r="A69" s="362" t="s">
        <v>2831</v>
      </c>
      <c r="B69" s="457">
        <v>0</v>
      </c>
      <c r="C69" s="457">
        <v>0</v>
      </c>
      <c r="D69" s="457">
        <v>0</v>
      </c>
      <c r="E69" s="457">
        <v>0</v>
      </c>
      <c r="F69" s="457">
        <v>0</v>
      </c>
      <c r="G69" s="457">
        <v>0</v>
      </c>
      <c r="H69" s="457">
        <v>0</v>
      </c>
      <c r="I69" s="457">
        <v>0</v>
      </c>
      <c r="J69" s="457">
        <v>0</v>
      </c>
      <c r="K69" s="457">
        <v>0</v>
      </c>
      <c r="L69" s="457">
        <v>0</v>
      </c>
      <c r="M69" s="457">
        <v>0</v>
      </c>
      <c r="N69" s="457">
        <v>0</v>
      </c>
      <c r="O69" s="457">
        <v>0</v>
      </c>
      <c r="P69" s="457">
        <v>0</v>
      </c>
      <c r="Q69" s="457">
        <v>0</v>
      </c>
      <c r="R69" s="457">
        <v>0</v>
      </c>
      <c r="S69" s="457">
        <v>0</v>
      </c>
      <c r="T69" s="457">
        <v>0</v>
      </c>
      <c r="U69" s="457">
        <v>0</v>
      </c>
      <c r="V69" s="457">
        <v>0</v>
      </c>
      <c r="W69" s="457">
        <v>0</v>
      </c>
      <c r="X69" s="457">
        <v>0</v>
      </c>
      <c r="Y69" s="457">
        <v>0</v>
      </c>
      <c r="Z69" s="457">
        <v>0</v>
      </c>
      <c r="AA69" s="457">
        <v>0</v>
      </c>
      <c r="AB69" s="457">
        <v>0</v>
      </c>
      <c r="AC69" s="457">
        <v>0</v>
      </c>
      <c r="AD69" s="457">
        <v>0</v>
      </c>
      <c r="AE69" s="457">
        <v>0</v>
      </c>
      <c r="AF69" s="457">
        <v>0</v>
      </c>
      <c r="AG69" s="457">
        <v>0</v>
      </c>
      <c r="AH69" s="457">
        <v>0</v>
      </c>
      <c r="AI69" s="457">
        <v>0</v>
      </c>
      <c r="AJ69" s="457">
        <v>0</v>
      </c>
      <c r="AK69" s="457">
        <v>0</v>
      </c>
      <c r="AL69" s="457">
        <v>0</v>
      </c>
      <c r="AM69" s="457">
        <v>0</v>
      </c>
      <c r="AN69" s="457">
        <v>0</v>
      </c>
      <c r="AO69" s="457">
        <v>35057</v>
      </c>
      <c r="AP69" s="457">
        <v>20480</v>
      </c>
      <c r="AQ69" s="457">
        <v>8430</v>
      </c>
      <c r="AR69" s="457">
        <v>0</v>
      </c>
      <c r="AS69" s="457">
        <v>0</v>
      </c>
      <c r="AT69" s="457">
        <v>0</v>
      </c>
      <c r="AU69" s="457">
        <v>0</v>
      </c>
      <c r="AV69" s="457">
        <v>190</v>
      </c>
      <c r="AW69" s="457">
        <v>0</v>
      </c>
      <c r="AX69" s="457">
        <v>0</v>
      </c>
      <c r="AY69" s="457">
        <v>0</v>
      </c>
      <c r="AZ69" s="457">
        <v>0</v>
      </c>
      <c r="BA69" s="457">
        <v>0</v>
      </c>
      <c r="BB69" s="457">
        <v>0</v>
      </c>
      <c r="BC69" s="457">
        <v>0</v>
      </c>
      <c r="BD69" s="457">
        <v>0</v>
      </c>
      <c r="BE69" s="457">
        <v>0</v>
      </c>
      <c r="BF69" s="457">
        <v>0</v>
      </c>
      <c r="BG69" s="457">
        <v>0</v>
      </c>
      <c r="BH69" s="457">
        <v>0</v>
      </c>
      <c r="BI69" s="457">
        <v>0</v>
      </c>
      <c r="BJ69" s="457">
        <v>0</v>
      </c>
      <c r="BK69" s="457">
        <v>0</v>
      </c>
      <c r="BL69" s="457">
        <v>0</v>
      </c>
      <c r="BM69" s="457">
        <v>0</v>
      </c>
      <c r="BN69" s="457">
        <v>0</v>
      </c>
      <c r="BO69" s="457">
        <v>0</v>
      </c>
      <c r="BP69" s="457">
        <v>37</v>
      </c>
      <c r="BQ69" s="457">
        <v>0</v>
      </c>
      <c r="BR69" s="457">
        <v>0</v>
      </c>
      <c r="BS69" s="457">
        <v>0</v>
      </c>
      <c r="BT69" s="457">
        <v>0</v>
      </c>
      <c r="BU69" s="457">
        <v>0</v>
      </c>
      <c r="BV69" s="457">
        <v>0</v>
      </c>
      <c r="BW69" s="457">
        <v>0</v>
      </c>
      <c r="BX69" s="457">
        <v>0</v>
      </c>
      <c r="BY69" s="457">
        <v>0</v>
      </c>
      <c r="BZ69" s="457">
        <v>0</v>
      </c>
      <c r="CA69" s="457">
        <v>0</v>
      </c>
      <c r="CB69" s="457">
        <v>179</v>
      </c>
      <c r="CC69" s="457">
        <v>0</v>
      </c>
      <c r="CD69" s="457">
        <v>0</v>
      </c>
      <c r="CE69" s="457">
        <v>203</v>
      </c>
      <c r="CF69" s="457">
        <v>0</v>
      </c>
      <c r="CG69" s="457">
        <v>0</v>
      </c>
      <c r="CH69" s="457">
        <v>0</v>
      </c>
      <c r="CI69" s="457">
        <v>0</v>
      </c>
      <c r="CJ69" s="457">
        <v>0</v>
      </c>
      <c r="CK69" s="457">
        <v>244</v>
      </c>
      <c r="CL69" s="457">
        <v>0</v>
      </c>
      <c r="CM69" s="457">
        <v>0</v>
      </c>
      <c r="CN69" s="457">
        <v>694</v>
      </c>
      <c r="CO69" s="457">
        <v>0</v>
      </c>
      <c r="CP69" s="457">
        <v>0</v>
      </c>
      <c r="CQ69" s="457">
        <v>0</v>
      </c>
      <c r="CR69" s="457">
        <v>0</v>
      </c>
      <c r="CS69" s="457">
        <v>0</v>
      </c>
      <c r="CT69" s="457">
        <v>0</v>
      </c>
      <c r="CU69" s="457">
        <v>0</v>
      </c>
      <c r="CV69" s="457">
        <v>0</v>
      </c>
      <c r="CW69" s="457">
        <v>0</v>
      </c>
      <c r="CX69" s="457">
        <v>2</v>
      </c>
      <c r="CY69" s="457">
        <v>0</v>
      </c>
      <c r="CZ69" s="457">
        <v>112</v>
      </c>
      <c r="DA69" s="457">
        <v>0</v>
      </c>
      <c r="DB69" s="457">
        <v>0</v>
      </c>
      <c r="DC69" s="457">
        <v>0</v>
      </c>
      <c r="DD69" s="457">
        <v>0</v>
      </c>
      <c r="DE69" s="457">
        <v>0</v>
      </c>
      <c r="DF69" s="457">
        <v>0</v>
      </c>
      <c r="DG69" s="457">
        <v>0</v>
      </c>
      <c r="DH69" s="457">
        <v>0</v>
      </c>
      <c r="DI69" s="457">
        <v>1576</v>
      </c>
      <c r="DJ69" s="457">
        <v>959</v>
      </c>
      <c r="DK69" s="457">
        <v>0</v>
      </c>
      <c r="DL69" s="457">
        <v>62</v>
      </c>
      <c r="DM69" s="457">
        <v>967</v>
      </c>
      <c r="DN69" s="457">
        <v>0</v>
      </c>
      <c r="DO69" s="457">
        <v>0</v>
      </c>
      <c r="DP69" s="457">
        <v>0</v>
      </c>
      <c r="DQ69" s="457">
        <v>0</v>
      </c>
      <c r="DR69" s="457">
        <v>409309</v>
      </c>
      <c r="DS69" s="457">
        <v>221429</v>
      </c>
      <c r="DT69" s="457">
        <v>278123</v>
      </c>
      <c r="DU69" s="457">
        <v>0</v>
      </c>
      <c r="DV69" s="457">
        <v>158023</v>
      </c>
      <c r="DW69" s="457">
        <v>18870</v>
      </c>
      <c r="DX69" s="457">
        <v>589</v>
      </c>
      <c r="DY69" s="362">
        <v>139928</v>
      </c>
      <c r="DZ69">
        <v>10890</v>
      </c>
      <c r="EA69">
        <v>5000</v>
      </c>
    </row>
    <row r="70" spans="1:131">
      <c r="A70" s="362" t="s">
        <v>1933</v>
      </c>
      <c r="B70" s="457">
        <v>0</v>
      </c>
      <c r="C70" s="457">
        <v>0</v>
      </c>
      <c r="D70" s="457">
        <v>0</v>
      </c>
      <c r="E70" s="457">
        <v>0</v>
      </c>
      <c r="F70" s="457">
        <v>0</v>
      </c>
      <c r="G70" s="457">
        <v>0</v>
      </c>
      <c r="H70" s="457">
        <v>0</v>
      </c>
      <c r="I70" s="457">
        <v>0</v>
      </c>
      <c r="J70" s="457">
        <v>0</v>
      </c>
      <c r="K70" s="457">
        <v>0</v>
      </c>
      <c r="L70" s="457">
        <v>0</v>
      </c>
      <c r="M70" s="457">
        <v>0</v>
      </c>
      <c r="N70" s="457">
        <v>0</v>
      </c>
      <c r="O70" s="457">
        <v>0</v>
      </c>
      <c r="P70" s="457">
        <v>0</v>
      </c>
      <c r="Q70" s="457">
        <v>0</v>
      </c>
      <c r="R70" s="457">
        <v>0</v>
      </c>
      <c r="S70" s="457">
        <v>0</v>
      </c>
      <c r="T70" s="457">
        <v>0</v>
      </c>
      <c r="U70" s="457">
        <v>0</v>
      </c>
      <c r="V70" s="457">
        <v>0</v>
      </c>
      <c r="W70" s="457">
        <v>0</v>
      </c>
      <c r="X70" s="457">
        <v>0</v>
      </c>
      <c r="Y70" s="457">
        <v>0</v>
      </c>
      <c r="Z70" s="457">
        <v>0</v>
      </c>
      <c r="AA70" s="457">
        <v>0</v>
      </c>
      <c r="AB70" s="457">
        <v>0</v>
      </c>
      <c r="AC70" s="457">
        <v>0</v>
      </c>
      <c r="AD70" s="457">
        <v>0</v>
      </c>
      <c r="AE70" s="457">
        <v>0</v>
      </c>
      <c r="AF70" s="457">
        <v>0</v>
      </c>
      <c r="AG70" s="457">
        <v>0</v>
      </c>
      <c r="AH70" s="457">
        <v>0</v>
      </c>
      <c r="AI70" s="457">
        <v>0</v>
      </c>
      <c r="AJ70" s="457">
        <v>0</v>
      </c>
      <c r="AK70" s="457">
        <v>0</v>
      </c>
      <c r="AL70" s="457">
        <v>0</v>
      </c>
      <c r="AM70" s="457">
        <v>0</v>
      </c>
      <c r="AN70" s="457">
        <v>0</v>
      </c>
      <c r="AO70" s="457">
        <v>2654</v>
      </c>
      <c r="AP70" s="457">
        <v>1974</v>
      </c>
      <c r="AQ70" s="457">
        <v>468</v>
      </c>
      <c r="AR70" s="457">
        <v>0</v>
      </c>
      <c r="AS70" s="457">
        <v>0</v>
      </c>
      <c r="AT70" s="457">
        <v>0</v>
      </c>
      <c r="AU70" s="457">
        <v>753</v>
      </c>
      <c r="AV70" s="457">
        <v>57</v>
      </c>
      <c r="AW70" s="457">
        <v>0</v>
      </c>
      <c r="AX70" s="457">
        <v>100</v>
      </c>
      <c r="AY70" s="457">
        <v>0</v>
      </c>
      <c r="AZ70" s="457">
        <v>0</v>
      </c>
      <c r="BA70" s="457">
        <v>0</v>
      </c>
      <c r="BB70" s="457">
        <v>0</v>
      </c>
      <c r="BC70" s="457">
        <v>0</v>
      </c>
      <c r="BD70" s="457">
        <v>0</v>
      </c>
      <c r="BE70" s="457">
        <v>0</v>
      </c>
      <c r="BF70" s="457">
        <v>0</v>
      </c>
      <c r="BG70" s="457">
        <v>0</v>
      </c>
      <c r="BH70" s="457">
        <v>0</v>
      </c>
      <c r="BI70" s="457">
        <v>0</v>
      </c>
      <c r="BJ70" s="457">
        <v>0</v>
      </c>
      <c r="BK70" s="457">
        <v>0</v>
      </c>
      <c r="BL70" s="457">
        <v>0</v>
      </c>
      <c r="BM70" s="457">
        <v>0</v>
      </c>
      <c r="BN70" s="457">
        <v>0</v>
      </c>
      <c r="BO70" s="457">
        <v>0</v>
      </c>
      <c r="BP70" s="457">
        <v>0</v>
      </c>
      <c r="BQ70" s="457">
        <v>0</v>
      </c>
      <c r="BR70" s="457">
        <v>0</v>
      </c>
      <c r="BS70" s="457">
        <v>0</v>
      </c>
      <c r="BT70" s="457">
        <v>0</v>
      </c>
      <c r="BU70" s="457">
        <v>0</v>
      </c>
      <c r="BV70" s="457">
        <v>0</v>
      </c>
      <c r="BW70" s="457">
        <v>0</v>
      </c>
      <c r="BX70" s="457">
        <v>0</v>
      </c>
      <c r="BY70" s="457">
        <v>0</v>
      </c>
      <c r="BZ70" s="457">
        <v>0</v>
      </c>
      <c r="CA70" s="457">
        <v>0</v>
      </c>
      <c r="CB70" s="457">
        <v>0</v>
      </c>
      <c r="CC70" s="457">
        <v>0</v>
      </c>
      <c r="CD70" s="457">
        <v>0</v>
      </c>
      <c r="CE70" s="457">
        <v>140</v>
      </c>
      <c r="CF70" s="457">
        <v>24</v>
      </c>
      <c r="CG70" s="457">
        <v>0</v>
      </c>
      <c r="CH70" s="457">
        <v>0</v>
      </c>
      <c r="CI70" s="457">
        <v>0</v>
      </c>
      <c r="CJ70" s="457">
        <v>0</v>
      </c>
      <c r="CK70" s="457">
        <v>0</v>
      </c>
      <c r="CL70" s="457">
        <v>0</v>
      </c>
      <c r="CM70" s="457">
        <v>0</v>
      </c>
      <c r="CN70" s="457">
        <v>191</v>
      </c>
      <c r="CO70" s="457">
        <v>0</v>
      </c>
      <c r="CP70" s="457">
        <v>0</v>
      </c>
      <c r="CQ70" s="457">
        <v>0</v>
      </c>
      <c r="CR70" s="457">
        <v>0</v>
      </c>
      <c r="CS70" s="457">
        <v>0</v>
      </c>
      <c r="CT70" s="457">
        <v>0</v>
      </c>
      <c r="CU70" s="457">
        <v>0</v>
      </c>
      <c r="CV70" s="457">
        <v>0</v>
      </c>
      <c r="CW70" s="457">
        <v>0</v>
      </c>
      <c r="CX70" s="457">
        <v>0</v>
      </c>
      <c r="CY70" s="457">
        <v>0</v>
      </c>
      <c r="CZ70" s="457">
        <v>0</v>
      </c>
      <c r="DA70" s="457">
        <v>0</v>
      </c>
      <c r="DB70" s="457">
        <v>0</v>
      </c>
      <c r="DC70" s="457">
        <v>0</v>
      </c>
      <c r="DD70" s="457">
        <v>0</v>
      </c>
      <c r="DE70" s="457">
        <v>0</v>
      </c>
      <c r="DF70" s="457">
        <v>0</v>
      </c>
      <c r="DG70" s="457">
        <v>0</v>
      </c>
      <c r="DH70" s="457">
        <v>0</v>
      </c>
      <c r="DI70" s="457">
        <v>286</v>
      </c>
      <c r="DJ70" s="457">
        <v>5</v>
      </c>
      <c r="DK70" s="457">
        <v>0</v>
      </c>
      <c r="DL70" s="457">
        <v>108</v>
      </c>
      <c r="DM70" s="457">
        <v>0</v>
      </c>
      <c r="DN70" s="457">
        <v>0</v>
      </c>
      <c r="DO70" s="457">
        <v>5272</v>
      </c>
      <c r="DP70" s="457">
        <v>0</v>
      </c>
      <c r="DQ70" s="457">
        <v>0</v>
      </c>
      <c r="DR70" s="457">
        <v>24154</v>
      </c>
      <c r="DS70" s="457">
        <v>0</v>
      </c>
      <c r="DT70" s="457">
        <v>0</v>
      </c>
      <c r="DU70" s="457">
        <v>24173</v>
      </c>
      <c r="DV70" s="457">
        <v>34187</v>
      </c>
      <c r="DW70" s="457">
        <v>1485</v>
      </c>
      <c r="DX70" s="457">
        <v>0</v>
      </c>
      <c r="DY70" s="362">
        <v>0</v>
      </c>
      <c r="DZ70">
        <v>0</v>
      </c>
      <c r="EA70">
        <v>0</v>
      </c>
    </row>
    <row r="71" spans="1:131">
      <c r="A71" s="362" t="s">
        <v>2009</v>
      </c>
      <c r="B71" s="457">
        <v>0</v>
      </c>
      <c r="C71" s="457">
        <v>0</v>
      </c>
      <c r="D71" s="457">
        <v>0</v>
      </c>
      <c r="E71" s="457">
        <v>0</v>
      </c>
      <c r="F71" s="457">
        <v>0</v>
      </c>
      <c r="G71" s="457">
        <v>0</v>
      </c>
      <c r="H71" s="457">
        <v>0</v>
      </c>
      <c r="I71" s="457">
        <v>0</v>
      </c>
      <c r="J71" s="457">
        <v>0</v>
      </c>
      <c r="K71" s="457">
        <v>0</v>
      </c>
      <c r="L71" s="457">
        <v>0</v>
      </c>
      <c r="M71" s="457">
        <v>0</v>
      </c>
      <c r="N71" s="457">
        <v>0</v>
      </c>
      <c r="O71" s="457">
        <v>0</v>
      </c>
      <c r="P71" s="457">
        <v>0</v>
      </c>
      <c r="Q71" s="457">
        <v>31</v>
      </c>
      <c r="R71" s="457">
        <v>0</v>
      </c>
      <c r="S71" s="457">
        <v>0</v>
      </c>
      <c r="T71" s="457">
        <v>0</v>
      </c>
      <c r="U71" s="457">
        <v>0</v>
      </c>
      <c r="V71" s="457">
        <v>0</v>
      </c>
      <c r="W71" s="457">
        <v>0</v>
      </c>
      <c r="X71" s="457">
        <v>0</v>
      </c>
      <c r="Y71" s="457">
        <v>0</v>
      </c>
      <c r="Z71" s="457">
        <v>0</v>
      </c>
      <c r="AA71" s="457">
        <v>0</v>
      </c>
      <c r="AB71" s="457">
        <v>0</v>
      </c>
      <c r="AC71" s="457">
        <v>0</v>
      </c>
      <c r="AD71" s="457">
        <v>0</v>
      </c>
      <c r="AE71" s="457">
        <v>0</v>
      </c>
      <c r="AF71" s="457">
        <v>0</v>
      </c>
      <c r="AG71" s="457">
        <v>0</v>
      </c>
      <c r="AH71" s="457">
        <v>0</v>
      </c>
      <c r="AI71" s="457">
        <v>0</v>
      </c>
      <c r="AJ71" s="457">
        <v>0</v>
      </c>
      <c r="AK71" s="457">
        <v>0</v>
      </c>
      <c r="AL71" s="457">
        <v>0</v>
      </c>
      <c r="AM71" s="457">
        <v>0</v>
      </c>
      <c r="AN71" s="457">
        <v>0</v>
      </c>
      <c r="AO71" s="457">
        <v>13548</v>
      </c>
      <c r="AP71" s="457">
        <v>654</v>
      </c>
      <c r="AQ71" s="457">
        <v>2299</v>
      </c>
      <c r="AR71" s="457">
        <v>0</v>
      </c>
      <c r="AS71" s="457">
        <v>0</v>
      </c>
      <c r="AT71" s="457">
        <v>0</v>
      </c>
      <c r="AU71" s="457">
        <v>654</v>
      </c>
      <c r="AV71" s="457">
        <v>0</v>
      </c>
      <c r="AW71" s="457">
        <v>0</v>
      </c>
      <c r="AX71" s="457">
        <v>0</v>
      </c>
      <c r="AY71" s="457">
        <v>0</v>
      </c>
      <c r="AZ71" s="457">
        <v>0</v>
      </c>
      <c r="BA71" s="457">
        <v>0</v>
      </c>
      <c r="BB71" s="457">
        <v>0</v>
      </c>
      <c r="BC71" s="457">
        <v>0</v>
      </c>
      <c r="BD71" s="457">
        <v>0</v>
      </c>
      <c r="BE71" s="457">
        <v>0</v>
      </c>
      <c r="BF71" s="457">
        <v>0</v>
      </c>
      <c r="BG71" s="457">
        <v>3192</v>
      </c>
      <c r="BH71" s="457">
        <v>0</v>
      </c>
      <c r="BI71" s="457">
        <v>0</v>
      </c>
      <c r="BJ71" s="457">
        <v>0</v>
      </c>
      <c r="BK71" s="457">
        <v>0</v>
      </c>
      <c r="BL71" s="457">
        <v>0</v>
      </c>
      <c r="BM71" s="457">
        <v>87</v>
      </c>
      <c r="BN71" s="457">
        <v>0</v>
      </c>
      <c r="BO71" s="457">
        <v>0</v>
      </c>
      <c r="BP71" s="457">
        <v>0</v>
      </c>
      <c r="BQ71" s="457">
        <v>0</v>
      </c>
      <c r="BR71" s="457">
        <v>0</v>
      </c>
      <c r="BS71" s="457">
        <v>0</v>
      </c>
      <c r="BT71" s="457">
        <v>0</v>
      </c>
      <c r="BU71" s="457">
        <v>0</v>
      </c>
      <c r="BV71" s="457">
        <v>51</v>
      </c>
      <c r="BW71" s="457">
        <v>0</v>
      </c>
      <c r="BX71" s="457">
        <v>0</v>
      </c>
      <c r="BY71" s="457">
        <v>0</v>
      </c>
      <c r="BZ71" s="457">
        <v>0</v>
      </c>
      <c r="CA71" s="457">
        <v>0</v>
      </c>
      <c r="CB71" s="457">
        <v>347</v>
      </c>
      <c r="CC71" s="457">
        <v>0</v>
      </c>
      <c r="CD71" s="457">
        <v>40</v>
      </c>
      <c r="CE71" s="457">
        <v>298</v>
      </c>
      <c r="CF71" s="457">
        <v>0</v>
      </c>
      <c r="CG71" s="457">
        <v>0</v>
      </c>
      <c r="CH71" s="457">
        <v>0</v>
      </c>
      <c r="CI71" s="457">
        <v>0</v>
      </c>
      <c r="CJ71" s="457">
        <v>0</v>
      </c>
      <c r="CK71" s="457">
        <v>187</v>
      </c>
      <c r="CL71" s="457">
        <v>0</v>
      </c>
      <c r="CM71" s="457">
        <v>0</v>
      </c>
      <c r="CN71" s="457">
        <v>903</v>
      </c>
      <c r="CO71" s="457">
        <v>0</v>
      </c>
      <c r="CP71" s="457">
        <v>0</v>
      </c>
      <c r="CQ71" s="457">
        <v>0</v>
      </c>
      <c r="CR71" s="457">
        <v>0</v>
      </c>
      <c r="CS71" s="457">
        <v>0</v>
      </c>
      <c r="CT71" s="457">
        <v>0</v>
      </c>
      <c r="CU71" s="457">
        <v>0</v>
      </c>
      <c r="CV71" s="457">
        <v>0</v>
      </c>
      <c r="CW71" s="457">
        <v>687</v>
      </c>
      <c r="CX71" s="457">
        <v>0</v>
      </c>
      <c r="CY71" s="457">
        <v>0</v>
      </c>
      <c r="CZ71" s="457">
        <v>0</v>
      </c>
      <c r="DA71" s="457">
        <v>0</v>
      </c>
      <c r="DB71" s="457">
        <v>0</v>
      </c>
      <c r="DC71" s="457">
        <v>0</v>
      </c>
      <c r="DD71" s="457">
        <v>0</v>
      </c>
      <c r="DE71" s="457">
        <v>0</v>
      </c>
      <c r="DF71" s="457">
        <v>0</v>
      </c>
      <c r="DG71" s="457">
        <v>0</v>
      </c>
      <c r="DH71" s="457">
        <v>0</v>
      </c>
      <c r="DI71" s="457">
        <v>330</v>
      </c>
      <c r="DJ71" s="457">
        <v>533</v>
      </c>
      <c r="DK71" s="457">
        <v>20</v>
      </c>
      <c r="DL71" s="457">
        <v>0</v>
      </c>
      <c r="DM71" s="457">
        <v>0</v>
      </c>
      <c r="DN71" s="457">
        <v>1018</v>
      </c>
      <c r="DO71" s="457">
        <v>160</v>
      </c>
      <c r="DP71" s="457">
        <v>0</v>
      </c>
      <c r="DQ71" s="457">
        <v>0</v>
      </c>
      <c r="DR71" s="457">
        <v>129960</v>
      </c>
      <c r="DS71" s="457">
        <v>118009</v>
      </c>
      <c r="DT71" s="457">
        <v>80770</v>
      </c>
      <c r="DU71" s="457">
        <v>0</v>
      </c>
      <c r="DV71" s="457">
        <v>18000</v>
      </c>
      <c r="DW71" s="457">
        <v>9932</v>
      </c>
      <c r="DX71" s="457">
        <v>1862</v>
      </c>
      <c r="DY71" s="362">
        <v>1498</v>
      </c>
      <c r="DZ71">
        <v>19145</v>
      </c>
      <c r="EA71">
        <v>2858</v>
      </c>
    </row>
    <row r="72" spans="1:131">
      <c r="A72" s="362" t="s">
        <v>2131</v>
      </c>
      <c r="B72" s="457">
        <v>0</v>
      </c>
      <c r="C72" s="457">
        <v>0</v>
      </c>
      <c r="D72" s="457">
        <v>0</v>
      </c>
      <c r="E72" s="457">
        <v>0</v>
      </c>
      <c r="F72" s="457">
        <v>0</v>
      </c>
      <c r="G72" s="457">
        <v>0</v>
      </c>
      <c r="H72" s="457">
        <v>0</v>
      </c>
      <c r="I72" s="457">
        <v>0</v>
      </c>
      <c r="J72" s="457">
        <v>0</v>
      </c>
      <c r="K72" s="457">
        <v>0</v>
      </c>
      <c r="L72" s="457">
        <v>0</v>
      </c>
      <c r="M72" s="457">
        <v>0</v>
      </c>
      <c r="N72" s="457">
        <v>0</v>
      </c>
      <c r="O72" s="457">
        <v>0</v>
      </c>
      <c r="P72" s="457">
        <v>0</v>
      </c>
      <c r="Q72" s="457">
        <v>0</v>
      </c>
      <c r="R72" s="457">
        <v>0</v>
      </c>
      <c r="S72" s="457">
        <v>0</v>
      </c>
      <c r="T72" s="457">
        <v>0</v>
      </c>
      <c r="U72" s="457">
        <v>0</v>
      </c>
      <c r="V72" s="457">
        <v>0</v>
      </c>
      <c r="W72" s="457">
        <v>0</v>
      </c>
      <c r="X72" s="457">
        <v>0</v>
      </c>
      <c r="Y72" s="457">
        <v>0</v>
      </c>
      <c r="Z72" s="457">
        <v>0</v>
      </c>
      <c r="AA72" s="457">
        <v>0</v>
      </c>
      <c r="AB72" s="457">
        <v>0</v>
      </c>
      <c r="AC72" s="457">
        <v>0</v>
      </c>
      <c r="AD72" s="457">
        <v>0</v>
      </c>
      <c r="AE72" s="457">
        <v>0</v>
      </c>
      <c r="AF72" s="457">
        <v>0</v>
      </c>
      <c r="AG72" s="457">
        <v>0</v>
      </c>
      <c r="AH72" s="457">
        <v>0</v>
      </c>
      <c r="AI72" s="457">
        <v>0</v>
      </c>
      <c r="AJ72" s="457">
        <v>0</v>
      </c>
      <c r="AK72" s="457">
        <v>0</v>
      </c>
      <c r="AL72" s="457">
        <v>0</v>
      </c>
      <c r="AM72" s="457">
        <v>0</v>
      </c>
      <c r="AN72" s="457">
        <v>0</v>
      </c>
      <c r="AO72" s="457">
        <v>17590</v>
      </c>
      <c r="AP72" s="457">
        <v>2413</v>
      </c>
      <c r="AQ72" s="457">
        <v>4162</v>
      </c>
      <c r="AR72" s="457">
        <v>6445</v>
      </c>
      <c r="AS72" s="457">
        <v>0</v>
      </c>
      <c r="AT72" s="457">
        <v>0</v>
      </c>
      <c r="AU72" s="457">
        <v>104</v>
      </c>
      <c r="AV72" s="457">
        <v>0</v>
      </c>
      <c r="AW72" s="457">
        <v>0</v>
      </c>
      <c r="AX72" s="457">
        <v>0</v>
      </c>
      <c r="AY72" s="457">
        <v>0</v>
      </c>
      <c r="AZ72" s="457">
        <v>0</v>
      </c>
      <c r="BA72" s="457">
        <v>0</v>
      </c>
      <c r="BB72" s="457">
        <v>0</v>
      </c>
      <c r="BC72" s="457">
        <v>0</v>
      </c>
      <c r="BD72" s="457">
        <v>0</v>
      </c>
      <c r="BE72" s="457">
        <v>0</v>
      </c>
      <c r="BF72" s="457">
        <v>0</v>
      </c>
      <c r="BG72" s="457">
        <v>23</v>
      </c>
      <c r="BH72" s="457">
        <v>0</v>
      </c>
      <c r="BI72" s="457">
        <v>0</v>
      </c>
      <c r="BJ72" s="457">
        <v>0</v>
      </c>
      <c r="BK72" s="457">
        <v>0</v>
      </c>
      <c r="BL72" s="457">
        <v>0</v>
      </c>
      <c r="BM72" s="457">
        <v>0</v>
      </c>
      <c r="BN72" s="457">
        <v>0</v>
      </c>
      <c r="BO72" s="457">
        <v>0</v>
      </c>
      <c r="BP72" s="457">
        <v>0</v>
      </c>
      <c r="BQ72" s="457">
        <v>0</v>
      </c>
      <c r="BR72" s="457">
        <v>0</v>
      </c>
      <c r="BS72" s="457">
        <v>0</v>
      </c>
      <c r="BT72" s="457">
        <v>0</v>
      </c>
      <c r="BU72" s="457">
        <v>0</v>
      </c>
      <c r="BV72" s="457">
        <v>0</v>
      </c>
      <c r="BW72" s="457">
        <v>0</v>
      </c>
      <c r="BX72" s="457">
        <v>0</v>
      </c>
      <c r="BY72" s="457">
        <v>0</v>
      </c>
      <c r="BZ72" s="457">
        <v>0</v>
      </c>
      <c r="CA72" s="457">
        <v>0</v>
      </c>
      <c r="CB72" s="457">
        <v>0</v>
      </c>
      <c r="CC72" s="457">
        <v>0</v>
      </c>
      <c r="CD72" s="457">
        <v>0</v>
      </c>
      <c r="CE72" s="457">
        <v>0</v>
      </c>
      <c r="CF72" s="457">
        <v>0</v>
      </c>
      <c r="CG72" s="457">
        <v>0</v>
      </c>
      <c r="CH72" s="457">
        <v>0</v>
      </c>
      <c r="CI72" s="457">
        <v>0</v>
      </c>
      <c r="CJ72" s="457">
        <v>0</v>
      </c>
      <c r="CK72" s="457">
        <v>0</v>
      </c>
      <c r="CL72" s="457">
        <v>0</v>
      </c>
      <c r="CM72" s="457">
        <v>0</v>
      </c>
      <c r="CN72" s="457">
        <v>0</v>
      </c>
      <c r="CO72" s="457">
        <v>0</v>
      </c>
      <c r="CP72" s="457">
        <v>0</v>
      </c>
      <c r="CQ72" s="457">
        <v>0</v>
      </c>
      <c r="CR72" s="457">
        <v>0</v>
      </c>
      <c r="CS72" s="457">
        <v>0</v>
      </c>
      <c r="CT72" s="457">
        <v>0</v>
      </c>
      <c r="CU72" s="457">
        <v>0</v>
      </c>
      <c r="CV72" s="457">
        <v>0</v>
      </c>
      <c r="CW72" s="457">
        <v>5516</v>
      </c>
      <c r="CX72" s="457">
        <v>0</v>
      </c>
      <c r="CY72" s="457">
        <v>0</v>
      </c>
      <c r="CZ72" s="457">
        <v>0</v>
      </c>
      <c r="DA72" s="457">
        <v>0</v>
      </c>
      <c r="DB72" s="457">
        <v>0</v>
      </c>
      <c r="DC72" s="457">
        <v>0</v>
      </c>
      <c r="DD72" s="457">
        <v>0</v>
      </c>
      <c r="DE72" s="457">
        <v>0</v>
      </c>
      <c r="DF72" s="457">
        <v>23</v>
      </c>
      <c r="DG72" s="457">
        <v>0</v>
      </c>
      <c r="DH72" s="457">
        <v>0</v>
      </c>
      <c r="DI72" s="457">
        <v>963</v>
      </c>
      <c r="DJ72" s="457">
        <v>0</v>
      </c>
      <c r="DK72" s="457">
        <v>0</v>
      </c>
      <c r="DL72" s="457">
        <v>1</v>
      </c>
      <c r="DM72" s="457">
        <v>0</v>
      </c>
      <c r="DN72" s="457">
        <v>2574</v>
      </c>
      <c r="DO72" s="457">
        <v>0</v>
      </c>
      <c r="DP72" s="457">
        <v>0</v>
      </c>
      <c r="DQ72" s="457">
        <v>0</v>
      </c>
      <c r="DR72" s="457">
        <v>189868</v>
      </c>
      <c r="DS72" s="457">
        <v>132995</v>
      </c>
      <c r="DT72" s="457">
        <v>131212</v>
      </c>
      <c r="DU72" s="457">
        <v>0</v>
      </c>
      <c r="DV72" s="457">
        <v>17426</v>
      </c>
      <c r="DW72" s="457">
        <v>8610</v>
      </c>
      <c r="DX72" s="457">
        <v>955</v>
      </c>
      <c r="DY72" s="362">
        <v>0</v>
      </c>
      <c r="DZ72">
        <v>0</v>
      </c>
      <c r="EA72">
        <v>0</v>
      </c>
    </row>
    <row r="73" spans="1:131">
      <c r="A73" s="362" t="s">
        <v>2198</v>
      </c>
      <c r="B73" s="457">
        <v>0</v>
      </c>
      <c r="C73" s="457">
        <v>0</v>
      </c>
      <c r="D73" s="457">
        <v>0</v>
      </c>
      <c r="E73" s="457">
        <v>0</v>
      </c>
      <c r="F73" s="457">
        <v>0</v>
      </c>
      <c r="G73" s="457">
        <v>0</v>
      </c>
      <c r="H73" s="457">
        <v>0</v>
      </c>
      <c r="I73" s="457">
        <v>0</v>
      </c>
      <c r="J73" s="457">
        <v>0</v>
      </c>
      <c r="K73" s="457">
        <v>0</v>
      </c>
      <c r="L73" s="457">
        <v>0</v>
      </c>
      <c r="M73" s="457">
        <v>0</v>
      </c>
      <c r="N73" s="457">
        <v>0</v>
      </c>
      <c r="O73" s="457">
        <v>0</v>
      </c>
      <c r="P73" s="457">
        <v>0</v>
      </c>
      <c r="Q73" s="457">
        <v>104</v>
      </c>
      <c r="R73" s="457">
        <v>0</v>
      </c>
      <c r="S73" s="457">
        <v>0</v>
      </c>
      <c r="T73" s="457">
        <v>328</v>
      </c>
      <c r="U73" s="457">
        <v>0</v>
      </c>
      <c r="V73" s="457">
        <v>0</v>
      </c>
      <c r="W73" s="457">
        <v>0</v>
      </c>
      <c r="X73" s="457">
        <v>0</v>
      </c>
      <c r="Y73" s="457">
        <v>0</v>
      </c>
      <c r="Z73" s="457">
        <v>0</v>
      </c>
      <c r="AA73" s="457">
        <v>0</v>
      </c>
      <c r="AB73" s="457">
        <v>0</v>
      </c>
      <c r="AC73" s="457">
        <v>0</v>
      </c>
      <c r="AD73" s="457">
        <v>0</v>
      </c>
      <c r="AE73" s="457">
        <v>0</v>
      </c>
      <c r="AF73" s="457">
        <v>0</v>
      </c>
      <c r="AG73" s="457">
        <v>0</v>
      </c>
      <c r="AH73" s="457">
        <v>0</v>
      </c>
      <c r="AI73" s="457">
        <v>0</v>
      </c>
      <c r="AJ73" s="457">
        <v>0</v>
      </c>
      <c r="AK73" s="457">
        <v>0</v>
      </c>
      <c r="AL73" s="457">
        <v>0</v>
      </c>
      <c r="AM73" s="457">
        <v>0</v>
      </c>
      <c r="AN73" s="457">
        <v>0</v>
      </c>
      <c r="AO73" s="457">
        <v>3012</v>
      </c>
      <c r="AP73" s="457">
        <v>902</v>
      </c>
      <c r="AQ73" s="457">
        <v>365</v>
      </c>
      <c r="AR73" s="457">
        <v>46</v>
      </c>
      <c r="AS73" s="457">
        <v>0</v>
      </c>
      <c r="AT73" s="457">
        <v>0</v>
      </c>
      <c r="AU73" s="457">
        <v>1031</v>
      </c>
      <c r="AV73" s="457">
        <v>0</v>
      </c>
      <c r="AW73" s="457">
        <v>0</v>
      </c>
      <c r="AX73" s="457">
        <v>4</v>
      </c>
      <c r="AY73" s="457">
        <v>0</v>
      </c>
      <c r="AZ73" s="457">
        <v>0</v>
      </c>
      <c r="BA73" s="457">
        <v>0</v>
      </c>
      <c r="BB73" s="457">
        <v>0</v>
      </c>
      <c r="BC73" s="457">
        <v>0</v>
      </c>
      <c r="BD73" s="457">
        <v>0</v>
      </c>
      <c r="BE73" s="457">
        <v>0</v>
      </c>
      <c r="BF73" s="457">
        <v>0</v>
      </c>
      <c r="BG73" s="457">
        <v>0</v>
      </c>
      <c r="BH73" s="457">
        <v>0</v>
      </c>
      <c r="BI73" s="457">
        <v>0</v>
      </c>
      <c r="BJ73" s="457">
        <v>0</v>
      </c>
      <c r="BK73" s="457">
        <v>0</v>
      </c>
      <c r="BL73" s="457">
        <v>0</v>
      </c>
      <c r="BM73" s="457">
        <v>0</v>
      </c>
      <c r="BN73" s="457">
        <v>0</v>
      </c>
      <c r="BO73" s="457">
        <v>0</v>
      </c>
      <c r="BP73" s="457">
        <v>10</v>
      </c>
      <c r="BQ73" s="457">
        <v>0</v>
      </c>
      <c r="BR73" s="457">
        <v>0</v>
      </c>
      <c r="BS73" s="457">
        <v>0</v>
      </c>
      <c r="BT73" s="457">
        <v>0</v>
      </c>
      <c r="BU73" s="457">
        <v>0</v>
      </c>
      <c r="BV73" s="457">
        <v>15</v>
      </c>
      <c r="BW73" s="457">
        <v>0</v>
      </c>
      <c r="BX73" s="457">
        <v>0</v>
      </c>
      <c r="BY73" s="457">
        <v>0</v>
      </c>
      <c r="BZ73" s="457">
        <v>0</v>
      </c>
      <c r="CA73" s="457">
        <v>0</v>
      </c>
      <c r="CB73" s="457">
        <v>0</v>
      </c>
      <c r="CC73" s="457">
        <v>0</v>
      </c>
      <c r="CD73" s="457">
        <v>0</v>
      </c>
      <c r="CE73" s="457">
        <v>0</v>
      </c>
      <c r="CF73" s="457">
        <v>0</v>
      </c>
      <c r="CG73" s="457">
        <v>0</v>
      </c>
      <c r="CH73" s="457">
        <v>0</v>
      </c>
      <c r="CI73" s="457">
        <v>0</v>
      </c>
      <c r="CJ73" s="457">
        <v>0</v>
      </c>
      <c r="CK73" s="457">
        <v>0</v>
      </c>
      <c r="CL73" s="457">
        <v>0</v>
      </c>
      <c r="CM73" s="457">
        <v>0</v>
      </c>
      <c r="CN73" s="457">
        <v>0</v>
      </c>
      <c r="CO73" s="457">
        <v>0</v>
      </c>
      <c r="CP73" s="457">
        <v>0</v>
      </c>
      <c r="CQ73" s="457">
        <v>0</v>
      </c>
      <c r="CR73" s="457">
        <v>0</v>
      </c>
      <c r="CS73" s="457">
        <v>0</v>
      </c>
      <c r="CT73" s="457">
        <v>213</v>
      </c>
      <c r="CU73" s="457">
        <v>99</v>
      </c>
      <c r="CV73" s="457">
        <v>0</v>
      </c>
      <c r="CW73" s="457">
        <v>857</v>
      </c>
      <c r="CX73" s="457">
        <v>0</v>
      </c>
      <c r="CY73" s="457">
        <v>0</v>
      </c>
      <c r="CZ73" s="457">
        <v>0</v>
      </c>
      <c r="DA73" s="457">
        <v>0</v>
      </c>
      <c r="DB73" s="457">
        <v>0</v>
      </c>
      <c r="DC73" s="457">
        <v>0</v>
      </c>
      <c r="DD73" s="457">
        <v>0</v>
      </c>
      <c r="DE73" s="457">
        <v>0</v>
      </c>
      <c r="DF73" s="457">
        <v>0</v>
      </c>
      <c r="DG73" s="457">
        <v>0</v>
      </c>
      <c r="DH73" s="457">
        <v>0</v>
      </c>
      <c r="DI73" s="457">
        <v>202</v>
      </c>
      <c r="DJ73" s="457">
        <v>493</v>
      </c>
      <c r="DK73" s="457">
        <v>0</v>
      </c>
      <c r="DL73" s="457">
        <v>0</v>
      </c>
      <c r="DM73" s="457">
        <v>0</v>
      </c>
      <c r="DN73" s="457">
        <v>0</v>
      </c>
      <c r="DO73" s="457">
        <v>0</v>
      </c>
      <c r="DP73" s="457">
        <v>0</v>
      </c>
      <c r="DQ73" s="457">
        <v>0</v>
      </c>
      <c r="DR73" s="457">
        <v>5421</v>
      </c>
      <c r="DS73" s="457">
        <v>0</v>
      </c>
      <c r="DT73" s="457">
        <v>5450</v>
      </c>
      <c r="DU73" s="457">
        <v>2230</v>
      </c>
      <c r="DV73" s="457">
        <v>21538</v>
      </c>
      <c r="DW73" s="457">
        <v>2124</v>
      </c>
      <c r="DX73" s="457">
        <v>0</v>
      </c>
      <c r="DY73" s="362">
        <v>0</v>
      </c>
      <c r="DZ73">
        <v>0</v>
      </c>
      <c r="EA73">
        <v>0</v>
      </c>
    </row>
    <row r="74" spans="1:131">
      <c r="A74" s="362" t="s">
        <v>2301</v>
      </c>
      <c r="B74" s="457">
        <v>0</v>
      </c>
      <c r="C74" s="457">
        <v>0</v>
      </c>
      <c r="D74" s="457">
        <v>0</v>
      </c>
      <c r="E74" s="457">
        <v>0</v>
      </c>
      <c r="F74" s="457">
        <v>0</v>
      </c>
      <c r="G74" s="457">
        <v>0</v>
      </c>
      <c r="H74" s="457">
        <v>0</v>
      </c>
      <c r="I74" s="457">
        <v>0</v>
      </c>
      <c r="J74" s="457">
        <v>0</v>
      </c>
      <c r="K74" s="457">
        <v>0</v>
      </c>
      <c r="L74" s="457">
        <v>0</v>
      </c>
      <c r="M74" s="457">
        <v>0</v>
      </c>
      <c r="N74" s="457">
        <v>1245</v>
      </c>
      <c r="O74" s="457">
        <v>0</v>
      </c>
      <c r="P74" s="457">
        <v>0</v>
      </c>
      <c r="Q74" s="457">
        <v>16</v>
      </c>
      <c r="R74" s="457">
        <v>0</v>
      </c>
      <c r="S74" s="457">
        <v>0</v>
      </c>
      <c r="T74" s="457">
        <v>0</v>
      </c>
      <c r="U74" s="457">
        <v>0</v>
      </c>
      <c r="V74" s="457">
        <v>0</v>
      </c>
      <c r="W74" s="457">
        <v>0</v>
      </c>
      <c r="X74" s="457">
        <v>0</v>
      </c>
      <c r="Y74" s="457">
        <v>0</v>
      </c>
      <c r="Z74" s="457">
        <v>0</v>
      </c>
      <c r="AA74" s="457">
        <v>0</v>
      </c>
      <c r="AB74" s="457">
        <v>0</v>
      </c>
      <c r="AC74" s="457">
        <v>0</v>
      </c>
      <c r="AD74" s="457">
        <v>0</v>
      </c>
      <c r="AE74" s="457">
        <v>0</v>
      </c>
      <c r="AF74" s="457">
        <v>0</v>
      </c>
      <c r="AG74" s="457">
        <v>0</v>
      </c>
      <c r="AH74" s="457">
        <v>0</v>
      </c>
      <c r="AI74" s="457">
        <v>0</v>
      </c>
      <c r="AJ74" s="457">
        <v>0</v>
      </c>
      <c r="AK74" s="457">
        <v>0</v>
      </c>
      <c r="AL74" s="457">
        <v>0</v>
      </c>
      <c r="AM74" s="457">
        <v>0</v>
      </c>
      <c r="AN74" s="457">
        <v>0</v>
      </c>
      <c r="AO74" s="457">
        <v>0</v>
      </c>
      <c r="AP74" s="457">
        <v>1630</v>
      </c>
      <c r="AQ74" s="457">
        <v>62</v>
      </c>
      <c r="AR74" s="457">
        <v>0</v>
      </c>
      <c r="AS74" s="457">
        <v>0</v>
      </c>
      <c r="AT74" s="457">
        <v>0</v>
      </c>
      <c r="AU74" s="457">
        <v>1213</v>
      </c>
      <c r="AV74" s="457">
        <v>0</v>
      </c>
      <c r="AW74" s="457">
        <v>0</v>
      </c>
      <c r="AX74" s="457">
        <v>1148</v>
      </c>
      <c r="AY74" s="457">
        <v>0</v>
      </c>
      <c r="AZ74" s="457">
        <v>20</v>
      </c>
      <c r="BA74" s="457">
        <v>0</v>
      </c>
      <c r="BB74" s="457">
        <v>0</v>
      </c>
      <c r="BC74" s="457">
        <v>0</v>
      </c>
      <c r="BD74" s="457">
        <v>0</v>
      </c>
      <c r="BE74" s="457">
        <v>0</v>
      </c>
      <c r="BF74" s="457">
        <v>0</v>
      </c>
      <c r="BG74" s="457">
        <v>275</v>
      </c>
      <c r="BH74" s="457">
        <v>0</v>
      </c>
      <c r="BI74" s="457">
        <v>0</v>
      </c>
      <c r="BJ74" s="457">
        <v>0</v>
      </c>
      <c r="BK74" s="457">
        <v>0</v>
      </c>
      <c r="BL74" s="457">
        <v>0</v>
      </c>
      <c r="BM74" s="457">
        <v>0</v>
      </c>
      <c r="BN74" s="457">
        <v>0</v>
      </c>
      <c r="BO74" s="457">
        <v>40</v>
      </c>
      <c r="BP74" s="457">
        <v>0</v>
      </c>
      <c r="BQ74" s="457">
        <v>0</v>
      </c>
      <c r="BR74" s="457">
        <v>0</v>
      </c>
      <c r="BS74" s="457">
        <v>0</v>
      </c>
      <c r="BT74" s="457">
        <v>0</v>
      </c>
      <c r="BU74" s="457">
        <v>0</v>
      </c>
      <c r="BV74" s="457">
        <v>0</v>
      </c>
      <c r="BW74" s="457">
        <v>0</v>
      </c>
      <c r="BX74" s="457">
        <v>0</v>
      </c>
      <c r="BY74" s="457">
        <v>0</v>
      </c>
      <c r="BZ74" s="457">
        <v>0</v>
      </c>
      <c r="CA74" s="457">
        <v>0</v>
      </c>
      <c r="CB74" s="457">
        <v>0</v>
      </c>
      <c r="CC74" s="457">
        <v>0</v>
      </c>
      <c r="CD74" s="457">
        <v>0</v>
      </c>
      <c r="CE74" s="457">
        <v>1364</v>
      </c>
      <c r="CF74" s="457">
        <v>0</v>
      </c>
      <c r="CG74" s="457">
        <v>0</v>
      </c>
      <c r="CH74" s="457">
        <v>0</v>
      </c>
      <c r="CI74" s="457">
        <v>0</v>
      </c>
      <c r="CJ74" s="457">
        <v>35</v>
      </c>
      <c r="CK74" s="457">
        <v>0</v>
      </c>
      <c r="CL74" s="457">
        <v>0</v>
      </c>
      <c r="CM74" s="457">
        <v>0</v>
      </c>
      <c r="CN74" s="457">
        <v>119</v>
      </c>
      <c r="CO74" s="457">
        <v>0</v>
      </c>
      <c r="CP74" s="457">
        <v>0</v>
      </c>
      <c r="CQ74" s="457">
        <v>0</v>
      </c>
      <c r="CR74" s="457">
        <v>0</v>
      </c>
      <c r="CS74" s="457">
        <v>0</v>
      </c>
      <c r="CT74" s="457">
        <v>0</v>
      </c>
      <c r="CU74" s="457">
        <v>0</v>
      </c>
      <c r="CV74" s="457">
        <v>0</v>
      </c>
      <c r="CW74" s="457">
        <v>0</v>
      </c>
      <c r="CX74" s="457">
        <v>0</v>
      </c>
      <c r="CY74" s="457">
        <v>0</v>
      </c>
      <c r="CZ74" s="457">
        <v>60</v>
      </c>
      <c r="DA74" s="457">
        <v>0</v>
      </c>
      <c r="DB74" s="457">
        <v>0</v>
      </c>
      <c r="DC74" s="457">
        <v>0</v>
      </c>
      <c r="DD74" s="457">
        <v>0</v>
      </c>
      <c r="DE74" s="457">
        <v>0</v>
      </c>
      <c r="DF74" s="457">
        <v>0</v>
      </c>
      <c r="DG74" s="457">
        <v>0</v>
      </c>
      <c r="DH74" s="457">
        <v>0</v>
      </c>
      <c r="DI74" s="457">
        <v>2731</v>
      </c>
      <c r="DJ74" s="457">
        <v>0</v>
      </c>
      <c r="DK74" s="457">
        <v>47</v>
      </c>
      <c r="DL74" s="457">
        <v>0</v>
      </c>
      <c r="DM74" s="457">
        <v>0</v>
      </c>
      <c r="DN74" s="457">
        <v>0</v>
      </c>
      <c r="DO74" s="457">
        <v>0</v>
      </c>
      <c r="DP74" s="457">
        <v>0</v>
      </c>
      <c r="DQ74" s="457">
        <v>0</v>
      </c>
      <c r="DR74" s="457">
        <v>-154</v>
      </c>
      <c r="DS74" s="457">
        <v>0</v>
      </c>
      <c r="DT74" s="457">
        <v>0</v>
      </c>
      <c r="DU74" s="457">
        <v>0</v>
      </c>
      <c r="DV74" s="457">
        <v>23101</v>
      </c>
      <c r="DW74" s="457">
        <v>371</v>
      </c>
      <c r="DX74" s="457">
        <v>0</v>
      </c>
      <c r="DY74" s="362">
        <v>0</v>
      </c>
      <c r="DZ74">
        <v>0</v>
      </c>
      <c r="EA74">
        <v>0</v>
      </c>
    </row>
    <row r="75" spans="1:131">
      <c r="A75" s="362" t="s">
        <v>2430</v>
      </c>
      <c r="B75" s="457">
        <v>0</v>
      </c>
      <c r="C75" s="457">
        <v>0</v>
      </c>
      <c r="D75" s="457">
        <v>0</v>
      </c>
      <c r="E75" s="457">
        <v>0</v>
      </c>
      <c r="F75" s="457">
        <v>0</v>
      </c>
      <c r="G75" s="457">
        <v>0</v>
      </c>
      <c r="H75" s="457">
        <v>0</v>
      </c>
      <c r="I75" s="457">
        <v>0</v>
      </c>
      <c r="J75" s="457">
        <v>0</v>
      </c>
      <c r="K75" s="457">
        <v>0</v>
      </c>
      <c r="L75" s="457">
        <v>0</v>
      </c>
      <c r="M75" s="457">
        <v>0</v>
      </c>
      <c r="N75" s="457">
        <v>0</v>
      </c>
      <c r="O75" s="457">
        <v>0</v>
      </c>
      <c r="P75" s="457">
        <v>0</v>
      </c>
      <c r="Q75" s="457">
        <v>0</v>
      </c>
      <c r="R75" s="457">
        <v>0</v>
      </c>
      <c r="S75" s="457">
        <v>0</v>
      </c>
      <c r="T75" s="457">
        <v>0</v>
      </c>
      <c r="U75" s="457">
        <v>0</v>
      </c>
      <c r="V75" s="457">
        <v>0</v>
      </c>
      <c r="W75" s="457">
        <v>0</v>
      </c>
      <c r="X75" s="457">
        <v>0</v>
      </c>
      <c r="Y75" s="457">
        <v>0</v>
      </c>
      <c r="Z75" s="457">
        <v>0</v>
      </c>
      <c r="AA75" s="457">
        <v>0</v>
      </c>
      <c r="AB75" s="457">
        <v>0</v>
      </c>
      <c r="AC75" s="457">
        <v>0</v>
      </c>
      <c r="AD75" s="457">
        <v>0</v>
      </c>
      <c r="AE75" s="457">
        <v>0</v>
      </c>
      <c r="AF75" s="457">
        <v>0</v>
      </c>
      <c r="AG75" s="457">
        <v>0</v>
      </c>
      <c r="AH75" s="457">
        <v>0</v>
      </c>
      <c r="AI75" s="457">
        <v>0</v>
      </c>
      <c r="AJ75" s="457">
        <v>0</v>
      </c>
      <c r="AK75" s="457">
        <v>0</v>
      </c>
      <c r="AL75" s="457">
        <v>0</v>
      </c>
      <c r="AM75" s="457">
        <v>0</v>
      </c>
      <c r="AN75" s="457">
        <v>0</v>
      </c>
      <c r="AO75" s="457">
        <v>10032</v>
      </c>
      <c r="AP75" s="457">
        <v>1193</v>
      </c>
      <c r="AQ75" s="457">
        <v>2456</v>
      </c>
      <c r="AR75" s="457">
        <v>102</v>
      </c>
      <c r="AS75" s="457">
        <v>0</v>
      </c>
      <c r="AT75" s="457">
        <v>0</v>
      </c>
      <c r="AU75" s="457">
        <v>1265</v>
      </c>
      <c r="AV75" s="457">
        <v>50</v>
      </c>
      <c r="AW75" s="457">
        <v>0</v>
      </c>
      <c r="AX75" s="457">
        <v>0</v>
      </c>
      <c r="AY75" s="457">
        <v>0</v>
      </c>
      <c r="AZ75" s="457">
        <v>0</v>
      </c>
      <c r="BA75" s="457">
        <v>0</v>
      </c>
      <c r="BB75" s="457">
        <v>0</v>
      </c>
      <c r="BC75" s="457">
        <v>0</v>
      </c>
      <c r="BD75" s="457">
        <v>0</v>
      </c>
      <c r="BE75" s="457">
        <v>0</v>
      </c>
      <c r="BF75" s="457">
        <v>0</v>
      </c>
      <c r="BG75" s="457">
        <v>0</v>
      </c>
      <c r="BH75" s="457">
        <v>0</v>
      </c>
      <c r="BI75" s="457">
        <v>0</v>
      </c>
      <c r="BJ75" s="457">
        <v>0</v>
      </c>
      <c r="BK75" s="457">
        <v>0</v>
      </c>
      <c r="BL75" s="457">
        <v>0</v>
      </c>
      <c r="BM75" s="457">
        <v>0</v>
      </c>
      <c r="BN75" s="457">
        <v>0</v>
      </c>
      <c r="BO75" s="457">
        <v>0</v>
      </c>
      <c r="BP75" s="457">
        <v>0</v>
      </c>
      <c r="BQ75" s="457">
        <v>0</v>
      </c>
      <c r="BR75" s="457">
        <v>0</v>
      </c>
      <c r="BS75" s="457">
        <v>0</v>
      </c>
      <c r="BT75" s="457">
        <v>0</v>
      </c>
      <c r="BU75" s="457">
        <v>0</v>
      </c>
      <c r="BV75" s="457">
        <v>41</v>
      </c>
      <c r="BW75" s="457">
        <v>0</v>
      </c>
      <c r="BX75" s="457">
        <v>0</v>
      </c>
      <c r="BY75" s="457">
        <v>0</v>
      </c>
      <c r="BZ75" s="457">
        <v>0</v>
      </c>
      <c r="CA75" s="457">
        <v>0</v>
      </c>
      <c r="CB75" s="457">
        <v>0</v>
      </c>
      <c r="CC75" s="457">
        <v>0</v>
      </c>
      <c r="CD75" s="457">
        <v>0</v>
      </c>
      <c r="CE75" s="457">
        <v>834</v>
      </c>
      <c r="CF75" s="457">
        <v>0</v>
      </c>
      <c r="CG75" s="457">
        <v>0</v>
      </c>
      <c r="CH75" s="457">
        <v>0</v>
      </c>
      <c r="CI75" s="457">
        <v>0</v>
      </c>
      <c r="CJ75" s="457">
        <v>0</v>
      </c>
      <c r="CK75" s="457">
        <v>0</v>
      </c>
      <c r="CL75" s="457">
        <v>0</v>
      </c>
      <c r="CM75" s="457">
        <v>0</v>
      </c>
      <c r="CN75" s="457">
        <v>0</v>
      </c>
      <c r="CO75" s="457">
        <v>0</v>
      </c>
      <c r="CP75" s="457">
        <v>0</v>
      </c>
      <c r="CQ75" s="457">
        <v>0</v>
      </c>
      <c r="CR75" s="457">
        <v>0</v>
      </c>
      <c r="CS75" s="457">
        <v>0</v>
      </c>
      <c r="CT75" s="457">
        <v>0</v>
      </c>
      <c r="CU75" s="457">
        <v>0</v>
      </c>
      <c r="CV75" s="457">
        <v>0</v>
      </c>
      <c r="CW75" s="457">
        <v>0</v>
      </c>
      <c r="CX75" s="457">
        <v>0</v>
      </c>
      <c r="CY75" s="457">
        <v>0</v>
      </c>
      <c r="CZ75" s="457">
        <v>0</v>
      </c>
      <c r="DA75" s="457">
        <v>0</v>
      </c>
      <c r="DB75" s="457">
        <v>0</v>
      </c>
      <c r="DC75" s="457">
        <v>0</v>
      </c>
      <c r="DD75" s="457">
        <v>0</v>
      </c>
      <c r="DE75" s="457">
        <v>0</v>
      </c>
      <c r="DF75" s="457">
        <v>0</v>
      </c>
      <c r="DG75" s="457">
        <v>0</v>
      </c>
      <c r="DH75" s="457">
        <v>0</v>
      </c>
      <c r="DI75" s="457">
        <v>1066</v>
      </c>
      <c r="DJ75" s="457">
        <v>917</v>
      </c>
      <c r="DK75" s="457">
        <v>50</v>
      </c>
      <c r="DL75" s="457">
        <v>0</v>
      </c>
      <c r="DM75" s="457">
        <v>0</v>
      </c>
      <c r="DN75" s="457">
        <v>0</v>
      </c>
      <c r="DO75" s="457">
        <v>3394</v>
      </c>
      <c r="DP75" s="457">
        <v>0</v>
      </c>
      <c r="DQ75" s="457">
        <v>0</v>
      </c>
      <c r="DR75" s="457">
        <v>94130</v>
      </c>
      <c r="DS75" s="457">
        <v>52587</v>
      </c>
      <c r="DT75" s="457">
        <v>64277</v>
      </c>
      <c r="DU75" s="457">
        <v>0</v>
      </c>
      <c r="DV75" s="457">
        <v>9809</v>
      </c>
      <c r="DW75" s="457">
        <v>8595</v>
      </c>
      <c r="DX75" s="457">
        <v>0</v>
      </c>
      <c r="DY75" s="362">
        <v>0</v>
      </c>
      <c r="DZ75">
        <v>0</v>
      </c>
      <c r="EA75">
        <v>2000</v>
      </c>
    </row>
    <row r="76" spans="1:131">
      <c r="A76" s="362" t="s">
        <v>2645</v>
      </c>
      <c r="B76" s="457">
        <v>0</v>
      </c>
      <c r="C76" s="457">
        <v>0</v>
      </c>
      <c r="D76" s="457">
        <v>0</v>
      </c>
      <c r="E76" s="457">
        <v>0</v>
      </c>
      <c r="F76" s="457">
        <v>0</v>
      </c>
      <c r="G76" s="457">
        <v>0</v>
      </c>
      <c r="H76" s="457">
        <v>0</v>
      </c>
      <c r="I76" s="457">
        <v>0</v>
      </c>
      <c r="J76" s="457">
        <v>0</v>
      </c>
      <c r="K76" s="457">
        <v>0</v>
      </c>
      <c r="L76" s="457">
        <v>0</v>
      </c>
      <c r="M76" s="457">
        <v>0</v>
      </c>
      <c r="N76" s="457">
        <v>0</v>
      </c>
      <c r="O76" s="457">
        <v>0</v>
      </c>
      <c r="P76" s="457">
        <v>0</v>
      </c>
      <c r="Q76" s="457">
        <v>0</v>
      </c>
      <c r="R76" s="457">
        <v>0</v>
      </c>
      <c r="S76" s="457">
        <v>0</v>
      </c>
      <c r="T76" s="457">
        <v>0</v>
      </c>
      <c r="U76" s="457">
        <v>0</v>
      </c>
      <c r="V76" s="457">
        <v>0</v>
      </c>
      <c r="W76" s="457">
        <v>0</v>
      </c>
      <c r="X76" s="457">
        <v>0</v>
      </c>
      <c r="Y76" s="457">
        <v>0</v>
      </c>
      <c r="Z76" s="457">
        <v>0</v>
      </c>
      <c r="AA76" s="457">
        <v>0</v>
      </c>
      <c r="AB76" s="457">
        <v>0</v>
      </c>
      <c r="AC76" s="457">
        <v>0</v>
      </c>
      <c r="AD76" s="457">
        <v>0</v>
      </c>
      <c r="AE76" s="457">
        <v>0</v>
      </c>
      <c r="AF76" s="457">
        <v>0</v>
      </c>
      <c r="AG76" s="457">
        <v>0</v>
      </c>
      <c r="AH76" s="457">
        <v>0</v>
      </c>
      <c r="AI76" s="457">
        <v>0</v>
      </c>
      <c r="AJ76" s="457">
        <v>0</v>
      </c>
      <c r="AK76" s="457">
        <v>0</v>
      </c>
      <c r="AL76" s="457">
        <v>0</v>
      </c>
      <c r="AM76" s="457">
        <v>0</v>
      </c>
      <c r="AN76" s="457">
        <v>0</v>
      </c>
      <c r="AO76" s="457">
        <v>33036</v>
      </c>
      <c r="AP76" s="457">
        <v>623</v>
      </c>
      <c r="AQ76" s="457">
        <v>3053</v>
      </c>
      <c r="AR76" s="457">
        <v>0</v>
      </c>
      <c r="AS76" s="457">
        <v>0</v>
      </c>
      <c r="AT76" s="457">
        <v>0</v>
      </c>
      <c r="AU76" s="457">
        <v>10805</v>
      </c>
      <c r="AV76" s="457">
        <v>0</v>
      </c>
      <c r="AW76" s="457">
        <v>0</v>
      </c>
      <c r="AX76" s="457">
        <v>169</v>
      </c>
      <c r="AY76" s="457">
        <v>0</v>
      </c>
      <c r="AZ76" s="457">
        <v>0</v>
      </c>
      <c r="BA76" s="457">
        <v>0</v>
      </c>
      <c r="BB76" s="457">
        <v>0</v>
      </c>
      <c r="BC76" s="457">
        <v>0</v>
      </c>
      <c r="BD76" s="457">
        <v>0</v>
      </c>
      <c r="BE76" s="457">
        <v>0</v>
      </c>
      <c r="BF76" s="457">
        <v>0</v>
      </c>
      <c r="BG76" s="457">
        <v>0</v>
      </c>
      <c r="BH76" s="457">
        <v>0</v>
      </c>
      <c r="BI76" s="457">
        <v>0</v>
      </c>
      <c r="BJ76" s="457">
        <v>0</v>
      </c>
      <c r="BK76" s="457">
        <v>0</v>
      </c>
      <c r="BL76" s="457">
        <v>0</v>
      </c>
      <c r="BM76" s="457">
        <v>0</v>
      </c>
      <c r="BN76" s="457">
        <v>0</v>
      </c>
      <c r="BO76" s="457">
        <v>0</v>
      </c>
      <c r="BP76" s="457">
        <v>0</v>
      </c>
      <c r="BQ76" s="457">
        <v>0</v>
      </c>
      <c r="BR76" s="457">
        <v>0</v>
      </c>
      <c r="BS76" s="457">
        <v>0</v>
      </c>
      <c r="BT76" s="457">
        <v>0</v>
      </c>
      <c r="BU76" s="457">
        <v>0</v>
      </c>
      <c r="BV76" s="457">
        <v>0</v>
      </c>
      <c r="BW76" s="457">
        <v>0</v>
      </c>
      <c r="BX76" s="457">
        <v>0</v>
      </c>
      <c r="BY76" s="457">
        <v>0</v>
      </c>
      <c r="BZ76" s="457">
        <v>0</v>
      </c>
      <c r="CA76" s="457">
        <v>0</v>
      </c>
      <c r="CB76" s="457">
        <v>384</v>
      </c>
      <c r="CC76" s="457">
        <v>0</v>
      </c>
      <c r="CD76" s="457">
        <v>0</v>
      </c>
      <c r="CE76" s="457">
        <v>1800</v>
      </c>
      <c r="CF76" s="457">
        <v>0</v>
      </c>
      <c r="CG76" s="457">
        <v>0</v>
      </c>
      <c r="CH76" s="457">
        <v>0</v>
      </c>
      <c r="CI76" s="457">
        <v>0</v>
      </c>
      <c r="CJ76" s="457">
        <v>0</v>
      </c>
      <c r="CK76" s="457">
        <v>0</v>
      </c>
      <c r="CL76" s="457">
        <v>0</v>
      </c>
      <c r="CM76" s="457">
        <v>0</v>
      </c>
      <c r="CN76" s="457">
        <v>1125</v>
      </c>
      <c r="CO76" s="457">
        <v>0</v>
      </c>
      <c r="CP76" s="457">
        <v>0</v>
      </c>
      <c r="CQ76" s="457">
        <v>0</v>
      </c>
      <c r="CR76" s="457">
        <v>0</v>
      </c>
      <c r="CS76" s="457">
        <v>0</v>
      </c>
      <c r="CT76" s="457">
        <v>0</v>
      </c>
      <c r="CU76" s="457">
        <v>0</v>
      </c>
      <c r="CV76" s="457">
        <v>0</v>
      </c>
      <c r="CW76" s="457">
        <v>0</v>
      </c>
      <c r="CX76" s="457">
        <v>0</v>
      </c>
      <c r="CY76" s="457">
        <v>0</v>
      </c>
      <c r="CZ76" s="457">
        <v>0</v>
      </c>
      <c r="DA76" s="457">
        <v>0</v>
      </c>
      <c r="DB76" s="457">
        <v>0</v>
      </c>
      <c r="DC76" s="457">
        <v>0</v>
      </c>
      <c r="DD76" s="457">
        <v>0</v>
      </c>
      <c r="DE76" s="457">
        <v>0</v>
      </c>
      <c r="DF76" s="457">
        <v>0</v>
      </c>
      <c r="DG76" s="457">
        <v>0</v>
      </c>
      <c r="DH76" s="457">
        <v>0</v>
      </c>
      <c r="DI76" s="457">
        <v>4507</v>
      </c>
      <c r="DJ76" s="457">
        <v>1282</v>
      </c>
      <c r="DK76" s="457">
        <v>685</v>
      </c>
      <c r="DL76" s="457">
        <v>0</v>
      </c>
      <c r="DM76" s="457">
        <v>0</v>
      </c>
      <c r="DN76" s="457">
        <v>0</v>
      </c>
      <c r="DO76" s="457">
        <v>0</v>
      </c>
      <c r="DP76" s="457">
        <v>0</v>
      </c>
      <c r="DQ76" s="457">
        <v>0</v>
      </c>
      <c r="DR76" s="457">
        <v>199364</v>
      </c>
      <c r="DS76" s="457">
        <v>164191</v>
      </c>
      <c r="DT76" s="457">
        <v>161305</v>
      </c>
      <c r="DU76" s="457">
        <v>0</v>
      </c>
      <c r="DV76" s="457">
        <v>16059</v>
      </c>
      <c r="DW76" s="457">
        <v>2819</v>
      </c>
      <c r="DX76" s="457">
        <v>589</v>
      </c>
      <c r="DY76" s="362">
        <v>0</v>
      </c>
      <c r="DZ76">
        <v>0</v>
      </c>
      <c r="EA76">
        <v>-13100</v>
      </c>
    </row>
    <row r="77" spans="1:131">
      <c r="A77" s="362" t="s">
        <v>2834</v>
      </c>
      <c r="B77" s="457">
        <v>0</v>
      </c>
      <c r="C77" s="457">
        <v>0</v>
      </c>
      <c r="D77" s="457">
        <v>0</v>
      </c>
      <c r="E77" s="457">
        <v>0</v>
      </c>
      <c r="F77" s="457">
        <v>0</v>
      </c>
      <c r="G77" s="457">
        <v>0</v>
      </c>
      <c r="H77" s="457">
        <v>0</v>
      </c>
      <c r="I77" s="457">
        <v>0</v>
      </c>
      <c r="J77" s="457">
        <v>0</v>
      </c>
      <c r="K77" s="457">
        <v>0</v>
      </c>
      <c r="L77" s="457">
        <v>0</v>
      </c>
      <c r="M77" s="457">
        <v>0</v>
      </c>
      <c r="N77" s="457">
        <v>0</v>
      </c>
      <c r="O77" s="457">
        <v>0</v>
      </c>
      <c r="P77" s="457">
        <v>0</v>
      </c>
      <c r="Q77" s="457">
        <v>12</v>
      </c>
      <c r="R77" s="457">
        <v>0</v>
      </c>
      <c r="S77" s="457">
        <v>0</v>
      </c>
      <c r="T77" s="457">
        <v>0</v>
      </c>
      <c r="U77" s="457">
        <v>0</v>
      </c>
      <c r="V77" s="457">
        <v>0</v>
      </c>
      <c r="W77" s="457">
        <v>0</v>
      </c>
      <c r="X77" s="457">
        <v>0</v>
      </c>
      <c r="Y77" s="457">
        <v>0</v>
      </c>
      <c r="Z77" s="457">
        <v>0</v>
      </c>
      <c r="AA77" s="457">
        <v>0</v>
      </c>
      <c r="AB77" s="457">
        <v>0</v>
      </c>
      <c r="AC77" s="457">
        <v>0</v>
      </c>
      <c r="AD77" s="457">
        <v>0</v>
      </c>
      <c r="AE77" s="457">
        <v>0</v>
      </c>
      <c r="AF77" s="457">
        <v>0</v>
      </c>
      <c r="AG77" s="457">
        <v>0</v>
      </c>
      <c r="AH77" s="457">
        <v>0</v>
      </c>
      <c r="AI77" s="457">
        <v>0</v>
      </c>
      <c r="AJ77" s="457">
        <v>0</v>
      </c>
      <c r="AK77" s="457">
        <v>0</v>
      </c>
      <c r="AL77" s="457">
        <v>0</v>
      </c>
      <c r="AM77" s="457">
        <v>0</v>
      </c>
      <c r="AN77" s="457">
        <v>0</v>
      </c>
      <c r="AO77" s="457">
        <v>3935</v>
      </c>
      <c r="AP77" s="457">
        <v>1028</v>
      </c>
      <c r="AQ77" s="457">
        <v>862</v>
      </c>
      <c r="AR77" s="457">
        <v>123</v>
      </c>
      <c r="AS77" s="457">
        <v>0</v>
      </c>
      <c r="AT77" s="457">
        <v>0</v>
      </c>
      <c r="AU77" s="457">
        <v>1240</v>
      </c>
      <c r="AV77" s="457">
        <v>0</v>
      </c>
      <c r="AW77" s="457">
        <v>0</v>
      </c>
      <c r="AX77" s="457">
        <v>165</v>
      </c>
      <c r="AY77" s="457">
        <v>0</v>
      </c>
      <c r="AZ77" s="457">
        <v>0</v>
      </c>
      <c r="BA77" s="457">
        <v>0</v>
      </c>
      <c r="BB77" s="457">
        <v>993</v>
      </c>
      <c r="BC77" s="457">
        <v>0</v>
      </c>
      <c r="BD77" s="457">
        <v>0</v>
      </c>
      <c r="BE77" s="457">
        <v>0</v>
      </c>
      <c r="BF77" s="457">
        <v>0</v>
      </c>
      <c r="BG77" s="457">
        <v>85</v>
      </c>
      <c r="BH77" s="457">
        <v>0</v>
      </c>
      <c r="BI77" s="457">
        <v>0</v>
      </c>
      <c r="BJ77" s="457">
        <v>0</v>
      </c>
      <c r="BK77" s="457">
        <v>0</v>
      </c>
      <c r="BL77" s="457">
        <v>0</v>
      </c>
      <c r="BM77" s="457">
        <v>0</v>
      </c>
      <c r="BN77" s="457">
        <v>0</v>
      </c>
      <c r="BO77" s="457">
        <v>0</v>
      </c>
      <c r="BP77" s="457">
        <v>0</v>
      </c>
      <c r="BQ77" s="457">
        <v>0</v>
      </c>
      <c r="BR77" s="457">
        <v>0</v>
      </c>
      <c r="BS77" s="457">
        <v>0</v>
      </c>
      <c r="BT77" s="457">
        <v>0</v>
      </c>
      <c r="BU77" s="457">
        <v>0</v>
      </c>
      <c r="BV77" s="457">
        <v>0</v>
      </c>
      <c r="BW77" s="457">
        <v>0</v>
      </c>
      <c r="BX77" s="457">
        <v>0</v>
      </c>
      <c r="BY77" s="457">
        <v>0</v>
      </c>
      <c r="BZ77" s="457">
        <v>0</v>
      </c>
      <c r="CA77" s="457">
        <v>0</v>
      </c>
      <c r="CB77" s="457">
        <v>0</v>
      </c>
      <c r="CC77" s="457">
        <v>0</v>
      </c>
      <c r="CD77" s="457">
        <v>0</v>
      </c>
      <c r="CE77" s="457">
        <v>0</v>
      </c>
      <c r="CF77" s="457">
        <v>0</v>
      </c>
      <c r="CG77" s="457">
        <v>1</v>
      </c>
      <c r="CH77" s="457">
        <v>0</v>
      </c>
      <c r="CI77" s="457">
        <v>0</v>
      </c>
      <c r="CJ77" s="457">
        <v>0</v>
      </c>
      <c r="CK77" s="457">
        <v>0</v>
      </c>
      <c r="CL77" s="457">
        <v>0</v>
      </c>
      <c r="CM77" s="457">
        <v>0</v>
      </c>
      <c r="CN77" s="457">
        <v>0</v>
      </c>
      <c r="CO77" s="457">
        <v>0</v>
      </c>
      <c r="CP77" s="457">
        <v>0</v>
      </c>
      <c r="CQ77" s="457">
        <v>0</v>
      </c>
      <c r="CR77" s="457">
        <v>0</v>
      </c>
      <c r="CS77" s="457">
        <v>0</v>
      </c>
      <c r="CT77" s="457">
        <v>0</v>
      </c>
      <c r="CU77" s="457">
        <v>276</v>
      </c>
      <c r="CV77" s="457">
        <v>0</v>
      </c>
      <c r="CW77" s="457">
        <v>0</v>
      </c>
      <c r="CX77" s="457">
        <v>0</v>
      </c>
      <c r="CY77" s="457">
        <v>0</v>
      </c>
      <c r="CZ77" s="457">
        <v>282</v>
      </c>
      <c r="DA77" s="457">
        <v>0</v>
      </c>
      <c r="DB77" s="457">
        <v>0</v>
      </c>
      <c r="DC77" s="457">
        <v>0</v>
      </c>
      <c r="DD77" s="457">
        <v>0</v>
      </c>
      <c r="DE77" s="457">
        <v>0</v>
      </c>
      <c r="DF77" s="457">
        <v>0</v>
      </c>
      <c r="DG77" s="457">
        <v>0</v>
      </c>
      <c r="DH77" s="457">
        <v>0</v>
      </c>
      <c r="DI77" s="457">
        <v>309</v>
      </c>
      <c r="DJ77" s="457">
        <v>0</v>
      </c>
      <c r="DK77" s="457">
        <v>0</v>
      </c>
      <c r="DL77" s="457">
        <v>0</v>
      </c>
      <c r="DM77" s="457">
        <v>0</v>
      </c>
      <c r="DN77" s="457">
        <v>0</v>
      </c>
      <c r="DO77" s="457">
        <v>0</v>
      </c>
      <c r="DP77" s="457">
        <v>0</v>
      </c>
      <c r="DQ77" s="457">
        <v>0</v>
      </c>
      <c r="DR77" s="457">
        <v>48705</v>
      </c>
      <c r="DS77" s="457">
        <v>41584</v>
      </c>
      <c r="DT77" s="457">
        <v>37494</v>
      </c>
      <c r="DU77" s="457">
        <v>0</v>
      </c>
      <c r="DV77" s="457">
        <v>55974</v>
      </c>
      <c r="DW77" s="457">
        <v>6265</v>
      </c>
      <c r="DX77" s="457">
        <v>3996</v>
      </c>
      <c r="DY77" s="362">
        <v>0</v>
      </c>
      <c r="DZ77">
        <v>0</v>
      </c>
      <c r="EA77">
        <v>0</v>
      </c>
    </row>
    <row r="78" spans="1:131">
      <c r="A78" s="362" t="s">
        <v>2249</v>
      </c>
      <c r="B78" s="457">
        <v>0</v>
      </c>
      <c r="C78" s="457">
        <v>0</v>
      </c>
      <c r="D78" s="457">
        <v>0</v>
      </c>
      <c r="E78" s="457">
        <v>0</v>
      </c>
      <c r="F78" s="457">
        <v>0</v>
      </c>
      <c r="G78" s="457">
        <v>0</v>
      </c>
      <c r="H78" s="457">
        <v>0</v>
      </c>
      <c r="I78" s="457">
        <v>0</v>
      </c>
      <c r="J78" s="457">
        <v>0</v>
      </c>
      <c r="K78" s="457">
        <v>0</v>
      </c>
      <c r="L78" s="457">
        <v>0</v>
      </c>
      <c r="M78" s="457">
        <v>0</v>
      </c>
      <c r="N78" s="457">
        <v>0</v>
      </c>
      <c r="O78" s="457">
        <v>0</v>
      </c>
      <c r="P78" s="457">
        <v>0</v>
      </c>
      <c r="Q78" s="457">
        <v>175</v>
      </c>
      <c r="R78" s="457">
        <v>0</v>
      </c>
      <c r="S78" s="457">
        <v>0</v>
      </c>
      <c r="T78" s="457">
        <v>0</v>
      </c>
      <c r="U78" s="457">
        <v>0</v>
      </c>
      <c r="V78" s="457">
        <v>0</v>
      </c>
      <c r="W78" s="457">
        <v>0</v>
      </c>
      <c r="X78" s="457">
        <v>0</v>
      </c>
      <c r="Y78" s="457">
        <v>0</v>
      </c>
      <c r="Z78" s="457">
        <v>0</v>
      </c>
      <c r="AA78" s="457">
        <v>0</v>
      </c>
      <c r="AB78" s="457">
        <v>0</v>
      </c>
      <c r="AC78" s="457">
        <v>0</v>
      </c>
      <c r="AD78" s="457">
        <v>0</v>
      </c>
      <c r="AE78" s="457">
        <v>0</v>
      </c>
      <c r="AF78" s="457">
        <v>0</v>
      </c>
      <c r="AG78" s="457">
        <v>0</v>
      </c>
      <c r="AH78" s="457">
        <v>0</v>
      </c>
      <c r="AI78" s="457">
        <v>0</v>
      </c>
      <c r="AJ78" s="457">
        <v>0</v>
      </c>
      <c r="AK78" s="457">
        <v>0</v>
      </c>
      <c r="AL78" s="457">
        <v>0</v>
      </c>
      <c r="AM78" s="457">
        <v>0</v>
      </c>
      <c r="AN78" s="457">
        <v>0</v>
      </c>
      <c r="AO78" s="457">
        <v>13109</v>
      </c>
      <c r="AP78" s="457">
        <v>1188</v>
      </c>
      <c r="AQ78" s="457">
        <v>2304</v>
      </c>
      <c r="AR78" s="457">
        <v>0</v>
      </c>
      <c r="AS78" s="457">
        <v>0</v>
      </c>
      <c r="AT78" s="457">
        <v>0</v>
      </c>
      <c r="AU78" s="457">
        <v>1754</v>
      </c>
      <c r="AV78" s="457">
        <v>0</v>
      </c>
      <c r="AW78" s="457">
        <v>0</v>
      </c>
      <c r="AX78" s="457">
        <v>280</v>
      </c>
      <c r="AY78" s="457">
        <v>284</v>
      </c>
      <c r="AZ78" s="457">
        <v>0</v>
      </c>
      <c r="BA78" s="457">
        <v>0</v>
      </c>
      <c r="BB78" s="457">
        <v>0</v>
      </c>
      <c r="BC78" s="457">
        <v>0</v>
      </c>
      <c r="BD78" s="457">
        <v>0</v>
      </c>
      <c r="BE78" s="457">
        <v>0</v>
      </c>
      <c r="BF78" s="457">
        <v>0</v>
      </c>
      <c r="BG78" s="457">
        <v>0</v>
      </c>
      <c r="BH78" s="457">
        <v>0</v>
      </c>
      <c r="BI78" s="457">
        <v>0</v>
      </c>
      <c r="BJ78" s="457">
        <v>3334</v>
      </c>
      <c r="BK78" s="457">
        <v>0</v>
      </c>
      <c r="BL78" s="457">
        <v>0</v>
      </c>
      <c r="BM78" s="457">
        <v>1</v>
      </c>
      <c r="BN78" s="457">
        <v>0</v>
      </c>
      <c r="BO78" s="457">
        <v>0</v>
      </c>
      <c r="BP78" s="457">
        <v>2142</v>
      </c>
      <c r="BQ78" s="457">
        <v>0</v>
      </c>
      <c r="BR78" s="457">
        <v>0</v>
      </c>
      <c r="BS78" s="457">
        <v>0</v>
      </c>
      <c r="BT78" s="457">
        <v>0</v>
      </c>
      <c r="BU78" s="457">
        <v>0</v>
      </c>
      <c r="BV78" s="457">
        <v>1427</v>
      </c>
      <c r="BW78" s="457">
        <v>0</v>
      </c>
      <c r="BX78" s="457">
        <v>0</v>
      </c>
      <c r="BY78" s="457">
        <v>0</v>
      </c>
      <c r="BZ78" s="457">
        <v>0</v>
      </c>
      <c r="CA78" s="457">
        <v>0</v>
      </c>
      <c r="CB78" s="457">
        <v>19</v>
      </c>
      <c r="CC78" s="457">
        <v>0</v>
      </c>
      <c r="CD78" s="457">
        <v>0</v>
      </c>
      <c r="CE78" s="457">
        <v>0</v>
      </c>
      <c r="CF78" s="457">
        <v>0</v>
      </c>
      <c r="CG78" s="457">
        <v>0</v>
      </c>
      <c r="CH78" s="457">
        <v>0</v>
      </c>
      <c r="CI78" s="457">
        <v>0</v>
      </c>
      <c r="CJ78" s="457">
        <v>0</v>
      </c>
      <c r="CK78" s="457">
        <v>0</v>
      </c>
      <c r="CL78" s="457">
        <v>0</v>
      </c>
      <c r="CM78" s="457">
        <v>0</v>
      </c>
      <c r="CN78" s="457">
        <v>1300</v>
      </c>
      <c r="CO78" s="457">
        <v>0</v>
      </c>
      <c r="CP78" s="457">
        <v>0</v>
      </c>
      <c r="CQ78" s="457">
        <v>0</v>
      </c>
      <c r="CR78" s="457">
        <v>0</v>
      </c>
      <c r="CS78" s="457">
        <v>0</v>
      </c>
      <c r="CT78" s="457">
        <v>0</v>
      </c>
      <c r="CU78" s="457">
        <v>0</v>
      </c>
      <c r="CV78" s="457">
        <v>0</v>
      </c>
      <c r="CW78" s="457">
        <v>0</v>
      </c>
      <c r="CX78" s="457">
        <v>0</v>
      </c>
      <c r="CY78" s="457">
        <v>0</v>
      </c>
      <c r="CZ78" s="457">
        <v>0</v>
      </c>
      <c r="DA78" s="457">
        <v>0</v>
      </c>
      <c r="DB78" s="457">
        <v>0</v>
      </c>
      <c r="DC78" s="457">
        <v>0</v>
      </c>
      <c r="DD78" s="457">
        <v>0</v>
      </c>
      <c r="DE78" s="457">
        <v>0</v>
      </c>
      <c r="DF78" s="457">
        <v>0</v>
      </c>
      <c r="DG78" s="457">
        <v>0</v>
      </c>
      <c r="DH78" s="457">
        <v>0</v>
      </c>
      <c r="DI78" s="457">
        <v>372</v>
      </c>
      <c r="DJ78" s="457">
        <v>1528</v>
      </c>
      <c r="DK78" s="457">
        <v>70</v>
      </c>
      <c r="DL78" s="457">
        <v>13</v>
      </c>
      <c r="DM78" s="457">
        <v>1266</v>
      </c>
      <c r="DN78" s="457">
        <v>1345</v>
      </c>
      <c r="DO78" s="457">
        <v>0</v>
      </c>
      <c r="DP78" s="457">
        <v>0</v>
      </c>
      <c r="DQ78" s="457">
        <v>0</v>
      </c>
      <c r="DR78" s="457">
        <v>123091</v>
      </c>
      <c r="DS78" s="457">
        <v>92301</v>
      </c>
      <c r="DT78" s="457">
        <v>86422</v>
      </c>
      <c r="DU78" s="457">
        <v>1323</v>
      </c>
      <c r="DV78" s="457">
        <v>54541</v>
      </c>
      <c r="DW78" s="457">
        <v>5771</v>
      </c>
      <c r="DX78" s="457">
        <v>0</v>
      </c>
      <c r="DY78" s="362">
        <v>0</v>
      </c>
      <c r="DZ78">
        <v>0</v>
      </c>
      <c r="EA78">
        <v>5065</v>
      </c>
    </row>
    <row r="79" spans="1:131">
      <c r="A79" s="362" t="s">
        <v>2313</v>
      </c>
      <c r="B79" s="457">
        <v>0</v>
      </c>
      <c r="C79" s="457">
        <v>0</v>
      </c>
      <c r="D79" s="457">
        <v>0</v>
      </c>
      <c r="E79" s="457">
        <v>0</v>
      </c>
      <c r="F79" s="457">
        <v>0</v>
      </c>
      <c r="G79" s="457">
        <v>0</v>
      </c>
      <c r="H79" s="457">
        <v>0</v>
      </c>
      <c r="I79" s="457">
        <v>0</v>
      </c>
      <c r="J79" s="457">
        <v>0</v>
      </c>
      <c r="K79" s="457">
        <v>0</v>
      </c>
      <c r="L79" s="457">
        <v>0</v>
      </c>
      <c r="M79" s="457">
        <v>0</v>
      </c>
      <c r="N79" s="457">
        <v>0</v>
      </c>
      <c r="O79" s="457">
        <v>0</v>
      </c>
      <c r="P79" s="457">
        <v>0</v>
      </c>
      <c r="Q79" s="457">
        <v>316</v>
      </c>
      <c r="R79" s="457">
        <v>0</v>
      </c>
      <c r="S79" s="457">
        <v>0</v>
      </c>
      <c r="T79" s="457">
        <v>0</v>
      </c>
      <c r="U79" s="457">
        <v>0</v>
      </c>
      <c r="V79" s="457">
        <v>0</v>
      </c>
      <c r="W79" s="457">
        <v>0</v>
      </c>
      <c r="X79" s="457">
        <v>0</v>
      </c>
      <c r="Y79" s="457">
        <v>0</v>
      </c>
      <c r="Z79" s="457">
        <v>0</v>
      </c>
      <c r="AA79" s="457">
        <v>0</v>
      </c>
      <c r="AB79" s="457">
        <v>0</v>
      </c>
      <c r="AC79" s="457">
        <v>200</v>
      </c>
      <c r="AD79" s="457">
        <v>0</v>
      </c>
      <c r="AE79" s="457">
        <v>0</v>
      </c>
      <c r="AF79" s="457">
        <v>0</v>
      </c>
      <c r="AG79" s="457">
        <v>0</v>
      </c>
      <c r="AH79" s="457">
        <v>0</v>
      </c>
      <c r="AI79" s="457">
        <v>0</v>
      </c>
      <c r="AJ79" s="457">
        <v>0</v>
      </c>
      <c r="AK79" s="457">
        <v>0</v>
      </c>
      <c r="AL79" s="457">
        <v>0</v>
      </c>
      <c r="AM79" s="457">
        <v>0</v>
      </c>
      <c r="AN79" s="457">
        <v>0</v>
      </c>
      <c r="AO79" s="457">
        <v>22402</v>
      </c>
      <c r="AP79" s="457">
        <v>1310</v>
      </c>
      <c r="AQ79" s="457">
        <v>3030</v>
      </c>
      <c r="AR79" s="457">
        <v>20</v>
      </c>
      <c r="AS79" s="457">
        <v>0</v>
      </c>
      <c r="AT79" s="457">
        <v>0</v>
      </c>
      <c r="AU79" s="457">
        <v>459</v>
      </c>
      <c r="AV79" s="457">
        <v>0</v>
      </c>
      <c r="AW79" s="457">
        <v>571</v>
      </c>
      <c r="AX79" s="457">
        <v>578</v>
      </c>
      <c r="AY79" s="457">
        <v>0</v>
      </c>
      <c r="AZ79" s="457">
        <v>0</v>
      </c>
      <c r="BA79" s="457">
        <v>0</v>
      </c>
      <c r="BB79" s="457">
        <v>0</v>
      </c>
      <c r="BC79" s="457">
        <v>0</v>
      </c>
      <c r="BD79" s="457">
        <v>0</v>
      </c>
      <c r="BE79" s="457">
        <v>0</v>
      </c>
      <c r="BF79" s="457">
        <v>0</v>
      </c>
      <c r="BG79" s="457">
        <v>14</v>
      </c>
      <c r="BH79" s="457">
        <v>0</v>
      </c>
      <c r="BI79" s="457">
        <v>0</v>
      </c>
      <c r="BJ79" s="457">
        <v>0</v>
      </c>
      <c r="BK79" s="457">
        <v>0</v>
      </c>
      <c r="BL79" s="457">
        <v>0</v>
      </c>
      <c r="BM79" s="457">
        <v>0</v>
      </c>
      <c r="BN79" s="457">
        <v>0</v>
      </c>
      <c r="BO79" s="457">
        <v>0</v>
      </c>
      <c r="BP79" s="457">
        <v>124</v>
      </c>
      <c r="BQ79" s="457">
        <v>0</v>
      </c>
      <c r="BR79" s="457">
        <v>0</v>
      </c>
      <c r="BS79" s="457">
        <v>0</v>
      </c>
      <c r="BT79" s="457">
        <v>0</v>
      </c>
      <c r="BU79" s="457">
        <v>0</v>
      </c>
      <c r="BV79" s="457">
        <v>41</v>
      </c>
      <c r="BW79" s="457">
        <v>0</v>
      </c>
      <c r="BX79" s="457">
        <v>0</v>
      </c>
      <c r="BY79" s="457">
        <v>0</v>
      </c>
      <c r="BZ79" s="457">
        <v>0</v>
      </c>
      <c r="CA79" s="457">
        <v>0</v>
      </c>
      <c r="CB79" s="457">
        <v>0</v>
      </c>
      <c r="CC79" s="457">
        <v>0</v>
      </c>
      <c r="CD79" s="457">
        <v>0</v>
      </c>
      <c r="CE79" s="457">
        <v>0</v>
      </c>
      <c r="CF79" s="457">
        <v>0</v>
      </c>
      <c r="CG79" s="457">
        <v>0</v>
      </c>
      <c r="CH79" s="457">
        <v>0</v>
      </c>
      <c r="CI79" s="457">
        <v>0</v>
      </c>
      <c r="CJ79" s="457">
        <v>0</v>
      </c>
      <c r="CK79" s="457">
        <v>35</v>
      </c>
      <c r="CL79" s="457">
        <v>0</v>
      </c>
      <c r="CM79" s="457">
        <v>0</v>
      </c>
      <c r="CN79" s="457">
        <v>112</v>
      </c>
      <c r="CO79" s="457">
        <v>0</v>
      </c>
      <c r="CP79" s="457">
        <v>0</v>
      </c>
      <c r="CQ79" s="457">
        <v>0</v>
      </c>
      <c r="CR79" s="457">
        <v>0</v>
      </c>
      <c r="CS79" s="457">
        <v>0</v>
      </c>
      <c r="CT79" s="457">
        <v>0</v>
      </c>
      <c r="CU79" s="457">
        <v>0</v>
      </c>
      <c r="CV79" s="457">
        <v>0</v>
      </c>
      <c r="CW79" s="457">
        <v>2154</v>
      </c>
      <c r="CX79" s="457">
        <v>0</v>
      </c>
      <c r="CY79" s="457">
        <v>0</v>
      </c>
      <c r="CZ79" s="457">
        <v>204</v>
      </c>
      <c r="DA79" s="457">
        <v>0</v>
      </c>
      <c r="DB79" s="457">
        <v>0</v>
      </c>
      <c r="DC79" s="457">
        <v>0</v>
      </c>
      <c r="DD79" s="457">
        <v>0</v>
      </c>
      <c r="DE79" s="457">
        <v>0</v>
      </c>
      <c r="DF79" s="457">
        <v>0</v>
      </c>
      <c r="DG79" s="457">
        <v>0</v>
      </c>
      <c r="DH79" s="457">
        <v>0</v>
      </c>
      <c r="DI79" s="457">
        <v>2306</v>
      </c>
      <c r="DJ79" s="457">
        <v>560</v>
      </c>
      <c r="DK79" s="457">
        <v>0</v>
      </c>
      <c r="DL79" s="457">
        <v>0</v>
      </c>
      <c r="DM79" s="457">
        <v>0</v>
      </c>
      <c r="DN79" s="457">
        <v>0</v>
      </c>
      <c r="DO79" s="457">
        <v>0</v>
      </c>
      <c r="DP79" s="457">
        <v>0</v>
      </c>
      <c r="DQ79" s="457">
        <v>0</v>
      </c>
      <c r="DR79" s="457">
        <v>226471</v>
      </c>
      <c r="DS79" s="457">
        <v>73242</v>
      </c>
      <c r="DT79" s="457">
        <v>173616</v>
      </c>
      <c r="DU79" s="457">
        <v>3308</v>
      </c>
      <c r="DV79" s="457">
        <v>19378</v>
      </c>
      <c r="DW79" s="457">
        <v>5622</v>
      </c>
      <c r="DX79" s="457">
        <v>5021</v>
      </c>
      <c r="DY79" s="362">
        <v>18715</v>
      </c>
      <c r="DZ79">
        <v>2223</v>
      </c>
      <c r="EA79">
        <v>0</v>
      </c>
    </row>
    <row r="80" spans="1:131">
      <c r="A80" s="362" t="s">
        <v>2597</v>
      </c>
      <c r="B80" s="457">
        <v>0</v>
      </c>
      <c r="C80" s="457">
        <v>0</v>
      </c>
      <c r="D80" s="457">
        <v>0</v>
      </c>
      <c r="E80" s="457">
        <v>0</v>
      </c>
      <c r="F80" s="457">
        <v>0</v>
      </c>
      <c r="G80" s="457">
        <v>0</v>
      </c>
      <c r="H80" s="457">
        <v>0</v>
      </c>
      <c r="I80" s="457">
        <v>0</v>
      </c>
      <c r="J80" s="457">
        <v>0</v>
      </c>
      <c r="K80" s="457">
        <v>0</v>
      </c>
      <c r="L80" s="457">
        <v>0</v>
      </c>
      <c r="M80" s="457">
        <v>0</v>
      </c>
      <c r="N80" s="457">
        <v>2098</v>
      </c>
      <c r="O80" s="457">
        <v>0</v>
      </c>
      <c r="P80" s="457">
        <v>0</v>
      </c>
      <c r="Q80" s="457">
        <v>0</v>
      </c>
      <c r="R80" s="457">
        <v>0</v>
      </c>
      <c r="S80" s="457">
        <v>0</v>
      </c>
      <c r="T80" s="457">
        <v>0</v>
      </c>
      <c r="U80" s="457">
        <v>0</v>
      </c>
      <c r="V80" s="457">
        <v>0</v>
      </c>
      <c r="W80" s="457">
        <v>0</v>
      </c>
      <c r="X80" s="457">
        <v>0</v>
      </c>
      <c r="Y80" s="457">
        <v>0</v>
      </c>
      <c r="Z80" s="457">
        <v>0</v>
      </c>
      <c r="AA80" s="457">
        <v>0</v>
      </c>
      <c r="AB80" s="457">
        <v>0</v>
      </c>
      <c r="AC80" s="457">
        <v>0</v>
      </c>
      <c r="AD80" s="457">
        <v>0</v>
      </c>
      <c r="AE80" s="457">
        <v>0</v>
      </c>
      <c r="AF80" s="457">
        <v>0</v>
      </c>
      <c r="AG80" s="457">
        <v>0</v>
      </c>
      <c r="AH80" s="457">
        <v>0</v>
      </c>
      <c r="AI80" s="457">
        <v>0</v>
      </c>
      <c r="AJ80" s="457">
        <v>0</v>
      </c>
      <c r="AK80" s="457">
        <v>0</v>
      </c>
      <c r="AL80" s="457">
        <v>0</v>
      </c>
      <c r="AM80" s="457">
        <v>0</v>
      </c>
      <c r="AN80" s="457">
        <v>0</v>
      </c>
      <c r="AO80" s="457">
        <v>14940</v>
      </c>
      <c r="AP80" s="457">
        <v>994</v>
      </c>
      <c r="AQ80" s="457">
        <v>2825</v>
      </c>
      <c r="AR80" s="457">
        <v>0</v>
      </c>
      <c r="AS80" s="457">
        <v>0</v>
      </c>
      <c r="AT80" s="457">
        <v>0</v>
      </c>
      <c r="AU80" s="457">
        <v>539</v>
      </c>
      <c r="AV80" s="457">
        <v>0</v>
      </c>
      <c r="AW80" s="457">
        <v>7</v>
      </c>
      <c r="AX80" s="457">
        <v>0</v>
      </c>
      <c r="AY80" s="457">
        <v>0</v>
      </c>
      <c r="AZ80" s="457">
        <v>0</v>
      </c>
      <c r="BA80" s="457">
        <v>0</v>
      </c>
      <c r="BB80" s="457">
        <v>0</v>
      </c>
      <c r="BC80" s="457">
        <v>0</v>
      </c>
      <c r="BD80" s="457">
        <v>0</v>
      </c>
      <c r="BE80" s="457">
        <v>0</v>
      </c>
      <c r="BF80" s="457">
        <v>0</v>
      </c>
      <c r="BG80" s="457">
        <v>0</v>
      </c>
      <c r="BH80" s="457">
        <v>0</v>
      </c>
      <c r="BI80" s="457">
        <v>0</v>
      </c>
      <c r="BJ80" s="457">
        <v>0</v>
      </c>
      <c r="BK80" s="457">
        <v>0</v>
      </c>
      <c r="BL80" s="457">
        <v>0</v>
      </c>
      <c r="BM80" s="457">
        <v>0</v>
      </c>
      <c r="BN80" s="457">
        <v>0</v>
      </c>
      <c r="BO80" s="457">
        <v>0</v>
      </c>
      <c r="BP80" s="457">
        <v>0</v>
      </c>
      <c r="BQ80" s="457">
        <v>0</v>
      </c>
      <c r="BR80" s="457">
        <v>0</v>
      </c>
      <c r="BS80" s="457">
        <v>0</v>
      </c>
      <c r="BT80" s="457">
        <v>0</v>
      </c>
      <c r="BU80" s="457">
        <v>0</v>
      </c>
      <c r="BV80" s="457">
        <v>0</v>
      </c>
      <c r="BW80" s="457">
        <v>0</v>
      </c>
      <c r="BX80" s="457">
        <v>0</v>
      </c>
      <c r="BY80" s="457">
        <v>0</v>
      </c>
      <c r="BZ80" s="457">
        <v>0</v>
      </c>
      <c r="CA80" s="457">
        <v>0</v>
      </c>
      <c r="CB80" s="457">
        <v>162</v>
      </c>
      <c r="CC80" s="457">
        <v>0</v>
      </c>
      <c r="CD80" s="457">
        <v>3</v>
      </c>
      <c r="CE80" s="457">
        <v>2571</v>
      </c>
      <c r="CF80" s="457">
        <v>0</v>
      </c>
      <c r="CG80" s="457">
        <v>39</v>
      </c>
      <c r="CH80" s="457">
        <v>0</v>
      </c>
      <c r="CI80" s="457">
        <v>0</v>
      </c>
      <c r="CJ80" s="457">
        <v>0</v>
      </c>
      <c r="CK80" s="457">
        <v>207</v>
      </c>
      <c r="CL80" s="457">
        <v>0</v>
      </c>
      <c r="CM80" s="457">
        <v>14</v>
      </c>
      <c r="CN80" s="457">
        <v>161</v>
      </c>
      <c r="CO80" s="457">
        <v>0</v>
      </c>
      <c r="CP80" s="457">
        <v>1</v>
      </c>
      <c r="CQ80" s="457">
        <v>0</v>
      </c>
      <c r="CR80" s="457">
        <v>0</v>
      </c>
      <c r="CS80" s="457">
        <v>0</v>
      </c>
      <c r="CT80" s="457">
        <v>0</v>
      </c>
      <c r="CU80" s="457">
        <v>0</v>
      </c>
      <c r="CV80" s="457">
        <v>0</v>
      </c>
      <c r="CW80" s="457">
        <v>0</v>
      </c>
      <c r="CX80" s="457">
        <v>889</v>
      </c>
      <c r="CY80" s="457">
        <v>0</v>
      </c>
      <c r="CZ80" s="457">
        <v>0</v>
      </c>
      <c r="DA80" s="457">
        <v>0</v>
      </c>
      <c r="DB80" s="457">
        <v>0</v>
      </c>
      <c r="DC80" s="457">
        <v>0</v>
      </c>
      <c r="DD80" s="457">
        <v>0</v>
      </c>
      <c r="DE80" s="457">
        <v>0</v>
      </c>
      <c r="DF80" s="457">
        <v>0</v>
      </c>
      <c r="DG80" s="457">
        <v>0</v>
      </c>
      <c r="DH80" s="457">
        <v>0</v>
      </c>
      <c r="DI80" s="457">
        <v>547</v>
      </c>
      <c r="DJ80" s="457">
        <v>0</v>
      </c>
      <c r="DK80" s="457">
        <v>0</v>
      </c>
      <c r="DL80" s="457">
        <v>0</v>
      </c>
      <c r="DM80" s="457">
        <v>0</v>
      </c>
      <c r="DN80" s="457">
        <v>0</v>
      </c>
      <c r="DO80" s="457">
        <v>0</v>
      </c>
      <c r="DP80" s="457">
        <v>0</v>
      </c>
      <c r="DQ80" s="457">
        <v>0</v>
      </c>
      <c r="DR80" s="457">
        <v>68048</v>
      </c>
      <c r="DS80" s="457">
        <v>49596</v>
      </c>
      <c r="DT80" s="457">
        <v>29398</v>
      </c>
      <c r="DU80" s="457">
        <v>4355</v>
      </c>
      <c r="DV80" s="457">
        <v>17451</v>
      </c>
      <c r="DW80" s="457">
        <v>4423</v>
      </c>
      <c r="DX80" s="457">
        <v>1717</v>
      </c>
      <c r="DY80" s="362">
        <v>0</v>
      </c>
      <c r="DZ80">
        <v>0</v>
      </c>
      <c r="EA80">
        <v>3614</v>
      </c>
    </row>
    <row r="81" spans="1:131">
      <c r="A81" s="362" t="s">
        <v>2639</v>
      </c>
      <c r="B81" s="457">
        <v>0</v>
      </c>
      <c r="C81" s="457">
        <v>0</v>
      </c>
      <c r="D81" s="457">
        <v>0</v>
      </c>
      <c r="E81" s="457">
        <v>0</v>
      </c>
      <c r="F81" s="457">
        <v>0</v>
      </c>
      <c r="G81" s="457">
        <v>0</v>
      </c>
      <c r="H81" s="457">
        <v>0</v>
      </c>
      <c r="I81" s="457">
        <v>0</v>
      </c>
      <c r="J81" s="457">
        <v>0</v>
      </c>
      <c r="K81" s="457">
        <v>0</v>
      </c>
      <c r="L81" s="457">
        <v>0</v>
      </c>
      <c r="M81" s="457">
        <v>0</v>
      </c>
      <c r="N81" s="457">
        <v>0</v>
      </c>
      <c r="O81" s="457">
        <v>0</v>
      </c>
      <c r="P81" s="457">
        <v>0</v>
      </c>
      <c r="Q81" s="457">
        <v>2836</v>
      </c>
      <c r="R81" s="457">
        <v>0</v>
      </c>
      <c r="S81" s="457">
        <v>0</v>
      </c>
      <c r="T81" s="457">
        <v>45</v>
      </c>
      <c r="U81" s="457">
        <v>0</v>
      </c>
      <c r="V81" s="457">
        <v>0</v>
      </c>
      <c r="W81" s="457">
        <v>0</v>
      </c>
      <c r="X81" s="457">
        <v>0</v>
      </c>
      <c r="Y81" s="457">
        <v>0</v>
      </c>
      <c r="Z81" s="457">
        <v>0</v>
      </c>
      <c r="AA81" s="457">
        <v>0</v>
      </c>
      <c r="AB81" s="457">
        <v>0</v>
      </c>
      <c r="AC81" s="457">
        <v>228</v>
      </c>
      <c r="AD81" s="457">
        <v>0</v>
      </c>
      <c r="AE81" s="457">
        <v>0</v>
      </c>
      <c r="AF81" s="457">
        <v>0</v>
      </c>
      <c r="AG81" s="457">
        <v>0</v>
      </c>
      <c r="AH81" s="457">
        <v>0</v>
      </c>
      <c r="AI81" s="457">
        <v>0</v>
      </c>
      <c r="AJ81" s="457">
        <v>0</v>
      </c>
      <c r="AK81" s="457">
        <v>0</v>
      </c>
      <c r="AL81" s="457">
        <v>0</v>
      </c>
      <c r="AM81" s="457">
        <v>0</v>
      </c>
      <c r="AN81" s="457">
        <v>0</v>
      </c>
      <c r="AO81" s="457">
        <v>1950</v>
      </c>
      <c r="AP81" s="457">
        <v>2114</v>
      </c>
      <c r="AQ81" s="457">
        <v>105</v>
      </c>
      <c r="AR81" s="457">
        <v>185</v>
      </c>
      <c r="AS81" s="457">
        <v>0</v>
      </c>
      <c r="AT81" s="457">
        <v>0</v>
      </c>
      <c r="AU81" s="457">
        <v>149</v>
      </c>
      <c r="AV81" s="457">
        <v>0</v>
      </c>
      <c r="AW81" s="457">
        <v>0</v>
      </c>
      <c r="AX81" s="457">
        <v>0</v>
      </c>
      <c r="AY81" s="457">
        <v>0</v>
      </c>
      <c r="AZ81" s="457">
        <v>60</v>
      </c>
      <c r="BA81" s="457">
        <v>0</v>
      </c>
      <c r="BB81" s="457">
        <v>0</v>
      </c>
      <c r="BC81" s="457">
        <v>0</v>
      </c>
      <c r="BD81" s="457">
        <v>0</v>
      </c>
      <c r="BE81" s="457">
        <v>0</v>
      </c>
      <c r="BF81" s="457">
        <v>0</v>
      </c>
      <c r="BG81" s="457">
        <v>0</v>
      </c>
      <c r="BH81" s="457">
        <v>0</v>
      </c>
      <c r="BI81" s="457">
        <v>0</v>
      </c>
      <c r="BJ81" s="457">
        <v>0</v>
      </c>
      <c r="BK81" s="457">
        <v>0</v>
      </c>
      <c r="BL81" s="457">
        <v>0</v>
      </c>
      <c r="BM81" s="457">
        <v>0</v>
      </c>
      <c r="BN81" s="457">
        <v>0</v>
      </c>
      <c r="BO81" s="457">
        <v>0</v>
      </c>
      <c r="BP81" s="457">
        <v>0</v>
      </c>
      <c r="BQ81" s="457">
        <v>0</v>
      </c>
      <c r="BR81" s="457">
        <v>0</v>
      </c>
      <c r="BS81" s="457">
        <v>0</v>
      </c>
      <c r="BT81" s="457">
        <v>0</v>
      </c>
      <c r="BU81" s="457">
        <v>0</v>
      </c>
      <c r="BV81" s="457">
        <v>0</v>
      </c>
      <c r="BW81" s="457">
        <v>0</v>
      </c>
      <c r="BX81" s="457">
        <v>0</v>
      </c>
      <c r="BY81" s="457">
        <v>0</v>
      </c>
      <c r="BZ81" s="457">
        <v>0</v>
      </c>
      <c r="CA81" s="457">
        <v>0</v>
      </c>
      <c r="CB81" s="457">
        <v>0</v>
      </c>
      <c r="CC81" s="457">
        <v>0</v>
      </c>
      <c r="CD81" s="457">
        <v>0</v>
      </c>
      <c r="CE81" s="457">
        <v>3651</v>
      </c>
      <c r="CF81" s="457">
        <v>0</v>
      </c>
      <c r="CG81" s="457">
        <v>0</v>
      </c>
      <c r="CH81" s="457">
        <v>0</v>
      </c>
      <c r="CI81" s="457">
        <v>0</v>
      </c>
      <c r="CJ81" s="457">
        <v>0</v>
      </c>
      <c r="CK81" s="457">
        <v>0</v>
      </c>
      <c r="CL81" s="457">
        <v>0</v>
      </c>
      <c r="CM81" s="457">
        <v>0</v>
      </c>
      <c r="CN81" s="457">
        <v>0</v>
      </c>
      <c r="CO81" s="457">
        <v>0</v>
      </c>
      <c r="CP81" s="457">
        <v>0</v>
      </c>
      <c r="CQ81" s="457">
        <v>0</v>
      </c>
      <c r="CR81" s="457">
        <v>0</v>
      </c>
      <c r="CS81" s="457">
        <v>0</v>
      </c>
      <c r="CT81" s="457">
        <v>0</v>
      </c>
      <c r="CU81" s="457">
        <v>0</v>
      </c>
      <c r="CV81" s="457">
        <v>0</v>
      </c>
      <c r="CW81" s="457">
        <v>3928</v>
      </c>
      <c r="CX81" s="457">
        <v>637</v>
      </c>
      <c r="CY81" s="457">
        <v>0</v>
      </c>
      <c r="CZ81" s="457">
        <v>0</v>
      </c>
      <c r="DA81" s="457">
        <v>0</v>
      </c>
      <c r="DB81" s="457">
        <v>0</v>
      </c>
      <c r="DC81" s="457">
        <v>0</v>
      </c>
      <c r="DD81" s="457">
        <v>0</v>
      </c>
      <c r="DE81" s="457">
        <v>0</v>
      </c>
      <c r="DF81" s="457">
        <v>0</v>
      </c>
      <c r="DG81" s="457">
        <v>0</v>
      </c>
      <c r="DH81" s="457">
        <v>0</v>
      </c>
      <c r="DI81" s="457">
        <v>464</v>
      </c>
      <c r="DJ81" s="457">
        <v>290</v>
      </c>
      <c r="DK81" s="457">
        <v>0</v>
      </c>
      <c r="DL81" s="457">
        <v>0</v>
      </c>
      <c r="DM81" s="457">
        <v>0</v>
      </c>
      <c r="DN81" s="457">
        <v>0</v>
      </c>
      <c r="DO81" s="457">
        <v>0</v>
      </c>
      <c r="DP81" s="457">
        <v>0</v>
      </c>
      <c r="DQ81" s="457">
        <v>0</v>
      </c>
      <c r="DR81" s="457">
        <v>29547</v>
      </c>
      <c r="DS81" s="457">
        <v>0</v>
      </c>
      <c r="DT81" s="457">
        <v>12000</v>
      </c>
      <c r="DU81" s="457">
        <v>5467</v>
      </c>
      <c r="DV81" s="457">
        <v>1240</v>
      </c>
      <c r="DW81" s="457">
        <v>0</v>
      </c>
      <c r="DX81" s="457">
        <v>0</v>
      </c>
      <c r="DY81" s="362">
        <v>0</v>
      </c>
      <c r="DZ81">
        <v>0</v>
      </c>
      <c r="EA81">
        <v>0</v>
      </c>
    </row>
    <row r="82" spans="1:131">
      <c r="A82" s="362" t="s">
        <v>2843</v>
      </c>
      <c r="B82" s="457">
        <v>0</v>
      </c>
      <c r="C82" s="457">
        <v>0</v>
      </c>
      <c r="D82" s="457">
        <v>0</v>
      </c>
      <c r="E82" s="457">
        <v>0</v>
      </c>
      <c r="F82" s="457">
        <v>0</v>
      </c>
      <c r="G82" s="457">
        <v>0</v>
      </c>
      <c r="H82" s="457">
        <v>0</v>
      </c>
      <c r="I82" s="457">
        <v>0</v>
      </c>
      <c r="J82" s="457">
        <v>0</v>
      </c>
      <c r="K82" s="457">
        <v>0</v>
      </c>
      <c r="L82" s="457">
        <v>0</v>
      </c>
      <c r="M82" s="457">
        <v>0</v>
      </c>
      <c r="N82" s="457">
        <v>0</v>
      </c>
      <c r="O82" s="457">
        <v>0</v>
      </c>
      <c r="P82" s="457">
        <v>0</v>
      </c>
      <c r="Q82" s="457">
        <v>21</v>
      </c>
      <c r="R82" s="457">
        <v>0</v>
      </c>
      <c r="S82" s="457">
        <v>0</v>
      </c>
      <c r="T82" s="457">
        <v>0</v>
      </c>
      <c r="U82" s="457">
        <v>0</v>
      </c>
      <c r="V82" s="457">
        <v>0</v>
      </c>
      <c r="W82" s="457">
        <v>0</v>
      </c>
      <c r="X82" s="457">
        <v>0</v>
      </c>
      <c r="Y82" s="457">
        <v>0</v>
      </c>
      <c r="Z82" s="457">
        <v>0</v>
      </c>
      <c r="AA82" s="457">
        <v>0</v>
      </c>
      <c r="AB82" s="457">
        <v>0</v>
      </c>
      <c r="AC82" s="457">
        <v>0</v>
      </c>
      <c r="AD82" s="457">
        <v>0</v>
      </c>
      <c r="AE82" s="457">
        <v>0</v>
      </c>
      <c r="AF82" s="457">
        <v>0</v>
      </c>
      <c r="AG82" s="457">
        <v>0</v>
      </c>
      <c r="AH82" s="457">
        <v>0</v>
      </c>
      <c r="AI82" s="457">
        <v>0</v>
      </c>
      <c r="AJ82" s="457">
        <v>0</v>
      </c>
      <c r="AK82" s="457">
        <v>0</v>
      </c>
      <c r="AL82" s="457">
        <v>0</v>
      </c>
      <c r="AM82" s="457">
        <v>0</v>
      </c>
      <c r="AN82" s="457">
        <v>0</v>
      </c>
      <c r="AO82" s="457">
        <v>1766</v>
      </c>
      <c r="AP82" s="457">
        <v>2187</v>
      </c>
      <c r="AQ82" s="457">
        <v>0</v>
      </c>
      <c r="AR82" s="457">
        <v>4</v>
      </c>
      <c r="AS82" s="457">
        <v>728</v>
      </c>
      <c r="AT82" s="457">
        <v>0</v>
      </c>
      <c r="AU82" s="457">
        <v>12</v>
      </c>
      <c r="AV82" s="457">
        <v>0</v>
      </c>
      <c r="AW82" s="457">
        <v>0</v>
      </c>
      <c r="AX82" s="457">
        <v>169</v>
      </c>
      <c r="AY82" s="457">
        <v>0</v>
      </c>
      <c r="AZ82" s="457">
        <v>0</v>
      </c>
      <c r="BA82" s="457">
        <v>0</v>
      </c>
      <c r="BB82" s="457">
        <v>0</v>
      </c>
      <c r="BC82" s="457">
        <v>0</v>
      </c>
      <c r="BD82" s="457">
        <v>0</v>
      </c>
      <c r="BE82" s="457">
        <v>0</v>
      </c>
      <c r="BF82" s="457">
        <v>0</v>
      </c>
      <c r="BG82" s="457">
        <v>0</v>
      </c>
      <c r="BH82" s="457">
        <v>0</v>
      </c>
      <c r="BI82" s="457">
        <v>0</v>
      </c>
      <c r="BJ82" s="457">
        <v>227</v>
      </c>
      <c r="BK82" s="457">
        <v>0</v>
      </c>
      <c r="BL82" s="457">
        <v>0</v>
      </c>
      <c r="BM82" s="457">
        <v>0</v>
      </c>
      <c r="BN82" s="457">
        <v>0</v>
      </c>
      <c r="BO82" s="457">
        <v>0</v>
      </c>
      <c r="BP82" s="457">
        <v>0</v>
      </c>
      <c r="BQ82" s="457">
        <v>0</v>
      </c>
      <c r="BR82" s="457">
        <v>0</v>
      </c>
      <c r="BS82" s="457">
        <v>0</v>
      </c>
      <c r="BT82" s="457">
        <v>0</v>
      </c>
      <c r="BU82" s="457">
        <v>0</v>
      </c>
      <c r="BV82" s="457">
        <v>28</v>
      </c>
      <c r="BW82" s="457">
        <v>0</v>
      </c>
      <c r="BX82" s="457">
        <v>149</v>
      </c>
      <c r="BY82" s="457">
        <v>0</v>
      </c>
      <c r="BZ82" s="457">
        <v>0</v>
      </c>
      <c r="CA82" s="457">
        <v>0</v>
      </c>
      <c r="CB82" s="457">
        <v>77</v>
      </c>
      <c r="CC82" s="457">
        <v>0</v>
      </c>
      <c r="CD82" s="457">
        <v>0</v>
      </c>
      <c r="CE82" s="457">
        <v>14</v>
      </c>
      <c r="CF82" s="457">
        <v>0</v>
      </c>
      <c r="CG82" s="457">
        <v>0</v>
      </c>
      <c r="CH82" s="457">
        <v>0</v>
      </c>
      <c r="CI82" s="457">
        <v>0</v>
      </c>
      <c r="CJ82" s="457">
        <v>0</v>
      </c>
      <c r="CK82" s="457">
        <v>0</v>
      </c>
      <c r="CL82" s="457">
        <v>0</v>
      </c>
      <c r="CM82" s="457">
        <v>0</v>
      </c>
      <c r="CN82" s="457">
        <v>546</v>
      </c>
      <c r="CO82" s="457">
        <v>0</v>
      </c>
      <c r="CP82" s="457">
        <v>0</v>
      </c>
      <c r="CQ82" s="457">
        <v>0</v>
      </c>
      <c r="CR82" s="457">
        <v>0</v>
      </c>
      <c r="CS82" s="457">
        <v>0</v>
      </c>
      <c r="CT82" s="457">
        <v>785</v>
      </c>
      <c r="CU82" s="457">
        <v>0</v>
      </c>
      <c r="CV82" s="457">
        <v>0</v>
      </c>
      <c r="CW82" s="457">
        <v>0</v>
      </c>
      <c r="CX82" s="457">
        <v>0</v>
      </c>
      <c r="CY82" s="457">
        <v>0</v>
      </c>
      <c r="CZ82" s="457">
        <v>0</v>
      </c>
      <c r="DA82" s="457">
        <v>0</v>
      </c>
      <c r="DB82" s="457">
        <v>0</v>
      </c>
      <c r="DC82" s="457">
        <v>0</v>
      </c>
      <c r="DD82" s="457">
        <v>0</v>
      </c>
      <c r="DE82" s="457">
        <v>0</v>
      </c>
      <c r="DF82" s="457">
        <v>0</v>
      </c>
      <c r="DG82" s="457">
        <v>0</v>
      </c>
      <c r="DH82" s="457">
        <v>0</v>
      </c>
      <c r="DI82" s="457">
        <v>164</v>
      </c>
      <c r="DJ82" s="457">
        <v>0</v>
      </c>
      <c r="DK82" s="457">
        <v>0</v>
      </c>
      <c r="DL82" s="457">
        <v>39</v>
      </c>
      <c r="DM82" s="457">
        <v>0</v>
      </c>
      <c r="DN82" s="457">
        <v>0</v>
      </c>
      <c r="DO82" s="457">
        <v>0</v>
      </c>
      <c r="DP82" s="457">
        <v>0</v>
      </c>
      <c r="DQ82" s="457">
        <v>0</v>
      </c>
      <c r="DR82" s="457">
        <v>19349</v>
      </c>
      <c r="DS82" s="457">
        <v>0</v>
      </c>
      <c r="DT82" s="457">
        <v>13364</v>
      </c>
      <c r="DU82" s="457">
        <v>0</v>
      </c>
      <c r="DV82" s="457">
        <v>29447</v>
      </c>
      <c r="DW82" s="457">
        <v>2364</v>
      </c>
      <c r="DX82" s="457">
        <v>0</v>
      </c>
      <c r="DY82" s="362">
        <v>0</v>
      </c>
      <c r="DZ82">
        <v>0</v>
      </c>
      <c r="EA82">
        <v>0</v>
      </c>
    </row>
    <row r="83" spans="1:131">
      <c r="A83" s="362" t="s">
        <v>2969</v>
      </c>
      <c r="B83" s="457">
        <v>0</v>
      </c>
      <c r="C83" s="457">
        <v>0</v>
      </c>
      <c r="D83" s="457">
        <v>0</v>
      </c>
      <c r="E83" s="457">
        <v>0</v>
      </c>
      <c r="F83" s="457">
        <v>0</v>
      </c>
      <c r="G83" s="457">
        <v>0</v>
      </c>
      <c r="H83" s="457">
        <v>0</v>
      </c>
      <c r="I83" s="457">
        <v>0</v>
      </c>
      <c r="J83" s="457">
        <v>0</v>
      </c>
      <c r="K83" s="457">
        <v>0</v>
      </c>
      <c r="L83" s="457">
        <v>0</v>
      </c>
      <c r="M83" s="457">
        <v>0</v>
      </c>
      <c r="N83" s="457">
        <v>0</v>
      </c>
      <c r="O83" s="457">
        <v>2367</v>
      </c>
      <c r="P83" s="457">
        <v>0</v>
      </c>
      <c r="Q83" s="457">
        <v>87</v>
      </c>
      <c r="R83" s="457">
        <v>0</v>
      </c>
      <c r="S83" s="457">
        <v>0</v>
      </c>
      <c r="T83" s="457">
        <v>0</v>
      </c>
      <c r="U83" s="457">
        <v>0</v>
      </c>
      <c r="V83" s="457">
        <v>0</v>
      </c>
      <c r="W83" s="457">
        <v>0</v>
      </c>
      <c r="X83" s="457">
        <v>0</v>
      </c>
      <c r="Y83" s="457">
        <v>0</v>
      </c>
      <c r="Z83" s="457">
        <v>0</v>
      </c>
      <c r="AA83" s="457">
        <v>0</v>
      </c>
      <c r="AB83" s="457">
        <v>0</v>
      </c>
      <c r="AC83" s="457">
        <v>0</v>
      </c>
      <c r="AD83" s="457">
        <v>0</v>
      </c>
      <c r="AE83" s="457">
        <v>0</v>
      </c>
      <c r="AF83" s="457">
        <v>0</v>
      </c>
      <c r="AG83" s="457">
        <v>0</v>
      </c>
      <c r="AH83" s="457">
        <v>0</v>
      </c>
      <c r="AI83" s="457">
        <v>0</v>
      </c>
      <c r="AJ83" s="457">
        <v>0</v>
      </c>
      <c r="AK83" s="457">
        <v>0</v>
      </c>
      <c r="AL83" s="457">
        <v>0</v>
      </c>
      <c r="AM83" s="457">
        <v>0</v>
      </c>
      <c r="AN83" s="457">
        <v>0</v>
      </c>
      <c r="AO83" s="457">
        <v>1334</v>
      </c>
      <c r="AP83" s="457">
        <v>2036</v>
      </c>
      <c r="AQ83" s="457">
        <v>96</v>
      </c>
      <c r="AR83" s="457">
        <v>0</v>
      </c>
      <c r="AS83" s="457">
        <v>0</v>
      </c>
      <c r="AT83" s="457">
        <v>0</v>
      </c>
      <c r="AU83" s="457">
        <v>2217</v>
      </c>
      <c r="AV83" s="457">
        <v>0</v>
      </c>
      <c r="AW83" s="457">
        <v>0</v>
      </c>
      <c r="AX83" s="457">
        <v>0</v>
      </c>
      <c r="AY83" s="457">
        <v>200</v>
      </c>
      <c r="AZ83" s="457">
        <v>4</v>
      </c>
      <c r="BA83" s="457">
        <v>0</v>
      </c>
      <c r="BB83" s="457">
        <v>0</v>
      </c>
      <c r="BC83" s="457">
        <v>0</v>
      </c>
      <c r="BD83" s="457">
        <v>0</v>
      </c>
      <c r="BE83" s="457">
        <v>0</v>
      </c>
      <c r="BF83" s="457">
        <v>0</v>
      </c>
      <c r="BG83" s="457">
        <v>0</v>
      </c>
      <c r="BH83" s="457">
        <v>0</v>
      </c>
      <c r="BI83" s="457">
        <v>0</v>
      </c>
      <c r="BJ83" s="457">
        <v>2057</v>
      </c>
      <c r="BK83" s="457">
        <v>0</v>
      </c>
      <c r="BL83" s="457">
        <v>0</v>
      </c>
      <c r="BM83" s="457">
        <v>0</v>
      </c>
      <c r="BN83" s="457">
        <v>0</v>
      </c>
      <c r="BO83" s="457">
        <v>0</v>
      </c>
      <c r="BP83" s="457">
        <v>0</v>
      </c>
      <c r="BQ83" s="457">
        <v>0</v>
      </c>
      <c r="BR83" s="457">
        <v>0</v>
      </c>
      <c r="BS83" s="457">
        <v>0</v>
      </c>
      <c r="BT83" s="457">
        <v>0</v>
      </c>
      <c r="BU83" s="457">
        <v>0</v>
      </c>
      <c r="BV83" s="457">
        <v>181</v>
      </c>
      <c r="BW83" s="457">
        <v>0</v>
      </c>
      <c r="BX83" s="457">
        <v>0</v>
      </c>
      <c r="BY83" s="457">
        <v>0</v>
      </c>
      <c r="BZ83" s="457">
        <v>0</v>
      </c>
      <c r="CA83" s="457">
        <v>0</v>
      </c>
      <c r="CB83" s="457">
        <v>710</v>
      </c>
      <c r="CC83" s="457">
        <v>0</v>
      </c>
      <c r="CD83" s="457">
        <v>0</v>
      </c>
      <c r="CE83" s="457">
        <v>12534</v>
      </c>
      <c r="CF83" s="457">
        <v>0</v>
      </c>
      <c r="CG83" s="457">
        <v>0</v>
      </c>
      <c r="CH83" s="457">
        <v>0</v>
      </c>
      <c r="CI83" s="457">
        <v>0</v>
      </c>
      <c r="CJ83" s="457">
        <v>0</v>
      </c>
      <c r="CK83" s="457">
        <v>0</v>
      </c>
      <c r="CL83" s="457">
        <v>0</v>
      </c>
      <c r="CM83" s="457">
        <v>0</v>
      </c>
      <c r="CN83" s="457">
        <v>191</v>
      </c>
      <c r="CO83" s="457">
        <v>0</v>
      </c>
      <c r="CP83" s="457">
        <v>0</v>
      </c>
      <c r="CQ83" s="457">
        <v>0</v>
      </c>
      <c r="CR83" s="457">
        <v>0</v>
      </c>
      <c r="CS83" s="457">
        <v>0</v>
      </c>
      <c r="CT83" s="457">
        <v>0</v>
      </c>
      <c r="CU83" s="457">
        <v>0</v>
      </c>
      <c r="CV83" s="457">
        <v>0</v>
      </c>
      <c r="CW83" s="457">
        <v>711</v>
      </c>
      <c r="CX83" s="457">
        <v>1166</v>
      </c>
      <c r="CY83" s="457">
        <v>0</v>
      </c>
      <c r="CZ83" s="457">
        <v>0</v>
      </c>
      <c r="DA83" s="457">
        <v>0</v>
      </c>
      <c r="DB83" s="457">
        <v>0</v>
      </c>
      <c r="DC83" s="457">
        <v>0</v>
      </c>
      <c r="DD83" s="457">
        <v>0</v>
      </c>
      <c r="DE83" s="457">
        <v>0</v>
      </c>
      <c r="DF83" s="457">
        <v>0</v>
      </c>
      <c r="DG83" s="457">
        <v>0</v>
      </c>
      <c r="DH83" s="457">
        <v>0</v>
      </c>
      <c r="DI83" s="457">
        <v>168</v>
      </c>
      <c r="DJ83" s="457">
        <v>0</v>
      </c>
      <c r="DK83" s="457">
        <v>0</v>
      </c>
      <c r="DL83" s="457">
        <v>1309</v>
      </c>
      <c r="DM83" s="457">
        <v>0</v>
      </c>
      <c r="DN83" s="457">
        <v>0</v>
      </c>
      <c r="DO83" s="457">
        <v>0</v>
      </c>
      <c r="DP83" s="457">
        <v>0</v>
      </c>
      <c r="DQ83" s="457">
        <v>0</v>
      </c>
      <c r="DR83" s="457">
        <v>35353</v>
      </c>
      <c r="DS83" s="457">
        <v>0</v>
      </c>
      <c r="DT83" s="457">
        <v>0</v>
      </c>
      <c r="DU83" s="457">
        <v>17931</v>
      </c>
      <c r="DV83" s="457">
        <v>30723</v>
      </c>
      <c r="DW83" s="457">
        <v>4367</v>
      </c>
      <c r="DX83" s="457">
        <v>0</v>
      </c>
      <c r="DY83" s="362">
        <v>3217</v>
      </c>
      <c r="DZ83">
        <v>9933</v>
      </c>
      <c r="EA83">
        <v>0</v>
      </c>
    </row>
    <row r="84" spans="1:131">
      <c r="A84" s="362" t="s">
        <v>3005</v>
      </c>
      <c r="B84" s="457">
        <v>0</v>
      </c>
      <c r="C84" s="457">
        <v>0</v>
      </c>
      <c r="D84" s="457">
        <v>0</v>
      </c>
      <c r="E84" s="457">
        <v>0</v>
      </c>
      <c r="F84" s="457">
        <v>0</v>
      </c>
      <c r="G84" s="457">
        <v>0</v>
      </c>
      <c r="H84" s="457">
        <v>0</v>
      </c>
      <c r="I84" s="457">
        <v>0</v>
      </c>
      <c r="J84" s="457">
        <v>0</v>
      </c>
      <c r="K84" s="457">
        <v>0</v>
      </c>
      <c r="L84" s="457">
        <v>0</v>
      </c>
      <c r="M84" s="457">
        <v>0</v>
      </c>
      <c r="N84" s="457">
        <v>0</v>
      </c>
      <c r="O84" s="457">
        <v>0</v>
      </c>
      <c r="P84" s="457">
        <v>0</v>
      </c>
      <c r="Q84" s="457">
        <v>0</v>
      </c>
      <c r="R84" s="457">
        <v>0</v>
      </c>
      <c r="S84" s="457">
        <v>0</v>
      </c>
      <c r="T84" s="457">
        <v>0</v>
      </c>
      <c r="U84" s="457">
        <v>0</v>
      </c>
      <c r="V84" s="457">
        <v>0</v>
      </c>
      <c r="W84" s="457">
        <v>0</v>
      </c>
      <c r="X84" s="457">
        <v>0</v>
      </c>
      <c r="Y84" s="457">
        <v>0</v>
      </c>
      <c r="Z84" s="457">
        <v>0</v>
      </c>
      <c r="AA84" s="457">
        <v>0</v>
      </c>
      <c r="AB84" s="457">
        <v>0</v>
      </c>
      <c r="AC84" s="457">
        <v>0</v>
      </c>
      <c r="AD84" s="457">
        <v>0</v>
      </c>
      <c r="AE84" s="457">
        <v>0</v>
      </c>
      <c r="AF84" s="457">
        <v>0</v>
      </c>
      <c r="AG84" s="457">
        <v>0</v>
      </c>
      <c r="AH84" s="457">
        <v>0</v>
      </c>
      <c r="AI84" s="457">
        <v>0</v>
      </c>
      <c r="AJ84" s="457">
        <v>0</v>
      </c>
      <c r="AK84" s="457">
        <v>0</v>
      </c>
      <c r="AL84" s="457">
        <v>0</v>
      </c>
      <c r="AM84" s="457">
        <v>0</v>
      </c>
      <c r="AN84" s="457">
        <v>0</v>
      </c>
      <c r="AO84" s="457">
        <v>575</v>
      </c>
      <c r="AP84" s="457">
        <v>1263</v>
      </c>
      <c r="AQ84" s="457">
        <v>186</v>
      </c>
      <c r="AR84" s="457">
        <v>54</v>
      </c>
      <c r="AS84" s="457">
        <v>50</v>
      </c>
      <c r="AT84" s="457">
        <v>0</v>
      </c>
      <c r="AU84" s="457">
        <v>345</v>
      </c>
      <c r="AV84" s="457">
        <v>28</v>
      </c>
      <c r="AW84" s="457">
        <v>0</v>
      </c>
      <c r="AX84" s="457">
        <v>82</v>
      </c>
      <c r="AY84" s="457">
        <v>0</v>
      </c>
      <c r="AZ84" s="457">
        <v>0</v>
      </c>
      <c r="BA84" s="457">
        <v>0</v>
      </c>
      <c r="BB84" s="457">
        <v>4</v>
      </c>
      <c r="BC84" s="457">
        <v>0</v>
      </c>
      <c r="BD84" s="457">
        <v>0</v>
      </c>
      <c r="BE84" s="457">
        <v>0</v>
      </c>
      <c r="BF84" s="457">
        <v>0</v>
      </c>
      <c r="BG84" s="457">
        <v>0</v>
      </c>
      <c r="BH84" s="457">
        <v>0</v>
      </c>
      <c r="BI84" s="457">
        <v>0</v>
      </c>
      <c r="BJ84" s="457">
        <v>98</v>
      </c>
      <c r="BK84" s="457">
        <v>0</v>
      </c>
      <c r="BL84" s="457">
        <v>0</v>
      </c>
      <c r="BM84" s="457">
        <v>0</v>
      </c>
      <c r="BN84" s="457">
        <v>0</v>
      </c>
      <c r="BO84" s="457">
        <v>0</v>
      </c>
      <c r="BP84" s="457">
        <v>0</v>
      </c>
      <c r="BQ84" s="457">
        <v>0</v>
      </c>
      <c r="BR84" s="457">
        <v>0</v>
      </c>
      <c r="BS84" s="457">
        <v>0</v>
      </c>
      <c r="BT84" s="457">
        <v>0</v>
      </c>
      <c r="BU84" s="457">
        <v>0</v>
      </c>
      <c r="BV84" s="457">
        <v>0</v>
      </c>
      <c r="BW84" s="457">
        <v>0</v>
      </c>
      <c r="BX84" s="457">
        <v>0</v>
      </c>
      <c r="BY84" s="457">
        <v>0</v>
      </c>
      <c r="BZ84" s="457">
        <v>0</v>
      </c>
      <c r="CA84" s="457">
        <v>0</v>
      </c>
      <c r="CB84" s="457">
        <v>23</v>
      </c>
      <c r="CC84" s="457">
        <v>0</v>
      </c>
      <c r="CD84" s="457">
        <v>0</v>
      </c>
      <c r="CE84" s="457">
        <v>1220</v>
      </c>
      <c r="CF84" s="457">
        <v>0</v>
      </c>
      <c r="CG84" s="457">
        <v>5</v>
      </c>
      <c r="CH84" s="457">
        <v>0</v>
      </c>
      <c r="CI84" s="457">
        <v>0</v>
      </c>
      <c r="CJ84" s="457">
        <v>0</v>
      </c>
      <c r="CK84" s="457">
        <v>0</v>
      </c>
      <c r="CL84" s="457">
        <v>0</v>
      </c>
      <c r="CM84" s="457">
        <v>0</v>
      </c>
      <c r="CN84" s="457">
        <v>0</v>
      </c>
      <c r="CO84" s="457">
        <v>0</v>
      </c>
      <c r="CP84" s="457">
        <v>0</v>
      </c>
      <c r="CQ84" s="457">
        <v>0</v>
      </c>
      <c r="CR84" s="457">
        <v>0</v>
      </c>
      <c r="CS84" s="457">
        <v>0</v>
      </c>
      <c r="CT84" s="457">
        <v>0</v>
      </c>
      <c r="CU84" s="457">
        <v>345</v>
      </c>
      <c r="CV84" s="457">
        <v>0</v>
      </c>
      <c r="CW84" s="457">
        <v>0</v>
      </c>
      <c r="CX84" s="457">
        <v>0</v>
      </c>
      <c r="CY84" s="457">
        <v>0</v>
      </c>
      <c r="CZ84" s="457">
        <v>0</v>
      </c>
      <c r="DA84" s="457">
        <v>0</v>
      </c>
      <c r="DB84" s="457">
        <v>0</v>
      </c>
      <c r="DC84" s="457">
        <v>0</v>
      </c>
      <c r="DD84" s="457">
        <v>0</v>
      </c>
      <c r="DE84" s="457">
        <v>0</v>
      </c>
      <c r="DF84" s="457">
        <v>0</v>
      </c>
      <c r="DG84" s="457">
        <v>0</v>
      </c>
      <c r="DH84" s="457">
        <v>0</v>
      </c>
      <c r="DI84" s="457">
        <v>112</v>
      </c>
      <c r="DJ84" s="457">
        <v>0</v>
      </c>
      <c r="DK84" s="457">
        <v>0</v>
      </c>
      <c r="DL84" s="457">
        <v>2356</v>
      </c>
      <c r="DM84" s="457">
        <v>0</v>
      </c>
      <c r="DN84" s="457">
        <v>0</v>
      </c>
      <c r="DO84" s="457">
        <v>24</v>
      </c>
      <c r="DP84" s="457">
        <v>0</v>
      </c>
      <c r="DQ84" s="457">
        <v>0</v>
      </c>
      <c r="DR84" s="457">
        <v>1822</v>
      </c>
      <c r="DS84" s="457">
        <v>0</v>
      </c>
      <c r="DT84" s="457">
        <v>203</v>
      </c>
      <c r="DU84" s="457">
        <v>510</v>
      </c>
      <c r="DV84" s="457">
        <v>20000</v>
      </c>
      <c r="DW84" s="457">
        <v>288</v>
      </c>
      <c r="DX84" s="457">
        <v>0</v>
      </c>
      <c r="DY84" s="362">
        <v>276</v>
      </c>
      <c r="DZ84">
        <v>1914</v>
      </c>
      <c r="EA84">
        <v>0</v>
      </c>
    </row>
    <row r="85" spans="1:131">
      <c r="A85" s="362" t="s">
        <v>3065</v>
      </c>
      <c r="B85" s="457">
        <v>0</v>
      </c>
      <c r="C85" s="457">
        <v>0</v>
      </c>
      <c r="D85" s="457">
        <v>0</v>
      </c>
      <c r="E85" s="457">
        <v>0</v>
      </c>
      <c r="F85" s="457">
        <v>0</v>
      </c>
      <c r="G85" s="457">
        <v>0</v>
      </c>
      <c r="H85" s="457">
        <v>0</v>
      </c>
      <c r="I85" s="457">
        <v>0</v>
      </c>
      <c r="J85" s="457">
        <v>0</v>
      </c>
      <c r="K85" s="457">
        <v>0</v>
      </c>
      <c r="L85" s="457">
        <v>0</v>
      </c>
      <c r="M85" s="457">
        <v>0</v>
      </c>
      <c r="N85" s="457">
        <v>0</v>
      </c>
      <c r="O85" s="457">
        <v>0</v>
      </c>
      <c r="P85" s="457">
        <v>0</v>
      </c>
      <c r="Q85" s="457">
        <v>0</v>
      </c>
      <c r="R85" s="457">
        <v>0</v>
      </c>
      <c r="S85" s="457">
        <v>0</v>
      </c>
      <c r="T85" s="457">
        <v>0</v>
      </c>
      <c r="U85" s="457">
        <v>0</v>
      </c>
      <c r="V85" s="457">
        <v>0</v>
      </c>
      <c r="W85" s="457">
        <v>3431</v>
      </c>
      <c r="X85" s="457">
        <v>0</v>
      </c>
      <c r="Y85" s="457">
        <v>0</v>
      </c>
      <c r="Z85" s="457">
        <v>0</v>
      </c>
      <c r="AA85" s="457">
        <v>0</v>
      </c>
      <c r="AB85" s="457">
        <v>0</v>
      </c>
      <c r="AC85" s="457">
        <v>0</v>
      </c>
      <c r="AD85" s="457">
        <v>0</v>
      </c>
      <c r="AE85" s="457">
        <v>0</v>
      </c>
      <c r="AF85" s="457">
        <v>0</v>
      </c>
      <c r="AG85" s="457">
        <v>0</v>
      </c>
      <c r="AH85" s="457">
        <v>0</v>
      </c>
      <c r="AI85" s="457">
        <v>0</v>
      </c>
      <c r="AJ85" s="457">
        <v>0</v>
      </c>
      <c r="AK85" s="457">
        <v>0</v>
      </c>
      <c r="AL85" s="457">
        <v>0</v>
      </c>
      <c r="AM85" s="457">
        <v>0</v>
      </c>
      <c r="AN85" s="457">
        <v>0</v>
      </c>
      <c r="AO85" s="457">
        <v>626</v>
      </c>
      <c r="AP85" s="457">
        <v>1118</v>
      </c>
      <c r="AQ85" s="457">
        <v>0</v>
      </c>
      <c r="AR85" s="457">
        <v>0</v>
      </c>
      <c r="AS85" s="457">
        <v>660</v>
      </c>
      <c r="AT85" s="457">
        <v>0</v>
      </c>
      <c r="AU85" s="457">
        <v>0</v>
      </c>
      <c r="AV85" s="457">
        <v>0</v>
      </c>
      <c r="AW85" s="457">
        <v>0</v>
      </c>
      <c r="AX85" s="457">
        <v>0</v>
      </c>
      <c r="AY85" s="457">
        <v>0</v>
      </c>
      <c r="AZ85" s="457">
        <v>0</v>
      </c>
      <c r="BA85" s="457">
        <v>0</v>
      </c>
      <c r="BB85" s="457">
        <v>0</v>
      </c>
      <c r="BC85" s="457">
        <v>0</v>
      </c>
      <c r="BD85" s="457">
        <v>0</v>
      </c>
      <c r="BE85" s="457">
        <v>0</v>
      </c>
      <c r="BF85" s="457">
        <v>0</v>
      </c>
      <c r="BG85" s="457">
        <v>0</v>
      </c>
      <c r="BH85" s="457">
        <v>0</v>
      </c>
      <c r="BI85" s="457">
        <v>0</v>
      </c>
      <c r="BJ85" s="457">
        <v>0</v>
      </c>
      <c r="BK85" s="457">
        <v>0</v>
      </c>
      <c r="BL85" s="457">
        <v>0</v>
      </c>
      <c r="BM85" s="457">
        <v>0</v>
      </c>
      <c r="BN85" s="457">
        <v>0</v>
      </c>
      <c r="BO85" s="457">
        <v>0</v>
      </c>
      <c r="BP85" s="457">
        <v>0</v>
      </c>
      <c r="BQ85" s="457">
        <v>0</v>
      </c>
      <c r="BR85" s="457">
        <v>0</v>
      </c>
      <c r="BS85" s="457">
        <v>0</v>
      </c>
      <c r="BT85" s="457">
        <v>0</v>
      </c>
      <c r="BU85" s="457">
        <v>0</v>
      </c>
      <c r="BV85" s="457">
        <v>0</v>
      </c>
      <c r="BW85" s="457">
        <v>0</v>
      </c>
      <c r="BX85" s="457">
        <v>0</v>
      </c>
      <c r="BY85" s="457">
        <v>0</v>
      </c>
      <c r="BZ85" s="457">
        <v>0</v>
      </c>
      <c r="CA85" s="457">
        <v>0</v>
      </c>
      <c r="CB85" s="457">
        <v>0</v>
      </c>
      <c r="CC85" s="457">
        <v>0</v>
      </c>
      <c r="CD85" s="457">
        <v>0</v>
      </c>
      <c r="CE85" s="457">
        <v>0</v>
      </c>
      <c r="CF85" s="457">
        <v>0</v>
      </c>
      <c r="CG85" s="457">
        <v>23</v>
      </c>
      <c r="CH85" s="457">
        <v>0</v>
      </c>
      <c r="CI85" s="457">
        <v>0</v>
      </c>
      <c r="CJ85" s="457">
        <v>0</v>
      </c>
      <c r="CK85" s="457">
        <v>0</v>
      </c>
      <c r="CL85" s="457">
        <v>0</v>
      </c>
      <c r="CM85" s="457">
        <v>0</v>
      </c>
      <c r="CN85" s="457">
        <v>225</v>
      </c>
      <c r="CO85" s="457">
        <v>0</v>
      </c>
      <c r="CP85" s="457">
        <v>0</v>
      </c>
      <c r="CQ85" s="457">
        <v>0</v>
      </c>
      <c r="CR85" s="457">
        <v>0</v>
      </c>
      <c r="CS85" s="457">
        <v>0</v>
      </c>
      <c r="CT85" s="457">
        <v>0</v>
      </c>
      <c r="CU85" s="457">
        <v>0</v>
      </c>
      <c r="CV85" s="457">
        <v>0</v>
      </c>
      <c r="CW85" s="457">
        <v>0</v>
      </c>
      <c r="CX85" s="457">
        <v>0</v>
      </c>
      <c r="CY85" s="457">
        <v>0</v>
      </c>
      <c r="CZ85" s="457">
        <v>0</v>
      </c>
      <c r="DA85" s="457">
        <v>0</v>
      </c>
      <c r="DB85" s="457">
        <v>0</v>
      </c>
      <c r="DC85" s="457">
        <v>0</v>
      </c>
      <c r="DD85" s="457">
        <v>0</v>
      </c>
      <c r="DE85" s="457">
        <v>0</v>
      </c>
      <c r="DF85" s="457">
        <v>0</v>
      </c>
      <c r="DG85" s="457">
        <v>0</v>
      </c>
      <c r="DH85" s="457">
        <v>0</v>
      </c>
      <c r="DI85" s="457">
        <v>104</v>
      </c>
      <c r="DJ85" s="457">
        <v>0</v>
      </c>
      <c r="DK85" s="457">
        <v>0</v>
      </c>
      <c r="DL85" s="457">
        <v>50</v>
      </c>
      <c r="DM85" s="457">
        <v>0</v>
      </c>
      <c r="DN85" s="457">
        <v>0</v>
      </c>
      <c r="DO85" s="457">
        <v>0</v>
      </c>
      <c r="DP85" s="457">
        <v>0</v>
      </c>
      <c r="DQ85" s="457">
        <v>0</v>
      </c>
      <c r="DR85" s="457">
        <v>23558</v>
      </c>
      <c r="DS85" s="457">
        <v>0</v>
      </c>
      <c r="DT85" s="457">
        <v>26371</v>
      </c>
      <c r="DU85" s="457">
        <v>0</v>
      </c>
      <c r="DV85" s="457">
        <v>31942</v>
      </c>
      <c r="DW85" s="457">
        <v>93</v>
      </c>
      <c r="DX85" s="457">
        <v>0</v>
      </c>
      <c r="DY85" s="362">
        <v>0</v>
      </c>
      <c r="DZ85">
        <v>0</v>
      </c>
      <c r="EA85">
        <v>0</v>
      </c>
    </row>
    <row r="86" spans="1:131">
      <c r="A86" s="362" t="s">
        <v>2283</v>
      </c>
      <c r="B86" s="457">
        <v>0</v>
      </c>
      <c r="C86" s="457">
        <v>0</v>
      </c>
      <c r="D86" s="457">
        <v>0</v>
      </c>
      <c r="E86" s="457">
        <v>0</v>
      </c>
      <c r="F86" s="457">
        <v>0</v>
      </c>
      <c r="G86" s="457">
        <v>0</v>
      </c>
      <c r="H86" s="457">
        <v>0</v>
      </c>
      <c r="I86" s="457">
        <v>0</v>
      </c>
      <c r="J86" s="457">
        <v>0</v>
      </c>
      <c r="K86" s="457">
        <v>0</v>
      </c>
      <c r="L86" s="457">
        <v>0</v>
      </c>
      <c r="M86" s="457">
        <v>0</v>
      </c>
      <c r="N86" s="457">
        <v>0</v>
      </c>
      <c r="O86" s="457">
        <v>0</v>
      </c>
      <c r="P86" s="457">
        <v>0</v>
      </c>
      <c r="Q86" s="457">
        <v>0</v>
      </c>
      <c r="R86" s="457">
        <v>0</v>
      </c>
      <c r="S86" s="457">
        <v>0</v>
      </c>
      <c r="T86" s="457">
        <v>0</v>
      </c>
      <c r="U86" s="457">
        <v>0</v>
      </c>
      <c r="V86" s="457">
        <v>0</v>
      </c>
      <c r="W86" s="457">
        <v>0</v>
      </c>
      <c r="X86" s="457">
        <v>0</v>
      </c>
      <c r="Y86" s="457">
        <v>0</v>
      </c>
      <c r="Z86" s="457">
        <v>0</v>
      </c>
      <c r="AA86" s="457">
        <v>0</v>
      </c>
      <c r="AB86" s="457">
        <v>0</v>
      </c>
      <c r="AC86" s="457">
        <v>0</v>
      </c>
      <c r="AD86" s="457">
        <v>0</v>
      </c>
      <c r="AE86" s="457">
        <v>0</v>
      </c>
      <c r="AF86" s="457">
        <v>0</v>
      </c>
      <c r="AG86" s="457">
        <v>0</v>
      </c>
      <c r="AH86" s="457">
        <v>0</v>
      </c>
      <c r="AI86" s="457">
        <v>0</v>
      </c>
      <c r="AJ86" s="457">
        <v>0</v>
      </c>
      <c r="AK86" s="457">
        <v>0</v>
      </c>
      <c r="AL86" s="457">
        <v>0</v>
      </c>
      <c r="AM86" s="457">
        <v>0</v>
      </c>
      <c r="AN86" s="457">
        <v>0</v>
      </c>
      <c r="AO86" s="457">
        <v>11153</v>
      </c>
      <c r="AP86" s="457">
        <v>2187</v>
      </c>
      <c r="AQ86" s="457">
        <v>1665</v>
      </c>
      <c r="AR86" s="457">
        <v>682</v>
      </c>
      <c r="AS86" s="457">
        <v>346</v>
      </c>
      <c r="AT86" s="457">
        <v>0</v>
      </c>
      <c r="AU86" s="457">
        <v>551</v>
      </c>
      <c r="AV86" s="457">
        <v>80</v>
      </c>
      <c r="AW86" s="457">
        <v>9907</v>
      </c>
      <c r="AX86" s="457">
        <v>0</v>
      </c>
      <c r="AY86" s="457">
        <v>0</v>
      </c>
      <c r="AZ86" s="457">
        <v>0</v>
      </c>
      <c r="BA86" s="457">
        <v>2</v>
      </c>
      <c r="BB86" s="457">
        <v>0</v>
      </c>
      <c r="BC86" s="457">
        <v>0</v>
      </c>
      <c r="BD86" s="457">
        <v>0</v>
      </c>
      <c r="BE86" s="457">
        <v>0</v>
      </c>
      <c r="BF86" s="457">
        <v>0</v>
      </c>
      <c r="BG86" s="457">
        <v>17</v>
      </c>
      <c r="BH86" s="457">
        <v>0</v>
      </c>
      <c r="BI86" s="457">
        <v>425</v>
      </c>
      <c r="BJ86" s="457">
        <v>944</v>
      </c>
      <c r="BK86" s="457">
        <v>0</v>
      </c>
      <c r="BL86" s="457">
        <v>0</v>
      </c>
      <c r="BM86" s="457">
        <v>0</v>
      </c>
      <c r="BN86" s="457">
        <v>0</v>
      </c>
      <c r="BO86" s="457">
        <v>0</v>
      </c>
      <c r="BP86" s="457">
        <v>0</v>
      </c>
      <c r="BQ86" s="457">
        <v>0</v>
      </c>
      <c r="BR86" s="457">
        <v>0</v>
      </c>
      <c r="BS86" s="457">
        <v>0</v>
      </c>
      <c r="BT86" s="457">
        <v>0</v>
      </c>
      <c r="BU86" s="457">
        <v>0</v>
      </c>
      <c r="BV86" s="457">
        <v>0</v>
      </c>
      <c r="BW86" s="457">
        <v>35</v>
      </c>
      <c r="BX86" s="457">
        <v>0</v>
      </c>
      <c r="BY86" s="457">
        <v>0</v>
      </c>
      <c r="BZ86" s="457">
        <v>0</v>
      </c>
      <c r="CA86" s="457">
        <v>0</v>
      </c>
      <c r="CB86" s="457">
        <v>0</v>
      </c>
      <c r="CC86" s="457">
        <v>0</v>
      </c>
      <c r="CD86" s="457">
        <v>0</v>
      </c>
      <c r="CE86" s="457">
        <v>111</v>
      </c>
      <c r="CF86" s="457">
        <v>0</v>
      </c>
      <c r="CG86" s="457">
        <v>0</v>
      </c>
      <c r="CH86" s="457">
        <v>0</v>
      </c>
      <c r="CI86" s="457">
        <v>0</v>
      </c>
      <c r="CJ86" s="457">
        <v>0</v>
      </c>
      <c r="CK86" s="457">
        <v>0</v>
      </c>
      <c r="CL86" s="457">
        <v>0</v>
      </c>
      <c r="CM86" s="457">
        <v>0</v>
      </c>
      <c r="CN86" s="457">
        <v>0</v>
      </c>
      <c r="CO86" s="457">
        <v>0</v>
      </c>
      <c r="CP86" s="457">
        <v>0</v>
      </c>
      <c r="CQ86" s="457">
        <v>0</v>
      </c>
      <c r="CR86" s="457">
        <v>0</v>
      </c>
      <c r="CS86" s="457">
        <v>0</v>
      </c>
      <c r="CT86" s="457">
        <v>0</v>
      </c>
      <c r="CU86" s="457">
        <v>0</v>
      </c>
      <c r="CV86" s="457">
        <v>0</v>
      </c>
      <c r="CW86" s="457">
        <v>574</v>
      </c>
      <c r="CX86" s="457">
        <v>270</v>
      </c>
      <c r="CY86" s="457">
        <v>0</v>
      </c>
      <c r="CZ86" s="457">
        <v>92</v>
      </c>
      <c r="DA86" s="457">
        <v>0</v>
      </c>
      <c r="DB86" s="457">
        <v>0</v>
      </c>
      <c r="DC86" s="457">
        <v>0</v>
      </c>
      <c r="DD86" s="457">
        <v>0</v>
      </c>
      <c r="DE86" s="457">
        <v>0</v>
      </c>
      <c r="DF86" s="457">
        <v>0</v>
      </c>
      <c r="DG86" s="457">
        <v>0</v>
      </c>
      <c r="DH86" s="457">
        <v>0</v>
      </c>
      <c r="DI86" s="457">
        <v>516</v>
      </c>
      <c r="DJ86" s="457">
        <v>0</v>
      </c>
      <c r="DK86" s="457">
        <v>0</v>
      </c>
      <c r="DL86" s="457">
        <v>347</v>
      </c>
      <c r="DM86" s="457">
        <v>250</v>
      </c>
      <c r="DN86" s="457">
        <v>913</v>
      </c>
      <c r="DO86" s="457">
        <v>0</v>
      </c>
      <c r="DP86" s="457">
        <v>0</v>
      </c>
      <c r="DQ86" s="457">
        <v>0</v>
      </c>
      <c r="DR86" s="457">
        <v>191203</v>
      </c>
      <c r="DS86" s="457">
        <v>51700</v>
      </c>
      <c r="DT86" s="457">
        <v>183497</v>
      </c>
      <c r="DU86" s="457">
        <v>0</v>
      </c>
      <c r="DV86" s="457">
        <v>6718</v>
      </c>
      <c r="DW86" s="457">
        <v>3219</v>
      </c>
      <c r="DX86" s="457">
        <v>1063</v>
      </c>
      <c r="DY86" s="362">
        <v>97277</v>
      </c>
      <c r="DZ86">
        <v>21153.356</v>
      </c>
      <c r="EA86">
        <v>756</v>
      </c>
    </row>
    <row r="87" spans="1:131">
      <c r="A87" s="362" t="s">
        <v>2406</v>
      </c>
      <c r="B87" s="457">
        <v>0</v>
      </c>
      <c r="C87" s="457">
        <v>0</v>
      </c>
      <c r="D87" s="457">
        <v>0</v>
      </c>
      <c r="E87" s="457">
        <v>0</v>
      </c>
      <c r="F87" s="457">
        <v>0</v>
      </c>
      <c r="G87" s="457">
        <v>0</v>
      </c>
      <c r="H87" s="457">
        <v>0</v>
      </c>
      <c r="I87" s="457">
        <v>0</v>
      </c>
      <c r="J87" s="457">
        <v>0</v>
      </c>
      <c r="K87" s="457">
        <v>0</v>
      </c>
      <c r="L87" s="457">
        <v>0</v>
      </c>
      <c r="M87" s="457">
        <v>0</v>
      </c>
      <c r="N87" s="457">
        <v>0</v>
      </c>
      <c r="O87" s="457">
        <v>0</v>
      </c>
      <c r="P87" s="457">
        <v>0</v>
      </c>
      <c r="Q87" s="457">
        <v>0</v>
      </c>
      <c r="R87" s="457">
        <v>0</v>
      </c>
      <c r="S87" s="457">
        <v>0</v>
      </c>
      <c r="T87" s="457">
        <v>0</v>
      </c>
      <c r="U87" s="457">
        <v>0</v>
      </c>
      <c r="V87" s="457">
        <v>0</v>
      </c>
      <c r="W87" s="457">
        <v>0</v>
      </c>
      <c r="X87" s="457">
        <v>0</v>
      </c>
      <c r="Y87" s="457">
        <v>0</v>
      </c>
      <c r="Z87" s="457">
        <v>0</v>
      </c>
      <c r="AA87" s="457">
        <v>0</v>
      </c>
      <c r="AB87" s="457">
        <v>0</v>
      </c>
      <c r="AC87" s="457">
        <v>0</v>
      </c>
      <c r="AD87" s="457">
        <v>0</v>
      </c>
      <c r="AE87" s="457">
        <v>0</v>
      </c>
      <c r="AF87" s="457">
        <v>0</v>
      </c>
      <c r="AG87" s="457">
        <v>0</v>
      </c>
      <c r="AH87" s="457">
        <v>0</v>
      </c>
      <c r="AI87" s="457">
        <v>0</v>
      </c>
      <c r="AJ87" s="457">
        <v>0</v>
      </c>
      <c r="AK87" s="457">
        <v>0</v>
      </c>
      <c r="AL87" s="457">
        <v>0</v>
      </c>
      <c r="AM87" s="457">
        <v>0</v>
      </c>
      <c r="AN87" s="457">
        <v>0</v>
      </c>
      <c r="AO87" s="457">
        <v>18182.400989999998</v>
      </c>
      <c r="AP87" s="457">
        <v>26.488150000000001</v>
      </c>
      <c r="AQ87" s="457">
        <v>606.76347999999996</v>
      </c>
      <c r="AR87" s="457">
        <v>37.373719999999999</v>
      </c>
      <c r="AS87" s="457">
        <v>0</v>
      </c>
      <c r="AT87" s="457">
        <v>0</v>
      </c>
      <c r="AU87" s="457">
        <v>0</v>
      </c>
      <c r="AV87" s="457">
        <v>0</v>
      </c>
      <c r="AW87" s="457">
        <v>0</v>
      </c>
      <c r="AX87" s="457">
        <v>29.892130000000002</v>
      </c>
      <c r="AY87" s="457">
        <v>0</v>
      </c>
      <c r="AZ87" s="457">
        <v>0</v>
      </c>
      <c r="BA87" s="457">
        <v>0</v>
      </c>
      <c r="BB87" s="457">
        <v>0</v>
      </c>
      <c r="BC87" s="457">
        <v>0</v>
      </c>
      <c r="BD87" s="457">
        <v>0</v>
      </c>
      <c r="BE87" s="457">
        <v>0</v>
      </c>
      <c r="BF87" s="457">
        <v>0</v>
      </c>
      <c r="BG87" s="457">
        <v>0</v>
      </c>
      <c r="BH87" s="457">
        <v>0</v>
      </c>
      <c r="BI87" s="457">
        <v>0</v>
      </c>
      <c r="BJ87" s="457">
        <v>102.70337000000001</v>
      </c>
      <c r="BK87" s="457">
        <v>0</v>
      </c>
      <c r="BL87" s="457">
        <v>0</v>
      </c>
      <c r="BM87" s="457">
        <v>0</v>
      </c>
      <c r="BN87" s="457">
        <v>0</v>
      </c>
      <c r="BO87" s="457">
        <v>0</v>
      </c>
      <c r="BP87" s="457">
        <v>199.63113000000001</v>
      </c>
      <c r="BQ87" s="457">
        <v>0</v>
      </c>
      <c r="BR87" s="457">
        <v>0</v>
      </c>
      <c r="BS87" s="457">
        <v>0</v>
      </c>
      <c r="BT87" s="457">
        <v>0</v>
      </c>
      <c r="BU87" s="457">
        <v>0</v>
      </c>
      <c r="BV87" s="457">
        <v>338.87169999999998</v>
      </c>
      <c r="BW87" s="457">
        <v>0</v>
      </c>
      <c r="BX87" s="457">
        <v>0</v>
      </c>
      <c r="BY87" s="457">
        <v>0</v>
      </c>
      <c r="BZ87" s="457">
        <v>0</v>
      </c>
      <c r="CA87" s="457">
        <v>0</v>
      </c>
      <c r="CB87" s="457">
        <v>0</v>
      </c>
      <c r="CC87" s="457">
        <v>0</v>
      </c>
      <c r="CD87" s="457">
        <v>0</v>
      </c>
      <c r="CE87" s="457">
        <v>0</v>
      </c>
      <c r="CF87" s="457">
        <v>0</v>
      </c>
      <c r="CG87" s="457">
        <v>0</v>
      </c>
      <c r="CH87" s="457">
        <v>0</v>
      </c>
      <c r="CI87" s="457">
        <v>0</v>
      </c>
      <c r="CJ87" s="457">
        <v>0</v>
      </c>
      <c r="CK87" s="457">
        <v>0</v>
      </c>
      <c r="CL87" s="457">
        <v>0</v>
      </c>
      <c r="CM87" s="457">
        <v>0</v>
      </c>
      <c r="CN87" s="457">
        <v>0</v>
      </c>
      <c r="CO87" s="457">
        <v>0</v>
      </c>
      <c r="CP87" s="457">
        <v>0</v>
      </c>
      <c r="CQ87" s="457">
        <v>0</v>
      </c>
      <c r="CR87" s="457">
        <v>0</v>
      </c>
      <c r="CS87" s="457">
        <v>0</v>
      </c>
      <c r="CT87" s="457">
        <v>0</v>
      </c>
      <c r="CU87" s="457">
        <v>0</v>
      </c>
      <c r="CV87" s="457">
        <v>0</v>
      </c>
      <c r="CW87" s="457">
        <v>2807.3871399999998</v>
      </c>
      <c r="CX87" s="457">
        <v>0</v>
      </c>
      <c r="CY87" s="457">
        <v>0</v>
      </c>
      <c r="CZ87" s="457">
        <v>0</v>
      </c>
      <c r="DA87" s="457">
        <v>0</v>
      </c>
      <c r="DB87" s="457">
        <v>0</v>
      </c>
      <c r="DC87" s="457">
        <v>0</v>
      </c>
      <c r="DD87" s="457">
        <v>0</v>
      </c>
      <c r="DE87" s="457">
        <v>0</v>
      </c>
      <c r="DF87" s="457">
        <v>0</v>
      </c>
      <c r="DG87" s="457">
        <v>0</v>
      </c>
      <c r="DH87" s="457">
        <v>0</v>
      </c>
      <c r="DI87" s="457">
        <v>0</v>
      </c>
      <c r="DJ87" s="457">
        <v>0</v>
      </c>
      <c r="DK87" s="457">
        <v>0</v>
      </c>
      <c r="DL87" s="457">
        <v>0</v>
      </c>
      <c r="DM87" s="457">
        <v>0</v>
      </c>
      <c r="DN87" s="457">
        <v>0</v>
      </c>
      <c r="DO87" s="457">
        <v>305.89235000000002</v>
      </c>
      <c r="DP87" s="457">
        <v>0</v>
      </c>
      <c r="DQ87" s="457">
        <v>0</v>
      </c>
      <c r="DR87" s="457">
        <v>75345</v>
      </c>
      <c r="DS87" s="457">
        <v>0</v>
      </c>
      <c r="DT87" s="457">
        <v>64089</v>
      </c>
      <c r="DU87" s="457">
        <v>37058</v>
      </c>
      <c r="DV87" s="457">
        <v>30167</v>
      </c>
      <c r="DW87" s="457">
        <v>-607</v>
      </c>
      <c r="DX87" s="457">
        <v>0</v>
      </c>
      <c r="DY87" s="362">
        <v>6519</v>
      </c>
      <c r="DZ87">
        <v>18</v>
      </c>
      <c r="EA87">
        <v>0</v>
      </c>
    </row>
    <row r="88" spans="1:131">
      <c r="A88" s="362" t="s">
        <v>2537</v>
      </c>
      <c r="B88" s="457">
        <v>0</v>
      </c>
      <c r="C88" s="457">
        <v>0</v>
      </c>
      <c r="D88" s="457">
        <v>0</v>
      </c>
      <c r="E88" s="457">
        <v>0</v>
      </c>
      <c r="F88" s="457">
        <v>0</v>
      </c>
      <c r="G88" s="457">
        <v>0</v>
      </c>
      <c r="H88" s="457">
        <v>0</v>
      </c>
      <c r="I88" s="457">
        <v>0</v>
      </c>
      <c r="J88" s="457">
        <v>0</v>
      </c>
      <c r="K88" s="457">
        <v>0</v>
      </c>
      <c r="L88" s="457">
        <v>0</v>
      </c>
      <c r="M88" s="457">
        <v>0</v>
      </c>
      <c r="N88" s="457">
        <v>-1</v>
      </c>
      <c r="O88" s="457">
        <v>0</v>
      </c>
      <c r="P88" s="457">
        <v>0</v>
      </c>
      <c r="Q88" s="457">
        <v>0</v>
      </c>
      <c r="R88" s="457">
        <v>38</v>
      </c>
      <c r="S88" s="457">
        <v>0</v>
      </c>
      <c r="T88" s="457">
        <v>0</v>
      </c>
      <c r="U88" s="457">
        <v>0</v>
      </c>
      <c r="V88" s="457">
        <v>0</v>
      </c>
      <c r="W88" s="457">
        <v>0</v>
      </c>
      <c r="X88" s="457">
        <v>0</v>
      </c>
      <c r="Y88" s="457">
        <v>0</v>
      </c>
      <c r="Z88" s="457">
        <v>0</v>
      </c>
      <c r="AA88" s="457">
        <v>0</v>
      </c>
      <c r="AB88" s="457">
        <v>0</v>
      </c>
      <c r="AC88" s="457">
        <v>0</v>
      </c>
      <c r="AD88" s="457">
        <v>0</v>
      </c>
      <c r="AE88" s="457">
        <v>0</v>
      </c>
      <c r="AF88" s="457">
        <v>0</v>
      </c>
      <c r="AG88" s="457">
        <v>0</v>
      </c>
      <c r="AH88" s="457">
        <v>0</v>
      </c>
      <c r="AI88" s="457">
        <v>0</v>
      </c>
      <c r="AJ88" s="457">
        <v>0</v>
      </c>
      <c r="AK88" s="457">
        <v>0</v>
      </c>
      <c r="AL88" s="457">
        <v>0</v>
      </c>
      <c r="AM88" s="457">
        <v>0</v>
      </c>
      <c r="AN88" s="457">
        <v>0</v>
      </c>
      <c r="AO88" s="457">
        <v>14324</v>
      </c>
      <c r="AP88" s="457">
        <v>2043</v>
      </c>
      <c r="AQ88" s="457">
        <v>1648</v>
      </c>
      <c r="AR88" s="457">
        <v>6336</v>
      </c>
      <c r="AS88" s="457">
        <v>0</v>
      </c>
      <c r="AT88" s="457">
        <v>0</v>
      </c>
      <c r="AU88" s="457">
        <v>769</v>
      </c>
      <c r="AV88" s="457">
        <v>1719</v>
      </c>
      <c r="AW88" s="457">
        <v>2</v>
      </c>
      <c r="AX88" s="457">
        <v>147</v>
      </c>
      <c r="AY88" s="457">
        <v>50</v>
      </c>
      <c r="AZ88" s="457">
        <v>0</v>
      </c>
      <c r="BA88" s="457">
        <v>0</v>
      </c>
      <c r="BB88" s="457">
        <v>0</v>
      </c>
      <c r="BC88" s="457">
        <v>0</v>
      </c>
      <c r="BD88" s="457">
        <v>0</v>
      </c>
      <c r="BE88" s="457">
        <v>0</v>
      </c>
      <c r="BF88" s="457">
        <v>0</v>
      </c>
      <c r="BG88" s="457">
        <v>13</v>
      </c>
      <c r="BH88" s="457">
        <v>0</v>
      </c>
      <c r="BI88" s="457">
        <v>0</v>
      </c>
      <c r="BJ88" s="457">
        <v>89</v>
      </c>
      <c r="BK88" s="457">
        <v>0</v>
      </c>
      <c r="BL88" s="457">
        <v>0</v>
      </c>
      <c r="BM88" s="457">
        <v>0</v>
      </c>
      <c r="BN88" s="457">
        <v>0</v>
      </c>
      <c r="BO88" s="457">
        <v>0</v>
      </c>
      <c r="BP88" s="457">
        <v>0</v>
      </c>
      <c r="BQ88" s="457">
        <v>0</v>
      </c>
      <c r="BR88" s="457">
        <v>0</v>
      </c>
      <c r="BS88" s="457">
        <v>0</v>
      </c>
      <c r="BT88" s="457">
        <v>0</v>
      </c>
      <c r="BU88" s="457">
        <v>0</v>
      </c>
      <c r="BV88" s="457">
        <v>67</v>
      </c>
      <c r="BW88" s="457">
        <v>-2</v>
      </c>
      <c r="BX88" s="457">
        <v>0</v>
      </c>
      <c r="BY88" s="457">
        <v>0</v>
      </c>
      <c r="BZ88" s="457">
        <v>0</v>
      </c>
      <c r="CA88" s="457">
        <v>0</v>
      </c>
      <c r="CB88" s="457">
        <v>0</v>
      </c>
      <c r="CC88" s="457">
        <v>0</v>
      </c>
      <c r="CD88" s="457">
        <v>0</v>
      </c>
      <c r="CE88" s="457">
        <v>150</v>
      </c>
      <c r="CF88" s="457">
        <v>0</v>
      </c>
      <c r="CG88" s="457">
        <v>0</v>
      </c>
      <c r="CH88" s="457">
        <v>0</v>
      </c>
      <c r="CI88" s="457">
        <v>0</v>
      </c>
      <c r="CJ88" s="457">
        <v>0</v>
      </c>
      <c r="CK88" s="457">
        <v>0</v>
      </c>
      <c r="CL88" s="457">
        <v>0</v>
      </c>
      <c r="CM88" s="457">
        <v>0</v>
      </c>
      <c r="CN88" s="457">
        <v>637</v>
      </c>
      <c r="CO88" s="457">
        <v>0</v>
      </c>
      <c r="CP88" s="457">
        <v>0</v>
      </c>
      <c r="CQ88" s="457">
        <v>0</v>
      </c>
      <c r="CR88" s="457">
        <v>0</v>
      </c>
      <c r="CS88" s="457">
        <v>0</v>
      </c>
      <c r="CT88" s="457">
        <v>0</v>
      </c>
      <c r="CU88" s="457">
        <v>0</v>
      </c>
      <c r="CV88" s="457">
        <v>0</v>
      </c>
      <c r="CW88" s="457">
        <v>4393</v>
      </c>
      <c r="CX88" s="457">
        <v>801</v>
      </c>
      <c r="CY88" s="457">
        <v>0</v>
      </c>
      <c r="CZ88" s="457">
        <v>0</v>
      </c>
      <c r="DA88" s="457">
        <v>0</v>
      </c>
      <c r="DB88" s="457">
        <v>0</v>
      </c>
      <c r="DC88" s="457">
        <v>0</v>
      </c>
      <c r="DD88" s="457">
        <v>0</v>
      </c>
      <c r="DE88" s="457">
        <v>0</v>
      </c>
      <c r="DF88" s="457">
        <v>0</v>
      </c>
      <c r="DG88" s="457">
        <v>0</v>
      </c>
      <c r="DH88" s="457">
        <v>0</v>
      </c>
      <c r="DI88" s="457">
        <v>641</v>
      </c>
      <c r="DJ88" s="457">
        <v>1214</v>
      </c>
      <c r="DK88" s="457">
        <v>12</v>
      </c>
      <c r="DL88" s="457">
        <v>92</v>
      </c>
      <c r="DM88" s="457">
        <v>0</v>
      </c>
      <c r="DN88" s="457">
        <v>0</v>
      </c>
      <c r="DO88" s="457">
        <v>0</v>
      </c>
      <c r="DP88" s="457">
        <v>0</v>
      </c>
      <c r="DQ88" s="457">
        <v>0</v>
      </c>
      <c r="DR88" s="457">
        <v>112670</v>
      </c>
      <c r="DS88" s="457">
        <v>78040</v>
      </c>
      <c r="DT88" s="457">
        <v>56673</v>
      </c>
      <c r="DU88" s="457">
        <v>0</v>
      </c>
      <c r="DV88" s="457">
        <v>5869</v>
      </c>
      <c r="DW88" s="457">
        <v>12408</v>
      </c>
      <c r="DX88" s="457">
        <v>11085</v>
      </c>
      <c r="DY88" s="362">
        <v>17634</v>
      </c>
      <c r="DZ88">
        <v>787.89499999999998</v>
      </c>
      <c r="EA88">
        <v>0</v>
      </c>
    </row>
    <row r="89" spans="1:131">
      <c r="A89" s="362" t="s">
        <v>2780</v>
      </c>
      <c r="B89" s="457">
        <v>0</v>
      </c>
      <c r="C89" s="457">
        <v>0</v>
      </c>
      <c r="D89" s="457">
        <v>0</v>
      </c>
      <c r="E89" s="457">
        <v>0</v>
      </c>
      <c r="F89" s="457">
        <v>0</v>
      </c>
      <c r="G89" s="457">
        <v>0</v>
      </c>
      <c r="H89" s="457">
        <v>0</v>
      </c>
      <c r="I89" s="457">
        <v>0</v>
      </c>
      <c r="J89" s="457">
        <v>0</v>
      </c>
      <c r="K89" s="457">
        <v>0</v>
      </c>
      <c r="L89" s="457">
        <v>0</v>
      </c>
      <c r="M89" s="457">
        <v>0</v>
      </c>
      <c r="N89" s="457">
        <v>0</v>
      </c>
      <c r="O89" s="457">
        <v>0</v>
      </c>
      <c r="P89" s="457">
        <v>0</v>
      </c>
      <c r="Q89" s="457">
        <v>0</v>
      </c>
      <c r="R89" s="457">
        <v>0</v>
      </c>
      <c r="S89" s="457">
        <v>0</v>
      </c>
      <c r="T89" s="457">
        <v>0</v>
      </c>
      <c r="U89" s="457">
        <v>0</v>
      </c>
      <c r="V89" s="457">
        <v>0</v>
      </c>
      <c r="W89" s="457">
        <v>0</v>
      </c>
      <c r="X89" s="457">
        <v>0</v>
      </c>
      <c r="Y89" s="457">
        <v>0</v>
      </c>
      <c r="Z89" s="457">
        <v>0</v>
      </c>
      <c r="AA89" s="457">
        <v>0</v>
      </c>
      <c r="AB89" s="457">
        <v>0</v>
      </c>
      <c r="AC89" s="457">
        <v>0</v>
      </c>
      <c r="AD89" s="457">
        <v>0</v>
      </c>
      <c r="AE89" s="457">
        <v>0</v>
      </c>
      <c r="AF89" s="457">
        <v>0</v>
      </c>
      <c r="AG89" s="457">
        <v>0</v>
      </c>
      <c r="AH89" s="457">
        <v>0</v>
      </c>
      <c r="AI89" s="457">
        <v>0</v>
      </c>
      <c r="AJ89" s="457">
        <v>0</v>
      </c>
      <c r="AK89" s="457">
        <v>0</v>
      </c>
      <c r="AL89" s="457">
        <v>0</v>
      </c>
      <c r="AM89" s="457">
        <v>0</v>
      </c>
      <c r="AN89" s="457">
        <v>0</v>
      </c>
      <c r="AO89" s="457">
        <v>15571</v>
      </c>
      <c r="AP89" s="457">
        <v>2130</v>
      </c>
      <c r="AQ89" s="457">
        <v>672</v>
      </c>
      <c r="AR89" s="457">
        <v>2459</v>
      </c>
      <c r="AS89" s="457">
        <v>1273</v>
      </c>
      <c r="AT89" s="457">
        <v>0</v>
      </c>
      <c r="AU89" s="457">
        <v>16</v>
      </c>
      <c r="AV89" s="457">
        <v>0</v>
      </c>
      <c r="AW89" s="457">
        <v>0</v>
      </c>
      <c r="AX89" s="457">
        <v>8</v>
      </c>
      <c r="AY89" s="457">
        <v>22</v>
      </c>
      <c r="AZ89" s="457">
        <v>0</v>
      </c>
      <c r="BA89" s="457">
        <v>1026</v>
      </c>
      <c r="BB89" s="457">
        <v>0</v>
      </c>
      <c r="BC89" s="457">
        <v>0</v>
      </c>
      <c r="BD89" s="457">
        <v>0</v>
      </c>
      <c r="BE89" s="457">
        <v>0</v>
      </c>
      <c r="BF89" s="457">
        <v>0</v>
      </c>
      <c r="BG89" s="457">
        <v>0</v>
      </c>
      <c r="BH89" s="457">
        <v>0</v>
      </c>
      <c r="BI89" s="457">
        <v>0</v>
      </c>
      <c r="BJ89" s="457">
        <v>11</v>
      </c>
      <c r="BK89" s="457">
        <v>0</v>
      </c>
      <c r="BL89" s="457">
        <v>0</v>
      </c>
      <c r="BM89" s="457">
        <v>23</v>
      </c>
      <c r="BN89" s="457">
        <v>0</v>
      </c>
      <c r="BO89" s="457">
        <v>0</v>
      </c>
      <c r="BP89" s="457">
        <v>14</v>
      </c>
      <c r="BQ89" s="457">
        <v>0</v>
      </c>
      <c r="BR89" s="457">
        <v>0</v>
      </c>
      <c r="BS89" s="457">
        <v>0</v>
      </c>
      <c r="BT89" s="457">
        <v>0</v>
      </c>
      <c r="BU89" s="457">
        <v>0</v>
      </c>
      <c r="BV89" s="457">
        <v>84</v>
      </c>
      <c r="BW89" s="457">
        <v>0</v>
      </c>
      <c r="BX89" s="457">
        <v>0</v>
      </c>
      <c r="BY89" s="457">
        <v>0</v>
      </c>
      <c r="BZ89" s="457">
        <v>0</v>
      </c>
      <c r="CA89" s="457">
        <v>0</v>
      </c>
      <c r="CB89" s="457">
        <v>0</v>
      </c>
      <c r="CC89" s="457">
        <v>0</v>
      </c>
      <c r="CD89" s="457">
        <v>0</v>
      </c>
      <c r="CE89" s="457">
        <v>496</v>
      </c>
      <c r="CF89" s="457">
        <v>0</v>
      </c>
      <c r="CG89" s="457">
        <v>0</v>
      </c>
      <c r="CH89" s="457">
        <v>0</v>
      </c>
      <c r="CI89" s="457">
        <v>0</v>
      </c>
      <c r="CJ89" s="457">
        <v>0</v>
      </c>
      <c r="CK89" s="457">
        <v>0</v>
      </c>
      <c r="CL89" s="457">
        <v>0</v>
      </c>
      <c r="CM89" s="457">
        <v>0</v>
      </c>
      <c r="CN89" s="457">
        <v>0</v>
      </c>
      <c r="CO89" s="457">
        <v>0</v>
      </c>
      <c r="CP89" s="457">
        <v>0</v>
      </c>
      <c r="CQ89" s="457">
        <v>0</v>
      </c>
      <c r="CR89" s="457">
        <v>0</v>
      </c>
      <c r="CS89" s="457">
        <v>0</v>
      </c>
      <c r="CT89" s="457">
        <v>0</v>
      </c>
      <c r="CU89" s="457">
        <v>0</v>
      </c>
      <c r="CV89" s="457">
        <v>0</v>
      </c>
      <c r="CW89" s="457">
        <v>67</v>
      </c>
      <c r="CX89" s="457">
        <v>0</v>
      </c>
      <c r="CY89" s="457">
        <v>0</v>
      </c>
      <c r="CZ89" s="457">
        <v>0</v>
      </c>
      <c r="DA89" s="457">
        <v>0</v>
      </c>
      <c r="DB89" s="457">
        <v>0</v>
      </c>
      <c r="DC89" s="457">
        <v>0</v>
      </c>
      <c r="DD89" s="457">
        <v>0</v>
      </c>
      <c r="DE89" s="457">
        <v>0</v>
      </c>
      <c r="DF89" s="457">
        <v>0</v>
      </c>
      <c r="DG89" s="457">
        <v>0</v>
      </c>
      <c r="DH89" s="457">
        <v>0</v>
      </c>
      <c r="DI89" s="457">
        <v>129</v>
      </c>
      <c r="DJ89" s="457">
        <v>74</v>
      </c>
      <c r="DK89" s="457">
        <v>0</v>
      </c>
      <c r="DL89" s="457">
        <v>52</v>
      </c>
      <c r="DM89" s="457">
        <v>351</v>
      </c>
      <c r="DN89" s="457">
        <v>0</v>
      </c>
      <c r="DO89" s="457">
        <v>262</v>
      </c>
      <c r="DP89" s="457">
        <v>0</v>
      </c>
      <c r="DQ89" s="457">
        <v>0</v>
      </c>
      <c r="DR89" s="457">
        <v>49959</v>
      </c>
      <c r="DS89" s="457">
        <v>0</v>
      </c>
      <c r="DT89" s="457">
        <v>28827</v>
      </c>
      <c r="DU89" s="457">
        <v>0</v>
      </c>
      <c r="DV89" s="457">
        <v>31677</v>
      </c>
      <c r="DW89" s="457">
        <v>8747</v>
      </c>
      <c r="DX89" s="457">
        <v>0</v>
      </c>
      <c r="DY89" s="362">
        <v>5868</v>
      </c>
      <c r="DZ89">
        <v>0</v>
      </c>
      <c r="EA89">
        <v>0</v>
      </c>
    </row>
    <row r="90" spans="1:131">
      <c r="A90" s="362" t="s">
        <v>3056</v>
      </c>
      <c r="B90" s="457">
        <v>0</v>
      </c>
      <c r="C90" s="457">
        <v>0</v>
      </c>
      <c r="D90" s="457">
        <v>0</v>
      </c>
      <c r="E90" s="457">
        <v>0</v>
      </c>
      <c r="F90" s="457">
        <v>0</v>
      </c>
      <c r="G90" s="457">
        <v>0</v>
      </c>
      <c r="H90" s="457">
        <v>0</v>
      </c>
      <c r="I90" s="457">
        <v>0</v>
      </c>
      <c r="J90" s="457">
        <v>0</v>
      </c>
      <c r="K90" s="457">
        <v>0</v>
      </c>
      <c r="L90" s="457">
        <v>0</v>
      </c>
      <c r="M90" s="457">
        <v>0</v>
      </c>
      <c r="N90" s="457">
        <v>0</v>
      </c>
      <c r="O90" s="457">
        <v>0</v>
      </c>
      <c r="P90" s="457">
        <v>0</v>
      </c>
      <c r="Q90" s="457">
        <v>108</v>
      </c>
      <c r="R90" s="457">
        <v>0</v>
      </c>
      <c r="S90" s="457">
        <v>0</v>
      </c>
      <c r="T90" s="457">
        <v>0</v>
      </c>
      <c r="U90" s="457">
        <v>0</v>
      </c>
      <c r="V90" s="457">
        <v>0</v>
      </c>
      <c r="W90" s="457">
        <v>0</v>
      </c>
      <c r="X90" s="457">
        <v>0</v>
      </c>
      <c r="Y90" s="457">
        <v>0</v>
      </c>
      <c r="Z90" s="457">
        <v>0</v>
      </c>
      <c r="AA90" s="457">
        <v>0</v>
      </c>
      <c r="AB90" s="457">
        <v>0</v>
      </c>
      <c r="AC90" s="457">
        <v>0</v>
      </c>
      <c r="AD90" s="457">
        <v>0</v>
      </c>
      <c r="AE90" s="457">
        <v>0</v>
      </c>
      <c r="AF90" s="457">
        <v>0</v>
      </c>
      <c r="AG90" s="457">
        <v>0</v>
      </c>
      <c r="AH90" s="457">
        <v>0</v>
      </c>
      <c r="AI90" s="457">
        <v>0</v>
      </c>
      <c r="AJ90" s="457">
        <v>0</v>
      </c>
      <c r="AK90" s="457">
        <v>0</v>
      </c>
      <c r="AL90" s="457">
        <v>0</v>
      </c>
      <c r="AM90" s="457">
        <v>0</v>
      </c>
      <c r="AN90" s="457">
        <v>0</v>
      </c>
      <c r="AO90" s="457">
        <v>22784</v>
      </c>
      <c r="AP90" s="457">
        <v>2969</v>
      </c>
      <c r="AQ90" s="457">
        <v>2610</v>
      </c>
      <c r="AR90" s="457">
        <v>0</v>
      </c>
      <c r="AS90" s="457">
        <v>639</v>
      </c>
      <c r="AT90" s="457">
        <v>0</v>
      </c>
      <c r="AU90" s="457">
        <v>3627</v>
      </c>
      <c r="AV90" s="457">
        <v>290</v>
      </c>
      <c r="AW90" s="457">
        <v>0</v>
      </c>
      <c r="AX90" s="457">
        <v>450</v>
      </c>
      <c r="AY90" s="457">
        <v>0</v>
      </c>
      <c r="AZ90" s="457">
        <v>0</v>
      </c>
      <c r="BA90" s="457">
        <v>0</v>
      </c>
      <c r="BB90" s="457">
        <v>0</v>
      </c>
      <c r="BC90" s="457">
        <v>0</v>
      </c>
      <c r="BD90" s="457">
        <v>0</v>
      </c>
      <c r="BE90" s="457">
        <v>0</v>
      </c>
      <c r="BF90" s="457">
        <v>0</v>
      </c>
      <c r="BG90" s="457">
        <v>57</v>
      </c>
      <c r="BH90" s="457">
        <v>0</v>
      </c>
      <c r="BI90" s="457">
        <v>0</v>
      </c>
      <c r="BJ90" s="457">
        <v>0</v>
      </c>
      <c r="BK90" s="457">
        <v>0</v>
      </c>
      <c r="BL90" s="457">
        <v>0</v>
      </c>
      <c r="BM90" s="457">
        <v>0</v>
      </c>
      <c r="BN90" s="457">
        <v>0</v>
      </c>
      <c r="BO90" s="457">
        <v>0</v>
      </c>
      <c r="BP90" s="457">
        <v>0</v>
      </c>
      <c r="BQ90" s="457">
        <v>0</v>
      </c>
      <c r="BR90" s="457">
        <v>0</v>
      </c>
      <c r="BS90" s="457">
        <v>0</v>
      </c>
      <c r="BT90" s="457">
        <v>0</v>
      </c>
      <c r="BU90" s="457">
        <v>0</v>
      </c>
      <c r="BV90" s="457">
        <v>11</v>
      </c>
      <c r="BW90" s="457">
        <v>0</v>
      </c>
      <c r="BX90" s="457">
        <v>0</v>
      </c>
      <c r="BY90" s="457">
        <v>0</v>
      </c>
      <c r="BZ90" s="457">
        <v>0</v>
      </c>
      <c r="CA90" s="457">
        <v>0</v>
      </c>
      <c r="CB90" s="457">
        <v>0</v>
      </c>
      <c r="CC90" s="457">
        <v>0</v>
      </c>
      <c r="CD90" s="457">
        <v>0</v>
      </c>
      <c r="CE90" s="457">
        <v>632</v>
      </c>
      <c r="CF90" s="457">
        <v>0</v>
      </c>
      <c r="CG90" s="457">
        <v>0</v>
      </c>
      <c r="CH90" s="457">
        <v>0</v>
      </c>
      <c r="CI90" s="457">
        <v>0</v>
      </c>
      <c r="CJ90" s="457">
        <v>0</v>
      </c>
      <c r="CK90" s="457">
        <v>0</v>
      </c>
      <c r="CL90" s="457">
        <v>0</v>
      </c>
      <c r="CM90" s="457">
        <v>0</v>
      </c>
      <c r="CN90" s="457">
        <v>0</v>
      </c>
      <c r="CO90" s="457">
        <v>0</v>
      </c>
      <c r="CP90" s="457">
        <v>0</v>
      </c>
      <c r="CQ90" s="457">
        <v>0</v>
      </c>
      <c r="CR90" s="457">
        <v>0</v>
      </c>
      <c r="CS90" s="457">
        <v>0</v>
      </c>
      <c r="CT90" s="457">
        <v>0</v>
      </c>
      <c r="CU90" s="457">
        <v>0</v>
      </c>
      <c r="CV90" s="457">
        <v>0</v>
      </c>
      <c r="CW90" s="457">
        <v>0</v>
      </c>
      <c r="CX90" s="457">
        <v>0</v>
      </c>
      <c r="CY90" s="457">
        <v>0</v>
      </c>
      <c r="CZ90" s="457">
        <v>0</v>
      </c>
      <c r="DA90" s="457">
        <v>0</v>
      </c>
      <c r="DB90" s="457">
        <v>0</v>
      </c>
      <c r="DC90" s="457">
        <v>0</v>
      </c>
      <c r="DD90" s="457">
        <v>0</v>
      </c>
      <c r="DE90" s="457">
        <v>0</v>
      </c>
      <c r="DF90" s="457">
        <v>0</v>
      </c>
      <c r="DG90" s="457">
        <v>0</v>
      </c>
      <c r="DH90" s="457">
        <v>0</v>
      </c>
      <c r="DI90" s="457">
        <v>989</v>
      </c>
      <c r="DJ90" s="457">
        <v>0</v>
      </c>
      <c r="DK90" s="457">
        <v>0</v>
      </c>
      <c r="DL90" s="457">
        <v>2106</v>
      </c>
      <c r="DM90" s="457">
        <v>8500</v>
      </c>
      <c r="DN90" s="457">
        <v>10000</v>
      </c>
      <c r="DO90" s="457">
        <v>0</v>
      </c>
      <c r="DP90" s="457">
        <v>0</v>
      </c>
      <c r="DQ90" s="457">
        <v>0</v>
      </c>
      <c r="DR90" s="457">
        <v>101625</v>
      </c>
      <c r="DS90" s="457">
        <v>82907</v>
      </c>
      <c r="DT90" s="457">
        <v>52612</v>
      </c>
      <c r="DU90" s="457">
        <v>0</v>
      </c>
      <c r="DV90" s="457">
        <v>116452</v>
      </c>
      <c r="DW90" s="457">
        <v>2821</v>
      </c>
      <c r="DX90" s="457">
        <v>0</v>
      </c>
      <c r="DY90" s="362">
        <v>2809</v>
      </c>
      <c r="DZ90">
        <v>6449</v>
      </c>
      <c r="EA90">
        <v>5579</v>
      </c>
    </row>
    <row r="91" spans="1:131">
      <c r="A91" s="362" t="s">
        <v>1969</v>
      </c>
      <c r="B91" s="457">
        <v>0</v>
      </c>
      <c r="C91" s="457">
        <v>0</v>
      </c>
      <c r="D91" s="457">
        <v>0</v>
      </c>
      <c r="E91" s="457">
        <v>0</v>
      </c>
      <c r="F91" s="457">
        <v>0</v>
      </c>
      <c r="G91" s="457">
        <v>0</v>
      </c>
      <c r="H91" s="457">
        <v>0</v>
      </c>
      <c r="I91" s="457">
        <v>0</v>
      </c>
      <c r="J91" s="457">
        <v>0</v>
      </c>
      <c r="K91" s="457">
        <v>0</v>
      </c>
      <c r="L91" s="457">
        <v>0</v>
      </c>
      <c r="M91" s="457">
        <v>0</v>
      </c>
      <c r="N91" s="457">
        <v>0</v>
      </c>
      <c r="O91" s="457">
        <v>0</v>
      </c>
      <c r="P91" s="457">
        <v>0</v>
      </c>
      <c r="Q91" s="457">
        <v>176</v>
      </c>
      <c r="R91" s="457">
        <v>0</v>
      </c>
      <c r="S91" s="457">
        <v>0</v>
      </c>
      <c r="T91" s="457">
        <v>0</v>
      </c>
      <c r="U91" s="457">
        <v>0</v>
      </c>
      <c r="V91" s="457">
        <v>0</v>
      </c>
      <c r="W91" s="457">
        <v>0</v>
      </c>
      <c r="X91" s="457">
        <v>0</v>
      </c>
      <c r="Y91" s="457">
        <v>0</v>
      </c>
      <c r="Z91" s="457">
        <v>0</v>
      </c>
      <c r="AA91" s="457">
        <v>0</v>
      </c>
      <c r="AB91" s="457">
        <v>0</v>
      </c>
      <c r="AC91" s="457">
        <v>0</v>
      </c>
      <c r="AD91" s="457">
        <v>0</v>
      </c>
      <c r="AE91" s="457">
        <v>0</v>
      </c>
      <c r="AF91" s="457">
        <v>0</v>
      </c>
      <c r="AG91" s="457">
        <v>0</v>
      </c>
      <c r="AH91" s="457">
        <v>0</v>
      </c>
      <c r="AI91" s="457">
        <v>0</v>
      </c>
      <c r="AJ91" s="457">
        <v>0</v>
      </c>
      <c r="AK91" s="457">
        <v>0</v>
      </c>
      <c r="AL91" s="457">
        <v>0</v>
      </c>
      <c r="AM91" s="457">
        <v>0</v>
      </c>
      <c r="AN91" s="457">
        <v>0</v>
      </c>
      <c r="AO91" s="457">
        <v>91030</v>
      </c>
      <c r="AP91" s="457">
        <v>2775</v>
      </c>
      <c r="AQ91" s="457">
        <v>7221</v>
      </c>
      <c r="AR91" s="457">
        <v>2116</v>
      </c>
      <c r="AS91" s="457">
        <v>0</v>
      </c>
      <c r="AT91" s="457">
        <v>0</v>
      </c>
      <c r="AU91" s="457">
        <v>426</v>
      </c>
      <c r="AV91" s="457">
        <v>0</v>
      </c>
      <c r="AW91" s="457">
        <v>0</v>
      </c>
      <c r="AX91" s="457">
        <v>42</v>
      </c>
      <c r="AY91" s="457">
        <v>0</v>
      </c>
      <c r="AZ91" s="457">
        <v>0</v>
      </c>
      <c r="BA91" s="457">
        <v>0</v>
      </c>
      <c r="BB91" s="457">
        <v>0</v>
      </c>
      <c r="BC91" s="457">
        <v>0</v>
      </c>
      <c r="BD91" s="457">
        <v>0</v>
      </c>
      <c r="BE91" s="457">
        <v>0</v>
      </c>
      <c r="BF91" s="457">
        <v>0</v>
      </c>
      <c r="BG91" s="457">
        <v>0</v>
      </c>
      <c r="BH91" s="457">
        <v>0</v>
      </c>
      <c r="BI91" s="457">
        <v>0</v>
      </c>
      <c r="BJ91" s="457">
        <v>0</v>
      </c>
      <c r="BK91" s="457">
        <v>0</v>
      </c>
      <c r="BL91" s="457">
        <v>0</v>
      </c>
      <c r="BM91" s="457">
        <v>341</v>
      </c>
      <c r="BN91" s="457">
        <v>0</v>
      </c>
      <c r="BO91" s="457">
        <v>0</v>
      </c>
      <c r="BP91" s="457">
        <v>0</v>
      </c>
      <c r="BQ91" s="457">
        <v>0</v>
      </c>
      <c r="BR91" s="457">
        <v>0</v>
      </c>
      <c r="BS91" s="457">
        <v>0</v>
      </c>
      <c r="BT91" s="457">
        <v>0</v>
      </c>
      <c r="BU91" s="457">
        <v>0</v>
      </c>
      <c r="BV91" s="457">
        <v>5</v>
      </c>
      <c r="BW91" s="457">
        <v>0</v>
      </c>
      <c r="BX91" s="457">
        <v>0</v>
      </c>
      <c r="BY91" s="457">
        <v>0</v>
      </c>
      <c r="BZ91" s="457">
        <v>0</v>
      </c>
      <c r="CA91" s="457">
        <v>0</v>
      </c>
      <c r="CB91" s="457">
        <v>0</v>
      </c>
      <c r="CC91" s="457">
        <v>0</v>
      </c>
      <c r="CD91" s="457">
        <v>0</v>
      </c>
      <c r="CE91" s="457">
        <v>60</v>
      </c>
      <c r="CF91" s="457">
        <v>0</v>
      </c>
      <c r="CG91" s="457">
        <v>0</v>
      </c>
      <c r="CH91" s="457">
        <v>8</v>
      </c>
      <c r="CI91" s="457">
        <v>0</v>
      </c>
      <c r="CJ91" s="457">
        <v>0</v>
      </c>
      <c r="CK91" s="457">
        <v>0</v>
      </c>
      <c r="CL91" s="457">
        <v>0</v>
      </c>
      <c r="CM91" s="457">
        <v>0</v>
      </c>
      <c r="CN91" s="457">
        <v>0</v>
      </c>
      <c r="CO91" s="457">
        <v>0</v>
      </c>
      <c r="CP91" s="457">
        <v>0</v>
      </c>
      <c r="CQ91" s="457">
        <v>0</v>
      </c>
      <c r="CR91" s="457">
        <v>0</v>
      </c>
      <c r="CS91" s="457">
        <v>0</v>
      </c>
      <c r="CT91" s="457">
        <v>0</v>
      </c>
      <c r="CU91" s="457">
        <v>0</v>
      </c>
      <c r="CV91" s="457">
        <v>0</v>
      </c>
      <c r="CW91" s="457">
        <v>241</v>
      </c>
      <c r="CX91" s="457">
        <v>0</v>
      </c>
      <c r="CY91" s="457">
        <v>0</v>
      </c>
      <c r="CZ91" s="457">
        <v>0</v>
      </c>
      <c r="DA91" s="457">
        <v>0</v>
      </c>
      <c r="DB91" s="457">
        <v>0</v>
      </c>
      <c r="DC91" s="457">
        <v>0</v>
      </c>
      <c r="DD91" s="457">
        <v>0</v>
      </c>
      <c r="DE91" s="457">
        <v>0</v>
      </c>
      <c r="DF91" s="457">
        <v>0</v>
      </c>
      <c r="DG91" s="457">
        <v>0</v>
      </c>
      <c r="DH91" s="457">
        <v>0</v>
      </c>
      <c r="DI91" s="457">
        <v>6930</v>
      </c>
      <c r="DJ91" s="457">
        <v>0</v>
      </c>
      <c r="DK91" s="457">
        <v>146</v>
      </c>
      <c r="DL91" s="457">
        <v>19599</v>
      </c>
      <c r="DM91" s="457">
        <v>28420</v>
      </c>
      <c r="DN91" s="457">
        <v>0</v>
      </c>
      <c r="DO91" s="457">
        <v>0</v>
      </c>
      <c r="DP91" s="457">
        <v>0</v>
      </c>
      <c r="DQ91" s="457">
        <v>0</v>
      </c>
      <c r="DR91" s="457">
        <v>752798</v>
      </c>
      <c r="DS91" s="457">
        <v>264464</v>
      </c>
      <c r="DT91" s="457">
        <v>486476</v>
      </c>
      <c r="DU91" s="457">
        <v>204160</v>
      </c>
      <c r="DV91" s="457">
        <v>52000</v>
      </c>
      <c r="DW91" s="457">
        <v>17240</v>
      </c>
      <c r="DX91" s="457">
        <v>0</v>
      </c>
      <c r="DY91" s="362">
        <v>76213</v>
      </c>
      <c r="DZ91">
        <v>16573</v>
      </c>
      <c r="EA91">
        <v>20308</v>
      </c>
    </row>
    <row r="92" spans="1:131">
      <c r="A92" s="362" t="s">
        <v>2027</v>
      </c>
      <c r="B92" s="457">
        <v>0</v>
      </c>
      <c r="C92" s="457">
        <v>0</v>
      </c>
      <c r="D92" s="457">
        <v>0</v>
      </c>
      <c r="E92" s="457">
        <v>0</v>
      </c>
      <c r="F92" s="457">
        <v>0</v>
      </c>
      <c r="G92" s="457">
        <v>0</v>
      </c>
      <c r="H92" s="457">
        <v>0</v>
      </c>
      <c r="I92" s="457">
        <v>0</v>
      </c>
      <c r="J92" s="457">
        <v>0</v>
      </c>
      <c r="K92" s="457">
        <v>0</v>
      </c>
      <c r="L92" s="457">
        <v>0</v>
      </c>
      <c r="M92" s="457">
        <v>0</v>
      </c>
      <c r="N92" s="457">
        <v>0</v>
      </c>
      <c r="O92" s="457">
        <v>0</v>
      </c>
      <c r="P92" s="457">
        <v>0</v>
      </c>
      <c r="Q92" s="457">
        <v>57</v>
      </c>
      <c r="R92" s="457">
        <v>0</v>
      </c>
      <c r="S92" s="457">
        <v>0</v>
      </c>
      <c r="T92" s="457">
        <v>0</v>
      </c>
      <c r="U92" s="457">
        <v>0</v>
      </c>
      <c r="V92" s="457">
        <v>0</v>
      </c>
      <c r="W92" s="457">
        <v>0</v>
      </c>
      <c r="X92" s="457">
        <v>0</v>
      </c>
      <c r="Y92" s="457">
        <v>0</v>
      </c>
      <c r="Z92" s="457">
        <v>0</v>
      </c>
      <c r="AA92" s="457">
        <v>0</v>
      </c>
      <c r="AB92" s="457">
        <v>0</v>
      </c>
      <c r="AC92" s="457">
        <v>0</v>
      </c>
      <c r="AD92" s="457">
        <v>0</v>
      </c>
      <c r="AE92" s="457">
        <v>0</v>
      </c>
      <c r="AF92" s="457">
        <v>0</v>
      </c>
      <c r="AG92" s="457">
        <v>0</v>
      </c>
      <c r="AH92" s="457">
        <v>0</v>
      </c>
      <c r="AI92" s="457">
        <v>0</v>
      </c>
      <c r="AJ92" s="457">
        <v>0</v>
      </c>
      <c r="AK92" s="457">
        <v>0</v>
      </c>
      <c r="AL92" s="457">
        <v>0</v>
      </c>
      <c r="AM92" s="457">
        <v>0</v>
      </c>
      <c r="AN92" s="457">
        <v>0</v>
      </c>
      <c r="AO92" s="457">
        <v>0</v>
      </c>
      <c r="AP92" s="457">
        <v>1132</v>
      </c>
      <c r="AQ92" s="457">
        <v>1057</v>
      </c>
      <c r="AR92" s="457">
        <v>70</v>
      </c>
      <c r="AS92" s="457">
        <v>48</v>
      </c>
      <c r="AT92" s="457">
        <v>0</v>
      </c>
      <c r="AU92" s="457">
        <v>1476</v>
      </c>
      <c r="AV92" s="457">
        <v>130</v>
      </c>
      <c r="AW92" s="457">
        <v>0</v>
      </c>
      <c r="AX92" s="457">
        <v>352</v>
      </c>
      <c r="AY92" s="457">
        <v>19</v>
      </c>
      <c r="AZ92" s="457">
        <v>0</v>
      </c>
      <c r="BA92" s="457">
        <v>0</v>
      </c>
      <c r="BB92" s="457">
        <v>0</v>
      </c>
      <c r="BC92" s="457">
        <v>0</v>
      </c>
      <c r="BD92" s="457">
        <v>0</v>
      </c>
      <c r="BE92" s="457">
        <v>0</v>
      </c>
      <c r="BF92" s="457">
        <v>0</v>
      </c>
      <c r="BG92" s="457">
        <v>52</v>
      </c>
      <c r="BH92" s="457">
        <v>0</v>
      </c>
      <c r="BI92" s="457">
        <v>0</v>
      </c>
      <c r="BJ92" s="457">
        <v>0</v>
      </c>
      <c r="BK92" s="457">
        <v>0</v>
      </c>
      <c r="BL92" s="457">
        <v>0</v>
      </c>
      <c r="BM92" s="457">
        <v>113</v>
      </c>
      <c r="BN92" s="457">
        <v>0</v>
      </c>
      <c r="BO92" s="457">
        <v>0</v>
      </c>
      <c r="BP92" s="457">
        <v>0</v>
      </c>
      <c r="BQ92" s="457">
        <v>0</v>
      </c>
      <c r="BR92" s="457">
        <v>0</v>
      </c>
      <c r="BS92" s="457">
        <v>0</v>
      </c>
      <c r="BT92" s="457">
        <v>0</v>
      </c>
      <c r="BU92" s="457">
        <v>0</v>
      </c>
      <c r="BV92" s="457">
        <v>23</v>
      </c>
      <c r="BW92" s="457">
        <v>0</v>
      </c>
      <c r="BX92" s="457">
        <v>0</v>
      </c>
      <c r="BY92" s="457">
        <v>0</v>
      </c>
      <c r="BZ92" s="457">
        <v>0</v>
      </c>
      <c r="CA92" s="457">
        <v>0</v>
      </c>
      <c r="CB92" s="457">
        <v>766</v>
      </c>
      <c r="CC92" s="457">
        <v>0</v>
      </c>
      <c r="CD92" s="457">
        <v>677</v>
      </c>
      <c r="CE92" s="457">
        <v>664</v>
      </c>
      <c r="CF92" s="457">
        <v>0</v>
      </c>
      <c r="CG92" s="457">
        <v>0</v>
      </c>
      <c r="CH92" s="457">
        <v>0</v>
      </c>
      <c r="CI92" s="457">
        <v>0</v>
      </c>
      <c r="CJ92" s="457">
        <v>0</v>
      </c>
      <c r="CK92" s="457">
        <v>0</v>
      </c>
      <c r="CL92" s="457">
        <v>0</v>
      </c>
      <c r="CM92" s="457">
        <v>0</v>
      </c>
      <c r="CN92" s="457">
        <v>1117</v>
      </c>
      <c r="CO92" s="457">
        <v>0</v>
      </c>
      <c r="CP92" s="457">
        <v>0</v>
      </c>
      <c r="CQ92" s="457">
        <v>0</v>
      </c>
      <c r="CR92" s="457">
        <v>0</v>
      </c>
      <c r="CS92" s="457">
        <v>0</v>
      </c>
      <c r="CT92" s="457">
        <v>702</v>
      </c>
      <c r="CU92" s="457">
        <v>98</v>
      </c>
      <c r="CV92" s="457">
        <v>0</v>
      </c>
      <c r="CW92" s="457">
        <v>149</v>
      </c>
      <c r="CX92" s="457">
        <v>0</v>
      </c>
      <c r="CY92" s="457">
        <v>0</v>
      </c>
      <c r="CZ92" s="457">
        <v>0</v>
      </c>
      <c r="DA92" s="457">
        <v>0</v>
      </c>
      <c r="DB92" s="457">
        <v>0</v>
      </c>
      <c r="DC92" s="457">
        <v>0</v>
      </c>
      <c r="DD92" s="457">
        <v>0</v>
      </c>
      <c r="DE92" s="457">
        <v>0</v>
      </c>
      <c r="DF92" s="457">
        <v>0</v>
      </c>
      <c r="DG92" s="457">
        <v>0</v>
      </c>
      <c r="DH92" s="457">
        <v>0</v>
      </c>
      <c r="DI92" s="457">
        <v>469</v>
      </c>
      <c r="DJ92" s="457">
        <v>594</v>
      </c>
      <c r="DK92" s="457">
        <v>5259</v>
      </c>
      <c r="DL92" s="457">
        <v>0</v>
      </c>
      <c r="DM92" s="457">
        <v>13</v>
      </c>
      <c r="DN92" s="457">
        <v>0</v>
      </c>
      <c r="DO92" s="457">
        <v>0</v>
      </c>
      <c r="DP92" s="457">
        <v>0</v>
      </c>
      <c r="DQ92" s="457">
        <v>0</v>
      </c>
      <c r="DR92" s="457">
        <v>25568</v>
      </c>
      <c r="DS92" s="457">
        <v>0</v>
      </c>
      <c r="DT92" s="457">
        <v>5000</v>
      </c>
      <c r="DU92" s="457">
        <v>5317</v>
      </c>
      <c r="DV92" s="457">
        <v>73140</v>
      </c>
      <c r="DW92" s="457">
        <v>13599</v>
      </c>
      <c r="DX92" s="457">
        <v>0</v>
      </c>
      <c r="DY92" s="362">
        <v>0</v>
      </c>
      <c r="DZ92">
        <v>0</v>
      </c>
      <c r="EA92">
        <v>0</v>
      </c>
    </row>
    <row r="93" spans="1:131">
      <c r="A93" s="362" t="s">
        <v>2036</v>
      </c>
      <c r="B93" s="457">
        <v>0</v>
      </c>
      <c r="C93" s="457">
        <v>0</v>
      </c>
      <c r="D93" s="457">
        <v>0</v>
      </c>
      <c r="E93" s="457">
        <v>0</v>
      </c>
      <c r="F93" s="457">
        <v>0</v>
      </c>
      <c r="G93" s="457">
        <v>0</v>
      </c>
      <c r="H93" s="457">
        <v>0</v>
      </c>
      <c r="I93" s="457">
        <v>0</v>
      </c>
      <c r="J93" s="457">
        <v>0</v>
      </c>
      <c r="K93" s="457">
        <v>0</v>
      </c>
      <c r="L93" s="457">
        <v>0</v>
      </c>
      <c r="M93" s="457">
        <v>0</v>
      </c>
      <c r="N93" s="457">
        <v>11</v>
      </c>
      <c r="O93" s="457">
        <v>0</v>
      </c>
      <c r="P93" s="457">
        <v>0</v>
      </c>
      <c r="Q93" s="457">
        <v>281</v>
      </c>
      <c r="R93" s="457">
        <v>0</v>
      </c>
      <c r="S93" s="457">
        <v>0</v>
      </c>
      <c r="T93" s="457">
        <v>0</v>
      </c>
      <c r="U93" s="457">
        <v>0</v>
      </c>
      <c r="V93" s="457">
        <v>0</v>
      </c>
      <c r="W93" s="457">
        <v>0</v>
      </c>
      <c r="X93" s="457">
        <v>0</v>
      </c>
      <c r="Y93" s="457">
        <v>0</v>
      </c>
      <c r="Z93" s="457">
        <v>0</v>
      </c>
      <c r="AA93" s="457">
        <v>0</v>
      </c>
      <c r="AB93" s="457">
        <v>0</v>
      </c>
      <c r="AC93" s="457">
        <v>0</v>
      </c>
      <c r="AD93" s="457">
        <v>0</v>
      </c>
      <c r="AE93" s="457">
        <v>0</v>
      </c>
      <c r="AF93" s="457">
        <v>0</v>
      </c>
      <c r="AG93" s="457">
        <v>0</v>
      </c>
      <c r="AH93" s="457">
        <v>0</v>
      </c>
      <c r="AI93" s="457">
        <v>0</v>
      </c>
      <c r="AJ93" s="457">
        <v>0</v>
      </c>
      <c r="AK93" s="457">
        <v>483</v>
      </c>
      <c r="AL93" s="457">
        <v>0</v>
      </c>
      <c r="AM93" s="457">
        <v>0</v>
      </c>
      <c r="AN93" s="457">
        <v>0</v>
      </c>
      <c r="AO93" s="457">
        <v>10645</v>
      </c>
      <c r="AP93" s="457">
        <v>312</v>
      </c>
      <c r="AQ93" s="457">
        <v>0</v>
      </c>
      <c r="AR93" s="457">
        <v>12</v>
      </c>
      <c r="AS93" s="457">
        <v>0</v>
      </c>
      <c r="AT93" s="457">
        <v>0</v>
      </c>
      <c r="AU93" s="457">
        <v>1067</v>
      </c>
      <c r="AV93" s="457">
        <v>498</v>
      </c>
      <c r="AW93" s="457">
        <v>0</v>
      </c>
      <c r="AX93" s="457">
        <v>20</v>
      </c>
      <c r="AY93" s="457">
        <v>0</v>
      </c>
      <c r="AZ93" s="457">
        <v>0</v>
      </c>
      <c r="BA93" s="457">
        <v>0</v>
      </c>
      <c r="BB93" s="457">
        <v>0</v>
      </c>
      <c r="BC93" s="457">
        <v>0</v>
      </c>
      <c r="BD93" s="457">
        <v>0</v>
      </c>
      <c r="BE93" s="457">
        <v>0</v>
      </c>
      <c r="BF93" s="457">
        <v>0</v>
      </c>
      <c r="BG93" s="457">
        <v>0</v>
      </c>
      <c r="BH93" s="457">
        <v>0</v>
      </c>
      <c r="BI93" s="457">
        <v>0</v>
      </c>
      <c r="BJ93" s="457">
        <v>0</v>
      </c>
      <c r="BK93" s="457">
        <v>0</v>
      </c>
      <c r="BL93" s="457">
        <v>0</v>
      </c>
      <c r="BM93" s="457">
        <v>84</v>
      </c>
      <c r="BN93" s="457">
        <v>0</v>
      </c>
      <c r="BO93" s="457">
        <v>0</v>
      </c>
      <c r="BP93" s="457">
        <v>0</v>
      </c>
      <c r="BQ93" s="457">
        <v>0</v>
      </c>
      <c r="BR93" s="457">
        <v>0</v>
      </c>
      <c r="BS93" s="457">
        <v>0</v>
      </c>
      <c r="BT93" s="457">
        <v>0</v>
      </c>
      <c r="BU93" s="457">
        <v>0</v>
      </c>
      <c r="BV93" s="457">
        <v>0</v>
      </c>
      <c r="BW93" s="457">
        <v>0</v>
      </c>
      <c r="BX93" s="457">
        <v>0</v>
      </c>
      <c r="BY93" s="457">
        <v>0</v>
      </c>
      <c r="BZ93" s="457">
        <v>0</v>
      </c>
      <c r="CA93" s="457">
        <v>0</v>
      </c>
      <c r="CB93" s="457">
        <v>0</v>
      </c>
      <c r="CC93" s="457">
        <v>0</v>
      </c>
      <c r="CD93" s="457">
        <v>0</v>
      </c>
      <c r="CE93" s="457">
        <v>896</v>
      </c>
      <c r="CF93" s="457">
        <v>0</v>
      </c>
      <c r="CG93" s="457">
        <v>12</v>
      </c>
      <c r="CH93" s="457">
        <v>0</v>
      </c>
      <c r="CI93" s="457">
        <v>0</v>
      </c>
      <c r="CJ93" s="457">
        <v>0</v>
      </c>
      <c r="CK93" s="457">
        <v>0</v>
      </c>
      <c r="CL93" s="457">
        <v>0</v>
      </c>
      <c r="CM93" s="457">
        <v>0</v>
      </c>
      <c r="CN93" s="457">
        <v>0</v>
      </c>
      <c r="CO93" s="457">
        <v>0</v>
      </c>
      <c r="CP93" s="457">
        <v>0</v>
      </c>
      <c r="CQ93" s="457">
        <v>27</v>
      </c>
      <c r="CR93" s="457">
        <v>0</v>
      </c>
      <c r="CS93" s="457">
        <v>0</v>
      </c>
      <c r="CT93" s="457">
        <v>0</v>
      </c>
      <c r="CU93" s="457">
        <v>0</v>
      </c>
      <c r="CV93" s="457">
        <v>0</v>
      </c>
      <c r="CW93" s="457">
        <v>0</v>
      </c>
      <c r="CX93" s="457">
        <v>0</v>
      </c>
      <c r="CY93" s="457">
        <v>0</v>
      </c>
      <c r="CZ93" s="457">
        <v>0</v>
      </c>
      <c r="DA93" s="457">
        <v>0</v>
      </c>
      <c r="DB93" s="457">
        <v>0</v>
      </c>
      <c r="DC93" s="457">
        <v>0</v>
      </c>
      <c r="DD93" s="457">
        <v>0</v>
      </c>
      <c r="DE93" s="457">
        <v>0</v>
      </c>
      <c r="DF93" s="457">
        <v>0</v>
      </c>
      <c r="DG93" s="457">
        <v>0</v>
      </c>
      <c r="DH93" s="457">
        <v>0</v>
      </c>
      <c r="DI93" s="457">
        <v>907</v>
      </c>
      <c r="DJ93" s="457">
        <v>0</v>
      </c>
      <c r="DK93" s="457">
        <v>0</v>
      </c>
      <c r="DL93" s="457">
        <v>2814</v>
      </c>
      <c r="DM93" s="457">
        <v>0</v>
      </c>
      <c r="DN93" s="457">
        <v>86602</v>
      </c>
      <c r="DO93" s="457">
        <v>0</v>
      </c>
      <c r="DP93" s="457">
        <v>0</v>
      </c>
      <c r="DQ93" s="457">
        <v>0</v>
      </c>
      <c r="DR93" s="457">
        <v>203181</v>
      </c>
      <c r="DS93" s="457">
        <v>78777</v>
      </c>
      <c r="DT93" s="457">
        <v>236306</v>
      </c>
      <c r="DU93" s="457">
        <v>0</v>
      </c>
      <c r="DV93" s="457">
        <v>90000</v>
      </c>
      <c r="DW93" s="457">
        <v>23918</v>
      </c>
      <c r="DX93" s="457">
        <v>0</v>
      </c>
      <c r="DY93" s="362">
        <v>66531</v>
      </c>
      <c r="DZ93">
        <v>9446</v>
      </c>
      <c r="EA93">
        <v>5935</v>
      </c>
    </row>
    <row r="94" spans="1:131">
      <c r="A94" s="362" t="s">
        <v>2101</v>
      </c>
      <c r="B94" s="457">
        <v>0</v>
      </c>
      <c r="C94" s="457">
        <v>0</v>
      </c>
      <c r="D94" s="457">
        <v>0</v>
      </c>
      <c r="E94" s="457">
        <v>0</v>
      </c>
      <c r="F94" s="457">
        <v>0</v>
      </c>
      <c r="G94" s="457">
        <v>0</v>
      </c>
      <c r="H94" s="457">
        <v>0</v>
      </c>
      <c r="I94" s="457">
        <v>0</v>
      </c>
      <c r="J94" s="457">
        <v>0</v>
      </c>
      <c r="K94" s="457">
        <v>0</v>
      </c>
      <c r="L94" s="457">
        <v>0</v>
      </c>
      <c r="M94" s="457">
        <v>0</v>
      </c>
      <c r="N94" s="457">
        <v>0</v>
      </c>
      <c r="O94" s="457">
        <v>0</v>
      </c>
      <c r="P94" s="457">
        <v>0</v>
      </c>
      <c r="Q94" s="457">
        <v>0</v>
      </c>
      <c r="R94" s="457">
        <v>0</v>
      </c>
      <c r="S94" s="457">
        <v>0</v>
      </c>
      <c r="T94" s="457">
        <v>0</v>
      </c>
      <c r="U94" s="457">
        <v>0</v>
      </c>
      <c r="V94" s="457">
        <v>0</v>
      </c>
      <c r="W94" s="457">
        <v>0</v>
      </c>
      <c r="X94" s="457">
        <v>0</v>
      </c>
      <c r="Y94" s="457">
        <v>0</v>
      </c>
      <c r="Z94" s="457">
        <v>0</v>
      </c>
      <c r="AA94" s="457">
        <v>0</v>
      </c>
      <c r="AB94" s="457">
        <v>0</v>
      </c>
      <c r="AC94" s="457">
        <v>0</v>
      </c>
      <c r="AD94" s="457">
        <v>0</v>
      </c>
      <c r="AE94" s="457">
        <v>0</v>
      </c>
      <c r="AF94" s="457">
        <v>0</v>
      </c>
      <c r="AG94" s="457">
        <v>0</v>
      </c>
      <c r="AH94" s="457">
        <v>0</v>
      </c>
      <c r="AI94" s="457">
        <v>0</v>
      </c>
      <c r="AJ94" s="457">
        <v>0</v>
      </c>
      <c r="AK94" s="457">
        <v>0</v>
      </c>
      <c r="AL94" s="457">
        <v>0</v>
      </c>
      <c r="AM94" s="457">
        <v>0</v>
      </c>
      <c r="AN94" s="457">
        <v>0</v>
      </c>
      <c r="AO94" s="457">
        <v>4212</v>
      </c>
      <c r="AP94" s="457">
        <v>970</v>
      </c>
      <c r="AQ94" s="457">
        <v>446</v>
      </c>
      <c r="AR94" s="457">
        <v>0</v>
      </c>
      <c r="AS94" s="457">
        <v>0</v>
      </c>
      <c r="AT94" s="457">
        <v>0</v>
      </c>
      <c r="AU94" s="457">
        <v>2753</v>
      </c>
      <c r="AV94" s="457">
        <v>0</v>
      </c>
      <c r="AW94" s="457">
        <v>0</v>
      </c>
      <c r="AX94" s="457">
        <v>1310.5374999999999</v>
      </c>
      <c r="AY94" s="457">
        <v>0</v>
      </c>
      <c r="AZ94" s="457">
        <v>0</v>
      </c>
      <c r="BA94" s="457">
        <v>0</v>
      </c>
      <c r="BB94" s="457">
        <v>0</v>
      </c>
      <c r="BC94" s="457">
        <v>0</v>
      </c>
      <c r="BD94" s="457">
        <v>0</v>
      </c>
      <c r="BE94" s="457">
        <v>0</v>
      </c>
      <c r="BF94" s="457">
        <v>0</v>
      </c>
      <c r="BG94" s="457">
        <v>0</v>
      </c>
      <c r="BH94" s="457">
        <v>0</v>
      </c>
      <c r="BI94" s="457">
        <v>0</v>
      </c>
      <c r="BJ94" s="457">
        <v>0</v>
      </c>
      <c r="BK94" s="457">
        <v>0</v>
      </c>
      <c r="BL94" s="457">
        <v>0</v>
      </c>
      <c r="BM94" s="457">
        <v>0</v>
      </c>
      <c r="BN94" s="457">
        <v>0</v>
      </c>
      <c r="BO94" s="457">
        <v>0</v>
      </c>
      <c r="BP94" s="457">
        <v>0</v>
      </c>
      <c r="BQ94" s="457">
        <v>0</v>
      </c>
      <c r="BR94" s="457">
        <v>0</v>
      </c>
      <c r="BS94" s="457">
        <v>0</v>
      </c>
      <c r="BT94" s="457">
        <v>0</v>
      </c>
      <c r="BU94" s="457">
        <v>0</v>
      </c>
      <c r="BV94" s="457">
        <v>0</v>
      </c>
      <c r="BW94" s="457">
        <v>0</v>
      </c>
      <c r="BX94" s="457">
        <v>0</v>
      </c>
      <c r="BY94" s="457">
        <v>0</v>
      </c>
      <c r="BZ94" s="457">
        <v>0</v>
      </c>
      <c r="CA94" s="457">
        <v>0</v>
      </c>
      <c r="CB94" s="457">
        <v>0</v>
      </c>
      <c r="CC94" s="457">
        <v>0</v>
      </c>
      <c r="CD94" s="457">
        <v>0</v>
      </c>
      <c r="CE94" s="457">
        <v>7</v>
      </c>
      <c r="CF94" s="457">
        <v>0</v>
      </c>
      <c r="CG94" s="457">
        <v>0</v>
      </c>
      <c r="CH94" s="457">
        <v>0</v>
      </c>
      <c r="CI94" s="457">
        <v>0</v>
      </c>
      <c r="CJ94" s="457">
        <v>0</v>
      </c>
      <c r="CK94" s="457">
        <v>0</v>
      </c>
      <c r="CL94" s="457">
        <v>0</v>
      </c>
      <c r="CM94" s="457">
        <v>0</v>
      </c>
      <c r="CN94" s="457">
        <v>0</v>
      </c>
      <c r="CO94" s="457">
        <v>0</v>
      </c>
      <c r="CP94" s="457">
        <v>0</v>
      </c>
      <c r="CQ94" s="457">
        <v>0</v>
      </c>
      <c r="CR94" s="457">
        <v>0</v>
      </c>
      <c r="CS94" s="457">
        <v>0</v>
      </c>
      <c r="CT94" s="457">
        <v>0</v>
      </c>
      <c r="CU94" s="457">
        <v>0</v>
      </c>
      <c r="CV94" s="457">
        <v>0</v>
      </c>
      <c r="CW94" s="457">
        <v>75</v>
      </c>
      <c r="CX94" s="457">
        <v>0</v>
      </c>
      <c r="CY94" s="457">
        <v>0</v>
      </c>
      <c r="CZ94" s="457">
        <v>0</v>
      </c>
      <c r="DA94" s="457">
        <v>0</v>
      </c>
      <c r="DB94" s="457">
        <v>0</v>
      </c>
      <c r="DC94" s="457">
        <v>0</v>
      </c>
      <c r="DD94" s="457">
        <v>0</v>
      </c>
      <c r="DE94" s="457">
        <v>0</v>
      </c>
      <c r="DF94" s="457">
        <v>0</v>
      </c>
      <c r="DG94" s="457">
        <v>0</v>
      </c>
      <c r="DH94" s="457">
        <v>0</v>
      </c>
      <c r="DI94" s="457">
        <v>306.88423999999998</v>
      </c>
      <c r="DJ94" s="457">
        <v>0</v>
      </c>
      <c r="DK94" s="457">
        <v>0</v>
      </c>
      <c r="DL94" s="457">
        <v>0</v>
      </c>
      <c r="DM94" s="457">
        <v>0</v>
      </c>
      <c r="DN94" s="457">
        <v>0</v>
      </c>
      <c r="DO94" s="457">
        <v>0</v>
      </c>
      <c r="DP94" s="457">
        <v>0</v>
      </c>
      <c r="DQ94" s="457">
        <v>0</v>
      </c>
      <c r="DR94" s="457">
        <v>45443</v>
      </c>
      <c r="DS94" s="457">
        <v>26866</v>
      </c>
      <c r="DT94" s="457">
        <v>30000</v>
      </c>
      <c r="DU94" s="457">
        <v>0</v>
      </c>
      <c r="DV94" s="457">
        <v>27136</v>
      </c>
      <c r="DW94" s="457">
        <v>2366.4</v>
      </c>
      <c r="DX94" s="457">
        <v>1225</v>
      </c>
      <c r="DY94" s="362">
        <v>0</v>
      </c>
      <c r="DZ94">
        <v>0</v>
      </c>
      <c r="EA94">
        <v>0</v>
      </c>
    </row>
    <row r="95" spans="1:131">
      <c r="A95" s="362" t="s">
        <v>2110</v>
      </c>
      <c r="B95" s="457">
        <v>0</v>
      </c>
      <c r="C95" s="457">
        <v>0</v>
      </c>
      <c r="D95" s="457">
        <v>0</v>
      </c>
      <c r="E95" s="457">
        <v>0</v>
      </c>
      <c r="F95" s="457">
        <v>0</v>
      </c>
      <c r="G95" s="457">
        <v>0</v>
      </c>
      <c r="H95" s="457">
        <v>0</v>
      </c>
      <c r="I95" s="457">
        <v>0</v>
      </c>
      <c r="J95" s="457">
        <v>0</v>
      </c>
      <c r="K95" s="457">
        <v>0</v>
      </c>
      <c r="L95" s="457">
        <v>0</v>
      </c>
      <c r="M95" s="457">
        <v>0</v>
      </c>
      <c r="N95" s="457">
        <v>11199</v>
      </c>
      <c r="O95" s="457">
        <v>0</v>
      </c>
      <c r="P95" s="457">
        <v>0</v>
      </c>
      <c r="Q95" s="457">
        <v>887</v>
      </c>
      <c r="R95" s="457">
        <v>0</v>
      </c>
      <c r="S95" s="457">
        <v>0</v>
      </c>
      <c r="T95" s="457">
        <v>0</v>
      </c>
      <c r="U95" s="457">
        <v>0</v>
      </c>
      <c r="V95" s="457">
        <v>0</v>
      </c>
      <c r="W95" s="457">
        <v>0</v>
      </c>
      <c r="X95" s="457">
        <v>8293</v>
      </c>
      <c r="Y95" s="457">
        <v>0</v>
      </c>
      <c r="Z95" s="457">
        <v>0</v>
      </c>
      <c r="AA95" s="457">
        <v>0</v>
      </c>
      <c r="AB95" s="457">
        <v>0</v>
      </c>
      <c r="AC95" s="457">
        <v>0</v>
      </c>
      <c r="AD95" s="457">
        <v>0</v>
      </c>
      <c r="AE95" s="457">
        <v>0</v>
      </c>
      <c r="AF95" s="457">
        <v>0</v>
      </c>
      <c r="AG95" s="457">
        <v>0</v>
      </c>
      <c r="AH95" s="457">
        <v>0</v>
      </c>
      <c r="AI95" s="457">
        <v>0</v>
      </c>
      <c r="AJ95" s="457">
        <v>0</v>
      </c>
      <c r="AK95" s="457">
        <v>0</v>
      </c>
      <c r="AL95" s="457">
        <v>0</v>
      </c>
      <c r="AM95" s="457">
        <v>0</v>
      </c>
      <c r="AN95" s="457">
        <v>0</v>
      </c>
      <c r="AO95" s="457">
        <v>1651</v>
      </c>
      <c r="AP95" s="457">
        <v>2389</v>
      </c>
      <c r="AQ95" s="457">
        <v>694</v>
      </c>
      <c r="AR95" s="457">
        <v>617</v>
      </c>
      <c r="AS95" s="457">
        <v>0</v>
      </c>
      <c r="AT95" s="457">
        <v>2</v>
      </c>
      <c r="AU95" s="457">
        <v>1329</v>
      </c>
      <c r="AV95" s="457">
        <v>496</v>
      </c>
      <c r="AW95" s="457">
        <v>42</v>
      </c>
      <c r="AX95" s="457">
        <v>546</v>
      </c>
      <c r="AY95" s="457">
        <v>0</v>
      </c>
      <c r="AZ95" s="457">
        <v>0</v>
      </c>
      <c r="BA95" s="457">
        <v>0</v>
      </c>
      <c r="BB95" s="457">
        <v>0</v>
      </c>
      <c r="BC95" s="457">
        <v>0</v>
      </c>
      <c r="BD95" s="457">
        <v>0</v>
      </c>
      <c r="BE95" s="457">
        <v>0</v>
      </c>
      <c r="BF95" s="457">
        <v>0</v>
      </c>
      <c r="BG95" s="457">
        <v>117</v>
      </c>
      <c r="BH95" s="457">
        <v>0</v>
      </c>
      <c r="BI95" s="457">
        <v>0</v>
      </c>
      <c r="BJ95" s="457">
        <v>0</v>
      </c>
      <c r="BK95" s="457">
        <v>0</v>
      </c>
      <c r="BL95" s="457">
        <v>0</v>
      </c>
      <c r="BM95" s="457">
        <v>19</v>
      </c>
      <c r="BN95" s="457">
        <v>0</v>
      </c>
      <c r="BO95" s="457">
        <v>0</v>
      </c>
      <c r="BP95" s="457">
        <v>2</v>
      </c>
      <c r="BQ95" s="457">
        <v>258</v>
      </c>
      <c r="BR95" s="457">
        <v>0</v>
      </c>
      <c r="BS95" s="457">
        <v>0</v>
      </c>
      <c r="BT95" s="457">
        <v>0</v>
      </c>
      <c r="BU95" s="457">
        <v>0</v>
      </c>
      <c r="BV95" s="457">
        <v>18</v>
      </c>
      <c r="BW95" s="457">
        <v>0</v>
      </c>
      <c r="BX95" s="457">
        <v>0</v>
      </c>
      <c r="BY95" s="457">
        <v>0</v>
      </c>
      <c r="BZ95" s="457">
        <v>0</v>
      </c>
      <c r="CA95" s="457">
        <v>0</v>
      </c>
      <c r="CB95" s="457">
        <v>39</v>
      </c>
      <c r="CC95" s="457">
        <v>0</v>
      </c>
      <c r="CD95" s="457">
        <v>0</v>
      </c>
      <c r="CE95" s="457">
        <v>116</v>
      </c>
      <c r="CF95" s="457">
        <v>0</v>
      </c>
      <c r="CG95" s="457">
        <v>0</v>
      </c>
      <c r="CH95" s="457">
        <v>0</v>
      </c>
      <c r="CI95" s="457">
        <v>0</v>
      </c>
      <c r="CJ95" s="457">
        <v>0</v>
      </c>
      <c r="CK95" s="457">
        <v>0</v>
      </c>
      <c r="CL95" s="457">
        <v>0</v>
      </c>
      <c r="CM95" s="457">
        <v>0</v>
      </c>
      <c r="CN95" s="457">
        <v>757</v>
      </c>
      <c r="CO95" s="457">
        <v>0</v>
      </c>
      <c r="CP95" s="457">
        <v>0</v>
      </c>
      <c r="CQ95" s="457">
        <v>0</v>
      </c>
      <c r="CR95" s="457">
        <v>0</v>
      </c>
      <c r="CS95" s="457">
        <v>0</v>
      </c>
      <c r="CT95" s="457">
        <v>0</v>
      </c>
      <c r="CU95" s="457">
        <v>0</v>
      </c>
      <c r="CV95" s="457">
        <v>0</v>
      </c>
      <c r="CW95" s="457">
        <v>4094</v>
      </c>
      <c r="CX95" s="457">
        <v>180</v>
      </c>
      <c r="CY95" s="457">
        <v>4</v>
      </c>
      <c r="CZ95" s="457">
        <v>0</v>
      </c>
      <c r="DA95" s="457">
        <v>0</v>
      </c>
      <c r="DB95" s="457">
        <v>0</v>
      </c>
      <c r="DC95" s="457">
        <v>0</v>
      </c>
      <c r="DD95" s="457">
        <v>0</v>
      </c>
      <c r="DE95" s="457">
        <v>0</v>
      </c>
      <c r="DF95" s="457">
        <v>0</v>
      </c>
      <c r="DG95" s="457">
        <v>0</v>
      </c>
      <c r="DH95" s="457">
        <v>0</v>
      </c>
      <c r="DI95" s="457">
        <v>609</v>
      </c>
      <c r="DJ95" s="457">
        <v>537</v>
      </c>
      <c r="DK95" s="457">
        <v>22</v>
      </c>
      <c r="DL95" s="457">
        <v>25</v>
      </c>
      <c r="DM95" s="457">
        <v>0</v>
      </c>
      <c r="DN95" s="457">
        <v>0</v>
      </c>
      <c r="DO95" s="457">
        <v>26</v>
      </c>
      <c r="DP95" s="457">
        <v>0</v>
      </c>
      <c r="DQ95" s="457">
        <v>0</v>
      </c>
      <c r="DR95" s="457">
        <v>45451</v>
      </c>
      <c r="DS95" s="457">
        <v>0</v>
      </c>
      <c r="DT95" s="457">
        <v>16721</v>
      </c>
      <c r="DU95" s="457">
        <v>0</v>
      </c>
      <c r="DV95" s="457">
        <v>22656</v>
      </c>
      <c r="DW95" s="457">
        <v>68</v>
      </c>
      <c r="DX95" s="457">
        <v>0</v>
      </c>
      <c r="DY95" s="362">
        <v>0</v>
      </c>
      <c r="DZ95">
        <v>0</v>
      </c>
      <c r="EA95">
        <v>0</v>
      </c>
    </row>
    <row r="96" spans="1:131">
      <c r="A96" s="362" t="s">
        <v>2149</v>
      </c>
      <c r="B96" s="457">
        <v>0</v>
      </c>
      <c r="C96" s="457">
        <v>0</v>
      </c>
      <c r="D96" s="457">
        <v>0</v>
      </c>
      <c r="E96" s="457">
        <v>0</v>
      </c>
      <c r="F96" s="457">
        <v>0</v>
      </c>
      <c r="G96" s="457">
        <v>0</v>
      </c>
      <c r="H96" s="457">
        <v>0</v>
      </c>
      <c r="I96" s="457">
        <v>0</v>
      </c>
      <c r="J96" s="457">
        <v>0</v>
      </c>
      <c r="K96" s="457">
        <v>0</v>
      </c>
      <c r="L96" s="457">
        <v>0</v>
      </c>
      <c r="M96" s="457">
        <v>0</v>
      </c>
      <c r="N96" s="457">
        <v>585</v>
      </c>
      <c r="O96" s="457">
        <v>0</v>
      </c>
      <c r="P96" s="457">
        <v>0</v>
      </c>
      <c r="Q96" s="457">
        <v>54</v>
      </c>
      <c r="R96" s="457">
        <v>0</v>
      </c>
      <c r="S96" s="457">
        <v>0</v>
      </c>
      <c r="T96" s="457">
        <v>0</v>
      </c>
      <c r="U96" s="457">
        <v>0</v>
      </c>
      <c r="V96" s="457">
        <v>0</v>
      </c>
      <c r="W96" s="457">
        <v>0</v>
      </c>
      <c r="X96" s="457">
        <v>0</v>
      </c>
      <c r="Y96" s="457">
        <v>0</v>
      </c>
      <c r="Z96" s="457">
        <v>0</v>
      </c>
      <c r="AA96" s="457">
        <v>0</v>
      </c>
      <c r="AB96" s="457">
        <v>0</v>
      </c>
      <c r="AC96" s="457">
        <v>0</v>
      </c>
      <c r="AD96" s="457">
        <v>0</v>
      </c>
      <c r="AE96" s="457">
        <v>0</v>
      </c>
      <c r="AF96" s="457">
        <v>0</v>
      </c>
      <c r="AG96" s="457">
        <v>0</v>
      </c>
      <c r="AH96" s="457">
        <v>0</v>
      </c>
      <c r="AI96" s="457">
        <v>0</v>
      </c>
      <c r="AJ96" s="457">
        <v>0</v>
      </c>
      <c r="AK96" s="457">
        <v>0</v>
      </c>
      <c r="AL96" s="457">
        <v>0</v>
      </c>
      <c r="AM96" s="457">
        <v>0</v>
      </c>
      <c r="AN96" s="457">
        <v>0</v>
      </c>
      <c r="AO96" s="457">
        <v>38170</v>
      </c>
      <c r="AP96" s="457">
        <v>1220</v>
      </c>
      <c r="AQ96" s="457">
        <v>2487</v>
      </c>
      <c r="AR96" s="457">
        <v>2463</v>
      </c>
      <c r="AS96" s="457">
        <v>0</v>
      </c>
      <c r="AT96" s="457">
        <v>0</v>
      </c>
      <c r="AU96" s="457">
        <v>1120</v>
      </c>
      <c r="AV96" s="457">
        <v>0</v>
      </c>
      <c r="AW96" s="457">
        <v>0</v>
      </c>
      <c r="AX96" s="457">
        <v>1438</v>
      </c>
      <c r="AY96" s="457">
        <v>0</v>
      </c>
      <c r="AZ96" s="457">
        <v>0</v>
      </c>
      <c r="BA96" s="457">
        <v>0</v>
      </c>
      <c r="BB96" s="457">
        <v>0</v>
      </c>
      <c r="BC96" s="457">
        <v>0</v>
      </c>
      <c r="BD96" s="457">
        <v>0</v>
      </c>
      <c r="BE96" s="457">
        <v>0</v>
      </c>
      <c r="BF96" s="457">
        <v>0</v>
      </c>
      <c r="BG96" s="457">
        <v>83</v>
      </c>
      <c r="BH96" s="457">
        <v>0</v>
      </c>
      <c r="BI96" s="457">
        <v>0</v>
      </c>
      <c r="BJ96" s="457">
        <v>0</v>
      </c>
      <c r="BK96" s="457">
        <v>0</v>
      </c>
      <c r="BL96" s="457">
        <v>0</v>
      </c>
      <c r="BM96" s="457">
        <v>1</v>
      </c>
      <c r="BN96" s="457">
        <v>0</v>
      </c>
      <c r="BO96" s="457">
        <v>0</v>
      </c>
      <c r="BP96" s="457">
        <v>1082</v>
      </c>
      <c r="BQ96" s="457">
        <v>0</v>
      </c>
      <c r="BR96" s="457">
        <v>0</v>
      </c>
      <c r="BS96" s="457">
        <v>1</v>
      </c>
      <c r="BT96" s="457">
        <v>0</v>
      </c>
      <c r="BU96" s="457">
        <v>0</v>
      </c>
      <c r="BV96" s="457">
        <v>0</v>
      </c>
      <c r="BW96" s="457">
        <v>0</v>
      </c>
      <c r="BX96" s="457">
        <v>0</v>
      </c>
      <c r="BY96" s="457">
        <v>0</v>
      </c>
      <c r="BZ96" s="457">
        <v>0</v>
      </c>
      <c r="CA96" s="457">
        <v>0</v>
      </c>
      <c r="CB96" s="457">
        <v>413</v>
      </c>
      <c r="CC96" s="457">
        <v>0</v>
      </c>
      <c r="CD96" s="457">
        <v>0</v>
      </c>
      <c r="CE96" s="457">
        <v>0</v>
      </c>
      <c r="CF96" s="457">
        <v>0</v>
      </c>
      <c r="CG96" s="457">
        <v>0</v>
      </c>
      <c r="CH96" s="457">
        <v>0</v>
      </c>
      <c r="CI96" s="457">
        <v>0</v>
      </c>
      <c r="CJ96" s="457">
        <v>0</v>
      </c>
      <c r="CK96" s="457">
        <v>0</v>
      </c>
      <c r="CL96" s="457">
        <v>0</v>
      </c>
      <c r="CM96" s="457">
        <v>0</v>
      </c>
      <c r="CN96" s="457">
        <v>206</v>
      </c>
      <c r="CO96" s="457">
        <v>0</v>
      </c>
      <c r="CP96" s="457">
        <v>0</v>
      </c>
      <c r="CQ96" s="457">
        <v>0</v>
      </c>
      <c r="CR96" s="457">
        <v>0</v>
      </c>
      <c r="CS96" s="457">
        <v>0</v>
      </c>
      <c r="CT96" s="457">
        <v>0</v>
      </c>
      <c r="CU96" s="457">
        <v>0</v>
      </c>
      <c r="CV96" s="457">
        <v>0</v>
      </c>
      <c r="CW96" s="457">
        <v>0</v>
      </c>
      <c r="CX96" s="457">
        <v>0</v>
      </c>
      <c r="CY96" s="457">
        <v>0</v>
      </c>
      <c r="CZ96" s="457">
        <v>483</v>
      </c>
      <c r="DA96" s="457">
        <v>0</v>
      </c>
      <c r="DB96" s="457">
        <v>0</v>
      </c>
      <c r="DC96" s="457">
        <v>0</v>
      </c>
      <c r="DD96" s="457">
        <v>0</v>
      </c>
      <c r="DE96" s="457">
        <v>0</v>
      </c>
      <c r="DF96" s="457">
        <v>0</v>
      </c>
      <c r="DG96" s="457">
        <v>0</v>
      </c>
      <c r="DH96" s="457">
        <v>0</v>
      </c>
      <c r="DI96" s="457">
        <v>3541</v>
      </c>
      <c r="DJ96" s="457">
        <v>0</v>
      </c>
      <c r="DK96" s="457">
        <v>0</v>
      </c>
      <c r="DL96" s="457">
        <v>1783</v>
      </c>
      <c r="DM96" s="457">
        <v>0</v>
      </c>
      <c r="DN96" s="457">
        <v>113</v>
      </c>
      <c r="DO96" s="457">
        <v>0</v>
      </c>
      <c r="DP96" s="457">
        <v>0</v>
      </c>
      <c r="DQ96" s="457">
        <v>0</v>
      </c>
      <c r="DR96" s="457">
        <v>244485</v>
      </c>
      <c r="DS96" s="457">
        <v>177843</v>
      </c>
      <c r="DT96" s="457">
        <v>191960</v>
      </c>
      <c r="DU96" s="457">
        <v>0</v>
      </c>
      <c r="DV96" s="457">
        <v>33139</v>
      </c>
      <c r="DW96" s="457">
        <v>-2609</v>
      </c>
      <c r="DX96" s="457">
        <v>-6000</v>
      </c>
      <c r="DY96" s="362">
        <v>5530.48</v>
      </c>
      <c r="DZ96">
        <v>25430.746999999999</v>
      </c>
      <c r="EA96">
        <v>5443</v>
      </c>
    </row>
    <row r="97" spans="1:131">
      <c r="A97" s="362" t="s">
        <v>2295</v>
      </c>
      <c r="B97" s="457">
        <v>0</v>
      </c>
      <c r="C97" s="457">
        <v>0</v>
      </c>
      <c r="D97" s="457">
        <v>0</v>
      </c>
      <c r="E97" s="457">
        <v>0</v>
      </c>
      <c r="F97" s="457">
        <v>0</v>
      </c>
      <c r="G97" s="457">
        <v>0</v>
      </c>
      <c r="H97" s="457">
        <v>0</v>
      </c>
      <c r="I97" s="457">
        <v>0</v>
      </c>
      <c r="J97" s="457">
        <v>0</v>
      </c>
      <c r="K97" s="457">
        <v>0</v>
      </c>
      <c r="L97" s="457">
        <v>0</v>
      </c>
      <c r="M97" s="457">
        <v>0</v>
      </c>
      <c r="N97" s="457">
        <v>0</v>
      </c>
      <c r="O97" s="457">
        <v>0</v>
      </c>
      <c r="P97" s="457">
        <v>0</v>
      </c>
      <c r="Q97" s="457">
        <v>19396</v>
      </c>
      <c r="R97" s="457">
        <v>0</v>
      </c>
      <c r="S97" s="457">
        <v>0</v>
      </c>
      <c r="T97" s="457">
        <v>0</v>
      </c>
      <c r="U97" s="457">
        <v>0</v>
      </c>
      <c r="V97" s="457">
        <v>0</v>
      </c>
      <c r="W97" s="457">
        <v>0</v>
      </c>
      <c r="X97" s="457">
        <v>0</v>
      </c>
      <c r="Y97" s="457">
        <v>0</v>
      </c>
      <c r="Z97" s="457">
        <v>2084</v>
      </c>
      <c r="AA97" s="457">
        <v>0</v>
      </c>
      <c r="AB97" s="457">
        <v>0</v>
      </c>
      <c r="AC97" s="457">
        <v>0</v>
      </c>
      <c r="AD97" s="457">
        <v>0</v>
      </c>
      <c r="AE97" s="457">
        <v>0</v>
      </c>
      <c r="AF97" s="457">
        <v>0</v>
      </c>
      <c r="AG97" s="457">
        <v>0</v>
      </c>
      <c r="AH97" s="457">
        <v>0</v>
      </c>
      <c r="AI97" s="457">
        <v>0</v>
      </c>
      <c r="AJ97" s="457">
        <v>0</v>
      </c>
      <c r="AK97" s="457">
        <v>0</v>
      </c>
      <c r="AL97" s="457">
        <v>0</v>
      </c>
      <c r="AM97" s="457">
        <v>0</v>
      </c>
      <c r="AN97" s="457">
        <v>0</v>
      </c>
      <c r="AO97" s="457">
        <v>22769</v>
      </c>
      <c r="AP97" s="457">
        <v>950</v>
      </c>
      <c r="AQ97" s="457">
        <v>4538</v>
      </c>
      <c r="AR97" s="457">
        <v>0</v>
      </c>
      <c r="AS97" s="457">
        <v>471</v>
      </c>
      <c r="AT97" s="457">
        <v>0</v>
      </c>
      <c r="AU97" s="457">
        <v>15068</v>
      </c>
      <c r="AV97" s="457">
        <v>0</v>
      </c>
      <c r="AW97" s="457">
        <v>0</v>
      </c>
      <c r="AX97" s="457">
        <v>20</v>
      </c>
      <c r="AY97" s="457">
        <v>0</v>
      </c>
      <c r="AZ97" s="457">
        <v>0</v>
      </c>
      <c r="BA97" s="457">
        <v>0</v>
      </c>
      <c r="BB97" s="457">
        <v>0</v>
      </c>
      <c r="BC97" s="457">
        <v>0</v>
      </c>
      <c r="BD97" s="457">
        <v>0</v>
      </c>
      <c r="BE97" s="457">
        <v>0</v>
      </c>
      <c r="BF97" s="457">
        <v>0</v>
      </c>
      <c r="BG97" s="457">
        <v>0</v>
      </c>
      <c r="BH97" s="457">
        <v>0</v>
      </c>
      <c r="BI97" s="457">
        <v>0</v>
      </c>
      <c r="BJ97" s="457">
        <v>0</v>
      </c>
      <c r="BK97" s="457">
        <v>0</v>
      </c>
      <c r="BL97" s="457">
        <v>0</v>
      </c>
      <c r="BM97" s="457">
        <v>94</v>
      </c>
      <c r="BN97" s="457">
        <v>0</v>
      </c>
      <c r="BO97" s="457">
        <v>0</v>
      </c>
      <c r="BP97" s="457">
        <v>0</v>
      </c>
      <c r="BQ97" s="457">
        <v>0</v>
      </c>
      <c r="BR97" s="457">
        <v>0</v>
      </c>
      <c r="BS97" s="457">
        <v>0</v>
      </c>
      <c r="BT97" s="457">
        <v>0</v>
      </c>
      <c r="BU97" s="457">
        <v>0</v>
      </c>
      <c r="BV97" s="457">
        <v>573</v>
      </c>
      <c r="BW97" s="457">
        <v>0</v>
      </c>
      <c r="BX97" s="457">
        <v>0</v>
      </c>
      <c r="BY97" s="457">
        <v>0</v>
      </c>
      <c r="BZ97" s="457">
        <v>0</v>
      </c>
      <c r="CA97" s="457">
        <v>0</v>
      </c>
      <c r="CB97" s="457">
        <v>0</v>
      </c>
      <c r="CC97" s="457">
        <v>0</v>
      </c>
      <c r="CD97" s="457">
        <v>0</v>
      </c>
      <c r="CE97" s="457">
        <v>15199</v>
      </c>
      <c r="CF97" s="457">
        <v>0</v>
      </c>
      <c r="CG97" s="457">
        <v>0</v>
      </c>
      <c r="CH97" s="457">
        <v>0</v>
      </c>
      <c r="CI97" s="457">
        <v>0</v>
      </c>
      <c r="CJ97" s="457">
        <v>0</v>
      </c>
      <c r="CK97" s="457">
        <v>0</v>
      </c>
      <c r="CL97" s="457">
        <v>0</v>
      </c>
      <c r="CM97" s="457">
        <v>0</v>
      </c>
      <c r="CN97" s="457">
        <v>62</v>
      </c>
      <c r="CO97" s="457">
        <v>0</v>
      </c>
      <c r="CP97" s="457">
        <v>0</v>
      </c>
      <c r="CQ97" s="457">
        <v>0</v>
      </c>
      <c r="CR97" s="457">
        <v>0</v>
      </c>
      <c r="CS97" s="457">
        <v>0</v>
      </c>
      <c r="CT97" s="457">
        <v>0</v>
      </c>
      <c r="CU97" s="457">
        <v>0</v>
      </c>
      <c r="CV97" s="457">
        <v>0</v>
      </c>
      <c r="CW97" s="457">
        <v>0</v>
      </c>
      <c r="CX97" s="457">
        <v>0</v>
      </c>
      <c r="CY97" s="457">
        <v>0</v>
      </c>
      <c r="CZ97" s="457">
        <v>0</v>
      </c>
      <c r="DA97" s="457">
        <v>0</v>
      </c>
      <c r="DB97" s="457">
        <v>0</v>
      </c>
      <c r="DC97" s="457">
        <v>0</v>
      </c>
      <c r="DD97" s="457">
        <v>0</v>
      </c>
      <c r="DE97" s="457">
        <v>0</v>
      </c>
      <c r="DF97" s="457">
        <v>0</v>
      </c>
      <c r="DG97" s="457">
        <v>0</v>
      </c>
      <c r="DH97" s="457">
        <v>0</v>
      </c>
      <c r="DI97" s="457">
        <v>613</v>
      </c>
      <c r="DJ97" s="457">
        <v>0</v>
      </c>
      <c r="DK97" s="457">
        <v>0</v>
      </c>
      <c r="DL97" s="457">
        <v>681</v>
      </c>
      <c r="DM97" s="457">
        <v>10100</v>
      </c>
      <c r="DN97" s="457">
        <v>17852</v>
      </c>
      <c r="DO97" s="457">
        <v>0</v>
      </c>
      <c r="DP97" s="457">
        <v>0</v>
      </c>
      <c r="DQ97" s="457">
        <v>0</v>
      </c>
      <c r="DR97" s="457">
        <v>382078</v>
      </c>
      <c r="DS97" s="457">
        <v>153596</v>
      </c>
      <c r="DT97" s="457">
        <v>253291</v>
      </c>
      <c r="DU97" s="457">
        <v>0</v>
      </c>
      <c r="DV97" s="457">
        <v>113947</v>
      </c>
      <c r="DW97" s="457">
        <v>107378</v>
      </c>
      <c r="DX97" s="457">
        <v>2699</v>
      </c>
      <c r="DY97" s="362">
        <v>84583</v>
      </c>
      <c r="DZ97">
        <v>47727</v>
      </c>
      <c r="EA97">
        <v>-854</v>
      </c>
    </row>
    <row r="98" spans="1:131">
      <c r="A98" s="362" t="s">
        <v>2394</v>
      </c>
      <c r="B98" s="457">
        <v>0</v>
      </c>
      <c r="C98" s="457">
        <v>0</v>
      </c>
      <c r="D98" s="457">
        <v>0</v>
      </c>
      <c r="E98" s="457">
        <v>0</v>
      </c>
      <c r="F98" s="457">
        <v>0</v>
      </c>
      <c r="G98" s="457">
        <v>0</v>
      </c>
      <c r="H98" s="457">
        <v>0</v>
      </c>
      <c r="I98" s="457">
        <v>0</v>
      </c>
      <c r="J98" s="457">
        <v>0</v>
      </c>
      <c r="K98" s="457">
        <v>0</v>
      </c>
      <c r="L98" s="457">
        <v>0</v>
      </c>
      <c r="M98" s="457">
        <v>0</v>
      </c>
      <c r="N98" s="457">
        <v>214</v>
      </c>
      <c r="O98" s="457">
        <v>0</v>
      </c>
      <c r="P98" s="457">
        <v>0</v>
      </c>
      <c r="Q98" s="457">
        <v>0</v>
      </c>
      <c r="R98" s="457">
        <v>0</v>
      </c>
      <c r="S98" s="457">
        <v>0</v>
      </c>
      <c r="T98" s="457">
        <v>0</v>
      </c>
      <c r="U98" s="457">
        <v>0</v>
      </c>
      <c r="V98" s="457">
        <v>0</v>
      </c>
      <c r="W98" s="457">
        <v>0</v>
      </c>
      <c r="X98" s="457">
        <v>0</v>
      </c>
      <c r="Y98" s="457">
        <v>0</v>
      </c>
      <c r="Z98" s="457">
        <v>0</v>
      </c>
      <c r="AA98" s="457">
        <v>0</v>
      </c>
      <c r="AB98" s="457">
        <v>0</v>
      </c>
      <c r="AC98" s="457">
        <v>0</v>
      </c>
      <c r="AD98" s="457">
        <v>0</v>
      </c>
      <c r="AE98" s="457">
        <v>0</v>
      </c>
      <c r="AF98" s="457">
        <v>0</v>
      </c>
      <c r="AG98" s="457">
        <v>0</v>
      </c>
      <c r="AH98" s="457">
        <v>0</v>
      </c>
      <c r="AI98" s="457">
        <v>0</v>
      </c>
      <c r="AJ98" s="457">
        <v>0</v>
      </c>
      <c r="AK98" s="457">
        <v>0</v>
      </c>
      <c r="AL98" s="457">
        <v>0</v>
      </c>
      <c r="AM98" s="457">
        <v>0</v>
      </c>
      <c r="AN98" s="457">
        <v>0</v>
      </c>
      <c r="AO98" s="457">
        <v>57188</v>
      </c>
      <c r="AP98" s="457">
        <v>1016</v>
      </c>
      <c r="AQ98" s="457">
        <v>3811</v>
      </c>
      <c r="AR98" s="457">
        <v>977</v>
      </c>
      <c r="AS98" s="457">
        <v>0</v>
      </c>
      <c r="AT98" s="457">
        <v>0</v>
      </c>
      <c r="AU98" s="457">
        <v>36</v>
      </c>
      <c r="AV98" s="457">
        <v>0</v>
      </c>
      <c r="AW98" s="457">
        <v>0</v>
      </c>
      <c r="AX98" s="457">
        <v>194</v>
      </c>
      <c r="AY98" s="457">
        <v>0</v>
      </c>
      <c r="AZ98" s="457">
        <v>0</v>
      </c>
      <c r="BA98" s="457">
        <v>0</v>
      </c>
      <c r="BB98" s="457">
        <v>0</v>
      </c>
      <c r="BC98" s="457">
        <v>0</v>
      </c>
      <c r="BD98" s="457">
        <v>0</v>
      </c>
      <c r="BE98" s="457">
        <v>0</v>
      </c>
      <c r="BF98" s="457">
        <v>0</v>
      </c>
      <c r="BG98" s="457">
        <v>0</v>
      </c>
      <c r="BH98" s="457">
        <v>0</v>
      </c>
      <c r="BI98" s="457">
        <v>0</v>
      </c>
      <c r="BJ98" s="457">
        <v>0</v>
      </c>
      <c r="BK98" s="457">
        <v>0</v>
      </c>
      <c r="BL98" s="457">
        <v>0</v>
      </c>
      <c r="BM98" s="457">
        <v>124</v>
      </c>
      <c r="BN98" s="457">
        <v>0</v>
      </c>
      <c r="BO98" s="457">
        <v>0</v>
      </c>
      <c r="BP98" s="457">
        <v>37</v>
      </c>
      <c r="BQ98" s="457">
        <v>0</v>
      </c>
      <c r="BR98" s="457">
        <v>0</v>
      </c>
      <c r="BS98" s="457">
        <v>0</v>
      </c>
      <c r="BT98" s="457">
        <v>0</v>
      </c>
      <c r="BU98" s="457">
        <v>0</v>
      </c>
      <c r="BV98" s="457">
        <v>0</v>
      </c>
      <c r="BW98" s="457">
        <v>0</v>
      </c>
      <c r="BX98" s="457">
        <v>0</v>
      </c>
      <c r="BY98" s="457">
        <v>0</v>
      </c>
      <c r="BZ98" s="457">
        <v>0</v>
      </c>
      <c r="CA98" s="457">
        <v>0</v>
      </c>
      <c r="CB98" s="457">
        <v>1</v>
      </c>
      <c r="CC98" s="457">
        <v>0</v>
      </c>
      <c r="CD98" s="457">
        <v>0</v>
      </c>
      <c r="CE98" s="457">
        <v>0</v>
      </c>
      <c r="CF98" s="457">
        <v>0</v>
      </c>
      <c r="CG98" s="457">
        <v>0</v>
      </c>
      <c r="CH98" s="457">
        <v>0</v>
      </c>
      <c r="CI98" s="457">
        <v>0</v>
      </c>
      <c r="CJ98" s="457">
        <v>0</v>
      </c>
      <c r="CK98" s="457">
        <v>0</v>
      </c>
      <c r="CL98" s="457">
        <v>0</v>
      </c>
      <c r="CM98" s="457">
        <v>0</v>
      </c>
      <c r="CN98" s="457">
        <v>0</v>
      </c>
      <c r="CO98" s="457">
        <v>0</v>
      </c>
      <c r="CP98" s="457">
        <v>0</v>
      </c>
      <c r="CQ98" s="457">
        <v>0</v>
      </c>
      <c r="CR98" s="457">
        <v>0</v>
      </c>
      <c r="CS98" s="457">
        <v>0</v>
      </c>
      <c r="CT98" s="457">
        <v>0</v>
      </c>
      <c r="CU98" s="457">
        <v>0</v>
      </c>
      <c r="CV98" s="457">
        <v>0</v>
      </c>
      <c r="CW98" s="457">
        <v>9793</v>
      </c>
      <c r="CX98" s="457">
        <v>0</v>
      </c>
      <c r="CY98" s="457">
        <v>2884</v>
      </c>
      <c r="CZ98" s="457">
        <v>0</v>
      </c>
      <c r="DA98" s="457">
        <v>0</v>
      </c>
      <c r="DB98" s="457">
        <v>0</v>
      </c>
      <c r="DC98" s="457">
        <v>0</v>
      </c>
      <c r="DD98" s="457">
        <v>0</v>
      </c>
      <c r="DE98" s="457">
        <v>0</v>
      </c>
      <c r="DF98" s="457">
        <v>0</v>
      </c>
      <c r="DG98" s="457">
        <v>0</v>
      </c>
      <c r="DH98" s="457">
        <v>0</v>
      </c>
      <c r="DI98" s="457">
        <v>1652</v>
      </c>
      <c r="DJ98" s="457">
        <v>0</v>
      </c>
      <c r="DK98" s="457">
        <v>0</v>
      </c>
      <c r="DL98" s="457">
        <v>0</v>
      </c>
      <c r="DM98" s="457">
        <v>0</v>
      </c>
      <c r="DN98" s="457">
        <v>0</v>
      </c>
      <c r="DO98" s="457">
        <v>0</v>
      </c>
      <c r="DP98" s="457">
        <v>0</v>
      </c>
      <c r="DQ98" s="457">
        <v>0</v>
      </c>
      <c r="DR98" s="457">
        <v>406558</v>
      </c>
      <c r="DS98" s="457">
        <v>234789</v>
      </c>
      <c r="DT98" s="457">
        <v>313337</v>
      </c>
      <c r="DU98" s="457">
        <v>0</v>
      </c>
      <c r="DV98" s="457">
        <v>13195</v>
      </c>
      <c r="DW98" s="457">
        <v>22777</v>
      </c>
      <c r="DX98" s="457">
        <v>0</v>
      </c>
      <c r="DY98" s="362">
        <v>4542</v>
      </c>
      <c r="DZ98">
        <v>32926</v>
      </c>
      <c r="EA98">
        <v>17895</v>
      </c>
    </row>
    <row r="99" spans="1:131">
      <c r="A99" s="362" t="s">
        <v>2567</v>
      </c>
      <c r="B99" s="457">
        <v>0</v>
      </c>
      <c r="C99" s="457">
        <v>0</v>
      </c>
      <c r="D99" s="457">
        <v>0</v>
      </c>
      <c r="E99" s="457">
        <v>0</v>
      </c>
      <c r="F99" s="457">
        <v>0</v>
      </c>
      <c r="G99" s="457">
        <v>0</v>
      </c>
      <c r="H99" s="457">
        <v>0</v>
      </c>
      <c r="I99" s="457">
        <v>0</v>
      </c>
      <c r="J99" s="457">
        <v>0</v>
      </c>
      <c r="K99" s="457">
        <v>0</v>
      </c>
      <c r="L99" s="457">
        <v>0</v>
      </c>
      <c r="M99" s="457">
        <v>0</v>
      </c>
      <c r="N99" s="457">
        <v>0</v>
      </c>
      <c r="O99" s="457">
        <v>0</v>
      </c>
      <c r="P99" s="457">
        <v>0</v>
      </c>
      <c r="Q99" s="457">
        <v>0</v>
      </c>
      <c r="R99" s="457">
        <v>0</v>
      </c>
      <c r="S99" s="457">
        <v>0</v>
      </c>
      <c r="T99" s="457">
        <v>0</v>
      </c>
      <c r="U99" s="457">
        <v>0</v>
      </c>
      <c r="V99" s="457">
        <v>0</v>
      </c>
      <c r="W99" s="457">
        <v>0</v>
      </c>
      <c r="X99" s="457">
        <v>0</v>
      </c>
      <c r="Y99" s="457">
        <v>0</v>
      </c>
      <c r="Z99" s="457">
        <v>0</v>
      </c>
      <c r="AA99" s="457">
        <v>0</v>
      </c>
      <c r="AB99" s="457">
        <v>0</v>
      </c>
      <c r="AC99" s="457">
        <v>0</v>
      </c>
      <c r="AD99" s="457">
        <v>0</v>
      </c>
      <c r="AE99" s="457">
        <v>0</v>
      </c>
      <c r="AF99" s="457">
        <v>0</v>
      </c>
      <c r="AG99" s="457">
        <v>0</v>
      </c>
      <c r="AH99" s="457">
        <v>0</v>
      </c>
      <c r="AI99" s="457">
        <v>0</v>
      </c>
      <c r="AJ99" s="457">
        <v>0</v>
      </c>
      <c r="AK99" s="457">
        <v>0</v>
      </c>
      <c r="AL99" s="457">
        <v>5</v>
      </c>
      <c r="AM99" s="457">
        <v>0</v>
      </c>
      <c r="AN99" s="457">
        <v>0</v>
      </c>
      <c r="AO99" s="457">
        <v>616</v>
      </c>
      <c r="AP99" s="457">
        <v>766</v>
      </c>
      <c r="AQ99" s="457">
        <v>9</v>
      </c>
      <c r="AR99" s="457">
        <v>161</v>
      </c>
      <c r="AS99" s="457">
        <v>409</v>
      </c>
      <c r="AT99" s="457">
        <v>0</v>
      </c>
      <c r="AU99" s="457">
        <v>971</v>
      </c>
      <c r="AV99" s="457">
        <v>0</v>
      </c>
      <c r="AW99" s="457">
        <v>0</v>
      </c>
      <c r="AX99" s="457">
        <v>39</v>
      </c>
      <c r="AY99" s="457">
        <v>0</v>
      </c>
      <c r="AZ99" s="457">
        <v>0</v>
      </c>
      <c r="BA99" s="457">
        <v>0</v>
      </c>
      <c r="BB99" s="457">
        <v>0</v>
      </c>
      <c r="BC99" s="457">
        <v>0</v>
      </c>
      <c r="BD99" s="457">
        <v>0</v>
      </c>
      <c r="BE99" s="457">
        <v>0</v>
      </c>
      <c r="BF99" s="457">
        <v>0</v>
      </c>
      <c r="BG99" s="457">
        <v>0</v>
      </c>
      <c r="BH99" s="457">
        <v>0</v>
      </c>
      <c r="BI99" s="457">
        <v>0</v>
      </c>
      <c r="BJ99" s="457">
        <v>0</v>
      </c>
      <c r="BK99" s="457">
        <v>0</v>
      </c>
      <c r="BL99" s="457">
        <v>0</v>
      </c>
      <c r="BM99" s="457">
        <v>0</v>
      </c>
      <c r="BN99" s="457">
        <v>0</v>
      </c>
      <c r="BO99" s="457">
        <v>0</v>
      </c>
      <c r="BP99" s="457">
        <v>0</v>
      </c>
      <c r="BQ99" s="457">
        <v>0</v>
      </c>
      <c r="BR99" s="457">
        <v>0</v>
      </c>
      <c r="BS99" s="457">
        <v>0</v>
      </c>
      <c r="BT99" s="457">
        <v>0</v>
      </c>
      <c r="BU99" s="457">
        <v>0</v>
      </c>
      <c r="BV99" s="457">
        <v>0</v>
      </c>
      <c r="BW99" s="457">
        <v>0</v>
      </c>
      <c r="BX99" s="457">
        <v>0</v>
      </c>
      <c r="BY99" s="457">
        <v>0</v>
      </c>
      <c r="BZ99" s="457">
        <v>0</v>
      </c>
      <c r="CA99" s="457">
        <v>0</v>
      </c>
      <c r="CB99" s="457">
        <v>0</v>
      </c>
      <c r="CC99" s="457">
        <v>0</v>
      </c>
      <c r="CD99" s="457">
        <v>0</v>
      </c>
      <c r="CE99" s="457">
        <v>3945</v>
      </c>
      <c r="CF99" s="457">
        <v>0</v>
      </c>
      <c r="CG99" s="457">
        <v>0</v>
      </c>
      <c r="CH99" s="457">
        <v>0</v>
      </c>
      <c r="CI99" s="457">
        <v>0</v>
      </c>
      <c r="CJ99" s="457">
        <v>0</v>
      </c>
      <c r="CK99" s="457">
        <v>0</v>
      </c>
      <c r="CL99" s="457">
        <v>0</v>
      </c>
      <c r="CM99" s="457">
        <v>0</v>
      </c>
      <c r="CN99" s="457">
        <v>0</v>
      </c>
      <c r="CO99" s="457">
        <v>0</v>
      </c>
      <c r="CP99" s="457">
        <v>0</v>
      </c>
      <c r="CQ99" s="457">
        <v>0</v>
      </c>
      <c r="CR99" s="457">
        <v>0</v>
      </c>
      <c r="CS99" s="457">
        <v>0</v>
      </c>
      <c r="CT99" s="457">
        <v>0</v>
      </c>
      <c r="CU99" s="457">
        <v>0</v>
      </c>
      <c r="CV99" s="457">
        <v>0</v>
      </c>
      <c r="CW99" s="457">
        <v>0</v>
      </c>
      <c r="CX99" s="457">
        <v>0</v>
      </c>
      <c r="CY99" s="457">
        <v>0</v>
      </c>
      <c r="CZ99" s="457">
        <v>41</v>
      </c>
      <c r="DA99" s="457">
        <v>0</v>
      </c>
      <c r="DB99" s="457">
        <v>0</v>
      </c>
      <c r="DC99" s="457">
        <v>0</v>
      </c>
      <c r="DD99" s="457">
        <v>0</v>
      </c>
      <c r="DE99" s="457">
        <v>0</v>
      </c>
      <c r="DF99" s="457">
        <v>0</v>
      </c>
      <c r="DG99" s="457">
        <v>0</v>
      </c>
      <c r="DH99" s="457">
        <v>0</v>
      </c>
      <c r="DI99" s="457">
        <v>61</v>
      </c>
      <c r="DJ99" s="457">
        <v>0</v>
      </c>
      <c r="DK99" s="457">
        <v>44</v>
      </c>
      <c r="DL99" s="457">
        <v>0</v>
      </c>
      <c r="DM99" s="457">
        <v>0</v>
      </c>
      <c r="DN99" s="457">
        <v>0</v>
      </c>
      <c r="DO99" s="457">
        <v>0</v>
      </c>
      <c r="DP99" s="457">
        <v>0</v>
      </c>
      <c r="DQ99" s="457">
        <v>0</v>
      </c>
      <c r="DR99" s="457">
        <v>3973</v>
      </c>
      <c r="DS99" s="457">
        <v>0</v>
      </c>
      <c r="DT99" s="457">
        <v>0</v>
      </c>
      <c r="DU99" s="457">
        <v>2522</v>
      </c>
      <c r="DV99" s="457">
        <v>19159</v>
      </c>
      <c r="DW99" s="457">
        <v>994</v>
      </c>
      <c r="DX99" s="457">
        <v>0</v>
      </c>
      <c r="DY99" s="362">
        <v>0</v>
      </c>
      <c r="DZ99">
        <v>0</v>
      </c>
      <c r="EA99">
        <v>0</v>
      </c>
    </row>
    <row r="100" spans="1:131">
      <c r="A100" s="362" t="s">
        <v>2774</v>
      </c>
      <c r="B100" s="457">
        <v>0</v>
      </c>
      <c r="C100" s="457">
        <v>0</v>
      </c>
      <c r="D100" s="457">
        <v>0</v>
      </c>
      <c r="E100" s="457">
        <v>0</v>
      </c>
      <c r="F100" s="457">
        <v>0</v>
      </c>
      <c r="G100" s="457">
        <v>0</v>
      </c>
      <c r="H100" s="457">
        <v>0</v>
      </c>
      <c r="I100" s="457">
        <v>0</v>
      </c>
      <c r="J100" s="457">
        <v>0</v>
      </c>
      <c r="K100" s="457">
        <v>0</v>
      </c>
      <c r="L100" s="457">
        <v>0</v>
      </c>
      <c r="M100" s="457">
        <v>0</v>
      </c>
      <c r="N100" s="457">
        <v>0</v>
      </c>
      <c r="O100" s="457">
        <v>0</v>
      </c>
      <c r="P100" s="457">
        <v>0</v>
      </c>
      <c r="Q100" s="457">
        <v>0</v>
      </c>
      <c r="R100" s="457">
        <v>0</v>
      </c>
      <c r="S100" s="457">
        <v>0</v>
      </c>
      <c r="T100" s="457">
        <v>0</v>
      </c>
      <c r="U100" s="457">
        <v>0</v>
      </c>
      <c r="V100" s="457">
        <v>0</v>
      </c>
      <c r="W100" s="457">
        <v>0</v>
      </c>
      <c r="X100" s="457">
        <v>0</v>
      </c>
      <c r="Y100" s="457">
        <v>0</v>
      </c>
      <c r="Z100" s="457">
        <v>0</v>
      </c>
      <c r="AA100" s="457">
        <v>0</v>
      </c>
      <c r="AB100" s="457">
        <v>0</v>
      </c>
      <c r="AC100" s="457">
        <v>0</v>
      </c>
      <c r="AD100" s="457">
        <v>0</v>
      </c>
      <c r="AE100" s="457">
        <v>0</v>
      </c>
      <c r="AF100" s="457">
        <v>0</v>
      </c>
      <c r="AG100" s="457">
        <v>0</v>
      </c>
      <c r="AH100" s="457">
        <v>0</v>
      </c>
      <c r="AI100" s="457">
        <v>0</v>
      </c>
      <c r="AJ100" s="457">
        <v>0</v>
      </c>
      <c r="AK100" s="457">
        <v>0</v>
      </c>
      <c r="AL100" s="457">
        <v>0</v>
      </c>
      <c r="AM100" s="457">
        <v>0</v>
      </c>
      <c r="AN100" s="457">
        <v>0</v>
      </c>
      <c r="AO100" s="457">
        <v>2824</v>
      </c>
      <c r="AP100" s="457">
        <v>819</v>
      </c>
      <c r="AQ100" s="457">
        <v>182</v>
      </c>
      <c r="AR100" s="457">
        <v>42</v>
      </c>
      <c r="AS100" s="457">
        <v>0</v>
      </c>
      <c r="AT100" s="457">
        <v>0</v>
      </c>
      <c r="AU100" s="457">
        <v>1155</v>
      </c>
      <c r="AV100" s="457">
        <v>0</v>
      </c>
      <c r="AW100" s="457">
        <v>0</v>
      </c>
      <c r="AX100" s="457">
        <v>433</v>
      </c>
      <c r="AY100" s="457">
        <v>0</v>
      </c>
      <c r="AZ100" s="457">
        <v>5</v>
      </c>
      <c r="BA100" s="457">
        <v>0</v>
      </c>
      <c r="BB100" s="457">
        <v>0</v>
      </c>
      <c r="BC100" s="457">
        <v>0</v>
      </c>
      <c r="BD100" s="457">
        <v>0</v>
      </c>
      <c r="BE100" s="457">
        <v>0</v>
      </c>
      <c r="BF100" s="457">
        <v>0</v>
      </c>
      <c r="BG100" s="457">
        <v>10</v>
      </c>
      <c r="BH100" s="457">
        <v>0</v>
      </c>
      <c r="BI100" s="457">
        <v>0</v>
      </c>
      <c r="BJ100" s="457">
        <v>0</v>
      </c>
      <c r="BK100" s="457">
        <v>0</v>
      </c>
      <c r="BL100" s="457">
        <v>0</v>
      </c>
      <c r="BM100" s="457">
        <v>0</v>
      </c>
      <c r="BN100" s="457">
        <v>0</v>
      </c>
      <c r="BO100" s="457">
        <v>0</v>
      </c>
      <c r="BP100" s="457">
        <v>0</v>
      </c>
      <c r="BQ100" s="457">
        <v>0</v>
      </c>
      <c r="BR100" s="457">
        <v>0</v>
      </c>
      <c r="BS100" s="457">
        <v>0</v>
      </c>
      <c r="BT100" s="457">
        <v>0</v>
      </c>
      <c r="BU100" s="457">
        <v>0</v>
      </c>
      <c r="BV100" s="457">
        <v>0</v>
      </c>
      <c r="BW100" s="457">
        <v>0</v>
      </c>
      <c r="BX100" s="457">
        <v>0</v>
      </c>
      <c r="BY100" s="457">
        <v>0</v>
      </c>
      <c r="BZ100" s="457">
        <v>0</v>
      </c>
      <c r="CA100" s="457">
        <v>0</v>
      </c>
      <c r="CB100" s="457">
        <v>0</v>
      </c>
      <c r="CC100" s="457">
        <v>0</v>
      </c>
      <c r="CD100" s="457">
        <v>0</v>
      </c>
      <c r="CE100" s="457">
        <v>1257</v>
      </c>
      <c r="CF100" s="457">
        <v>0</v>
      </c>
      <c r="CG100" s="457">
        <v>0</v>
      </c>
      <c r="CH100" s="457">
        <v>0</v>
      </c>
      <c r="CI100" s="457">
        <v>0</v>
      </c>
      <c r="CJ100" s="457">
        <v>0</v>
      </c>
      <c r="CK100" s="457">
        <v>0</v>
      </c>
      <c r="CL100" s="457">
        <v>0</v>
      </c>
      <c r="CM100" s="457">
        <v>0</v>
      </c>
      <c r="CN100" s="457">
        <v>0</v>
      </c>
      <c r="CO100" s="457">
        <v>0</v>
      </c>
      <c r="CP100" s="457">
        <v>0</v>
      </c>
      <c r="CQ100" s="457">
        <v>0</v>
      </c>
      <c r="CR100" s="457">
        <v>0</v>
      </c>
      <c r="CS100" s="457">
        <v>0</v>
      </c>
      <c r="CT100" s="457">
        <v>0</v>
      </c>
      <c r="CU100" s="457">
        <v>0</v>
      </c>
      <c r="CV100" s="457">
        <v>0</v>
      </c>
      <c r="CW100" s="457">
        <v>0</v>
      </c>
      <c r="CX100" s="457">
        <v>0</v>
      </c>
      <c r="CY100" s="457">
        <v>0</v>
      </c>
      <c r="CZ100" s="457">
        <v>0</v>
      </c>
      <c r="DA100" s="457">
        <v>0</v>
      </c>
      <c r="DB100" s="457">
        <v>0</v>
      </c>
      <c r="DC100" s="457">
        <v>0</v>
      </c>
      <c r="DD100" s="457">
        <v>0</v>
      </c>
      <c r="DE100" s="457">
        <v>0</v>
      </c>
      <c r="DF100" s="457">
        <v>0</v>
      </c>
      <c r="DG100" s="457">
        <v>0</v>
      </c>
      <c r="DH100" s="457">
        <v>0</v>
      </c>
      <c r="DI100" s="457">
        <v>261</v>
      </c>
      <c r="DJ100" s="457">
        <v>0</v>
      </c>
      <c r="DK100" s="457">
        <v>17</v>
      </c>
      <c r="DL100" s="457">
        <v>0</v>
      </c>
      <c r="DM100" s="457">
        <v>0</v>
      </c>
      <c r="DN100" s="457">
        <v>0</v>
      </c>
      <c r="DO100" s="457">
        <v>0</v>
      </c>
      <c r="DP100" s="457">
        <v>0</v>
      </c>
      <c r="DQ100" s="457">
        <v>0</v>
      </c>
      <c r="DR100" s="457">
        <v>3263</v>
      </c>
      <c r="DS100" s="457">
        <v>0</v>
      </c>
      <c r="DT100" s="457">
        <v>0</v>
      </c>
      <c r="DU100" s="457">
        <v>2684</v>
      </c>
      <c r="DV100" s="457">
        <v>23000</v>
      </c>
      <c r="DW100" s="457">
        <v>609</v>
      </c>
      <c r="DX100" s="457">
        <v>0</v>
      </c>
      <c r="DY100" s="362">
        <v>0</v>
      </c>
      <c r="DZ100">
        <v>0</v>
      </c>
      <c r="EA100">
        <v>0</v>
      </c>
    </row>
    <row r="101" spans="1:131">
      <c r="A101" s="362" t="s">
        <v>2975</v>
      </c>
      <c r="B101" s="457">
        <v>0</v>
      </c>
      <c r="C101" s="457">
        <v>0</v>
      </c>
      <c r="D101" s="457">
        <v>0</v>
      </c>
      <c r="E101" s="457">
        <v>0</v>
      </c>
      <c r="F101" s="457">
        <v>0</v>
      </c>
      <c r="G101" s="457">
        <v>0</v>
      </c>
      <c r="H101" s="457">
        <v>0</v>
      </c>
      <c r="I101" s="457">
        <v>0</v>
      </c>
      <c r="J101" s="457">
        <v>0</v>
      </c>
      <c r="K101" s="457">
        <v>0</v>
      </c>
      <c r="L101" s="457">
        <v>0</v>
      </c>
      <c r="M101" s="457">
        <v>0</v>
      </c>
      <c r="N101" s="457">
        <v>0</v>
      </c>
      <c r="O101" s="457">
        <v>0</v>
      </c>
      <c r="P101" s="457">
        <v>0</v>
      </c>
      <c r="Q101" s="457">
        <v>0</v>
      </c>
      <c r="R101" s="457">
        <v>0</v>
      </c>
      <c r="S101" s="457">
        <v>0</v>
      </c>
      <c r="T101" s="457">
        <v>0</v>
      </c>
      <c r="U101" s="457">
        <v>0</v>
      </c>
      <c r="V101" s="457">
        <v>0</v>
      </c>
      <c r="W101" s="457">
        <v>0</v>
      </c>
      <c r="X101" s="457">
        <v>0</v>
      </c>
      <c r="Y101" s="457">
        <v>0</v>
      </c>
      <c r="Z101" s="457">
        <v>0</v>
      </c>
      <c r="AA101" s="457">
        <v>0</v>
      </c>
      <c r="AB101" s="457">
        <v>0</v>
      </c>
      <c r="AC101" s="457">
        <v>0</v>
      </c>
      <c r="AD101" s="457">
        <v>0</v>
      </c>
      <c r="AE101" s="457">
        <v>0</v>
      </c>
      <c r="AF101" s="457">
        <v>0</v>
      </c>
      <c r="AG101" s="457">
        <v>0</v>
      </c>
      <c r="AH101" s="457">
        <v>0</v>
      </c>
      <c r="AI101" s="457">
        <v>0</v>
      </c>
      <c r="AJ101" s="457">
        <v>0</v>
      </c>
      <c r="AK101" s="457">
        <v>0</v>
      </c>
      <c r="AL101" s="457">
        <v>0</v>
      </c>
      <c r="AM101" s="457">
        <v>0</v>
      </c>
      <c r="AN101" s="457">
        <v>0</v>
      </c>
      <c r="AO101" s="457">
        <v>7906</v>
      </c>
      <c r="AP101" s="457">
        <v>1460</v>
      </c>
      <c r="AQ101" s="457">
        <v>1209</v>
      </c>
      <c r="AR101" s="457">
        <v>27</v>
      </c>
      <c r="AS101" s="457">
        <v>0</v>
      </c>
      <c r="AT101" s="457">
        <v>0</v>
      </c>
      <c r="AU101" s="457">
        <v>572</v>
      </c>
      <c r="AV101" s="457">
        <v>37</v>
      </c>
      <c r="AW101" s="457">
        <v>0</v>
      </c>
      <c r="AX101" s="457">
        <v>322</v>
      </c>
      <c r="AY101" s="457">
        <v>0</v>
      </c>
      <c r="AZ101" s="457">
        <v>0</v>
      </c>
      <c r="BA101" s="457">
        <v>0</v>
      </c>
      <c r="BB101" s="457">
        <v>0</v>
      </c>
      <c r="BC101" s="457">
        <v>0</v>
      </c>
      <c r="BD101" s="457">
        <v>0</v>
      </c>
      <c r="BE101" s="457">
        <v>0</v>
      </c>
      <c r="BF101" s="457">
        <v>0</v>
      </c>
      <c r="BG101" s="457">
        <v>21</v>
      </c>
      <c r="BH101" s="457">
        <v>0</v>
      </c>
      <c r="BI101" s="457">
        <v>0</v>
      </c>
      <c r="BJ101" s="457">
        <v>110</v>
      </c>
      <c r="BK101" s="457">
        <v>0</v>
      </c>
      <c r="BL101" s="457">
        <v>0</v>
      </c>
      <c r="BM101" s="457">
        <v>0</v>
      </c>
      <c r="BN101" s="457">
        <v>0</v>
      </c>
      <c r="BO101" s="457">
        <v>0</v>
      </c>
      <c r="BP101" s="457">
        <v>0</v>
      </c>
      <c r="BQ101" s="457">
        <v>0</v>
      </c>
      <c r="BR101" s="457">
        <v>0</v>
      </c>
      <c r="BS101" s="457">
        <v>0</v>
      </c>
      <c r="BT101" s="457">
        <v>0</v>
      </c>
      <c r="BU101" s="457">
        <v>0</v>
      </c>
      <c r="BV101" s="457">
        <v>0</v>
      </c>
      <c r="BW101" s="457">
        <v>0</v>
      </c>
      <c r="BX101" s="457">
        <v>0</v>
      </c>
      <c r="BY101" s="457">
        <v>0</v>
      </c>
      <c r="BZ101" s="457">
        <v>0</v>
      </c>
      <c r="CA101" s="457">
        <v>0</v>
      </c>
      <c r="CB101" s="457">
        <v>0</v>
      </c>
      <c r="CC101" s="457">
        <v>0</v>
      </c>
      <c r="CD101" s="457">
        <v>0</v>
      </c>
      <c r="CE101" s="457">
        <v>0</v>
      </c>
      <c r="CF101" s="457">
        <v>0</v>
      </c>
      <c r="CG101" s="457">
        <v>0</v>
      </c>
      <c r="CH101" s="457">
        <v>0</v>
      </c>
      <c r="CI101" s="457">
        <v>0</v>
      </c>
      <c r="CJ101" s="457">
        <v>0</v>
      </c>
      <c r="CK101" s="457">
        <v>0</v>
      </c>
      <c r="CL101" s="457">
        <v>0</v>
      </c>
      <c r="CM101" s="457">
        <v>0</v>
      </c>
      <c r="CN101" s="457">
        <v>0</v>
      </c>
      <c r="CO101" s="457">
        <v>0</v>
      </c>
      <c r="CP101" s="457">
        <v>0</v>
      </c>
      <c r="CQ101" s="457">
        <v>0</v>
      </c>
      <c r="CR101" s="457">
        <v>0</v>
      </c>
      <c r="CS101" s="457">
        <v>0</v>
      </c>
      <c r="CT101" s="457">
        <v>0</v>
      </c>
      <c r="CU101" s="457">
        <v>0</v>
      </c>
      <c r="CV101" s="457">
        <v>0</v>
      </c>
      <c r="CW101" s="457">
        <v>742</v>
      </c>
      <c r="CX101" s="457">
        <v>528</v>
      </c>
      <c r="CY101" s="457">
        <v>0</v>
      </c>
      <c r="CZ101" s="457">
        <v>0</v>
      </c>
      <c r="DA101" s="457">
        <v>0</v>
      </c>
      <c r="DB101" s="457">
        <v>0</v>
      </c>
      <c r="DC101" s="457">
        <v>0</v>
      </c>
      <c r="DD101" s="457">
        <v>0</v>
      </c>
      <c r="DE101" s="457">
        <v>0</v>
      </c>
      <c r="DF101" s="457">
        <v>0</v>
      </c>
      <c r="DG101" s="457">
        <v>0</v>
      </c>
      <c r="DH101" s="457">
        <v>0</v>
      </c>
      <c r="DI101" s="457">
        <v>321</v>
      </c>
      <c r="DJ101" s="457">
        <v>0</v>
      </c>
      <c r="DK101" s="457">
        <v>0</v>
      </c>
      <c r="DL101" s="457">
        <v>0</v>
      </c>
      <c r="DM101" s="457">
        <v>0</v>
      </c>
      <c r="DN101" s="457">
        <v>0</v>
      </c>
      <c r="DO101" s="457">
        <v>0</v>
      </c>
      <c r="DP101" s="457">
        <v>0</v>
      </c>
      <c r="DQ101" s="457">
        <v>0</v>
      </c>
      <c r="DR101" s="457">
        <v>37167</v>
      </c>
      <c r="DS101" s="457">
        <v>0</v>
      </c>
      <c r="DT101" s="457">
        <v>30897</v>
      </c>
      <c r="DU101" s="457">
        <v>191</v>
      </c>
      <c r="DV101" s="457">
        <v>99856</v>
      </c>
      <c r="DW101" s="457">
        <v>9508</v>
      </c>
      <c r="DX101" s="457">
        <v>4919</v>
      </c>
      <c r="DY101" s="362">
        <v>0</v>
      </c>
      <c r="DZ101">
        <v>0</v>
      </c>
      <c r="EA101">
        <v>0</v>
      </c>
    </row>
    <row r="102" spans="1:131">
      <c r="A102" s="362" t="s">
        <v>3020</v>
      </c>
      <c r="B102" s="457">
        <v>0</v>
      </c>
      <c r="C102" s="457">
        <v>0</v>
      </c>
      <c r="D102" s="457">
        <v>0</v>
      </c>
      <c r="E102" s="457">
        <v>0</v>
      </c>
      <c r="F102" s="457">
        <v>0</v>
      </c>
      <c r="G102" s="457">
        <v>0</v>
      </c>
      <c r="H102" s="457">
        <v>0</v>
      </c>
      <c r="I102" s="457">
        <v>0</v>
      </c>
      <c r="J102" s="457">
        <v>0</v>
      </c>
      <c r="K102" s="457">
        <v>0</v>
      </c>
      <c r="L102" s="457">
        <v>0</v>
      </c>
      <c r="M102" s="457">
        <v>0</v>
      </c>
      <c r="N102" s="457">
        <v>0</v>
      </c>
      <c r="O102" s="457">
        <v>0</v>
      </c>
      <c r="P102" s="457">
        <v>0</v>
      </c>
      <c r="Q102" s="457">
        <v>0</v>
      </c>
      <c r="R102" s="457">
        <v>0</v>
      </c>
      <c r="S102" s="457">
        <v>0</v>
      </c>
      <c r="T102" s="457">
        <v>0</v>
      </c>
      <c r="U102" s="457">
        <v>0</v>
      </c>
      <c r="V102" s="457">
        <v>0</v>
      </c>
      <c r="W102" s="457">
        <v>41</v>
      </c>
      <c r="X102" s="457">
        <v>0</v>
      </c>
      <c r="Y102" s="457">
        <v>0</v>
      </c>
      <c r="Z102" s="457">
        <v>0</v>
      </c>
      <c r="AA102" s="457">
        <v>0</v>
      </c>
      <c r="AB102" s="457">
        <v>0</v>
      </c>
      <c r="AC102" s="457">
        <v>0</v>
      </c>
      <c r="AD102" s="457">
        <v>0</v>
      </c>
      <c r="AE102" s="457">
        <v>0</v>
      </c>
      <c r="AF102" s="457">
        <v>0</v>
      </c>
      <c r="AG102" s="457">
        <v>0</v>
      </c>
      <c r="AH102" s="457">
        <v>0</v>
      </c>
      <c r="AI102" s="457">
        <v>0</v>
      </c>
      <c r="AJ102" s="457">
        <v>0</v>
      </c>
      <c r="AK102" s="457">
        <v>0</v>
      </c>
      <c r="AL102" s="457">
        <v>0</v>
      </c>
      <c r="AM102" s="457">
        <v>0</v>
      </c>
      <c r="AN102" s="457">
        <v>0</v>
      </c>
      <c r="AO102" s="457">
        <v>10443</v>
      </c>
      <c r="AP102" s="457">
        <v>608</v>
      </c>
      <c r="AQ102" s="457">
        <v>2272</v>
      </c>
      <c r="AR102" s="457">
        <v>10</v>
      </c>
      <c r="AS102" s="457">
        <v>0</v>
      </c>
      <c r="AT102" s="457">
        <v>0</v>
      </c>
      <c r="AU102" s="457">
        <v>0</v>
      </c>
      <c r="AV102" s="457">
        <v>0</v>
      </c>
      <c r="AW102" s="457">
        <v>0</v>
      </c>
      <c r="AX102" s="457">
        <v>0</v>
      </c>
      <c r="AY102" s="457">
        <v>0</v>
      </c>
      <c r="AZ102" s="457">
        <v>0</v>
      </c>
      <c r="BA102" s="457">
        <v>0</v>
      </c>
      <c r="BB102" s="457">
        <v>0</v>
      </c>
      <c r="BC102" s="457">
        <v>0</v>
      </c>
      <c r="BD102" s="457">
        <v>0</v>
      </c>
      <c r="BE102" s="457">
        <v>0</v>
      </c>
      <c r="BF102" s="457">
        <v>0</v>
      </c>
      <c r="BG102" s="457">
        <v>0</v>
      </c>
      <c r="BH102" s="457">
        <v>0</v>
      </c>
      <c r="BI102" s="457">
        <v>0</v>
      </c>
      <c r="BJ102" s="457">
        <v>0</v>
      </c>
      <c r="BK102" s="457">
        <v>0</v>
      </c>
      <c r="BL102" s="457">
        <v>0</v>
      </c>
      <c r="BM102" s="457">
        <v>0</v>
      </c>
      <c r="BN102" s="457">
        <v>0</v>
      </c>
      <c r="BO102" s="457">
        <v>0</v>
      </c>
      <c r="BP102" s="457">
        <v>0</v>
      </c>
      <c r="BQ102" s="457">
        <v>0</v>
      </c>
      <c r="BR102" s="457">
        <v>0</v>
      </c>
      <c r="BS102" s="457">
        <v>0</v>
      </c>
      <c r="BT102" s="457">
        <v>0</v>
      </c>
      <c r="BU102" s="457">
        <v>0</v>
      </c>
      <c r="BV102" s="457">
        <v>0</v>
      </c>
      <c r="BW102" s="457">
        <v>85</v>
      </c>
      <c r="BX102" s="457">
        <v>0</v>
      </c>
      <c r="BY102" s="457">
        <v>0</v>
      </c>
      <c r="BZ102" s="457">
        <v>0</v>
      </c>
      <c r="CA102" s="457">
        <v>0</v>
      </c>
      <c r="CB102" s="457">
        <v>0</v>
      </c>
      <c r="CC102" s="457">
        <v>0</v>
      </c>
      <c r="CD102" s="457">
        <v>0</v>
      </c>
      <c r="CE102" s="457">
        <v>1036</v>
      </c>
      <c r="CF102" s="457">
        <v>0</v>
      </c>
      <c r="CG102" s="457">
        <v>0</v>
      </c>
      <c r="CH102" s="457">
        <v>0</v>
      </c>
      <c r="CI102" s="457">
        <v>0</v>
      </c>
      <c r="CJ102" s="457">
        <v>0</v>
      </c>
      <c r="CK102" s="457">
        <v>71</v>
      </c>
      <c r="CL102" s="457">
        <v>0</v>
      </c>
      <c r="CM102" s="457">
        <v>0</v>
      </c>
      <c r="CN102" s="457">
        <v>0</v>
      </c>
      <c r="CO102" s="457">
        <v>0</v>
      </c>
      <c r="CP102" s="457">
        <v>0</v>
      </c>
      <c r="CQ102" s="457">
        <v>0</v>
      </c>
      <c r="CR102" s="457">
        <v>0</v>
      </c>
      <c r="CS102" s="457">
        <v>0</v>
      </c>
      <c r="CT102" s="457">
        <v>0</v>
      </c>
      <c r="CU102" s="457">
        <v>90</v>
      </c>
      <c r="CV102" s="457">
        <v>0</v>
      </c>
      <c r="CW102" s="457">
        <v>0</v>
      </c>
      <c r="CX102" s="457">
        <v>0</v>
      </c>
      <c r="CY102" s="457">
        <v>0</v>
      </c>
      <c r="CZ102" s="457">
        <v>0</v>
      </c>
      <c r="DA102" s="457">
        <v>0</v>
      </c>
      <c r="DB102" s="457">
        <v>0</v>
      </c>
      <c r="DC102" s="457">
        <v>0</v>
      </c>
      <c r="DD102" s="457">
        <v>0</v>
      </c>
      <c r="DE102" s="457">
        <v>0</v>
      </c>
      <c r="DF102" s="457">
        <v>0</v>
      </c>
      <c r="DG102" s="457">
        <v>0</v>
      </c>
      <c r="DH102" s="457">
        <v>0</v>
      </c>
      <c r="DI102" s="457">
        <v>92</v>
      </c>
      <c r="DJ102" s="457">
        <v>0</v>
      </c>
      <c r="DK102" s="457">
        <v>24</v>
      </c>
      <c r="DL102" s="457">
        <v>496</v>
      </c>
      <c r="DM102" s="457">
        <v>15598</v>
      </c>
      <c r="DN102" s="457">
        <v>0</v>
      </c>
      <c r="DO102" s="457">
        <v>0</v>
      </c>
      <c r="DP102" s="457">
        <v>0</v>
      </c>
      <c r="DQ102" s="457">
        <v>0</v>
      </c>
      <c r="DR102" s="457">
        <v>357562</v>
      </c>
      <c r="DS102" s="457">
        <v>79269</v>
      </c>
      <c r="DT102" s="457">
        <v>313626</v>
      </c>
      <c r="DU102" s="457">
        <v>5107</v>
      </c>
      <c r="DV102" s="457">
        <v>92471</v>
      </c>
      <c r="DW102" s="457">
        <v>5632</v>
      </c>
      <c r="DX102" s="457">
        <v>448</v>
      </c>
      <c r="DY102" s="362">
        <v>108820</v>
      </c>
      <c r="DZ102">
        <v>2813</v>
      </c>
      <c r="EA102">
        <v>0</v>
      </c>
    </row>
    <row r="103" spans="1:131">
      <c r="A103" s="362" t="s">
        <v>2113</v>
      </c>
      <c r="B103" s="457">
        <v>0</v>
      </c>
      <c r="C103" s="457">
        <v>0</v>
      </c>
      <c r="D103" s="457">
        <v>0</v>
      </c>
      <c r="E103" s="457">
        <v>0</v>
      </c>
      <c r="F103" s="457">
        <v>0</v>
      </c>
      <c r="G103" s="457">
        <v>0</v>
      </c>
      <c r="H103" s="457">
        <v>0</v>
      </c>
      <c r="I103" s="457">
        <v>0</v>
      </c>
      <c r="J103" s="457">
        <v>0</v>
      </c>
      <c r="K103" s="457">
        <v>0</v>
      </c>
      <c r="L103" s="457">
        <v>0</v>
      </c>
      <c r="M103" s="457">
        <v>0</v>
      </c>
      <c r="N103" s="457">
        <v>292</v>
      </c>
      <c r="O103" s="457">
        <v>0</v>
      </c>
      <c r="P103" s="457">
        <v>0</v>
      </c>
      <c r="Q103" s="457">
        <v>157</v>
      </c>
      <c r="R103" s="457">
        <v>0</v>
      </c>
      <c r="S103" s="457">
        <v>135</v>
      </c>
      <c r="T103" s="457">
        <v>0</v>
      </c>
      <c r="U103" s="457">
        <v>0</v>
      </c>
      <c r="V103" s="457">
        <v>0</v>
      </c>
      <c r="W103" s="457">
        <v>0</v>
      </c>
      <c r="X103" s="457">
        <v>0</v>
      </c>
      <c r="Y103" s="457">
        <v>0</v>
      </c>
      <c r="Z103" s="457">
        <v>0</v>
      </c>
      <c r="AA103" s="457">
        <v>335</v>
      </c>
      <c r="AB103" s="457">
        <v>0</v>
      </c>
      <c r="AC103" s="457">
        <v>0</v>
      </c>
      <c r="AD103" s="457">
        <v>0</v>
      </c>
      <c r="AE103" s="457">
        <v>0</v>
      </c>
      <c r="AF103" s="457">
        <v>0</v>
      </c>
      <c r="AG103" s="457">
        <v>0</v>
      </c>
      <c r="AH103" s="457">
        <v>0</v>
      </c>
      <c r="AI103" s="457">
        <v>0</v>
      </c>
      <c r="AJ103" s="457">
        <v>0</v>
      </c>
      <c r="AK103" s="457">
        <v>0</v>
      </c>
      <c r="AL103" s="457">
        <v>0</v>
      </c>
      <c r="AM103" s="457">
        <v>0</v>
      </c>
      <c r="AN103" s="457">
        <v>0</v>
      </c>
      <c r="AO103" s="457">
        <v>18646</v>
      </c>
      <c r="AP103" s="457">
        <v>0</v>
      </c>
      <c r="AQ103" s="457">
        <v>2637</v>
      </c>
      <c r="AR103" s="457">
        <v>100</v>
      </c>
      <c r="AS103" s="457">
        <v>244</v>
      </c>
      <c r="AT103" s="457">
        <v>0</v>
      </c>
      <c r="AU103" s="457">
        <v>436</v>
      </c>
      <c r="AV103" s="457">
        <v>0</v>
      </c>
      <c r="AW103" s="457">
        <v>0</v>
      </c>
      <c r="AX103" s="457">
        <v>190</v>
      </c>
      <c r="AY103" s="457">
        <v>0</v>
      </c>
      <c r="AZ103" s="457">
        <v>0</v>
      </c>
      <c r="BA103" s="457">
        <v>0</v>
      </c>
      <c r="BB103" s="457">
        <v>0</v>
      </c>
      <c r="BC103" s="457">
        <v>0</v>
      </c>
      <c r="BD103" s="457">
        <v>0</v>
      </c>
      <c r="BE103" s="457">
        <v>0</v>
      </c>
      <c r="BF103" s="457">
        <v>0</v>
      </c>
      <c r="BG103" s="457">
        <v>203</v>
      </c>
      <c r="BH103" s="457">
        <v>0</v>
      </c>
      <c r="BI103" s="457">
        <v>0</v>
      </c>
      <c r="BJ103" s="457">
        <v>0</v>
      </c>
      <c r="BK103" s="457">
        <v>0</v>
      </c>
      <c r="BL103" s="457">
        <v>0</v>
      </c>
      <c r="BM103" s="457">
        <v>0</v>
      </c>
      <c r="BN103" s="457">
        <v>0</v>
      </c>
      <c r="BO103" s="457">
        <v>0</v>
      </c>
      <c r="BP103" s="457">
        <v>0</v>
      </c>
      <c r="BQ103" s="457">
        <v>0</v>
      </c>
      <c r="BR103" s="457">
        <v>0</v>
      </c>
      <c r="BS103" s="457">
        <v>0</v>
      </c>
      <c r="BT103" s="457">
        <v>0</v>
      </c>
      <c r="BU103" s="457">
        <v>0</v>
      </c>
      <c r="BV103" s="457">
        <v>582</v>
      </c>
      <c r="BW103" s="457">
        <v>0</v>
      </c>
      <c r="BX103" s="457">
        <v>126</v>
      </c>
      <c r="BY103" s="457">
        <v>0</v>
      </c>
      <c r="BZ103" s="457">
        <v>0</v>
      </c>
      <c r="CA103" s="457">
        <v>0</v>
      </c>
      <c r="CB103" s="457">
        <v>0</v>
      </c>
      <c r="CC103" s="457">
        <v>0</v>
      </c>
      <c r="CD103" s="457">
        <v>0</v>
      </c>
      <c r="CE103" s="457">
        <v>1315</v>
      </c>
      <c r="CF103" s="457">
        <v>0</v>
      </c>
      <c r="CG103" s="457">
        <v>0</v>
      </c>
      <c r="CH103" s="457">
        <v>0</v>
      </c>
      <c r="CI103" s="457">
        <v>0</v>
      </c>
      <c r="CJ103" s="457">
        <v>0</v>
      </c>
      <c r="CK103" s="457">
        <v>0</v>
      </c>
      <c r="CL103" s="457">
        <v>0</v>
      </c>
      <c r="CM103" s="457">
        <v>0</v>
      </c>
      <c r="CN103" s="457">
        <v>1597</v>
      </c>
      <c r="CO103" s="457">
        <v>0</v>
      </c>
      <c r="CP103" s="457">
        <v>0</v>
      </c>
      <c r="CQ103" s="457">
        <v>0</v>
      </c>
      <c r="CR103" s="457">
        <v>0</v>
      </c>
      <c r="CS103" s="457">
        <v>0</v>
      </c>
      <c r="CT103" s="457">
        <v>84</v>
      </c>
      <c r="CU103" s="457">
        <v>22</v>
      </c>
      <c r="CV103" s="457">
        <v>0</v>
      </c>
      <c r="CW103" s="457">
        <v>0</v>
      </c>
      <c r="CX103" s="457">
        <v>0</v>
      </c>
      <c r="CY103" s="457">
        <v>0</v>
      </c>
      <c r="CZ103" s="457">
        <v>50</v>
      </c>
      <c r="DA103" s="457">
        <v>0</v>
      </c>
      <c r="DB103" s="457">
        <v>0</v>
      </c>
      <c r="DC103" s="457">
        <v>0</v>
      </c>
      <c r="DD103" s="457">
        <v>0</v>
      </c>
      <c r="DE103" s="457">
        <v>0</v>
      </c>
      <c r="DF103" s="457">
        <v>0</v>
      </c>
      <c r="DG103" s="457">
        <v>0</v>
      </c>
      <c r="DH103" s="457">
        <v>0</v>
      </c>
      <c r="DI103" s="457">
        <v>518</v>
      </c>
      <c r="DJ103" s="457">
        <v>0</v>
      </c>
      <c r="DK103" s="457">
        <v>0</v>
      </c>
      <c r="DL103" s="457">
        <v>6356</v>
      </c>
      <c r="DM103" s="457">
        <v>0</v>
      </c>
      <c r="DN103" s="457">
        <v>0</v>
      </c>
      <c r="DO103" s="457">
        <v>0</v>
      </c>
      <c r="DP103" s="457">
        <v>0</v>
      </c>
      <c r="DQ103" s="457">
        <v>0</v>
      </c>
      <c r="DR103" s="457">
        <v>214323</v>
      </c>
      <c r="DS103" s="457">
        <v>95512</v>
      </c>
      <c r="DT103" s="457">
        <v>204359</v>
      </c>
      <c r="DU103" s="457">
        <v>0</v>
      </c>
      <c r="DV103" s="457">
        <v>17373</v>
      </c>
      <c r="DW103" s="457">
        <v>696</v>
      </c>
      <c r="DX103" s="457">
        <v>0</v>
      </c>
      <c r="DY103" s="362">
        <v>0</v>
      </c>
      <c r="DZ103">
        <v>0</v>
      </c>
      <c r="EA103">
        <v>6302</v>
      </c>
    </row>
    <row r="104" spans="1:131">
      <c r="A104" s="362" t="s">
        <v>2155</v>
      </c>
      <c r="B104" s="457">
        <v>0</v>
      </c>
      <c r="C104" s="457">
        <v>0</v>
      </c>
      <c r="D104" s="457">
        <v>0</v>
      </c>
      <c r="E104" s="457">
        <v>0</v>
      </c>
      <c r="F104" s="457">
        <v>0</v>
      </c>
      <c r="G104" s="457">
        <v>0</v>
      </c>
      <c r="H104" s="457">
        <v>0</v>
      </c>
      <c r="I104" s="457">
        <v>0</v>
      </c>
      <c r="J104" s="457">
        <v>0</v>
      </c>
      <c r="K104" s="457">
        <v>0</v>
      </c>
      <c r="L104" s="457">
        <v>0</v>
      </c>
      <c r="M104" s="457">
        <v>0</v>
      </c>
      <c r="N104" s="457">
        <v>0</v>
      </c>
      <c r="O104" s="457">
        <v>0</v>
      </c>
      <c r="P104" s="457">
        <v>0</v>
      </c>
      <c r="Q104" s="457">
        <v>0</v>
      </c>
      <c r="R104" s="457">
        <v>0</v>
      </c>
      <c r="S104" s="457">
        <v>0</v>
      </c>
      <c r="T104" s="457">
        <v>0</v>
      </c>
      <c r="U104" s="457">
        <v>0</v>
      </c>
      <c r="V104" s="457">
        <v>0</v>
      </c>
      <c r="W104" s="457">
        <v>0</v>
      </c>
      <c r="X104" s="457">
        <v>0</v>
      </c>
      <c r="Y104" s="457">
        <v>0</v>
      </c>
      <c r="Z104" s="457">
        <v>0</v>
      </c>
      <c r="AA104" s="457">
        <v>0</v>
      </c>
      <c r="AB104" s="457">
        <v>0</v>
      </c>
      <c r="AC104" s="457">
        <v>0</v>
      </c>
      <c r="AD104" s="457">
        <v>0</v>
      </c>
      <c r="AE104" s="457">
        <v>0</v>
      </c>
      <c r="AF104" s="457">
        <v>0</v>
      </c>
      <c r="AG104" s="457">
        <v>0</v>
      </c>
      <c r="AH104" s="457">
        <v>0</v>
      </c>
      <c r="AI104" s="457">
        <v>0</v>
      </c>
      <c r="AJ104" s="457">
        <v>0</v>
      </c>
      <c r="AK104" s="457">
        <v>0</v>
      </c>
      <c r="AL104" s="457">
        <v>0</v>
      </c>
      <c r="AM104" s="457">
        <v>0</v>
      </c>
      <c r="AN104" s="457">
        <v>0</v>
      </c>
      <c r="AO104" s="457">
        <v>0</v>
      </c>
      <c r="AP104" s="457">
        <v>2515</v>
      </c>
      <c r="AQ104" s="457">
        <v>241</v>
      </c>
      <c r="AR104" s="457">
        <v>0</v>
      </c>
      <c r="AS104" s="457">
        <v>0</v>
      </c>
      <c r="AT104" s="457">
        <v>0</v>
      </c>
      <c r="AU104" s="457">
        <v>1270</v>
      </c>
      <c r="AV104" s="457">
        <v>0</v>
      </c>
      <c r="AW104" s="457">
        <v>0</v>
      </c>
      <c r="AX104" s="457">
        <v>0</v>
      </c>
      <c r="AY104" s="457">
        <v>0</v>
      </c>
      <c r="AZ104" s="457">
        <v>0</v>
      </c>
      <c r="BA104" s="457">
        <v>0</v>
      </c>
      <c r="BB104" s="457">
        <v>0</v>
      </c>
      <c r="BC104" s="457">
        <v>0</v>
      </c>
      <c r="BD104" s="457">
        <v>0</v>
      </c>
      <c r="BE104" s="457">
        <v>0</v>
      </c>
      <c r="BF104" s="457">
        <v>0</v>
      </c>
      <c r="BG104" s="457">
        <v>0</v>
      </c>
      <c r="BH104" s="457">
        <v>0</v>
      </c>
      <c r="BI104" s="457">
        <v>0</v>
      </c>
      <c r="BJ104" s="457">
        <v>0</v>
      </c>
      <c r="BK104" s="457">
        <v>0</v>
      </c>
      <c r="BL104" s="457">
        <v>0</v>
      </c>
      <c r="BM104" s="457">
        <v>0</v>
      </c>
      <c r="BN104" s="457">
        <v>0</v>
      </c>
      <c r="BO104" s="457">
        <v>0</v>
      </c>
      <c r="BP104" s="457">
        <v>0</v>
      </c>
      <c r="BQ104" s="457">
        <v>0</v>
      </c>
      <c r="BR104" s="457">
        <v>0</v>
      </c>
      <c r="BS104" s="457">
        <v>0</v>
      </c>
      <c r="BT104" s="457">
        <v>0</v>
      </c>
      <c r="BU104" s="457">
        <v>0</v>
      </c>
      <c r="BV104" s="457">
        <v>0</v>
      </c>
      <c r="BW104" s="457">
        <v>0</v>
      </c>
      <c r="BX104" s="457">
        <v>0</v>
      </c>
      <c r="BY104" s="457">
        <v>0</v>
      </c>
      <c r="BZ104" s="457">
        <v>0</v>
      </c>
      <c r="CA104" s="457">
        <v>0</v>
      </c>
      <c r="CB104" s="457">
        <v>0</v>
      </c>
      <c r="CC104" s="457">
        <v>0</v>
      </c>
      <c r="CD104" s="457">
        <v>0</v>
      </c>
      <c r="CE104" s="457">
        <v>1207</v>
      </c>
      <c r="CF104" s="457">
        <v>0</v>
      </c>
      <c r="CG104" s="457">
        <v>750</v>
      </c>
      <c r="CH104" s="457">
        <v>0</v>
      </c>
      <c r="CI104" s="457">
        <v>0</v>
      </c>
      <c r="CJ104" s="457">
        <v>0</v>
      </c>
      <c r="CK104" s="457">
        <v>0</v>
      </c>
      <c r="CL104" s="457">
        <v>0</v>
      </c>
      <c r="CM104" s="457">
        <v>0</v>
      </c>
      <c r="CN104" s="457">
        <v>0</v>
      </c>
      <c r="CO104" s="457">
        <v>0</v>
      </c>
      <c r="CP104" s="457">
        <v>0</v>
      </c>
      <c r="CQ104" s="457">
        <v>0</v>
      </c>
      <c r="CR104" s="457">
        <v>0</v>
      </c>
      <c r="CS104" s="457">
        <v>0</v>
      </c>
      <c r="CT104" s="457">
        <v>484</v>
      </c>
      <c r="CU104" s="457">
        <v>0</v>
      </c>
      <c r="CV104" s="457">
        <v>0</v>
      </c>
      <c r="CW104" s="457">
        <v>0</v>
      </c>
      <c r="CX104" s="457">
        <v>0</v>
      </c>
      <c r="CY104" s="457">
        <v>0</v>
      </c>
      <c r="CZ104" s="457">
        <v>0</v>
      </c>
      <c r="DA104" s="457">
        <v>0</v>
      </c>
      <c r="DB104" s="457">
        <v>0</v>
      </c>
      <c r="DC104" s="457">
        <v>0</v>
      </c>
      <c r="DD104" s="457">
        <v>0</v>
      </c>
      <c r="DE104" s="457">
        <v>0</v>
      </c>
      <c r="DF104" s="457">
        <v>0</v>
      </c>
      <c r="DG104" s="457">
        <v>0</v>
      </c>
      <c r="DH104" s="457">
        <v>0</v>
      </c>
      <c r="DI104" s="457">
        <v>603</v>
      </c>
      <c r="DJ104" s="457">
        <v>1041</v>
      </c>
      <c r="DK104" s="457">
        <v>39</v>
      </c>
      <c r="DL104" s="457">
        <v>0</v>
      </c>
      <c r="DM104" s="457">
        <v>0</v>
      </c>
      <c r="DN104" s="457">
        <v>0</v>
      </c>
      <c r="DO104" s="457">
        <v>0</v>
      </c>
      <c r="DP104" s="457">
        <v>0</v>
      </c>
      <c r="DQ104" s="457">
        <v>0</v>
      </c>
      <c r="DR104" s="457">
        <v>360</v>
      </c>
      <c r="DS104" s="457">
        <v>0</v>
      </c>
      <c r="DT104" s="457">
        <v>260</v>
      </c>
      <c r="DU104" s="457">
        <v>0</v>
      </c>
      <c r="DV104" s="457">
        <v>23280</v>
      </c>
      <c r="DW104" s="457">
        <v>4706</v>
      </c>
      <c r="DX104" s="457">
        <v>0</v>
      </c>
      <c r="DY104" s="362">
        <v>0</v>
      </c>
      <c r="DZ104">
        <v>0</v>
      </c>
      <c r="EA104">
        <v>0</v>
      </c>
    </row>
    <row r="105" spans="1:131">
      <c r="A105" s="362" t="s">
        <v>2328</v>
      </c>
      <c r="B105" s="457">
        <v>0</v>
      </c>
      <c r="C105" s="457">
        <v>0</v>
      </c>
      <c r="D105" s="457">
        <v>0</v>
      </c>
      <c r="E105" s="457">
        <v>0</v>
      </c>
      <c r="F105" s="457">
        <v>0</v>
      </c>
      <c r="G105" s="457">
        <v>0</v>
      </c>
      <c r="H105" s="457">
        <v>0</v>
      </c>
      <c r="I105" s="457">
        <v>0</v>
      </c>
      <c r="J105" s="457">
        <v>0</v>
      </c>
      <c r="K105" s="457">
        <v>0</v>
      </c>
      <c r="L105" s="457">
        <v>355</v>
      </c>
      <c r="M105" s="457">
        <v>0</v>
      </c>
      <c r="N105" s="457">
        <v>0</v>
      </c>
      <c r="O105" s="457">
        <v>0</v>
      </c>
      <c r="P105" s="457">
        <v>0</v>
      </c>
      <c r="Q105" s="457">
        <v>0</v>
      </c>
      <c r="R105" s="457">
        <v>0</v>
      </c>
      <c r="S105" s="457">
        <v>0</v>
      </c>
      <c r="T105" s="457">
        <v>0</v>
      </c>
      <c r="U105" s="457">
        <v>0</v>
      </c>
      <c r="V105" s="457">
        <v>0</v>
      </c>
      <c r="W105" s="457">
        <v>0</v>
      </c>
      <c r="X105" s="457">
        <v>0</v>
      </c>
      <c r="Y105" s="457">
        <v>0</v>
      </c>
      <c r="Z105" s="457">
        <v>0</v>
      </c>
      <c r="AA105" s="457">
        <v>0</v>
      </c>
      <c r="AB105" s="457">
        <v>0</v>
      </c>
      <c r="AC105" s="457">
        <v>0</v>
      </c>
      <c r="AD105" s="457">
        <v>0</v>
      </c>
      <c r="AE105" s="457">
        <v>0</v>
      </c>
      <c r="AF105" s="457">
        <v>0</v>
      </c>
      <c r="AG105" s="457">
        <v>0</v>
      </c>
      <c r="AH105" s="457">
        <v>0</v>
      </c>
      <c r="AI105" s="457">
        <v>0</v>
      </c>
      <c r="AJ105" s="457">
        <v>0</v>
      </c>
      <c r="AK105" s="457">
        <v>0</v>
      </c>
      <c r="AL105" s="457">
        <v>0</v>
      </c>
      <c r="AM105" s="457">
        <v>0</v>
      </c>
      <c r="AN105" s="457">
        <v>0</v>
      </c>
      <c r="AO105" s="457">
        <v>14</v>
      </c>
      <c r="AP105" s="457">
        <v>1250</v>
      </c>
      <c r="AQ105" s="457">
        <v>389</v>
      </c>
      <c r="AR105" s="457">
        <v>0</v>
      </c>
      <c r="AS105" s="457">
        <v>47</v>
      </c>
      <c r="AT105" s="457">
        <v>0</v>
      </c>
      <c r="AU105" s="457">
        <v>259</v>
      </c>
      <c r="AV105" s="457">
        <v>142</v>
      </c>
      <c r="AW105" s="457">
        <v>0</v>
      </c>
      <c r="AX105" s="457">
        <v>0</v>
      </c>
      <c r="AY105" s="457">
        <v>0</v>
      </c>
      <c r="AZ105" s="457">
        <v>0</v>
      </c>
      <c r="BA105" s="457">
        <v>0</v>
      </c>
      <c r="BB105" s="457">
        <v>0</v>
      </c>
      <c r="BC105" s="457">
        <v>0</v>
      </c>
      <c r="BD105" s="457">
        <v>0</v>
      </c>
      <c r="BE105" s="457">
        <v>0</v>
      </c>
      <c r="BF105" s="457">
        <v>0</v>
      </c>
      <c r="BG105" s="457">
        <v>0</v>
      </c>
      <c r="BH105" s="457">
        <v>0</v>
      </c>
      <c r="BI105" s="457">
        <v>0</v>
      </c>
      <c r="BJ105" s="457">
        <v>0</v>
      </c>
      <c r="BK105" s="457">
        <v>0</v>
      </c>
      <c r="BL105" s="457">
        <v>0</v>
      </c>
      <c r="BM105" s="457">
        <v>74</v>
      </c>
      <c r="BN105" s="457">
        <v>0</v>
      </c>
      <c r="BO105" s="457">
        <v>0</v>
      </c>
      <c r="BP105" s="457">
        <v>0</v>
      </c>
      <c r="BQ105" s="457">
        <v>0</v>
      </c>
      <c r="BR105" s="457">
        <v>0</v>
      </c>
      <c r="BS105" s="457">
        <v>0</v>
      </c>
      <c r="BT105" s="457">
        <v>0</v>
      </c>
      <c r="BU105" s="457">
        <v>0</v>
      </c>
      <c r="BV105" s="457">
        <v>173</v>
      </c>
      <c r="BW105" s="457">
        <v>0</v>
      </c>
      <c r="BX105" s="457">
        <v>0</v>
      </c>
      <c r="BY105" s="457">
        <v>0</v>
      </c>
      <c r="BZ105" s="457">
        <v>0</v>
      </c>
      <c r="CA105" s="457">
        <v>0</v>
      </c>
      <c r="CB105" s="457">
        <v>0</v>
      </c>
      <c r="CC105" s="457">
        <v>0</v>
      </c>
      <c r="CD105" s="457">
        <v>0</v>
      </c>
      <c r="CE105" s="457">
        <v>0</v>
      </c>
      <c r="CF105" s="457">
        <v>0</v>
      </c>
      <c r="CG105" s="457">
        <v>0</v>
      </c>
      <c r="CH105" s="457">
        <v>0</v>
      </c>
      <c r="CI105" s="457">
        <v>0</v>
      </c>
      <c r="CJ105" s="457">
        <v>0</v>
      </c>
      <c r="CK105" s="457">
        <v>0</v>
      </c>
      <c r="CL105" s="457">
        <v>0</v>
      </c>
      <c r="CM105" s="457">
        <v>0</v>
      </c>
      <c r="CN105" s="457">
        <v>1315</v>
      </c>
      <c r="CO105" s="457">
        <v>0</v>
      </c>
      <c r="CP105" s="457">
        <v>198</v>
      </c>
      <c r="CQ105" s="457">
        <v>0</v>
      </c>
      <c r="CR105" s="457">
        <v>0</v>
      </c>
      <c r="CS105" s="457">
        <v>0</v>
      </c>
      <c r="CT105" s="457">
        <v>0</v>
      </c>
      <c r="CU105" s="457">
        <v>0</v>
      </c>
      <c r="CV105" s="457">
        <v>0</v>
      </c>
      <c r="CW105" s="457">
        <v>0</v>
      </c>
      <c r="CX105" s="457">
        <v>631</v>
      </c>
      <c r="CY105" s="457">
        <v>0</v>
      </c>
      <c r="CZ105" s="457">
        <v>0</v>
      </c>
      <c r="DA105" s="457">
        <v>0</v>
      </c>
      <c r="DB105" s="457">
        <v>0</v>
      </c>
      <c r="DC105" s="457">
        <v>0</v>
      </c>
      <c r="DD105" s="457">
        <v>0</v>
      </c>
      <c r="DE105" s="457">
        <v>0</v>
      </c>
      <c r="DF105" s="457">
        <v>0</v>
      </c>
      <c r="DG105" s="457">
        <v>0</v>
      </c>
      <c r="DH105" s="457">
        <v>0</v>
      </c>
      <c r="DI105" s="457">
        <v>191</v>
      </c>
      <c r="DJ105" s="457">
        <v>0</v>
      </c>
      <c r="DK105" s="457">
        <v>0</v>
      </c>
      <c r="DL105" s="457">
        <v>0</v>
      </c>
      <c r="DM105" s="457">
        <v>0</v>
      </c>
      <c r="DN105" s="457">
        <v>0</v>
      </c>
      <c r="DO105" s="457">
        <v>0</v>
      </c>
      <c r="DP105" s="457">
        <v>0</v>
      </c>
      <c r="DQ105" s="457">
        <v>0</v>
      </c>
      <c r="DR105" s="457">
        <v>0</v>
      </c>
      <c r="DS105" s="457">
        <v>0</v>
      </c>
      <c r="DT105" s="457">
        <v>0</v>
      </c>
      <c r="DU105" s="457">
        <v>0</v>
      </c>
      <c r="DV105" s="457">
        <v>17411</v>
      </c>
      <c r="DW105" s="457">
        <v>3157</v>
      </c>
      <c r="DX105" s="457">
        <v>0</v>
      </c>
      <c r="DY105" s="362">
        <v>0</v>
      </c>
      <c r="DZ105">
        <v>0</v>
      </c>
      <c r="EA105">
        <v>0</v>
      </c>
    </row>
    <row r="106" spans="1:131">
      <c r="A106" s="362" t="s">
        <v>2340</v>
      </c>
      <c r="B106" s="457">
        <v>0</v>
      </c>
      <c r="C106" s="457">
        <v>0</v>
      </c>
      <c r="D106" s="457">
        <v>0</v>
      </c>
      <c r="E106" s="457">
        <v>0</v>
      </c>
      <c r="F106" s="457">
        <v>0</v>
      </c>
      <c r="G106" s="457">
        <v>0</v>
      </c>
      <c r="H106" s="457">
        <v>0</v>
      </c>
      <c r="I106" s="457">
        <v>0</v>
      </c>
      <c r="J106" s="457">
        <v>0</v>
      </c>
      <c r="K106" s="457">
        <v>0</v>
      </c>
      <c r="L106" s="457">
        <v>0</v>
      </c>
      <c r="M106" s="457">
        <v>0</v>
      </c>
      <c r="N106" s="457">
        <v>0</v>
      </c>
      <c r="O106" s="457">
        <v>0</v>
      </c>
      <c r="P106" s="457">
        <v>0</v>
      </c>
      <c r="Q106" s="457">
        <v>436</v>
      </c>
      <c r="R106" s="457">
        <v>0</v>
      </c>
      <c r="S106" s="457">
        <v>0</v>
      </c>
      <c r="T106" s="457">
        <v>0</v>
      </c>
      <c r="U106" s="457">
        <v>0</v>
      </c>
      <c r="V106" s="457">
        <v>0</v>
      </c>
      <c r="W106" s="457">
        <v>2976</v>
      </c>
      <c r="X106" s="457">
        <v>0</v>
      </c>
      <c r="Y106" s="457">
        <v>0</v>
      </c>
      <c r="Z106" s="457">
        <v>0</v>
      </c>
      <c r="AA106" s="457">
        <v>0</v>
      </c>
      <c r="AB106" s="457">
        <v>0</v>
      </c>
      <c r="AC106" s="457">
        <v>0</v>
      </c>
      <c r="AD106" s="457">
        <v>0</v>
      </c>
      <c r="AE106" s="457">
        <v>0</v>
      </c>
      <c r="AF106" s="457">
        <v>0</v>
      </c>
      <c r="AG106" s="457">
        <v>0</v>
      </c>
      <c r="AH106" s="457">
        <v>0</v>
      </c>
      <c r="AI106" s="457">
        <v>0</v>
      </c>
      <c r="AJ106" s="457">
        <v>0</v>
      </c>
      <c r="AK106" s="457">
        <v>0</v>
      </c>
      <c r="AL106" s="457">
        <v>0</v>
      </c>
      <c r="AM106" s="457">
        <v>0</v>
      </c>
      <c r="AN106" s="457">
        <v>0</v>
      </c>
      <c r="AO106" s="457">
        <v>4247</v>
      </c>
      <c r="AP106" s="457">
        <v>1501</v>
      </c>
      <c r="AQ106" s="457">
        <v>0</v>
      </c>
      <c r="AR106" s="457">
        <v>491</v>
      </c>
      <c r="AS106" s="457">
        <v>0</v>
      </c>
      <c r="AT106" s="457">
        <v>0</v>
      </c>
      <c r="AU106" s="457">
        <v>2288</v>
      </c>
      <c r="AV106" s="457">
        <v>0</v>
      </c>
      <c r="AW106" s="457">
        <v>0</v>
      </c>
      <c r="AX106" s="457">
        <v>127</v>
      </c>
      <c r="AY106" s="457">
        <v>0</v>
      </c>
      <c r="AZ106" s="457">
        <v>0</v>
      </c>
      <c r="BA106" s="457">
        <v>0</v>
      </c>
      <c r="BB106" s="457">
        <v>0</v>
      </c>
      <c r="BC106" s="457">
        <v>0</v>
      </c>
      <c r="BD106" s="457">
        <v>0</v>
      </c>
      <c r="BE106" s="457">
        <v>0</v>
      </c>
      <c r="BF106" s="457">
        <v>0</v>
      </c>
      <c r="BG106" s="457">
        <v>193</v>
      </c>
      <c r="BH106" s="457">
        <v>0</v>
      </c>
      <c r="BI106" s="457">
        <v>0</v>
      </c>
      <c r="BJ106" s="457">
        <v>0</v>
      </c>
      <c r="BK106" s="457">
        <v>0</v>
      </c>
      <c r="BL106" s="457">
        <v>0</v>
      </c>
      <c r="BM106" s="457">
        <v>0</v>
      </c>
      <c r="BN106" s="457">
        <v>0</v>
      </c>
      <c r="BO106" s="457">
        <v>0</v>
      </c>
      <c r="BP106" s="457">
        <v>189</v>
      </c>
      <c r="BQ106" s="457">
        <v>0</v>
      </c>
      <c r="BR106" s="457">
        <v>0</v>
      </c>
      <c r="BS106" s="457">
        <v>0</v>
      </c>
      <c r="BT106" s="457">
        <v>0</v>
      </c>
      <c r="BU106" s="457">
        <v>0</v>
      </c>
      <c r="BV106" s="457">
        <v>0</v>
      </c>
      <c r="BW106" s="457">
        <v>0</v>
      </c>
      <c r="BX106" s="457">
        <v>0</v>
      </c>
      <c r="BY106" s="457">
        <v>0</v>
      </c>
      <c r="BZ106" s="457">
        <v>0</v>
      </c>
      <c r="CA106" s="457">
        <v>0</v>
      </c>
      <c r="CB106" s="457">
        <v>0</v>
      </c>
      <c r="CC106" s="457">
        <v>0</v>
      </c>
      <c r="CD106" s="457">
        <v>0</v>
      </c>
      <c r="CE106" s="457">
        <v>404</v>
      </c>
      <c r="CF106" s="457">
        <v>0</v>
      </c>
      <c r="CG106" s="457">
        <v>0</v>
      </c>
      <c r="CH106" s="457">
        <v>0</v>
      </c>
      <c r="CI106" s="457">
        <v>0</v>
      </c>
      <c r="CJ106" s="457">
        <v>0</v>
      </c>
      <c r="CK106" s="457">
        <v>0</v>
      </c>
      <c r="CL106" s="457">
        <v>0</v>
      </c>
      <c r="CM106" s="457">
        <v>0</v>
      </c>
      <c r="CN106" s="457">
        <v>0</v>
      </c>
      <c r="CO106" s="457">
        <v>0</v>
      </c>
      <c r="CP106" s="457">
        <v>0</v>
      </c>
      <c r="CQ106" s="457">
        <v>0</v>
      </c>
      <c r="CR106" s="457">
        <v>0</v>
      </c>
      <c r="CS106" s="457">
        <v>0</v>
      </c>
      <c r="CT106" s="457">
        <v>0</v>
      </c>
      <c r="CU106" s="457">
        <v>0</v>
      </c>
      <c r="CV106" s="457">
        <v>0</v>
      </c>
      <c r="CW106" s="457">
        <v>61</v>
      </c>
      <c r="CX106" s="457">
        <v>0</v>
      </c>
      <c r="CY106" s="457">
        <v>0</v>
      </c>
      <c r="CZ106" s="457">
        <v>0</v>
      </c>
      <c r="DA106" s="457">
        <v>0</v>
      </c>
      <c r="DB106" s="457">
        <v>0</v>
      </c>
      <c r="DC106" s="457">
        <v>0</v>
      </c>
      <c r="DD106" s="457">
        <v>0</v>
      </c>
      <c r="DE106" s="457">
        <v>0</v>
      </c>
      <c r="DF106" s="457">
        <v>0</v>
      </c>
      <c r="DG106" s="457">
        <v>0</v>
      </c>
      <c r="DH106" s="457">
        <v>0</v>
      </c>
      <c r="DI106" s="457">
        <v>696</v>
      </c>
      <c r="DJ106" s="457">
        <v>0</v>
      </c>
      <c r="DK106" s="457">
        <v>0</v>
      </c>
      <c r="DL106" s="457">
        <v>24271</v>
      </c>
      <c r="DM106" s="457">
        <v>0</v>
      </c>
      <c r="DN106" s="457">
        <v>0</v>
      </c>
      <c r="DO106" s="457">
        <v>0</v>
      </c>
      <c r="DP106" s="457">
        <v>0</v>
      </c>
      <c r="DQ106" s="457">
        <v>0</v>
      </c>
      <c r="DR106" s="457">
        <v>207407</v>
      </c>
      <c r="DS106" s="457">
        <v>0</v>
      </c>
      <c r="DT106" s="457">
        <v>243667</v>
      </c>
      <c r="DU106" s="457">
        <v>22292</v>
      </c>
      <c r="DV106" s="457">
        <v>7050</v>
      </c>
      <c r="DW106" s="457">
        <v>3187</v>
      </c>
      <c r="DX106" s="457">
        <v>0</v>
      </c>
      <c r="DY106" s="362">
        <v>80748</v>
      </c>
      <c r="DZ106">
        <v>59168</v>
      </c>
      <c r="EA106">
        <v>0</v>
      </c>
    </row>
    <row r="107" spans="1:131">
      <c r="A107" s="362" t="s">
        <v>2924</v>
      </c>
      <c r="B107" s="457">
        <v>0</v>
      </c>
      <c r="C107" s="457">
        <v>0</v>
      </c>
      <c r="D107" s="457">
        <v>0</v>
      </c>
      <c r="E107" s="457">
        <v>0</v>
      </c>
      <c r="F107" s="457">
        <v>0</v>
      </c>
      <c r="G107" s="457">
        <v>0</v>
      </c>
      <c r="H107" s="457">
        <v>0</v>
      </c>
      <c r="I107" s="457">
        <v>0</v>
      </c>
      <c r="J107" s="457">
        <v>0</v>
      </c>
      <c r="K107" s="457">
        <v>0</v>
      </c>
      <c r="L107" s="457">
        <v>0</v>
      </c>
      <c r="M107" s="457">
        <v>0</v>
      </c>
      <c r="N107" s="457">
        <v>0</v>
      </c>
      <c r="O107" s="457">
        <v>0</v>
      </c>
      <c r="P107" s="457">
        <v>0</v>
      </c>
      <c r="Q107" s="457">
        <v>10</v>
      </c>
      <c r="R107" s="457">
        <v>0</v>
      </c>
      <c r="S107" s="457">
        <v>0</v>
      </c>
      <c r="T107" s="457">
        <v>0</v>
      </c>
      <c r="U107" s="457">
        <v>0</v>
      </c>
      <c r="V107" s="457">
        <v>0</v>
      </c>
      <c r="W107" s="457">
        <v>0</v>
      </c>
      <c r="X107" s="457">
        <v>0</v>
      </c>
      <c r="Y107" s="457">
        <v>0</v>
      </c>
      <c r="Z107" s="457">
        <v>0</v>
      </c>
      <c r="AA107" s="457">
        <v>0</v>
      </c>
      <c r="AB107" s="457">
        <v>0</v>
      </c>
      <c r="AC107" s="457">
        <v>0</v>
      </c>
      <c r="AD107" s="457">
        <v>0</v>
      </c>
      <c r="AE107" s="457">
        <v>0</v>
      </c>
      <c r="AF107" s="457">
        <v>0</v>
      </c>
      <c r="AG107" s="457">
        <v>0</v>
      </c>
      <c r="AH107" s="457">
        <v>0</v>
      </c>
      <c r="AI107" s="457">
        <v>0</v>
      </c>
      <c r="AJ107" s="457">
        <v>0</v>
      </c>
      <c r="AK107" s="457">
        <v>0</v>
      </c>
      <c r="AL107" s="457">
        <v>0</v>
      </c>
      <c r="AM107" s="457">
        <v>0</v>
      </c>
      <c r="AN107" s="457">
        <v>0</v>
      </c>
      <c r="AO107" s="457">
        <v>14328</v>
      </c>
      <c r="AP107" s="457">
        <v>4541</v>
      </c>
      <c r="AQ107" s="457">
        <v>1429</v>
      </c>
      <c r="AR107" s="457">
        <v>177</v>
      </c>
      <c r="AS107" s="457">
        <v>4143</v>
      </c>
      <c r="AT107" s="457">
        <v>0</v>
      </c>
      <c r="AU107" s="457">
        <v>432</v>
      </c>
      <c r="AV107" s="457">
        <v>278</v>
      </c>
      <c r="AW107" s="457">
        <v>0</v>
      </c>
      <c r="AX107" s="457">
        <v>0</v>
      </c>
      <c r="AY107" s="457">
        <v>0</v>
      </c>
      <c r="AZ107" s="457">
        <v>0</v>
      </c>
      <c r="BA107" s="457">
        <v>0</v>
      </c>
      <c r="BB107" s="457">
        <v>0</v>
      </c>
      <c r="BC107" s="457">
        <v>0</v>
      </c>
      <c r="BD107" s="457">
        <v>0</v>
      </c>
      <c r="BE107" s="457">
        <v>0</v>
      </c>
      <c r="BF107" s="457">
        <v>0</v>
      </c>
      <c r="BG107" s="457">
        <v>0</v>
      </c>
      <c r="BH107" s="457">
        <v>0</v>
      </c>
      <c r="BI107" s="457">
        <v>0</v>
      </c>
      <c r="BJ107" s="457">
        <v>0</v>
      </c>
      <c r="BK107" s="457">
        <v>0</v>
      </c>
      <c r="BL107" s="457">
        <v>0</v>
      </c>
      <c r="BM107" s="457">
        <v>0</v>
      </c>
      <c r="BN107" s="457">
        <v>0</v>
      </c>
      <c r="BO107" s="457">
        <v>0</v>
      </c>
      <c r="BP107" s="457">
        <v>0</v>
      </c>
      <c r="BQ107" s="457">
        <v>0</v>
      </c>
      <c r="BR107" s="457">
        <v>0</v>
      </c>
      <c r="BS107" s="457">
        <v>0</v>
      </c>
      <c r="BT107" s="457">
        <v>0</v>
      </c>
      <c r="BU107" s="457">
        <v>0</v>
      </c>
      <c r="BV107" s="457">
        <v>16</v>
      </c>
      <c r="BW107" s="457">
        <v>0</v>
      </c>
      <c r="BX107" s="457">
        <v>0</v>
      </c>
      <c r="BY107" s="457">
        <v>0</v>
      </c>
      <c r="BZ107" s="457">
        <v>0</v>
      </c>
      <c r="CA107" s="457">
        <v>0</v>
      </c>
      <c r="CB107" s="457">
        <v>0</v>
      </c>
      <c r="CC107" s="457">
        <v>0</v>
      </c>
      <c r="CD107" s="457">
        <v>0</v>
      </c>
      <c r="CE107" s="457">
        <v>3355</v>
      </c>
      <c r="CF107" s="457">
        <v>0</v>
      </c>
      <c r="CG107" s="457">
        <v>0</v>
      </c>
      <c r="CH107" s="457">
        <v>0</v>
      </c>
      <c r="CI107" s="457">
        <v>0</v>
      </c>
      <c r="CJ107" s="457">
        <v>0</v>
      </c>
      <c r="CK107" s="457">
        <v>0</v>
      </c>
      <c r="CL107" s="457">
        <v>0</v>
      </c>
      <c r="CM107" s="457">
        <v>0</v>
      </c>
      <c r="CN107" s="457">
        <v>0</v>
      </c>
      <c r="CO107" s="457">
        <v>0</v>
      </c>
      <c r="CP107" s="457">
        <v>0</v>
      </c>
      <c r="CQ107" s="457">
        <v>0</v>
      </c>
      <c r="CR107" s="457">
        <v>0</v>
      </c>
      <c r="CS107" s="457">
        <v>0</v>
      </c>
      <c r="CT107" s="457">
        <v>123</v>
      </c>
      <c r="CU107" s="457">
        <v>25</v>
      </c>
      <c r="CV107" s="457">
        <v>0</v>
      </c>
      <c r="CW107" s="457">
        <v>0</v>
      </c>
      <c r="CX107" s="457">
        <v>0</v>
      </c>
      <c r="CY107" s="457">
        <v>0</v>
      </c>
      <c r="CZ107" s="457">
        <v>0</v>
      </c>
      <c r="DA107" s="457">
        <v>0</v>
      </c>
      <c r="DB107" s="457">
        <v>0</v>
      </c>
      <c r="DC107" s="457">
        <v>0</v>
      </c>
      <c r="DD107" s="457">
        <v>0</v>
      </c>
      <c r="DE107" s="457">
        <v>0</v>
      </c>
      <c r="DF107" s="457">
        <v>0</v>
      </c>
      <c r="DG107" s="457">
        <v>0</v>
      </c>
      <c r="DH107" s="457">
        <v>0</v>
      </c>
      <c r="DI107" s="457">
        <v>311</v>
      </c>
      <c r="DJ107" s="457">
        <v>0</v>
      </c>
      <c r="DK107" s="457">
        <v>0</v>
      </c>
      <c r="DL107" s="457">
        <v>0</v>
      </c>
      <c r="DM107" s="457">
        <v>0</v>
      </c>
      <c r="DN107" s="457">
        <v>0</v>
      </c>
      <c r="DO107" s="457">
        <v>0</v>
      </c>
      <c r="DP107" s="457">
        <v>0</v>
      </c>
      <c r="DQ107" s="457">
        <v>0</v>
      </c>
      <c r="DR107" s="457">
        <v>126622</v>
      </c>
      <c r="DS107" s="457">
        <v>104736</v>
      </c>
      <c r="DT107" s="457">
        <v>100717</v>
      </c>
      <c r="DU107" s="457">
        <v>738</v>
      </c>
      <c r="DV107" s="457">
        <v>43032</v>
      </c>
      <c r="DW107" s="457">
        <v>15408</v>
      </c>
      <c r="DX107" s="457">
        <v>4029</v>
      </c>
      <c r="DY107" s="362">
        <v>0</v>
      </c>
      <c r="DZ107">
        <v>0</v>
      </c>
      <c r="EA107">
        <v>1725</v>
      </c>
    </row>
    <row r="108" spans="1:131">
      <c r="A108" s="362" t="s">
        <v>2981</v>
      </c>
      <c r="B108" s="457">
        <v>0</v>
      </c>
      <c r="C108" s="457">
        <v>0</v>
      </c>
      <c r="D108" s="457">
        <v>0</v>
      </c>
      <c r="E108" s="457">
        <v>0</v>
      </c>
      <c r="F108" s="457">
        <v>0</v>
      </c>
      <c r="G108" s="457">
        <v>0</v>
      </c>
      <c r="H108" s="457">
        <v>0</v>
      </c>
      <c r="I108" s="457">
        <v>0</v>
      </c>
      <c r="J108" s="457">
        <v>0</v>
      </c>
      <c r="K108" s="457">
        <v>0</v>
      </c>
      <c r="L108" s="457">
        <v>0</v>
      </c>
      <c r="M108" s="457">
        <v>0</v>
      </c>
      <c r="N108" s="457">
        <v>0</v>
      </c>
      <c r="O108" s="457">
        <v>0</v>
      </c>
      <c r="P108" s="457">
        <v>0</v>
      </c>
      <c r="Q108" s="457">
        <v>545</v>
      </c>
      <c r="R108" s="457">
        <v>0</v>
      </c>
      <c r="S108" s="457">
        <v>0</v>
      </c>
      <c r="T108" s="457">
        <v>0</v>
      </c>
      <c r="U108" s="457">
        <v>0</v>
      </c>
      <c r="V108" s="457">
        <v>0</v>
      </c>
      <c r="W108" s="457">
        <v>0</v>
      </c>
      <c r="X108" s="457">
        <v>0</v>
      </c>
      <c r="Y108" s="457">
        <v>0</v>
      </c>
      <c r="Z108" s="457">
        <v>0</v>
      </c>
      <c r="AA108" s="457">
        <v>0</v>
      </c>
      <c r="AB108" s="457">
        <v>0</v>
      </c>
      <c r="AC108" s="457">
        <v>0</v>
      </c>
      <c r="AD108" s="457">
        <v>0</v>
      </c>
      <c r="AE108" s="457">
        <v>0</v>
      </c>
      <c r="AF108" s="457">
        <v>0</v>
      </c>
      <c r="AG108" s="457">
        <v>0</v>
      </c>
      <c r="AH108" s="457">
        <v>0</v>
      </c>
      <c r="AI108" s="457">
        <v>0</v>
      </c>
      <c r="AJ108" s="457">
        <v>0</v>
      </c>
      <c r="AK108" s="457">
        <v>0</v>
      </c>
      <c r="AL108" s="457">
        <v>0</v>
      </c>
      <c r="AM108" s="457">
        <v>0</v>
      </c>
      <c r="AN108" s="457">
        <v>0</v>
      </c>
      <c r="AO108" s="457">
        <v>0</v>
      </c>
      <c r="AP108" s="457">
        <v>1211</v>
      </c>
      <c r="AQ108" s="457">
        <v>225</v>
      </c>
      <c r="AR108" s="457">
        <v>0</v>
      </c>
      <c r="AS108" s="457">
        <v>460</v>
      </c>
      <c r="AT108" s="457">
        <v>0</v>
      </c>
      <c r="AU108" s="457">
        <v>0</v>
      </c>
      <c r="AV108" s="457">
        <v>0</v>
      </c>
      <c r="AW108" s="457">
        <v>0</v>
      </c>
      <c r="AX108" s="457">
        <v>0</v>
      </c>
      <c r="AY108" s="457">
        <v>0</v>
      </c>
      <c r="AZ108" s="457">
        <v>0</v>
      </c>
      <c r="BA108" s="457">
        <v>0</v>
      </c>
      <c r="BB108" s="457">
        <v>0</v>
      </c>
      <c r="BC108" s="457">
        <v>0</v>
      </c>
      <c r="BD108" s="457">
        <v>0</v>
      </c>
      <c r="BE108" s="457">
        <v>0</v>
      </c>
      <c r="BF108" s="457">
        <v>0</v>
      </c>
      <c r="BG108" s="457">
        <v>0</v>
      </c>
      <c r="BH108" s="457">
        <v>0</v>
      </c>
      <c r="BI108" s="457">
        <v>0</v>
      </c>
      <c r="BJ108" s="457">
        <v>0</v>
      </c>
      <c r="BK108" s="457">
        <v>0</v>
      </c>
      <c r="BL108" s="457">
        <v>0</v>
      </c>
      <c r="BM108" s="457">
        <v>0</v>
      </c>
      <c r="BN108" s="457">
        <v>0</v>
      </c>
      <c r="BO108" s="457">
        <v>0</v>
      </c>
      <c r="BP108" s="457">
        <v>0</v>
      </c>
      <c r="BQ108" s="457">
        <v>0</v>
      </c>
      <c r="BR108" s="457">
        <v>0</v>
      </c>
      <c r="BS108" s="457">
        <v>0</v>
      </c>
      <c r="BT108" s="457">
        <v>0</v>
      </c>
      <c r="BU108" s="457">
        <v>0</v>
      </c>
      <c r="BV108" s="457">
        <v>0</v>
      </c>
      <c r="BW108" s="457">
        <v>0</v>
      </c>
      <c r="BX108" s="457">
        <v>0</v>
      </c>
      <c r="BY108" s="457">
        <v>0</v>
      </c>
      <c r="BZ108" s="457">
        <v>0</v>
      </c>
      <c r="CA108" s="457">
        <v>0</v>
      </c>
      <c r="CB108" s="457">
        <v>0</v>
      </c>
      <c r="CC108" s="457">
        <v>0</v>
      </c>
      <c r="CD108" s="457">
        <v>0</v>
      </c>
      <c r="CE108" s="457">
        <v>2880</v>
      </c>
      <c r="CF108" s="457">
        <v>0</v>
      </c>
      <c r="CG108" s="457">
        <v>36</v>
      </c>
      <c r="CH108" s="457">
        <v>0</v>
      </c>
      <c r="CI108" s="457">
        <v>0</v>
      </c>
      <c r="CJ108" s="457">
        <v>0</v>
      </c>
      <c r="CK108" s="457">
        <v>0</v>
      </c>
      <c r="CL108" s="457">
        <v>0</v>
      </c>
      <c r="CM108" s="457">
        <v>0</v>
      </c>
      <c r="CN108" s="457">
        <v>0</v>
      </c>
      <c r="CO108" s="457">
        <v>0</v>
      </c>
      <c r="CP108" s="457">
        <v>0</v>
      </c>
      <c r="CQ108" s="457">
        <v>0</v>
      </c>
      <c r="CR108" s="457">
        <v>0</v>
      </c>
      <c r="CS108" s="457">
        <v>0</v>
      </c>
      <c r="CT108" s="457">
        <v>0</v>
      </c>
      <c r="CU108" s="457">
        <v>0</v>
      </c>
      <c r="CV108" s="457">
        <v>0</v>
      </c>
      <c r="CW108" s="457">
        <v>0</v>
      </c>
      <c r="CX108" s="457">
        <v>0</v>
      </c>
      <c r="CY108" s="457">
        <v>0</v>
      </c>
      <c r="CZ108" s="457">
        <v>0</v>
      </c>
      <c r="DA108" s="457">
        <v>0</v>
      </c>
      <c r="DB108" s="457">
        <v>0</v>
      </c>
      <c r="DC108" s="457">
        <v>0</v>
      </c>
      <c r="DD108" s="457">
        <v>0</v>
      </c>
      <c r="DE108" s="457">
        <v>0</v>
      </c>
      <c r="DF108" s="457">
        <v>0</v>
      </c>
      <c r="DG108" s="457">
        <v>0</v>
      </c>
      <c r="DH108" s="457">
        <v>0</v>
      </c>
      <c r="DI108" s="457">
        <v>479</v>
      </c>
      <c r="DJ108" s="457">
        <v>0</v>
      </c>
      <c r="DK108" s="457">
        <v>0</v>
      </c>
      <c r="DL108" s="457">
        <v>0</v>
      </c>
      <c r="DM108" s="457">
        <v>0</v>
      </c>
      <c r="DN108" s="457">
        <v>0</v>
      </c>
      <c r="DO108" s="457">
        <v>0</v>
      </c>
      <c r="DP108" s="457">
        <v>0</v>
      </c>
      <c r="DQ108" s="457">
        <v>0</v>
      </c>
      <c r="DR108" s="457">
        <v>52173</v>
      </c>
      <c r="DS108" s="457">
        <v>0</v>
      </c>
      <c r="DT108" s="457">
        <v>19267</v>
      </c>
      <c r="DU108" s="457">
        <v>0</v>
      </c>
      <c r="DV108" s="457">
        <v>18121</v>
      </c>
      <c r="DW108" s="457">
        <v>1277</v>
      </c>
      <c r="DX108" s="457">
        <v>0</v>
      </c>
      <c r="DY108" s="362">
        <v>0</v>
      </c>
      <c r="DZ108">
        <v>0</v>
      </c>
      <c r="EA108">
        <v>0</v>
      </c>
    </row>
    <row r="109" spans="1:131">
      <c r="A109" s="362" t="s">
        <v>1972</v>
      </c>
      <c r="B109" s="457">
        <v>0</v>
      </c>
      <c r="C109" s="457">
        <v>0</v>
      </c>
      <c r="D109" s="457">
        <v>0</v>
      </c>
      <c r="E109" s="457">
        <v>0</v>
      </c>
      <c r="F109" s="457">
        <v>0</v>
      </c>
      <c r="G109" s="457">
        <v>0</v>
      </c>
      <c r="H109" s="457">
        <v>0</v>
      </c>
      <c r="I109" s="457">
        <v>0</v>
      </c>
      <c r="J109" s="457">
        <v>0</v>
      </c>
      <c r="K109" s="457">
        <v>0</v>
      </c>
      <c r="L109" s="457">
        <v>0</v>
      </c>
      <c r="M109" s="457">
        <v>0</v>
      </c>
      <c r="N109" s="457">
        <v>0</v>
      </c>
      <c r="O109" s="457">
        <v>0</v>
      </c>
      <c r="P109" s="457">
        <v>0</v>
      </c>
      <c r="Q109" s="457">
        <v>744</v>
      </c>
      <c r="R109" s="457">
        <v>0</v>
      </c>
      <c r="S109" s="457">
        <v>0</v>
      </c>
      <c r="T109" s="457">
        <v>0</v>
      </c>
      <c r="U109" s="457">
        <v>0</v>
      </c>
      <c r="V109" s="457">
        <v>0</v>
      </c>
      <c r="W109" s="457">
        <v>0</v>
      </c>
      <c r="X109" s="457">
        <v>0</v>
      </c>
      <c r="Y109" s="457">
        <v>0</v>
      </c>
      <c r="Z109" s="457">
        <v>0</v>
      </c>
      <c r="AA109" s="457">
        <v>0</v>
      </c>
      <c r="AB109" s="457">
        <v>0</v>
      </c>
      <c r="AC109" s="457">
        <v>0</v>
      </c>
      <c r="AD109" s="457">
        <v>0</v>
      </c>
      <c r="AE109" s="457">
        <v>0</v>
      </c>
      <c r="AF109" s="457">
        <v>0</v>
      </c>
      <c r="AG109" s="457">
        <v>0</v>
      </c>
      <c r="AH109" s="457">
        <v>0</v>
      </c>
      <c r="AI109" s="457">
        <v>0</v>
      </c>
      <c r="AJ109" s="457">
        <v>0</v>
      </c>
      <c r="AK109" s="457">
        <v>0</v>
      </c>
      <c r="AL109" s="457">
        <v>0</v>
      </c>
      <c r="AM109" s="457">
        <v>0</v>
      </c>
      <c r="AN109" s="457">
        <v>0</v>
      </c>
      <c r="AO109" s="457">
        <v>156</v>
      </c>
      <c r="AP109" s="457">
        <v>2135</v>
      </c>
      <c r="AQ109" s="457">
        <v>0</v>
      </c>
      <c r="AR109" s="457">
        <v>118</v>
      </c>
      <c r="AS109" s="457">
        <v>0</v>
      </c>
      <c r="AT109" s="457">
        <v>0</v>
      </c>
      <c r="AU109" s="457">
        <v>1449</v>
      </c>
      <c r="AV109" s="457">
        <v>81</v>
      </c>
      <c r="AW109" s="457">
        <v>0</v>
      </c>
      <c r="AX109" s="457">
        <v>373</v>
      </c>
      <c r="AY109" s="457">
        <v>17</v>
      </c>
      <c r="AZ109" s="457">
        <v>65</v>
      </c>
      <c r="BA109" s="457">
        <v>0</v>
      </c>
      <c r="BB109" s="457">
        <v>0</v>
      </c>
      <c r="BC109" s="457">
        <v>0</v>
      </c>
      <c r="BD109" s="457">
        <v>0</v>
      </c>
      <c r="BE109" s="457">
        <v>0</v>
      </c>
      <c r="BF109" s="457">
        <v>0</v>
      </c>
      <c r="BG109" s="457">
        <v>0</v>
      </c>
      <c r="BH109" s="457">
        <v>0</v>
      </c>
      <c r="BI109" s="457">
        <v>0</v>
      </c>
      <c r="BJ109" s="457">
        <v>0</v>
      </c>
      <c r="BK109" s="457">
        <v>0</v>
      </c>
      <c r="BL109" s="457">
        <v>0</v>
      </c>
      <c r="BM109" s="457">
        <v>0</v>
      </c>
      <c r="BN109" s="457">
        <v>0</v>
      </c>
      <c r="BO109" s="457">
        <v>0</v>
      </c>
      <c r="BP109" s="457">
        <v>0</v>
      </c>
      <c r="BQ109" s="457">
        <v>0</v>
      </c>
      <c r="BR109" s="457">
        <v>0</v>
      </c>
      <c r="BS109" s="457">
        <v>0</v>
      </c>
      <c r="BT109" s="457">
        <v>0</v>
      </c>
      <c r="BU109" s="457">
        <v>0</v>
      </c>
      <c r="BV109" s="457">
        <v>0</v>
      </c>
      <c r="BW109" s="457">
        <v>0</v>
      </c>
      <c r="BX109" s="457">
        <v>0</v>
      </c>
      <c r="BY109" s="457">
        <v>0</v>
      </c>
      <c r="BZ109" s="457">
        <v>0</v>
      </c>
      <c r="CA109" s="457">
        <v>0</v>
      </c>
      <c r="CB109" s="457">
        <v>0</v>
      </c>
      <c r="CC109" s="457">
        <v>0</v>
      </c>
      <c r="CD109" s="457">
        <v>0</v>
      </c>
      <c r="CE109" s="457">
        <v>0</v>
      </c>
      <c r="CF109" s="457">
        <v>0</v>
      </c>
      <c r="CG109" s="457">
        <v>0</v>
      </c>
      <c r="CH109" s="457">
        <v>0</v>
      </c>
      <c r="CI109" s="457">
        <v>0</v>
      </c>
      <c r="CJ109" s="457">
        <v>0</v>
      </c>
      <c r="CK109" s="457">
        <v>0</v>
      </c>
      <c r="CL109" s="457">
        <v>0</v>
      </c>
      <c r="CM109" s="457">
        <v>0</v>
      </c>
      <c r="CN109" s="457">
        <v>0</v>
      </c>
      <c r="CO109" s="457">
        <v>0</v>
      </c>
      <c r="CP109" s="457">
        <v>0</v>
      </c>
      <c r="CQ109" s="457">
        <v>0</v>
      </c>
      <c r="CR109" s="457">
        <v>0</v>
      </c>
      <c r="CS109" s="457">
        <v>0</v>
      </c>
      <c r="CT109" s="457">
        <v>0</v>
      </c>
      <c r="CU109" s="457">
        <v>1</v>
      </c>
      <c r="CV109" s="457">
        <v>0</v>
      </c>
      <c r="CW109" s="457">
        <v>640</v>
      </c>
      <c r="CX109" s="457">
        <v>181</v>
      </c>
      <c r="CY109" s="457">
        <v>0</v>
      </c>
      <c r="CZ109" s="457">
        <v>0</v>
      </c>
      <c r="DA109" s="457">
        <v>0</v>
      </c>
      <c r="DB109" s="457">
        <v>0</v>
      </c>
      <c r="DC109" s="457">
        <v>0</v>
      </c>
      <c r="DD109" s="457">
        <v>0</v>
      </c>
      <c r="DE109" s="457">
        <v>0</v>
      </c>
      <c r="DF109" s="457">
        <v>0</v>
      </c>
      <c r="DG109" s="457">
        <v>0</v>
      </c>
      <c r="DH109" s="457">
        <v>0</v>
      </c>
      <c r="DI109" s="457">
        <v>2062</v>
      </c>
      <c r="DJ109" s="457">
        <v>937</v>
      </c>
      <c r="DK109" s="457">
        <v>0</v>
      </c>
      <c r="DL109" s="457">
        <v>16182</v>
      </c>
      <c r="DM109" s="457">
        <v>2286</v>
      </c>
      <c r="DN109" s="457">
        <v>35500</v>
      </c>
      <c r="DO109" s="457">
        <v>0</v>
      </c>
      <c r="DP109" s="457">
        <v>0</v>
      </c>
      <c r="DQ109" s="457">
        <v>0</v>
      </c>
      <c r="DR109" s="457">
        <v>1448</v>
      </c>
      <c r="DS109" s="457">
        <v>0</v>
      </c>
      <c r="DT109" s="457">
        <v>98</v>
      </c>
      <c r="DU109" s="457">
        <v>0</v>
      </c>
      <c r="DV109" s="457">
        <v>115908</v>
      </c>
      <c r="DW109" s="457">
        <v>42760</v>
      </c>
      <c r="DX109" s="457">
        <v>0</v>
      </c>
      <c r="DY109" s="362">
        <v>90266</v>
      </c>
      <c r="DZ109">
        <v>0</v>
      </c>
      <c r="EA109">
        <v>0</v>
      </c>
    </row>
    <row r="110" spans="1:131">
      <c r="A110" s="362" t="s">
        <v>2252</v>
      </c>
      <c r="B110" s="457">
        <v>0</v>
      </c>
      <c r="C110" s="457">
        <v>0</v>
      </c>
      <c r="D110" s="457">
        <v>0</v>
      </c>
      <c r="E110" s="457">
        <v>0</v>
      </c>
      <c r="F110" s="457">
        <v>0</v>
      </c>
      <c r="G110" s="457">
        <v>0</v>
      </c>
      <c r="H110" s="457">
        <v>0</v>
      </c>
      <c r="I110" s="457">
        <v>0</v>
      </c>
      <c r="J110" s="457">
        <v>0</v>
      </c>
      <c r="K110" s="457">
        <v>0</v>
      </c>
      <c r="L110" s="457">
        <v>0</v>
      </c>
      <c r="M110" s="457">
        <v>0</v>
      </c>
      <c r="N110" s="457">
        <v>0</v>
      </c>
      <c r="O110" s="457">
        <v>0</v>
      </c>
      <c r="P110" s="457">
        <v>0</v>
      </c>
      <c r="Q110" s="457">
        <v>0</v>
      </c>
      <c r="R110" s="457">
        <v>0</v>
      </c>
      <c r="S110" s="457">
        <v>0</v>
      </c>
      <c r="T110" s="457">
        <v>0</v>
      </c>
      <c r="U110" s="457">
        <v>0</v>
      </c>
      <c r="V110" s="457">
        <v>0</v>
      </c>
      <c r="W110" s="457">
        <v>0</v>
      </c>
      <c r="X110" s="457">
        <v>0</v>
      </c>
      <c r="Y110" s="457">
        <v>0</v>
      </c>
      <c r="Z110" s="457">
        <v>0</v>
      </c>
      <c r="AA110" s="457">
        <v>0</v>
      </c>
      <c r="AB110" s="457">
        <v>0</v>
      </c>
      <c r="AC110" s="457">
        <v>0</v>
      </c>
      <c r="AD110" s="457">
        <v>0</v>
      </c>
      <c r="AE110" s="457">
        <v>0</v>
      </c>
      <c r="AF110" s="457">
        <v>0</v>
      </c>
      <c r="AG110" s="457">
        <v>0</v>
      </c>
      <c r="AH110" s="457">
        <v>0</v>
      </c>
      <c r="AI110" s="457">
        <v>0</v>
      </c>
      <c r="AJ110" s="457">
        <v>0</v>
      </c>
      <c r="AK110" s="457">
        <v>0</v>
      </c>
      <c r="AL110" s="457">
        <v>0</v>
      </c>
      <c r="AM110" s="457">
        <v>0</v>
      </c>
      <c r="AN110" s="457">
        <v>0</v>
      </c>
      <c r="AO110" s="457">
        <v>0</v>
      </c>
      <c r="AP110" s="457">
        <v>2206</v>
      </c>
      <c r="AQ110" s="457">
        <v>0</v>
      </c>
      <c r="AR110" s="457">
        <v>952</v>
      </c>
      <c r="AS110" s="457">
        <v>0</v>
      </c>
      <c r="AT110" s="457">
        <v>0</v>
      </c>
      <c r="AU110" s="457">
        <v>258</v>
      </c>
      <c r="AV110" s="457">
        <v>298</v>
      </c>
      <c r="AW110" s="457">
        <v>0</v>
      </c>
      <c r="AX110" s="457">
        <v>0</v>
      </c>
      <c r="AY110" s="457">
        <v>0</v>
      </c>
      <c r="AZ110" s="457">
        <v>0</v>
      </c>
      <c r="BA110" s="457">
        <v>0</v>
      </c>
      <c r="BB110" s="457">
        <v>0</v>
      </c>
      <c r="BC110" s="457">
        <v>0</v>
      </c>
      <c r="BD110" s="457">
        <v>0</v>
      </c>
      <c r="BE110" s="457">
        <v>0</v>
      </c>
      <c r="BF110" s="457">
        <v>0</v>
      </c>
      <c r="BG110" s="457">
        <v>0</v>
      </c>
      <c r="BH110" s="457">
        <v>0</v>
      </c>
      <c r="BI110" s="457">
        <v>0</v>
      </c>
      <c r="BJ110" s="457">
        <v>0</v>
      </c>
      <c r="BK110" s="457">
        <v>0</v>
      </c>
      <c r="BL110" s="457">
        <v>0</v>
      </c>
      <c r="BM110" s="457">
        <v>0</v>
      </c>
      <c r="BN110" s="457">
        <v>0</v>
      </c>
      <c r="BO110" s="457">
        <v>0</v>
      </c>
      <c r="BP110" s="457">
        <v>0</v>
      </c>
      <c r="BQ110" s="457">
        <v>0</v>
      </c>
      <c r="BR110" s="457">
        <v>0</v>
      </c>
      <c r="BS110" s="457">
        <v>0</v>
      </c>
      <c r="BT110" s="457">
        <v>0</v>
      </c>
      <c r="BU110" s="457">
        <v>0</v>
      </c>
      <c r="BV110" s="457">
        <v>0</v>
      </c>
      <c r="BW110" s="457">
        <v>0</v>
      </c>
      <c r="BX110" s="457">
        <v>0</v>
      </c>
      <c r="BY110" s="457">
        <v>0</v>
      </c>
      <c r="BZ110" s="457">
        <v>0</v>
      </c>
      <c r="CA110" s="457">
        <v>0</v>
      </c>
      <c r="CB110" s="457">
        <v>0</v>
      </c>
      <c r="CC110" s="457">
        <v>0</v>
      </c>
      <c r="CD110" s="457">
        <v>0</v>
      </c>
      <c r="CE110" s="457">
        <v>0</v>
      </c>
      <c r="CF110" s="457">
        <v>0</v>
      </c>
      <c r="CG110" s="457">
        <v>0</v>
      </c>
      <c r="CH110" s="457">
        <v>0</v>
      </c>
      <c r="CI110" s="457">
        <v>0</v>
      </c>
      <c r="CJ110" s="457">
        <v>0</v>
      </c>
      <c r="CK110" s="457">
        <v>0</v>
      </c>
      <c r="CL110" s="457">
        <v>0</v>
      </c>
      <c r="CM110" s="457">
        <v>0</v>
      </c>
      <c r="CN110" s="457">
        <v>0</v>
      </c>
      <c r="CO110" s="457">
        <v>0</v>
      </c>
      <c r="CP110" s="457">
        <v>0</v>
      </c>
      <c r="CQ110" s="457">
        <v>0</v>
      </c>
      <c r="CR110" s="457">
        <v>0</v>
      </c>
      <c r="CS110" s="457">
        <v>0</v>
      </c>
      <c r="CT110" s="457">
        <v>0</v>
      </c>
      <c r="CU110" s="457">
        <v>0</v>
      </c>
      <c r="CV110" s="457">
        <v>0</v>
      </c>
      <c r="CW110" s="457">
        <v>0</v>
      </c>
      <c r="CX110" s="457">
        <v>0</v>
      </c>
      <c r="CY110" s="457">
        <v>0</v>
      </c>
      <c r="CZ110" s="457">
        <v>533</v>
      </c>
      <c r="DA110" s="457">
        <v>0</v>
      </c>
      <c r="DB110" s="457">
        <v>0</v>
      </c>
      <c r="DC110" s="457">
        <v>0</v>
      </c>
      <c r="DD110" s="457">
        <v>0</v>
      </c>
      <c r="DE110" s="457">
        <v>0</v>
      </c>
      <c r="DF110" s="457">
        <v>0</v>
      </c>
      <c r="DG110" s="457">
        <v>0</v>
      </c>
      <c r="DH110" s="457">
        <v>0</v>
      </c>
      <c r="DI110" s="457">
        <v>337</v>
      </c>
      <c r="DJ110" s="457">
        <v>0</v>
      </c>
      <c r="DK110" s="457">
        <v>0</v>
      </c>
      <c r="DL110" s="457">
        <v>245</v>
      </c>
      <c r="DM110" s="457">
        <v>0</v>
      </c>
      <c r="DN110" s="457">
        <v>714</v>
      </c>
      <c r="DO110" s="457">
        <v>0</v>
      </c>
      <c r="DP110" s="457">
        <v>0</v>
      </c>
      <c r="DQ110" s="457">
        <v>0</v>
      </c>
      <c r="DR110" s="457">
        <v>155137</v>
      </c>
      <c r="DS110" s="457">
        <v>0</v>
      </c>
      <c r="DT110" s="457">
        <v>116440</v>
      </c>
      <c r="DU110" s="457">
        <v>5033</v>
      </c>
      <c r="DV110" s="457">
        <v>22020</v>
      </c>
      <c r="DW110" s="457">
        <v>5410</v>
      </c>
      <c r="DX110" s="457">
        <v>0</v>
      </c>
      <c r="DY110" s="362">
        <v>1154</v>
      </c>
      <c r="DZ110">
        <v>5868</v>
      </c>
      <c r="EA110">
        <v>0</v>
      </c>
    </row>
    <row r="111" spans="1:131">
      <c r="A111" s="362" t="s">
        <v>2286</v>
      </c>
      <c r="B111" s="457">
        <v>0</v>
      </c>
      <c r="C111" s="457">
        <v>0</v>
      </c>
      <c r="D111" s="457">
        <v>0</v>
      </c>
      <c r="E111" s="457">
        <v>0</v>
      </c>
      <c r="F111" s="457">
        <v>0</v>
      </c>
      <c r="G111" s="457">
        <v>0</v>
      </c>
      <c r="H111" s="457">
        <v>0</v>
      </c>
      <c r="I111" s="457">
        <v>0</v>
      </c>
      <c r="J111" s="457">
        <v>0</v>
      </c>
      <c r="K111" s="457">
        <v>0</v>
      </c>
      <c r="L111" s="457">
        <v>0</v>
      </c>
      <c r="M111" s="457">
        <v>0</v>
      </c>
      <c r="N111" s="457">
        <v>0</v>
      </c>
      <c r="O111" s="457">
        <v>0</v>
      </c>
      <c r="P111" s="457">
        <v>0</v>
      </c>
      <c r="Q111" s="457">
        <v>0</v>
      </c>
      <c r="R111" s="457">
        <v>0</v>
      </c>
      <c r="S111" s="457">
        <v>0</v>
      </c>
      <c r="T111" s="457">
        <v>0</v>
      </c>
      <c r="U111" s="457">
        <v>0</v>
      </c>
      <c r="V111" s="457">
        <v>0</v>
      </c>
      <c r="W111" s="457">
        <v>0</v>
      </c>
      <c r="X111" s="457">
        <v>0</v>
      </c>
      <c r="Y111" s="457">
        <v>0</v>
      </c>
      <c r="Z111" s="457">
        <v>0</v>
      </c>
      <c r="AA111" s="457">
        <v>0</v>
      </c>
      <c r="AB111" s="457">
        <v>0</v>
      </c>
      <c r="AC111" s="457">
        <v>0</v>
      </c>
      <c r="AD111" s="457">
        <v>0</v>
      </c>
      <c r="AE111" s="457">
        <v>0</v>
      </c>
      <c r="AF111" s="457">
        <v>0</v>
      </c>
      <c r="AG111" s="457">
        <v>0</v>
      </c>
      <c r="AH111" s="457">
        <v>0</v>
      </c>
      <c r="AI111" s="457">
        <v>0</v>
      </c>
      <c r="AJ111" s="457">
        <v>0</v>
      </c>
      <c r="AK111" s="457">
        <v>0</v>
      </c>
      <c r="AL111" s="457">
        <v>0</v>
      </c>
      <c r="AM111" s="457">
        <v>0</v>
      </c>
      <c r="AN111" s="457">
        <v>0</v>
      </c>
      <c r="AO111" s="457">
        <v>0</v>
      </c>
      <c r="AP111" s="457">
        <v>1378</v>
      </c>
      <c r="AQ111" s="457">
        <v>487</v>
      </c>
      <c r="AR111" s="457">
        <v>268</v>
      </c>
      <c r="AS111" s="457">
        <v>0</v>
      </c>
      <c r="AT111" s="457">
        <v>0</v>
      </c>
      <c r="AU111" s="457">
        <v>2528</v>
      </c>
      <c r="AV111" s="457">
        <v>86</v>
      </c>
      <c r="AW111" s="457">
        <v>0</v>
      </c>
      <c r="AX111" s="457">
        <v>1791</v>
      </c>
      <c r="AY111" s="457">
        <v>0</v>
      </c>
      <c r="AZ111" s="457">
        <v>0</v>
      </c>
      <c r="BA111" s="457">
        <v>0</v>
      </c>
      <c r="BB111" s="457">
        <v>0</v>
      </c>
      <c r="BC111" s="457">
        <v>0</v>
      </c>
      <c r="BD111" s="457">
        <v>0</v>
      </c>
      <c r="BE111" s="457">
        <v>0</v>
      </c>
      <c r="BF111" s="457">
        <v>0</v>
      </c>
      <c r="BG111" s="457">
        <v>0</v>
      </c>
      <c r="BH111" s="457">
        <v>0</v>
      </c>
      <c r="BI111" s="457">
        <v>0</v>
      </c>
      <c r="BJ111" s="457">
        <v>0</v>
      </c>
      <c r="BK111" s="457">
        <v>0</v>
      </c>
      <c r="BL111" s="457">
        <v>0</v>
      </c>
      <c r="BM111" s="457">
        <v>0</v>
      </c>
      <c r="BN111" s="457">
        <v>0</v>
      </c>
      <c r="BO111" s="457">
        <v>0</v>
      </c>
      <c r="BP111" s="457">
        <v>0</v>
      </c>
      <c r="BQ111" s="457">
        <v>0</v>
      </c>
      <c r="BR111" s="457">
        <v>0</v>
      </c>
      <c r="BS111" s="457">
        <v>0</v>
      </c>
      <c r="BT111" s="457">
        <v>0</v>
      </c>
      <c r="BU111" s="457">
        <v>0</v>
      </c>
      <c r="BV111" s="457">
        <v>0</v>
      </c>
      <c r="BW111" s="457">
        <v>0</v>
      </c>
      <c r="BX111" s="457">
        <v>0</v>
      </c>
      <c r="BY111" s="457">
        <v>0</v>
      </c>
      <c r="BZ111" s="457">
        <v>0</v>
      </c>
      <c r="CA111" s="457">
        <v>0</v>
      </c>
      <c r="CB111" s="457">
        <v>0</v>
      </c>
      <c r="CC111" s="457">
        <v>0</v>
      </c>
      <c r="CD111" s="457">
        <v>0</v>
      </c>
      <c r="CE111" s="457">
        <v>514</v>
      </c>
      <c r="CF111" s="457">
        <v>0</v>
      </c>
      <c r="CG111" s="457">
        <v>93</v>
      </c>
      <c r="CH111" s="457">
        <v>0</v>
      </c>
      <c r="CI111" s="457">
        <v>0</v>
      </c>
      <c r="CJ111" s="457">
        <v>0</v>
      </c>
      <c r="CK111" s="457">
        <v>0</v>
      </c>
      <c r="CL111" s="457">
        <v>0</v>
      </c>
      <c r="CM111" s="457">
        <v>0</v>
      </c>
      <c r="CN111" s="457">
        <v>0</v>
      </c>
      <c r="CO111" s="457">
        <v>0</v>
      </c>
      <c r="CP111" s="457">
        <v>0</v>
      </c>
      <c r="CQ111" s="457">
        <v>0</v>
      </c>
      <c r="CR111" s="457">
        <v>0</v>
      </c>
      <c r="CS111" s="457">
        <v>0</v>
      </c>
      <c r="CT111" s="457">
        <v>12</v>
      </c>
      <c r="CU111" s="457">
        <v>0</v>
      </c>
      <c r="CV111" s="457">
        <v>0</v>
      </c>
      <c r="CW111" s="457">
        <v>0</v>
      </c>
      <c r="CX111" s="457">
        <v>0</v>
      </c>
      <c r="CY111" s="457">
        <v>0</v>
      </c>
      <c r="CZ111" s="457">
        <v>0</v>
      </c>
      <c r="DA111" s="457">
        <v>0</v>
      </c>
      <c r="DB111" s="457">
        <v>0</v>
      </c>
      <c r="DC111" s="457">
        <v>0</v>
      </c>
      <c r="DD111" s="457">
        <v>0</v>
      </c>
      <c r="DE111" s="457">
        <v>0</v>
      </c>
      <c r="DF111" s="457">
        <v>0</v>
      </c>
      <c r="DG111" s="457">
        <v>0</v>
      </c>
      <c r="DH111" s="457">
        <v>0</v>
      </c>
      <c r="DI111" s="457">
        <v>847</v>
      </c>
      <c r="DJ111" s="457">
        <v>170</v>
      </c>
      <c r="DK111" s="457">
        <v>0</v>
      </c>
      <c r="DL111" s="457">
        <v>28880</v>
      </c>
      <c r="DM111" s="457">
        <v>0</v>
      </c>
      <c r="DN111" s="457">
        <v>5760</v>
      </c>
      <c r="DO111" s="457">
        <v>0</v>
      </c>
      <c r="DP111" s="457">
        <v>0</v>
      </c>
      <c r="DQ111" s="457">
        <v>0</v>
      </c>
      <c r="DR111" s="457">
        <v>622660</v>
      </c>
      <c r="DS111" s="457">
        <v>0</v>
      </c>
      <c r="DT111" s="457">
        <v>578821</v>
      </c>
      <c r="DU111" s="457">
        <v>0</v>
      </c>
      <c r="DV111" s="457">
        <v>25218</v>
      </c>
      <c r="DW111" s="457">
        <v>5172</v>
      </c>
      <c r="DX111" s="457">
        <v>0</v>
      </c>
      <c r="DY111" s="362">
        <v>4783</v>
      </c>
      <c r="DZ111">
        <v>100</v>
      </c>
      <c r="EA111">
        <v>0</v>
      </c>
    </row>
    <row r="112" spans="1:131">
      <c r="A112" s="362" t="s">
        <v>2319</v>
      </c>
      <c r="B112" s="457">
        <v>0</v>
      </c>
      <c r="C112" s="457">
        <v>0</v>
      </c>
      <c r="D112" s="457">
        <v>0</v>
      </c>
      <c r="E112" s="457">
        <v>0</v>
      </c>
      <c r="F112" s="457">
        <v>0</v>
      </c>
      <c r="G112" s="457">
        <v>0</v>
      </c>
      <c r="H112" s="457">
        <v>0</v>
      </c>
      <c r="I112" s="457">
        <v>0</v>
      </c>
      <c r="J112" s="457">
        <v>0</v>
      </c>
      <c r="K112" s="457">
        <v>0</v>
      </c>
      <c r="L112" s="457">
        <v>0</v>
      </c>
      <c r="M112" s="457">
        <v>0</v>
      </c>
      <c r="N112" s="457">
        <v>0</v>
      </c>
      <c r="O112" s="457">
        <v>0</v>
      </c>
      <c r="P112" s="457">
        <v>0</v>
      </c>
      <c r="Q112" s="457">
        <v>1915</v>
      </c>
      <c r="R112" s="457">
        <v>0</v>
      </c>
      <c r="S112" s="457">
        <v>0</v>
      </c>
      <c r="T112" s="457">
        <v>0</v>
      </c>
      <c r="U112" s="457">
        <v>0</v>
      </c>
      <c r="V112" s="457">
        <v>0</v>
      </c>
      <c r="W112" s="457">
        <v>0</v>
      </c>
      <c r="X112" s="457">
        <v>0</v>
      </c>
      <c r="Y112" s="457">
        <v>0</v>
      </c>
      <c r="Z112" s="457">
        <v>0</v>
      </c>
      <c r="AA112" s="457">
        <v>0</v>
      </c>
      <c r="AB112" s="457">
        <v>0</v>
      </c>
      <c r="AC112" s="457">
        <v>0</v>
      </c>
      <c r="AD112" s="457">
        <v>0</v>
      </c>
      <c r="AE112" s="457">
        <v>0</v>
      </c>
      <c r="AF112" s="457">
        <v>0</v>
      </c>
      <c r="AG112" s="457">
        <v>0</v>
      </c>
      <c r="AH112" s="457">
        <v>0</v>
      </c>
      <c r="AI112" s="457">
        <v>0</v>
      </c>
      <c r="AJ112" s="457">
        <v>0</v>
      </c>
      <c r="AK112" s="457">
        <v>0</v>
      </c>
      <c r="AL112" s="457">
        <v>0</v>
      </c>
      <c r="AM112" s="457">
        <v>0</v>
      </c>
      <c r="AN112" s="457">
        <v>0</v>
      </c>
      <c r="AO112" s="457">
        <v>7998</v>
      </c>
      <c r="AP112" s="457">
        <v>619</v>
      </c>
      <c r="AQ112" s="457">
        <v>1121</v>
      </c>
      <c r="AR112" s="457">
        <v>4647</v>
      </c>
      <c r="AS112" s="457">
        <v>0</v>
      </c>
      <c r="AT112" s="457">
        <v>0</v>
      </c>
      <c r="AU112" s="457">
        <v>1802</v>
      </c>
      <c r="AV112" s="457">
        <v>0</v>
      </c>
      <c r="AW112" s="457">
        <v>0</v>
      </c>
      <c r="AX112" s="457">
        <v>318</v>
      </c>
      <c r="AY112" s="457">
        <v>0</v>
      </c>
      <c r="AZ112" s="457">
        <v>14</v>
      </c>
      <c r="BA112" s="457">
        <v>0</v>
      </c>
      <c r="BB112" s="457">
        <v>0</v>
      </c>
      <c r="BC112" s="457">
        <v>0</v>
      </c>
      <c r="BD112" s="457">
        <v>0</v>
      </c>
      <c r="BE112" s="457">
        <v>0</v>
      </c>
      <c r="BF112" s="457">
        <v>0</v>
      </c>
      <c r="BG112" s="457">
        <v>0</v>
      </c>
      <c r="BH112" s="457">
        <v>0</v>
      </c>
      <c r="BI112" s="457">
        <v>0</v>
      </c>
      <c r="BJ112" s="457">
        <v>0</v>
      </c>
      <c r="BK112" s="457">
        <v>0</v>
      </c>
      <c r="BL112" s="457">
        <v>0</v>
      </c>
      <c r="BM112" s="457">
        <v>0</v>
      </c>
      <c r="BN112" s="457">
        <v>0</v>
      </c>
      <c r="BO112" s="457">
        <v>0</v>
      </c>
      <c r="BP112" s="457">
        <v>0</v>
      </c>
      <c r="BQ112" s="457">
        <v>0</v>
      </c>
      <c r="BR112" s="457">
        <v>0</v>
      </c>
      <c r="BS112" s="457">
        <v>0</v>
      </c>
      <c r="BT112" s="457">
        <v>0</v>
      </c>
      <c r="BU112" s="457">
        <v>0</v>
      </c>
      <c r="BV112" s="457">
        <v>0</v>
      </c>
      <c r="BW112" s="457">
        <v>0</v>
      </c>
      <c r="BX112" s="457">
        <v>0</v>
      </c>
      <c r="BY112" s="457">
        <v>0</v>
      </c>
      <c r="BZ112" s="457">
        <v>0</v>
      </c>
      <c r="CA112" s="457">
        <v>0</v>
      </c>
      <c r="CB112" s="457">
        <v>99</v>
      </c>
      <c r="CC112" s="457">
        <v>0</v>
      </c>
      <c r="CD112" s="457">
        <v>0</v>
      </c>
      <c r="CE112" s="457">
        <v>28</v>
      </c>
      <c r="CF112" s="457">
        <v>0</v>
      </c>
      <c r="CG112" s="457">
        <v>0</v>
      </c>
      <c r="CH112" s="457">
        <v>0</v>
      </c>
      <c r="CI112" s="457">
        <v>0</v>
      </c>
      <c r="CJ112" s="457">
        <v>0</v>
      </c>
      <c r="CK112" s="457">
        <v>0</v>
      </c>
      <c r="CL112" s="457">
        <v>0</v>
      </c>
      <c r="CM112" s="457">
        <v>0</v>
      </c>
      <c r="CN112" s="457">
        <v>138</v>
      </c>
      <c r="CO112" s="457">
        <v>0</v>
      </c>
      <c r="CP112" s="457">
        <v>0</v>
      </c>
      <c r="CQ112" s="457">
        <v>0</v>
      </c>
      <c r="CR112" s="457">
        <v>0</v>
      </c>
      <c r="CS112" s="457">
        <v>0</v>
      </c>
      <c r="CT112" s="457">
        <v>0</v>
      </c>
      <c r="CU112" s="457">
        <v>0</v>
      </c>
      <c r="CV112" s="457">
        <v>0</v>
      </c>
      <c r="CW112" s="457">
        <v>5253</v>
      </c>
      <c r="CX112" s="457">
        <v>0</v>
      </c>
      <c r="CY112" s="457">
        <v>1441</v>
      </c>
      <c r="CZ112" s="457">
        <v>0</v>
      </c>
      <c r="DA112" s="457">
        <v>0</v>
      </c>
      <c r="DB112" s="457">
        <v>0</v>
      </c>
      <c r="DC112" s="457">
        <v>0</v>
      </c>
      <c r="DD112" s="457">
        <v>0</v>
      </c>
      <c r="DE112" s="457">
        <v>0</v>
      </c>
      <c r="DF112" s="457">
        <v>0</v>
      </c>
      <c r="DG112" s="457">
        <v>0</v>
      </c>
      <c r="DH112" s="457">
        <v>0</v>
      </c>
      <c r="DI112" s="457">
        <v>242</v>
      </c>
      <c r="DJ112" s="457">
        <v>0</v>
      </c>
      <c r="DK112" s="457">
        <v>20</v>
      </c>
      <c r="DL112" s="457">
        <v>0</v>
      </c>
      <c r="DM112" s="457">
        <v>0</v>
      </c>
      <c r="DN112" s="457">
        <v>0</v>
      </c>
      <c r="DO112" s="457">
        <v>0</v>
      </c>
      <c r="DP112" s="457">
        <v>0</v>
      </c>
      <c r="DQ112" s="457">
        <v>0</v>
      </c>
      <c r="DR112" s="457">
        <v>125571</v>
      </c>
      <c r="DS112" s="457">
        <v>60172</v>
      </c>
      <c r="DT112" s="457">
        <v>61836</v>
      </c>
      <c r="DU112" s="457">
        <v>0</v>
      </c>
      <c r="DV112" s="457">
        <v>17640</v>
      </c>
      <c r="DW112" s="457">
        <v>9732</v>
      </c>
      <c r="DX112" s="457">
        <v>0</v>
      </c>
      <c r="DY112" s="362">
        <v>0</v>
      </c>
      <c r="DZ112">
        <v>0</v>
      </c>
      <c r="EA112">
        <v>3818</v>
      </c>
    </row>
    <row r="113" spans="1:131">
      <c r="A113" s="362" t="s">
        <v>2349</v>
      </c>
      <c r="B113" s="457">
        <v>0</v>
      </c>
      <c r="C113" s="457">
        <v>0</v>
      </c>
      <c r="D113" s="457">
        <v>0</v>
      </c>
      <c r="E113" s="457">
        <v>0</v>
      </c>
      <c r="F113" s="457">
        <v>0</v>
      </c>
      <c r="G113" s="457">
        <v>0</v>
      </c>
      <c r="H113" s="457">
        <v>0</v>
      </c>
      <c r="I113" s="457">
        <v>0</v>
      </c>
      <c r="J113" s="457">
        <v>0</v>
      </c>
      <c r="K113" s="457">
        <v>0</v>
      </c>
      <c r="L113" s="457">
        <v>0</v>
      </c>
      <c r="M113" s="457">
        <v>0</v>
      </c>
      <c r="N113" s="457">
        <v>0</v>
      </c>
      <c r="O113" s="457">
        <v>0</v>
      </c>
      <c r="P113" s="457">
        <v>0</v>
      </c>
      <c r="Q113" s="457">
        <v>4</v>
      </c>
      <c r="R113" s="457">
        <v>0</v>
      </c>
      <c r="S113" s="457">
        <v>0</v>
      </c>
      <c r="T113" s="457">
        <v>0</v>
      </c>
      <c r="U113" s="457">
        <v>0</v>
      </c>
      <c r="V113" s="457">
        <v>0</v>
      </c>
      <c r="W113" s="457">
        <v>0</v>
      </c>
      <c r="X113" s="457">
        <v>0</v>
      </c>
      <c r="Y113" s="457">
        <v>0</v>
      </c>
      <c r="Z113" s="457">
        <v>0</v>
      </c>
      <c r="AA113" s="457">
        <v>0</v>
      </c>
      <c r="AB113" s="457">
        <v>0</v>
      </c>
      <c r="AC113" s="457">
        <v>0</v>
      </c>
      <c r="AD113" s="457">
        <v>0</v>
      </c>
      <c r="AE113" s="457">
        <v>0</v>
      </c>
      <c r="AF113" s="457">
        <v>57</v>
      </c>
      <c r="AG113" s="457">
        <v>0</v>
      </c>
      <c r="AH113" s="457">
        <v>47</v>
      </c>
      <c r="AI113" s="457">
        <v>0</v>
      </c>
      <c r="AJ113" s="457">
        <v>0</v>
      </c>
      <c r="AK113" s="457">
        <v>0</v>
      </c>
      <c r="AL113" s="457">
        <v>0</v>
      </c>
      <c r="AM113" s="457">
        <v>0</v>
      </c>
      <c r="AN113" s="457">
        <v>0</v>
      </c>
      <c r="AO113" s="457">
        <v>7813</v>
      </c>
      <c r="AP113" s="457">
        <v>543</v>
      </c>
      <c r="AQ113" s="457">
        <v>1459</v>
      </c>
      <c r="AR113" s="457">
        <v>104</v>
      </c>
      <c r="AS113" s="457">
        <v>1229</v>
      </c>
      <c r="AT113" s="457">
        <v>0</v>
      </c>
      <c r="AU113" s="457">
        <v>283</v>
      </c>
      <c r="AV113" s="457">
        <v>20</v>
      </c>
      <c r="AW113" s="457">
        <v>0</v>
      </c>
      <c r="AX113" s="457">
        <v>299</v>
      </c>
      <c r="AY113" s="457">
        <v>0</v>
      </c>
      <c r="AZ113" s="457">
        <v>0</v>
      </c>
      <c r="BA113" s="457">
        <v>0</v>
      </c>
      <c r="BB113" s="457">
        <v>0</v>
      </c>
      <c r="BC113" s="457">
        <v>0</v>
      </c>
      <c r="BD113" s="457">
        <v>0</v>
      </c>
      <c r="BE113" s="457">
        <v>0</v>
      </c>
      <c r="BF113" s="457">
        <v>0</v>
      </c>
      <c r="BG113" s="457">
        <v>19</v>
      </c>
      <c r="BH113" s="457">
        <v>0</v>
      </c>
      <c r="BI113" s="457">
        <v>0</v>
      </c>
      <c r="BJ113" s="457">
        <v>3170</v>
      </c>
      <c r="BK113" s="457">
        <v>0</v>
      </c>
      <c r="BL113" s="457">
        <v>0</v>
      </c>
      <c r="BM113" s="457">
        <v>0</v>
      </c>
      <c r="BN113" s="457">
        <v>0</v>
      </c>
      <c r="BO113" s="457">
        <v>0</v>
      </c>
      <c r="BP113" s="457">
        <v>0</v>
      </c>
      <c r="BQ113" s="457">
        <v>0</v>
      </c>
      <c r="BR113" s="457">
        <v>0</v>
      </c>
      <c r="BS113" s="457">
        <v>0</v>
      </c>
      <c r="BT113" s="457">
        <v>0</v>
      </c>
      <c r="BU113" s="457">
        <v>0</v>
      </c>
      <c r="BV113" s="457">
        <v>0</v>
      </c>
      <c r="BW113" s="457">
        <v>0</v>
      </c>
      <c r="BX113" s="457">
        <v>0</v>
      </c>
      <c r="BY113" s="457">
        <v>0</v>
      </c>
      <c r="BZ113" s="457">
        <v>0</v>
      </c>
      <c r="CA113" s="457">
        <v>0</v>
      </c>
      <c r="CB113" s="457">
        <v>0</v>
      </c>
      <c r="CC113" s="457">
        <v>0</v>
      </c>
      <c r="CD113" s="457">
        <v>0</v>
      </c>
      <c r="CE113" s="457">
        <v>0</v>
      </c>
      <c r="CF113" s="457">
        <v>0</v>
      </c>
      <c r="CG113" s="457">
        <v>0</v>
      </c>
      <c r="CH113" s="457">
        <v>0</v>
      </c>
      <c r="CI113" s="457">
        <v>0</v>
      </c>
      <c r="CJ113" s="457">
        <v>0</v>
      </c>
      <c r="CK113" s="457">
        <v>0</v>
      </c>
      <c r="CL113" s="457">
        <v>0</v>
      </c>
      <c r="CM113" s="457">
        <v>0</v>
      </c>
      <c r="CN113" s="457">
        <v>0</v>
      </c>
      <c r="CO113" s="457">
        <v>0</v>
      </c>
      <c r="CP113" s="457">
        <v>0</v>
      </c>
      <c r="CQ113" s="457">
        <v>0</v>
      </c>
      <c r="CR113" s="457">
        <v>0</v>
      </c>
      <c r="CS113" s="457">
        <v>0</v>
      </c>
      <c r="CT113" s="457">
        <v>0</v>
      </c>
      <c r="CU113" s="457">
        <v>0</v>
      </c>
      <c r="CV113" s="457">
        <v>0</v>
      </c>
      <c r="CW113" s="457">
        <v>0</v>
      </c>
      <c r="CX113" s="457">
        <v>0</v>
      </c>
      <c r="CY113" s="457">
        <v>0</v>
      </c>
      <c r="CZ113" s="457">
        <v>116</v>
      </c>
      <c r="DA113" s="457">
        <v>183</v>
      </c>
      <c r="DB113" s="457">
        <v>0</v>
      </c>
      <c r="DC113" s="457">
        <v>0</v>
      </c>
      <c r="DD113" s="457">
        <v>0</v>
      </c>
      <c r="DE113" s="457">
        <v>0</v>
      </c>
      <c r="DF113" s="457">
        <v>0</v>
      </c>
      <c r="DG113" s="457">
        <v>0</v>
      </c>
      <c r="DH113" s="457">
        <v>0</v>
      </c>
      <c r="DI113" s="457">
        <v>30</v>
      </c>
      <c r="DJ113" s="457">
        <v>0</v>
      </c>
      <c r="DK113" s="457">
        <v>0</v>
      </c>
      <c r="DL113" s="457">
        <v>0</v>
      </c>
      <c r="DM113" s="457">
        <v>0</v>
      </c>
      <c r="DN113" s="457">
        <v>500</v>
      </c>
      <c r="DO113" s="457">
        <v>0</v>
      </c>
      <c r="DP113" s="457">
        <v>0</v>
      </c>
      <c r="DQ113" s="457">
        <v>0</v>
      </c>
      <c r="DR113" s="457">
        <v>82052</v>
      </c>
      <c r="DS113" s="457">
        <v>62247</v>
      </c>
      <c r="DT113" s="457">
        <v>59150</v>
      </c>
      <c r="DU113" s="457">
        <v>0</v>
      </c>
      <c r="DV113" s="457">
        <v>6341</v>
      </c>
      <c r="DW113" s="457">
        <v>2464</v>
      </c>
      <c r="DX113" s="457">
        <v>1186</v>
      </c>
      <c r="DY113" s="362">
        <v>0</v>
      </c>
      <c r="DZ113">
        <v>0</v>
      </c>
      <c r="EA113">
        <v>800</v>
      </c>
    </row>
    <row r="114" spans="1:131">
      <c r="A114" s="362" t="s">
        <v>2400</v>
      </c>
      <c r="B114" s="457">
        <v>0</v>
      </c>
      <c r="C114" s="457">
        <v>0</v>
      </c>
      <c r="D114" s="457">
        <v>0</v>
      </c>
      <c r="E114" s="457">
        <v>0</v>
      </c>
      <c r="F114" s="457">
        <v>0</v>
      </c>
      <c r="G114" s="457">
        <v>0</v>
      </c>
      <c r="H114" s="457">
        <v>0</v>
      </c>
      <c r="I114" s="457">
        <v>0</v>
      </c>
      <c r="J114" s="457">
        <v>0</v>
      </c>
      <c r="K114" s="457">
        <v>0</v>
      </c>
      <c r="L114" s="457">
        <v>0</v>
      </c>
      <c r="M114" s="457">
        <v>0</v>
      </c>
      <c r="N114" s="457">
        <v>0</v>
      </c>
      <c r="O114" s="457">
        <v>255</v>
      </c>
      <c r="P114" s="457">
        <v>0</v>
      </c>
      <c r="Q114" s="457">
        <v>71</v>
      </c>
      <c r="R114" s="457">
        <v>0</v>
      </c>
      <c r="S114" s="457">
        <v>0</v>
      </c>
      <c r="T114" s="457">
        <v>0</v>
      </c>
      <c r="U114" s="457">
        <v>0</v>
      </c>
      <c r="V114" s="457">
        <v>0</v>
      </c>
      <c r="W114" s="457">
        <v>0</v>
      </c>
      <c r="X114" s="457">
        <v>0</v>
      </c>
      <c r="Y114" s="457">
        <v>0</v>
      </c>
      <c r="Z114" s="457">
        <v>0</v>
      </c>
      <c r="AA114" s="457">
        <v>0</v>
      </c>
      <c r="AB114" s="457">
        <v>0</v>
      </c>
      <c r="AC114" s="457">
        <v>0</v>
      </c>
      <c r="AD114" s="457">
        <v>0</v>
      </c>
      <c r="AE114" s="457">
        <v>0</v>
      </c>
      <c r="AF114" s="457">
        <v>0</v>
      </c>
      <c r="AG114" s="457">
        <v>0</v>
      </c>
      <c r="AH114" s="457">
        <v>0</v>
      </c>
      <c r="AI114" s="457">
        <v>0</v>
      </c>
      <c r="AJ114" s="457">
        <v>0</v>
      </c>
      <c r="AK114" s="457">
        <v>0</v>
      </c>
      <c r="AL114" s="457">
        <v>0</v>
      </c>
      <c r="AM114" s="457">
        <v>0</v>
      </c>
      <c r="AN114" s="457">
        <v>0</v>
      </c>
      <c r="AO114" s="457">
        <v>0</v>
      </c>
      <c r="AP114" s="457">
        <v>2530</v>
      </c>
      <c r="AQ114" s="457">
        <v>0</v>
      </c>
      <c r="AR114" s="457">
        <v>0</v>
      </c>
      <c r="AS114" s="457">
        <v>0</v>
      </c>
      <c r="AT114" s="457">
        <v>0</v>
      </c>
      <c r="AU114" s="457">
        <v>438</v>
      </c>
      <c r="AV114" s="457">
        <v>494</v>
      </c>
      <c r="AW114" s="457">
        <v>16</v>
      </c>
      <c r="AX114" s="457">
        <v>34</v>
      </c>
      <c r="AY114" s="457">
        <v>0</v>
      </c>
      <c r="AZ114" s="457">
        <v>0</v>
      </c>
      <c r="BA114" s="457">
        <v>0</v>
      </c>
      <c r="BB114" s="457">
        <v>0</v>
      </c>
      <c r="BC114" s="457">
        <v>0</v>
      </c>
      <c r="BD114" s="457">
        <v>0</v>
      </c>
      <c r="BE114" s="457">
        <v>0</v>
      </c>
      <c r="BF114" s="457">
        <v>0</v>
      </c>
      <c r="BG114" s="457">
        <v>0</v>
      </c>
      <c r="BH114" s="457">
        <v>0</v>
      </c>
      <c r="BI114" s="457">
        <v>0</v>
      </c>
      <c r="BJ114" s="457">
        <v>0</v>
      </c>
      <c r="BK114" s="457">
        <v>0</v>
      </c>
      <c r="BL114" s="457">
        <v>0</v>
      </c>
      <c r="BM114" s="457">
        <v>21</v>
      </c>
      <c r="BN114" s="457">
        <v>0</v>
      </c>
      <c r="BO114" s="457">
        <v>0</v>
      </c>
      <c r="BP114" s="457">
        <v>0</v>
      </c>
      <c r="BQ114" s="457">
        <v>0</v>
      </c>
      <c r="BR114" s="457">
        <v>0</v>
      </c>
      <c r="BS114" s="457">
        <v>0</v>
      </c>
      <c r="BT114" s="457">
        <v>0</v>
      </c>
      <c r="BU114" s="457">
        <v>0</v>
      </c>
      <c r="BV114" s="457">
        <v>0</v>
      </c>
      <c r="BW114" s="457">
        <v>0</v>
      </c>
      <c r="BX114" s="457">
        <v>0</v>
      </c>
      <c r="BY114" s="457">
        <v>0</v>
      </c>
      <c r="BZ114" s="457">
        <v>0</v>
      </c>
      <c r="CA114" s="457">
        <v>0</v>
      </c>
      <c r="CB114" s="457">
        <v>0</v>
      </c>
      <c r="CC114" s="457">
        <v>0</v>
      </c>
      <c r="CD114" s="457">
        <v>0</v>
      </c>
      <c r="CE114" s="457">
        <v>0</v>
      </c>
      <c r="CF114" s="457">
        <v>0</v>
      </c>
      <c r="CG114" s="457">
        <v>0</v>
      </c>
      <c r="CH114" s="457">
        <v>0</v>
      </c>
      <c r="CI114" s="457">
        <v>0</v>
      </c>
      <c r="CJ114" s="457">
        <v>0</v>
      </c>
      <c r="CK114" s="457">
        <v>0</v>
      </c>
      <c r="CL114" s="457">
        <v>0</v>
      </c>
      <c r="CM114" s="457">
        <v>0</v>
      </c>
      <c r="CN114" s="457">
        <v>0</v>
      </c>
      <c r="CO114" s="457">
        <v>0</v>
      </c>
      <c r="CP114" s="457">
        <v>0</v>
      </c>
      <c r="CQ114" s="457">
        <v>0</v>
      </c>
      <c r="CR114" s="457">
        <v>0</v>
      </c>
      <c r="CS114" s="457">
        <v>0</v>
      </c>
      <c r="CT114" s="457">
        <v>164</v>
      </c>
      <c r="CU114" s="457">
        <v>0</v>
      </c>
      <c r="CV114" s="457">
        <v>0</v>
      </c>
      <c r="CW114" s="457">
        <v>0</v>
      </c>
      <c r="CX114" s="457">
        <v>0</v>
      </c>
      <c r="CY114" s="457">
        <v>0</v>
      </c>
      <c r="CZ114" s="457">
        <v>0</v>
      </c>
      <c r="DA114" s="457">
        <v>0</v>
      </c>
      <c r="DB114" s="457">
        <v>0</v>
      </c>
      <c r="DC114" s="457">
        <v>0</v>
      </c>
      <c r="DD114" s="457">
        <v>0</v>
      </c>
      <c r="DE114" s="457">
        <v>0</v>
      </c>
      <c r="DF114" s="457">
        <v>0</v>
      </c>
      <c r="DG114" s="457">
        <v>0</v>
      </c>
      <c r="DH114" s="457">
        <v>0</v>
      </c>
      <c r="DI114" s="457">
        <v>190</v>
      </c>
      <c r="DJ114" s="457">
        <v>313</v>
      </c>
      <c r="DK114" s="457">
        <v>0</v>
      </c>
      <c r="DL114" s="457">
        <v>0</v>
      </c>
      <c r="DM114" s="457">
        <v>0</v>
      </c>
      <c r="DN114" s="457">
        <v>0</v>
      </c>
      <c r="DO114" s="457">
        <v>0</v>
      </c>
      <c r="DP114" s="457">
        <v>0</v>
      </c>
      <c r="DQ114" s="457">
        <v>0</v>
      </c>
      <c r="DR114" s="457">
        <v>39964</v>
      </c>
      <c r="DS114" s="457">
        <v>0</v>
      </c>
      <c r="DT114" s="457">
        <v>13990</v>
      </c>
      <c r="DU114" s="457">
        <v>284</v>
      </c>
      <c r="DV114" s="457">
        <v>36727</v>
      </c>
      <c r="DW114" s="457">
        <v>5223.4442499999996</v>
      </c>
      <c r="DX114" s="457">
        <v>0</v>
      </c>
      <c r="DY114" s="362">
        <v>571</v>
      </c>
      <c r="DZ114">
        <v>468</v>
      </c>
      <c r="EA114">
        <v>0</v>
      </c>
    </row>
    <row r="115" spans="1:131">
      <c r="A115" s="362" t="s">
        <v>2409</v>
      </c>
      <c r="B115" s="457">
        <v>0</v>
      </c>
      <c r="C115" s="457">
        <v>0</v>
      </c>
      <c r="D115" s="457">
        <v>0</v>
      </c>
      <c r="E115" s="457">
        <v>0</v>
      </c>
      <c r="F115" s="457">
        <v>0</v>
      </c>
      <c r="G115" s="457">
        <v>0</v>
      </c>
      <c r="H115" s="457">
        <v>0</v>
      </c>
      <c r="I115" s="457">
        <v>0</v>
      </c>
      <c r="J115" s="457">
        <v>0</v>
      </c>
      <c r="K115" s="457">
        <v>0</v>
      </c>
      <c r="L115" s="457">
        <v>0</v>
      </c>
      <c r="M115" s="457">
        <v>0</v>
      </c>
      <c r="N115" s="457">
        <v>5</v>
      </c>
      <c r="O115" s="457">
        <v>0</v>
      </c>
      <c r="P115" s="457">
        <v>0</v>
      </c>
      <c r="Q115" s="457">
        <v>30</v>
      </c>
      <c r="R115" s="457">
        <v>0</v>
      </c>
      <c r="S115" s="457">
        <v>0</v>
      </c>
      <c r="T115" s="457">
        <v>0</v>
      </c>
      <c r="U115" s="457">
        <v>0</v>
      </c>
      <c r="V115" s="457">
        <v>0</v>
      </c>
      <c r="W115" s="457">
        <v>0</v>
      </c>
      <c r="X115" s="457">
        <v>0</v>
      </c>
      <c r="Y115" s="457">
        <v>0</v>
      </c>
      <c r="Z115" s="457">
        <v>0</v>
      </c>
      <c r="AA115" s="457">
        <v>0</v>
      </c>
      <c r="AB115" s="457">
        <v>0</v>
      </c>
      <c r="AC115" s="457">
        <v>0</v>
      </c>
      <c r="AD115" s="457">
        <v>0</v>
      </c>
      <c r="AE115" s="457">
        <v>0</v>
      </c>
      <c r="AF115" s="457">
        <v>0</v>
      </c>
      <c r="AG115" s="457">
        <v>0</v>
      </c>
      <c r="AH115" s="457">
        <v>0</v>
      </c>
      <c r="AI115" s="457">
        <v>0</v>
      </c>
      <c r="AJ115" s="457">
        <v>0</v>
      </c>
      <c r="AK115" s="457">
        <v>0</v>
      </c>
      <c r="AL115" s="457">
        <v>0</v>
      </c>
      <c r="AM115" s="457">
        <v>0</v>
      </c>
      <c r="AN115" s="457">
        <v>0</v>
      </c>
      <c r="AO115" s="457">
        <v>9802</v>
      </c>
      <c r="AP115" s="457">
        <v>0</v>
      </c>
      <c r="AQ115" s="457">
        <v>0</v>
      </c>
      <c r="AR115" s="457">
        <v>0</v>
      </c>
      <c r="AS115" s="457">
        <v>0</v>
      </c>
      <c r="AT115" s="457">
        <v>0</v>
      </c>
      <c r="AU115" s="457">
        <v>433</v>
      </c>
      <c r="AV115" s="457">
        <v>0</v>
      </c>
      <c r="AW115" s="457">
        <v>0</v>
      </c>
      <c r="AX115" s="457">
        <v>23</v>
      </c>
      <c r="AY115" s="457">
        <v>13</v>
      </c>
      <c r="AZ115" s="457">
        <v>0</v>
      </c>
      <c r="BA115" s="457">
        <v>0</v>
      </c>
      <c r="BB115" s="457">
        <v>0</v>
      </c>
      <c r="BC115" s="457">
        <v>0</v>
      </c>
      <c r="BD115" s="457">
        <v>0</v>
      </c>
      <c r="BE115" s="457">
        <v>0</v>
      </c>
      <c r="BF115" s="457">
        <v>0</v>
      </c>
      <c r="BG115" s="457">
        <v>0</v>
      </c>
      <c r="BH115" s="457">
        <v>0</v>
      </c>
      <c r="BI115" s="457">
        <v>0</v>
      </c>
      <c r="BJ115" s="457">
        <v>1450</v>
      </c>
      <c r="BK115" s="457">
        <v>13</v>
      </c>
      <c r="BL115" s="457">
        <v>0</v>
      </c>
      <c r="BM115" s="457">
        <v>0</v>
      </c>
      <c r="BN115" s="457">
        <v>0</v>
      </c>
      <c r="BO115" s="457">
        <v>0</v>
      </c>
      <c r="BP115" s="457">
        <v>0</v>
      </c>
      <c r="BQ115" s="457">
        <v>0</v>
      </c>
      <c r="BR115" s="457">
        <v>0</v>
      </c>
      <c r="BS115" s="457">
        <v>0</v>
      </c>
      <c r="BT115" s="457">
        <v>0</v>
      </c>
      <c r="BU115" s="457">
        <v>0</v>
      </c>
      <c r="BV115" s="457">
        <v>23</v>
      </c>
      <c r="BW115" s="457">
        <v>75</v>
      </c>
      <c r="BX115" s="457">
        <v>0</v>
      </c>
      <c r="BY115" s="457">
        <v>0</v>
      </c>
      <c r="BZ115" s="457">
        <v>0</v>
      </c>
      <c r="CA115" s="457">
        <v>0</v>
      </c>
      <c r="CB115" s="457">
        <v>23</v>
      </c>
      <c r="CC115" s="457">
        <v>0</v>
      </c>
      <c r="CD115" s="457">
        <v>0</v>
      </c>
      <c r="CE115" s="457">
        <v>0</v>
      </c>
      <c r="CF115" s="457">
        <v>0</v>
      </c>
      <c r="CG115" s="457">
        <v>0</v>
      </c>
      <c r="CH115" s="457">
        <v>0</v>
      </c>
      <c r="CI115" s="457">
        <v>0</v>
      </c>
      <c r="CJ115" s="457">
        <v>0</v>
      </c>
      <c r="CK115" s="457">
        <v>0</v>
      </c>
      <c r="CL115" s="457">
        <v>0</v>
      </c>
      <c r="CM115" s="457">
        <v>0</v>
      </c>
      <c r="CN115" s="457">
        <v>0</v>
      </c>
      <c r="CO115" s="457">
        <v>0</v>
      </c>
      <c r="CP115" s="457">
        <v>0</v>
      </c>
      <c r="CQ115" s="457">
        <v>0</v>
      </c>
      <c r="CR115" s="457">
        <v>0</v>
      </c>
      <c r="CS115" s="457">
        <v>0</v>
      </c>
      <c r="CT115" s="457">
        <v>0</v>
      </c>
      <c r="CU115" s="457">
        <v>0</v>
      </c>
      <c r="CV115" s="457">
        <v>0</v>
      </c>
      <c r="CW115" s="457">
        <v>1288</v>
      </c>
      <c r="CX115" s="457">
        <v>144</v>
      </c>
      <c r="CY115" s="457">
        <v>0</v>
      </c>
      <c r="CZ115" s="457">
        <v>0</v>
      </c>
      <c r="DA115" s="457">
        <v>0</v>
      </c>
      <c r="DB115" s="457">
        <v>0</v>
      </c>
      <c r="DC115" s="457">
        <v>0</v>
      </c>
      <c r="DD115" s="457">
        <v>0</v>
      </c>
      <c r="DE115" s="457">
        <v>0</v>
      </c>
      <c r="DF115" s="457">
        <v>0</v>
      </c>
      <c r="DG115" s="457">
        <v>0</v>
      </c>
      <c r="DH115" s="457">
        <v>0</v>
      </c>
      <c r="DI115" s="457">
        <v>1227</v>
      </c>
      <c r="DJ115" s="457">
        <v>0</v>
      </c>
      <c r="DK115" s="457">
        <v>0</v>
      </c>
      <c r="DL115" s="457">
        <v>0</v>
      </c>
      <c r="DM115" s="457">
        <v>0</v>
      </c>
      <c r="DN115" s="457">
        <v>0</v>
      </c>
      <c r="DO115" s="457">
        <v>0</v>
      </c>
      <c r="DP115" s="457">
        <v>0</v>
      </c>
      <c r="DQ115" s="457">
        <v>0</v>
      </c>
      <c r="DR115" s="457">
        <v>20193</v>
      </c>
      <c r="DS115" s="457">
        <v>0</v>
      </c>
      <c r="DT115" s="457">
        <v>2829</v>
      </c>
      <c r="DU115" s="457">
        <v>0</v>
      </c>
      <c r="DV115" s="457">
        <v>34076</v>
      </c>
      <c r="DW115" s="457">
        <v>9746</v>
      </c>
      <c r="DX115" s="457">
        <v>0</v>
      </c>
      <c r="DY115" s="362">
        <v>0</v>
      </c>
      <c r="DZ115">
        <v>0</v>
      </c>
      <c r="EA115">
        <v>0</v>
      </c>
    </row>
    <row r="116" spans="1:131">
      <c r="A116" s="362" t="s">
        <v>2615</v>
      </c>
      <c r="B116" s="457">
        <v>0</v>
      </c>
      <c r="C116" s="457">
        <v>0</v>
      </c>
      <c r="D116" s="457">
        <v>0</v>
      </c>
      <c r="E116" s="457">
        <v>0</v>
      </c>
      <c r="F116" s="457">
        <v>0</v>
      </c>
      <c r="G116" s="457">
        <v>0</v>
      </c>
      <c r="H116" s="457">
        <v>0</v>
      </c>
      <c r="I116" s="457">
        <v>0</v>
      </c>
      <c r="J116" s="457">
        <v>0</v>
      </c>
      <c r="K116" s="457">
        <v>0</v>
      </c>
      <c r="L116" s="457">
        <v>0</v>
      </c>
      <c r="M116" s="457">
        <v>0</v>
      </c>
      <c r="N116" s="457">
        <v>0</v>
      </c>
      <c r="O116" s="457">
        <v>320</v>
      </c>
      <c r="P116" s="457">
        <v>0</v>
      </c>
      <c r="Q116" s="457">
        <v>0</v>
      </c>
      <c r="R116" s="457">
        <v>0</v>
      </c>
      <c r="S116" s="457">
        <v>0</v>
      </c>
      <c r="T116" s="457">
        <v>0</v>
      </c>
      <c r="U116" s="457">
        <v>0</v>
      </c>
      <c r="V116" s="457">
        <v>0</v>
      </c>
      <c r="W116" s="457">
        <v>0</v>
      </c>
      <c r="X116" s="457">
        <v>0</v>
      </c>
      <c r="Y116" s="457">
        <v>0</v>
      </c>
      <c r="Z116" s="457">
        <v>0</v>
      </c>
      <c r="AA116" s="457">
        <v>0</v>
      </c>
      <c r="AB116" s="457">
        <v>0</v>
      </c>
      <c r="AC116" s="457">
        <v>0</v>
      </c>
      <c r="AD116" s="457">
        <v>0</v>
      </c>
      <c r="AE116" s="457">
        <v>0</v>
      </c>
      <c r="AF116" s="457">
        <v>0</v>
      </c>
      <c r="AG116" s="457">
        <v>0</v>
      </c>
      <c r="AH116" s="457">
        <v>0</v>
      </c>
      <c r="AI116" s="457">
        <v>0</v>
      </c>
      <c r="AJ116" s="457">
        <v>0</v>
      </c>
      <c r="AK116" s="457">
        <v>0</v>
      </c>
      <c r="AL116" s="457">
        <v>0</v>
      </c>
      <c r="AM116" s="457">
        <v>0</v>
      </c>
      <c r="AN116" s="457">
        <v>0</v>
      </c>
      <c r="AO116" s="457">
        <v>27703</v>
      </c>
      <c r="AP116" s="457">
        <v>2011</v>
      </c>
      <c r="AQ116" s="457">
        <v>5013</v>
      </c>
      <c r="AR116" s="457">
        <v>375</v>
      </c>
      <c r="AS116" s="457">
        <v>132</v>
      </c>
      <c r="AT116" s="457">
        <v>0</v>
      </c>
      <c r="AU116" s="457">
        <v>0</v>
      </c>
      <c r="AV116" s="457">
        <v>669</v>
      </c>
      <c r="AW116" s="457">
        <v>0</v>
      </c>
      <c r="AX116" s="457">
        <v>0</v>
      </c>
      <c r="AY116" s="457">
        <v>961</v>
      </c>
      <c r="AZ116" s="457">
        <v>0</v>
      </c>
      <c r="BA116" s="457">
        <v>0</v>
      </c>
      <c r="BB116" s="457">
        <v>0</v>
      </c>
      <c r="BC116" s="457">
        <v>0</v>
      </c>
      <c r="BD116" s="457">
        <v>0</v>
      </c>
      <c r="BE116" s="457">
        <v>0</v>
      </c>
      <c r="BF116" s="457">
        <v>0</v>
      </c>
      <c r="BG116" s="457">
        <v>0</v>
      </c>
      <c r="BH116" s="457">
        <v>0</v>
      </c>
      <c r="BI116" s="457">
        <v>0</v>
      </c>
      <c r="BJ116" s="457">
        <v>297</v>
      </c>
      <c r="BK116" s="457">
        <v>0</v>
      </c>
      <c r="BL116" s="457">
        <v>0</v>
      </c>
      <c r="BM116" s="457">
        <v>0</v>
      </c>
      <c r="BN116" s="457">
        <v>0</v>
      </c>
      <c r="BO116" s="457">
        <v>0</v>
      </c>
      <c r="BP116" s="457">
        <v>0</v>
      </c>
      <c r="BQ116" s="457">
        <v>0</v>
      </c>
      <c r="BR116" s="457">
        <v>0</v>
      </c>
      <c r="BS116" s="457">
        <v>0</v>
      </c>
      <c r="BT116" s="457">
        <v>0</v>
      </c>
      <c r="BU116" s="457">
        <v>0</v>
      </c>
      <c r="BV116" s="457">
        <v>8</v>
      </c>
      <c r="BW116" s="457">
        <v>0</v>
      </c>
      <c r="BX116" s="457">
        <v>0</v>
      </c>
      <c r="BY116" s="457">
        <v>0</v>
      </c>
      <c r="BZ116" s="457">
        <v>0</v>
      </c>
      <c r="CA116" s="457">
        <v>0</v>
      </c>
      <c r="CB116" s="457">
        <v>0</v>
      </c>
      <c r="CC116" s="457">
        <v>0</v>
      </c>
      <c r="CD116" s="457">
        <v>0</v>
      </c>
      <c r="CE116" s="457">
        <v>509</v>
      </c>
      <c r="CF116" s="457">
        <v>4</v>
      </c>
      <c r="CG116" s="457">
        <v>0</v>
      </c>
      <c r="CH116" s="457">
        <v>0</v>
      </c>
      <c r="CI116" s="457">
        <v>0</v>
      </c>
      <c r="CJ116" s="457">
        <v>0</v>
      </c>
      <c r="CK116" s="457">
        <v>0</v>
      </c>
      <c r="CL116" s="457">
        <v>0</v>
      </c>
      <c r="CM116" s="457">
        <v>0</v>
      </c>
      <c r="CN116" s="457">
        <v>509</v>
      </c>
      <c r="CO116" s="457">
        <v>4</v>
      </c>
      <c r="CP116" s="457">
        <v>0</v>
      </c>
      <c r="CQ116" s="457">
        <v>0</v>
      </c>
      <c r="CR116" s="457">
        <v>0</v>
      </c>
      <c r="CS116" s="457">
        <v>0</v>
      </c>
      <c r="CT116" s="457">
        <v>63</v>
      </c>
      <c r="CU116" s="457">
        <v>72</v>
      </c>
      <c r="CV116" s="457">
        <v>0</v>
      </c>
      <c r="CW116" s="457">
        <v>0</v>
      </c>
      <c r="CX116" s="457">
        <v>0</v>
      </c>
      <c r="CY116" s="457">
        <v>0</v>
      </c>
      <c r="CZ116" s="457">
        <v>0</v>
      </c>
      <c r="DA116" s="457">
        <v>0</v>
      </c>
      <c r="DB116" s="457">
        <v>0</v>
      </c>
      <c r="DC116" s="457">
        <v>0</v>
      </c>
      <c r="DD116" s="457">
        <v>0</v>
      </c>
      <c r="DE116" s="457">
        <v>0</v>
      </c>
      <c r="DF116" s="457">
        <v>0</v>
      </c>
      <c r="DG116" s="457">
        <v>0</v>
      </c>
      <c r="DH116" s="457">
        <v>0</v>
      </c>
      <c r="DI116" s="457">
        <v>9526</v>
      </c>
      <c r="DJ116" s="457">
        <v>531</v>
      </c>
      <c r="DK116" s="457">
        <v>167</v>
      </c>
      <c r="DL116" s="457">
        <v>280</v>
      </c>
      <c r="DM116" s="457">
        <v>0</v>
      </c>
      <c r="DN116" s="457">
        <v>0</v>
      </c>
      <c r="DO116" s="457">
        <v>0</v>
      </c>
      <c r="DP116" s="457">
        <v>0</v>
      </c>
      <c r="DQ116" s="457">
        <v>0</v>
      </c>
      <c r="DR116" s="457">
        <v>164593</v>
      </c>
      <c r="DS116" s="457">
        <v>137390</v>
      </c>
      <c r="DT116" s="457">
        <v>132904</v>
      </c>
      <c r="DU116" s="457">
        <v>0</v>
      </c>
      <c r="DV116" s="457">
        <v>31918</v>
      </c>
      <c r="DW116" s="457">
        <v>5141</v>
      </c>
      <c r="DX116" s="457">
        <v>0</v>
      </c>
      <c r="DY116" s="362">
        <v>1240</v>
      </c>
      <c r="DZ116">
        <v>243</v>
      </c>
      <c r="EA116">
        <v>3451</v>
      </c>
    </row>
    <row r="117" spans="1:131">
      <c r="A117" s="362" t="s">
        <v>2795</v>
      </c>
      <c r="B117" s="457">
        <v>0</v>
      </c>
      <c r="C117" s="457">
        <v>0</v>
      </c>
      <c r="D117" s="457">
        <v>0</v>
      </c>
      <c r="E117" s="457">
        <v>0</v>
      </c>
      <c r="F117" s="457">
        <v>0</v>
      </c>
      <c r="G117" s="457">
        <v>0</v>
      </c>
      <c r="H117" s="457">
        <v>0</v>
      </c>
      <c r="I117" s="457">
        <v>0</v>
      </c>
      <c r="J117" s="457">
        <v>0</v>
      </c>
      <c r="K117" s="457">
        <v>0</v>
      </c>
      <c r="L117" s="457">
        <v>0</v>
      </c>
      <c r="M117" s="457">
        <v>0</v>
      </c>
      <c r="N117" s="457">
        <v>0</v>
      </c>
      <c r="O117" s="457">
        <v>0</v>
      </c>
      <c r="P117" s="457">
        <v>0</v>
      </c>
      <c r="Q117" s="457">
        <v>0</v>
      </c>
      <c r="R117" s="457">
        <v>0</v>
      </c>
      <c r="S117" s="457">
        <v>0</v>
      </c>
      <c r="T117" s="457">
        <v>0</v>
      </c>
      <c r="U117" s="457">
        <v>0</v>
      </c>
      <c r="V117" s="457">
        <v>0</v>
      </c>
      <c r="W117" s="457">
        <v>0</v>
      </c>
      <c r="X117" s="457">
        <v>0</v>
      </c>
      <c r="Y117" s="457">
        <v>0</v>
      </c>
      <c r="Z117" s="457">
        <v>0</v>
      </c>
      <c r="AA117" s="457">
        <v>0</v>
      </c>
      <c r="AB117" s="457">
        <v>0</v>
      </c>
      <c r="AC117" s="457">
        <v>0</v>
      </c>
      <c r="AD117" s="457">
        <v>0</v>
      </c>
      <c r="AE117" s="457">
        <v>0</v>
      </c>
      <c r="AF117" s="457">
        <v>0</v>
      </c>
      <c r="AG117" s="457">
        <v>0</v>
      </c>
      <c r="AH117" s="457">
        <v>0</v>
      </c>
      <c r="AI117" s="457">
        <v>0</v>
      </c>
      <c r="AJ117" s="457">
        <v>0</v>
      </c>
      <c r="AK117" s="457">
        <v>0</v>
      </c>
      <c r="AL117" s="457">
        <v>0</v>
      </c>
      <c r="AM117" s="457">
        <v>0</v>
      </c>
      <c r="AN117" s="457">
        <v>0</v>
      </c>
      <c r="AO117" s="457">
        <v>0</v>
      </c>
      <c r="AP117" s="457">
        <v>1040</v>
      </c>
      <c r="AQ117" s="457">
        <v>0</v>
      </c>
      <c r="AR117" s="457">
        <v>397</v>
      </c>
      <c r="AS117" s="457">
        <v>0</v>
      </c>
      <c r="AT117" s="457">
        <v>0</v>
      </c>
      <c r="AU117" s="457">
        <v>151</v>
      </c>
      <c r="AV117" s="457">
        <v>0</v>
      </c>
      <c r="AW117" s="457">
        <v>0</v>
      </c>
      <c r="AX117" s="457">
        <v>0</v>
      </c>
      <c r="AY117" s="457">
        <v>0</v>
      </c>
      <c r="AZ117" s="457">
        <v>0</v>
      </c>
      <c r="BA117" s="457">
        <v>0</v>
      </c>
      <c r="BB117" s="457">
        <v>0</v>
      </c>
      <c r="BC117" s="457">
        <v>0</v>
      </c>
      <c r="BD117" s="457">
        <v>0</v>
      </c>
      <c r="BE117" s="457">
        <v>0</v>
      </c>
      <c r="BF117" s="457">
        <v>0</v>
      </c>
      <c r="BG117" s="457">
        <v>3145</v>
      </c>
      <c r="BH117" s="457">
        <v>0</v>
      </c>
      <c r="BI117" s="457">
        <v>0</v>
      </c>
      <c r="BJ117" s="457">
        <v>0</v>
      </c>
      <c r="BK117" s="457">
        <v>0</v>
      </c>
      <c r="BL117" s="457">
        <v>0</v>
      </c>
      <c r="BM117" s="457">
        <v>0</v>
      </c>
      <c r="BN117" s="457">
        <v>0</v>
      </c>
      <c r="BO117" s="457">
        <v>0</v>
      </c>
      <c r="BP117" s="457">
        <v>0</v>
      </c>
      <c r="BQ117" s="457">
        <v>0</v>
      </c>
      <c r="BR117" s="457">
        <v>0</v>
      </c>
      <c r="BS117" s="457">
        <v>0</v>
      </c>
      <c r="BT117" s="457">
        <v>0</v>
      </c>
      <c r="BU117" s="457">
        <v>0</v>
      </c>
      <c r="BV117" s="457">
        <v>0</v>
      </c>
      <c r="BW117" s="457">
        <v>0</v>
      </c>
      <c r="BX117" s="457">
        <v>0</v>
      </c>
      <c r="BY117" s="457">
        <v>0</v>
      </c>
      <c r="BZ117" s="457">
        <v>0</v>
      </c>
      <c r="CA117" s="457">
        <v>0</v>
      </c>
      <c r="CB117" s="457">
        <v>0</v>
      </c>
      <c r="CC117" s="457">
        <v>0</v>
      </c>
      <c r="CD117" s="457">
        <v>0</v>
      </c>
      <c r="CE117" s="457">
        <v>57</v>
      </c>
      <c r="CF117" s="457">
        <v>0</v>
      </c>
      <c r="CG117" s="457">
        <v>0</v>
      </c>
      <c r="CH117" s="457">
        <v>57</v>
      </c>
      <c r="CI117" s="457">
        <v>0</v>
      </c>
      <c r="CJ117" s="457">
        <v>0</v>
      </c>
      <c r="CK117" s="457">
        <v>0</v>
      </c>
      <c r="CL117" s="457">
        <v>0</v>
      </c>
      <c r="CM117" s="457">
        <v>0</v>
      </c>
      <c r="CN117" s="457">
        <v>0</v>
      </c>
      <c r="CO117" s="457">
        <v>0</v>
      </c>
      <c r="CP117" s="457">
        <v>0</v>
      </c>
      <c r="CQ117" s="457">
        <v>0</v>
      </c>
      <c r="CR117" s="457">
        <v>0</v>
      </c>
      <c r="CS117" s="457">
        <v>0</v>
      </c>
      <c r="CT117" s="457">
        <v>0</v>
      </c>
      <c r="CU117" s="457">
        <v>0</v>
      </c>
      <c r="CV117" s="457">
        <v>0</v>
      </c>
      <c r="CW117" s="457">
        <v>9698</v>
      </c>
      <c r="CX117" s="457">
        <v>0</v>
      </c>
      <c r="CY117" s="457">
        <v>0</v>
      </c>
      <c r="CZ117" s="457">
        <v>0</v>
      </c>
      <c r="DA117" s="457">
        <v>0</v>
      </c>
      <c r="DB117" s="457">
        <v>0</v>
      </c>
      <c r="DC117" s="457">
        <v>0</v>
      </c>
      <c r="DD117" s="457">
        <v>0</v>
      </c>
      <c r="DE117" s="457">
        <v>0</v>
      </c>
      <c r="DF117" s="457">
        <v>0</v>
      </c>
      <c r="DG117" s="457">
        <v>0</v>
      </c>
      <c r="DH117" s="457">
        <v>0</v>
      </c>
      <c r="DI117" s="457">
        <v>124</v>
      </c>
      <c r="DJ117" s="457">
        <v>0</v>
      </c>
      <c r="DK117" s="457">
        <v>0</v>
      </c>
      <c r="DL117" s="457">
        <v>0</v>
      </c>
      <c r="DM117" s="457">
        <v>0</v>
      </c>
      <c r="DN117" s="457">
        <v>0</v>
      </c>
      <c r="DO117" s="457">
        <v>0</v>
      </c>
      <c r="DP117" s="457">
        <v>0</v>
      </c>
      <c r="DQ117" s="457">
        <v>0</v>
      </c>
      <c r="DR117" s="457">
        <v>174180</v>
      </c>
      <c r="DS117" s="457">
        <v>0</v>
      </c>
      <c r="DT117" s="457">
        <v>166000</v>
      </c>
      <c r="DU117" s="457">
        <v>675</v>
      </c>
      <c r="DV117" s="457">
        <v>33802</v>
      </c>
      <c r="DW117" s="457">
        <v>1029</v>
      </c>
      <c r="DX117" s="457">
        <v>0</v>
      </c>
      <c r="DY117" s="362">
        <v>2935</v>
      </c>
      <c r="DZ117">
        <v>134</v>
      </c>
      <c r="EA117">
        <v>0</v>
      </c>
    </row>
    <row r="118" spans="1:131">
      <c r="A118" s="362" t="s">
        <v>2978</v>
      </c>
      <c r="B118" s="457">
        <v>0</v>
      </c>
      <c r="C118" s="457">
        <v>0</v>
      </c>
      <c r="D118" s="457">
        <v>0</v>
      </c>
      <c r="E118" s="457">
        <v>0</v>
      </c>
      <c r="F118" s="457">
        <v>0</v>
      </c>
      <c r="G118" s="457">
        <v>0</v>
      </c>
      <c r="H118" s="457">
        <v>0</v>
      </c>
      <c r="I118" s="457">
        <v>0</v>
      </c>
      <c r="J118" s="457">
        <v>0</v>
      </c>
      <c r="K118" s="457">
        <v>0</v>
      </c>
      <c r="L118" s="457">
        <v>0</v>
      </c>
      <c r="M118" s="457">
        <v>0</v>
      </c>
      <c r="N118" s="457">
        <v>0</v>
      </c>
      <c r="O118" s="457">
        <v>0</v>
      </c>
      <c r="P118" s="457">
        <v>0</v>
      </c>
      <c r="Q118" s="457">
        <v>0</v>
      </c>
      <c r="R118" s="457">
        <v>0</v>
      </c>
      <c r="S118" s="457">
        <v>0</v>
      </c>
      <c r="T118" s="457">
        <v>0</v>
      </c>
      <c r="U118" s="457">
        <v>0</v>
      </c>
      <c r="V118" s="457">
        <v>0</v>
      </c>
      <c r="W118" s="457">
        <v>0</v>
      </c>
      <c r="X118" s="457">
        <v>0</v>
      </c>
      <c r="Y118" s="457">
        <v>0</v>
      </c>
      <c r="Z118" s="457">
        <v>0</v>
      </c>
      <c r="AA118" s="457">
        <v>0</v>
      </c>
      <c r="AB118" s="457">
        <v>0</v>
      </c>
      <c r="AC118" s="457">
        <v>0</v>
      </c>
      <c r="AD118" s="457">
        <v>0</v>
      </c>
      <c r="AE118" s="457">
        <v>0</v>
      </c>
      <c r="AF118" s="457">
        <v>0</v>
      </c>
      <c r="AG118" s="457">
        <v>0</v>
      </c>
      <c r="AH118" s="457">
        <v>0</v>
      </c>
      <c r="AI118" s="457">
        <v>0</v>
      </c>
      <c r="AJ118" s="457">
        <v>0</v>
      </c>
      <c r="AK118" s="457">
        <v>0</v>
      </c>
      <c r="AL118" s="457">
        <v>0</v>
      </c>
      <c r="AM118" s="457">
        <v>0</v>
      </c>
      <c r="AN118" s="457">
        <v>0</v>
      </c>
      <c r="AO118" s="457">
        <v>0</v>
      </c>
      <c r="AP118" s="457">
        <v>1405</v>
      </c>
      <c r="AQ118" s="457">
        <v>338</v>
      </c>
      <c r="AR118" s="457">
        <v>2651</v>
      </c>
      <c r="AS118" s="457">
        <v>266</v>
      </c>
      <c r="AT118" s="457">
        <v>0</v>
      </c>
      <c r="AU118" s="457">
        <v>0</v>
      </c>
      <c r="AV118" s="457">
        <v>454</v>
      </c>
      <c r="AW118" s="457">
        <v>0</v>
      </c>
      <c r="AX118" s="457">
        <v>0</v>
      </c>
      <c r="AY118" s="457">
        <v>0</v>
      </c>
      <c r="AZ118" s="457">
        <v>0</v>
      </c>
      <c r="BA118" s="457">
        <v>0</v>
      </c>
      <c r="BB118" s="457">
        <v>0</v>
      </c>
      <c r="BC118" s="457">
        <v>0</v>
      </c>
      <c r="BD118" s="457">
        <v>0</v>
      </c>
      <c r="BE118" s="457">
        <v>0</v>
      </c>
      <c r="BF118" s="457">
        <v>0</v>
      </c>
      <c r="BG118" s="457">
        <v>0</v>
      </c>
      <c r="BH118" s="457">
        <v>0</v>
      </c>
      <c r="BI118" s="457">
        <v>0</v>
      </c>
      <c r="BJ118" s="457">
        <v>0</v>
      </c>
      <c r="BK118" s="457">
        <v>0</v>
      </c>
      <c r="BL118" s="457">
        <v>0</v>
      </c>
      <c r="BM118" s="457">
        <v>0</v>
      </c>
      <c r="BN118" s="457">
        <v>0</v>
      </c>
      <c r="BO118" s="457">
        <v>0</v>
      </c>
      <c r="BP118" s="457">
        <v>0</v>
      </c>
      <c r="BQ118" s="457">
        <v>0</v>
      </c>
      <c r="BR118" s="457">
        <v>0</v>
      </c>
      <c r="BS118" s="457">
        <v>0</v>
      </c>
      <c r="BT118" s="457">
        <v>0</v>
      </c>
      <c r="BU118" s="457">
        <v>0</v>
      </c>
      <c r="BV118" s="457">
        <v>99</v>
      </c>
      <c r="BW118" s="457">
        <v>0</v>
      </c>
      <c r="BX118" s="457">
        <v>0</v>
      </c>
      <c r="BY118" s="457">
        <v>0</v>
      </c>
      <c r="BZ118" s="457">
        <v>0</v>
      </c>
      <c r="CA118" s="457">
        <v>0</v>
      </c>
      <c r="CB118" s="457">
        <v>0</v>
      </c>
      <c r="CC118" s="457">
        <v>0</v>
      </c>
      <c r="CD118" s="457">
        <v>0</v>
      </c>
      <c r="CE118" s="457">
        <v>0</v>
      </c>
      <c r="CF118" s="457">
        <v>0</v>
      </c>
      <c r="CG118" s="457">
        <v>0</v>
      </c>
      <c r="CH118" s="457">
        <v>0</v>
      </c>
      <c r="CI118" s="457">
        <v>0</v>
      </c>
      <c r="CJ118" s="457">
        <v>0</v>
      </c>
      <c r="CK118" s="457">
        <v>0</v>
      </c>
      <c r="CL118" s="457">
        <v>0</v>
      </c>
      <c r="CM118" s="457">
        <v>0</v>
      </c>
      <c r="CN118" s="457">
        <v>0</v>
      </c>
      <c r="CO118" s="457">
        <v>0</v>
      </c>
      <c r="CP118" s="457">
        <v>0</v>
      </c>
      <c r="CQ118" s="457">
        <v>0</v>
      </c>
      <c r="CR118" s="457">
        <v>0</v>
      </c>
      <c r="CS118" s="457">
        <v>0</v>
      </c>
      <c r="CT118" s="457">
        <v>0</v>
      </c>
      <c r="CU118" s="457">
        <v>0</v>
      </c>
      <c r="CV118" s="457">
        <v>0</v>
      </c>
      <c r="CW118" s="457">
        <v>0</v>
      </c>
      <c r="CX118" s="457">
        <v>0</v>
      </c>
      <c r="CY118" s="457">
        <v>6</v>
      </c>
      <c r="CZ118" s="457">
        <v>0</v>
      </c>
      <c r="DA118" s="457">
        <v>0</v>
      </c>
      <c r="DB118" s="457">
        <v>0</v>
      </c>
      <c r="DC118" s="457">
        <v>0</v>
      </c>
      <c r="DD118" s="457">
        <v>0</v>
      </c>
      <c r="DE118" s="457">
        <v>0</v>
      </c>
      <c r="DF118" s="457">
        <v>0</v>
      </c>
      <c r="DG118" s="457">
        <v>0</v>
      </c>
      <c r="DH118" s="457">
        <v>0</v>
      </c>
      <c r="DI118" s="457">
        <v>1946</v>
      </c>
      <c r="DJ118" s="457">
        <v>1893</v>
      </c>
      <c r="DK118" s="457">
        <v>46</v>
      </c>
      <c r="DL118" s="457">
        <v>316</v>
      </c>
      <c r="DM118" s="457">
        <v>0</v>
      </c>
      <c r="DN118" s="457">
        <v>0</v>
      </c>
      <c r="DO118" s="457">
        <v>0</v>
      </c>
      <c r="DP118" s="457">
        <v>0</v>
      </c>
      <c r="DQ118" s="457">
        <v>0</v>
      </c>
      <c r="DR118" s="457">
        <v>5885</v>
      </c>
      <c r="DS118" s="457">
        <v>0</v>
      </c>
      <c r="DT118" s="457">
        <v>6047</v>
      </c>
      <c r="DU118" s="457">
        <v>0</v>
      </c>
      <c r="DV118" s="457">
        <v>90189</v>
      </c>
      <c r="DW118" s="457">
        <v>12574</v>
      </c>
      <c r="DX118" s="457">
        <v>0</v>
      </c>
      <c r="DY118" s="362">
        <v>80</v>
      </c>
      <c r="DZ118">
        <v>302</v>
      </c>
      <c r="EA118">
        <v>0</v>
      </c>
    </row>
    <row r="119" spans="1:131">
      <c r="A119" s="362" t="s">
        <v>3131</v>
      </c>
      <c r="B119" s="457">
        <v>0</v>
      </c>
      <c r="C119" s="457">
        <v>40</v>
      </c>
      <c r="D119" s="457">
        <v>0</v>
      </c>
      <c r="E119" s="457">
        <v>0</v>
      </c>
      <c r="F119" s="457">
        <v>0</v>
      </c>
      <c r="G119" s="457">
        <v>0</v>
      </c>
      <c r="H119" s="457">
        <v>0</v>
      </c>
      <c r="I119" s="457">
        <v>0</v>
      </c>
      <c r="J119" s="457">
        <v>0</v>
      </c>
      <c r="K119" s="457">
        <v>0</v>
      </c>
      <c r="L119" s="457">
        <v>35</v>
      </c>
      <c r="M119" s="457">
        <v>0</v>
      </c>
      <c r="N119" s="457">
        <v>0</v>
      </c>
      <c r="O119" s="457">
        <v>0</v>
      </c>
      <c r="P119" s="457">
        <v>0</v>
      </c>
      <c r="Q119" s="457">
        <v>1069</v>
      </c>
      <c r="R119" s="457">
        <v>163</v>
      </c>
      <c r="S119" s="457">
        <v>0</v>
      </c>
      <c r="T119" s="457">
        <v>20</v>
      </c>
      <c r="U119" s="457">
        <v>10</v>
      </c>
      <c r="V119" s="457">
        <v>0</v>
      </c>
      <c r="W119" s="457">
        <v>0</v>
      </c>
      <c r="X119" s="457">
        <v>0</v>
      </c>
      <c r="Y119" s="457">
        <v>0</v>
      </c>
      <c r="Z119" s="457">
        <v>0</v>
      </c>
      <c r="AA119" s="457">
        <v>0</v>
      </c>
      <c r="AB119" s="457">
        <v>0</v>
      </c>
      <c r="AC119" s="457">
        <v>0</v>
      </c>
      <c r="AD119" s="457">
        <v>0</v>
      </c>
      <c r="AE119" s="457">
        <v>0</v>
      </c>
      <c r="AF119" s="457">
        <v>0</v>
      </c>
      <c r="AG119" s="457">
        <v>0</v>
      </c>
      <c r="AH119" s="457">
        <v>0</v>
      </c>
      <c r="AI119" s="457">
        <v>0</v>
      </c>
      <c r="AJ119" s="457">
        <v>0</v>
      </c>
      <c r="AK119" s="457">
        <v>0</v>
      </c>
      <c r="AL119" s="457">
        <v>0</v>
      </c>
      <c r="AM119" s="457">
        <v>0</v>
      </c>
      <c r="AN119" s="457">
        <v>0</v>
      </c>
      <c r="AO119" s="457">
        <v>13793</v>
      </c>
      <c r="AP119" s="457">
        <v>1793</v>
      </c>
      <c r="AQ119" s="457">
        <v>5354</v>
      </c>
      <c r="AR119" s="457">
        <v>329</v>
      </c>
      <c r="AS119" s="457">
        <v>15</v>
      </c>
      <c r="AT119" s="457">
        <v>0</v>
      </c>
      <c r="AU119" s="457">
        <v>2124</v>
      </c>
      <c r="AV119" s="457">
        <v>119</v>
      </c>
      <c r="AW119" s="457">
        <v>0</v>
      </c>
      <c r="AX119" s="457">
        <v>219</v>
      </c>
      <c r="AY119" s="457">
        <v>73</v>
      </c>
      <c r="AZ119" s="457">
        <v>0</v>
      </c>
      <c r="BA119" s="457">
        <v>0</v>
      </c>
      <c r="BB119" s="457">
        <v>0</v>
      </c>
      <c r="BC119" s="457">
        <v>0</v>
      </c>
      <c r="BD119" s="457">
        <v>0</v>
      </c>
      <c r="BE119" s="457">
        <v>0</v>
      </c>
      <c r="BF119" s="457">
        <v>0</v>
      </c>
      <c r="BG119" s="457">
        <v>0</v>
      </c>
      <c r="BH119" s="457">
        <v>55</v>
      </c>
      <c r="BI119" s="457">
        <v>0</v>
      </c>
      <c r="BJ119" s="457">
        <v>0</v>
      </c>
      <c r="BK119" s="457">
        <v>0</v>
      </c>
      <c r="BL119" s="457">
        <v>0</v>
      </c>
      <c r="BM119" s="457">
        <v>0</v>
      </c>
      <c r="BN119" s="457">
        <v>0</v>
      </c>
      <c r="BO119" s="457">
        <v>0</v>
      </c>
      <c r="BP119" s="457">
        <v>150</v>
      </c>
      <c r="BQ119" s="457">
        <v>0</v>
      </c>
      <c r="BR119" s="457">
        <v>0</v>
      </c>
      <c r="BS119" s="457">
        <v>0</v>
      </c>
      <c r="BT119" s="457">
        <v>40</v>
      </c>
      <c r="BU119" s="457">
        <v>0</v>
      </c>
      <c r="BV119" s="457">
        <v>122</v>
      </c>
      <c r="BW119" s="457">
        <v>0</v>
      </c>
      <c r="BX119" s="457">
        <v>0</v>
      </c>
      <c r="BY119" s="457">
        <v>0</v>
      </c>
      <c r="BZ119" s="457">
        <v>0</v>
      </c>
      <c r="CA119" s="457">
        <v>0</v>
      </c>
      <c r="CB119" s="457">
        <v>0</v>
      </c>
      <c r="CC119" s="457">
        <v>0</v>
      </c>
      <c r="CD119" s="457">
        <v>0</v>
      </c>
      <c r="CE119" s="457">
        <v>0</v>
      </c>
      <c r="CF119" s="457">
        <v>0</v>
      </c>
      <c r="CG119" s="457">
        <v>0</v>
      </c>
      <c r="CH119" s="457">
        <v>0</v>
      </c>
      <c r="CI119" s="457">
        <v>0</v>
      </c>
      <c r="CJ119" s="457">
        <v>0</v>
      </c>
      <c r="CK119" s="457">
        <v>104</v>
      </c>
      <c r="CL119" s="457">
        <v>0</v>
      </c>
      <c r="CM119" s="457">
        <v>0</v>
      </c>
      <c r="CN119" s="457">
        <v>1096</v>
      </c>
      <c r="CO119" s="457">
        <v>0</v>
      </c>
      <c r="CP119" s="457">
        <v>0</v>
      </c>
      <c r="CQ119" s="457">
        <v>0</v>
      </c>
      <c r="CR119" s="457">
        <v>0</v>
      </c>
      <c r="CS119" s="457">
        <v>0</v>
      </c>
      <c r="CT119" s="457">
        <v>61</v>
      </c>
      <c r="CU119" s="457">
        <v>57</v>
      </c>
      <c r="CV119" s="457">
        <v>51</v>
      </c>
      <c r="CW119" s="457">
        <v>0</v>
      </c>
      <c r="CX119" s="457">
        <v>50</v>
      </c>
      <c r="CY119" s="457">
        <v>0</v>
      </c>
      <c r="CZ119" s="457">
        <v>0</v>
      </c>
      <c r="DA119" s="457">
        <v>0</v>
      </c>
      <c r="DB119" s="457">
        <v>0</v>
      </c>
      <c r="DC119" s="457">
        <v>0</v>
      </c>
      <c r="DD119" s="457">
        <v>0</v>
      </c>
      <c r="DE119" s="457">
        <v>0</v>
      </c>
      <c r="DF119" s="457">
        <v>0</v>
      </c>
      <c r="DG119" s="457">
        <v>0</v>
      </c>
      <c r="DH119" s="457">
        <v>0</v>
      </c>
      <c r="DI119" s="457">
        <v>763</v>
      </c>
      <c r="DJ119" s="457">
        <v>40</v>
      </c>
      <c r="DK119" s="457">
        <v>0</v>
      </c>
      <c r="DL119" s="457">
        <v>0</v>
      </c>
      <c r="DM119" s="457">
        <v>542</v>
      </c>
      <c r="DN119" s="457">
        <v>0</v>
      </c>
      <c r="DO119" s="457">
        <v>0</v>
      </c>
      <c r="DP119" s="457">
        <v>0</v>
      </c>
      <c r="DQ119" s="457">
        <v>0</v>
      </c>
      <c r="DR119" s="457">
        <v>282954</v>
      </c>
      <c r="DS119" s="457">
        <v>212546</v>
      </c>
      <c r="DT119" s="457">
        <v>154491</v>
      </c>
      <c r="DU119" s="457">
        <v>2724</v>
      </c>
      <c r="DV119" s="457">
        <v>16292</v>
      </c>
      <c r="DW119" s="457">
        <v>9405</v>
      </c>
      <c r="DX119" s="457">
        <v>34119</v>
      </c>
      <c r="DY119" s="362">
        <v>116</v>
      </c>
      <c r="DZ119">
        <v>242</v>
      </c>
      <c r="EA119">
        <v>0</v>
      </c>
    </row>
    <row r="120" spans="1:131">
      <c r="A120" s="362" t="s">
        <v>2054</v>
      </c>
      <c r="B120" s="457">
        <v>0</v>
      </c>
      <c r="C120" s="457">
        <v>0</v>
      </c>
      <c r="D120" s="457">
        <v>0</v>
      </c>
      <c r="E120" s="457">
        <v>0</v>
      </c>
      <c r="F120" s="457">
        <v>0</v>
      </c>
      <c r="G120" s="457">
        <v>0</v>
      </c>
      <c r="H120" s="457">
        <v>0</v>
      </c>
      <c r="I120" s="457">
        <v>0</v>
      </c>
      <c r="J120" s="457">
        <v>0</v>
      </c>
      <c r="K120" s="457">
        <v>0</v>
      </c>
      <c r="L120" s="457">
        <v>0</v>
      </c>
      <c r="M120" s="457">
        <v>0</v>
      </c>
      <c r="N120" s="457">
        <v>4802</v>
      </c>
      <c r="O120" s="457">
        <v>0</v>
      </c>
      <c r="P120" s="457">
        <v>0</v>
      </c>
      <c r="Q120" s="457">
        <v>3</v>
      </c>
      <c r="R120" s="457">
        <v>0</v>
      </c>
      <c r="S120" s="457">
        <v>0</v>
      </c>
      <c r="T120" s="457">
        <v>0</v>
      </c>
      <c r="U120" s="457">
        <v>0</v>
      </c>
      <c r="V120" s="457">
        <v>0</v>
      </c>
      <c r="W120" s="457">
        <v>0</v>
      </c>
      <c r="X120" s="457">
        <v>0</v>
      </c>
      <c r="Y120" s="457">
        <v>0</v>
      </c>
      <c r="Z120" s="457">
        <v>0</v>
      </c>
      <c r="AA120" s="457">
        <v>0</v>
      </c>
      <c r="AB120" s="457">
        <v>0</v>
      </c>
      <c r="AC120" s="457">
        <v>0</v>
      </c>
      <c r="AD120" s="457">
        <v>0</v>
      </c>
      <c r="AE120" s="457">
        <v>0</v>
      </c>
      <c r="AF120" s="457">
        <v>0</v>
      </c>
      <c r="AG120" s="457">
        <v>0</v>
      </c>
      <c r="AH120" s="457">
        <v>0</v>
      </c>
      <c r="AI120" s="457">
        <v>0</v>
      </c>
      <c r="AJ120" s="457">
        <v>0</v>
      </c>
      <c r="AK120" s="457">
        <v>0</v>
      </c>
      <c r="AL120" s="457">
        <v>0</v>
      </c>
      <c r="AM120" s="457">
        <v>0</v>
      </c>
      <c r="AN120" s="457">
        <v>0</v>
      </c>
      <c r="AO120" s="457">
        <v>169</v>
      </c>
      <c r="AP120" s="457">
        <v>0</v>
      </c>
      <c r="AQ120" s="457">
        <v>930</v>
      </c>
      <c r="AR120" s="457">
        <v>0</v>
      </c>
      <c r="AS120" s="457">
        <v>0</v>
      </c>
      <c r="AT120" s="457">
        <v>0</v>
      </c>
      <c r="AU120" s="457">
        <v>445</v>
      </c>
      <c r="AV120" s="457">
        <v>0</v>
      </c>
      <c r="AW120" s="457">
        <v>0</v>
      </c>
      <c r="AX120" s="457">
        <v>278</v>
      </c>
      <c r="AY120" s="457">
        <v>0</v>
      </c>
      <c r="AZ120" s="457">
        <v>288</v>
      </c>
      <c r="BA120" s="457">
        <v>0</v>
      </c>
      <c r="BB120" s="457">
        <v>0</v>
      </c>
      <c r="BC120" s="457">
        <v>0</v>
      </c>
      <c r="BD120" s="457">
        <v>78</v>
      </c>
      <c r="BE120" s="457">
        <v>0</v>
      </c>
      <c r="BF120" s="457">
        <v>0</v>
      </c>
      <c r="BG120" s="457">
        <v>0</v>
      </c>
      <c r="BH120" s="457">
        <v>0</v>
      </c>
      <c r="BI120" s="457">
        <v>0</v>
      </c>
      <c r="BJ120" s="457">
        <v>0</v>
      </c>
      <c r="BK120" s="457">
        <v>0</v>
      </c>
      <c r="BL120" s="457">
        <v>0</v>
      </c>
      <c r="BM120" s="457">
        <v>0</v>
      </c>
      <c r="BN120" s="457">
        <v>0</v>
      </c>
      <c r="BO120" s="457">
        <v>0</v>
      </c>
      <c r="BP120" s="457">
        <v>0</v>
      </c>
      <c r="BQ120" s="457">
        <v>0</v>
      </c>
      <c r="BR120" s="457">
        <v>0</v>
      </c>
      <c r="BS120" s="457">
        <v>0</v>
      </c>
      <c r="BT120" s="457">
        <v>0</v>
      </c>
      <c r="BU120" s="457">
        <v>0</v>
      </c>
      <c r="BV120" s="457">
        <v>0</v>
      </c>
      <c r="BW120" s="457">
        <v>0</v>
      </c>
      <c r="BX120" s="457">
        <v>0</v>
      </c>
      <c r="BY120" s="457">
        <v>0</v>
      </c>
      <c r="BZ120" s="457">
        <v>0</v>
      </c>
      <c r="CA120" s="457">
        <v>0</v>
      </c>
      <c r="CB120" s="457">
        <v>0</v>
      </c>
      <c r="CC120" s="457">
        <v>0</v>
      </c>
      <c r="CD120" s="457">
        <v>0</v>
      </c>
      <c r="CE120" s="457">
        <v>133</v>
      </c>
      <c r="CF120" s="457">
        <v>0</v>
      </c>
      <c r="CG120" s="457">
        <v>0</v>
      </c>
      <c r="CH120" s="457">
        <v>0</v>
      </c>
      <c r="CI120" s="457">
        <v>0</v>
      </c>
      <c r="CJ120" s="457">
        <v>0</v>
      </c>
      <c r="CK120" s="457">
        <v>0</v>
      </c>
      <c r="CL120" s="457">
        <v>0</v>
      </c>
      <c r="CM120" s="457">
        <v>0</v>
      </c>
      <c r="CN120" s="457">
        <v>112</v>
      </c>
      <c r="CO120" s="457">
        <v>0</v>
      </c>
      <c r="CP120" s="457">
        <v>0</v>
      </c>
      <c r="CQ120" s="457">
        <v>0</v>
      </c>
      <c r="CR120" s="457">
        <v>0</v>
      </c>
      <c r="CS120" s="457">
        <v>0</v>
      </c>
      <c r="CT120" s="457">
        <v>0</v>
      </c>
      <c r="CU120" s="457">
        <v>0</v>
      </c>
      <c r="CV120" s="457">
        <v>0</v>
      </c>
      <c r="CW120" s="457">
        <v>1712</v>
      </c>
      <c r="CX120" s="457">
        <v>0</v>
      </c>
      <c r="CY120" s="457">
        <v>0</v>
      </c>
      <c r="CZ120" s="457">
        <v>0</v>
      </c>
      <c r="DA120" s="457">
        <v>0</v>
      </c>
      <c r="DB120" s="457">
        <v>0</v>
      </c>
      <c r="DC120" s="457">
        <v>0</v>
      </c>
      <c r="DD120" s="457">
        <v>0</v>
      </c>
      <c r="DE120" s="457">
        <v>0</v>
      </c>
      <c r="DF120" s="457">
        <v>0</v>
      </c>
      <c r="DG120" s="457">
        <v>0</v>
      </c>
      <c r="DH120" s="457">
        <v>0</v>
      </c>
      <c r="DI120" s="457">
        <v>2235</v>
      </c>
      <c r="DJ120" s="457">
        <v>0</v>
      </c>
      <c r="DK120" s="457">
        <v>313</v>
      </c>
      <c r="DL120" s="457">
        <v>47</v>
      </c>
      <c r="DM120" s="457">
        <v>0</v>
      </c>
      <c r="DN120" s="457">
        <v>10</v>
      </c>
      <c r="DO120" s="457">
        <v>0</v>
      </c>
      <c r="DP120" s="457">
        <v>0</v>
      </c>
      <c r="DQ120" s="457">
        <v>0</v>
      </c>
      <c r="DR120" s="457">
        <v>57130</v>
      </c>
      <c r="DS120" s="457">
        <v>0</v>
      </c>
      <c r="DT120" s="457">
        <v>51650</v>
      </c>
      <c r="DU120" s="457">
        <v>0</v>
      </c>
      <c r="DV120" s="457">
        <v>66445</v>
      </c>
      <c r="DW120" s="457">
        <v>6884</v>
      </c>
      <c r="DX120" s="457">
        <v>0</v>
      </c>
      <c r="DY120" s="362">
        <v>22892</v>
      </c>
      <c r="DZ120">
        <v>11263</v>
      </c>
      <c r="EA120">
        <v>0</v>
      </c>
    </row>
    <row r="121" spans="1:131">
      <c r="A121" s="362" t="s">
        <v>2176</v>
      </c>
      <c r="B121" s="457">
        <v>0</v>
      </c>
      <c r="C121" s="457">
        <v>0</v>
      </c>
      <c r="D121" s="457">
        <v>0</v>
      </c>
      <c r="E121" s="457">
        <v>0</v>
      </c>
      <c r="F121" s="457">
        <v>0</v>
      </c>
      <c r="G121" s="457">
        <v>0</v>
      </c>
      <c r="H121" s="457">
        <v>0</v>
      </c>
      <c r="I121" s="457">
        <v>0</v>
      </c>
      <c r="J121" s="457">
        <v>0</v>
      </c>
      <c r="K121" s="457">
        <v>0</v>
      </c>
      <c r="L121" s="457">
        <v>0</v>
      </c>
      <c r="M121" s="457">
        <v>0</v>
      </c>
      <c r="N121" s="457">
        <v>14</v>
      </c>
      <c r="O121" s="457">
        <v>73</v>
      </c>
      <c r="P121" s="457">
        <v>0</v>
      </c>
      <c r="Q121" s="457">
        <v>0</v>
      </c>
      <c r="R121" s="457">
        <v>0</v>
      </c>
      <c r="S121" s="457">
        <v>0</v>
      </c>
      <c r="T121" s="457">
        <v>0</v>
      </c>
      <c r="U121" s="457">
        <v>0</v>
      </c>
      <c r="V121" s="457">
        <v>0</v>
      </c>
      <c r="W121" s="457">
        <v>0</v>
      </c>
      <c r="X121" s="457">
        <v>0</v>
      </c>
      <c r="Y121" s="457">
        <v>0</v>
      </c>
      <c r="Z121" s="457">
        <v>0</v>
      </c>
      <c r="AA121" s="457">
        <v>0</v>
      </c>
      <c r="AB121" s="457">
        <v>0</v>
      </c>
      <c r="AC121" s="457">
        <v>0</v>
      </c>
      <c r="AD121" s="457">
        <v>0</v>
      </c>
      <c r="AE121" s="457">
        <v>0</v>
      </c>
      <c r="AF121" s="457">
        <v>0</v>
      </c>
      <c r="AG121" s="457">
        <v>0</v>
      </c>
      <c r="AH121" s="457">
        <v>0</v>
      </c>
      <c r="AI121" s="457">
        <v>0</v>
      </c>
      <c r="AJ121" s="457">
        <v>0</v>
      </c>
      <c r="AK121" s="457">
        <v>0</v>
      </c>
      <c r="AL121" s="457">
        <v>0</v>
      </c>
      <c r="AM121" s="457">
        <v>0</v>
      </c>
      <c r="AN121" s="457">
        <v>0</v>
      </c>
      <c r="AO121" s="457">
        <v>51868</v>
      </c>
      <c r="AP121" s="457">
        <v>951</v>
      </c>
      <c r="AQ121" s="457">
        <v>10029</v>
      </c>
      <c r="AR121" s="457">
        <v>224</v>
      </c>
      <c r="AS121" s="457">
        <v>29</v>
      </c>
      <c r="AT121" s="457">
        <v>0</v>
      </c>
      <c r="AU121" s="457">
        <v>2398</v>
      </c>
      <c r="AV121" s="457">
        <v>28</v>
      </c>
      <c r="AW121" s="457">
        <v>83</v>
      </c>
      <c r="AX121" s="457">
        <v>202</v>
      </c>
      <c r="AY121" s="457">
        <v>0</v>
      </c>
      <c r="AZ121" s="457">
        <v>83</v>
      </c>
      <c r="BA121" s="457">
        <v>0</v>
      </c>
      <c r="BB121" s="457">
        <v>0</v>
      </c>
      <c r="BC121" s="457">
        <v>0</v>
      </c>
      <c r="BD121" s="457">
        <v>0</v>
      </c>
      <c r="BE121" s="457">
        <v>0</v>
      </c>
      <c r="BF121" s="457">
        <v>0</v>
      </c>
      <c r="BG121" s="457">
        <v>0</v>
      </c>
      <c r="BH121" s="457">
        <v>0</v>
      </c>
      <c r="BI121" s="457">
        <v>0</v>
      </c>
      <c r="BJ121" s="457">
        <v>0</v>
      </c>
      <c r="BK121" s="457">
        <v>0</v>
      </c>
      <c r="BL121" s="457">
        <v>0</v>
      </c>
      <c r="BM121" s="457">
        <v>172</v>
      </c>
      <c r="BN121" s="457">
        <v>0</v>
      </c>
      <c r="BO121" s="457">
        <v>0</v>
      </c>
      <c r="BP121" s="457">
        <v>0</v>
      </c>
      <c r="BQ121" s="457">
        <v>0</v>
      </c>
      <c r="BR121" s="457">
        <v>0</v>
      </c>
      <c r="BS121" s="457">
        <v>0</v>
      </c>
      <c r="BT121" s="457">
        <v>0</v>
      </c>
      <c r="BU121" s="457">
        <v>0</v>
      </c>
      <c r="BV121" s="457">
        <v>16</v>
      </c>
      <c r="BW121" s="457">
        <v>0</v>
      </c>
      <c r="BX121" s="457">
        <v>0</v>
      </c>
      <c r="BY121" s="457">
        <v>0</v>
      </c>
      <c r="BZ121" s="457">
        <v>0</v>
      </c>
      <c r="CA121" s="457">
        <v>0</v>
      </c>
      <c r="CB121" s="457">
        <v>413</v>
      </c>
      <c r="CC121" s="457">
        <v>0</v>
      </c>
      <c r="CD121" s="457">
        <v>0</v>
      </c>
      <c r="CE121" s="457">
        <v>151</v>
      </c>
      <c r="CF121" s="457">
        <v>0</v>
      </c>
      <c r="CG121" s="457">
        <v>0</v>
      </c>
      <c r="CH121" s="457">
        <v>0</v>
      </c>
      <c r="CI121" s="457">
        <v>0</v>
      </c>
      <c r="CJ121" s="457">
        <v>0</v>
      </c>
      <c r="CK121" s="457">
        <v>0</v>
      </c>
      <c r="CL121" s="457">
        <v>0</v>
      </c>
      <c r="CM121" s="457">
        <v>0</v>
      </c>
      <c r="CN121" s="457">
        <v>140</v>
      </c>
      <c r="CO121" s="457">
        <v>0</v>
      </c>
      <c r="CP121" s="457">
        <v>0</v>
      </c>
      <c r="CQ121" s="457">
        <v>0</v>
      </c>
      <c r="CR121" s="457">
        <v>0</v>
      </c>
      <c r="CS121" s="457">
        <v>0</v>
      </c>
      <c r="CT121" s="457">
        <v>0</v>
      </c>
      <c r="CU121" s="457">
        <v>0</v>
      </c>
      <c r="CV121" s="457">
        <v>0</v>
      </c>
      <c r="CW121" s="457">
        <v>0</v>
      </c>
      <c r="CX121" s="457">
        <v>0</v>
      </c>
      <c r="CY121" s="457">
        <v>0</v>
      </c>
      <c r="CZ121" s="457">
        <v>196</v>
      </c>
      <c r="DA121" s="457">
        <v>0</v>
      </c>
      <c r="DB121" s="457">
        <v>0</v>
      </c>
      <c r="DC121" s="457">
        <v>0</v>
      </c>
      <c r="DD121" s="457">
        <v>0</v>
      </c>
      <c r="DE121" s="457">
        <v>0</v>
      </c>
      <c r="DF121" s="457">
        <v>0</v>
      </c>
      <c r="DG121" s="457">
        <v>0</v>
      </c>
      <c r="DH121" s="457">
        <v>0</v>
      </c>
      <c r="DI121" s="457">
        <v>1968</v>
      </c>
      <c r="DJ121" s="457">
        <v>0</v>
      </c>
      <c r="DK121" s="457">
        <v>10</v>
      </c>
      <c r="DL121" s="457">
        <v>0</v>
      </c>
      <c r="DM121" s="457">
        <v>0</v>
      </c>
      <c r="DN121" s="457">
        <v>0</v>
      </c>
      <c r="DO121" s="457">
        <v>556</v>
      </c>
      <c r="DP121" s="457">
        <v>0</v>
      </c>
      <c r="DQ121" s="457">
        <v>0</v>
      </c>
      <c r="DR121" s="457">
        <v>385392</v>
      </c>
      <c r="DS121" s="457">
        <v>367786</v>
      </c>
      <c r="DT121" s="457">
        <v>331147</v>
      </c>
      <c r="DU121" s="457">
        <v>188</v>
      </c>
      <c r="DV121" s="457">
        <v>66198</v>
      </c>
      <c r="DW121" s="457">
        <v>29224</v>
      </c>
      <c r="DX121" s="457">
        <v>0</v>
      </c>
      <c r="DY121" s="362">
        <v>2872</v>
      </c>
      <c r="DZ121">
        <v>4326</v>
      </c>
      <c r="EA121">
        <v>21773</v>
      </c>
    </row>
    <row r="122" spans="1:131">
      <c r="A122" s="362" t="s">
        <v>2427</v>
      </c>
      <c r="B122" s="457">
        <v>0</v>
      </c>
      <c r="C122" s="457">
        <v>0</v>
      </c>
      <c r="D122" s="457">
        <v>0</v>
      </c>
      <c r="E122" s="457">
        <v>0</v>
      </c>
      <c r="F122" s="457">
        <v>0</v>
      </c>
      <c r="G122" s="457">
        <v>0</v>
      </c>
      <c r="H122" s="457">
        <v>0</v>
      </c>
      <c r="I122" s="457">
        <v>0</v>
      </c>
      <c r="J122" s="457">
        <v>0</v>
      </c>
      <c r="K122" s="457">
        <v>0</v>
      </c>
      <c r="L122" s="457">
        <v>0</v>
      </c>
      <c r="M122" s="457">
        <v>0</v>
      </c>
      <c r="N122" s="457">
        <v>0</v>
      </c>
      <c r="O122" s="457">
        <v>0</v>
      </c>
      <c r="P122" s="457">
        <v>0</v>
      </c>
      <c r="Q122" s="457">
        <v>0</v>
      </c>
      <c r="R122" s="457">
        <v>0</v>
      </c>
      <c r="S122" s="457">
        <v>0</v>
      </c>
      <c r="T122" s="457">
        <v>0</v>
      </c>
      <c r="U122" s="457">
        <v>0</v>
      </c>
      <c r="V122" s="457">
        <v>0</v>
      </c>
      <c r="W122" s="457">
        <v>0</v>
      </c>
      <c r="X122" s="457">
        <v>0</v>
      </c>
      <c r="Y122" s="457">
        <v>0</v>
      </c>
      <c r="Z122" s="457">
        <v>0</v>
      </c>
      <c r="AA122" s="457">
        <v>0</v>
      </c>
      <c r="AB122" s="457">
        <v>0</v>
      </c>
      <c r="AC122" s="457">
        <v>0</v>
      </c>
      <c r="AD122" s="457">
        <v>0</v>
      </c>
      <c r="AE122" s="457">
        <v>0</v>
      </c>
      <c r="AF122" s="457">
        <v>0</v>
      </c>
      <c r="AG122" s="457">
        <v>0</v>
      </c>
      <c r="AH122" s="457">
        <v>0</v>
      </c>
      <c r="AI122" s="457">
        <v>0</v>
      </c>
      <c r="AJ122" s="457">
        <v>0</v>
      </c>
      <c r="AK122" s="457">
        <v>0</v>
      </c>
      <c r="AL122" s="457">
        <v>0</v>
      </c>
      <c r="AM122" s="457">
        <v>0</v>
      </c>
      <c r="AN122" s="457">
        <v>0</v>
      </c>
      <c r="AO122" s="457">
        <v>191</v>
      </c>
      <c r="AP122" s="457">
        <v>1684</v>
      </c>
      <c r="AQ122" s="457">
        <v>0</v>
      </c>
      <c r="AR122" s="457">
        <v>0</v>
      </c>
      <c r="AS122" s="457">
        <v>0</v>
      </c>
      <c r="AT122" s="457">
        <v>0</v>
      </c>
      <c r="AU122" s="457">
        <v>214</v>
      </c>
      <c r="AV122" s="457">
        <v>621</v>
      </c>
      <c r="AW122" s="457">
        <v>0</v>
      </c>
      <c r="AX122" s="457">
        <v>0</v>
      </c>
      <c r="AY122" s="457">
        <v>0</v>
      </c>
      <c r="AZ122" s="457">
        <v>0</v>
      </c>
      <c r="BA122" s="457">
        <v>0</v>
      </c>
      <c r="BB122" s="457">
        <v>0</v>
      </c>
      <c r="BC122" s="457">
        <v>0</v>
      </c>
      <c r="BD122" s="457">
        <v>0</v>
      </c>
      <c r="BE122" s="457">
        <v>0</v>
      </c>
      <c r="BF122" s="457">
        <v>0</v>
      </c>
      <c r="BG122" s="457">
        <v>0</v>
      </c>
      <c r="BH122" s="457">
        <v>0</v>
      </c>
      <c r="BI122" s="457">
        <v>0</v>
      </c>
      <c r="BJ122" s="457">
        <v>0</v>
      </c>
      <c r="BK122" s="457">
        <v>0</v>
      </c>
      <c r="BL122" s="457">
        <v>0</v>
      </c>
      <c r="BM122" s="457">
        <v>0</v>
      </c>
      <c r="BN122" s="457">
        <v>0</v>
      </c>
      <c r="BO122" s="457">
        <v>0</v>
      </c>
      <c r="BP122" s="457">
        <v>62</v>
      </c>
      <c r="BQ122" s="457">
        <v>0</v>
      </c>
      <c r="BR122" s="457">
        <v>0</v>
      </c>
      <c r="BS122" s="457">
        <v>0</v>
      </c>
      <c r="BT122" s="457">
        <v>0</v>
      </c>
      <c r="BU122" s="457">
        <v>0</v>
      </c>
      <c r="BV122" s="457">
        <v>1395</v>
      </c>
      <c r="BW122" s="457">
        <v>0</v>
      </c>
      <c r="BX122" s="457">
        <v>0</v>
      </c>
      <c r="BY122" s="457">
        <v>0</v>
      </c>
      <c r="BZ122" s="457">
        <v>0</v>
      </c>
      <c r="CA122" s="457">
        <v>0</v>
      </c>
      <c r="CB122" s="457">
        <v>0</v>
      </c>
      <c r="CC122" s="457">
        <v>0</v>
      </c>
      <c r="CD122" s="457">
        <v>0</v>
      </c>
      <c r="CE122" s="457">
        <v>424</v>
      </c>
      <c r="CF122" s="457">
        <v>0</v>
      </c>
      <c r="CG122" s="457">
        <v>10</v>
      </c>
      <c r="CH122" s="457">
        <v>0</v>
      </c>
      <c r="CI122" s="457">
        <v>0</v>
      </c>
      <c r="CJ122" s="457">
        <v>0</v>
      </c>
      <c r="CK122" s="457">
        <v>0</v>
      </c>
      <c r="CL122" s="457">
        <v>0</v>
      </c>
      <c r="CM122" s="457">
        <v>0</v>
      </c>
      <c r="CN122" s="457">
        <v>0</v>
      </c>
      <c r="CO122" s="457">
        <v>0</v>
      </c>
      <c r="CP122" s="457">
        <v>0</v>
      </c>
      <c r="CQ122" s="457">
        <v>0</v>
      </c>
      <c r="CR122" s="457">
        <v>0</v>
      </c>
      <c r="CS122" s="457">
        <v>0</v>
      </c>
      <c r="CT122" s="457">
        <v>0</v>
      </c>
      <c r="CU122" s="457">
        <v>0</v>
      </c>
      <c r="CV122" s="457">
        <v>0</v>
      </c>
      <c r="CW122" s="457">
        <v>7607</v>
      </c>
      <c r="CX122" s="457">
        <v>0</v>
      </c>
      <c r="CY122" s="457">
        <v>0</v>
      </c>
      <c r="CZ122" s="457">
        <v>0</v>
      </c>
      <c r="DA122" s="457">
        <v>0</v>
      </c>
      <c r="DB122" s="457">
        <v>0</v>
      </c>
      <c r="DC122" s="457">
        <v>0</v>
      </c>
      <c r="DD122" s="457">
        <v>0</v>
      </c>
      <c r="DE122" s="457">
        <v>0</v>
      </c>
      <c r="DF122" s="457">
        <v>0</v>
      </c>
      <c r="DG122" s="457">
        <v>0</v>
      </c>
      <c r="DH122" s="457">
        <v>0</v>
      </c>
      <c r="DI122" s="457">
        <v>850</v>
      </c>
      <c r="DJ122" s="457">
        <v>0</v>
      </c>
      <c r="DK122" s="457">
        <v>1653</v>
      </c>
      <c r="DL122" s="457">
        <v>0</v>
      </c>
      <c r="DM122" s="457">
        <v>0</v>
      </c>
      <c r="DN122" s="457">
        <v>0</v>
      </c>
      <c r="DO122" s="457">
        <v>0</v>
      </c>
      <c r="DP122" s="457">
        <v>0</v>
      </c>
      <c r="DQ122" s="457">
        <v>0</v>
      </c>
      <c r="DR122" s="457">
        <v>20716</v>
      </c>
      <c r="DS122" s="457">
        <v>0</v>
      </c>
      <c r="DT122" s="457">
        <v>0</v>
      </c>
      <c r="DU122" s="457">
        <v>0</v>
      </c>
      <c r="DV122" s="457">
        <v>56455</v>
      </c>
      <c r="DW122" s="457">
        <v>6767</v>
      </c>
      <c r="DX122" s="457">
        <v>0</v>
      </c>
      <c r="DY122" s="362">
        <v>5268</v>
      </c>
      <c r="DZ122">
        <v>7659</v>
      </c>
      <c r="EA122">
        <v>0</v>
      </c>
    </row>
    <row r="123" spans="1:131">
      <c r="A123" s="362" t="s">
        <v>2651</v>
      </c>
      <c r="B123" s="457">
        <v>0</v>
      </c>
      <c r="C123" s="457">
        <v>0</v>
      </c>
      <c r="D123" s="457">
        <v>0</v>
      </c>
      <c r="E123" s="457">
        <v>0</v>
      </c>
      <c r="F123" s="457">
        <v>0</v>
      </c>
      <c r="G123" s="457">
        <v>0</v>
      </c>
      <c r="H123" s="457">
        <v>0</v>
      </c>
      <c r="I123" s="457">
        <v>0</v>
      </c>
      <c r="J123" s="457">
        <v>0</v>
      </c>
      <c r="K123" s="457">
        <v>0</v>
      </c>
      <c r="L123" s="457">
        <v>0</v>
      </c>
      <c r="M123" s="457">
        <v>0</v>
      </c>
      <c r="N123" s="457">
        <v>0</v>
      </c>
      <c r="O123" s="457">
        <v>0</v>
      </c>
      <c r="P123" s="457">
        <v>0</v>
      </c>
      <c r="Q123" s="457">
        <v>179</v>
      </c>
      <c r="R123" s="457">
        <v>0</v>
      </c>
      <c r="S123" s="457">
        <v>0</v>
      </c>
      <c r="T123" s="457">
        <v>0</v>
      </c>
      <c r="U123" s="457">
        <v>0</v>
      </c>
      <c r="V123" s="457">
        <v>0</v>
      </c>
      <c r="W123" s="457">
        <v>0</v>
      </c>
      <c r="X123" s="457">
        <v>0</v>
      </c>
      <c r="Y123" s="457">
        <v>0</v>
      </c>
      <c r="Z123" s="457">
        <v>0</v>
      </c>
      <c r="AA123" s="457">
        <v>0</v>
      </c>
      <c r="AB123" s="457">
        <v>0</v>
      </c>
      <c r="AC123" s="457">
        <v>0</v>
      </c>
      <c r="AD123" s="457">
        <v>0</v>
      </c>
      <c r="AE123" s="457">
        <v>0</v>
      </c>
      <c r="AF123" s="457">
        <v>0</v>
      </c>
      <c r="AG123" s="457">
        <v>0</v>
      </c>
      <c r="AH123" s="457">
        <v>0</v>
      </c>
      <c r="AI123" s="457">
        <v>0</v>
      </c>
      <c r="AJ123" s="457">
        <v>0</v>
      </c>
      <c r="AK123" s="457">
        <v>0</v>
      </c>
      <c r="AL123" s="457">
        <v>0</v>
      </c>
      <c r="AM123" s="457">
        <v>0</v>
      </c>
      <c r="AN123" s="457">
        <v>0</v>
      </c>
      <c r="AO123" s="457">
        <v>0</v>
      </c>
      <c r="AP123" s="457">
        <v>1134</v>
      </c>
      <c r="AQ123" s="457">
        <v>0</v>
      </c>
      <c r="AR123" s="457">
        <v>29</v>
      </c>
      <c r="AS123" s="457">
        <v>0</v>
      </c>
      <c r="AT123" s="457">
        <v>0</v>
      </c>
      <c r="AU123" s="457">
        <v>9128</v>
      </c>
      <c r="AV123" s="457">
        <v>0</v>
      </c>
      <c r="AW123" s="457">
        <v>0</v>
      </c>
      <c r="AX123" s="457">
        <v>0</v>
      </c>
      <c r="AY123" s="457">
        <v>0</v>
      </c>
      <c r="AZ123" s="457">
        <v>0</v>
      </c>
      <c r="BA123" s="457">
        <v>0</v>
      </c>
      <c r="BB123" s="457">
        <v>0</v>
      </c>
      <c r="BC123" s="457">
        <v>0</v>
      </c>
      <c r="BD123" s="457">
        <v>0</v>
      </c>
      <c r="BE123" s="457">
        <v>0</v>
      </c>
      <c r="BF123" s="457">
        <v>0</v>
      </c>
      <c r="BG123" s="457">
        <v>39</v>
      </c>
      <c r="BH123" s="457">
        <v>0</v>
      </c>
      <c r="BI123" s="457">
        <v>0</v>
      </c>
      <c r="BJ123" s="457">
        <v>0</v>
      </c>
      <c r="BK123" s="457">
        <v>0</v>
      </c>
      <c r="BL123" s="457">
        <v>0</v>
      </c>
      <c r="BM123" s="457">
        <v>0</v>
      </c>
      <c r="BN123" s="457">
        <v>0</v>
      </c>
      <c r="BO123" s="457">
        <v>0</v>
      </c>
      <c r="BP123" s="457">
        <v>0</v>
      </c>
      <c r="BQ123" s="457">
        <v>0</v>
      </c>
      <c r="BR123" s="457">
        <v>0</v>
      </c>
      <c r="BS123" s="457">
        <v>0</v>
      </c>
      <c r="BT123" s="457">
        <v>0</v>
      </c>
      <c r="BU123" s="457">
        <v>0</v>
      </c>
      <c r="BV123" s="457">
        <v>0</v>
      </c>
      <c r="BW123" s="457">
        <v>0</v>
      </c>
      <c r="BX123" s="457">
        <v>0</v>
      </c>
      <c r="BY123" s="457">
        <v>0</v>
      </c>
      <c r="BZ123" s="457">
        <v>0</v>
      </c>
      <c r="CA123" s="457">
        <v>0</v>
      </c>
      <c r="CB123" s="457">
        <v>0</v>
      </c>
      <c r="CC123" s="457">
        <v>0</v>
      </c>
      <c r="CD123" s="457">
        <v>0</v>
      </c>
      <c r="CE123" s="457">
        <v>126</v>
      </c>
      <c r="CF123" s="457">
        <v>0</v>
      </c>
      <c r="CG123" s="457">
        <v>0</v>
      </c>
      <c r="CH123" s="457">
        <v>0</v>
      </c>
      <c r="CI123" s="457">
        <v>0</v>
      </c>
      <c r="CJ123" s="457">
        <v>0</v>
      </c>
      <c r="CK123" s="457">
        <v>0</v>
      </c>
      <c r="CL123" s="457">
        <v>0</v>
      </c>
      <c r="CM123" s="457">
        <v>0</v>
      </c>
      <c r="CN123" s="457">
        <v>0</v>
      </c>
      <c r="CO123" s="457">
        <v>0</v>
      </c>
      <c r="CP123" s="457">
        <v>0</v>
      </c>
      <c r="CQ123" s="457">
        <v>0</v>
      </c>
      <c r="CR123" s="457">
        <v>0</v>
      </c>
      <c r="CS123" s="457">
        <v>0</v>
      </c>
      <c r="CT123" s="457">
        <v>0</v>
      </c>
      <c r="CU123" s="457">
        <v>0</v>
      </c>
      <c r="CV123" s="457">
        <v>0</v>
      </c>
      <c r="CW123" s="457">
        <v>0</v>
      </c>
      <c r="CX123" s="457">
        <v>0</v>
      </c>
      <c r="CY123" s="457">
        <v>0</v>
      </c>
      <c r="CZ123" s="457">
        <v>0</v>
      </c>
      <c r="DA123" s="457">
        <v>0</v>
      </c>
      <c r="DB123" s="457">
        <v>0</v>
      </c>
      <c r="DC123" s="457">
        <v>0</v>
      </c>
      <c r="DD123" s="457">
        <v>0</v>
      </c>
      <c r="DE123" s="457">
        <v>0</v>
      </c>
      <c r="DF123" s="457">
        <v>0</v>
      </c>
      <c r="DG123" s="457">
        <v>0</v>
      </c>
      <c r="DH123" s="457">
        <v>0</v>
      </c>
      <c r="DI123" s="457">
        <v>713</v>
      </c>
      <c r="DJ123" s="457">
        <v>0</v>
      </c>
      <c r="DK123" s="457">
        <v>70</v>
      </c>
      <c r="DL123" s="457">
        <v>0</v>
      </c>
      <c r="DM123" s="457">
        <v>0</v>
      </c>
      <c r="DN123" s="457">
        <v>0</v>
      </c>
      <c r="DO123" s="457">
        <v>0</v>
      </c>
      <c r="DP123" s="457">
        <v>0</v>
      </c>
      <c r="DQ123" s="457">
        <v>0</v>
      </c>
      <c r="DR123" s="457">
        <v>-578</v>
      </c>
      <c r="DS123" s="457">
        <v>0</v>
      </c>
      <c r="DT123" s="457">
        <v>325</v>
      </c>
      <c r="DU123" s="457">
        <v>0</v>
      </c>
      <c r="DV123" s="457">
        <v>45000</v>
      </c>
      <c r="DW123" s="457">
        <v>684</v>
      </c>
      <c r="DX123" s="457">
        <v>0</v>
      </c>
      <c r="DY123" s="362">
        <v>0</v>
      </c>
      <c r="DZ123">
        <v>0</v>
      </c>
      <c r="EA123">
        <v>0</v>
      </c>
    </row>
    <row r="124" spans="1:131">
      <c r="A124" s="362" t="s">
        <v>2993</v>
      </c>
      <c r="B124" s="457">
        <v>0</v>
      </c>
      <c r="C124" s="457">
        <v>0</v>
      </c>
      <c r="D124" s="457">
        <v>0</v>
      </c>
      <c r="E124" s="457">
        <v>0</v>
      </c>
      <c r="F124" s="457">
        <v>0</v>
      </c>
      <c r="G124" s="457">
        <v>0</v>
      </c>
      <c r="H124" s="457">
        <v>0</v>
      </c>
      <c r="I124" s="457">
        <v>0</v>
      </c>
      <c r="J124" s="457">
        <v>0</v>
      </c>
      <c r="K124" s="457">
        <v>0</v>
      </c>
      <c r="L124" s="457">
        <v>0</v>
      </c>
      <c r="M124" s="457">
        <v>0</v>
      </c>
      <c r="N124" s="457">
        <v>258</v>
      </c>
      <c r="O124" s="457">
        <v>0</v>
      </c>
      <c r="P124" s="457">
        <v>0</v>
      </c>
      <c r="Q124" s="457">
        <v>452</v>
      </c>
      <c r="R124" s="457">
        <v>0</v>
      </c>
      <c r="S124" s="457">
        <v>0</v>
      </c>
      <c r="T124" s="457">
        <v>0</v>
      </c>
      <c r="U124" s="457">
        <v>0</v>
      </c>
      <c r="V124" s="457">
        <v>0</v>
      </c>
      <c r="W124" s="457">
        <v>0</v>
      </c>
      <c r="X124" s="457">
        <v>0</v>
      </c>
      <c r="Y124" s="457">
        <v>0</v>
      </c>
      <c r="Z124" s="457">
        <v>0</v>
      </c>
      <c r="AA124" s="457">
        <v>0</v>
      </c>
      <c r="AB124" s="457">
        <v>0</v>
      </c>
      <c r="AC124" s="457">
        <v>0</v>
      </c>
      <c r="AD124" s="457">
        <v>0</v>
      </c>
      <c r="AE124" s="457">
        <v>0</v>
      </c>
      <c r="AF124" s="457">
        <v>0</v>
      </c>
      <c r="AG124" s="457">
        <v>0</v>
      </c>
      <c r="AH124" s="457">
        <v>0</v>
      </c>
      <c r="AI124" s="457">
        <v>0</v>
      </c>
      <c r="AJ124" s="457">
        <v>0</v>
      </c>
      <c r="AK124" s="457">
        <v>0</v>
      </c>
      <c r="AL124" s="457">
        <v>0</v>
      </c>
      <c r="AM124" s="457">
        <v>0</v>
      </c>
      <c r="AN124" s="457">
        <v>0</v>
      </c>
      <c r="AO124" s="457">
        <v>4103</v>
      </c>
      <c r="AP124" s="457">
        <v>698</v>
      </c>
      <c r="AQ124" s="457">
        <v>0</v>
      </c>
      <c r="AR124" s="457">
        <v>14</v>
      </c>
      <c r="AS124" s="457">
        <v>11</v>
      </c>
      <c r="AT124" s="457">
        <v>0</v>
      </c>
      <c r="AU124" s="457">
        <v>499</v>
      </c>
      <c r="AV124" s="457">
        <v>0</v>
      </c>
      <c r="AW124" s="457">
        <v>0</v>
      </c>
      <c r="AX124" s="457">
        <v>1473</v>
      </c>
      <c r="AY124" s="457">
        <v>0</v>
      </c>
      <c r="AZ124" s="457">
        <v>0</v>
      </c>
      <c r="BA124" s="457">
        <v>0</v>
      </c>
      <c r="BB124" s="457">
        <v>0</v>
      </c>
      <c r="BC124" s="457">
        <v>0</v>
      </c>
      <c r="BD124" s="457">
        <v>0</v>
      </c>
      <c r="BE124" s="457">
        <v>0</v>
      </c>
      <c r="BF124" s="457">
        <v>0</v>
      </c>
      <c r="BG124" s="457">
        <v>3</v>
      </c>
      <c r="BH124" s="457">
        <v>0</v>
      </c>
      <c r="BI124" s="457">
        <v>0</v>
      </c>
      <c r="BJ124" s="457">
        <v>0</v>
      </c>
      <c r="BK124" s="457">
        <v>0</v>
      </c>
      <c r="BL124" s="457">
        <v>0</v>
      </c>
      <c r="BM124" s="457">
        <v>0</v>
      </c>
      <c r="BN124" s="457">
        <v>0</v>
      </c>
      <c r="BO124" s="457">
        <v>0</v>
      </c>
      <c r="BP124" s="457">
        <v>0</v>
      </c>
      <c r="BQ124" s="457">
        <v>0</v>
      </c>
      <c r="BR124" s="457">
        <v>0</v>
      </c>
      <c r="BS124" s="457">
        <v>0</v>
      </c>
      <c r="BT124" s="457">
        <v>0</v>
      </c>
      <c r="BU124" s="457">
        <v>0</v>
      </c>
      <c r="BV124" s="457">
        <v>0</v>
      </c>
      <c r="BW124" s="457">
        <v>0</v>
      </c>
      <c r="BX124" s="457">
        <v>0</v>
      </c>
      <c r="BY124" s="457">
        <v>0</v>
      </c>
      <c r="BZ124" s="457">
        <v>0</v>
      </c>
      <c r="CA124" s="457">
        <v>0</v>
      </c>
      <c r="CB124" s="457">
        <v>0</v>
      </c>
      <c r="CC124" s="457">
        <v>0</v>
      </c>
      <c r="CD124" s="457">
        <v>0</v>
      </c>
      <c r="CE124" s="457">
        <v>1974</v>
      </c>
      <c r="CF124" s="457">
        <v>0</v>
      </c>
      <c r="CG124" s="457">
        <v>0</v>
      </c>
      <c r="CH124" s="457">
        <v>0</v>
      </c>
      <c r="CI124" s="457">
        <v>0</v>
      </c>
      <c r="CJ124" s="457">
        <v>0</v>
      </c>
      <c r="CK124" s="457">
        <v>0</v>
      </c>
      <c r="CL124" s="457">
        <v>0</v>
      </c>
      <c r="CM124" s="457">
        <v>0</v>
      </c>
      <c r="CN124" s="457">
        <v>0</v>
      </c>
      <c r="CO124" s="457">
        <v>0</v>
      </c>
      <c r="CP124" s="457">
        <v>0</v>
      </c>
      <c r="CQ124" s="457">
        <v>0</v>
      </c>
      <c r="CR124" s="457">
        <v>0</v>
      </c>
      <c r="CS124" s="457">
        <v>0</v>
      </c>
      <c r="CT124" s="457">
        <v>0</v>
      </c>
      <c r="CU124" s="457">
        <v>0</v>
      </c>
      <c r="CV124" s="457">
        <v>0</v>
      </c>
      <c r="CW124" s="457">
        <v>0</v>
      </c>
      <c r="CX124" s="457">
        <v>0</v>
      </c>
      <c r="CY124" s="457">
        <v>0</v>
      </c>
      <c r="CZ124" s="457">
        <v>0</v>
      </c>
      <c r="DA124" s="457">
        <v>0</v>
      </c>
      <c r="DB124" s="457">
        <v>0</v>
      </c>
      <c r="DC124" s="457">
        <v>0</v>
      </c>
      <c r="DD124" s="457">
        <v>0</v>
      </c>
      <c r="DE124" s="457">
        <v>0</v>
      </c>
      <c r="DF124" s="457">
        <v>0</v>
      </c>
      <c r="DG124" s="457">
        <v>0</v>
      </c>
      <c r="DH124" s="457">
        <v>0</v>
      </c>
      <c r="DI124" s="457">
        <v>519</v>
      </c>
      <c r="DJ124" s="457">
        <v>396</v>
      </c>
      <c r="DK124" s="457">
        <v>0</v>
      </c>
      <c r="DL124" s="457">
        <v>45</v>
      </c>
      <c r="DM124" s="457">
        <v>0</v>
      </c>
      <c r="DN124" s="457">
        <v>0</v>
      </c>
      <c r="DO124" s="457">
        <v>0</v>
      </c>
      <c r="DP124" s="457">
        <v>0</v>
      </c>
      <c r="DQ124" s="457">
        <v>0</v>
      </c>
      <c r="DR124" s="457">
        <v>76631</v>
      </c>
      <c r="DS124" s="457">
        <v>0</v>
      </c>
      <c r="DT124" s="457">
        <v>8000</v>
      </c>
      <c r="DU124" s="457">
        <v>0</v>
      </c>
      <c r="DV124" s="457">
        <v>38831</v>
      </c>
      <c r="DW124" s="457">
        <v>-2063</v>
      </c>
      <c r="DX124" s="457">
        <v>0</v>
      </c>
      <c r="DY124" s="362">
        <v>7232</v>
      </c>
      <c r="DZ124">
        <v>418</v>
      </c>
      <c r="EA124">
        <v>0</v>
      </c>
    </row>
    <row r="125" spans="1:131">
      <c r="A125" s="362" t="s">
        <v>3050</v>
      </c>
      <c r="B125" s="457">
        <v>2</v>
      </c>
      <c r="C125" s="457">
        <v>0</v>
      </c>
      <c r="D125" s="457">
        <v>0</v>
      </c>
      <c r="E125" s="457">
        <v>0</v>
      </c>
      <c r="F125" s="457">
        <v>0</v>
      </c>
      <c r="G125" s="457">
        <v>0</v>
      </c>
      <c r="H125" s="457">
        <v>0</v>
      </c>
      <c r="I125" s="457">
        <v>0</v>
      </c>
      <c r="J125" s="457">
        <v>0</v>
      </c>
      <c r="K125" s="457">
        <v>0</v>
      </c>
      <c r="L125" s="457">
        <v>46</v>
      </c>
      <c r="M125" s="457">
        <v>0</v>
      </c>
      <c r="N125" s="457">
        <v>479</v>
      </c>
      <c r="O125" s="457">
        <v>0</v>
      </c>
      <c r="P125" s="457">
        <v>0</v>
      </c>
      <c r="Q125" s="457">
        <v>0</v>
      </c>
      <c r="R125" s="457">
        <v>0</v>
      </c>
      <c r="S125" s="457">
        <v>200</v>
      </c>
      <c r="T125" s="457">
        <v>0</v>
      </c>
      <c r="U125" s="457">
        <v>0</v>
      </c>
      <c r="V125" s="457">
        <v>0</v>
      </c>
      <c r="W125" s="457">
        <v>83</v>
      </c>
      <c r="X125" s="457">
        <v>0</v>
      </c>
      <c r="Y125" s="457">
        <v>0</v>
      </c>
      <c r="Z125" s="457">
        <v>0</v>
      </c>
      <c r="AA125" s="457">
        <v>0</v>
      </c>
      <c r="AB125" s="457">
        <v>0</v>
      </c>
      <c r="AC125" s="457">
        <v>0</v>
      </c>
      <c r="AD125" s="457">
        <v>0</v>
      </c>
      <c r="AE125" s="457">
        <v>0</v>
      </c>
      <c r="AF125" s="457">
        <v>0</v>
      </c>
      <c r="AG125" s="457">
        <v>0</v>
      </c>
      <c r="AH125" s="457">
        <v>0</v>
      </c>
      <c r="AI125" s="457">
        <v>0</v>
      </c>
      <c r="AJ125" s="457">
        <v>0</v>
      </c>
      <c r="AK125" s="457">
        <v>0</v>
      </c>
      <c r="AL125" s="457">
        <v>0</v>
      </c>
      <c r="AM125" s="457">
        <v>0</v>
      </c>
      <c r="AN125" s="457">
        <v>0</v>
      </c>
      <c r="AO125" s="457">
        <v>1831</v>
      </c>
      <c r="AP125" s="457">
        <v>15</v>
      </c>
      <c r="AQ125" s="457">
        <v>668</v>
      </c>
      <c r="AR125" s="457">
        <v>11610</v>
      </c>
      <c r="AS125" s="457">
        <v>117</v>
      </c>
      <c r="AT125" s="457">
        <v>0</v>
      </c>
      <c r="AU125" s="457">
        <v>174</v>
      </c>
      <c r="AV125" s="457">
        <v>105</v>
      </c>
      <c r="AW125" s="457">
        <v>14</v>
      </c>
      <c r="AX125" s="457">
        <v>1130</v>
      </c>
      <c r="AY125" s="457">
        <v>2</v>
      </c>
      <c r="AZ125" s="457">
        <v>20</v>
      </c>
      <c r="BA125" s="457">
        <v>0</v>
      </c>
      <c r="BB125" s="457">
        <v>0</v>
      </c>
      <c r="BC125" s="457">
        <v>0</v>
      </c>
      <c r="BD125" s="457">
        <v>0</v>
      </c>
      <c r="BE125" s="457">
        <v>0</v>
      </c>
      <c r="BF125" s="457">
        <v>0</v>
      </c>
      <c r="BG125" s="457">
        <v>0</v>
      </c>
      <c r="BH125" s="457">
        <v>0</v>
      </c>
      <c r="BI125" s="457">
        <v>0</v>
      </c>
      <c r="BJ125" s="457">
        <v>0</v>
      </c>
      <c r="BK125" s="457">
        <v>0</v>
      </c>
      <c r="BL125" s="457">
        <v>0</v>
      </c>
      <c r="BM125" s="457">
        <v>48</v>
      </c>
      <c r="BN125" s="457">
        <v>0</v>
      </c>
      <c r="BO125" s="457">
        <v>0</v>
      </c>
      <c r="BP125" s="457">
        <v>0</v>
      </c>
      <c r="BQ125" s="457">
        <v>0</v>
      </c>
      <c r="BR125" s="457">
        <v>0</v>
      </c>
      <c r="BS125" s="457">
        <v>0</v>
      </c>
      <c r="BT125" s="457">
        <v>0</v>
      </c>
      <c r="BU125" s="457">
        <v>0</v>
      </c>
      <c r="BV125" s="457">
        <v>0</v>
      </c>
      <c r="BW125" s="457">
        <v>0</v>
      </c>
      <c r="BX125" s="457">
        <v>0</v>
      </c>
      <c r="BY125" s="457">
        <v>0</v>
      </c>
      <c r="BZ125" s="457">
        <v>0</v>
      </c>
      <c r="CA125" s="457">
        <v>0</v>
      </c>
      <c r="CB125" s="457">
        <v>207</v>
      </c>
      <c r="CC125" s="457">
        <v>0</v>
      </c>
      <c r="CD125" s="457">
        <v>0</v>
      </c>
      <c r="CE125" s="457">
        <v>105</v>
      </c>
      <c r="CF125" s="457">
        <v>0</v>
      </c>
      <c r="CG125" s="457">
        <v>0</v>
      </c>
      <c r="CH125" s="457">
        <v>0</v>
      </c>
      <c r="CI125" s="457">
        <v>0</v>
      </c>
      <c r="CJ125" s="457">
        <v>0</v>
      </c>
      <c r="CK125" s="457">
        <v>0</v>
      </c>
      <c r="CL125" s="457">
        <v>0</v>
      </c>
      <c r="CM125" s="457">
        <v>0</v>
      </c>
      <c r="CN125" s="457">
        <v>0</v>
      </c>
      <c r="CO125" s="457">
        <v>0</v>
      </c>
      <c r="CP125" s="457">
        <v>0</v>
      </c>
      <c r="CQ125" s="457">
        <v>0</v>
      </c>
      <c r="CR125" s="457">
        <v>10</v>
      </c>
      <c r="CS125" s="457">
        <v>0</v>
      </c>
      <c r="CT125" s="457">
        <v>645</v>
      </c>
      <c r="CU125" s="457">
        <v>59</v>
      </c>
      <c r="CV125" s="457">
        <v>0</v>
      </c>
      <c r="CW125" s="457">
        <v>1266</v>
      </c>
      <c r="CX125" s="457">
        <v>0</v>
      </c>
      <c r="CY125" s="457">
        <v>55</v>
      </c>
      <c r="CZ125" s="457">
        <v>0</v>
      </c>
      <c r="DA125" s="457">
        <v>0</v>
      </c>
      <c r="DB125" s="457">
        <v>0</v>
      </c>
      <c r="DC125" s="457">
        <v>0</v>
      </c>
      <c r="DD125" s="457">
        <v>0</v>
      </c>
      <c r="DE125" s="457">
        <v>0</v>
      </c>
      <c r="DF125" s="457">
        <v>0</v>
      </c>
      <c r="DG125" s="457">
        <v>0</v>
      </c>
      <c r="DH125" s="457">
        <v>0</v>
      </c>
      <c r="DI125" s="457">
        <v>1071</v>
      </c>
      <c r="DJ125" s="457">
        <v>114</v>
      </c>
      <c r="DK125" s="457">
        <v>10</v>
      </c>
      <c r="DL125" s="457">
        <v>2468</v>
      </c>
      <c r="DM125" s="457">
        <v>0</v>
      </c>
      <c r="DN125" s="457">
        <v>4432</v>
      </c>
      <c r="DO125" s="457">
        <v>15</v>
      </c>
      <c r="DP125" s="457">
        <v>0</v>
      </c>
      <c r="DQ125" s="457">
        <v>0</v>
      </c>
      <c r="DR125" s="457">
        <v>350517.89298</v>
      </c>
      <c r="DS125" s="457">
        <v>0</v>
      </c>
      <c r="DT125" s="457">
        <v>22500</v>
      </c>
      <c r="DU125" s="457">
        <v>256092</v>
      </c>
      <c r="DV125" s="457">
        <v>48335</v>
      </c>
      <c r="DW125" s="457">
        <v>0.16752</v>
      </c>
      <c r="DX125" s="457">
        <v>0</v>
      </c>
      <c r="DY125" s="362">
        <v>41047.1</v>
      </c>
      <c r="DZ125">
        <v>24821</v>
      </c>
      <c r="EA125">
        <v>0</v>
      </c>
    </row>
    <row r="126" spans="1:131">
      <c r="A126" s="362" t="s">
        <v>1944</v>
      </c>
      <c r="B126" s="457">
        <v>0</v>
      </c>
      <c r="C126" s="457">
        <v>0</v>
      </c>
      <c r="D126" s="457">
        <v>0</v>
      </c>
      <c r="E126" s="457">
        <v>0</v>
      </c>
      <c r="F126" s="457">
        <v>0</v>
      </c>
      <c r="G126" s="457">
        <v>0</v>
      </c>
      <c r="H126" s="457">
        <v>0</v>
      </c>
      <c r="I126" s="457">
        <v>0</v>
      </c>
      <c r="J126" s="457">
        <v>0</v>
      </c>
      <c r="K126" s="457">
        <v>0</v>
      </c>
      <c r="L126" s="457">
        <v>0</v>
      </c>
      <c r="M126" s="457">
        <v>0</v>
      </c>
      <c r="N126" s="457">
        <v>5</v>
      </c>
      <c r="O126" s="457">
        <v>0</v>
      </c>
      <c r="P126" s="457">
        <v>0</v>
      </c>
      <c r="Q126" s="457">
        <v>1979</v>
      </c>
      <c r="R126" s="457">
        <v>0</v>
      </c>
      <c r="S126" s="457">
        <v>0</v>
      </c>
      <c r="T126" s="457">
        <v>0</v>
      </c>
      <c r="U126" s="457">
        <v>0</v>
      </c>
      <c r="V126" s="457">
        <v>0</v>
      </c>
      <c r="W126" s="457">
        <v>0</v>
      </c>
      <c r="X126" s="457">
        <v>0</v>
      </c>
      <c r="Y126" s="457">
        <v>0</v>
      </c>
      <c r="Z126" s="457">
        <v>0</v>
      </c>
      <c r="AA126" s="457">
        <v>0</v>
      </c>
      <c r="AB126" s="457">
        <v>0</v>
      </c>
      <c r="AC126" s="457">
        <v>0</v>
      </c>
      <c r="AD126" s="457">
        <v>0</v>
      </c>
      <c r="AE126" s="457">
        <v>0</v>
      </c>
      <c r="AF126" s="457">
        <v>0</v>
      </c>
      <c r="AG126" s="457">
        <v>0</v>
      </c>
      <c r="AH126" s="457">
        <v>0</v>
      </c>
      <c r="AI126" s="457">
        <v>0</v>
      </c>
      <c r="AJ126" s="457">
        <v>0</v>
      </c>
      <c r="AK126" s="457">
        <v>0</v>
      </c>
      <c r="AL126" s="457">
        <v>0</v>
      </c>
      <c r="AM126" s="457">
        <v>0</v>
      </c>
      <c r="AN126" s="457">
        <v>0</v>
      </c>
      <c r="AO126" s="457">
        <v>29331</v>
      </c>
      <c r="AP126" s="457">
        <v>7563</v>
      </c>
      <c r="AQ126" s="457">
        <v>3872</v>
      </c>
      <c r="AR126" s="457">
        <v>117</v>
      </c>
      <c r="AS126" s="457">
        <v>91</v>
      </c>
      <c r="AT126" s="457">
        <v>0</v>
      </c>
      <c r="AU126" s="457">
        <v>366</v>
      </c>
      <c r="AV126" s="457">
        <v>0</v>
      </c>
      <c r="AW126" s="457">
        <v>0</v>
      </c>
      <c r="AX126" s="457">
        <v>219</v>
      </c>
      <c r="AY126" s="457">
        <v>0</v>
      </c>
      <c r="AZ126" s="457">
        <v>0</v>
      </c>
      <c r="BA126" s="457">
        <v>0</v>
      </c>
      <c r="BB126" s="457">
        <v>0</v>
      </c>
      <c r="BC126" s="457">
        <v>0</v>
      </c>
      <c r="BD126" s="457">
        <v>0</v>
      </c>
      <c r="BE126" s="457">
        <v>0</v>
      </c>
      <c r="BF126" s="457">
        <v>0</v>
      </c>
      <c r="BG126" s="457">
        <v>0</v>
      </c>
      <c r="BH126" s="457">
        <v>0</v>
      </c>
      <c r="BI126" s="457">
        <v>0</v>
      </c>
      <c r="BJ126" s="457">
        <v>0</v>
      </c>
      <c r="BK126" s="457">
        <v>0</v>
      </c>
      <c r="BL126" s="457">
        <v>0</v>
      </c>
      <c r="BM126" s="457">
        <v>0</v>
      </c>
      <c r="BN126" s="457">
        <v>0</v>
      </c>
      <c r="BO126" s="457">
        <v>0</v>
      </c>
      <c r="BP126" s="457">
        <v>0</v>
      </c>
      <c r="BQ126" s="457">
        <v>0</v>
      </c>
      <c r="BR126" s="457">
        <v>0</v>
      </c>
      <c r="BS126" s="457">
        <v>0</v>
      </c>
      <c r="BT126" s="457">
        <v>0</v>
      </c>
      <c r="BU126" s="457">
        <v>0</v>
      </c>
      <c r="BV126" s="457">
        <v>0</v>
      </c>
      <c r="BW126" s="457">
        <v>0</v>
      </c>
      <c r="BX126" s="457">
        <v>0</v>
      </c>
      <c r="BY126" s="457">
        <v>0</v>
      </c>
      <c r="BZ126" s="457">
        <v>0</v>
      </c>
      <c r="CA126" s="457">
        <v>0</v>
      </c>
      <c r="CB126" s="457">
        <v>0</v>
      </c>
      <c r="CC126" s="457">
        <v>0</v>
      </c>
      <c r="CD126" s="457">
        <v>0</v>
      </c>
      <c r="CE126" s="457">
        <v>539</v>
      </c>
      <c r="CF126" s="457">
        <v>0</v>
      </c>
      <c r="CG126" s="457">
        <v>0</v>
      </c>
      <c r="CH126" s="457">
        <v>0</v>
      </c>
      <c r="CI126" s="457">
        <v>0</v>
      </c>
      <c r="CJ126" s="457">
        <v>0</v>
      </c>
      <c r="CK126" s="457">
        <v>0</v>
      </c>
      <c r="CL126" s="457">
        <v>0</v>
      </c>
      <c r="CM126" s="457">
        <v>0</v>
      </c>
      <c r="CN126" s="457">
        <v>0</v>
      </c>
      <c r="CO126" s="457">
        <v>0</v>
      </c>
      <c r="CP126" s="457">
        <v>0</v>
      </c>
      <c r="CQ126" s="457">
        <v>0</v>
      </c>
      <c r="CR126" s="457">
        <v>0</v>
      </c>
      <c r="CS126" s="457">
        <v>0</v>
      </c>
      <c r="CT126" s="457">
        <v>5134</v>
      </c>
      <c r="CU126" s="457">
        <v>0</v>
      </c>
      <c r="CV126" s="457">
        <v>0</v>
      </c>
      <c r="CW126" s="457">
        <v>226</v>
      </c>
      <c r="CX126" s="457">
        <v>461</v>
      </c>
      <c r="CY126" s="457">
        <v>0</v>
      </c>
      <c r="CZ126" s="457">
        <v>0</v>
      </c>
      <c r="DA126" s="457">
        <v>0</v>
      </c>
      <c r="DB126" s="457">
        <v>0</v>
      </c>
      <c r="DC126" s="457">
        <v>0</v>
      </c>
      <c r="DD126" s="457">
        <v>0</v>
      </c>
      <c r="DE126" s="457">
        <v>0</v>
      </c>
      <c r="DF126" s="457">
        <v>0</v>
      </c>
      <c r="DG126" s="457">
        <v>0</v>
      </c>
      <c r="DH126" s="457">
        <v>0</v>
      </c>
      <c r="DI126" s="457">
        <v>10511</v>
      </c>
      <c r="DJ126" s="457">
        <v>0</v>
      </c>
      <c r="DK126" s="457">
        <v>0</v>
      </c>
      <c r="DL126" s="457">
        <v>0</v>
      </c>
      <c r="DM126" s="457">
        <v>0</v>
      </c>
      <c r="DN126" s="457">
        <v>301</v>
      </c>
      <c r="DO126" s="457">
        <v>0</v>
      </c>
      <c r="DP126" s="457">
        <v>0</v>
      </c>
      <c r="DQ126" s="457">
        <v>0</v>
      </c>
      <c r="DR126" s="457">
        <v>324524</v>
      </c>
      <c r="DS126" s="457">
        <v>174351</v>
      </c>
      <c r="DT126" s="457">
        <v>260857</v>
      </c>
      <c r="DU126" s="457">
        <v>14210</v>
      </c>
      <c r="DV126" s="457">
        <v>34182</v>
      </c>
      <c r="DW126" s="457">
        <v>186</v>
      </c>
      <c r="DX126" s="457">
        <v>5226</v>
      </c>
      <c r="DY126" s="362">
        <v>65762</v>
      </c>
      <c r="DZ126">
        <v>2806</v>
      </c>
      <c r="EA126">
        <v>6872</v>
      </c>
    </row>
    <row r="127" spans="1:131">
      <c r="A127" s="362" t="s">
        <v>2098</v>
      </c>
      <c r="B127" s="457">
        <v>0</v>
      </c>
      <c r="C127" s="457">
        <v>0</v>
      </c>
      <c r="D127" s="457">
        <v>0</v>
      </c>
      <c r="E127" s="457">
        <v>0</v>
      </c>
      <c r="F127" s="457">
        <v>0</v>
      </c>
      <c r="G127" s="457">
        <v>0</v>
      </c>
      <c r="H127" s="457">
        <v>0</v>
      </c>
      <c r="I127" s="457">
        <v>0</v>
      </c>
      <c r="J127" s="457">
        <v>0</v>
      </c>
      <c r="K127" s="457">
        <v>0</v>
      </c>
      <c r="L127" s="457">
        <v>0</v>
      </c>
      <c r="M127" s="457">
        <v>0</v>
      </c>
      <c r="N127" s="457">
        <v>0</v>
      </c>
      <c r="O127" s="457">
        <v>0</v>
      </c>
      <c r="P127" s="457">
        <v>0</v>
      </c>
      <c r="Q127" s="457">
        <v>0</v>
      </c>
      <c r="R127" s="457">
        <v>0</v>
      </c>
      <c r="S127" s="457">
        <v>0</v>
      </c>
      <c r="T127" s="457">
        <v>0</v>
      </c>
      <c r="U127" s="457">
        <v>0</v>
      </c>
      <c r="V127" s="457">
        <v>0</v>
      </c>
      <c r="W127" s="457">
        <v>0</v>
      </c>
      <c r="X127" s="457">
        <v>0</v>
      </c>
      <c r="Y127" s="457">
        <v>0</v>
      </c>
      <c r="Z127" s="457">
        <v>0</v>
      </c>
      <c r="AA127" s="457">
        <v>0</v>
      </c>
      <c r="AB127" s="457">
        <v>0</v>
      </c>
      <c r="AC127" s="457">
        <v>0</v>
      </c>
      <c r="AD127" s="457">
        <v>0</v>
      </c>
      <c r="AE127" s="457">
        <v>0</v>
      </c>
      <c r="AF127" s="457">
        <v>0</v>
      </c>
      <c r="AG127" s="457">
        <v>0</v>
      </c>
      <c r="AH127" s="457">
        <v>0</v>
      </c>
      <c r="AI127" s="457">
        <v>0</v>
      </c>
      <c r="AJ127" s="457">
        <v>0</v>
      </c>
      <c r="AK127" s="457">
        <v>0</v>
      </c>
      <c r="AL127" s="457">
        <v>0</v>
      </c>
      <c r="AM127" s="457">
        <v>0</v>
      </c>
      <c r="AN127" s="457">
        <v>0</v>
      </c>
      <c r="AO127" s="457">
        <v>16958</v>
      </c>
      <c r="AP127" s="457">
        <v>0</v>
      </c>
      <c r="AQ127" s="457">
        <v>1750</v>
      </c>
      <c r="AR127" s="457">
        <v>2056</v>
      </c>
      <c r="AS127" s="457">
        <v>0</v>
      </c>
      <c r="AT127" s="457">
        <v>0</v>
      </c>
      <c r="AU127" s="457">
        <v>6614</v>
      </c>
      <c r="AV127" s="457">
        <v>0</v>
      </c>
      <c r="AW127" s="457">
        <v>0</v>
      </c>
      <c r="AX127" s="457">
        <v>209</v>
      </c>
      <c r="AY127" s="457">
        <v>0</v>
      </c>
      <c r="AZ127" s="457">
        <v>0</v>
      </c>
      <c r="BA127" s="457">
        <v>0</v>
      </c>
      <c r="BB127" s="457">
        <v>0</v>
      </c>
      <c r="BC127" s="457">
        <v>0</v>
      </c>
      <c r="BD127" s="457">
        <v>0</v>
      </c>
      <c r="BE127" s="457">
        <v>0</v>
      </c>
      <c r="BF127" s="457">
        <v>0</v>
      </c>
      <c r="BG127" s="457">
        <v>0</v>
      </c>
      <c r="BH127" s="457">
        <v>0</v>
      </c>
      <c r="BI127" s="457">
        <v>0</v>
      </c>
      <c r="BJ127" s="457">
        <v>0</v>
      </c>
      <c r="BK127" s="457">
        <v>0</v>
      </c>
      <c r="BL127" s="457">
        <v>0</v>
      </c>
      <c r="BM127" s="457">
        <v>0</v>
      </c>
      <c r="BN127" s="457">
        <v>0</v>
      </c>
      <c r="BO127" s="457">
        <v>0</v>
      </c>
      <c r="BP127" s="457">
        <v>23</v>
      </c>
      <c r="BQ127" s="457">
        <v>0</v>
      </c>
      <c r="BR127" s="457">
        <v>0</v>
      </c>
      <c r="BS127" s="457">
        <v>0</v>
      </c>
      <c r="BT127" s="457">
        <v>0</v>
      </c>
      <c r="BU127" s="457">
        <v>0</v>
      </c>
      <c r="BV127" s="457">
        <v>23</v>
      </c>
      <c r="BW127" s="457">
        <v>0</v>
      </c>
      <c r="BX127" s="457">
        <v>0</v>
      </c>
      <c r="BY127" s="457">
        <v>0</v>
      </c>
      <c r="BZ127" s="457">
        <v>0</v>
      </c>
      <c r="CA127" s="457">
        <v>0</v>
      </c>
      <c r="CB127" s="457">
        <v>0</v>
      </c>
      <c r="CC127" s="457">
        <v>0</v>
      </c>
      <c r="CD127" s="457">
        <v>0</v>
      </c>
      <c r="CE127" s="457">
        <v>276</v>
      </c>
      <c r="CF127" s="457">
        <v>0</v>
      </c>
      <c r="CG127" s="457">
        <v>0</v>
      </c>
      <c r="CH127" s="457">
        <v>0</v>
      </c>
      <c r="CI127" s="457">
        <v>0</v>
      </c>
      <c r="CJ127" s="457">
        <v>0</v>
      </c>
      <c r="CK127" s="457">
        <v>0</v>
      </c>
      <c r="CL127" s="457">
        <v>0</v>
      </c>
      <c r="CM127" s="457">
        <v>0</v>
      </c>
      <c r="CN127" s="457">
        <v>0</v>
      </c>
      <c r="CO127" s="457">
        <v>0</v>
      </c>
      <c r="CP127" s="457">
        <v>0</v>
      </c>
      <c r="CQ127" s="457">
        <v>0</v>
      </c>
      <c r="CR127" s="457">
        <v>0</v>
      </c>
      <c r="CS127" s="457">
        <v>0</v>
      </c>
      <c r="CT127" s="457">
        <v>0</v>
      </c>
      <c r="CU127" s="457">
        <v>0</v>
      </c>
      <c r="CV127" s="457">
        <v>0</v>
      </c>
      <c r="CW127" s="457">
        <v>0</v>
      </c>
      <c r="CX127" s="457">
        <v>0</v>
      </c>
      <c r="CY127" s="457">
        <v>0</v>
      </c>
      <c r="CZ127" s="457">
        <v>549</v>
      </c>
      <c r="DA127" s="457">
        <v>0</v>
      </c>
      <c r="DB127" s="457">
        <v>679</v>
      </c>
      <c r="DC127" s="457">
        <v>0</v>
      </c>
      <c r="DD127" s="457">
        <v>0</v>
      </c>
      <c r="DE127" s="457">
        <v>0</v>
      </c>
      <c r="DF127" s="457">
        <v>0</v>
      </c>
      <c r="DG127" s="457">
        <v>0</v>
      </c>
      <c r="DH127" s="457">
        <v>0</v>
      </c>
      <c r="DI127" s="457">
        <v>2565</v>
      </c>
      <c r="DJ127" s="457">
        <v>0</v>
      </c>
      <c r="DK127" s="457">
        <v>0</v>
      </c>
      <c r="DL127" s="457">
        <v>0</v>
      </c>
      <c r="DM127" s="457">
        <v>0</v>
      </c>
      <c r="DN127" s="457">
        <v>0</v>
      </c>
      <c r="DO127" s="457">
        <v>0</v>
      </c>
      <c r="DP127" s="457">
        <v>0</v>
      </c>
      <c r="DQ127" s="457">
        <v>0</v>
      </c>
      <c r="DR127" s="457">
        <v>263840</v>
      </c>
      <c r="DS127" s="457">
        <v>69506</v>
      </c>
      <c r="DT127" s="457">
        <v>182589</v>
      </c>
      <c r="DU127" s="457">
        <v>0</v>
      </c>
      <c r="DV127" s="457">
        <v>12624</v>
      </c>
      <c r="DW127" s="457">
        <v>82</v>
      </c>
      <c r="DX127" s="457">
        <v>0</v>
      </c>
      <c r="DY127" s="362">
        <v>58</v>
      </c>
      <c r="DZ127">
        <v>11945</v>
      </c>
      <c r="EA127">
        <v>3313</v>
      </c>
    </row>
    <row r="128" spans="1:131">
      <c r="A128" s="362" t="s">
        <v>2182</v>
      </c>
      <c r="B128" s="457">
        <v>0</v>
      </c>
      <c r="C128" s="457">
        <v>0</v>
      </c>
      <c r="D128" s="457">
        <v>0</v>
      </c>
      <c r="E128" s="457">
        <v>0</v>
      </c>
      <c r="F128" s="457">
        <v>0</v>
      </c>
      <c r="G128" s="457">
        <v>0</v>
      </c>
      <c r="H128" s="457">
        <v>0</v>
      </c>
      <c r="I128" s="457">
        <v>0</v>
      </c>
      <c r="J128" s="457">
        <v>0</v>
      </c>
      <c r="K128" s="457">
        <v>0</v>
      </c>
      <c r="L128" s="457">
        <v>0</v>
      </c>
      <c r="M128" s="457">
        <v>0</v>
      </c>
      <c r="N128" s="457">
        <v>2607</v>
      </c>
      <c r="O128" s="457">
        <v>0</v>
      </c>
      <c r="P128" s="457">
        <v>0</v>
      </c>
      <c r="Q128" s="457">
        <v>0</v>
      </c>
      <c r="R128" s="457">
        <v>0</v>
      </c>
      <c r="S128" s="457">
        <v>0</v>
      </c>
      <c r="T128" s="457">
        <v>0</v>
      </c>
      <c r="U128" s="457">
        <v>0</v>
      </c>
      <c r="V128" s="457">
        <v>0</v>
      </c>
      <c r="W128" s="457">
        <v>0</v>
      </c>
      <c r="X128" s="457">
        <v>0</v>
      </c>
      <c r="Y128" s="457">
        <v>0</v>
      </c>
      <c r="Z128" s="457">
        <v>0</v>
      </c>
      <c r="AA128" s="457">
        <v>0</v>
      </c>
      <c r="AB128" s="457">
        <v>0</v>
      </c>
      <c r="AC128" s="457">
        <v>0</v>
      </c>
      <c r="AD128" s="457">
        <v>0</v>
      </c>
      <c r="AE128" s="457">
        <v>0</v>
      </c>
      <c r="AF128" s="457">
        <v>0</v>
      </c>
      <c r="AG128" s="457">
        <v>0</v>
      </c>
      <c r="AH128" s="457">
        <v>0</v>
      </c>
      <c r="AI128" s="457">
        <v>0</v>
      </c>
      <c r="AJ128" s="457">
        <v>0</v>
      </c>
      <c r="AK128" s="457">
        <v>0</v>
      </c>
      <c r="AL128" s="457">
        <v>0</v>
      </c>
      <c r="AM128" s="457">
        <v>0</v>
      </c>
      <c r="AN128" s="457">
        <v>0</v>
      </c>
      <c r="AO128" s="457">
        <v>12874</v>
      </c>
      <c r="AP128" s="457">
        <v>1585</v>
      </c>
      <c r="AQ128" s="457">
        <v>3302</v>
      </c>
      <c r="AR128" s="457">
        <v>6563</v>
      </c>
      <c r="AS128" s="457">
        <v>0</v>
      </c>
      <c r="AT128" s="457">
        <v>0</v>
      </c>
      <c r="AU128" s="457">
        <v>1613</v>
      </c>
      <c r="AV128" s="457">
        <v>0</v>
      </c>
      <c r="AW128" s="457">
        <v>0</v>
      </c>
      <c r="AX128" s="457">
        <v>90</v>
      </c>
      <c r="AY128" s="457">
        <v>0</v>
      </c>
      <c r="AZ128" s="457">
        <v>0</v>
      </c>
      <c r="BA128" s="457">
        <v>0</v>
      </c>
      <c r="BB128" s="457">
        <v>0</v>
      </c>
      <c r="BC128" s="457">
        <v>0</v>
      </c>
      <c r="BD128" s="457">
        <v>0</v>
      </c>
      <c r="BE128" s="457">
        <v>0</v>
      </c>
      <c r="BF128" s="457">
        <v>0</v>
      </c>
      <c r="BG128" s="457">
        <v>137</v>
      </c>
      <c r="BH128" s="457">
        <v>0</v>
      </c>
      <c r="BI128" s="457">
        <v>0</v>
      </c>
      <c r="BJ128" s="457">
        <v>0</v>
      </c>
      <c r="BK128" s="457">
        <v>0</v>
      </c>
      <c r="BL128" s="457">
        <v>0</v>
      </c>
      <c r="BM128" s="457">
        <v>0</v>
      </c>
      <c r="BN128" s="457">
        <v>0</v>
      </c>
      <c r="BO128" s="457">
        <v>0</v>
      </c>
      <c r="BP128" s="457">
        <v>0</v>
      </c>
      <c r="BQ128" s="457">
        <v>0</v>
      </c>
      <c r="BR128" s="457">
        <v>0</v>
      </c>
      <c r="BS128" s="457">
        <v>0</v>
      </c>
      <c r="BT128" s="457">
        <v>0</v>
      </c>
      <c r="BU128" s="457">
        <v>0</v>
      </c>
      <c r="BV128" s="457">
        <v>0</v>
      </c>
      <c r="BW128" s="457">
        <v>0</v>
      </c>
      <c r="BX128" s="457">
        <v>0</v>
      </c>
      <c r="BY128" s="457">
        <v>0</v>
      </c>
      <c r="BZ128" s="457">
        <v>0</v>
      </c>
      <c r="CA128" s="457">
        <v>0</v>
      </c>
      <c r="CB128" s="457">
        <v>0</v>
      </c>
      <c r="CC128" s="457">
        <v>0</v>
      </c>
      <c r="CD128" s="457">
        <v>0</v>
      </c>
      <c r="CE128" s="457">
        <v>0</v>
      </c>
      <c r="CF128" s="457">
        <v>0</v>
      </c>
      <c r="CG128" s="457">
        <v>0</v>
      </c>
      <c r="CH128" s="457">
        <v>0</v>
      </c>
      <c r="CI128" s="457">
        <v>0</v>
      </c>
      <c r="CJ128" s="457">
        <v>0</v>
      </c>
      <c r="CK128" s="457">
        <v>0</v>
      </c>
      <c r="CL128" s="457">
        <v>0</v>
      </c>
      <c r="CM128" s="457">
        <v>0</v>
      </c>
      <c r="CN128" s="457">
        <v>0</v>
      </c>
      <c r="CO128" s="457">
        <v>0</v>
      </c>
      <c r="CP128" s="457">
        <v>0</v>
      </c>
      <c r="CQ128" s="457">
        <v>0</v>
      </c>
      <c r="CR128" s="457">
        <v>0</v>
      </c>
      <c r="CS128" s="457">
        <v>0</v>
      </c>
      <c r="CT128" s="457">
        <v>0</v>
      </c>
      <c r="CU128" s="457">
        <v>0</v>
      </c>
      <c r="CV128" s="457">
        <v>0</v>
      </c>
      <c r="CW128" s="457">
        <v>0</v>
      </c>
      <c r="CX128" s="457">
        <v>0</v>
      </c>
      <c r="CY128" s="457">
        <v>0</v>
      </c>
      <c r="CZ128" s="457">
        <v>0</v>
      </c>
      <c r="DA128" s="457">
        <v>0</v>
      </c>
      <c r="DB128" s="457">
        <v>0</v>
      </c>
      <c r="DC128" s="457">
        <v>0</v>
      </c>
      <c r="DD128" s="457">
        <v>0</v>
      </c>
      <c r="DE128" s="457">
        <v>0</v>
      </c>
      <c r="DF128" s="457">
        <v>0</v>
      </c>
      <c r="DG128" s="457">
        <v>0</v>
      </c>
      <c r="DH128" s="457">
        <v>0</v>
      </c>
      <c r="DI128" s="457">
        <v>4611</v>
      </c>
      <c r="DJ128" s="457">
        <v>1031</v>
      </c>
      <c r="DK128" s="457">
        <v>7687</v>
      </c>
      <c r="DL128" s="457">
        <v>0</v>
      </c>
      <c r="DM128" s="457">
        <v>0</v>
      </c>
      <c r="DN128" s="457">
        <v>0</v>
      </c>
      <c r="DO128" s="457">
        <v>0</v>
      </c>
      <c r="DP128" s="457">
        <v>0</v>
      </c>
      <c r="DQ128" s="457">
        <v>0</v>
      </c>
      <c r="DR128" s="457">
        <v>30038</v>
      </c>
      <c r="DS128" s="457">
        <v>26889</v>
      </c>
      <c r="DT128" s="457">
        <v>26888</v>
      </c>
      <c r="DU128" s="457">
        <v>3146</v>
      </c>
      <c r="DV128" s="457">
        <v>182157</v>
      </c>
      <c r="DW128" s="457">
        <v>12380</v>
      </c>
      <c r="DX128" s="457">
        <v>0</v>
      </c>
      <c r="DY128" s="362">
        <v>0</v>
      </c>
      <c r="DZ128">
        <v>0</v>
      </c>
      <c r="EA128">
        <v>-3543</v>
      </c>
    </row>
    <row r="129" spans="1:131">
      <c r="A129" s="362" t="s">
        <v>2228</v>
      </c>
      <c r="B129" s="457">
        <v>0</v>
      </c>
      <c r="C129" s="457">
        <v>0</v>
      </c>
      <c r="D129" s="457">
        <v>0</v>
      </c>
      <c r="E129" s="457">
        <v>0</v>
      </c>
      <c r="F129" s="457">
        <v>0</v>
      </c>
      <c r="G129" s="457">
        <v>0</v>
      </c>
      <c r="H129" s="457">
        <v>0</v>
      </c>
      <c r="I129" s="457">
        <v>0</v>
      </c>
      <c r="J129" s="457">
        <v>0</v>
      </c>
      <c r="K129" s="457">
        <v>0</v>
      </c>
      <c r="L129" s="457">
        <v>0</v>
      </c>
      <c r="M129" s="457">
        <v>0</v>
      </c>
      <c r="N129" s="457">
        <v>0</v>
      </c>
      <c r="O129" s="457">
        <v>0</v>
      </c>
      <c r="P129" s="457">
        <v>0</v>
      </c>
      <c r="Q129" s="457">
        <v>0</v>
      </c>
      <c r="R129" s="457">
        <v>0</v>
      </c>
      <c r="S129" s="457">
        <v>0</v>
      </c>
      <c r="T129" s="457">
        <v>6852</v>
      </c>
      <c r="U129" s="457">
        <v>0</v>
      </c>
      <c r="V129" s="457">
        <v>0</v>
      </c>
      <c r="W129" s="457">
        <v>0</v>
      </c>
      <c r="X129" s="457">
        <v>0</v>
      </c>
      <c r="Y129" s="457">
        <v>0</v>
      </c>
      <c r="Z129" s="457">
        <v>0</v>
      </c>
      <c r="AA129" s="457">
        <v>0</v>
      </c>
      <c r="AB129" s="457">
        <v>0</v>
      </c>
      <c r="AC129" s="457">
        <v>0</v>
      </c>
      <c r="AD129" s="457">
        <v>0</v>
      </c>
      <c r="AE129" s="457">
        <v>0</v>
      </c>
      <c r="AF129" s="457">
        <v>0</v>
      </c>
      <c r="AG129" s="457">
        <v>0</v>
      </c>
      <c r="AH129" s="457">
        <v>0</v>
      </c>
      <c r="AI129" s="457">
        <v>0</v>
      </c>
      <c r="AJ129" s="457">
        <v>0</v>
      </c>
      <c r="AK129" s="457">
        <v>0</v>
      </c>
      <c r="AL129" s="457">
        <v>0</v>
      </c>
      <c r="AM129" s="457">
        <v>0</v>
      </c>
      <c r="AN129" s="457">
        <v>0</v>
      </c>
      <c r="AO129" s="457">
        <v>19477</v>
      </c>
      <c r="AP129" s="457">
        <v>1362</v>
      </c>
      <c r="AQ129" s="457">
        <v>2577</v>
      </c>
      <c r="AR129" s="457">
        <v>7883</v>
      </c>
      <c r="AS129" s="457">
        <v>543</v>
      </c>
      <c r="AT129" s="457">
        <v>0</v>
      </c>
      <c r="AU129" s="457">
        <v>613</v>
      </c>
      <c r="AV129" s="457">
        <v>0</v>
      </c>
      <c r="AW129" s="457">
        <v>0</v>
      </c>
      <c r="AX129" s="457">
        <v>204</v>
      </c>
      <c r="AY129" s="457">
        <v>0</v>
      </c>
      <c r="AZ129" s="457">
        <v>0</v>
      </c>
      <c r="BA129" s="457">
        <v>3244</v>
      </c>
      <c r="BB129" s="457">
        <v>0</v>
      </c>
      <c r="BC129" s="457">
        <v>0</v>
      </c>
      <c r="BD129" s="457">
        <v>0</v>
      </c>
      <c r="BE129" s="457">
        <v>0</v>
      </c>
      <c r="BF129" s="457">
        <v>0</v>
      </c>
      <c r="BG129" s="457">
        <v>0</v>
      </c>
      <c r="BH129" s="457">
        <v>0</v>
      </c>
      <c r="BI129" s="457">
        <v>0</v>
      </c>
      <c r="BJ129" s="457">
        <v>175</v>
      </c>
      <c r="BK129" s="457">
        <v>0</v>
      </c>
      <c r="BL129" s="457">
        <v>0</v>
      </c>
      <c r="BM129" s="457">
        <v>0</v>
      </c>
      <c r="BN129" s="457">
        <v>0</v>
      </c>
      <c r="BO129" s="457">
        <v>0</v>
      </c>
      <c r="BP129" s="457">
        <v>0</v>
      </c>
      <c r="BQ129" s="457">
        <v>0</v>
      </c>
      <c r="BR129" s="457">
        <v>0</v>
      </c>
      <c r="BS129" s="457">
        <v>0</v>
      </c>
      <c r="BT129" s="457">
        <v>0</v>
      </c>
      <c r="BU129" s="457">
        <v>0</v>
      </c>
      <c r="BV129" s="457">
        <v>0</v>
      </c>
      <c r="BW129" s="457">
        <v>0</v>
      </c>
      <c r="BX129" s="457">
        <v>0</v>
      </c>
      <c r="BY129" s="457">
        <v>0</v>
      </c>
      <c r="BZ129" s="457">
        <v>0</v>
      </c>
      <c r="CA129" s="457">
        <v>0</v>
      </c>
      <c r="CB129" s="457">
        <v>0</v>
      </c>
      <c r="CC129" s="457">
        <v>0</v>
      </c>
      <c r="CD129" s="457">
        <v>0</v>
      </c>
      <c r="CE129" s="457">
        <v>0</v>
      </c>
      <c r="CF129" s="457">
        <v>0</v>
      </c>
      <c r="CG129" s="457">
        <v>0</v>
      </c>
      <c r="CH129" s="457">
        <v>0</v>
      </c>
      <c r="CI129" s="457">
        <v>0</v>
      </c>
      <c r="CJ129" s="457">
        <v>0</v>
      </c>
      <c r="CK129" s="457">
        <v>0</v>
      </c>
      <c r="CL129" s="457">
        <v>0</v>
      </c>
      <c r="CM129" s="457">
        <v>0</v>
      </c>
      <c r="CN129" s="457">
        <v>0</v>
      </c>
      <c r="CO129" s="457">
        <v>0</v>
      </c>
      <c r="CP129" s="457">
        <v>0</v>
      </c>
      <c r="CQ129" s="457">
        <v>0</v>
      </c>
      <c r="CR129" s="457">
        <v>0</v>
      </c>
      <c r="CS129" s="457">
        <v>0</v>
      </c>
      <c r="CT129" s="457">
        <v>0</v>
      </c>
      <c r="CU129" s="457">
        <v>0</v>
      </c>
      <c r="CV129" s="457">
        <v>0</v>
      </c>
      <c r="CW129" s="457">
        <v>0</v>
      </c>
      <c r="CX129" s="457">
        <v>0</v>
      </c>
      <c r="CY129" s="457">
        <v>0</v>
      </c>
      <c r="CZ129" s="457">
        <v>0</v>
      </c>
      <c r="DA129" s="457">
        <v>0</v>
      </c>
      <c r="DB129" s="457">
        <v>0</v>
      </c>
      <c r="DC129" s="457">
        <v>0</v>
      </c>
      <c r="DD129" s="457">
        <v>0</v>
      </c>
      <c r="DE129" s="457">
        <v>0</v>
      </c>
      <c r="DF129" s="457">
        <v>0</v>
      </c>
      <c r="DG129" s="457">
        <v>0</v>
      </c>
      <c r="DH129" s="457">
        <v>0</v>
      </c>
      <c r="DI129" s="457">
        <v>0</v>
      </c>
      <c r="DJ129" s="457">
        <v>0</v>
      </c>
      <c r="DK129" s="457">
        <v>0</v>
      </c>
      <c r="DL129" s="457">
        <v>0</v>
      </c>
      <c r="DM129" s="457">
        <v>0</v>
      </c>
      <c r="DN129" s="457">
        <v>650</v>
      </c>
      <c r="DO129" s="457">
        <v>892</v>
      </c>
      <c r="DP129" s="457">
        <v>0</v>
      </c>
      <c r="DQ129" s="457">
        <v>0</v>
      </c>
      <c r="DR129" s="457">
        <v>150553</v>
      </c>
      <c r="DS129" s="457">
        <v>99795</v>
      </c>
      <c r="DT129" s="457">
        <v>102378</v>
      </c>
      <c r="DU129" s="457">
        <v>23214</v>
      </c>
      <c r="DV129" s="457">
        <v>57087</v>
      </c>
      <c r="DW129" s="457">
        <v>17103</v>
      </c>
      <c r="DX129" s="457">
        <v>-15</v>
      </c>
      <c r="DY129" s="362">
        <v>0</v>
      </c>
      <c r="DZ129">
        <v>0</v>
      </c>
      <c r="EA129">
        <v>7982</v>
      </c>
    </row>
    <row r="130" spans="1:131">
      <c r="A130" s="362" t="s">
        <v>2352</v>
      </c>
      <c r="B130" s="457">
        <v>0</v>
      </c>
      <c r="C130" s="457">
        <v>0</v>
      </c>
      <c r="D130" s="457">
        <v>0</v>
      </c>
      <c r="E130" s="457">
        <v>0</v>
      </c>
      <c r="F130" s="457">
        <v>0</v>
      </c>
      <c r="G130" s="457">
        <v>0</v>
      </c>
      <c r="H130" s="457">
        <v>0</v>
      </c>
      <c r="I130" s="457">
        <v>0</v>
      </c>
      <c r="J130" s="457">
        <v>0</v>
      </c>
      <c r="K130" s="457">
        <v>0</v>
      </c>
      <c r="L130" s="457">
        <v>0</v>
      </c>
      <c r="M130" s="457">
        <v>0</v>
      </c>
      <c r="N130" s="457">
        <v>0</v>
      </c>
      <c r="O130" s="457">
        <v>0</v>
      </c>
      <c r="P130" s="457">
        <v>0</v>
      </c>
      <c r="Q130" s="457">
        <v>37</v>
      </c>
      <c r="R130" s="457">
        <v>0</v>
      </c>
      <c r="S130" s="457">
        <v>0</v>
      </c>
      <c r="T130" s="457">
        <v>0</v>
      </c>
      <c r="U130" s="457">
        <v>0</v>
      </c>
      <c r="V130" s="457">
        <v>0</v>
      </c>
      <c r="W130" s="457">
        <v>0</v>
      </c>
      <c r="X130" s="457">
        <v>0</v>
      </c>
      <c r="Y130" s="457">
        <v>0</v>
      </c>
      <c r="Z130" s="457">
        <v>0</v>
      </c>
      <c r="AA130" s="457">
        <v>0</v>
      </c>
      <c r="AB130" s="457">
        <v>0</v>
      </c>
      <c r="AC130" s="457">
        <v>0</v>
      </c>
      <c r="AD130" s="457">
        <v>0</v>
      </c>
      <c r="AE130" s="457">
        <v>0</v>
      </c>
      <c r="AF130" s="457">
        <v>0</v>
      </c>
      <c r="AG130" s="457">
        <v>0</v>
      </c>
      <c r="AH130" s="457">
        <v>0</v>
      </c>
      <c r="AI130" s="457">
        <v>0</v>
      </c>
      <c r="AJ130" s="457">
        <v>0</v>
      </c>
      <c r="AK130" s="457">
        <v>0</v>
      </c>
      <c r="AL130" s="457">
        <v>0</v>
      </c>
      <c r="AM130" s="457">
        <v>0</v>
      </c>
      <c r="AN130" s="457">
        <v>0</v>
      </c>
      <c r="AO130" s="457">
        <v>15161</v>
      </c>
      <c r="AP130" s="457">
        <v>1501</v>
      </c>
      <c r="AQ130" s="457">
        <v>1714.14273</v>
      </c>
      <c r="AR130" s="457">
        <v>180</v>
      </c>
      <c r="AS130" s="457">
        <v>0</v>
      </c>
      <c r="AT130" s="457">
        <v>0</v>
      </c>
      <c r="AU130" s="457">
        <v>410</v>
      </c>
      <c r="AV130" s="457">
        <v>0</v>
      </c>
      <c r="AW130" s="457">
        <v>0</v>
      </c>
      <c r="AX130" s="457">
        <v>1779</v>
      </c>
      <c r="AY130" s="457">
        <v>0</v>
      </c>
      <c r="AZ130" s="457">
        <v>0</v>
      </c>
      <c r="BA130" s="457">
        <v>0</v>
      </c>
      <c r="BB130" s="457">
        <v>0</v>
      </c>
      <c r="BC130" s="457">
        <v>0</v>
      </c>
      <c r="BD130" s="457">
        <v>0</v>
      </c>
      <c r="BE130" s="457">
        <v>0</v>
      </c>
      <c r="BF130" s="457">
        <v>0</v>
      </c>
      <c r="BG130" s="457">
        <v>0</v>
      </c>
      <c r="BH130" s="457">
        <v>0</v>
      </c>
      <c r="BI130" s="457">
        <v>0</v>
      </c>
      <c r="BJ130" s="457">
        <v>0</v>
      </c>
      <c r="BK130" s="457">
        <v>0</v>
      </c>
      <c r="BL130" s="457">
        <v>0</v>
      </c>
      <c r="BM130" s="457">
        <v>0</v>
      </c>
      <c r="BN130" s="457">
        <v>0</v>
      </c>
      <c r="BO130" s="457">
        <v>0</v>
      </c>
      <c r="BP130" s="457">
        <v>0</v>
      </c>
      <c r="BQ130" s="457">
        <v>0</v>
      </c>
      <c r="BR130" s="457">
        <v>0</v>
      </c>
      <c r="BS130" s="457">
        <v>0</v>
      </c>
      <c r="BT130" s="457">
        <v>0</v>
      </c>
      <c r="BU130" s="457">
        <v>0</v>
      </c>
      <c r="BV130" s="457">
        <v>0</v>
      </c>
      <c r="BW130" s="457">
        <v>0</v>
      </c>
      <c r="BX130" s="457">
        <v>0</v>
      </c>
      <c r="BY130" s="457">
        <v>0</v>
      </c>
      <c r="BZ130" s="457">
        <v>0</v>
      </c>
      <c r="CA130" s="457">
        <v>0</v>
      </c>
      <c r="CB130" s="457">
        <v>45</v>
      </c>
      <c r="CC130" s="457">
        <v>0</v>
      </c>
      <c r="CD130" s="457">
        <v>0</v>
      </c>
      <c r="CE130" s="457">
        <v>279</v>
      </c>
      <c r="CF130" s="457">
        <v>0</v>
      </c>
      <c r="CG130" s="457">
        <v>0</v>
      </c>
      <c r="CH130" s="457">
        <v>0</v>
      </c>
      <c r="CI130" s="457">
        <v>0</v>
      </c>
      <c r="CJ130" s="457">
        <v>0</v>
      </c>
      <c r="CK130" s="457">
        <v>0</v>
      </c>
      <c r="CL130" s="457">
        <v>0</v>
      </c>
      <c r="CM130" s="457">
        <v>0</v>
      </c>
      <c r="CN130" s="457">
        <v>16</v>
      </c>
      <c r="CO130" s="457">
        <v>0</v>
      </c>
      <c r="CP130" s="457">
        <v>0</v>
      </c>
      <c r="CQ130" s="457">
        <v>0</v>
      </c>
      <c r="CR130" s="457">
        <v>0</v>
      </c>
      <c r="CS130" s="457">
        <v>0</v>
      </c>
      <c r="CT130" s="457">
        <v>0</v>
      </c>
      <c r="CU130" s="457">
        <v>0</v>
      </c>
      <c r="CV130" s="457">
        <v>0</v>
      </c>
      <c r="CW130" s="457">
        <v>0</v>
      </c>
      <c r="CX130" s="457">
        <v>0</v>
      </c>
      <c r="CY130" s="457">
        <v>0</v>
      </c>
      <c r="CZ130" s="457">
        <v>0</v>
      </c>
      <c r="DA130" s="457">
        <v>0</v>
      </c>
      <c r="DB130" s="457">
        <v>0</v>
      </c>
      <c r="DC130" s="457">
        <v>0</v>
      </c>
      <c r="DD130" s="457">
        <v>0</v>
      </c>
      <c r="DE130" s="457">
        <v>0</v>
      </c>
      <c r="DF130" s="457">
        <v>0</v>
      </c>
      <c r="DG130" s="457">
        <v>0</v>
      </c>
      <c r="DH130" s="457">
        <v>0</v>
      </c>
      <c r="DI130" s="457">
        <v>616</v>
      </c>
      <c r="DJ130" s="457">
        <v>40</v>
      </c>
      <c r="DK130" s="457">
        <v>0</v>
      </c>
      <c r="DL130" s="457">
        <v>0</v>
      </c>
      <c r="DM130" s="457">
        <v>19534</v>
      </c>
      <c r="DN130" s="457">
        <v>0</v>
      </c>
      <c r="DO130" s="457">
        <v>0</v>
      </c>
      <c r="DP130" s="457">
        <v>0</v>
      </c>
      <c r="DQ130" s="457">
        <v>0</v>
      </c>
      <c r="DR130" s="457">
        <v>179605</v>
      </c>
      <c r="DS130" s="457">
        <v>75088</v>
      </c>
      <c r="DT130" s="457">
        <v>176133</v>
      </c>
      <c r="DU130" s="457">
        <v>0</v>
      </c>
      <c r="DV130" s="457">
        <v>28048</v>
      </c>
      <c r="DW130" s="457">
        <v>16154.29363</v>
      </c>
      <c r="DX130" s="457">
        <v>3473</v>
      </c>
      <c r="DY130" s="362">
        <v>63026</v>
      </c>
      <c r="DZ130">
        <v>826</v>
      </c>
      <c r="EA130">
        <v>-3912</v>
      </c>
    </row>
    <row r="131" spans="1:131">
      <c r="A131" s="362" t="s">
        <v>2564</v>
      </c>
      <c r="B131" s="457">
        <v>0</v>
      </c>
      <c r="C131" s="457">
        <v>0</v>
      </c>
      <c r="D131" s="457">
        <v>0</v>
      </c>
      <c r="E131" s="457">
        <v>0</v>
      </c>
      <c r="F131" s="457">
        <v>0</v>
      </c>
      <c r="G131" s="457">
        <v>0</v>
      </c>
      <c r="H131" s="457">
        <v>0</v>
      </c>
      <c r="I131" s="457">
        <v>0</v>
      </c>
      <c r="J131" s="457">
        <v>0</v>
      </c>
      <c r="K131" s="457">
        <v>0</v>
      </c>
      <c r="L131" s="457">
        <v>0</v>
      </c>
      <c r="M131" s="457">
        <v>0</v>
      </c>
      <c r="N131" s="457">
        <v>0</v>
      </c>
      <c r="O131" s="457">
        <v>0</v>
      </c>
      <c r="P131" s="457">
        <v>0</v>
      </c>
      <c r="Q131" s="457">
        <v>10</v>
      </c>
      <c r="R131" s="457">
        <v>0</v>
      </c>
      <c r="S131" s="457">
        <v>0</v>
      </c>
      <c r="T131" s="457">
        <v>9</v>
      </c>
      <c r="U131" s="457">
        <v>0</v>
      </c>
      <c r="V131" s="457">
        <v>0</v>
      </c>
      <c r="W131" s="457">
        <v>0</v>
      </c>
      <c r="X131" s="457">
        <v>0</v>
      </c>
      <c r="Y131" s="457">
        <v>0</v>
      </c>
      <c r="Z131" s="457">
        <v>0</v>
      </c>
      <c r="AA131" s="457">
        <v>0</v>
      </c>
      <c r="AB131" s="457">
        <v>0</v>
      </c>
      <c r="AC131" s="457">
        <v>0</v>
      </c>
      <c r="AD131" s="457">
        <v>0</v>
      </c>
      <c r="AE131" s="457">
        <v>0</v>
      </c>
      <c r="AF131" s="457">
        <v>0</v>
      </c>
      <c r="AG131" s="457">
        <v>0</v>
      </c>
      <c r="AH131" s="457">
        <v>0</v>
      </c>
      <c r="AI131" s="457">
        <v>0</v>
      </c>
      <c r="AJ131" s="457">
        <v>0</v>
      </c>
      <c r="AK131" s="457">
        <v>0</v>
      </c>
      <c r="AL131" s="457">
        <v>0</v>
      </c>
      <c r="AM131" s="457">
        <v>0</v>
      </c>
      <c r="AN131" s="457">
        <v>0</v>
      </c>
      <c r="AO131" s="457">
        <v>26712</v>
      </c>
      <c r="AP131" s="457">
        <v>1604</v>
      </c>
      <c r="AQ131" s="457">
        <v>318</v>
      </c>
      <c r="AR131" s="457">
        <v>540</v>
      </c>
      <c r="AS131" s="457">
        <v>74</v>
      </c>
      <c r="AT131" s="457">
        <v>0</v>
      </c>
      <c r="AU131" s="457">
        <v>1811</v>
      </c>
      <c r="AV131" s="457">
        <v>63</v>
      </c>
      <c r="AW131" s="457">
        <v>0</v>
      </c>
      <c r="AX131" s="457">
        <v>1163</v>
      </c>
      <c r="AY131" s="457">
        <v>0</v>
      </c>
      <c r="AZ131" s="457">
        <v>0</v>
      </c>
      <c r="BA131" s="457">
        <v>0</v>
      </c>
      <c r="BB131" s="457">
        <v>0</v>
      </c>
      <c r="BC131" s="457">
        <v>0</v>
      </c>
      <c r="BD131" s="457">
        <v>0</v>
      </c>
      <c r="BE131" s="457">
        <v>0</v>
      </c>
      <c r="BF131" s="457">
        <v>0</v>
      </c>
      <c r="BG131" s="457">
        <v>375</v>
      </c>
      <c r="BH131" s="457">
        <v>0</v>
      </c>
      <c r="BI131" s="457">
        <v>0</v>
      </c>
      <c r="BJ131" s="457">
        <v>0</v>
      </c>
      <c r="BK131" s="457">
        <v>0</v>
      </c>
      <c r="BL131" s="457">
        <v>0</v>
      </c>
      <c r="BM131" s="457">
        <v>28</v>
      </c>
      <c r="BN131" s="457">
        <v>0</v>
      </c>
      <c r="BO131" s="457">
        <v>0</v>
      </c>
      <c r="BP131" s="457">
        <v>34</v>
      </c>
      <c r="BQ131" s="457">
        <v>0</v>
      </c>
      <c r="BR131" s="457">
        <v>0</v>
      </c>
      <c r="BS131" s="457">
        <v>0</v>
      </c>
      <c r="BT131" s="457">
        <v>405</v>
      </c>
      <c r="BU131" s="457">
        <v>0</v>
      </c>
      <c r="BV131" s="457">
        <v>0</v>
      </c>
      <c r="BW131" s="457">
        <v>0</v>
      </c>
      <c r="BX131" s="457">
        <v>0</v>
      </c>
      <c r="BY131" s="457">
        <v>0</v>
      </c>
      <c r="BZ131" s="457">
        <v>0</v>
      </c>
      <c r="CA131" s="457">
        <v>0</v>
      </c>
      <c r="CB131" s="457">
        <v>52</v>
      </c>
      <c r="CC131" s="457">
        <v>0</v>
      </c>
      <c r="CD131" s="457">
        <v>0</v>
      </c>
      <c r="CE131" s="457">
        <v>2595</v>
      </c>
      <c r="CF131" s="457">
        <v>13</v>
      </c>
      <c r="CG131" s="457">
        <v>0</v>
      </c>
      <c r="CH131" s="457">
        <v>0</v>
      </c>
      <c r="CI131" s="457">
        <v>0</v>
      </c>
      <c r="CJ131" s="457">
        <v>0</v>
      </c>
      <c r="CK131" s="457">
        <v>0</v>
      </c>
      <c r="CL131" s="457">
        <v>0</v>
      </c>
      <c r="CM131" s="457">
        <v>0</v>
      </c>
      <c r="CN131" s="457">
        <v>0</v>
      </c>
      <c r="CO131" s="457">
        <v>0</v>
      </c>
      <c r="CP131" s="457">
        <v>0</v>
      </c>
      <c r="CQ131" s="457">
        <v>0</v>
      </c>
      <c r="CR131" s="457">
        <v>0</v>
      </c>
      <c r="CS131" s="457">
        <v>0</v>
      </c>
      <c r="CT131" s="457">
        <v>705</v>
      </c>
      <c r="CU131" s="457">
        <v>10</v>
      </c>
      <c r="CV131" s="457">
        <v>0</v>
      </c>
      <c r="CW131" s="457">
        <v>28</v>
      </c>
      <c r="CX131" s="457">
        <v>0</v>
      </c>
      <c r="CY131" s="457">
        <v>0</v>
      </c>
      <c r="CZ131" s="457">
        <v>0</v>
      </c>
      <c r="DA131" s="457">
        <v>0</v>
      </c>
      <c r="DB131" s="457">
        <v>0</v>
      </c>
      <c r="DC131" s="457">
        <v>0</v>
      </c>
      <c r="DD131" s="457">
        <v>0</v>
      </c>
      <c r="DE131" s="457">
        <v>0</v>
      </c>
      <c r="DF131" s="457">
        <v>0</v>
      </c>
      <c r="DG131" s="457">
        <v>0</v>
      </c>
      <c r="DH131" s="457">
        <v>0</v>
      </c>
      <c r="DI131" s="457">
        <v>1441</v>
      </c>
      <c r="DJ131" s="457">
        <v>0</v>
      </c>
      <c r="DK131" s="457">
        <v>64</v>
      </c>
      <c r="DL131" s="457">
        <v>5972</v>
      </c>
      <c r="DM131" s="457">
        <v>0</v>
      </c>
      <c r="DN131" s="457">
        <v>0</v>
      </c>
      <c r="DO131" s="457">
        <v>0</v>
      </c>
      <c r="DP131" s="457">
        <v>0</v>
      </c>
      <c r="DQ131" s="457">
        <v>0</v>
      </c>
      <c r="DR131" s="457">
        <v>116455</v>
      </c>
      <c r="DS131" s="457">
        <v>0</v>
      </c>
      <c r="DT131" s="457">
        <v>65000</v>
      </c>
      <c r="DU131" s="457">
        <v>309</v>
      </c>
      <c r="DV131" s="457">
        <v>33985</v>
      </c>
      <c r="DW131" s="457">
        <v>104</v>
      </c>
      <c r="DX131" s="457">
        <v>0</v>
      </c>
      <c r="DY131" s="362">
        <v>1101</v>
      </c>
      <c r="DZ131">
        <v>1101</v>
      </c>
      <c r="EA131">
        <v>0</v>
      </c>
    </row>
    <row r="132" spans="1:131">
      <c r="A132" s="362" t="s">
        <v>2810</v>
      </c>
      <c r="B132" s="457">
        <v>0</v>
      </c>
      <c r="C132" s="457">
        <v>0</v>
      </c>
      <c r="D132" s="457">
        <v>0</v>
      </c>
      <c r="E132" s="457">
        <v>0</v>
      </c>
      <c r="F132" s="457">
        <v>0</v>
      </c>
      <c r="G132" s="457">
        <v>0</v>
      </c>
      <c r="H132" s="457">
        <v>0</v>
      </c>
      <c r="I132" s="457">
        <v>0</v>
      </c>
      <c r="J132" s="457">
        <v>0</v>
      </c>
      <c r="K132" s="457">
        <v>0</v>
      </c>
      <c r="L132" s="457">
        <v>0</v>
      </c>
      <c r="M132" s="457">
        <v>0</v>
      </c>
      <c r="N132" s="457">
        <v>0</v>
      </c>
      <c r="O132" s="457">
        <v>0</v>
      </c>
      <c r="P132" s="457">
        <v>0</v>
      </c>
      <c r="Q132" s="457">
        <v>0</v>
      </c>
      <c r="R132" s="457">
        <v>0</v>
      </c>
      <c r="S132" s="457">
        <v>0</v>
      </c>
      <c r="T132" s="457">
        <v>0</v>
      </c>
      <c r="U132" s="457">
        <v>0</v>
      </c>
      <c r="V132" s="457">
        <v>0</v>
      </c>
      <c r="W132" s="457">
        <v>0</v>
      </c>
      <c r="X132" s="457">
        <v>0</v>
      </c>
      <c r="Y132" s="457">
        <v>0</v>
      </c>
      <c r="Z132" s="457">
        <v>0</v>
      </c>
      <c r="AA132" s="457">
        <v>0</v>
      </c>
      <c r="AB132" s="457">
        <v>0</v>
      </c>
      <c r="AC132" s="457">
        <v>0</v>
      </c>
      <c r="AD132" s="457">
        <v>0</v>
      </c>
      <c r="AE132" s="457">
        <v>0</v>
      </c>
      <c r="AF132" s="457">
        <v>0</v>
      </c>
      <c r="AG132" s="457">
        <v>0</v>
      </c>
      <c r="AH132" s="457">
        <v>0</v>
      </c>
      <c r="AI132" s="457">
        <v>0</v>
      </c>
      <c r="AJ132" s="457">
        <v>0</v>
      </c>
      <c r="AK132" s="457">
        <v>0</v>
      </c>
      <c r="AL132" s="457">
        <v>0</v>
      </c>
      <c r="AM132" s="457">
        <v>0</v>
      </c>
      <c r="AN132" s="457">
        <v>0</v>
      </c>
      <c r="AO132" s="457">
        <v>3231</v>
      </c>
      <c r="AP132" s="457">
        <v>5808</v>
      </c>
      <c r="AQ132" s="457">
        <v>4314</v>
      </c>
      <c r="AR132" s="457">
        <v>0</v>
      </c>
      <c r="AS132" s="457">
        <v>0</v>
      </c>
      <c r="AT132" s="457">
        <v>0</v>
      </c>
      <c r="AU132" s="457">
        <v>473</v>
      </c>
      <c r="AV132" s="457">
        <v>196</v>
      </c>
      <c r="AW132" s="457">
        <v>0</v>
      </c>
      <c r="AX132" s="457">
        <v>0</v>
      </c>
      <c r="AY132" s="457">
        <v>0</v>
      </c>
      <c r="AZ132" s="457">
        <v>0</v>
      </c>
      <c r="BA132" s="457">
        <v>0</v>
      </c>
      <c r="BB132" s="457">
        <v>0</v>
      </c>
      <c r="BC132" s="457">
        <v>0</v>
      </c>
      <c r="BD132" s="457">
        <v>0</v>
      </c>
      <c r="BE132" s="457">
        <v>0</v>
      </c>
      <c r="BF132" s="457">
        <v>0</v>
      </c>
      <c r="BG132" s="457">
        <v>0</v>
      </c>
      <c r="BH132" s="457">
        <v>0</v>
      </c>
      <c r="BI132" s="457">
        <v>0</v>
      </c>
      <c r="BJ132" s="457">
        <v>0</v>
      </c>
      <c r="BK132" s="457">
        <v>0</v>
      </c>
      <c r="BL132" s="457">
        <v>0</v>
      </c>
      <c r="BM132" s="457">
        <v>0</v>
      </c>
      <c r="BN132" s="457">
        <v>0</v>
      </c>
      <c r="BO132" s="457">
        <v>0</v>
      </c>
      <c r="BP132" s="457">
        <v>0</v>
      </c>
      <c r="BQ132" s="457">
        <v>0</v>
      </c>
      <c r="BR132" s="457">
        <v>0</v>
      </c>
      <c r="BS132" s="457">
        <v>0</v>
      </c>
      <c r="BT132" s="457">
        <v>0</v>
      </c>
      <c r="BU132" s="457">
        <v>0</v>
      </c>
      <c r="BV132" s="457">
        <v>0</v>
      </c>
      <c r="BW132" s="457">
        <v>0</v>
      </c>
      <c r="BX132" s="457">
        <v>0</v>
      </c>
      <c r="BY132" s="457">
        <v>0</v>
      </c>
      <c r="BZ132" s="457">
        <v>0</v>
      </c>
      <c r="CA132" s="457">
        <v>0</v>
      </c>
      <c r="CB132" s="457">
        <v>0</v>
      </c>
      <c r="CC132" s="457">
        <v>0</v>
      </c>
      <c r="CD132" s="457">
        <v>0</v>
      </c>
      <c r="CE132" s="457">
        <v>0</v>
      </c>
      <c r="CF132" s="457">
        <v>0</v>
      </c>
      <c r="CG132" s="457">
        <v>0</v>
      </c>
      <c r="CH132" s="457">
        <v>0</v>
      </c>
      <c r="CI132" s="457">
        <v>0</v>
      </c>
      <c r="CJ132" s="457">
        <v>0</v>
      </c>
      <c r="CK132" s="457">
        <v>0</v>
      </c>
      <c r="CL132" s="457">
        <v>0</v>
      </c>
      <c r="CM132" s="457">
        <v>0</v>
      </c>
      <c r="CN132" s="457">
        <v>0</v>
      </c>
      <c r="CO132" s="457">
        <v>0</v>
      </c>
      <c r="CP132" s="457">
        <v>0</v>
      </c>
      <c r="CQ132" s="457">
        <v>0</v>
      </c>
      <c r="CR132" s="457">
        <v>0</v>
      </c>
      <c r="CS132" s="457">
        <v>0</v>
      </c>
      <c r="CT132" s="457">
        <v>0</v>
      </c>
      <c r="CU132" s="457">
        <v>0</v>
      </c>
      <c r="CV132" s="457">
        <v>0</v>
      </c>
      <c r="CW132" s="457">
        <v>0</v>
      </c>
      <c r="CX132" s="457">
        <v>0</v>
      </c>
      <c r="CY132" s="457">
        <v>0</v>
      </c>
      <c r="CZ132" s="457">
        <v>0</v>
      </c>
      <c r="DA132" s="457">
        <v>0</v>
      </c>
      <c r="DB132" s="457">
        <v>0</v>
      </c>
      <c r="DC132" s="457">
        <v>0</v>
      </c>
      <c r="DD132" s="457">
        <v>0</v>
      </c>
      <c r="DE132" s="457">
        <v>0</v>
      </c>
      <c r="DF132" s="457">
        <v>0</v>
      </c>
      <c r="DG132" s="457">
        <v>0</v>
      </c>
      <c r="DH132" s="457">
        <v>0</v>
      </c>
      <c r="DI132" s="457">
        <v>0</v>
      </c>
      <c r="DJ132" s="457">
        <v>1580</v>
      </c>
      <c r="DK132" s="457">
        <v>0</v>
      </c>
      <c r="DL132" s="457">
        <v>662</v>
      </c>
      <c r="DM132" s="457">
        <v>0</v>
      </c>
      <c r="DN132" s="457">
        <v>0</v>
      </c>
      <c r="DO132" s="457">
        <v>570</v>
      </c>
      <c r="DP132" s="457">
        <v>0</v>
      </c>
      <c r="DQ132" s="457">
        <v>0</v>
      </c>
      <c r="DR132" s="457">
        <v>51512</v>
      </c>
      <c r="DS132" s="457">
        <v>0</v>
      </c>
      <c r="DT132" s="457">
        <v>14022</v>
      </c>
      <c r="DU132" s="457">
        <v>0</v>
      </c>
      <c r="DV132" s="457">
        <v>10807</v>
      </c>
      <c r="DW132" s="457">
        <v>2334</v>
      </c>
      <c r="DX132" s="457">
        <v>0</v>
      </c>
      <c r="DY132" s="362">
        <v>25736</v>
      </c>
      <c r="DZ132">
        <v>1008</v>
      </c>
      <c r="EA132">
        <v>0</v>
      </c>
    </row>
    <row r="133" spans="1:131">
      <c r="A133" s="362" t="s">
        <v>2325</v>
      </c>
      <c r="B133" s="457">
        <v>0</v>
      </c>
      <c r="C133" s="457">
        <v>0</v>
      </c>
      <c r="D133" s="457">
        <v>0</v>
      </c>
      <c r="E133" s="457">
        <v>0</v>
      </c>
      <c r="F133" s="457">
        <v>0</v>
      </c>
      <c r="G133" s="457">
        <v>0</v>
      </c>
      <c r="H133" s="457">
        <v>0</v>
      </c>
      <c r="I133" s="457">
        <v>0</v>
      </c>
      <c r="J133" s="457">
        <v>0</v>
      </c>
      <c r="K133" s="457">
        <v>0</v>
      </c>
      <c r="L133" s="457">
        <v>0</v>
      </c>
      <c r="M133" s="457">
        <v>0</v>
      </c>
      <c r="N133" s="457">
        <v>15</v>
      </c>
      <c r="O133" s="457">
        <v>0</v>
      </c>
      <c r="P133" s="457">
        <v>0</v>
      </c>
      <c r="Q133" s="457">
        <v>0</v>
      </c>
      <c r="R133" s="457">
        <v>0</v>
      </c>
      <c r="S133" s="457">
        <v>0</v>
      </c>
      <c r="T133" s="457">
        <v>0</v>
      </c>
      <c r="U133" s="457">
        <v>0</v>
      </c>
      <c r="V133" s="457">
        <v>0</v>
      </c>
      <c r="W133" s="457">
        <v>0</v>
      </c>
      <c r="X133" s="457">
        <v>0</v>
      </c>
      <c r="Y133" s="457">
        <v>0</v>
      </c>
      <c r="Z133" s="457">
        <v>0</v>
      </c>
      <c r="AA133" s="457">
        <v>0</v>
      </c>
      <c r="AB133" s="457">
        <v>0</v>
      </c>
      <c r="AC133" s="457">
        <v>0</v>
      </c>
      <c r="AD133" s="457">
        <v>0</v>
      </c>
      <c r="AE133" s="457">
        <v>0</v>
      </c>
      <c r="AF133" s="457">
        <v>0</v>
      </c>
      <c r="AG133" s="457">
        <v>0</v>
      </c>
      <c r="AH133" s="457">
        <v>0</v>
      </c>
      <c r="AI133" s="457">
        <v>0</v>
      </c>
      <c r="AJ133" s="457">
        <v>0</v>
      </c>
      <c r="AK133" s="457">
        <v>0</v>
      </c>
      <c r="AL133" s="457">
        <v>0</v>
      </c>
      <c r="AM133" s="457">
        <v>0</v>
      </c>
      <c r="AN133" s="457">
        <v>0</v>
      </c>
      <c r="AO133" s="457">
        <v>9292</v>
      </c>
      <c r="AP133" s="457">
        <v>1723</v>
      </c>
      <c r="AQ133" s="457">
        <v>2132</v>
      </c>
      <c r="AR133" s="457">
        <v>0</v>
      </c>
      <c r="AS133" s="457">
        <v>0</v>
      </c>
      <c r="AT133" s="457">
        <v>0</v>
      </c>
      <c r="AU133" s="457">
        <v>429</v>
      </c>
      <c r="AV133" s="457">
        <v>0</v>
      </c>
      <c r="AW133" s="457">
        <v>0</v>
      </c>
      <c r="AX133" s="457">
        <v>0</v>
      </c>
      <c r="AY133" s="457">
        <v>0</v>
      </c>
      <c r="AZ133" s="457">
        <v>0</v>
      </c>
      <c r="BA133" s="457">
        <v>0</v>
      </c>
      <c r="BB133" s="457">
        <v>0</v>
      </c>
      <c r="BC133" s="457">
        <v>0</v>
      </c>
      <c r="BD133" s="457">
        <v>0</v>
      </c>
      <c r="BE133" s="457">
        <v>0</v>
      </c>
      <c r="BF133" s="457">
        <v>0</v>
      </c>
      <c r="BG133" s="457">
        <v>0</v>
      </c>
      <c r="BH133" s="457">
        <v>0</v>
      </c>
      <c r="BI133" s="457">
        <v>0</v>
      </c>
      <c r="BJ133" s="457">
        <v>464</v>
      </c>
      <c r="BK133" s="457">
        <v>0</v>
      </c>
      <c r="BL133" s="457">
        <v>0</v>
      </c>
      <c r="BM133" s="457">
        <v>0</v>
      </c>
      <c r="BN133" s="457">
        <v>0</v>
      </c>
      <c r="BO133" s="457">
        <v>0</v>
      </c>
      <c r="BP133" s="457">
        <v>0</v>
      </c>
      <c r="BQ133" s="457">
        <v>0</v>
      </c>
      <c r="BR133" s="457">
        <v>0</v>
      </c>
      <c r="BS133" s="457">
        <v>0</v>
      </c>
      <c r="BT133" s="457">
        <v>0</v>
      </c>
      <c r="BU133" s="457">
        <v>0</v>
      </c>
      <c r="BV133" s="457">
        <v>0</v>
      </c>
      <c r="BW133" s="457">
        <v>0</v>
      </c>
      <c r="BX133" s="457">
        <v>0</v>
      </c>
      <c r="BY133" s="457">
        <v>0</v>
      </c>
      <c r="BZ133" s="457">
        <v>0</v>
      </c>
      <c r="CA133" s="457">
        <v>0</v>
      </c>
      <c r="CB133" s="457">
        <v>0</v>
      </c>
      <c r="CC133" s="457">
        <v>0</v>
      </c>
      <c r="CD133" s="457">
        <v>0</v>
      </c>
      <c r="CE133" s="457">
        <v>0</v>
      </c>
      <c r="CF133" s="457">
        <v>0</v>
      </c>
      <c r="CG133" s="457">
        <v>0</v>
      </c>
      <c r="CH133" s="457">
        <v>0</v>
      </c>
      <c r="CI133" s="457">
        <v>0</v>
      </c>
      <c r="CJ133" s="457">
        <v>0</v>
      </c>
      <c r="CK133" s="457">
        <v>0</v>
      </c>
      <c r="CL133" s="457">
        <v>0</v>
      </c>
      <c r="CM133" s="457">
        <v>0</v>
      </c>
      <c r="CN133" s="457">
        <v>0</v>
      </c>
      <c r="CO133" s="457">
        <v>0</v>
      </c>
      <c r="CP133" s="457">
        <v>0</v>
      </c>
      <c r="CQ133" s="457">
        <v>0</v>
      </c>
      <c r="CR133" s="457">
        <v>0</v>
      </c>
      <c r="CS133" s="457">
        <v>0</v>
      </c>
      <c r="CT133" s="457">
        <v>0</v>
      </c>
      <c r="CU133" s="457">
        <v>0</v>
      </c>
      <c r="CV133" s="457">
        <v>0</v>
      </c>
      <c r="CW133" s="457">
        <v>0</v>
      </c>
      <c r="CX133" s="457">
        <v>0</v>
      </c>
      <c r="CY133" s="457">
        <v>0</v>
      </c>
      <c r="CZ133" s="457">
        <v>0</v>
      </c>
      <c r="DA133" s="457">
        <v>0</v>
      </c>
      <c r="DB133" s="457">
        <v>0</v>
      </c>
      <c r="DC133" s="457">
        <v>0</v>
      </c>
      <c r="DD133" s="457">
        <v>0</v>
      </c>
      <c r="DE133" s="457">
        <v>0</v>
      </c>
      <c r="DF133" s="457">
        <v>0</v>
      </c>
      <c r="DG133" s="457">
        <v>0</v>
      </c>
      <c r="DH133" s="457">
        <v>0</v>
      </c>
      <c r="DI133" s="457">
        <v>159</v>
      </c>
      <c r="DJ133" s="457">
        <v>0</v>
      </c>
      <c r="DK133" s="457">
        <v>0</v>
      </c>
      <c r="DL133" s="457">
        <v>1713</v>
      </c>
      <c r="DM133" s="457">
        <v>6580</v>
      </c>
      <c r="DN133" s="457">
        <v>4000</v>
      </c>
      <c r="DO133" s="457">
        <v>2426</v>
      </c>
      <c r="DP133" s="457">
        <v>65</v>
      </c>
      <c r="DQ133" s="457">
        <v>0</v>
      </c>
      <c r="DR133" s="457">
        <v>156776</v>
      </c>
      <c r="DS133" s="457">
        <v>50417</v>
      </c>
      <c r="DT133" s="457">
        <v>107562</v>
      </c>
      <c r="DU133" s="457">
        <v>0</v>
      </c>
      <c r="DV133" s="457">
        <v>18590</v>
      </c>
      <c r="DW133" s="457">
        <v>11788</v>
      </c>
      <c r="DX133" s="457">
        <v>0</v>
      </c>
      <c r="DY133" s="362">
        <v>32060</v>
      </c>
      <c r="DZ133">
        <v>911</v>
      </c>
      <c r="EA133">
        <v>3000</v>
      </c>
    </row>
    <row r="134" spans="1:131">
      <c r="A134" s="362" t="s">
        <v>2951</v>
      </c>
      <c r="B134" s="457">
        <v>0</v>
      </c>
      <c r="C134" s="457">
        <v>0</v>
      </c>
      <c r="D134" s="457">
        <v>0</v>
      </c>
      <c r="E134" s="457">
        <v>0</v>
      </c>
      <c r="F134" s="457">
        <v>0</v>
      </c>
      <c r="G134" s="457">
        <v>0</v>
      </c>
      <c r="H134" s="457">
        <v>0</v>
      </c>
      <c r="I134" s="457">
        <v>0</v>
      </c>
      <c r="J134" s="457">
        <v>0</v>
      </c>
      <c r="K134" s="457">
        <v>0</v>
      </c>
      <c r="L134" s="457">
        <v>0</v>
      </c>
      <c r="M134" s="457">
        <v>0</v>
      </c>
      <c r="N134" s="457">
        <v>0</v>
      </c>
      <c r="O134" s="457">
        <v>0</v>
      </c>
      <c r="P134" s="457">
        <v>0</v>
      </c>
      <c r="Q134" s="457">
        <v>3153</v>
      </c>
      <c r="R134" s="457">
        <v>0</v>
      </c>
      <c r="S134" s="457">
        <v>0</v>
      </c>
      <c r="T134" s="457">
        <v>0</v>
      </c>
      <c r="U134" s="457">
        <v>0</v>
      </c>
      <c r="V134" s="457">
        <v>0</v>
      </c>
      <c r="W134" s="457">
        <v>0</v>
      </c>
      <c r="X134" s="457">
        <v>0</v>
      </c>
      <c r="Y134" s="457">
        <v>0</v>
      </c>
      <c r="Z134" s="457">
        <v>0</v>
      </c>
      <c r="AA134" s="457">
        <v>0</v>
      </c>
      <c r="AB134" s="457">
        <v>0</v>
      </c>
      <c r="AC134" s="457">
        <v>0</v>
      </c>
      <c r="AD134" s="457">
        <v>0</v>
      </c>
      <c r="AE134" s="457">
        <v>0</v>
      </c>
      <c r="AF134" s="457">
        <v>0</v>
      </c>
      <c r="AG134" s="457">
        <v>0</v>
      </c>
      <c r="AH134" s="457">
        <v>0</v>
      </c>
      <c r="AI134" s="457">
        <v>0</v>
      </c>
      <c r="AJ134" s="457">
        <v>0</v>
      </c>
      <c r="AK134" s="457">
        <v>0</v>
      </c>
      <c r="AL134" s="457">
        <v>0</v>
      </c>
      <c r="AM134" s="457">
        <v>0</v>
      </c>
      <c r="AN134" s="457">
        <v>0</v>
      </c>
      <c r="AO134" s="457">
        <v>9724</v>
      </c>
      <c r="AP134" s="457">
        <v>1392</v>
      </c>
      <c r="AQ134" s="457">
        <v>88</v>
      </c>
      <c r="AR134" s="457">
        <v>189</v>
      </c>
      <c r="AS134" s="457">
        <v>2591</v>
      </c>
      <c r="AT134" s="457">
        <v>0</v>
      </c>
      <c r="AU134" s="457">
        <v>1549</v>
      </c>
      <c r="AV134" s="457">
        <v>178</v>
      </c>
      <c r="AW134" s="457">
        <v>27</v>
      </c>
      <c r="AX134" s="457">
        <v>28</v>
      </c>
      <c r="AY134" s="457">
        <v>0</v>
      </c>
      <c r="AZ134" s="457">
        <v>0</v>
      </c>
      <c r="BA134" s="457">
        <v>0</v>
      </c>
      <c r="BB134" s="457">
        <v>0</v>
      </c>
      <c r="BC134" s="457">
        <v>0</v>
      </c>
      <c r="BD134" s="457">
        <v>0</v>
      </c>
      <c r="BE134" s="457">
        <v>0</v>
      </c>
      <c r="BF134" s="457">
        <v>0</v>
      </c>
      <c r="BG134" s="457">
        <v>0</v>
      </c>
      <c r="BH134" s="457">
        <v>0</v>
      </c>
      <c r="BI134" s="457">
        <v>0</v>
      </c>
      <c r="BJ134" s="457">
        <v>0</v>
      </c>
      <c r="BK134" s="457">
        <v>0</v>
      </c>
      <c r="BL134" s="457">
        <v>0</v>
      </c>
      <c r="BM134" s="457">
        <v>4</v>
      </c>
      <c r="BN134" s="457">
        <v>0</v>
      </c>
      <c r="BO134" s="457">
        <v>0</v>
      </c>
      <c r="BP134" s="457">
        <v>0</v>
      </c>
      <c r="BQ134" s="457">
        <v>0</v>
      </c>
      <c r="BR134" s="457">
        <v>0</v>
      </c>
      <c r="BS134" s="457">
        <v>0</v>
      </c>
      <c r="BT134" s="457">
        <v>0</v>
      </c>
      <c r="BU134" s="457">
        <v>0</v>
      </c>
      <c r="BV134" s="457">
        <v>0</v>
      </c>
      <c r="BW134" s="457">
        <v>0</v>
      </c>
      <c r="BX134" s="457">
        <v>0</v>
      </c>
      <c r="BY134" s="457">
        <v>0</v>
      </c>
      <c r="BZ134" s="457">
        <v>0</v>
      </c>
      <c r="CA134" s="457">
        <v>0</v>
      </c>
      <c r="CB134" s="457">
        <v>0</v>
      </c>
      <c r="CC134" s="457">
        <v>0</v>
      </c>
      <c r="CD134" s="457">
        <v>0</v>
      </c>
      <c r="CE134" s="457">
        <v>674</v>
      </c>
      <c r="CF134" s="457">
        <v>0</v>
      </c>
      <c r="CG134" s="457">
        <v>0</v>
      </c>
      <c r="CH134" s="457">
        <v>0</v>
      </c>
      <c r="CI134" s="457">
        <v>0</v>
      </c>
      <c r="CJ134" s="457">
        <v>0</v>
      </c>
      <c r="CK134" s="457">
        <v>0</v>
      </c>
      <c r="CL134" s="457">
        <v>0</v>
      </c>
      <c r="CM134" s="457">
        <v>0</v>
      </c>
      <c r="CN134" s="457">
        <v>0</v>
      </c>
      <c r="CO134" s="457">
        <v>0</v>
      </c>
      <c r="CP134" s="457">
        <v>0</v>
      </c>
      <c r="CQ134" s="457">
        <v>57</v>
      </c>
      <c r="CR134" s="457">
        <v>0</v>
      </c>
      <c r="CS134" s="457">
        <v>0</v>
      </c>
      <c r="CT134" s="457">
        <v>0</v>
      </c>
      <c r="CU134" s="457">
        <v>0</v>
      </c>
      <c r="CV134" s="457">
        <v>0</v>
      </c>
      <c r="CW134" s="457">
        <v>72</v>
      </c>
      <c r="CX134" s="457">
        <v>235</v>
      </c>
      <c r="CY134" s="457">
        <v>0</v>
      </c>
      <c r="CZ134" s="457">
        <v>0</v>
      </c>
      <c r="DA134" s="457">
        <v>0</v>
      </c>
      <c r="DB134" s="457">
        <v>0</v>
      </c>
      <c r="DC134" s="457">
        <v>0</v>
      </c>
      <c r="DD134" s="457">
        <v>0</v>
      </c>
      <c r="DE134" s="457">
        <v>0</v>
      </c>
      <c r="DF134" s="457">
        <v>0</v>
      </c>
      <c r="DG134" s="457">
        <v>0</v>
      </c>
      <c r="DH134" s="457">
        <v>0</v>
      </c>
      <c r="DI134" s="457">
        <v>207</v>
      </c>
      <c r="DJ134" s="457">
        <v>0</v>
      </c>
      <c r="DK134" s="457">
        <v>0</v>
      </c>
      <c r="DL134" s="457">
        <v>0</v>
      </c>
      <c r="DM134" s="457">
        <v>0</v>
      </c>
      <c r="DN134" s="457">
        <v>225</v>
      </c>
      <c r="DO134" s="457">
        <v>0</v>
      </c>
      <c r="DP134" s="457">
        <v>0</v>
      </c>
      <c r="DQ134" s="457">
        <v>0</v>
      </c>
      <c r="DR134" s="457">
        <v>62654</v>
      </c>
      <c r="DS134" s="457">
        <v>0</v>
      </c>
      <c r="DT134" s="457">
        <v>13000</v>
      </c>
      <c r="DU134" s="457">
        <v>3138</v>
      </c>
      <c r="DV134" s="457">
        <v>11032</v>
      </c>
      <c r="DW134" s="457">
        <v>1782</v>
      </c>
      <c r="DX134" s="457">
        <v>0</v>
      </c>
      <c r="DY134" s="362">
        <v>0</v>
      </c>
      <c r="DZ134">
        <v>0</v>
      </c>
      <c r="EA134">
        <v>0</v>
      </c>
    </row>
    <row r="135" spans="1:131">
      <c r="A135" s="362" t="s">
        <v>2987</v>
      </c>
      <c r="B135" s="457">
        <v>0</v>
      </c>
      <c r="C135" s="457">
        <v>0</v>
      </c>
      <c r="D135" s="457">
        <v>0</v>
      </c>
      <c r="E135" s="457">
        <v>0</v>
      </c>
      <c r="F135" s="457">
        <v>0</v>
      </c>
      <c r="G135" s="457">
        <v>0</v>
      </c>
      <c r="H135" s="457">
        <v>0</v>
      </c>
      <c r="I135" s="457">
        <v>0</v>
      </c>
      <c r="J135" s="457">
        <v>0</v>
      </c>
      <c r="K135" s="457">
        <v>0</v>
      </c>
      <c r="L135" s="457">
        <v>0</v>
      </c>
      <c r="M135" s="457">
        <v>0</v>
      </c>
      <c r="N135" s="457">
        <v>40</v>
      </c>
      <c r="O135" s="457">
        <v>0</v>
      </c>
      <c r="P135" s="457">
        <v>0</v>
      </c>
      <c r="Q135" s="457">
        <v>237</v>
      </c>
      <c r="R135" s="457">
        <v>0</v>
      </c>
      <c r="S135" s="457">
        <v>0</v>
      </c>
      <c r="T135" s="457">
        <v>0</v>
      </c>
      <c r="U135" s="457">
        <v>0</v>
      </c>
      <c r="V135" s="457">
        <v>0</v>
      </c>
      <c r="W135" s="457">
        <v>0</v>
      </c>
      <c r="X135" s="457">
        <v>0</v>
      </c>
      <c r="Y135" s="457">
        <v>0</v>
      </c>
      <c r="Z135" s="457">
        <v>0</v>
      </c>
      <c r="AA135" s="457">
        <v>0</v>
      </c>
      <c r="AB135" s="457">
        <v>0</v>
      </c>
      <c r="AC135" s="457">
        <v>1364</v>
      </c>
      <c r="AD135" s="457">
        <v>42</v>
      </c>
      <c r="AE135" s="457">
        <v>0</v>
      </c>
      <c r="AF135" s="457">
        <v>0</v>
      </c>
      <c r="AG135" s="457">
        <v>0</v>
      </c>
      <c r="AH135" s="457">
        <v>0</v>
      </c>
      <c r="AI135" s="457">
        <v>0</v>
      </c>
      <c r="AJ135" s="457">
        <v>0</v>
      </c>
      <c r="AK135" s="457">
        <v>0</v>
      </c>
      <c r="AL135" s="457">
        <v>0</v>
      </c>
      <c r="AM135" s="457">
        <v>0</v>
      </c>
      <c r="AN135" s="457">
        <v>0</v>
      </c>
      <c r="AO135" s="457">
        <v>30082</v>
      </c>
      <c r="AP135" s="457">
        <v>2718</v>
      </c>
      <c r="AQ135" s="457">
        <v>200</v>
      </c>
      <c r="AR135" s="457">
        <v>116</v>
      </c>
      <c r="AS135" s="457">
        <v>1877</v>
      </c>
      <c r="AT135" s="457">
        <v>0</v>
      </c>
      <c r="AU135" s="457">
        <v>294</v>
      </c>
      <c r="AV135" s="457">
        <v>1205</v>
      </c>
      <c r="AW135" s="457">
        <v>0</v>
      </c>
      <c r="AX135" s="457">
        <v>166</v>
      </c>
      <c r="AY135" s="457">
        <v>0</v>
      </c>
      <c r="AZ135" s="457">
        <v>0</v>
      </c>
      <c r="BA135" s="457">
        <v>0</v>
      </c>
      <c r="BB135" s="457">
        <v>0</v>
      </c>
      <c r="BC135" s="457">
        <v>0</v>
      </c>
      <c r="BD135" s="457">
        <v>0</v>
      </c>
      <c r="BE135" s="457">
        <v>0</v>
      </c>
      <c r="BF135" s="457">
        <v>0</v>
      </c>
      <c r="BG135" s="457">
        <v>0</v>
      </c>
      <c r="BH135" s="457">
        <v>0</v>
      </c>
      <c r="BI135" s="457">
        <v>0</v>
      </c>
      <c r="BJ135" s="457">
        <v>931</v>
      </c>
      <c r="BK135" s="457">
        <v>0</v>
      </c>
      <c r="BL135" s="457">
        <v>0</v>
      </c>
      <c r="BM135" s="457">
        <v>0</v>
      </c>
      <c r="BN135" s="457">
        <v>0</v>
      </c>
      <c r="BO135" s="457">
        <v>0</v>
      </c>
      <c r="BP135" s="457">
        <v>0</v>
      </c>
      <c r="BQ135" s="457">
        <v>0</v>
      </c>
      <c r="BR135" s="457">
        <v>0</v>
      </c>
      <c r="BS135" s="457">
        <v>0</v>
      </c>
      <c r="BT135" s="457">
        <v>0</v>
      </c>
      <c r="BU135" s="457">
        <v>0</v>
      </c>
      <c r="BV135" s="457">
        <v>38</v>
      </c>
      <c r="BW135" s="457">
        <v>0</v>
      </c>
      <c r="BX135" s="457">
        <v>0</v>
      </c>
      <c r="BY135" s="457">
        <v>0</v>
      </c>
      <c r="BZ135" s="457">
        <v>0</v>
      </c>
      <c r="CA135" s="457">
        <v>0</v>
      </c>
      <c r="CB135" s="457">
        <v>0</v>
      </c>
      <c r="CC135" s="457">
        <v>0</v>
      </c>
      <c r="CD135" s="457">
        <v>0</v>
      </c>
      <c r="CE135" s="457">
        <v>765</v>
      </c>
      <c r="CF135" s="457">
        <v>0</v>
      </c>
      <c r="CG135" s="457">
        <v>0</v>
      </c>
      <c r="CH135" s="457">
        <v>0</v>
      </c>
      <c r="CI135" s="457">
        <v>0</v>
      </c>
      <c r="CJ135" s="457">
        <v>0</v>
      </c>
      <c r="CK135" s="457">
        <v>0</v>
      </c>
      <c r="CL135" s="457">
        <v>0</v>
      </c>
      <c r="CM135" s="457">
        <v>0</v>
      </c>
      <c r="CN135" s="457">
        <v>327</v>
      </c>
      <c r="CO135" s="457">
        <v>0</v>
      </c>
      <c r="CP135" s="457">
        <v>0</v>
      </c>
      <c r="CQ135" s="457">
        <v>0</v>
      </c>
      <c r="CR135" s="457">
        <v>0</v>
      </c>
      <c r="CS135" s="457">
        <v>0</v>
      </c>
      <c r="CT135" s="457">
        <v>0</v>
      </c>
      <c r="CU135" s="457">
        <v>0</v>
      </c>
      <c r="CV135" s="457">
        <v>0</v>
      </c>
      <c r="CW135" s="457">
        <v>0</v>
      </c>
      <c r="CX135" s="457">
        <v>1099</v>
      </c>
      <c r="CY135" s="457">
        <v>0</v>
      </c>
      <c r="CZ135" s="457">
        <v>0</v>
      </c>
      <c r="DA135" s="457">
        <v>0</v>
      </c>
      <c r="DB135" s="457">
        <v>0</v>
      </c>
      <c r="DC135" s="457">
        <v>0</v>
      </c>
      <c r="DD135" s="457">
        <v>0</v>
      </c>
      <c r="DE135" s="457">
        <v>0</v>
      </c>
      <c r="DF135" s="457">
        <v>0</v>
      </c>
      <c r="DG135" s="457">
        <v>0</v>
      </c>
      <c r="DH135" s="457">
        <v>0</v>
      </c>
      <c r="DI135" s="457">
        <v>375</v>
      </c>
      <c r="DJ135" s="457">
        <v>0</v>
      </c>
      <c r="DK135" s="457">
        <v>0</v>
      </c>
      <c r="DL135" s="457">
        <v>0</v>
      </c>
      <c r="DM135" s="457">
        <v>0</v>
      </c>
      <c r="DN135" s="457">
        <v>0</v>
      </c>
      <c r="DO135" s="457">
        <v>0</v>
      </c>
      <c r="DP135" s="457">
        <v>0</v>
      </c>
      <c r="DQ135" s="457">
        <v>0</v>
      </c>
      <c r="DR135" s="457">
        <v>75144</v>
      </c>
      <c r="DS135" s="457">
        <v>42709</v>
      </c>
      <c r="DT135" s="457">
        <v>37138</v>
      </c>
      <c r="DU135" s="457">
        <v>5052</v>
      </c>
      <c r="DV135" s="457">
        <v>35392</v>
      </c>
      <c r="DW135" s="457">
        <v>7867</v>
      </c>
      <c r="DX135" s="457">
        <v>14783</v>
      </c>
      <c r="DY135" s="362">
        <v>14300</v>
      </c>
      <c r="DZ135">
        <v>1443</v>
      </c>
      <c r="EA135">
        <v>9248</v>
      </c>
    </row>
    <row r="136" spans="1:131">
      <c r="A136" s="362" t="s">
        <v>2999</v>
      </c>
      <c r="B136" s="457">
        <v>0</v>
      </c>
      <c r="C136" s="457">
        <v>0</v>
      </c>
      <c r="D136" s="457">
        <v>0</v>
      </c>
      <c r="E136" s="457">
        <v>0</v>
      </c>
      <c r="F136" s="457">
        <v>0</v>
      </c>
      <c r="G136" s="457">
        <v>0</v>
      </c>
      <c r="H136" s="457">
        <v>0</v>
      </c>
      <c r="I136" s="457">
        <v>0</v>
      </c>
      <c r="J136" s="457">
        <v>0</v>
      </c>
      <c r="K136" s="457">
        <v>0</v>
      </c>
      <c r="L136" s="457">
        <v>0</v>
      </c>
      <c r="M136" s="457">
        <v>0</v>
      </c>
      <c r="N136" s="457">
        <v>0</v>
      </c>
      <c r="O136" s="457">
        <v>0</v>
      </c>
      <c r="P136" s="457">
        <v>0</v>
      </c>
      <c r="Q136" s="457">
        <v>434</v>
      </c>
      <c r="R136" s="457">
        <v>105</v>
      </c>
      <c r="S136" s="457">
        <v>0</v>
      </c>
      <c r="T136" s="457">
        <v>0</v>
      </c>
      <c r="U136" s="457">
        <v>0</v>
      </c>
      <c r="V136" s="457">
        <v>0</v>
      </c>
      <c r="W136" s="457">
        <v>0</v>
      </c>
      <c r="X136" s="457">
        <v>0</v>
      </c>
      <c r="Y136" s="457">
        <v>0</v>
      </c>
      <c r="Z136" s="457">
        <v>0</v>
      </c>
      <c r="AA136" s="457">
        <v>0</v>
      </c>
      <c r="AB136" s="457">
        <v>0</v>
      </c>
      <c r="AC136" s="457">
        <v>0</v>
      </c>
      <c r="AD136" s="457">
        <v>0</v>
      </c>
      <c r="AE136" s="457">
        <v>0</v>
      </c>
      <c r="AF136" s="457">
        <v>0</v>
      </c>
      <c r="AG136" s="457">
        <v>0</v>
      </c>
      <c r="AH136" s="457">
        <v>0</v>
      </c>
      <c r="AI136" s="457">
        <v>0</v>
      </c>
      <c r="AJ136" s="457">
        <v>0</v>
      </c>
      <c r="AK136" s="457">
        <v>0</v>
      </c>
      <c r="AL136" s="457">
        <v>0</v>
      </c>
      <c r="AM136" s="457">
        <v>0</v>
      </c>
      <c r="AN136" s="457">
        <v>0</v>
      </c>
      <c r="AO136" s="457">
        <v>0</v>
      </c>
      <c r="AP136" s="457">
        <v>1274</v>
      </c>
      <c r="AQ136" s="457">
        <v>0</v>
      </c>
      <c r="AR136" s="457">
        <v>13</v>
      </c>
      <c r="AS136" s="457">
        <v>21</v>
      </c>
      <c r="AT136" s="457">
        <v>0</v>
      </c>
      <c r="AU136" s="457">
        <v>1141</v>
      </c>
      <c r="AV136" s="457">
        <v>0</v>
      </c>
      <c r="AW136" s="457">
        <v>0</v>
      </c>
      <c r="AX136" s="457">
        <v>0</v>
      </c>
      <c r="AY136" s="457">
        <v>0</v>
      </c>
      <c r="AZ136" s="457">
        <v>0</v>
      </c>
      <c r="BA136" s="457">
        <v>0</v>
      </c>
      <c r="BB136" s="457">
        <v>374</v>
      </c>
      <c r="BC136" s="457">
        <v>0</v>
      </c>
      <c r="BD136" s="457">
        <v>0</v>
      </c>
      <c r="BE136" s="457">
        <v>0</v>
      </c>
      <c r="BF136" s="457">
        <v>0</v>
      </c>
      <c r="BG136" s="457">
        <v>1</v>
      </c>
      <c r="BH136" s="457">
        <v>0</v>
      </c>
      <c r="BI136" s="457">
        <v>0</v>
      </c>
      <c r="BJ136" s="457">
        <v>0</v>
      </c>
      <c r="BK136" s="457">
        <v>0</v>
      </c>
      <c r="BL136" s="457">
        <v>0</v>
      </c>
      <c r="BM136" s="457">
        <v>8</v>
      </c>
      <c r="BN136" s="457">
        <v>0</v>
      </c>
      <c r="BO136" s="457">
        <v>0</v>
      </c>
      <c r="BP136" s="457">
        <v>128</v>
      </c>
      <c r="BQ136" s="457">
        <v>0</v>
      </c>
      <c r="BR136" s="457">
        <v>0</v>
      </c>
      <c r="BS136" s="457">
        <v>0</v>
      </c>
      <c r="BT136" s="457">
        <v>0</v>
      </c>
      <c r="BU136" s="457">
        <v>0</v>
      </c>
      <c r="BV136" s="457">
        <v>1</v>
      </c>
      <c r="BW136" s="457">
        <v>0</v>
      </c>
      <c r="BX136" s="457">
        <v>0</v>
      </c>
      <c r="BY136" s="457">
        <v>0</v>
      </c>
      <c r="BZ136" s="457">
        <v>0</v>
      </c>
      <c r="CA136" s="457">
        <v>0</v>
      </c>
      <c r="CB136" s="457">
        <v>0</v>
      </c>
      <c r="CC136" s="457">
        <v>0</v>
      </c>
      <c r="CD136" s="457">
        <v>0</v>
      </c>
      <c r="CE136" s="457">
        <v>146</v>
      </c>
      <c r="CF136" s="457">
        <v>0</v>
      </c>
      <c r="CG136" s="457">
        <v>0</v>
      </c>
      <c r="CH136" s="457">
        <v>0</v>
      </c>
      <c r="CI136" s="457">
        <v>0</v>
      </c>
      <c r="CJ136" s="457">
        <v>0</v>
      </c>
      <c r="CK136" s="457">
        <v>0</v>
      </c>
      <c r="CL136" s="457">
        <v>0</v>
      </c>
      <c r="CM136" s="457">
        <v>0</v>
      </c>
      <c r="CN136" s="457">
        <v>96</v>
      </c>
      <c r="CO136" s="457">
        <v>0</v>
      </c>
      <c r="CP136" s="457">
        <v>0</v>
      </c>
      <c r="CQ136" s="457">
        <v>0</v>
      </c>
      <c r="CR136" s="457">
        <v>0</v>
      </c>
      <c r="CS136" s="457">
        <v>0</v>
      </c>
      <c r="CT136" s="457">
        <v>1364</v>
      </c>
      <c r="CU136" s="457">
        <v>75</v>
      </c>
      <c r="CV136" s="457">
        <v>0</v>
      </c>
      <c r="CW136" s="457">
        <v>0</v>
      </c>
      <c r="CX136" s="457">
        <v>0</v>
      </c>
      <c r="CY136" s="457">
        <v>0</v>
      </c>
      <c r="CZ136" s="457">
        <v>88</v>
      </c>
      <c r="DA136" s="457">
        <v>0</v>
      </c>
      <c r="DB136" s="457">
        <v>0</v>
      </c>
      <c r="DC136" s="457">
        <v>0</v>
      </c>
      <c r="DD136" s="457">
        <v>0</v>
      </c>
      <c r="DE136" s="457">
        <v>0</v>
      </c>
      <c r="DF136" s="457">
        <v>0</v>
      </c>
      <c r="DG136" s="457">
        <v>0</v>
      </c>
      <c r="DH136" s="457">
        <v>0</v>
      </c>
      <c r="DI136" s="457">
        <v>59</v>
      </c>
      <c r="DJ136" s="457">
        <v>0</v>
      </c>
      <c r="DK136" s="457">
        <v>0</v>
      </c>
      <c r="DL136" s="457">
        <v>97</v>
      </c>
      <c r="DM136" s="457">
        <v>0</v>
      </c>
      <c r="DN136" s="457">
        <v>0</v>
      </c>
      <c r="DO136" s="457">
        <v>0</v>
      </c>
      <c r="DP136" s="457">
        <v>0</v>
      </c>
      <c r="DQ136" s="457">
        <v>0</v>
      </c>
      <c r="DR136" s="457">
        <v>0</v>
      </c>
      <c r="DS136" s="457">
        <v>0</v>
      </c>
      <c r="DT136" s="457">
        <v>0</v>
      </c>
      <c r="DU136" s="457">
        <v>0</v>
      </c>
      <c r="DV136" s="457">
        <v>53965</v>
      </c>
      <c r="DW136" s="457">
        <v>0</v>
      </c>
      <c r="DX136" s="457">
        <v>0</v>
      </c>
      <c r="DY136" s="362">
        <v>0</v>
      </c>
      <c r="DZ136">
        <v>0</v>
      </c>
      <c r="EA136">
        <v>0</v>
      </c>
    </row>
    <row r="137" spans="1:131">
      <c r="A137" s="362" t="s">
        <v>3014</v>
      </c>
      <c r="B137" s="457">
        <v>0</v>
      </c>
      <c r="C137" s="457">
        <v>0</v>
      </c>
      <c r="D137" s="457">
        <v>0</v>
      </c>
      <c r="E137" s="457">
        <v>0</v>
      </c>
      <c r="F137" s="457">
        <v>0</v>
      </c>
      <c r="G137" s="457">
        <v>0</v>
      </c>
      <c r="H137" s="457">
        <v>0</v>
      </c>
      <c r="I137" s="457">
        <v>0</v>
      </c>
      <c r="J137" s="457">
        <v>0</v>
      </c>
      <c r="K137" s="457">
        <v>0</v>
      </c>
      <c r="L137" s="457">
        <v>0</v>
      </c>
      <c r="M137" s="457">
        <v>0</v>
      </c>
      <c r="N137" s="457">
        <v>31</v>
      </c>
      <c r="O137" s="457">
        <v>0</v>
      </c>
      <c r="P137" s="457">
        <v>0</v>
      </c>
      <c r="Q137" s="457">
        <v>958</v>
      </c>
      <c r="R137" s="457">
        <v>0</v>
      </c>
      <c r="S137" s="457">
        <v>0</v>
      </c>
      <c r="T137" s="457">
        <v>0</v>
      </c>
      <c r="U137" s="457">
        <v>0</v>
      </c>
      <c r="V137" s="457">
        <v>0</v>
      </c>
      <c r="W137" s="457">
        <v>0</v>
      </c>
      <c r="X137" s="457">
        <v>0</v>
      </c>
      <c r="Y137" s="457">
        <v>0</v>
      </c>
      <c r="Z137" s="457">
        <v>0</v>
      </c>
      <c r="AA137" s="457">
        <v>0</v>
      </c>
      <c r="AB137" s="457">
        <v>0</v>
      </c>
      <c r="AC137" s="457">
        <v>0</v>
      </c>
      <c r="AD137" s="457">
        <v>0</v>
      </c>
      <c r="AE137" s="457">
        <v>0</v>
      </c>
      <c r="AF137" s="457">
        <v>0</v>
      </c>
      <c r="AG137" s="457">
        <v>0</v>
      </c>
      <c r="AH137" s="457">
        <v>0</v>
      </c>
      <c r="AI137" s="457">
        <v>0</v>
      </c>
      <c r="AJ137" s="457">
        <v>0</v>
      </c>
      <c r="AK137" s="457">
        <v>0</v>
      </c>
      <c r="AL137" s="457">
        <v>0</v>
      </c>
      <c r="AM137" s="457">
        <v>0</v>
      </c>
      <c r="AN137" s="457">
        <v>0</v>
      </c>
      <c r="AO137" s="457">
        <v>2061</v>
      </c>
      <c r="AP137" s="457">
        <v>2729</v>
      </c>
      <c r="AQ137" s="457">
        <v>0</v>
      </c>
      <c r="AR137" s="457">
        <v>349</v>
      </c>
      <c r="AS137" s="457">
        <v>0</v>
      </c>
      <c r="AT137" s="457">
        <v>0</v>
      </c>
      <c r="AU137" s="457">
        <v>749</v>
      </c>
      <c r="AV137" s="457">
        <v>0</v>
      </c>
      <c r="AW137" s="457">
        <v>0</v>
      </c>
      <c r="AX137" s="457">
        <v>0</v>
      </c>
      <c r="AY137" s="457">
        <v>0</v>
      </c>
      <c r="AZ137" s="457">
        <v>0</v>
      </c>
      <c r="BA137" s="457">
        <v>0</v>
      </c>
      <c r="BB137" s="457">
        <v>0</v>
      </c>
      <c r="BC137" s="457">
        <v>0</v>
      </c>
      <c r="BD137" s="457">
        <v>0</v>
      </c>
      <c r="BE137" s="457">
        <v>0</v>
      </c>
      <c r="BF137" s="457">
        <v>0</v>
      </c>
      <c r="BG137" s="457">
        <v>0</v>
      </c>
      <c r="BH137" s="457">
        <v>0</v>
      </c>
      <c r="BI137" s="457">
        <v>0</v>
      </c>
      <c r="BJ137" s="457">
        <v>0</v>
      </c>
      <c r="BK137" s="457">
        <v>0</v>
      </c>
      <c r="BL137" s="457">
        <v>0</v>
      </c>
      <c r="BM137" s="457">
        <v>31</v>
      </c>
      <c r="BN137" s="457">
        <v>0</v>
      </c>
      <c r="BO137" s="457">
        <v>0</v>
      </c>
      <c r="BP137" s="457">
        <v>0</v>
      </c>
      <c r="BQ137" s="457">
        <v>0</v>
      </c>
      <c r="BR137" s="457">
        <v>0</v>
      </c>
      <c r="BS137" s="457">
        <v>0</v>
      </c>
      <c r="BT137" s="457">
        <v>0</v>
      </c>
      <c r="BU137" s="457">
        <v>0</v>
      </c>
      <c r="BV137" s="457">
        <v>22</v>
      </c>
      <c r="BW137" s="457">
        <v>0</v>
      </c>
      <c r="BX137" s="457">
        <v>0</v>
      </c>
      <c r="BY137" s="457">
        <v>0</v>
      </c>
      <c r="BZ137" s="457">
        <v>0</v>
      </c>
      <c r="CA137" s="457">
        <v>0</v>
      </c>
      <c r="CB137" s="457">
        <v>0</v>
      </c>
      <c r="CC137" s="457">
        <v>0</v>
      </c>
      <c r="CD137" s="457">
        <v>0</v>
      </c>
      <c r="CE137" s="457">
        <v>0</v>
      </c>
      <c r="CF137" s="457">
        <v>0</v>
      </c>
      <c r="CG137" s="457">
        <v>0</v>
      </c>
      <c r="CH137" s="457">
        <v>0</v>
      </c>
      <c r="CI137" s="457">
        <v>0</v>
      </c>
      <c r="CJ137" s="457">
        <v>0</v>
      </c>
      <c r="CK137" s="457">
        <v>0</v>
      </c>
      <c r="CL137" s="457">
        <v>0</v>
      </c>
      <c r="CM137" s="457">
        <v>0</v>
      </c>
      <c r="CN137" s="457">
        <v>0</v>
      </c>
      <c r="CO137" s="457">
        <v>0</v>
      </c>
      <c r="CP137" s="457">
        <v>0</v>
      </c>
      <c r="CQ137" s="457">
        <v>0</v>
      </c>
      <c r="CR137" s="457">
        <v>0</v>
      </c>
      <c r="CS137" s="457">
        <v>0</v>
      </c>
      <c r="CT137" s="457">
        <v>0</v>
      </c>
      <c r="CU137" s="457">
        <v>0</v>
      </c>
      <c r="CV137" s="457">
        <v>0</v>
      </c>
      <c r="CW137" s="457">
        <v>0</v>
      </c>
      <c r="CX137" s="457">
        <v>0</v>
      </c>
      <c r="CY137" s="457">
        <v>0</v>
      </c>
      <c r="CZ137" s="457">
        <v>0</v>
      </c>
      <c r="DA137" s="457">
        <v>0</v>
      </c>
      <c r="DB137" s="457">
        <v>0</v>
      </c>
      <c r="DC137" s="457">
        <v>0</v>
      </c>
      <c r="DD137" s="457">
        <v>0</v>
      </c>
      <c r="DE137" s="457">
        <v>0</v>
      </c>
      <c r="DF137" s="457">
        <v>0</v>
      </c>
      <c r="DG137" s="457">
        <v>0</v>
      </c>
      <c r="DH137" s="457">
        <v>0</v>
      </c>
      <c r="DI137" s="457">
        <v>122</v>
      </c>
      <c r="DJ137" s="457">
        <v>0</v>
      </c>
      <c r="DK137" s="457">
        <v>1460</v>
      </c>
      <c r="DL137" s="457">
        <v>0</v>
      </c>
      <c r="DM137" s="457">
        <v>0</v>
      </c>
      <c r="DN137" s="457">
        <v>0</v>
      </c>
      <c r="DO137" s="457">
        <v>2066</v>
      </c>
      <c r="DP137" s="457">
        <v>495</v>
      </c>
      <c r="DQ137" s="457">
        <v>0</v>
      </c>
      <c r="DR137" s="457">
        <v>4369</v>
      </c>
      <c r="DS137" s="457">
        <v>0</v>
      </c>
      <c r="DT137" s="457">
        <v>0</v>
      </c>
      <c r="DU137" s="457">
        <v>0</v>
      </c>
      <c r="DV137" s="457">
        <v>47683</v>
      </c>
      <c r="DW137" s="457">
        <v>2250</v>
      </c>
      <c r="DX137" s="457">
        <v>0</v>
      </c>
      <c r="DY137" s="362">
        <v>1025</v>
      </c>
      <c r="DZ137">
        <v>301</v>
      </c>
      <c r="EA137">
        <v>0</v>
      </c>
    </row>
    <row r="138" spans="1:131">
      <c r="A138" s="362" t="s">
        <v>2066</v>
      </c>
      <c r="B138" s="457">
        <v>0</v>
      </c>
      <c r="C138" s="457">
        <v>0</v>
      </c>
      <c r="D138" s="457">
        <v>0</v>
      </c>
      <c r="E138" s="457">
        <v>0</v>
      </c>
      <c r="F138" s="457">
        <v>0</v>
      </c>
      <c r="G138" s="457">
        <v>0</v>
      </c>
      <c r="H138" s="457">
        <v>0</v>
      </c>
      <c r="I138" s="457">
        <v>0</v>
      </c>
      <c r="J138" s="457">
        <v>0</v>
      </c>
      <c r="K138" s="457">
        <v>0</v>
      </c>
      <c r="L138" s="457">
        <v>0</v>
      </c>
      <c r="M138" s="457">
        <v>0</v>
      </c>
      <c r="N138" s="457">
        <v>5</v>
      </c>
      <c r="O138" s="457">
        <v>0</v>
      </c>
      <c r="P138" s="457">
        <v>0</v>
      </c>
      <c r="Q138" s="457">
        <v>0</v>
      </c>
      <c r="R138" s="457">
        <v>0</v>
      </c>
      <c r="S138" s="457">
        <v>0</v>
      </c>
      <c r="T138" s="457">
        <v>17</v>
      </c>
      <c r="U138" s="457">
        <v>0</v>
      </c>
      <c r="V138" s="457">
        <v>0</v>
      </c>
      <c r="W138" s="457">
        <v>0</v>
      </c>
      <c r="X138" s="457">
        <v>0</v>
      </c>
      <c r="Y138" s="457">
        <v>0</v>
      </c>
      <c r="Z138" s="457">
        <v>0</v>
      </c>
      <c r="AA138" s="457">
        <v>0</v>
      </c>
      <c r="AB138" s="457">
        <v>0</v>
      </c>
      <c r="AC138" s="457">
        <v>0</v>
      </c>
      <c r="AD138" s="457">
        <v>0</v>
      </c>
      <c r="AE138" s="457">
        <v>0</v>
      </c>
      <c r="AF138" s="457">
        <v>0</v>
      </c>
      <c r="AG138" s="457">
        <v>0</v>
      </c>
      <c r="AH138" s="457">
        <v>0</v>
      </c>
      <c r="AI138" s="457">
        <v>0</v>
      </c>
      <c r="AJ138" s="457">
        <v>0</v>
      </c>
      <c r="AK138" s="457">
        <v>0</v>
      </c>
      <c r="AL138" s="457">
        <v>0</v>
      </c>
      <c r="AM138" s="457">
        <v>0</v>
      </c>
      <c r="AN138" s="457">
        <v>0</v>
      </c>
      <c r="AO138" s="457">
        <v>1644</v>
      </c>
      <c r="AP138" s="457">
        <v>3358</v>
      </c>
      <c r="AQ138" s="457">
        <v>736</v>
      </c>
      <c r="AR138" s="457">
        <v>0</v>
      </c>
      <c r="AS138" s="457">
        <v>0</v>
      </c>
      <c r="AT138" s="457">
        <v>0</v>
      </c>
      <c r="AU138" s="457">
        <v>790</v>
      </c>
      <c r="AV138" s="457">
        <v>0</v>
      </c>
      <c r="AW138" s="457">
        <v>0</v>
      </c>
      <c r="AX138" s="457">
        <v>166</v>
      </c>
      <c r="AY138" s="457">
        <v>0</v>
      </c>
      <c r="AZ138" s="457">
        <v>0</v>
      </c>
      <c r="BA138" s="457">
        <v>0</v>
      </c>
      <c r="BB138" s="457">
        <v>0</v>
      </c>
      <c r="BC138" s="457">
        <v>0</v>
      </c>
      <c r="BD138" s="457">
        <v>0</v>
      </c>
      <c r="BE138" s="457">
        <v>0</v>
      </c>
      <c r="BF138" s="457">
        <v>0</v>
      </c>
      <c r="BG138" s="457">
        <v>29</v>
      </c>
      <c r="BH138" s="457">
        <v>0</v>
      </c>
      <c r="BI138" s="457">
        <v>0</v>
      </c>
      <c r="BJ138" s="457">
        <v>0</v>
      </c>
      <c r="BK138" s="457">
        <v>0</v>
      </c>
      <c r="BL138" s="457">
        <v>0</v>
      </c>
      <c r="BM138" s="457">
        <v>30</v>
      </c>
      <c r="BN138" s="457">
        <v>0</v>
      </c>
      <c r="BO138" s="457">
        <v>0</v>
      </c>
      <c r="BP138" s="457">
        <v>11</v>
      </c>
      <c r="BQ138" s="457">
        <v>0</v>
      </c>
      <c r="BR138" s="457">
        <v>0</v>
      </c>
      <c r="BS138" s="457">
        <v>0</v>
      </c>
      <c r="BT138" s="457">
        <v>0</v>
      </c>
      <c r="BU138" s="457">
        <v>0</v>
      </c>
      <c r="BV138" s="457">
        <v>0</v>
      </c>
      <c r="BW138" s="457">
        <v>0</v>
      </c>
      <c r="BX138" s="457">
        <v>0</v>
      </c>
      <c r="BY138" s="457">
        <v>0</v>
      </c>
      <c r="BZ138" s="457">
        <v>0</v>
      </c>
      <c r="CA138" s="457">
        <v>0</v>
      </c>
      <c r="CB138" s="457">
        <v>0</v>
      </c>
      <c r="CC138" s="457">
        <v>0</v>
      </c>
      <c r="CD138" s="457">
        <v>0</v>
      </c>
      <c r="CE138" s="457">
        <v>665</v>
      </c>
      <c r="CF138" s="457">
        <v>0</v>
      </c>
      <c r="CG138" s="457">
        <v>0</v>
      </c>
      <c r="CH138" s="457">
        <v>0</v>
      </c>
      <c r="CI138" s="457">
        <v>0</v>
      </c>
      <c r="CJ138" s="457">
        <v>0</v>
      </c>
      <c r="CK138" s="457">
        <v>0</v>
      </c>
      <c r="CL138" s="457">
        <v>0</v>
      </c>
      <c r="CM138" s="457">
        <v>0</v>
      </c>
      <c r="CN138" s="457">
        <v>0</v>
      </c>
      <c r="CO138" s="457">
        <v>0</v>
      </c>
      <c r="CP138" s="457">
        <v>0</v>
      </c>
      <c r="CQ138" s="457">
        <v>0</v>
      </c>
      <c r="CR138" s="457">
        <v>0</v>
      </c>
      <c r="CS138" s="457">
        <v>0</v>
      </c>
      <c r="CT138" s="457">
        <v>0</v>
      </c>
      <c r="CU138" s="457">
        <v>0</v>
      </c>
      <c r="CV138" s="457">
        <v>0</v>
      </c>
      <c r="CW138" s="457">
        <v>14386</v>
      </c>
      <c r="CX138" s="457">
        <v>0</v>
      </c>
      <c r="CY138" s="457">
        <v>295</v>
      </c>
      <c r="CZ138" s="457">
        <v>45</v>
      </c>
      <c r="DA138" s="457">
        <v>0</v>
      </c>
      <c r="DB138" s="457">
        <v>0</v>
      </c>
      <c r="DC138" s="457">
        <v>0</v>
      </c>
      <c r="DD138" s="457">
        <v>0</v>
      </c>
      <c r="DE138" s="457">
        <v>0</v>
      </c>
      <c r="DF138" s="457">
        <v>0</v>
      </c>
      <c r="DG138" s="457">
        <v>0</v>
      </c>
      <c r="DH138" s="457">
        <v>0</v>
      </c>
      <c r="DI138" s="457">
        <v>591</v>
      </c>
      <c r="DJ138" s="457">
        <v>0</v>
      </c>
      <c r="DK138" s="457">
        <v>0</v>
      </c>
      <c r="DL138" s="457">
        <v>0</v>
      </c>
      <c r="DM138" s="457">
        <v>0</v>
      </c>
      <c r="DN138" s="457">
        <v>0</v>
      </c>
      <c r="DO138" s="457">
        <v>0</v>
      </c>
      <c r="DP138" s="457">
        <v>0</v>
      </c>
      <c r="DQ138" s="457">
        <v>0</v>
      </c>
      <c r="DR138" s="457">
        <v>81171</v>
      </c>
      <c r="DS138" s="457">
        <v>0</v>
      </c>
      <c r="DT138" s="457">
        <v>59506</v>
      </c>
      <c r="DU138" s="457">
        <v>14</v>
      </c>
      <c r="DV138" s="457">
        <v>12873</v>
      </c>
      <c r="DW138" s="457">
        <v>859</v>
      </c>
      <c r="DX138" s="457">
        <v>0</v>
      </c>
      <c r="DY138" s="362">
        <v>455</v>
      </c>
      <c r="DZ138">
        <v>0</v>
      </c>
      <c r="EA138">
        <v>0</v>
      </c>
    </row>
    <row r="139" spans="1:131">
      <c r="A139" s="362" t="s">
        <v>2137</v>
      </c>
      <c r="B139" s="457">
        <v>0</v>
      </c>
      <c r="C139" s="457">
        <v>0</v>
      </c>
      <c r="D139" s="457">
        <v>0</v>
      </c>
      <c r="E139" s="457">
        <v>0</v>
      </c>
      <c r="F139" s="457">
        <v>0</v>
      </c>
      <c r="G139" s="457">
        <v>0</v>
      </c>
      <c r="H139" s="457">
        <v>0</v>
      </c>
      <c r="I139" s="457">
        <v>0</v>
      </c>
      <c r="J139" s="457">
        <v>0</v>
      </c>
      <c r="K139" s="457">
        <v>0</v>
      </c>
      <c r="L139" s="457">
        <v>0</v>
      </c>
      <c r="M139" s="457">
        <v>0</v>
      </c>
      <c r="N139" s="457">
        <v>0</v>
      </c>
      <c r="O139" s="457">
        <v>0</v>
      </c>
      <c r="P139" s="457">
        <v>0</v>
      </c>
      <c r="Q139" s="457">
        <v>0</v>
      </c>
      <c r="R139" s="457">
        <v>0</v>
      </c>
      <c r="S139" s="457">
        <v>0</v>
      </c>
      <c r="T139" s="457">
        <v>257</v>
      </c>
      <c r="U139" s="457">
        <v>0</v>
      </c>
      <c r="V139" s="457">
        <v>0</v>
      </c>
      <c r="W139" s="457">
        <v>0</v>
      </c>
      <c r="X139" s="457">
        <v>0</v>
      </c>
      <c r="Y139" s="457">
        <v>0</v>
      </c>
      <c r="Z139" s="457">
        <v>0</v>
      </c>
      <c r="AA139" s="457">
        <v>0</v>
      </c>
      <c r="AB139" s="457">
        <v>0</v>
      </c>
      <c r="AC139" s="457">
        <v>0</v>
      </c>
      <c r="AD139" s="457">
        <v>0</v>
      </c>
      <c r="AE139" s="457">
        <v>0</v>
      </c>
      <c r="AF139" s="457">
        <v>0</v>
      </c>
      <c r="AG139" s="457">
        <v>0</v>
      </c>
      <c r="AH139" s="457">
        <v>0</v>
      </c>
      <c r="AI139" s="457">
        <v>0</v>
      </c>
      <c r="AJ139" s="457">
        <v>0</v>
      </c>
      <c r="AK139" s="457">
        <v>0</v>
      </c>
      <c r="AL139" s="457">
        <v>0</v>
      </c>
      <c r="AM139" s="457">
        <v>0</v>
      </c>
      <c r="AN139" s="457">
        <v>0</v>
      </c>
      <c r="AO139" s="457">
        <v>466</v>
      </c>
      <c r="AP139" s="457">
        <v>1394</v>
      </c>
      <c r="AQ139" s="457">
        <v>0</v>
      </c>
      <c r="AR139" s="457">
        <v>1112</v>
      </c>
      <c r="AS139" s="457">
        <v>100</v>
      </c>
      <c r="AT139" s="457">
        <v>14</v>
      </c>
      <c r="AU139" s="457">
        <v>0</v>
      </c>
      <c r="AV139" s="457">
        <v>0</v>
      </c>
      <c r="AW139" s="457">
        <v>0</v>
      </c>
      <c r="AX139" s="457">
        <v>0</v>
      </c>
      <c r="AY139" s="457">
        <v>0</v>
      </c>
      <c r="AZ139" s="457">
        <v>0</v>
      </c>
      <c r="BA139" s="457">
        <v>0</v>
      </c>
      <c r="BB139" s="457">
        <v>0</v>
      </c>
      <c r="BC139" s="457">
        <v>0</v>
      </c>
      <c r="BD139" s="457">
        <v>0</v>
      </c>
      <c r="BE139" s="457">
        <v>0</v>
      </c>
      <c r="BF139" s="457">
        <v>0</v>
      </c>
      <c r="BG139" s="457">
        <v>0</v>
      </c>
      <c r="BH139" s="457">
        <v>0</v>
      </c>
      <c r="BI139" s="457">
        <v>0</v>
      </c>
      <c r="BJ139" s="457">
        <v>0</v>
      </c>
      <c r="BK139" s="457">
        <v>0</v>
      </c>
      <c r="BL139" s="457">
        <v>0</v>
      </c>
      <c r="BM139" s="457">
        <v>0</v>
      </c>
      <c r="BN139" s="457">
        <v>0</v>
      </c>
      <c r="BO139" s="457">
        <v>0</v>
      </c>
      <c r="BP139" s="457">
        <v>0</v>
      </c>
      <c r="BQ139" s="457">
        <v>0</v>
      </c>
      <c r="BR139" s="457">
        <v>0</v>
      </c>
      <c r="BS139" s="457">
        <v>0</v>
      </c>
      <c r="BT139" s="457">
        <v>0</v>
      </c>
      <c r="BU139" s="457">
        <v>0</v>
      </c>
      <c r="BV139" s="457">
        <v>0</v>
      </c>
      <c r="BW139" s="457">
        <v>0</v>
      </c>
      <c r="BX139" s="457">
        <v>0</v>
      </c>
      <c r="BY139" s="457">
        <v>0</v>
      </c>
      <c r="BZ139" s="457">
        <v>0</v>
      </c>
      <c r="CA139" s="457">
        <v>0</v>
      </c>
      <c r="CB139" s="457">
        <v>0</v>
      </c>
      <c r="CC139" s="457">
        <v>0</v>
      </c>
      <c r="CD139" s="457">
        <v>0</v>
      </c>
      <c r="CE139" s="457">
        <v>0</v>
      </c>
      <c r="CF139" s="457">
        <v>0</v>
      </c>
      <c r="CG139" s="457">
        <v>0</v>
      </c>
      <c r="CH139" s="457">
        <v>0</v>
      </c>
      <c r="CI139" s="457">
        <v>0</v>
      </c>
      <c r="CJ139" s="457">
        <v>0</v>
      </c>
      <c r="CK139" s="457">
        <v>0</v>
      </c>
      <c r="CL139" s="457">
        <v>0</v>
      </c>
      <c r="CM139" s="457">
        <v>0</v>
      </c>
      <c r="CN139" s="457">
        <v>0</v>
      </c>
      <c r="CO139" s="457">
        <v>0</v>
      </c>
      <c r="CP139" s="457">
        <v>0</v>
      </c>
      <c r="CQ139" s="457">
        <v>0</v>
      </c>
      <c r="CR139" s="457">
        <v>0</v>
      </c>
      <c r="CS139" s="457">
        <v>0</v>
      </c>
      <c r="CT139" s="457">
        <v>0</v>
      </c>
      <c r="CU139" s="457">
        <v>0</v>
      </c>
      <c r="CV139" s="457">
        <v>0</v>
      </c>
      <c r="CW139" s="457">
        <v>2066</v>
      </c>
      <c r="CX139" s="457">
        <v>400</v>
      </c>
      <c r="CY139" s="457">
        <v>116</v>
      </c>
      <c r="CZ139" s="457">
        <v>0</v>
      </c>
      <c r="DA139" s="457">
        <v>0</v>
      </c>
      <c r="DB139" s="457">
        <v>0</v>
      </c>
      <c r="DC139" s="457">
        <v>0</v>
      </c>
      <c r="DD139" s="457">
        <v>0</v>
      </c>
      <c r="DE139" s="457">
        <v>0</v>
      </c>
      <c r="DF139" s="457">
        <v>0</v>
      </c>
      <c r="DG139" s="457">
        <v>0</v>
      </c>
      <c r="DH139" s="457">
        <v>0</v>
      </c>
      <c r="DI139" s="457">
        <v>1783</v>
      </c>
      <c r="DJ139" s="457">
        <v>0</v>
      </c>
      <c r="DK139" s="457">
        <v>0</v>
      </c>
      <c r="DL139" s="457">
        <v>0</v>
      </c>
      <c r="DM139" s="457">
        <v>0</v>
      </c>
      <c r="DN139" s="457">
        <v>0</v>
      </c>
      <c r="DO139" s="457">
        <v>0</v>
      </c>
      <c r="DP139" s="457">
        <v>0</v>
      </c>
      <c r="DQ139" s="457">
        <v>0</v>
      </c>
      <c r="DR139" s="457">
        <v>111697</v>
      </c>
      <c r="DS139" s="457">
        <v>0</v>
      </c>
      <c r="DT139" s="457">
        <v>86762</v>
      </c>
      <c r="DU139" s="457">
        <v>0</v>
      </c>
      <c r="DV139" s="457">
        <v>11496</v>
      </c>
      <c r="DW139" s="457">
        <v>195</v>
      </c>
      <c r="DX139" s="457">
        <v>0</v>
      </c>
      <c r="DY139" s="362">
        <v>1613</v>
      </c>
      <c r="DZ139">
        <v>4635</v>
      </c>
      <c r="EA139">
        <v>0</v>
      </c>
    </row>
    <row r="140" spans="1:131">
      <c r="A140" s="362" t="s">
        <v>2331</v>
      </c>
      <c r="B140" s="457">
        <v>0</v>
      </c>
      <c r="C140" s="457">
        <v>0</v>
      </c>
      <c r="D140" s="457">
        <v>0</v>
      </c>
      <c r="E140" s="457">
        <v>0</v>
      </c>
      <c r="F140" s="457">
        <v>0</v>
      </c>
      <c r="G140" s="457">
        <v>0</v>
      </c>
      <c r="H140" s="457">
        <v>0</v>
      </c>
      <c r="I140" s="457">
        <v>0</v>
      </c>
      <c r="J140" s="457">
        <v>0</v>
      </c>
      <c r="K140" s="457">
        <v>0</v>
      </c>
      <c r="L140" s="457">
        <v>0</v>
      </c>
      <c r="M140" s="457">
        <v>0</v>
      </c>
      <c r="N140" s="457">
        <v>0</v>
      </c>
      <c r="O140" s="457">
        <v>0</v>
      </c>
      <c r="P140" s="457">
        <v>0</v>
      </c>
      <c r="Q140" s="457">
        <v>41</v>
      </c>
      <c r="R140" s="457">
        <v>0</v>
      </c>
      <c r="S140" s="457">
        <v>0</v>
      </c>
      <c r="T140" s="457">
        <v>0</v>
      </c>
      <c r="U140" s="457">
        <v>0</v>
      </c>
      <c r="V140" s="457">
        <v>0</v>
      </c>
      <c r="W140" s="457">
        <v>0</v>
      </c>
      <c r="X140" s="457">
        <v>0</v>
      </c>
      <c r="Y140" s="457">
        <v>0</v>
      </c>
      <c r="Z140" s="457">
        <v>0</v>
      </c>
      <c r="AA140" s="457">
        <v>0</v>
      </c>
      <c r="AB140" s="457">
        <v>0</v>
      </c>
      <c r="AC140" s="457">
        <v>0</v>
      </c>
      <c r="AD140" s="457">
        <v>0</v>
      </c>
      <c r="AE140" s="457">
        <v>0</v>
      </c>
      <c r="AF140" s="457">
        <v>0</v>
      </c>
      <c r="AG140" s="457">
        <v>0</v>
      </c>
      <c r="AH140" s="457">
        <v>0</v>
      </c>
      <c r="AI140" s="457">
        <v>0</v>
      </c>
      <c r="AJ140" s="457">
        <v>0</v>
      </c>
      <c r="AK140" s="457">
        <v>0</v>
      </c>
      <c r="AL140" s="457">
        <v>0</v>
      </c>
      <c r="AM140" s="457">
        <v>0</v>
      </c>
      <c r="AN140" s="457">
        <v>0</v>
      </c>
      <c r="AO140" s="457">
        <v>1571</v>
      </c>
      <c r="AP140" s="457">
        <v>1426</v>
      </c>
      <c r="AQ140" s="457">
        <v>35</v>
      </c>
      <c r="AR140" s="457">
        <v>45</v>
      </c>
      <c r="AS140" s="457">
        <v>250</v>
      </c>
      <c r="AT140" s="457">
        <v>0</v>
      </c>
      <c r="AU140" s="457">
        <v>11</v>
      </c>
      <c r="AV140" s="457">
        <v>30</v>
      </c>
      <c r="AW140" s="457">
        <v>0</v>
      </c>
      <c r="AX140" s="457">
        <v>924</v>
      </c>
      <c r="AY140" s="457">
        <v>0</v>
      </c>
      <c r="AZ140" s="457">
        <v>0</v>
      </c>
      <c r="BA140" s="457">
        <v>0</v>
      </c>
      <c r="BB140" s="457">
        <v>0</v>
      </c>
      <c r="BC140" s="457">
        <v>0</v>
      </c>
      <c r="BD140" s="457">
        <v>0</v>
      </c>
      <c r="BE140" s="457">
        <v>0</v>
      </c>
      <c r="BF140" s="457">
        <v>0</v>
      </c>
      <c r="BG140" s="457">
        <v>19</v>
      </c>
      <c r="BH140" s="457">
        <v>0</v>
      </c>
      <c r="BI140" s="457">
        <v>0</v>
      </c>
      <c r="BJ140" s="457">
        <v>20</v>
      </c>
      <c r="BK140" s="457">
        <v>0</v>
      </c>
      <c r="BL140" s="457">
        <v>0</v>
      </c>
      <c r="BM140" s="457">
        <v>0</v>
      </c>
      <c r="BN140" s="457">
        <v>0</v>
      </c>
      <c r="BO140" s="457">
        <v>0</v>
      </c>
      <c r="BP140" s="457">
        <v>0</v>
      </c>
      <c r="BQ140" s="457">
        <v>0</v>
      </c>
      <c r="BR140" s="457">
        <v>0</v>
      </c>
      <c r="BS140" s="457">
        <v>0</v>
      </c>
      <c r="BT140" s="457">
        <v>0</v>
      </c>
      <c r="BU140" s="457">
        <v>0</v>
      </c>
      <c r="BV140" s="457">
        <v>216</v>
      </c>
      <c r="BW140" s="457">
        <v>0</v>
      </c>
      <c r="BX140" s="457">
        <v>0</v>
      </c>
      <c r="BY140" s="457">
        <v>0</v>
      </c>
      <c r="BZ140" s="457">
        <v>0</v>
      </c>
      <c r="CA140" s="457">
        <v>0</v>
      </c>
      <c r="CB140" s="457">
        <v>0</v>
      </c>
      <c r="CC140" s="457">
        <v>0</v>
      </c>
      <c r="CD140" s="457">
        <v>0</v>
      </c>
      <c r="CE140" s="457">
        <v>2132</v>
      </c>
      <c r="CF140" s="457">
        <v>0</v>
      </c>
      <c r="CG140" s="457">
        <v>106</v>
      </c>
      <c r="CH140" s="457">
        <v>0</v>
      </c>
      <c r="CI140" s="457">
        <v>0</v>
      </c>
      <c r="CJ140" s="457">
        <v>0</v>
      </c>
      <c r="CK140" s="457">
        <v>0</v>
      </c>
      <c r="CL140" s="457">
        <v>0</v>
      </c>
      <c r="CM140" s="457">
        <v>0</v>
      </c>
      <c r="CN140" s="457">
        <v>0</v>
      </c>
      <c r="CO140" s="457">
        <v>0</v>
      </c>
      <c r="CP140" s="457">
        <v>0</v>
      </c>
      <c r="CQ140" s="457">
        <v>0</v>
      </c>
      <c r="CR140" s="457">
        <v>0</v>
      </c>
      <c r="CS140" s="457">
        <v>0</v>
      </c>
      <c r="CT140" s="457">
        <v>0</v>
      </c>
      <c r="CU140" s="457">
        <v>0</v>
      </c>
      <c r="CV140" s="457">
        <v>0</v>
      </c>
      <c r="CW140" s="457">
        <v>3300</v>
      </c>
      <c r="CX140" s="457">
        <v>0</v>
      </c>
      <c r="CY140" s="457">
        <v>0</v>
      </c>
      <c r="CZ140" s="457">
        <v>0</v>
      </c>
      <c r="DA140" s="457">
        <v>0</v>
      </c>
      <c r="DB140" s="457">
        <v>0</v>
      </c>
      <c r="DC140" s="457">
        <v>0</v>
      </c>
      <c r="DD140" s="457">
        <v>0</v>
      </c>
      <c r="DE140" s="457">
        <v>0</v>
      </c>
      <c r="DF140" s="457">
        <v>0</v>
      </c>
      <c r="DG140" s="457">
        <v>0</v>
      </c>
      <c r="DH140" s="457">
        <v>0</v>
      </c>
      <c r="DI140" s="457">
        <v>55</v>
      </c>
      <c r="DJ140" s="457">
        <v>0</v>
      </c>
      <c r="DK140" s="457">
        <v>0</v>
      </c>
      <c r="DL140" s="457">
        <v>0</v>
      </c>
      <c r="DM140" s="457">
        <v>0</v>
      </c>
      <c r="DN140" s="457">
        <v>0</v>
      </c>
      <c r="DO140" s="457">
        <v>0</v>
      </c>
      <c r="DP140" s="457">
        <v>0</v>
      </c>
      <c r="DQ140" s="457">
        <v>0</v>
      </c>
      <c r="DR140" s="457">
        <v>2608</v>
      </c>
      <c r="DS140" s="457">
        <v>0</v>
      </c>
      <c r="DT140" s="457">
        <v>0</v>
      </c>
      <c r="DU140" s="457">
        <v>0</v>
      </c>
      <c r="DV140" s="457">
        <v>20706</v>
      </c>
      <c r="DW140" s="457">
        <v>141</v>
      </c>
      <c r="DX140" s="457">
        <v>0</v>
      </c>
      <c r="DY140" s="362">
        <v>0</v>
      </c>
      <c r="DZ140">
        <v>0</v>
      </c>
      <c r="EA140">
        <v>0</v>
      </c>
    </row>
    <row r="141" spans="1:131">
      <c r="A141" s="362" t="s">
        <v>2457</v>
      </c>
      <c r="B141" s="457">
        <v>0</v>
      </c>
      <c r="C141" s="457">
        <v>0</v>
      </c>
      <c r="D141" s="457">
        <v>0</v>
      </c>
      <c r="E141" s="457">
        <v>0</v>
      </c>
      <c r="F141" s="457">
        <v>0</v>
      </c>
      <c r="G141" s="457">
        <v>0</v>
      </c>
      <c r="H141" s="457">
        <v>0</v>
      </c>
      <c r="I141" s="457">
        <v>0</v>
      </c>
      <c r="J141" s="457">
        <v>0</v>
      </c>
      <c r="K141" s="457">
        <v>0</v>
      </c>
      <c r="L141" s="457">
        <v>0</v>
      </c>
      <c r="M141" s="457">
        <v>0</v>
      </c>
      <c r="N141" s="457">
        <v>0</v>
      </c>
      <c r="O141" s="457">
        <v>0</v>
      </c>
      <c r="P141" s="457">
        <v>0</v>
      </c>
      <c r="Q141" s="457">
        <v>41</v>
      </c>
      <c r="R141" s="457">
        <v>0</v>
      </c>
      <c r="S141" s="457">
        <v>0</v>
      </c>
      <c r="T141" s="457">
        <v>0</v>
      </c>
      <c r="U141" s="457">
        <v>0</v>
      </c>
      <c r="V141" s="457">
        <v>0</v>
      </c>
      <c r="W141" s="457">
        <v>0</v>
      </c>
      <c r="X141" s="457">
        <v>0</v>
      </c>
      <c r="Y141" s="457">
        <v>0</v>
      </c>
      <c r="Z141" s="457">
        <v>0</v>
      </c>
      <c r="AA141" s="457">
        <v>0</v>
      </c>
      <c r="AB141" s="457">
        <v>0</v>
      </c>
      <c r="AC141" s="457">
        <v>0</v>
      </c>
      <c r="AD141" s="457">
        <v>0</v>
      </c>
      <c r="AE141" s="457">
        <v>0</v>
      </c>
      <c r="AF141" s="457">
        <v>0</v>
      </c>
      <c r="AG141" s="457">
        <v>0</v>
      </c>
      <c r="AH141" s="457">
        <v>0</v>
      </c>
      <c r="AI141" s="457">
        <v>0</v>
      </c>
      <c r="AJ141" s="457">
        <v>0</v>
      </c>
      <c r="AK141" s="457">
        <v>0</v>
      </c>
      <c r="AL141" s="457">
        <v>0</v>
      </c>
      <c r="AM141" s="457">
        <v>0</v>
      </c>
      <c r="AN141" s="457">
        <v>0</v>
      </c>
      <c r="AO141" s="457">
        <v>0</v>
      </c>
      <c r="AP141" s="457">
        <v>1767</v>
      </c>
      <c r="AQ141" s="457">
        <v>0</v>
      </c>
      <c r="AR141" s="457">
        <v>0</v>
      </c>
      <c r="AS141" s="457">
        <v>0</v>
      </c>
      <c r="AT141" s="457">
        <v>0</v>
      </c>
      <c r="AU141" s="457">
        <v>5330</v>
      </c>
      <c r="AV141" s="457">
        <v>0</v>
      </c>
      <c r="AW141" s="457">
        <v>0</v>
      </c>
      <c r="AX141" s="457">
        <v>520</v>
      </c>
      <c r="AY141" s="457">
        <v>0</v>
      </c>
      <c r="AZ141" s="457">
        <v>0</v>
      </c>
      <c r="BA141" s="457">
        <v>0</v>
      </c>
      <c r="BB141" s="457">
        <v>0</v>
      </c>
      <c r="BC141" s="457">
        <v>0</v>
      </c>
      <c r="BD141" s="457">
        <v>0</v>
      </c>
      <c r="BE141" s="457">
        <v>0</v>
      </c>
      <c r="BF141" s="457">
        <v>0</v>
      </c>
      <c r="BG141" s="457">
        <v>217</v>
      </c>
      <c r="BH141" s="457">
        <v>0</v>
      </c>
      <c r="BI141" s="457">
        <v>0</v>
      </c>
      <c r="BJ141" s="457">
        <v>0</v>
      </c>
      <c r="BK141" s="457">
        <v>0</v>
      </c>
      <c r="BL141" s="457">
        <v>0</v>
      </c>
      <c r="BM141" s="457">
        <v>0</v>
      </c>
      <c r="BN141" s="457">
        <v>0</v>
      </c>
      <c r="BO141" s="457">
        <v>0</v>
      </c>
      <c r="BP141" s="457">
        <v>0</v>
      </c>
      <c r="BQ141" s="457">
        <v>0</v>
      </c>
      <c r="BR141" s="457">
        <v>0</v>
      </c>
      <c r="BS141" s="457">
        <v>0</v>
      </c>
      <c r="BT141" s="457">
        <v>0</v>
      </c>
      <c r="BU141" s="457">
        <v>0</v>
      </c>
      <c r="BV141" s="457">
        <v>0</v>
      </c>
      <c r="BW141" s="457">
        <v>0</v>
      </c>
      <c r="BX141" s="457">
        <v>0</v>
      </c>
      <c r="BY141" s="457">
        <v>0</v>
      </c>
      <c r="BZ141" s="457">
        <v>0</v>
      </c>
      <c r="CA141" s="457">
        <v>0</v>
      </c>
      <c r="CB141" s="457">
        <v>229</v>
      </c>
      <c r="CC141" s="457">
        <v>0</v>
      </c>
      <c r="CD141" s="457">
        <v>0</v>
      </c>
      <c r="CE141" s="457">
        <v>224</v>
      </c>
      <c r="CF141" s="457">
        <v>0</v>
      </c>
      <c r="CG141" s="457">
        <v>0</v>
      </c>
      <c r="CH141" s="457">
        <v>0</v>
      </c>
      <c r="CI141" s="457">
        <v>0</v>
      </c>
      <c r="CJ141" s="457">
        <v>0</v>
      </c>
      <c r="CK141" s="457">
        <v>0</v>
      </c>
      <c r="CL141" s="457">
        <v>0</v>
      </c>
      <c r="CM141" s="457">
        <v>0</v>
      </c>
      <c r="CN141" s="457">
        <v>1131</v>
      </c>
      <c r="CO141" s="457">
        <v>0</v>
      </c>
      <c r="CP141" s="457">
        <v>0</v>
      </c>
      <c r="CQ141" s="457">
        <v>0</v>
      </c>
      <c r="CR141" s="457">
        <v>0</v>
      </c>
      <c r="CS141" s="457">
        <v>0</v>
      </c>
      <c r="CT141" s="457">
        <v>0</v>
      </c>
      <c r="CU141" s="457">
        <v>0</v>
      </c>
      <c r="CV141" s="457">
        <v>0</v>
      </c>
      <c r="CW141" s="457">
        <v>4984</v>
      </c>
      <c r="CX141" s="457">
        <v>0</v>
      </c>
      <c r="CY141" s="457">
        <v>0</v>
      </c>
      <c r="CZ141" s="457">
        <v>0</v>
      </c>
      <c r="DA141" s="457">
        <v>0</v>
      </c>
      <c r="DB141" s="457">
        <v>0</v>
      </c>
      <c r="DC141" s="457">
        <v>0</v>
      </c>
      <c r="DD141" s="457">
        <v>0</v>
      </c>
      <c r="DE141" s="457">
        <v>0</v>
      </c>
      <c r="DF141" s="457">
        <v>0</v>
      </c>
      <c r="DG141" s="457">
        <v>0</v>
      </c>
      <c r="DH141" s="457">
        <v>0</v>
      </c>
      <c r="DI141" s="457">
        <v>498</v>
      </c>
      <c r="DJ141" s="457">
        <v>0</v>
      </c>
      <c r="DK141" s="457">
        <v>347</v>
      </c>
      <c r="DL141" s="457">
        <v>0</v>
      </c>
      <c r="DM141" s="457">
        <v>0</v>
      </c>
      <c r="DN141" s="457">
        <v>0</v>
      </c>
      <c r="DO141" s="457">
        <v>2841</v>
      </c>
      <c r="DP141" s="457">
        <v>0</v>
      </c>
      <c r="DQ141" s="457">
        <v>0</v>
      </c>
      <c r="DR141" s="457">
        <v>9093</v>
      </c>
      <c r="DS141" s="457">
        <v>0</v>
      </c>
      <c r="DT141" s="457">
        <v>9520</v>
      </c>
      <c r="DU141" s="457">
        <v>1568</v>
      </c>
      <c r="DV141" s="457">
        <v>35190</v>
      </c>
      <c r="DW141" s="457">
        <v>2422</v>
      </c>
      <c r="DX141" s="457">
        <v>0</v>
      </c>
      <c r="DY141" s="362">
        <v>0</v>
      </c>
      <c r="DZ141">
        <v>0</v>
      </c>
      <c r="EA141">
        <v>0</v>
      </c>
    </row>
    <row r="142" spans="1:131">
      <c r="A142" s="362" t="s">
        <v>2517</v>
      </c>
      <c r="B142" s="457">
        <v>0</v>
      </c>
      <c r="C142" s="457">
        <v>0</v>
      </c>
      <c r="D142" s="457">
        <v>0</v>
      </c>
      <c r="E142" s="457">
        <v>0</v>
      </c>
      <c r="F142" s="457">
        <v>0</v>
      </c>
      <c r="G142" s="457">
        <v>0</v>
      </c>
      <c r="H142" s="457">
        <v>0</v>
      </c>
      <c r="I142" s="457">
        <v>0</v>
      </c>
      <c r="J142" s="457">
        <v>0</v>
      </c>
      <c r="K142" s="457">
        <v>0</v>
      </c>
      <c r="L142" s="457">
        <v>0</v>
      </c>
      <c r="M142" s="457">
        <v>0</v>
      </c>
      <c r="N142" s="457">
        <v>0</v>
      </c>
      <c r="O142" s="457">
        <v>0</v>
      </c>
      <c r="P142" s="457">
        <v>0</v>
      </c>
      <c r="Q142" s="457">
        <v>0</v>
      </c>
      <c r="R142" s="457">
        <v>0</v>
      </c>
      <c r="S142" s="457">
        <v>0</v>
      </c>
      <c r="T142" s="457">
        <v>0</v>
      </c>
      <c r="U142" s="457">
        <v>0</v>
      </c>
      <c r="V142" s="457">
        <v>0</v>
      </c>
      <c r="W142" s="457">
        <v>0</v>
      </c>
      <c r="X142" s="457">
        <v>0</v>
      </c>
      <c r="Y142" s="457">
        <v>0</v>
      </c>
      <c r="Z142" s="457">
        <v>0</v>
      </c>
      <c r="AA142" s="457">
        <v>0</v>
      </c>
      <c r="AB142" s="457">
        <v>0</v>
      </c>
      <c r="AC142" s="457">
        <v>0</v>
      </c>
      <c r="AD142" s="457">
        <v>0</v>
      </c>
      <c r="AE142" s="457">
        <v>0</v>
      </c>
      <c r="AF142" s="457">
        <v>0</v>
      </c>
      <c r="AG142" s="457">
        <v>0</v>
      </c>
      <c r="AH142" s="457">
        <v>0</v>
      </c>
      <c r="AI142" s="457">
        <v>0</v>
      </c>
      <c r="AJ142" s="457">
        <v>0</v>
      </c>
      <c r="AK142" s="457">
        <v>0</v>
      </c>
      <c r="AL142" s="457">
        <v>0</v>
      </c>
      <c r="AM142" s="457">
        <v>0</v>
      </c>
      <c r="AN142" s="457">
        <v>0</v>
      </c>
      <c r="AO142" s="457">
        <v>7038</v>
      </c>
      <c r="AP142" s="457">
        <v>2595</v>
      </c>
      <c r="AQ142" s="457">
        <v>1004</v>
      </c>
      <c r="AR142" s="457">
        <v>143</v>
      </c>
      <c r="AS142" s="457">
        <v>1301</v>
      </c>
      <c r="AT142" s="457">
        <v>0</v>
      </c>
      <c r="AU142" s="457">
        <v>0</v>
      </c>
      <c r="AV142" s="457">
        <v>0</v>
      </c>
      <c r="AW142" s="457">
        <v>0</v>
      </c>
      <c r="AX142" s="457">
        <v>0</v>
      </c>
      <c r="AY142" s="457">
        <v>0</v>
      </c>
      <c r="AZ142" s="457">
        <v>0</v>
      </c>
      <c r="BA142" s="457">
        <v>0</v>
      </c>
      <c r="BB142" s="457">
        <v>0</v>
      </c>
      <c r="BC142" s="457">
        <v>0</v>
      </c>
      <c r="BD142" s="457">
        <v>0</v>
      </c>
      <c r="BE142" s="457">
        <v>0</v>
      </c>
      <c r="BF142" s="457">
        <v>0</v>
      </c>
      <c r="BG142" s="457">
        <v>0</v>
      </c>
      <c r="BH142" s="457">
        <v>0</v>
      </c>
      <c r="BI142" s="457">
        <v>0</v>
      </c>
      <c r="BJ142" s="457">
        <v>0</v>
      </c>
      <c r="BK142" s="457">
        <v>0</v>
      </c>
      <c r="BL142" s="457">
        <v>0</v>
      </c>
      <c r="BM142" s="457">
        <v>0</v>
      </c>
      <c r="BN142" s="457">
        <v>0</v>
      </c>
      <c r="BO142" s="457">
        <v>0</v>
      </c>
      <c r="BP142" s="457">
        <v>0</v>
      </c>
      <c r="BQ142" s="457">
        <v>0</v>
      </c>
      <c r="BR142" s="457">
        <v>0</v>
      </c>
      <c r="BS142" s="457">
        <v>0</v>
      </c>
      <c r="BT142" s="457">
        <v>0</v>
      </c>
      <c r="BU142" s="457">
        <v>0</v>
      </c>
      <c r="BV142" s="457">
        <v>0</v>
      </c>
      <c r="BW142" s="457">
        <v>0</v>
      </c>
      <c r="BX142" s="457">
        <v>0</v>
      </c>
      <c r="BY142" s="457">
        <v>0</v>
      </c>
      <c r="BZ142" s="457">
        <v>0</v>
      </c>
      <c r="CA142" s="457">
        <v>0</v>
      </c>
      <c r="CB142" s="457">
        <v>0</v>
      </c>
      <c r="CC142" s="457">
        <v>0</v>
      </c>
      <c r="CD142" s="457">
        <v>0</v>
      </c>
      <c r="CE142" s="457">
        <v>0</v>
      </c>
      <c r="CF142" s="457">
        <v>0</v>
      </c>
      <c r="CG142" s="457">
        <v>14</v>
      </c>
      <c r="CH142" s="457">
        <v>0</v>
      </c>
      <c r="CI142" s="457">
        <v>0</v>
      </c>
      <c r="CJ142" s="457">
        <v>0</v>
      </c>
      <c r="CK142" s="457">
        <v>0</v>
      </c>
      <c r="CL142" s="457">
        <v>0</v>
      </c>
      <c r="CM142" s="457">
        <v>0</v>
      </c>
      <c r="CN142" s="457">
        <v>0</v>
      </c>
      <c r="CO142" s="457">
        <v>0</v>
      </c>
      <c r="CP142" s="457">
        <v>0</v>
      </c>
      <c r="CQ142" s="457">
        <v>0</v>
      </c>
      <c r="CR142" s="457">
        <v>0</v>
      </c>
      <c r="CS142" s="457">
        <v>0</v>
      </c>
      <c r="CT142" s="457">
        <v>718</v>
      </c>
      <c r="CU142" s="457">
        <v>0</v>
      </c>
      <c r="CV142" s="457">
        <v>0</v>
      </c>
      <c r="CW142" s="457">
        <v>416</v>
      </c>
      <c r="CX142" s="457">
        <v>0</v>
      </c>
      <c r="CY142" s="457">
        <v>0</v>
      </c>
      <c r="CZ142" s="457">
        <v>790</v>
      </c>
      <c r="DA142" s="457">
        <v>0</v>
      </c>
      <c r="DB142" s="457">
        <v>0</v>
      </c>
      <c r="DC142" s="457">
        <v>0</v>
      </c>
      <c r="DD142" s="457">
        <v>0</v>
      </c>
      <c r="DE142" s="457">
        <v>0</v>
      </c>
      <c r="DF142" s="457">
        <v>0</v>
      </c>
      <c r="DG142" s="457">
        <v>0</v>
      </c>
      <c r="DH142" s="457">
        <v>0</v>
      </c>
      <c r="DI142" s="457">
        <v>2211</v>
      </c>
      <c r="DJ142" s="457">
        <v>0</v>
      </c>
      <c r="DK142" s="457">
        <v>84</v>
      </c>
      <c r="DL142" s="457">
        <v>8</v>
      </c>
      <c r="DM142" s="457">
        <v>0</v>
      </c>
      <c r="DN142" s="457">
        <v>1645</v>
      </c>
      <c r="DO142" s="457">
        <v>0</v>
      </c>
      <c r="DP142" s="457">
        <v>0</v>
      </c>
      <c r="DQ142" s="457">
        <v>0</v>
      </c>
      <c r="DR142" s="457">
        <v>97854</v>
      </c>
      <c r="DS142" s="457">
        <v>34083</v>
      </c>
      <c r="DT142" s="457">
        <v>56935</v>
      </c>
      <c r="DU142" s="457">
        <v>240</v>
      </c>
      <c r="DV142" s="457">
        <v>14600</v>
      </c>
      <c r="DW142" s="457">
        <v>4191</v>
      </c>
      <c r="DX142" s="457">
        <v>1322</v>
      </c>
      <c r="DY142" s="362">
        <v>0</v>
      </c>
      <c r="DZ142">
        <v>0</v>
      </c>
      <c r="EA142">
        <v>0</v>
      </c>
    </row>
    <row r="143" spans="1:131">
      <c r="A143" s="362" t="s">
        <v>2735</v>
      </c>
      <c r="B143" s="457">
        <v>0</v>
      </c>
      <c r="C143" s="457">
        <v>0</v>
      </c>
      <c r="D143" s="457">
        <v>0</v>
      </c>
      <c r="E143" s="457">
        <v>0</v>
      </c>
      <c r="F143" s="457">
        <v>0</v>
      </c>
      <c r="G143" s="457">
        <v>0</v>
      </c>
      <c r="H143" s="457">
        <v>0</v>
      </c>
      <c r="I143" s="457">
        <v>0</v>
      </c>
      <c r="J143" s="457">
        <v>0</v>
      </c>
      <c r="K143" s="457">
        <v>0</v>
      </c>
      <c r="L143" s="457">
        <v>0</v>
      </c>
      <c r="M143" s="457">
        <v>0</v>
      </c>
      <c r="N143" s="457">
        <v>0</v>
      </c>
      <c r="O143" s="457">
        <v>0</v>
      </c>
      <c r="P143" s="457">
        <v>0</v>
      </c>
      <c r="Q143" s="457">
        <v>0</v>
      </c>
      <c r="R143" s="457">
        <v>0</v>
      </c>
      <c r="S143" s="457">
        <v>0</v>
      </c>
      <c r="T143" s="457">
        <v>0</v>
      </c>
      <c r="U143" s="457">
        <v>0</v>
      </c>
      <c r="V143" s="457">
        <v>0</v>
      </c>
      <c r="W143" s="457">
        <v>0</v>
      </c>
      <c r="X143" s="457">
        <v>0</v>
      </c>
      <c r="Y143" s="457">
        <v>0</v>
      </c>
      <c r="Z143" s="457">
        <v>0</v>
      </c>
      <c r="AA143" s="457">
        <v>0</v>
      </c>
      <c r="AB143" s="457">
        <v>0</v>
      </c>
      <c r="AC143" s="457">
        <v>0</v>
      </c>
      <c r="AD143" s="457">
        <v>0</v>
      </c>
      <c r="AE143" s="457">
        <v>0</v>
      </c>
      <c r="AF143" s="457">
        <v>0</v>
      </c>
      <c r="AG143" s="457">
        <v>0</v>
      </c>
      <c r="AH143" s="457">
        <v>0</v>
      </c>
      <c r="AI143" s="457">
        <v>0</v>
      </c>
      <c r="AJ143" s="457">
        <v>0</v>
      </c>
      <c r="AK143" s="457">
        <v>0</v>
      </c>
      <c r="AL143" s="457">
        <v>0</v>
      </c>
      <c r="AM143" s="457">
        <v>0</v>
      </c>
      <c r="AN143" s="457">
        <v>0</v>
      </c>
      <c r="AO143" s="457">
        <v>1304</v>
      </c>
      <c r="AP143" s="457">
        <v>0</v>
      </c>
      <c r="AQ143" s="457">
        <v>0</v>
      </c>
      <c r="AR143" s="457">
        <v>0</v>
      </c>
      <c r="AS143" s="457">
        <v>0</v>
      </c>
      <c r="AT143" s="457">
        <v>0</v>
      </c>
      <c r="AU143" s="457">
        <v>944</v>
      </c>
      <c r="AV143" s="457">
        <v>0</v>
      </c>
      <c r="AW143" s="457">
        <v>0</v>
      </c>
      <c r="AX143" s="457">
        <v>0</v>
      </c>
      <c r="AY143" s="457">
        <v>0</v>
      </c>
      <c r="AZ143" s="457">
        <v>0</v>
      </c>
      <c r="BA143" s="457">
        <v>0</v>
      </c>
      <c r="BB143" s="457">
        <v>0</v>
      </c>
      <c r="BC143" s="457">
        <v>0</v>
      </c>
      <c r="BD143" s="457">
        <v>0</v>
      </c>
      <c r="BE143" s="457">
        <v>0</v>
      </c>
      <c r="BF143" s="457">
        <v>0</v>
      </c>
      <c r="BG143" s="457">
        <v>92</v>
      </c>
      <c r="BH143" s="457">
        <v>0</v>
      </c>
      <c r="BI143" s="457">
        <v>0</v>
      </c>
      <c r="BJ143" s="457">
        <v>0</v>
      </c>
      <c r="BK143" s="457">
        <v>0</v>
      </c>
      <c r="BL143" s="457">
        <v>0</v>
      </c>
      <c r="BM143" s="457">
        <v>55</v>
      </c>
      <c r="BN143" s="457">
        <v>0</v>
      </c>
      <c r="BO143" s="457">
        <v>0</v>
      </c>
      <c r="BP143" s="457">
        <v>69</v>
      </c>
      <c r="BQ143" s="457">
        <v>0</v>
      </c>
      <c r="BR143" s="457">
        <v>0</v>
      </c>
      <c r="BS143" s="457">
        <v>0</v>
      </c>
      <c r="BT143" s="457">
        <v>0</v>
      </c>
      <c r="BU143" s="457">
        <v>0</v>
      </c>
      <c r="BV143" s="457">
        <v>0</v>
      </c>
      <c r="BW143" s="457">
        <v>0</v>
      </c>
      <c r="BX143" s="457">
        <v>0</v>
      </c>
      <c r="BY143" s="457">
        <v>0</v>
      </c>
      <c r="BZ143" s="457">
        <v>0</v>
      </c>
      <c r="CA143" s="457">
        <v>0</v>
      </c>
      <c r="CB143" s="457">
        <v>0</v>
      </c>
      <c r="CC143" s="457">
        <v>0</v>
      </c>
      <c r="CD143" s="457">
        <v>0</v>
      </c>
      <c r="CE143" s="457">
        <v>0</v>
      </c>
      <c r="CF143" s="457">
        <v>0</v>
      </c>
      <c r="CG143" s="457">
        <v>0</v>
      </c>
      <c r="CH143" s="457">
        <v>0</v>
      </c>
      <c r="CI143" s="457">
        <v>0</v>
      </c>
      <c r="CJ143" s="457">
        <v>0</v>
      </c>
      <c r="CK143" s="457">
        <v>0</v>
      </c>
      <c r="CL143" s="457">
        <v>0</v>
      </c>
      <c r="CM143" s="457">
        <v>0</v>
      </c>
      <c r="CN143" s="457">
        <v>0</v>
      </c>
      <c r="CO143" s="457">
        <v>0</v>
      </c>
      <c r="CP143" s="457">
        <v>0</v>
      </c>
      <c r="CQ143" s="457">
        <v>0</v>
      </c>
      <c r="CR143" s="457">
        <v>0</v>
      </c>
      <c r="CS143" s="457">
        <v>0</v>
      </c>
      <c r="CT143" s="457">
        <v>0</v>
      </c>
      <c r="CU143" s="457">
        <v>0</v>
      </c>
      <c r="CV143" s="457">
        <v>0</v>
      </c>
      <c r="CW143" s="457">
        <v>11134</v>
      </c>
      <c r="CX143" s="457">
        <v>0</v>
      </c>
      <c r="CY143" s="457">
        <v>0</v>
      </c>
      <c r="CZ143" s="457">
        <v>73</v>
      </c>
      <c r="DA143" s="457">
        <v>0</v>
      </c>
      <c r="DB143" s="457">
        <v>0</v>
      </c>
      <c r="DC143" s="457">
        <v>0</v>
      </c>
      <c r="DD143" s="457">
        <v>0</v>
      </c>
      <c r="DE143" s="457">
        <v>0</v>
      </c>
      <c r="DF143" s="457">
        <v>0</v>
      </c>
      <c r="DG143" s="457">
        <v>0</v>
      </c>
      <c r="DH143" s="457">
        <v>0</v>
      </c>
      <c r="DI143" s="457">
        <v>1714</v>
      </c>
      <c r="DJ143" s="457">
        <v>0</v>
      </c>
      <c r="DK143" s="457">
        <v>370.68651999999997</v>
      </c>
      <c r="DL143" s="457">
        <v>0</v>
      </c>
      <c r="DM143" s="457">
        <v>0</v>
      </c>
      <c r="DN143" s="457">
        <v>0</v>
      </c>
      <c r="DO143" s="457">
        <v>0</v>
      </c>
      <c r="DP143" s="457">
        <v>0</v>
      </c>
      <c r="DQ143" s="457">
        <v>0</v>
      </c>
      <c r="DR143" s="457">
        <v>22582</v>
      </c>
      <c r="DS143" s="457">
        <v>0</v>
      </c>
      <c r="DT143" s="457">
        <v>18359</v>
      </c>
      <c r="DU143" s="457">
        <v>0</v>
      </c>
      <c r="DV143" s="457">
        <v>33100</v>
      </c>
      <c r="DW143" s="457">
        <v>1977.3366000000001</v>
      </c>
      <c r="DX143" s="457">
        <v>0</v>
      </c>
      <c r="DY143" s="362">
        <v>21932</v>
      </c>
      <c r="DZ143">
        <v>8118</v>
      </c>
      <c r="EA143">
        <v>0</v>
      </c>
    </row>
    <row r="144" spans="1:131">
      <c r="A144" s="362" t="s">
        <v>2747</v>
      </c>
      <c r="B144" s="457">
        <v>0</v>
      </c>
      <c r="C144" s="457">
        <v>0</v>
      </c>
      <c r="D144" s="457">
        <v>0</v>
      </c>
      <c r="E144" s="457">
        <v>0</v>
      </c>
      <c r="F144" s="457">
        <v>0</v>
      </c>
      <c r="G144" s="457">
        <v>0</v>
      </c>
      <c r="H144" s="457">
        <v>0</v>
      </c>
      <c r="I144" s="457">
        <v>0</v>
      </c>
      <c r="J144" s="457">
        <v>0</v>
      </c>
      <c r="K144" s="457">
        <v>0</v>
      </c>
      <c r="L144" s="457">
        <v>0</v>
      </c>
      <c r="M144" s="457">
        <v>0</v>
      </c>
      <c r="N144" s="457">
        <v>3007</v>
      </c>
      <c r="O144" s="457">
        <v>0</v>
      </c>
      <c r="P144" s="457">
        <v>0</v>
      </c>
      <c r="Q144" s="457">
        <v>0</v>
      </c>
      <c r="R144" s="457">
        <v>0</v>
      </c>
      <c r="S144" s="457">
        <v>0</v>
      </c>
      <c r="T144" s="457">
        <v>0</v>
      </c>
      <c r="U144" s="457">
        <v>0</v>
      </c>
      <c r="V144" s="457">
        <v>0</v>
      </c>
      <c r="W144" s="457">
        <v>0</v>
      </c>
      <c r="X144" s="457">
        <v>0</v>
      </c>
      <c r="Y144" s="457">
        <v>0</v>
      </c>
      <c r="Z144" s="457">
        <v>0</v>
      </c>
      <c r="AA144" s="457">
        <v>0</v>
      </c>
      <c r="AB144" s="457">
        <v>0</v>
      </c>
      <c r="AC144" s="457">
        <v>27</v>
      </c>
      <c r="AD144" s="457">
        <v>0</v>
      </c>
      <c r="AE144" s="457">
        <v>0</v>
      </c>
      <c r="AF144" s="457">
        <v>0</v>
      </c>
      <c r="AG144" s="457">
        <v>0</v>
      </c>
      <c r="AH144" s="457">
        <v>0</v>
      </c>
      <c r="AI144" s="457">
        <v>0</v>
      </c>
      <c r="AJ144" s="457">
        <v>0</v>
      </c>
      <c r="AK144" s="457">
        <v>0</v>
      </c>
      <c r="AL144" s="457">
        <v>0</v>
      </c>
      <c r="AM144" s="457">
        <v>0</v>
      </c>
      <c r="AN144" s="457">
        <v>0</v>
      </c>
      <c r="AO144" s="457">
        <v>5</v>
      </c>
      <c r="AP144" s="457">
        <v>3023</v>
      </c>
      <c r="AQ144" s="457">
        <v>474</v>
      </c>
      <c r="AR144" s="457">
        <v>6006</v>
      </c>
      <c r="AS144" s="457">
        <v>0</v>
      </c>
      <c r="AT144" s="457">
        <v>0</v>
      </c>
      <c r="AU144" s="457">
        <v>13501</v>
      </c>
      <c r="AV144" s="457">
        <v>73</v>
      </c>
      <c r="AW144" s="457">
        <v>0</v>
      </c>
      <c r="AX144" s="457">
        <v>800</v>
      </c>
      <c r="AY144" s="457">
        <v>0</v>
      </c>
      <c r="AZ144" s="457">
        <v>0</v>
      </c>
      <c r="BA144" s="457">
        <v>0</v>
      </c>
      <c r="BB144" s="457">
        <v>0</v>
      </c>
      <c r="BC144" s="457">
        <v>0</v>
      </c>
      <c r="BD144" s="457">
        <v>0</v>
      </c>
      <c r="BE144" s="457">
        <v>0</v>
      </c>
      <c r="BF144" s="457">
        <v>0</v>
      </c>
      <c r="BG144" s="457">
        <v>0</v>
      </c>
      <c r="BH144" s="457">
        <v>0</v>
      </c>
      <c r="BI144" s="457">
        <v>0</v>
      </c>
      <c r="BJ144" s="457">
        <v>0</v>
      </c>
      <c r="BK144" s="457">
        <v>0</v>
      </c>
      <c r="BL144" s="457">
        <v>0</v>
      </c>
      <c r="BM144" s="457">
        <v>286</v>
      </c>
      <c r="BN144" s="457">
        <v>0</v>
      </c>
      <c r="BO144" s="457">
        <v>0</v>
      </c>
      <c r="BP144" s="457">
        <v>0</v>
      </c>
      <c r="BQ144" s="457">
        <v>0</v>
      </c>
      <c r="BR144" s="457">
        <v>0</v>
      </c>
      <c r="BS144" s="457">
        <v>0</v>
      </c>
      <c r="BT144" s="457">
        <v>0</v>
      </c>
      <c r="BU144" s="457">
        <v>0</v>
      </c>
      <c r="BV144" s="457">
        <v>0</v>
      </c>
      <c r="BW144" s="457">
        <v>0</v>
      </c>
      <c r="BX144" s="457">
        <v>0</v>
      </c>
      <c r="BY144" s="457">
        <v>0</v>
      </c>
      <c r="BZ144" s="457">
        <v>0</v>
      </c>
      <c r="CA144" s="457">
        <v>0</v>
      </c>
      <c r="CB144" s="457">
        <v>0</v>
      </c>
      <c r="CC144" s="457">
        <v>0</v>
      </c>
      <c r="CD144" s="457">
        <v>0</v>
      </c>
      <c r="CE144" s="457">
        <v>480</v>
      </c>
      <c r="CF144" s="457">
        <v>0</v>
      </c>
      <c r="CG144" s="457">
        <v>0</v>
      </c>
      <c r="CH144" s="457">
        <v>221</v>
      </c>
      <c r="CI144" s="457">
        <v>0</v>
      </c>
      <c r="CJ144" s="457">
        <v>0</v>
      </c>
      <c r="CK144" s="457">
        <v>0</v>
      </c>
      <c r="CL144" s="457">
        <v>0</v>
      </c>
      <c r="CM144" s="457">
        <v>0</v>
      </c>
      <c r="CN144" s="457">
        <v>0</v>
      </c>
      <c r="CO144" s="457">
        <v>0</v>
      </c>
      <c r="CP144" s="457">
        <v>0</v>
      </c>
      <c r="CQ144" s="457">
        <v>0</v>
      </c>
      <c r="CR144" s="457">
        <v>0</v>
      </c>
      <c r="CS144" s="457">
        <v>0</v>
      </c>
      <c r="CT144" s="457">
        <v>0</v>
      </c>
      <c r="CU144" s="457">
        <v>0</v>
      </c>
      <c r="CV144" s="457">
        <v>0</v>
      </c>
      <c r="CW144" s="457">
        <v>518</v>
      </c>
      <c r="CX144" s="457">
        <v>2710</v>
      </c>
      <c r="CY144" s="457">
        <v>0</v>
      </c>
      <c r="CZ144" s="457">
        <v>0</v>
      </c>
      <c r="DA144" s="457">
        <v>160</v>
      </c>
      <c r="DB144" s="457">
        <v>0</v>
      </c>
      <c r="DC144" s="457">
        <v>0</v>
      </c>
      <c r="DD144" s="457">
        <v>0</v>
      </c>
      <c r="DE144" s="457">
        <v>0</v>
      </c>
      <c r="DF144" s="457">
        <v>0</v>
      </c>
      <c r="DG144" s="457">
        <v>0</v>
      </c>
      <c r="DH144" s="457">
        <v>0</v>
      </c>
      <c r="DI144" s="457">
        <v>136</v>
      </c>
      <c r="DJ144" s="457">
        <v>36</v>
      </c>
      <c r="DK144" s="457">
        <v>0</v>
      </c>
      <c r="DL144" s="457">
        <v>413</v>
      </c>
      <c r="DM144" s="457">
        <v>0</v>
      </c>
      <c r="DN144" s="457">
        <v>830</v>
      </c>
      <c r="DO144" s="457">
        <v>0</v>
      </c>
      <c r="DP144" s="457">
        <v>0</v>
      </c>
      <c r="DQ144" s="457">
        <v>0</v>
      </c>
      <c r="DR144" s="457">
        <v>50709</v>
      </c>
      <c r="DS144" s="457">
        <v>0</v>
      </c>
      <c r="DT144" s="457">
        <v>12298</v>
      </c>
      <c r="DU144" s="457">
        <v>0</v>
      </c>
      <c r="DV144" s="457">
        <v>38290</v>
      </c>
      <c r="DW144" s="457">
        <v>4327</v>
      </c>
      <c r="DX144" s="457">
        <v>0</v>
      </c>
      <c r="DY144" s="362">
        <v>0</v>
      </c>
      <c r="DZ144">
        <v>0</v>
      </c>
      <c r="EA144">
        <v>0</v>
      </c>
    </row>
    <row r="145" spans="1:131">
      <c r="A145" s="362" t="s">
        <v>2765</v>
      </c>
      <c r="B145" s="457">
        <v>0</v>
      </c>
      <c r="C145" s="457">
        <v>0</v>
      </c>
      <c r="D145" s="457">
        <v>0</v>
      </c>
      <c r="E145" s="457">
        <v>0</v>
      </c>
      <c r="F145" s="457">
        <v>0</v>
      </c>
      <c r="G145" s="457">
        <v>0</v>
      </c>
      <c r="H145" s="457">
        <v>0</v>
      </c>
      <c r="I145" s="457">
        <v>0</v>
      </c>
      <c r="J145" s="457">
        <v>0</v>
      </c>
      <c r="K145" s="457">
        <v>0</v>
      </c>
      <c r="L145" s="457">
        <v>0</v>
      </c>
      <c r="M145" s="457">
        <v>0</v>
      </c>
      <c r="N145" s="457">
        <v>300</v>
      </c>
      <c r="O145" s="457">
        <v>0</v>
      </c>
      <c r="P145" s="457">
        <v>0</v>
      </c>
      <c r="Q145" s="457">
        <v>81</v>
      </c>
      <c r="R145" s="457">
        <v>95</v>
      </c>
      <c r="S145" s="457">
        <v>0</v>
      </c>
      <c r="T145" s="457">
        <v>0</v>
      </c>
      <c r="U145" s="457">
        <v>0</v>
      </c>
      <c r="V145" s="457">
        <v>0</v>
      </c>
      <c r="W145" s="457">
        <v>0</v>
      </c>
      <c r="X145" s="457">
        <v>0</v>
      </c>
      <c r="Y145" s="457">
        <v>0</v>
      </c>
      <c r="Z145" s="457">
        <v>0</v>
      </c>
      <c r="AA145" s="457">
        <v>0</v>
      </c>
      <c r="AB145" s="457">
        <v>0</v>
      </c>
      <c r="AC145" s="457">
        <v>0</v>
      </c>
      <c r="AD145" s="457">
        <v>0</v>
      </c>
      <c r="AE145" s="457">
        <v>0</v>
      </c>
      <c r="AF145" s="457">
        <v>0</v>
      </c>
      <c r="AG145" s="457">
        <v>0</v>
      </c>
      <c r="AH145" s="457">
        <v>0</v>
      </c>
      <c r="AI145" s="457">
        <v>0</v>
      </c>
      <c r="AJ145" s="457">
        <v>0</v>
      </c>
      <c r="AK145" s="457">
        <v>0</v>
      </c>
      <c r="AL145" s="457">
        <v>0</v>
      </c>
      <c r="AM145" s="457">
        <v>0</v>
      </c>
      <c r="AN145" s="457">
        <v>0</v>
      </c>
      <c r="AO145" s="457">
        <v>650</v>
      </c>
      <c r="AP145" s="457">
        <v>505</v>
      </c>
      <c r="AQ145" s="457">
        <v>21</v>
      </c>
      <c r="AR145" s="457">
        <v>4</v>
      </c>
      <c r="AS145" s="457">
        <v>0</v>
      </c>
      <c r="AT145" s="457">
        <v>0</v>
      </c>
      <c r="AU145" s="457">
        <v>491</v>
      </c>
      <c r="AV145" s="457">
        <v>0</v>
      </c>
      <c r="AW145" s="457">
        <v>0</v>
      </c>
      <c r="AX145" s="457">
        <v>259</v>
      </c>
      <c r="AY145" s="457">
        <v>0</v>
      </c>
      <c r="AZ145" s="457">
        <v>0</v>
      </c>
      <c r="BA145" s="457">
        <v>0</v>
      </c>
      <c r="BB145" s="457">
        <v>0</v>
      </c>
      <c r="BC145" s="457">
        <v>0</v>
      </c>
      <c r="BD145" s="457">
        <v>0</v>
      </c>
      <c r="BE145" s="457">
        <v>0</v>
      </c>
      <c r="BF145" s="457">
        <v>0</v>
      </c>
      <c r="BG145" s="457">
        <v>21</v>
      </c>
      <c r="BH145" s="457">
        <v>0</v>
      </c>
      <c r="BI145" s="457">
        <v>0</v>
      </c>
      <c r="BJ145" s="457">
        <v>0</v>
      </c>
      <c r="BK145" s="457">
        <v>0</v>
      </c>
      <c r="BL145" s="457">
        <v>0</v>
      </c>
      <c r="BM145" s="457">
        <v>0</v>
      </c>
      <c r="BN145" s="457">
        <v>0</v>
      </c>
      <c r="BO145" s="457">
        <v>0</v>
      </c>
      <c r="BP145" s="457">
        <v>0</v>
      </c>
      <c r="BQ145" s="457">
        <v>0</v>
      </c>
      <c r="BR145" s="457">
        <v>0</v>
      </c>
      <c r="BS145" s="457">
        <v>0</v>
      </c>
      <c r="BT145" s="457">
        <v>0</v>
      </c>
      <c r="BU145" s="457">
        <v>0</v>
      </c>
      <c r="BV145" s="457">
        <v>165</v>
      </c>
      <c r="BW145" s="457">
        <v>0</v>
      </c>
      <c r="BX145" s="457">
        <v>0</v>
      </c>
      <c r="BY145" s="457">
        <v>0</v>
      </c>
      <c r="BZ145" s="457">
        <v>0</v>
      </c>
      <c r="CA145" s="457">
        <v>0</v>
      </c>
      <c r="CB145" s="457">
        <v>0</v>
      </c>
      <c r="CC145" s="457">
        <v>0</v>
      </c>
      <c r="CD145" s="457">
        <v>0</v>
      </c>
      <c r="CE145" s="457">
        <v>337</v>
      </c>
      <c r="CF145" s="457">
        <v>0</v>
      </c>
      <c r="CG145" s="457">
        <v>21</v>
      </c>
      <c r="CH145" s="457">
        <v>0</v>
      </c>
      <c r="CI145" s="457">
        <v>0</v>
      </c>
      <c r="CJ145" s="457">
        <v>0</v>
      </c>
      <c r="CK145" s="457">
        <v>0</v>
      </c>
      <c r="CL145" s="457">
        <v>0</v>
      </c>
      <c r="CM145" s="457">
        <v>0</v>
      </c>
      <c r="CN145" s="457">
        <v>0</v>
      </c>
      <c r="CO145" s="457">
        <v>0</v>
      </c>
      <c r="CP145" s="457">
        <v>0</v>
      </c>
      <c r="CQ145" s="457">
        <v>0</v>
      </c>
      <c r="CR145" s="457">
        <v>0</v>
      </c>
      <c r="CS145" s="457">
        <v>0</v>
      </c>
      <c r="CT145" s="457">
        <v>0</v>
      </c>
      <c r="CU145" s="457">
        <v>0</v>
      </c>
      <c r="CV145" s="457">
        <v>0</v>
      </c>
      <c r="CW145" s="457">
        <v>0</v>
      </c>
      <c r="CX145" s="457">
        <v>0</v>
      </c>
      <c r="CY145" s="457">
        <v>0</v>
      </c>
      <c r="CZ145" s="457">
        <v>150</v>
      </c>
      <c r="DA145" s="457">
        <v>0</v>
      </c>
      <c r="DB145" s="457">
        <v>0</v>
      </c>
      <c r="DC145" s="457">
        <v>0</v>
      </c>
      <c r="DD145" s="457">
        <v>0</v>
      </c>
      <c r="DE145" s="457">
        <v>0</v>
      </c>
      <c r="DF145" s="457">
        <v>0</v>
      </c>
      <c r="DG145" s="457">
        <v>0</v>
      </c>
      <c r="DH145" s="457">
        <v>0</v>
      </c>
      <c r="DI145" s="457">
        <v>744</v>
      </c>
      <c r="DJ145" s="457">
        <v>0</v>
      </c>
      <c r="DK145" s="457">
        <v>15</v>
      </c>
      <c r="DL145" s="457">
        <v>0</v>
      </c>
      <c r="DM145" s="457">
        <v>0</v>
      </c>
      <c r="DN145" s="457">
        <v>0</v>
      </c>
      <c r="DO145" s="457">
        <v>252</v>
      </c>
      <c r="DP145" s="457">
        <v>0</v>
      </c>
      <c r="DQ145" s="457">
        <v>0</v>
      </c>
      <c r="DR145" s="457">
        <v>3473</v>
      </c>
      <c r="DS145" s="457">
        <v>0</v>
      </c>
      <c r="DT145" s="457">
        <v>0</v>
      </c>
      <c r="DU145" s="457">
        <v>565</v>
      </c>
      <c r="DV145" s="457">
        <v>24788</v>
      </c>
      <c r="DW145" s="457">
        <v>830</v>
      </c>
      <c r="DX145" s="457">
        <v>0</v>
      </c>
      <c r="DY145" s="362">
        <v>0</v>
      </c>
      <c r="DZ145">
        <v>0</v>
      </c>
      <c r="EA145">
        <v>0</v>
      </c>
    </row>
    <row r="146" spans="1:131">
      <c r="A146" s="362" t="s">
        <v>2777</v>
      </c>
      <c r="B146" s="457">
        <v>0</v>
      </c>
      <c r="C146" s="457">
        <v>0</v>
      </c>
      <c r="D146" s="457">
        <v>0</v>
      </c>
      <c r="E146" s="457">
        <v>0</v>
      </c>
      <c r="F146" s="457">
        <v>0</v>
      </c>
      <c r="G146" s="457">
        <v>0</v>
      </c>
      <c r="H146" s="457">
        <v>0</v>
      </c>
      <c r="I146" s="457">
        <v>0</v>
      </c>
      <c r="J146" s="457">
        <v>0</v>
      </c>
      <c r="K146" s="457">
        <v>0</v>
      </c>
      <c r="L146" s="457">
        <v>0</v>
      </c>
      <c r="M146" s="457">
        <v>0</v>
      </c>
      <c r="N146" s="457">
        <v>0</v>
      </c>
      <c r="O146" s="457">
        <v>0</v>
      </c>
      <c r="P146" s="457">
        <v>0</v>
      </c>
      <c r="Q146" s="457">
        <v>20</v>
      </c>
      <c r="R146" s="457">
        <v>0</v>
      </c>
      <c r="S146" s="457">
        <v>0</v>
      </c>
      <c r="T146" s="457">
        <v>0</v>
      </c>
      <c r="U146" s="457">
        <v>0</v>
      </c>
      <c r="V146" s="457">
        <v>0</v>
      </c>
      <c r="W146" s="457">
        <v>0</v>
      </c>
      <c r="X146" s="457">
        <v>0</v>
      </c>
      <c r="Y146" s="457">
        <v>0</v>
      </c>
      <c r="Z146" s="457">
        <v>0</v>
      </c>
      <c r="AA146" s="457">
        <v>0</v>
      </c>
      <c r="AB146" s="457">
        <v>0</v>
      </c>
      <c r="AC146" s="457">
        <v>0</v>
      </c>
      <c r="AD146" s="457">
        <v>0</v>
      </c>
      <c r="AE146" s="457">
        <v>0</v>
      </c>
      <c r="AF146" s="457">
        <v>0</v>
      </c>
      <c r="AG146" s="457">
        <v>0</v>
      </c>
      <c r="AH146" s="457">
        <v>0</v>
      </c>
      <c r="AI146" s="457">
        <v>0</v>
      </c>
      <c r="AJ146" s="457">
        <v>0</v>
      </c>
      <c r="AK146" s="457">
        <v>0</v>
      </c>
      <c r="AL146" s="457">
        <v>0</v>
      </c>
      <c r="AM146" s="457">
        <v>0</v>
      </c>
      <c r="AN146" s="457">
        <v>0</v>
      </c>
      <c r="AO146" s="457">
        <v>291</v>
      </c>
      <c r="AP146" s="457">
        <v>2002</v>
      </c>
      <c r="AQ146" s="457">
        <v>0</v>
      </c>
      <c r="AR146" s="457">
        <v>4</v>
      </c>
      <c r="AS146" s="457">
        <v>0</v>
      </c>
      <c r="AT146" s="457">
        <v>0</v>
      </c>
      <c r="AU146" s="457">
        <v>317</v>
      </c>
      <c r="AV146" s="457">
        <v>38</v>
      </c>
      <c r="AW146" s="457">
        <v>0</v>
      </c>
      <c r="AX146" s="457">
        <v>904</v>
      </c>
      <c r="AY146" s="457">
        <v>19</v>
      </c>
      <c r="AZ146" s="457">
        <v>0</v>
      </c>
      <c r="BA146" s="457">
        <v>0</v>
      </c>
      <c r="BB146" s="457">
        <v>0</v>
      </c>
      <c r="BC146" s="457">
        <v>0</v>
      </c>
      <c r="BD146" s="457">
        <v>0</v>
      </c>
      <c r="BE146" s="457">
        <v>0</v>
      </c>
      <c r="BF146" s="457">
        <v>0</v>
      </c>
      <c r="BG146" s="457">
        <v>40</v>
      </c>
      <c r="BH146" s="457">
        <v>0</v>
      </c>
      <c r="BI146" s="457">
        <v>0</v>
      </c>
      <c r="BJ146" s="457">
        <v>0</v>
      </c>
      <c r="BK146" s="457">
        <v>0</v>
      </c>
      <c r="BL146" s="457">
        <v>0</v>
      </c>
      <c r="BM146" s="457">
        <v>37</v>
      </c>
      <c r="BN146" s="457">
        <v>0</v>
      </c>
      <c r="BO146" s="457">
        <v>0</v>
      </c>
      <c r="BP146" s="457">
        <v>0</v>
      </c>
      <c r="BQ146" s="457">
        <v>0</v>
      </c>
      <c r="BR146" s="457">
        <v>0</v>
      </c>
      <c r="BS146" s="457">
        <v>0</v>
      </c>
      <c r="BT146" s="457">
        <v>0</v>
      </c>
      <c r="BU146" s="457">
        <v>0</v>
      </c>
      <c r="BV146" s="457">
        <v>0</v>
      </c>
      <c r="BW146" s="457">
        <v>0</v>
      </c>
      <c r="BX146" s="457">
        <v>0</v>
      </c>
      <c r="BY146" s="457">
        <v>0</v>
      </c>
      <c r="BZ146" s="457">
        <v>0</v>
      </c>
      <c r="CA146" s="457">
        <v>0</v>
      </c>
      <c r="CB146" s="457">
        <v>0</v>
      </c>
      <c r="CC146" s="457">
        <v>0</v>
      </c>
      <c r="CD146" s="457">
        <v>0</v>
      </c>
      <c r="CE146" s="457">
        <v>862</v>
      </c>
      <c r="CF146" s="457">
        <v>0</v>
      </c>
      <c r="CG146" s="457">
        <v>16</v>
      </c>
      <c r="CH146" s="457">
        <v>322</v>
      </c>
      <c r="CI146" s="457">
        <v>0</v>
      </c>
      <c r="CJ146" s="457">
        <v>0</v>
      </c>
      <c r="CK146" s="457">
        <v>0</v>
      </c>
      <c r="CL146" s="457">
        <v>0</v>
      </c>
      <c r="CM146" s="457">
        <v>0</v>
      </c>
      <c r="CN146" s="457">
        <v>0</v>
      </c>
      <c r="CO146" s="457">
        <v>0</v>
      </c>
      <c r="CP146" s="457">
        <v>0</v>
      </c>
      <c r="CQ146" s="457">
        <v>0</v>
      </c>
      <c r="CR146" s="457">
        <v>0</v>
      </c>
      <c r="CS146" s="457">
        <v>0</v>
      </c>
      <c r="CT146" s="457">
        <v>282</v>
      </c>
      <c r="CU146" s="457">
        <v>5</v>
      </c>
      <c r="CV146" s="457">
        <v>0</v>
      </c>
      <c r="CW146" s="457">
        <v>4062</v>
      </c>
      <c r="CX146" s="457">
        <v>6</v>
      </c>
      <c r="CY146" s="457">
        <v>0</v>
      </c>
      <c r="CZ146" s="457">
        <v>49</v>
      </c>
      <c r="DA146" s="457">
        <v>0</v>
      </c>
      <c r="DB146" s="457">
        <v>0</v>
      </c>
      <c r="DC146" s="457">
        <v>0</v>
      </c>
      <c r="DD146" s="457">
        <v>0</v>
      </c>
      <c r="DE146" s="457">
        <v>0</v>
      </c>
      <c r="DF146" s="457">
        <v>0</v>
      </c>
      <c r="DG146" s="457">
        <v>0</v>
      </c>
      <c r="DH146" s="457">
        <v>0</v>
      </c>
      <c r="DI146" s="457">
        <v>0</v>
      </c>
      <c r="DJ146" s="457">
        <v>0</v>
      </c>
      <c r="DK146" s="457">
        <v>122</v>
      </c>
      <c r="DL146" s="457">
        <v>0</v>
      </c>
      <c r="DM146" s="457">
        <v>0</v>
      </c>
      <c r="DN146" s="457">
        <v>0</v>
      </c>
      <c r="DO146" s="457">
        <v>0</v>
      </c>
      <c r="DP146" s="457">
        <v>0</v>
      </c>
      <c r="DQ146" s="457">
        <v>0</v>
      </c>
      <c r="DR146" s="457">
        <v>19047</v>
      </c>
      <c r="DS146" s="457">
        <v>0</v>
      </c>
      <c r="DT146" s="457">
        <v>3290</v>
      </c>
      <c r="DU146" s="457">
        <v>0</v>
      </c>
      <c r="DV146" s="457">
        <v>11834</v>
      </c>
      <c r="DW146" s="457">
        <v>2142</v>
      </c>
      <c r="DX146" s="457">
        <v>0</v>
      </c>
      <c r="DY146" s="362">
        <v>0</v>
      </c>
      <c r="DZ146">
        <v>0</v>
      </c>
      <c r="EA146">
        <v>0</v>
      </c>
    </row>
    <row r="147" spans="1:131">
      <c r="A147" s="362" t="s">
        <v>2858</v>
      </c>
      <c r="B147" s="457">
        <v>0</v>
      </c>
      <c r="C147" s="457">
        <v>0</v>
      </c>
      <c r="D147" s="457">
        <v>0</v>
      </c>
      <c r="E147" s="457">
        <v>0</v>
      </c>
      <c r="F147" s="457">
        <v>0</v>
      </c>
      <c r="G147" s="457">
        <v>0</v>
      </c>
      <c r="H147" s="457">
        <v>0</v>
      </c>
      <c r="I147" s="457">
        <v>0</v>
      </c>
      <c r="J147" s="457">
        <v>0</v>
      </c>
      <c r="K147" s="457">
        <v>0</v>
      </c>
      <c r="L147" s="457">
        <v>0</v>
      </c>
      <c r="M147" s="457">
        <v>0</v>
      </c>
      <c r="N147" s="457">
        <v>0</v>
      </c>
      <c r="O147" s="457">
        <v>0</v>
      </c>
      <c r="P147" s="457">
        <v>0</v>
      </c>
      <c r="Q147" s="457">
        <v>0</v>
      </c>
      <c r="R147" s="457">
        <v>0</v>
      </c>
      <c r="S147" s="457">
        <v>0</v>
      </c>
      <c r="T147" s="457">
        <v>0</v>
      </c>
      <c r="U147" s="457">
        <v>0</v>
      </c>
      <c r="V147" s="457">
        <v>0</v>
      </c>
      <c r="W147" s="457">
        <v>0</v>
      </c>
      <c r="X147" s="457">
        <v>0</v>
      </c>
      <c r="Y147" s="457">
        <v>0</v>
      </c>
      <c r="Z147" s="457">
        <v>0</v>
      </c>
      <c r="AA147" s="457">
        <v>0</v>
      </c>
      <c r="AB147" s="457">
        <v>0</v>
      </c>
      <c r="AC147" s="457">
        <v>0</v>
      </c>
      <c r="AD147" s="457">
        <v>0</v>
      </c>
      <c r="AE147" s="457">
        <v>0</v>
      </c>
      <c r="AF147" s="457">
        <v>0</v>
      </c>
      <c r="AG147" s="457">
        <v>0</v>
      </c>
      <c r="AH147" s="457">
        <v>0</v>
      </c>
      <c r="AI147" s="457">
        <v>0</v>
      </c>
      <c r="AJ147" s="457">
        <v>0</v>
      </c>
      <c r="AK147" s="457">
        <v>0</v>
      </c>
      <c r="AL147" s="457">
        <v>0</v>
      </c>
      <c r="AM147" s="457">
        <v>0</v>
      </c>
      <c r="AN147" s="457">
        <v>0</v>
      </c>
      <c r="AO147" s="457">
        <v>13398</v>
      </c>
      <c r="AP147" s="457">
        <v>835</v>
      </c>
      <c r="AQ147" s="457">
        <v>0</v>
      </c>
      <c r="AR147" s="457">
        <v>2000</v>
      </c>
      <c r="AS147" s="457">
        <v>0</v>
      </c>
      <c r="AT147" s="457">
        <v>0</v>
      </c>
      <c r="AU147" s="457">
        <v>0</v>
      </c>
      <c r="AV147" s="457">
        <v>0</v>
      </c>
      <c r="AW147" s="457">
        <v>0</v>
      </c>
      <c r="AX147" s="457">
        <v>0</v>
      </c>
      <c r="AY147" s="457">
        <v>0</v>
      </c>
      <c r="AZ147" s="457">
        <v>0</v>
      </c>
      <c r="BA147" s="457">
        <v>0</v>
      </c>
      <c r="BB147" s="457">
        <v>0</v>
      </c>
      <c r="BC147" s="457">
        <v>0</v>
      </c>
      <c r="BD147" s="457">
        <v>0</v>
      </c>
      <c r="BE147" s="457">
        <v>0</v>
      </c>
      <c r="BF147" s="457">
        <v>0</v>
      </c>
      <c r="BG147" s="457">
        <v>0</v>
      </c>
      <c r="BH147" s="457">
        <v>0</v>
      </c>
      <c r="BI147" s="457">
        <v>0</v>
      </c>
      <c r="BJ147" s="457">
        <v>0</v>
      </c>
      <c r="BK147" s="457">
        <v>0</v>
      </c>
      <c r="BL147" s="457">
        <v>0</v>
      </c>
      <c r="BM147" s="457">
        <v>0</v>
      </c>
      <c r="BN147" s="457">
        <v>0</v>
      </c>
      <c r="BO147" s="457">
        <v>0</v>
      </c>
      <c r="BP147" s="457">
        <v>0</v>
      </c>
      <c r="BQ147" s="457">
        <v>0</v>
      </c>
      <c r="BR147" s="457">
        <v>0</v>
      </c>
      <c r="BS147" s="457">
        <v>0</v>
      </c>
      <c r="BT147" s="457">
        <v>0</v>
      </c>
      <c r="BU147" s="457">
        <v>0</v>
      </c>
      <c r="BV147" s="457">
        <v>0</v>
      </c>
      <c r="BW147" s="457">
        <v>0</v>
      </c>
      <c r="BX147" s="457">
        <v>0</v>
      </c>
      <c r="BY147" s="457">
        <v>0</v>
      </c>
      <c r="BZ147" s="457">
        <v>0</v>
      </c>
      <c r="CA147" s="457">
        <v>0</v>
      </c>
      <c r="CB147" s="457">
        <v>0</v>
      </c>
      <c r="CC147" s="457">
        <v>0</v>
      </c>
      <c r="CD147" s="457">
        <v>0</v>
      </c>
      <c r="CE147" s="457">
        <v>0</v>
      </c>
      <c r="CF147" s="457">
        <v>0</v>
      </c>
      <c r="CG147" s="457">
        <v>0</v>
      </c>
      <c r="CH147" s="457">
        <v>0</v>
      </c>
      <c r="CI147" s="457">
        <v>0</v>
      </c>
      <c r="CJ147" s="457">
        <v>0</v>
      </c>
      <c r="CK147" s="457">
        <v>0</v>
      </c>
      <c r="CL147" s="457">
        <v>0</v>
      </c>
      <c r="CM147" s="457">
        <v>0</v>
      </c>
      <c r="CN147" s="457">
        <v>0</v>
      </c>
      <c r="CO147" s="457">
        <v>0</v>
      </c>
      <c r="CP147" s="457">
        <v>0</v>
      </c>
      <c r="CQ147" s="457">
        <v>0</v>
      </c>
      <c r="CR147" s="457">
        <v>0</v>
      </c>
      <c r="CS147" s="457">
        <v>0</v>
      </c>
      <c r="CT147" s="457">
        <v>0</v>
      </c>
      <c r="CU147" s="457">
        <v>0</v>
      </c>
      <c r="CV147" s="457">
        <v>0</v>
      </c>
      <c r="CW147" s="457">
        <v>1626</v>
      </c>
      <c r="CX147" s="457">
        <v>0</v>
      </c>
      <c r="CY147" s="457">
        <v>0</v>
      </c>
      <c r="CZ147" s="457">
        <v>0</v>
      </c>
      <c r="DA147" s="457">
        <v>0</v>
      </c>
      <c r="DB147" s="457">
        <v>0</v>
      </c>
      <c r="DC147" s="457">
        <v>0</v>
      </c>
      <c r="DD147" s="457">
        <v>0</v>
      </c>
      <c r="DE147" s="457">
        <v>0</v>
      </c>
      <c r="DF147" s="457">
        <v>0</v>
      </c>
      <c r="DG147" s="457">
        <v>0</v>
      </c>
      <c r="DH147" s="457">
        <v>0</v>
      </c>
      <c r="DI147" s="457">
        <v>388</v>
      </c>
      <c r="DJ147" s="457">
        <v>7</v>
      </c>
      <c r="DK147" s="457">
        <v>36</v>
      </c>
      <c r="DL147" s="457">
        <v>0</v>
      </c>
      <c r="DM147" s="457">
        <v>0</v>
      </c>
      <c r="DN147" s="457">
        <v>0</v>
      </c>
      <c r="DO147" s="457">
        <v>0</v>
      </c>
      <c r="DP147" s="457">
        <v>0</v>
      </c>
      <c r="DQ147" s="457">
        <v>0</v>
      </c>
      <c r="DR147" s="457">
        <v>19724</v>
      </c>
      <c r="DS147" s="457">
        <v>0</v>
      </c>
      <c r="DT147" s="457">
        <v>184</v>
      </c>
      <c r="DU147" s="457">
        <v>0</v>
      </c>
      <c r="DV147" s="457">
        <v>31010</v>
      </c>
      <c r="DW147" s="457">
        <v>206</v>
      </c>
      <c r="DX147" s="457">
        <v>0</v>
      </c>
      <c r="DY147" s="362">
        <v>659</v>
      </c>
      <c r="DZ147">
        <v>4419</v>
      </c>
      <c r="EA147">
        <v>0</v>
      </c>
    </row>
    <row r="148" spans="1:131">
      <c r="A148" s="362" t="s">
        <v>3068</v>
      </c>
      <c r="B148" s="457">
        <v>0</v>
      </c>
      <c r="C148" s="457">
        <v>0</v>
      </c>
      <c r="D148" s="457">
        <v>0</v>
      </c>
      <c r="E148" s="457">
        <v>0</v>
      </c>
      <c r="F148" s="457">
        <v>0</v>
      </c>
      <c r="G148" s="457">
        <v>0</v>
      </c>
      <c r="H148" s="457">
        <v>0</v>
      </c>
      <c r="I148" s="457">
        <v>0</v>
      </c>
      <c r="J148" s="457">
        <v>0</v>
      </c>
      <c r="K148" s="457">
        <v>0</v>
      </c>
      <c r="L148" s="457">
        <v>0</v>
      </c>
      <c r="M148" s="457">
        <v>0</v>
      </c>
      <c r="N148" s="457">
        <v>0</v>
      </c>
      <c r="O148" s="457">
        <v>0</v>
      </c>
      <c r="P148" s="457">
        <v>0</v>
      </c>
      <c r="Q148" s="457">
        <v>0</v>
      </c>
      <c r="R148" s="457">
        <v>0</v>
      </c>
      <c r="S148" s="457">
        <v>0</v>
      </c>
      <c r="T148" s="457">
        <v>0</v>
      </c>
      <c r="U148" s="457">
        <v>0</v>
      </c>
      <c r="V148" s="457">
        <v>0</v>
      </c>
      <c r="W148" s="457">
        <v>0</v>
      </c>
      <c r="X148" s="457">
        <v>0</v>
      </c>
      <c r="Y148" s="457">
        <v>0</v>
      </c>
      <c r="Z148" s="457">
        <v>0</v>
      </c>
      <c r="AA148" s="457">
        <v>0</v>
      </c>
      <c r="AB148" s="457">
        <v>0</v>
      </c>
      <c r="AC148" s="457">
        <v>0</v>
      </c>
      <c r="AD148" s="457">
        <v>0</v>
      </c>
      <c r="AE148" s="457">
        <v>0</v>
      </c>
      <c r="AF148" s="457">
        <v>0</v>
      </c>
      <c r="AG148" s="457">
        <v>0</v>
      </c>
      <c r="AH148" s="457">
        <v>0</v>
      </c>
      <c r="AI148" s="457">
        <v>0</v>
      </c>
      <c r="AJ148" s="457">
        <v>0</v>
      </c>
      <c r="AK148" s="457">
        <v>0</v>
      </c>
      <c r="AL148" s="457">
        <v>0</v>
      </c>
      <c r="AM148" s="457">
        <v>0</v>
      </c>
      <c r="AN148" s="457">
        <v>0</v>
      </c>
      <c r="AO148" s="457">
        <v>9419</v>
      </c>
      <c r="AP148" s="457">
        <v>0</v>
      </c>
      <c r="AQ148" s="457">
        <v>2098.1</v>
      </c>
      <c r="AR148" s="457">
        <v>0</v>
      </c>
      <c r="AS148" s="457">
        <v>0</v>
      </c>
      <c r="AT148" s="457">
        <v>0</v>
      </c>
      <c r="AU148" s="457">
        <v>3173</v>
      </c>
      <c r="AV148" s="457">
        <v>150</v>
      </c>
      <c r="AW148" s="457">
        <v>0</v>
      </c>
      <c r="AX148" s="457">
        <v>579</v>
      </c>
      <c r="AY148" s="457">
        <v>177</v>
      </c>
      <c r="AZ148" s="457">
        <v>0</v>
      </c>
      <c r="BA148" s="457">
        <v>0</v>
      </c>
      <c r="BB148" s="457">
        <v>0</v>
      </c>
      <c r="BC148" s="457">
        <v>0</v>
      </c>
      <c r="BD148" s="457">
        <v>0</v>
      </c>
      <c r="BE148" s="457">
        <v>0</v>
      </c>
      <c r="BF148" s="457">
        <v>0</v>
      </c>
      <c r="BG148" s="457">
        <v>5</v>
      </c>
      <c r="BH148" s="457">
        <v>0</v>
      </c>
      <c r="BI148" s="457">
        <v>0</v>
      </c>
      <c r="BJ148" s="457">
        <v>0</v>
      </c>
      <c r="BK148" s="457">
        <v>0</v>
      </c>
      <c r="BL148" s="457">
        <v>0</v>
      </c>
      <c r="BM148" s="457">
        <v>208</v>
      </c>
      <c r="BN148" s="457">
        <v>0</v>
      </c>
      <c r="BO148" s="457">
        <v>0</v>
      </c>
      <c r="BP148" s="457">
        <v>3</v>
      </c>
      <c r="BQ148" s="457">
        <v>0</v>
      </c>
      <c r="BR148" s="457">
        <v>0</v>
      </c>
      <c r="BS148" s="457">
        <v>0</v>
      </c>
      <c r="BT148" s="457">
        <v>0</v>
      </c>
      <c r="BU148" s="457">
        <v>0</v>
      </c>
      <c r="BV148" s="457">
        <v>0</v>
      </c>
      <c r="BW148" s="457">
        <v>0</v>
      </c>
      <c r="BX148" s="457">
        <v>0</v>
      </c>
      <c r="BY148" s="457">
        <v>0</v>
      </c>
      <c r="BZ148" s="457">
        <v>0</v>
      </c>
      <c r="CA148" s="457">
        <v>0</v>
      </c>
      <c r="CB148" s="457">
        <v>0</v>
      </c>
      <c r="CC148" s="457">
        <v>0</v>
      </c>
      <c r="CD148" s="457">
        <v>0</v>
      </c>
      <c r="CE148" s="457">
        <v>88</v>
      </c>
      <c r="CF148" s="457">
        <v>0</v>
      </c>
      <c r="CG148" s="457">
        <v>0</v>
      </c>
      <c r="CH148" s="457">
        <v>3</v>
      </c>
      <c r="CI148" s="457">
        <v>0</v>
      </c>
      <c r="CJ148" s="457">
        <v>0</v>
      </c>
      <c r="CK148" s="457">
        <v>0</v>
      </c>
      <c r="CL148" s="457">
        <v>0</v>
      </c>
      <c r="CM148" s="457">
        <v>0</v>
      </c>
      <c r="CN148" s="457">
        <v>0</v>
      </c>
      <c r="CO148" s="457">
        <v>0</v>
      </c>
      <c r="CP148" s="457">
        <v>0</v>
      </c>
      <c r="CQ148" s="457">
        <v>33</v>
      </c>
      <c r="CR148" s="457">
        <v>0</v>
      </c>
      <c r="CS148" s="457">
        <v>0</v>
      </c>
      <c r="CT148" s="457">
        <v>0</v>
      </c>
      <c r="CU148" s="457">
        <v>0</v>
      </c>
      <c r="CV148" s="457">
        <v>0</v>
      </c>
      <c r="CW148" s="457">
        <v>1201</v>
      </c>
      <c r="CX148" s="457">
        <v>0</v>
      </c>
      <c r="CY148" s="457">
        <v>0</v>
      </c>
      <c r="CZ148" s="457">
        <v>87</v>
      </c>
      <c r="DA148" s="457">
        <v>0</v>
      </c>
      <c r="DB148" s="457">
        <v>0</v>
      </c>
      <c r="DC148" s="457">
        <v>0</v>
      </c>
      <c r="DD148" s="457">
        <v>0</v>
      </c>
      <c r="DE148" s="457">
        <v>0</v>
      </c>
      <c r="DF148" s="457">
        <v>0</v>
      </c>
      <c r="DG148" s="457">
        <v>0</v>
      </c>
      <c r="DH148" s="457">
        <v>0</v>
      </c>
      <c r="DI148" s="457">
        <v>418</v>
      </c>
      <c r="DJ148" s="457">
        <v>2497</v>
      </c>
      <c r="DK148" s="457">
        <v>162</v>
      </c>
      <c r="DL148" s="457">
        <v>75</v>
      </c>
      <c r="DM148" s="457">
        <v>0</v>
      </c>
      <c r="DN148" s="457">
        <v>0</v>
      </c>
      <c r="DO148" s="457">
        <v>0</v>
      </c>
      <c r="DP148" s="457">
        <v>0</v>
      </c>
      <c r="DQ148" s="457">
        <v>0</v>
      </c>
      <c r="DR148" s="457">
        <v>123077</v>
      </c>
      <c r="DS148" s="457">
        <v>92938</v>
      </c>
      <c r="DT148" s="457">
        <v>88212</v>
      </c>
      <c r="DU148" s="457">
        <v>0</v>
      </c>
      <c r="DV148" s="457">
        <v>4205</v>
      </c>
      <c r="DW148" s="457">
        <v>7372.1</v>
      </c>
      <c r="DX148" s="457">
        <v>0</v>
      </c>
      <c r="DY148" s="362">
        <v>4</v>
      </c>
      <c r="DZ148">
        <v>2.2280000000000002</v>
      </c>
      <c r="EA148">
        <v>-284</v>
      </c>
    </row>
    <row r="149" spans="1:131">
      <c r="A149" s="362" t="s">
        <v>3161</v>
      </c>
      <c r="B149" s="457">
        <v>0</v>
      </c>
      <c r="C149" s="457">
        <v>0</v>
      </c>
      <c r="D149" s="457">
        <v>0</v>
      </c>
      <c r="E149" s="457">
        <v>0</v>
      </c>
      <c r="F149" s="457">
        <v>0</v>
      </c>
      <c r="G149" s="457">
        <v>0</v>
      </c>
      <c r="H149" s="457">
        <v>0</v>
      </c>
      <c r="I149" s="457">
        <v>0</v>
      </c>
      <c r="J149" s="457">
        <v>0</v>
      </c>
      <c r="K149" s="457">
        <v>0</v>
      </c>
      <c r="L149" s="457">
        <v>0</v>
      </c>
      <c r="M149" s="457">
        <v>0</v>
      </c>
      <c r="N149" s="457">
        <v>21</v>
      </c>
      <c r="O149" s="457">
        <v>0</v>
      </c>
      <c r="P149" s="457">
        <v>0</v>
      </c>
      <c r="Q149" s="457">
        <v>53</v>
      </c>
      <c r="R149" s="457">
        <v>0</v>
      </c>
      <c r="S149" s="457">
        <v>0</v>
      </c>
      <c r="T149" s="457">
        <v>0</v>
      </c>
      <c r="U149" s="457">
        <v>0</v>
      </c>
      <c r="V149" s="457">
        <v>0</v>
      </c>
      <c r="W149" s="457">
        <v>0</v>
      </c>
      <c r="X149" s="457">
        <v>0</v>
      </c>
      <c r="Y149" s="457">
        <v>0</v>
      </c>
      <c r="Z149" s="457">
        <v>0</v>
      </c>
      <c r="AA149" s="457">
        <v>0</v>
      </c>
      <c r="AB149" s="457">
        <v>0</v>
      </c>
      <c r="AC149" s="457">
        <v>0</v>
      </c>
      <c r="AD149" s="457">
        <v>0</v>
      </c>
      <c r="AE149" s="457">
        <v>0</v>
      </c>
      <c r="AF149" s="457">
        <v>0</v>
      </c>
      <c r="AG149" s="457">
        <v>0</v>
      </c>
      <c r="AH149" s="457">
        <v>0</v>
      </c>
      <c r="AI149" s="457">
        <v>0</v>
      </c>
      <c r="AJ149" s="457">
        <v>0</v>
      </c>
      <c r="AK149" s="457">
        <v>0</v>
      </c>
      <c r="AL149" s="457">
        <v>0</v>
      </c>
      <c r="AM149" s="457">
        <v>0</v>
      </c>
      <c r="AN149" s="457">
        <v>0</v>
      </c>
      <c r="AO149" s="457">
        <v>183</v>
      </c>
      <c r="AP149" s="457">
        <v>2370</v>
      </c>
      <c r="AQ149" s="457">
        <v>0</v>
      </c>
      <c r="AR149" s="457">
        <v>0</v>
      </c>
      <c r="AS149" s="457">
        <v>0</v>
      </c>
      <c r="AT149" s="457">
        <v>0</v>
      </c>
      <c r="AU149" s="457">
        <v>1497</v>
      </c>
      <c r="AV149" s="457">
        <v>0</v>
      </c>
      <c r="AW149" s="457">
        <v>0</v>
      </c>
      <c r="AX149" s="457">
        <v>457</v>
      </c>
      <c r="AY149" s="457">
        <v>0</v>
      </c>
      <c r="AZ149" s="457">
        <v>0</v>
      </c>
      <c r="BA149" s="457">
        <v>0</v>
      </c>
      <c r="BB149" s="457">
        <v>0</v>
      </c>
      <c r="BC149" s="457">
        <v>0</v>
      </c>
      <c r="BD149" s="457">
        <v>0</v>
      </c>
      <c r="BE149" s="457">
        <v>0</v>
      </c>
      <c r="BF149" s="457">
        <v>0</v>
      </c>
      <c r="BG149" s="457">
        <v>0</v>
      </c>
      <c r="BH149" s="457">
        <v>0</v>
      </c>
      <c r="BI149" s="457">
        <v>0</v>
      </c>
      <c r="BJ149" s="457">
        <v>15692</v>
      </c>
      <c r="BK149" s="457">
        <v>0</v>
      </c>
      <c r="BL149" s="457">
        <v>0</v>
      </c>
      <c r="BM149" s="457">
        <v>116</v>
      </c>
      <c r="BN149" s="457">
        <v>0</v>
      </c>
      <c r="BO149" s="457">
        <v>0</v>
      </c>
      <c r="BP149" s="457">
        <v>0</v>
      </c>
      <c r="BQ149" s="457">
        <v>0</v>
      </c>
      <c r="BR149" s="457">
        <v>0</v>
      </c>
      <c r="BS149" s="457">
        <v>0</v>
      </c>
      <c r="BT149" s="457">
        <v>0</v>
      </c>
      <c r="BU149" s="457">
        <v>0</v>
      </c>
      <c r="BV149" s="457">
        <v>40</v>
      </c>
      <c r="BW149" s="457">
        <v>0</v>
      </c>
      <c r="BX149" s="457">
        <v>0</v>
      </c>
      <c r="BY149" s="457">
        <v>0</v>
      </c>
      <c r="BZ149" s="457">
        <v>0</v>
      </c>
      <c r="CA149" s="457">
        <v>0</v>
      </c>
      <c r="CB149" s="457">
        <v>831</v>
      </c>
      <c r="CC149" s="457">
        <v>0</v>
      </c>
      <c r="CD149" s="457">
        <v>0</v>
      </c>
      <c r="CE149" s="457">
        <v>0</v>
      </c>
      <c r="CF149" s="457">
        <v>0</v>
      </c>
      <c r="CG149" s="457">
        <v>0</v>
      </c>
      <c r="CH149" s="457">
        <v>0</v>
      </c>
      <c r="CI149" s="457">
        <v>0</v>
      </c>
      <c r="CJ149" s="457">
        <v>0</v>
      </c>
      <c r="CK149" s="457">
        <v>0</v>
      </c>
      <c r="CL149" s="457">
        <v>0</v>
      </c>
      <c r="CM149" s="457">
        <v>0</v>
      </c>
      <c r="CN149" s="457">
        <v>0</v>
      </c>
      <c r="CO149" s="457">
        <v>0</v>
      </c>
      <c r="CP149" s="457">
        <v>0</v>
      </c>
      <c r="CQ149" s="457">
        <v>0</v>
      </c>
      <c r="CR149" s="457">
        <v>0</v>
      </c>
      <c r="CS149" s="457">
        <v>0</v>
      </c>
      <c r="CT149" s="457">
        <v>0</v>
      </c>
      <c r="CU149" s="457">
        <v>0</v>
      </c>
      <c r="CV149" s="457">
        <v>0</v>
      </c>
      <c r="CW149" s="457">
        <v>511</v>
      </c>
      <c r="CX149" s="457">
        <v>22</v>
      </c>
      <c r="CY149" s="457">
        <v>0</v>
      </c>
      <c r="CZ149" s="457">
        <v>0</v>
      </c>
      <c r="DA149" s="457">
        <v>0</v>
      </c>
      <c r="DB149" s="457">
        <v>0</v>
      </c>
      <c r="DC149" s="457">
        <v>0</v>
      </c>
      <c r="DD149" s="457">
        <v>0</v>
      </c>
      <c r="DE149" s="457">
        <v>0</v>
      </c>
      <c r="DF149" s="457">
        <v>0</v>
      </c>
      <c r="DG149" s="457">
        <v>0</v>
      </c>
      <c r="DH149" s="457">
        <v>0</v>
      </c>
      <c r="DI149" s="457">
        <v>0</v>
      </c>
      <c r="DJ149" s="457">
        <v>0</v>
      </c>
      <c r="DK149" s="457">
        <v>36</v>
      </c>
      <c r="DL149" s="457">
        <v>0</v>
      </c>
      <c r="DM149" s="457">
        <v>0</v>
      </c>
      <c r="DN149" s="457">
        <v>0</v>
      </c>
      <c r="DO149" s="457">
        <v>0</v>
      </c>
      <c r="DP149" s="457">
        <v>0</v>
      </c>
      <c r="DQ149" s="457">
        <v>0</v>
      </c>
      <c r="DR149" s="457">
        <v>10789</v>
      </c>
      <c r="DS149" s="457">
        <v>0</v>
      </c>
      <c r="DT149" s="457">
        <v>0</v>
      </c>
      <c r="DU149" s="457">
        <v>12</v>
      </c>
      <c r="DV149" s="457">
        <v>38520</v>
      </c>
      <c r="DW149" s="457">
        <v>2558</v>
      </c>
      <c r="DX149" s="457">
        <v>0</v>
      </c>
      <c r="DY149" s="362">
        <v>0</v>
      </c>
      <c r="DZ149">
        <v>0</v>
      </c>
      <c r="EA149">
        <v>0</v>
      </c>
    </row>
    <row r="150" spans="1:131">
      <c r="A150" s="362" t="s">
        <v>2000</v>
      </c>
      <c r="B150" s="457">
        <v>0</v>
      </c>
      <c r="C150" s="457">
        <v>0</v>
      </c>
      <c r="D150" s="457">
        <v>0</v>
      </c>
      <c r="E150" s="457">
        <v>0</v>
      </c>
      <c r="F150" s="457">
        <v>0</v>
      </c>
      <c r="G150" s="457">
        <v>0</v>
      </c>
      <c r="H150" s="457">
        <v>0</v>
      </c>
      <c r="I150" s="457">
        <v>0</v>
      </c>
      <c r="J150" s="457">
        <v>0</v>
      </c>
      <c r="K150" s="457">
        <v>0</v>
      </c>
      <c r="L150" s="457">
        <v>0</v>
      </c>
      <c r="M150" s="457">
        <v>0</v>
      </c>
      <c r="N150" s="457">
        <v>0</v>
      </c>
      <c r="O150" s="457">
        <v>0</v>
      </c>
      <c r="P150" s="457">
        <v>0</v>
      </c>
      <c r="Q150" s="457">
        <v>0</v>
      </c>
      <c r="R150" s="457">
        <v>0</v>
      </c>
      <c r="S150" s="457">
        <v>0</v>
      </c>
      <c r="T150" s="457">
        <v>0</v>
      </c>
      <c r="U150" s="457">
        <v>0</v>
      </c>
      <c r="V150" s="457">
        <v>0</v>
      </c>
      <c r="W150" s="457">
        <v>0</v>
      </c>
      <c r="X150" s="457">
        <v>0</v>
      </c>
      <c r="Y150" s="457">
        <v>0</v>
      </c>
      <c r="Z150" s="457">
        <v>0</v>
      </c>
      <c r="AA150" s="457">
        <v>0</v>
      </c>
      <c r="AB150" s="457">
        <v>0</v>
      </c>
      <c r="AC150" s="457">
        <v>0</v>
      </c>
      <c r="AD150" s="457">
        <v>0</v>
      </c>
      <c r="AE150" s="457">
        <v>0</v>
      </c>
      <c r="AF150" s="457">
        <v>0</v>
      </c>
      <c r="AG150" s="457">
        <v>0</v>
      </c>
      <c r="AH150" s="457">
        <v>0</v>
      </c>
      <c r="AI150" s="457">
        <v>0</v>
      </c>
      <c r="AJ150" s="457">
        <v>0</v>
      </c>
      <c r="AK150" s="457">
        <v>0</v>
      </c>
      <c r="AL150" s="457">
        <v>0</v>
      </c>
      <c r="AM150" s="457">
        <v>0</v>
      </c>
      <c r="AN150" s="457">
        <v>0</v>
      </c>
      <c r="AO150" s="457">
        <v>14</v>
      </c>
      <c r="AP150" s="457">
        <v>829</v>
      </c>
      <c r="AQ150" s="457">
        <v>157</v>
      </c>
      <c r="AR150" s="457">
        <v>0</v>
      </c>
      <c r="AS150" s="457">
        <v>0</v>
      </c>
      <c r="AT150" s="457">
        <v>0</v>
      </c>
      <c r="AU150" s="457">
        <v>0</v>
      </c>
      <c r="AV150" s="457">
        <v>0</v>
      </c>
      <c r="AW150" s="457">
        <v>0</v>
      </c>
      <c r="AX150" s="457">
        <v>775</v>
      </c>
      <c r="AY150" s="457">
        <v>0</v>
      </c>
      <c r="AZ150" s="457">
        <v>45</v>
      </c>
      <c r="BA150" s="457">
        <v>0</v>
      </c>
      <c r="BB150" s="457">
        <v>0</v>
      </c>
      <c r="BC150" s="457">
        <v>0</v>
      </c>
      <c r="BD150" s="457">
        <v>0</v>
      </c>
      <c r="BE150" s="457">
        <v>0</v>
      </c>
      <c r="BF150" s="457">
        <v>0</v>
      </c>
      <c r="BG150" s="457">
        <v>0</v>
      </c>
      <c r="BH150" s="457">
        <v>0</v>
      </c>
      <c r="BI150" s="457">
        <v>0</v>
      </c>
      <c r="BJ150" s="457">
        <v>0</v>
      </c>
      <c r="BK150" s="457">
        <v>0</v>
      </c>
      <c r="BL150" s="457">
        <v>0</v>
      </c>
      <c r="BM150" s="457">
        <v>0</v>
      </c>
      <c r="BN150" s="457">
        <v>0</v>
      </c>
      <c r="BO150" s="457">
        <v>0</v>
      </c>
      <c r="BP150" s="457">
        <v>0</v>
      </c>
      <c r="BQ150" s="457">
        <v>0</v>
      </c>
      <c r="BR150" s="457">
        <v>0</v>
      </c>
      <c r="BS150" s="457">
        <v>0</v>
      </c>
      <c r="BT150" s="457">
        <v>0</v>
      </c>
      <c r="BU150" s="457">
        <v>0</v>
      </c>
      <c r="BV150" s="457">
        <v>44</v>
      </c>
      <c r="BW150" s="457">
        <v>0</v>
      </c>
      <c r="BX150" s="457">
        <v>0</v>
      </c>
      <c r="BY150" s="457">
        <v>0</v>
      </c>
      <c r="BZ150" s="457">
        <v>0</v>
      </c>
      <c r="CA150" s="457">
        <v>0</v>
      </c>
      <c r="CB150" s="457">
        <v>278</v>
      </c>
      <c r="CC150" s="457">
        <v>0</v>
      </c>
      <c r="CD150" s="457">
        <v>0</v>
      </c>
      <c r="CE150" s="457">
        <v>402</v>
      </c>
      <c r="CF150" s="457">
        <v>0</v>
      </c>
      <c r="CG150" s="457">
        <v>0</v>
      </c>
      <c r="CH150" s="457">
        <v>0</v>
      </c>
      <c r="CI150" s="457">
        <v>0</v>
      </c>
      <c r="CJ150" s="457">
        <v>0</v>
      </c>
      <c r="CK150" s="457">
        <v>0</v>
      </c>
      <c r="CL150" s="457">
        <v>0</v>
      </c>
      <c r="CM150" s="457">
        <v>0</v>
      </c>
      <c r="CN150" s="457">
        <v>0</v>
      </c>
      <c r="CO150" s="457">
        <v>0</v>
      </c>
      <c r="CP150" s="457">
        <v>0</v>
      </c>
      <c r="CQ150" s="457">
        <v>0</v>
      </c>
      <c r="CR150" s="457">
        <v>0</v>
      </c>
      <c r="CS150" s="457">
        <v>0</v>
      </c>
      <c r="CT150" s="457">
        <v>0</v>
      </c>
      <c r="CU150" s="457">
        <v>0</v>
      </c>
      <c r="CV150" s="457">
        <v>0</v>
      </c>
      <c r="CW150" s="457">
        <v>131</v>
      </c>
      <c r="CX150" s="457">
        <v>134</v>
      </c>
      <c r="CY150" s="457">
        <v>0</v>
      </c>
      <c r="CZ150" s="457">
        <v>0</v>
      </c>
      <c r="DA150" s="457">
        <v>0</v>
      </c>
      <c r="DB150" s="457">
        <v>0</v>
      </c>
      <c r="DC150" s="457">
        <v>0</v>
      </c>
      <c r="DD150" s="457">
        <v>0</v>
      </c>
      <c r="DE150" s="457">
        <v>0</v>
      </c>
      <c r="DF150" s="457">
        <v>0</v>
      </c>
      <c r="DG150" s="457">
        <v>0</v>
      </c>
      <c r="DH150" s="457">
        <v>0</v>
      </c>
      <c r="DI150" s="457">
        <v>1998</v>
      </c>
      <c r="DJ150" s="457">
        <v>4</v>
      </c>
      <c r="DK150" s="457">
        <v>0</v>
      </c>
      <c r="DL150" s="457">
        <v>0</v>
      </c>
      <c r="DM150" s="457">
        <v>0</v>
      </c>
      <c r="DN150" s="457">
        <v>0</v>
      </c>
      <c r="DO150" s="457">
        <v>0</v>
      </c>
      <c r="DP150" s="457">
        <v>0</v>
      </c>
      <c r="DQ150" s="457">
        <v>0</v>
      </c>
      <c r="DR150" s="457">
        <v>17690</v>
      </c>
      <c r="DS150" s="457">
        <v>0</v>
      </c>
      <c r="DT150" s="457">
        <v>4858</v>
      </c>
      <c r="DU150" s="457">
        <v>860</v>
      </c>
      <c r="DV150" s="457">
        <v>23629</v>
      </c>
      <c r="DW150" s="457">
        <v>1096</v>
      </c>
      <c r="DX150" s="457">
        <v>0</v>
      </c>
      <c r="DY150" s="362">
        <v>0</v>
      </c>
      <c r="DZ150">
        <v>0</v>
      </c>
      <c r="EA150">
        <v>0</v>
      </c>
    </row>
    <row r="151" spans="1:131">
      <c r="A151" s="362" t="s">
        <v>2107</v>
      </c>
      <c r="B151" s="457">
        <v>0</v>
      </c>
      <c r="C151" s="457">
        <v>0</v>
      </c>
      <c r="D151" s="457">
        <v>0</v>
      </c>
      <c r="E151" s="457">
        <v>0</v>
      </c>
      <c r="F151" s="457">
        <v>0</v>
      </c>
      <c r="G151" s="457">
        <v>0</v>
      </c>
      <c r="H151" s="457">
        <v>0</v>
      </c>
      <c r="I151" s="457">
        <v>0</v>
      </c>
      <c r="J151" s="457">
        <v>0</v>
      </c>
      <c r="K151" s="457">
        <v>0</v>
      </c>
      <c r="L151" s="457">
        <v>0</v>
      </c>
      <c r="M151" s="457">
        <v>0</v>
      </c>
      <c r="N151" s="457">
        <v>16</v>
      </c>
      <c r="O151" s="457">
        <v>0</v>
      </c>
      <c r="P151" s="457">
        <v>0</v>
      </c>
      <c r="Q151" s="457">
        <v>23</v>
      </c>
      <c r="R151" s="457">
        <v>0</v>
      </c>
      <c r="S151" s="457">
        <v>0</v>
      </c>
      <c r="T151" s="457">
        <v>0</v>
      </c>
      <c r="U151" s="457">
        <v>0</v>
      </c>
      <c r="V151" s="457">
        <v>0</v>
      </c>
      <c r="W151" s="457">
        <v>0</v>
      </c>
      <c r="X151" s="457">
        <v>0</v>
      </c>
      <c r="Y151" s="457">
        <v>0</v>
      </c>
      <c r="Z151" s="457">
        <v>0</v>
      </c>
      <c r="AA151" s="457">
        <v>0</v>
      </c>
      <c r="AB151" s="457">
        <v>0</v>
      </c>
      <c r="AC151" s="457">
        <v>0</v>
      </c>
      <c r="AD151" s="457">
        <v>0</v>
      </c>
      <c r="AE151" s="457">
        <v>0</v>
      </c>
      <c r="AF151" s="457">
        <v>0</v>
      </c>
      <c r="AG151" s="457">
        <v>0</v>
      </c>
      <c r="AH151" s="457">
        <v>0</v>
      </c>
      <c r="AI151" s="457">
        <v>0</v>
      </c>
      <c r="AJ151" s="457">
        <v>0</v>
      </c>
      <c r="AK151" s="457">
        <v>0</v>
      </c>
      <c r="AL151" s="457">
        <v>0</v>
      </c>
      <c r="AM151" s="457">
        <v>0</v>
      </c>
      <c r="AN151" s="457">
        <v>0</v>
      </c>
      <c r="AO151" s="457">
        <v>16290</v>
      </c>
      <c r="AP151" s="457">
        <v>1077</v>
      </c>
      <c r="AQ151" s="457">
        <v>2021</v>
      </c>
      <c r="AR151" s="457">
        <v>28</v>
      </c>
      <c r="AS151" s="457">
        <v>110</v>
      </c>
      <c r="AT151" s="457">
        <v>0</v>
      </c>
      <c r="AU151" s="457">
        <v>340</v>
      </c>
      <c r="AV151" s="457">
        <v>417</v>
      </c>
      <c r="AW151" s="457">
        <v>0</v>
      </c>
      <c r="AX151" s="457">
        <v>0</v>
      </c>
      <c r="AY151" s="457">
        <v>0</v>
      </c>
      <c r="AZ151" s="457">
        <v>0</v>
      </c>
      <c r="BA151" s="457">
        <v>0</v>
      </c>
      <c r="BB151" s="457">
        <v>0</v>
      </c>
      <c r="BC151" s="457">
        <v>0</v>
      </c>
      <c r="BD151" s="457">
        <v>0</v>
      </c>
      <c r="BE151" s="457">
        <v>0</v>
      </c>
      <c r="BF151" s="457">
        <v>0</v>
      </c>
      <c r="BG151" s="457">
        <v>15</v>
      </c>
      <c r="BH151" s="457">
        <v>0</v>
      </c>
      <c r="BI151" s="457">
        <v>0</v>
      </c>
      <c r="BJ151" s="457">
        <v>0</v>
      </c>
      <c r="BK151" s="457">
        <v>0</v>
      </c>
      <c r="BL151" s="457">
        <v>0</v>
      </c>
      <c r="BM151" s="457">
        <v>0</v>
      </c>
      <c r="BN151" s="457">
        <v>0</v>
      </c>
      <c r="BO151" s="457">
        <v>0</v>
      </c>
      <c r="BP151" s="457">
        <v>0</v>
      </c>
      <c r="BQ151" s="457">
        <v>0</v>
      </c>
      <c r="BR151" s="457">
        <v>0</v>
      </c>
      <c r="BS151" s="457">
        <v>0</v>
      </c>
      <c r="BT151" s="457">
        <v>0</v>
      </c>
      <c r="BU151" s="457">
        <v>0</v>
      </c>
      <c r="BV151" s="457">
        <v>0</v>
      </c>
      <c r="BW151" s="457">
        <v>0</v>
      </c>
      <c r="BX151" s="457">
        <v>0</v>
      </c>
      <c r="BY151" s="457">
        <v>0</v>
      </c>
      <c r="BZ151" s="457">
        <v>0</v>
      </c>
      <c r="CA151" s="457">
        <v>0</v>
      </c>
      <c r="CB151" s="457">
        <v>0</v>
      </c>
      <c r="CC151" s="457">
        <v>0</v>
      </c>
      <c r="CD151" s="457">
        <v>0</v>
      </c>
      <c r="CE151" s="457">
        <v>448</v>
      </c>
      <c r="CF151" s="457">
        <v>0</v>
      </c>
      <c r="CG151" s="457">
        <v>0</v>
      </c>
      <c r="CH151" s="457">
        <v>0</v>
      </c>
      <c r="CI151" s="457">
        <v>0</v>
      </c>
      <c r="CJ151" s="457">
        <v>0</v>
      </c>
      <c r="CK151" s="457">
        <v>0</v>
      </c>
      <c r="CL151" s="457">
        <v>0</v>
      </c>
      <c r="CM151" s="457">
        <v>0</v>
      </c>
      <c r="CN151" s="457">
        <v>0</v>
      </c>
      <c r="CO151" s="457">
        <v>0</v>
      </c>
      <c r="CP151" s="457">
        <v>0</v>
      </c>
      <c r="CQ151" s="457">
        <v>0</v>
      </c>
      <c r="CR151" s="457">
        <v>0</v>
      </c>
      <c r="CS151" s="457">
        <v>0</v>
      </c>
      <c r="CT151" s="457">
        <v>0</v>
      </c>
      <c r="CU151" s="457">
        <v>0</v>
      </c>
      <c r="CV151" s="457">
        <v>0</v>
      </c>
      <c r="CW151" s="457">
        <v>2207</v>
      </c>
      <c r="CX151" s="457">
        <v>592</v>
      </c>
      <c r="CY151" s="457">
        <v>0</v>
      </c>
      <c r="CZ151" s="457">
        <v>0</v>
      </c>
      <c r="DA151" s="457">
        <v>0</v>
      </c>
      <c r="DB151" s="457">
        <v>0</v>
      </c>
      <c r="DC151" s="457">
        <v>0</v>
      </c>
      <c r="DD151" s="457">
        <v>0</v>
      </c>
      <c r="DE151" s="457">
        <v>0</v>
      </c>
      <c r="DF151" s="457">
        <v>0</v>
      </c>
      <c r="DG151" s="457">
        <v>0</v>
      </c>
      <c r="DH151" s="457">
        <v>0</v>
      </c>
      <c r="DI151" s="457">
        <v>617</v>
      </c>
      <c r="DJ151" s="457">
        <v>0</v>
      </c>
      <c r="DK151" s="457">
        <v>0</v>
      </c>
      <c r="DL151" s="457">
        <v>236</v>
      </c>
      <c r="DM151" s="457">
        <v>0</v>
      </c>
      <c r="DN151" s="457">
        <v>0</v>
      </c>
      <c r="DO151" s="457">
        <v>0</v>
      </c>
      <c r="DP151" s="457">
        <v>0</v>
      </c>
      <c r="DQ151" s="457">
        <v>0</v>
      </c>
      <c r="DR151" s="457">
        <v>103813</v>
      </c>
      <c r="DS151" s="457">
        <v>80572</v>
      </c>
      <c r="DT151" s="457">
        <v>78190</v>
      </c>
      <c r="DU151" s="457">
        <v>0</v>
      </c>
      <c r="DV151" s="457">
        <v>37442</v>
      </c>
      <c r="DW151" s="457">
        <v>11713</v>
      </c>
      <c r="DX151" s="457">
        <v>2</v>
      </c>
      <c r="DY151" s="362">
        <v>0</v>
      </c>
      <c r="DZ151">
        <v>0</v>
      </c>
      <c r="EA151">
        <v>-1000</v>
      </c>
    </row>
    <row r="152" spans="1:131">
      <c r="A152" s="362" t="s">
        <v>2388</v>
      </c>
      <c r="B152" s="457">
        <v>0</v>
      </c>
      <c r="C152" s="457">
        <v>0</v>
      </c>
      <c r="D152" s="457">
        <v>0</v>
      </c>
      <c r="E152" s="457">
        <v>0</v>
      </c>
      <c r="F152" s="457">
        <v>0</v>
      </c>
      <c r="G152" s="457">
        <v>0</v>
      </c>
      <c r="H152" s="457">
        <v>0</v>
      </c>
      <c r="I152" s="457">
        <v>0</v>
      </c>
      <c r="J152" s="457">
        <v>0</v>
      </c>
      <c r="K152" s="457">
        <v>0</v>
      </c>
      <c r="L152" s="457">
        <v>0</v>
      </c>
      <c r="M152" s="457">
        <v>0</v>
      </c>
      <c r="N152" s="457">
        <v>0</v>
      </c>
      <c r="O152" s="457">
        <v>0</v>
      </c>
      <c r="P152" s="457">
        <v>0</v>
      </c>
      <c r="Q152" s="457">
        <v>18</v>
      </c>
      <c r="R152" s="457">
        <v>0</v>
      </c>
      <c r="S152" s="457">
        <v>0</v>
      </c>
      <c r="T152" s="457">
        <v>0</v>
      </c>
      <c r="U152" s="457">
        <v>0</v>
      </c>
      <c r="V152" s="457">
        <v>0</v>
      </c>
      <c r="W152" s="457">
        <v>0</v>
      </c>
      <c r="X152" s="457">
        <v>0</v>
      </c>
      <c r="Y152" s="457">
        <v>0</v>
      </c>
      <c r="Z152" s="457">
        <v>0</v>
      </c>
      <c r="AA152" s="457">
        <v>0</v>
      </c>
      <c r="AB152" s="457">
        <v>0</v>
      </c>
      <c r="AC152" s="457">
        <v>0</v>
      </c>
      <c r="AD152" s="457">
        <v>0</v>
      </c>
      <c r="AE152" s="457">
        <v>0</v>
      </c>
      <c r="AF152" s="457">
        <v>0</v>
      </c>
      <c r="AG152" s="457">
        <v>0</v>
      </c>
      <c r="AH152" s="457">
        <v>0</v>
      </c>
      <c r="AI152" s="457">
        <v>0</v>
      </c>
      <c r="AJ152" s="457">
        <v>0</v>
      </c>
      <c r="AK152" s="457">
        <v>0</v>
      </c>
      <c r="AL152" s="457">
        <v>0</v>
      </c>
      <c r="AM152" s="457">
        <v>0</v>
      </c>
      <c r="AN152" s="457">
        <v>0</v>
      </c>
      <c r="AO152" s="457">
        <v>1185</v>
      </c>
      <c r="AP152" s="457">
        <v>247</v>
      </c>
      <c r="AQ152" s="457">
        <v>0</v>
      </c>
      <c r="AR152" s="457">
        <v>0</v>
      </c>
      <c r="AS152" s="457">
        <v>0</v>
      </c>
      <c r="AT152" s="457">
        <v>0</v>
      </c>
      <c r="AU152" s="457">
        <v>6170</v>
      </c>
      <c r="AV152" s="457">
        <v>291</v>
      </c>
      <c r="AW152" s="457">
        <v>0</v>
      </c>
      <c r="AX152" s="457">
        <v>96</v>
      </c>
      <c r="AY152" s="457">
        <v>172</v>
      </c>
      <c r="AZ152" s="457">
        <v>0</v>
      </c>
      <c r="BA152" s="457">
        <v>0</v>
      </c>
      <c r="BB152" s="457">
        <v>0</v>
      </c>
      <c r="BC152" s="457">
        <v>0</v>
      </c>
      <c r="BD152" s="457">
        <v>0</v>
      </c>
      <c r="BE152" s="457">
        <v>264</v>
      </c>
      <c r="BF152" s="457">
        <v>0</v>
      </c>
      <c r="BG152" s="457">
        <v>26</v>
      </c>
      <c r="BH152" s="457">
        <v>19</v>
      </c>
      <c r="BI152" s="457">
        <v>0</v>
      </c>
      <c r="BJ152" s="457">
        <v>0</v>
      </c>
      <c r="BK152" s="457">
        <v>0</v>
      </c>
      <c r="BL152" s="457">
        <v>0</v>
      </c>
      <c r="BM152" s="457">
        <v>0</v>
      </c>
      <c r="BN152" s="457">
        <v>0</v>
      </c>
      <c r="BO152" s="457">
        <v>0</v>
      </c>
      <c r="BP152" s="457">
        <v>0</v>
      </c>
      <c r="BQ152" s="457">
        <v>0</v>
      </c>
      <c r="BR152" s="457">
        <v>0</v>
      </c>
      <c r="BS152" s="457">
        <v>0</v>
      </c>
      <c r="BT152" s="457">
        <v>0</v>
      </c>
      <c r="BU152" s="457">
        <v>0</v>
      </c>
      <c r="BV152" s="457">
        <v>0</v>
      </c>
      <c r="BW152" s="457">
        <v>0</v>
      </c>
      <c r="BX152" s="457">
        <v>0</v>
      </c>
      <c r="BY152" s="457">
        <v>0</v>
      </c>
      <c r="BZ152" s="457">
        <v>0</v>
      </c>
      <c r="CA152" s="457">
        <v>0</v>
      </c>
      <c r="CB152" s="457">
        <v>0</v>
      </c>
      <c r="CC152" s="457">
        <v>0</v>
      </c>
      <c r="CD152" s="457">
        <v>0</v>
      </c>
      <c r="CE152" s="457">
        <v>12</v>
      </c>
      <c r="CF152" s="457">
        <v>0</v>
      </c>
      <c r="CG152" s="457">
        <v>0</v>
      </c>
      <c r="CH152" s="457">
        <v>1932</v>
      </c>
      <c r="CI152" s="457">
        <v>0</v>
      </c>
      <c r="CJ152" s="457">
        <v>0</v>
      </c>
      <c r="CK152" s="457">
        <v>0</v>
      </c>
      <c r="CL152" s="457">
        <v>0</v>
      </c>
      <c r="CM152" s="457">
        <v>0</v>
      </c>
      <c r="CN152" s="457">
        <v>0</v>
      </c>
      <c r="CO152" s="457">
        <v>0</v>
      </c>
      <c r="CP152" s="457">
        <v>0</v>
      </c>
      <c r="CQ152" s="457">
        <v>0</v>
      </c>
      <c r="CR152" s="457">
        <v>0</v>
      </c>
      <c r="CS152" s="457">
        <v>0</v>
      </c>
      <c r="CT152" s="457">
        <v>0</v>
      </c>
      <c r="CU152" s="457">
        <v>0</v>
      </c>
      <c r="CV152" s="457">
        <v>0</v>
      </c>
      <c r="CW152" s="457">
        <v>0</v>
      </c>
      <c r="CX152" s="457">
        <v>0</v>
      </c>
      <c r="CY152" s="457">
        <v>0</v>
      </c>
      <c r="CZ152" s="457">
        <v>117</v>
      </c>
      <c r="DA152" s="457">
        <v>0</v>
      </c>
      <c r="DB152" s="457">
        <v>0</v>
      </c>
      <c r="DC152" s="457">
        <v>0</v>
      </c>
      <c r="DD152" s="457">
        <v>0</v>
      </c>
      <c r="DE152" s="457">
        <v>0</v>
      </c>
      <c r="DF152" s="457">
        <v>0</v>
      </c>
      <c r="DG152" s="457">
        <v>0</v>
      </c>
      <c r="DH152" s="457">
        <v>0</v>
      </c>
      <c r="DI152" s="457">
        <v>262</v>
      </c>
      <c r="DJ152" s="457">
        <v>898</v>
      </c>
      <c r="DK152" s="457">
        <v>336</v>
      </c>
      <c r="DL152" s="457">
        <v>282</v>
      </c>
      <c r="DM152" s="457">
        <v>0</v>
      </c>
      <c r="DN152" s="457">
        <v>0</v>
      </c>
      <c r="DO152" s="457">
        <v>0</v>
      </c>
      <c r="DP152" s="457">
        <v>0</v>
      </c>
      <c r="DQ152" s="457">
        <v>0</v>
      </c>
      <c r="DR152" s="457">
        <v>17668</v>
      </c>
      <c r="DS152" s="457">
        <v>0</v>
      </c>
      <c r="DT152" s="457">
        <v>1468</v>
      </c>
      <c r="DU152" s="457">
        <v>0</v>
      </c>
      <c r="DV152" s="457">
        <v>37949</v>
      </c>
      <c r="DW152" s="457">
        <v>5312</v>
      </c>
      <c r="DX152" s="457">
        <v>0</v>
      </c>
      <c r="DY152" s="362">
        <v>537</v>
      </c>
      <c r="DZ152">
        <v>0</v>
      </c>
      <c r="EA152">
        <v>0</v>
      </c>
    </row>
    <row r="153" spans="1:131">
      <c r="A153" s="362" t="s">
        <v>2436</v>
      </c>
      <c r="B153" s="457">
        <v>0</v>
      </c>
      <c r="C153" s="457">
        <v>0</v>
      </c>
      <c r="D153" s="457">
        <v>0</v>
      </c>
      <c r="E153" s="457">
        <v>0</v>
      </c>
      <c r="F153" s="457">
        <v>0</v>
      </c>
      <c r="G153" s="457">
        <v>0</v>
      </c>
      <c r="H153" s="457">
        <v>0</v>
      </c>
      <c r="I153" s="457">
        <v>0</v>
      </c>
      <c r="J153" s="457">
        <v>0</v>
      </c>
      <c r="K153" s="457">
        <v>0</v>
      </c>
      <c r="L153" s="457">
        <v>0</v>
      </c>
      <c r="M153" s="457">
        <v>0</v>
      </c>
      <c r="N153" s="457">
        <v>-20</v>
      </c>
      <c r="O153" s="457">
        <v>0</v>
      </c>
      <c r="P153" s="457">
        <v>0</v>
      </c>
      <c r="Q153" s="457">
        <v>85</v>
      </c>
      <c r="R153" s="457">
        <v>0</v>
      </c>
      <c r="S153" s="457">
        <v>0</v>
      </c>
      <c r="T153" s="457">
        <v>0</v>
      </c>
      <c r="U153" s="457">
        <v>0</v>
      </c>
      <c r="V153" s="457">
        <v>0</v>
      </c>
      <c r="W153" s="457">
        <v>0</v>
      </c>
      <c r="X153" s="457">
        <v>0</v>
      </c>
      <c r="Y153" s="457">
        <v>0</v>
      </c>
      <c r="Z153" s="457">
        <v>0</v>
      </c>
      <c r="AA153" s="457">
        <v>0</v>
      </c>
      <c r="AB153" s="457">
        <v>0</v>
      </c>
      <c r="AC153" s="457">
        <v>0</v>
      </c>
      <c r="AD153" s="457">
        <v>0</v>
      </c>
      <c r="AE153" s="457">
        <v>0</v>
      </c>
      <c r="AF153" s="457">
        <v>0</v>
      </c>
      <c r="AG153" s="457">
        <v>0</v>
      </c>
      <c r="AH153" s="457">
        <v>0</v>
      </c>
      <c r="AI153" s="457">
        <v>0</v>
      </c>
      <c r="AJ153" s="457">
        <v>0</v>
      </c>
      <c r="AK153" s="457">
        <v>0</v>
      </c>
      <c r="AL153" s="457">
        <v>0</v>
      </c>
      <c r="AM153" s="457">
        <v>0</v>
      </c>
      <c r="AN153" s="457">
        <v>0</v>
      </c>
      <c r="AO153" s="457">
        <v>12823</v>
      </c>
      <c r="AP153" s="457">
        <v>1030</v>
      </c>
      <c r="AQ153" s="457">
        <v>633</v>
      </c>
      <c r="AR153" s="457">
        <v>282</v>
      </c>
      <c r="AS153" s="457">
        <v>0</v>
      </c>
      <c r="AT153" s="457">
        <v>0</v>
      </c>
      <c r="AU153" s="457">
        <v>148</v>
      </c>
      <c r="AV153" s="457">
        <v>11</v>
      </c>
      <c r="AW153" s="457">
        <v>0</v>
      </c>
      <c r="AX153" s="457">
        <v>258</v>
      </c>
      <c r="AY153" s="457">
        <v>0</v>
      </c>
      <c r="AZ153" s="457">
        <v>0</v>
      </c>
      <c r="BA153" s="457">
        <v>0</v>
      </c>
      <c r="BB153" s="457">
        <v>0</v>
      </c>
      <c r="BC153" s="457">
        <v>0</v>
      </c>
      <c r="BD153" s="457">
        <v>0</v>
      </c>
      <c r="BE153" s="457">
        <v>0</v>
      </c>
      <c r="BF153" s="457">
        <v>0</v>
      </c>
      <c r="BG153" s="457">
        <v>0</v>
      </c>
      <c r="BH153" s="457">
        <v>0</v>
      </c>
      <c r="BI153" s="457">
        <v>0</v>
      </c>
      <c r="BJ153" s="457">
        <v>0</v>
      </c>
      <c r="BK153" s="457">
        <v>0</v>
      </c>
      <c r="BL153" s="457">
        <v>0</v>
      </c>
      <c r="BM153" s="457">
        <v>50</v>
      </c>
      <c r="BN153" s="457">
        <v>0</v>
      </c>
      <c r="BO153" s="457">
        <v>0</v>
      </c>
      <c r="BP153" s="457">
        <v>0</v>
      </c>
      <c r="BQ153" s="457">
        <v>0</v>
      </c>
      <c r="BR153" s="457">
        <v>0</v>
      </c>
      <c r="BS153" s="457">
        <v>0</v>
      </c>
      <c r="BT153" s="457">
        <v>0</v>
      </c>
      <c r="BU153" s="457">
        <v>0</v>
      </c>
      <c r="BV153" s="457">
        <v>0</v>
      </c>
      <c r="BW153" s="457">
        <v>0</v>
      </c>
      <c r="BX153" s="457">
        <v>0</v>
      </c>
      <c r="BY153" s="457">
        <v>0</v>
      </c>
      <c r="BZ153" s="457">
        <v>0</v>
      </c>
      <c r="CA153" s="457">
        <v>0</v>
      </c>
      <c r="CB153" s="457">
        <v>0</v>
      </c>
      <c r="CC153" s="457">
        <v>0</v>
      </c>
      <c r="CD153" s="457">
        <v>0</v>
      </c>
      <c r="CE153" s="457">
        <v>11</v>
      </c>
      <c r="CF153" s="457">
        <v>0</v>
      </c>
      <c r="CG153" s="457">
        <v>0</v>
      </c>
      <c r="CH153" s="457">
        <v>0</v>
      </c>
      <c r="CI153" s="457">
        <v>0</v>
      </c>
      <c r="CJ153" s="457">
        <v>0</v>
      </c>
      <c r="CK153" s="457">
        <v>0</v>
      </c>
      <c r="CL153" s="457">
        <v>0</v>
      </c>
      <c r="CM153" s="457">
        <v>0</v>
      </c>
      <c r="CN153" s="457">
        <v>177</v>
      </c>
      <c r="CO153" s="457">
        <v>0</v>
      </c>
      <c r="CP153" s="457">
        <v>0</v>
      </c>
      <c r="CQ153" s="457">
        <v>97</v>
      </c>
      <c r="CR153" s="457">
        <v>0</v>
      </c>
      <c r="CS153" s="457">
        <v>0</v>
      </c>
      <c r="CT153" s="457">
        <v>0</v>
      </c>
      <c r="CU153" s="457">
        <v>0</v>
      </c>
      <c r="CV153" s="457">
        <v>0</v>
      </c>
      <c r="CW153" s="457">
        <v>1021</v>
      </c>
      <c r="CX153" s="457">
        <v>26</v>
      </c>
      <c r="CY153" s="457">
        <v>0</v>
      </c>
      <c r="CZ153" s="457">
        <v>0</v>
      </c>
      <c r="DA153" s="457">
        <v>0</v>
      </c>
      <c r="DB153" s="457">
        <v>0</v>
      </c>
      <c r="DC153" s="457">
        <v>0</v>
      </c>
      <c r="DD153" s="457">
        <v>0</v>
      </c>
      <c r="DE153" s="457">
        <v>0</v>
      </c>
      <c r="DF153" s="457">
        <v>0</v>
      </c>
      <c r="DG153" s="457">
        <v>0</v>
      </c>
      <c r="DH153" s="457">
        <v>0</v>
      </c>
      <c r="DI153" s="457">
        <v>481</v>
      </c>
      <c r="DJ153" s="457">
        <v>122</v>
      </c>
      <c r="DK153" s="457">
        <v>0</v>
      </c>
      <c r="DL153" s="457">
        <v>0</v>
      </c>
      <c r="DM153" s="457">
        <v>0</v>
      </c>
      <c r="DN153" s="457">
        <v>0</v>
      </c>
      <c r="DO153" s="457">
        <v>1268</v>
      </c>
      <c r="DP153" s="457">
        <v>0</v>
      </c>
      <c r="DQ153" s="457">
        <v>0</v>
      </c>
      <c r="DR153" s="457">
        <v>116084</v>
      </c>
      <c r="DS153" s="457">
        <v>74776</v>
      </c>
      <c r="DT153" s="457">
        <v>71311</v>
      </c>
      <c r="DU153" s="457">
        <v>15978</v>
      </c>
      <c r="DV153" s="457">
        <v>2418</v>
      </c>
      <c r="DW153" s="457">
        <v>8998</v>
      </c>
      <c r="DX153" s="457">
        <v>43</v>
      </c>
      <c r="DY153" s="362">
        <v>0</v>
      </c>
      <c r="DZ153">
        <v>0</v>
      </c>
      <c r="EA153">
        <v>3456</v>
      </c>
    </row>
    <row r="154" spans="1:131">
      <c r="A154" s="362" t="s">
        <v>2582</v>
      </c>
      <c r="B154" s="457">
        <v>0</v>
      </c>
      <c r="C154" s="457">
        <v>0</v>
      </c>
      <c r="D154" s="457">
        <v>0</v>
      </c>
      <c r="E154" s="457">
        <v>0</v>
      </c>
      <c r="F154" s="457">
        <v>0</v>
      </c>
      <c r="G154" s="457">
        <v>0</v>
      </c>
      <c r="H154" s="457">
        <v>0</v>
      </c>
      <c r="I154" s="457">
        <v>0</v>
      </c>
      <c r="J154" s="457">
        <v>0</v>
      </c>
      <c r="K154" s="457">
        <v>0</v>
      </c>
      <c r="L154" s="457">
        <v>0</v>
      </c>
      <c r="M154" s="457">
        <v>0</v>
      </c>
      <c r="N154" s="457">
        <v>0</v>
      </c>
      <c r="O154" s="457">
        <v>0</v>
      </c>
      <c r="P154" s="457">
        <v>0</v>
      </c>
      <c r="Q154" s="457">
        <v>0</v>
      </c>
      <c r="R154" s="457">
        <v>0</v>
      </c>
      <c r="S154" s="457">
        <v>0</v>
      </c>
      <c r="T154" s="457">
        <v>0</v>
      </c>
      <c r="U154" s="457">
        <v>0</v>
      </c>
      <c r="V154" s="457">
        <v>0</v>
      </c>
      <c r="W154" s="457">
        <v>0</v>
      </c>
      <c r="X154" s="457">
        <v>0</v>
      </c>
      <c r="Y154" s="457">
        <v>0</v>
      </c>
      <c r="Z154" s="457">
        <v>0</v>
      </c>
      <c r="AA154" s="457">
        <v>0</v>
      </c>
      <c r="AB154" s="457">
        <v>0</v>
      </c>
      <c r="AC154" s="457">
        <v>0</v>
      </c>
      <c r="AD154" s="457">
        <v>0</v>
      </c>
      <c r="AE154" s="457">
        <v>0</v>
      </c>
      <c r="AF154" s="457">
        <v>0</v>
      </c>
      <c r="AG154" s="457">
        <v>0</v>
      </c>
      <c r="AH154" s="457">
        <v>0</v>
      </c>
      <c r="AI154" s="457">
        <v>0</v>
      </c>
      <c r="AJ154" s="457">
        <v>0</v>
      </c>
      <c r="AK154" s="457">
        <v>0</v>
      </c>
      <c r="AL154" s="457">
        <v>0</v>
      </c>
      <c r="AM154" s="457">
        <v>0</v>
      </c>
      <c r="AN154" s="457">
        <v>0</v>
      </c>
      <c r="AO154" s="457">
        <v>3171</v>
      </c>
      <c r="AP154" s="457">
        <v>289</v>
      </c>
      <c r="AQ154" s="457">
        <v>339</v>
      </c>
      <c r="AR154" s="457">
        <v>0</v>
      </c>
      <c r="AS154" s="457">
        <v>0</v>
      </c>
      <c r="AT154" s="457">
        <v>0</v>
      </c>
      <c r="AU154" s="457">
        <v>1200</v>
      </c>
      <c r="AV154" s="457">
        <v>921</v>
      </c>
      <c r="AW154" s="457">
        <v>0</v>
      </c>
      <c r="AX154" s="457">
        <v>133</v>
      </c>
      <c r="AY154" s="457">
        <v>0</v>
      </c>
      <c r="AZ154" s="457">
        <v>0</v>
      </c>
      <c r="BA154" s="457">
        <v>0</v>
      </c>
      <c r="BB154" s="457">
        <v>0</v>
      </c>
      <c r="BC154" s="457">
        <v>0</v>
      </c>
      <c r="BD154" s="457">
        <v>0</v>
      </c>
      <c r="BE154" s="457">
        <v>0</v>
      </c>
      <c r="BF154" s="457">
        <v>0</v>
      </c>
      <c r="BG154" s="457">
        <v>0</v>
      </c>
      <c r="BH154" s="457">
        <v>0</v>
      </c>
      <c r="BI154" s="457">
        <v>0</v>
      </c>
      <c r="BJ154" s="457">
        <v>0</v>
      </c>
      <c r="BK154" s="457">
        <v>0</v>
      </c>
      <c r="BL154" s="457">
        <v>0</v>
      </c>
      <c r="BM154" s="457">
        <v>0</v>
      </c>
      <c r="BN154" s="457">
        <v>0</v>
      </c>
      <c r="BO154" s="457">
        <v>0</v>
      </c>
      <c r="BP154" s="457">
        <v>0</v>
      </c>
      <c r="BQ154" s="457">
        <v>0</v>
      </c>
      <c r="BR154" s="457">
        <v>0</v>
      </c>
      <c r="BS154" s="457">
        <v>0</v>
      </c>
      <c r="BT154" s="457">
        <v>0</v>
      </c>
      <c r="BU154" s="457">
        <v>0</v>
      </c>
      <c r="BV154" s="457">
        <v>0</v>
      </c>
      <c r="BW154" s="457">
        <v>0</v>
      </c>
      <c r="BX154" s="457">
        <v>0</v>
      </c>
      <c r="BY154" s="457">
        <v>0</v>
      </c>
      <c r="BZ154" s="457">
        <v>0</v>
      </c>
      <c r="CA154" s="457">
        <v>0</v>
      </c>
      <c r="CB154" s="457">
        <v>0</v>
      </c>
      <c r="CC154" s="457">
        <v>0</v>
      </c>
      <c r="CD154" s="457">
        <v>0</v>
      </c>
      <c r="CE154" s="457">
        <v>0</v>
      </c>
      <c r="CF154" s="457">
        <v>0</v>
      </c>
      <c r="CG154" s="457">
        <v>0</v>
      </c>
      <c r="CH154" s="457">
        <v>0</v>
      </c>
      <c r="CI154" s="457">
        <v>0</v>
      </c>
      <c r="CJ154" s="457">
        <v>0</v>
      </c>
      <c r="CK154" s="457">
        <v>0</v>
      </c>
      <c r="CL154" s="457">
        <v>0</v>
      </c>
      <c r="CM154" s="457">
        <v>0</v>
      </c>
      <c r="CN154" s="457">
        <v>0</v>
      </c>
      <c r="CO154" s="457">
        <v>0</v>
      </c>
      <c r="CP154" s="457">
        <v>0</v>
      </c>
      <c r="CQ154" s="457">
        <v>0</v>
      </c>
      <c r="CR154" s="457">
        <v>0</v>
      </c>
      <c r="CS154" s="457">
        <v>0</v>
      </c>
      <c r="CT154" s="457">
        <v>0</v>
      </c>
      <c r="CU154" s="457">
        <v>0</v>
      </c>
      <c r="CV154" s="457">
        <v>0</v>
      </c>
      <c r="CW154" s="457">
        <v>0</v>
      </c>
      <c r="CX154" s="457">
        <v>0</v>
      </c>
      <c r="CY154" s="457">
        <v>0</v>
      </c>
      <c r="CZ154" s="457">
        <v>0</v>
      </c>
      <c r="DA154" s="457">
        <v>0</v>
      </c>
      <c r="DB154" s="457">
        <v>0</v>
      </c>
      <c r="DC154" s="457">
        <v>0</v>
      </c>
      <c r="DD154" s="457">
        <v>0</v>
      </c>
      <c r="DE154" s="457">
        <v>0</v>
      </c>
      <c r="DF154" s="457">
        <v>0</v>
      </c>
      <c r="DG154" s="457">
        <v>0</v>
      </c>
      <c r="DH154" s="457">
        <v>0</v>
      </c>
      <c r="DI154" s="457">
        <v>1058</v>
      </c>
      <c r="DJ154" s="457">
        <v>507</v>
      </c>
      <c r="DK154" s="457">
        <v>0</v>
      </c>
      <c r="DL154" s="457">
        <v>0</v>
      </c>
      <c r="DM154" s="457">
        <v>0</v>
      </c>
      <c r="DN154" s="457">
        <v>0</v>
      </c>
      <c r="DO154" s="457">
        <v>0</v>
      </c>
      <c r="DP154" s="457">
        <v>0</v>
      </c>
      <c r="DQ154" s="457">
        <v>0</v>
      </c>
      <c r="DR154" s="457">
        <v>32799</v>
      </c>
      <c r="DS154" s="457">
        <v>31484</v>
      </c>
      <c r="DT154" s="457">
        <v>31315</v>
      </c>
      <c r="DU154" s="457">
        <v>990</v>
      </c>
      <c r="DV154" s="457">
        <v>18160</v>
      </c>
      <c r="DW154" s="457">
        <v>3130</v>
      </c>
      <c r="DX154" s="457">
        <v>3363</v>
      </c>
      <c r="DY154" s="362">
        <v>0</v>
      </c>
      <c r="DZ154">
        <v>0</v>
      </c>
      <c r="EA154">
        <v>0</v>
      </c>
    </row>
    <row r="155" spans="1:131">
      <c r="A155" s="362" t="s">
        <v>2678</v>
      </c>
      <c r="B155" s="457">
        <v>0</v>
      </c>
      <c r="C155" s="457">
        <v>0</v>
      </c>
      <c r="D155" s="457">
        <v>0</v>
      </c>
      <c r="E155" s="457">
        <v>0</v>
      </c>
      <c r="F155" s="457">
        <v>0</v>
      </c>
      <c r="G155" s="457">
        <v>0</v>
      </c>
      <c r="H155" s="457">
        <v>0</v>
      </c>
      <c r="I155" s="457">
        <v>0</v>
      </c>
      <c r="J155" s="457">
        <v>0</v>
      </c>
      <c r="K155" s="457">
        <v>0</v>
      </c>
      <c r="L155" s="457">
        <v>0</v>
      </c>
      <c r="M155" s="457">
        <v>0</v>
      </c>
      <c r="N155" s="457">
        <v>150</v>
      </c>
      <c r="O155" s="457">
        <v>0</v>
      </c>
      <c r="P155" s="457">
        <v>0</v>
      </c>
      <c r="Q155" s="457">
        <v>0</v>
      </c>
      <c r="R155" s="457">
        <v>0</v>
      </c>
      <c r="S155" s="457">
        <v>0</v>
      </c>
      <c r="T155" s="457">
        <v>0</v>
      </c>
      <c r="U155" s="457">
        <v>0</v>
      </c>
      <c r="V155" s="457">
        <v>0</v>
      </c>
      <c r="W155" s="457">
        <v>0</v>
      </c>
      <c r="X155" s="457">
        <v>0</v>
      </c>
      <c r="Y155" s="457">
        <v>0</v>
      </c>
      <c r="Z155" s="457">
        <v>0</v>
      </c>
      <c r="AA155" s="457">
        <v>0</v>
      </c>
      <c r="AB155" s="457">
        <v>0</v>
      </c>
      <c r="AC155" s="457">
        <v>0</v>
      </c>
      <c r="AD155" s="457">
        <v>0</v>
      </c>
      <c r="AE155" s="457">
        <v>0</v>
      </c>
      <c r="AF155" s="457">
        <v>0</v>
      </c>
      <c r="AG155" s="457">
        <v>0</v>
      </c>
      <c r="AH155" s="457">
        <v>0</v>
      </c>
      <c r="AI155" s="457">
        <v>0</v>
      </c>
      <c r="AJ155" s="457">
        <v>0</v>
      </c>
      <c r="AK155" s="457">
        <v>0</v>
      </c>
      <c r="AL155" s="457">
        <v>0</v>
      </c>
      <c r="AM155" s="457">
        <v>0</v>
      </c>
      <c r="AN155" s="457">
        <v>0</v>
      </c>
      <c r="AO155" s="457">
        <v>5481</v>
      </c>
      <c r="AP155" s="457">
        <v>0</v>
      </c>
      <c r="AQ155" s="457">
        <v>2156</v>
      </c>
      <c r="AR155" s="457">
        <v>1010</v>
      </c>
      <c r="AS155" s="457">
        <v>0</v>
      </c>
      <c r="AT155" s="457">
        <v>0</v>
      </c>
      <c r="AU155" s="457">
        <v>288</v>
      </c>
      <c r="AV155" s="457">
        <v>0</v>
      </c>
      <c r="AW155" s="457">
        <v>0</v>
      </c>
      <c r="AX155" s="457">
        <v>1783</v>
      </c>
      <c r="AY155" s="457">
        <v>0</v>
      </c>
      <c r="AZ155" s="457">
        <v>0</v>
      </c>
      <c r="BA155" s="457">
        <v>0</v>
      </c>
      <c r="BB155" s="457">
        <v>0</v>
      </c>
      <c r="BC155" s="457">
        <v>0</v>
      </c>
      <c r="BD155" s="457">
        <v>0</v>
      </c>
      <c r="BE155" s="457">
        <v>0</v>
      </c>
      <c r="BF155" s="457">
        <v>0</v>
      </c>
      <c r="BG155" s="457">
        <v>0</v>
      </c>
      <c r="BH155" s="457">
        <v>0</v>
      </c>
      <c r="BI155" s="457">
        <v>0</v>
      </c>
      <c r="BJ155" s="457">
        <v>0</v>
      </c>
      <c r="BK155" s="457">
        <v>0</v>
      </c>
      <c r="BL155" s="457">
        <v>0</v>
      </c>
      <c r="BM155" s="457">
        <v>5</v>
      </c>
      <c r="BN155" s="457">
        <v>0</v>
      </c>
      <c r="BO155" s="457">
        <v>0</v>
      </c>
      <c r="BP155" s="457">
        <v>0</v>
      </c>
      <c r="BQ155" s="457">
        <v>0</v>
      </c>
      <c r="BR155" s="457">
        <v>0</v>
      </c>
      <c r="BS155" s="457">
        <v>0</v>
      </c>
      <c r="BT155" s="457">
        <v>0</v>
      </c>
      <c r="BU155" s="457">
        <v>0</v>
      </c>
      <c r="BV155" s="457">
        <v>0</v>
      </c>
      <c r="BW155" s="457">
        <v>0</v>
      </c>
      <c r="BX155" s="457">
        <v>0</v>
      </c>
      <c r="BY155" s="457">
        <v>0</v>
      </c>
      <c r="BZ155" s="457">
        <v>0</v>
      </c>
      <c r="CA155" s="457">
        <v>0</v>
      </c>
      <c r="CB155" s="457">
        <v>0</v>
      </c>
      <c r="CC155" s="457">
        <v>0</v>
      </c>
      <c r="CD155" s="457">
        <v>0</v>
      </c>
      <c r="CE155" s="457">
        <v>147</v>
      </c>
      <c r="CF155" s="457">
        <v>0</v>
      </c>
      <c r="CG155" s="457">
        <v>0</v>
      </c>
      <c r="CH155" s="457">
        <v>0</v>
      </c>
      <c r="CI155" s="457">
        <v>0</v>
      </c>
      <c r="CJ155" s="457">
        <v>0</v>
      </c>
      <c r="CK155" s="457">
        <v>0</v>
      </c>
      <c r="CL155" s="457">
        <v>0</v>
      </c>
      <c r="CM155" s="457">
        <v>0</v>
      </c>
      <c r="CN155" s="457">
        <v>0</v>
      </c>
      <c r="CO155" s="457">
        <v>0</v>
      </c>
      <c r="CP155" s="457">
        <v>0</v>
      </c>
      <c r="CQ155" s="457">
        <v>0</v>
      </c>
      <c r="CR155" s="457">
        <v>0</v>
      </c>
      <c r="CS155" s="457">
        <v>0</v>
      </c>
      <c r="CT155" s="457">
        <v>18</v>
      </c>
      <c r="CU155" s="457">
        <v>0</v>
      </c>
      <c r="CV155" s="457">
        <v>0</v>
      </c>
      <c r="CW155" s="457">
        <v>0</v>
      </c>
      <c r="CX155" s="457">
        <v>0</v>
      </c>
      <c r="CY155" s="457">
        <v>0</v>
      </c>
      <c r="CZ155" s="457">
        <v>111</v>
      </c>
      <c r="DA155" s="457">
        <v>0</v>
      </c>
      <c r="DB155" s="457">
        <v>0</v>
      </c>
      <c r="DC155" s="457">
        <v>0</v>
      </c>
      <c r="DD155" s="457">
        <v>0</v>
      </c>
      <c r="DE155" s="457">
        <v>0</v>
      </c>
      <c r="DF155" s="457">
        <v>0</v>
      </c>
      <c r="DG155" s="457">
        <v>0</v>
      </c>
      <c r="DH155" s="457">
        <v>0</v>
      </c>
      <c r="DI155" s="457">
        <v>111</v>
      </c>
      <c r="DJ155" s="457">
        <v>0</v>
      </c>
      <c r="DK155" s="457">
        <v>0</v>
      </c>
      <c r="DL155" s="457">
        <v>0</v>
      </c>
      <c r="DM155" s="457">
        <v>0</v>
      </c>
      <c r="DN155" s="457">
        <v>0</v>
      </c>
      <c r="DO155" s="457">
        <v>0</v>
      </c>
      <c r="DP155" s="457">
        <v>0</v>
      </c>
      <c r="DQ155" s="457">
        <v>0</v>
      </c>
      <c r="DR155" s="457">
        <v>88904</v>
      </c>
      <c r="DS155" s="457">
        <v>0</v>
      </c>
      <c r="DT155" s="457">
        <v>55081</v>
      </c>
      <c r="DU155" s="457">
        <v>53</v>
      </c>
      <c r="DV155" s="457">
        <v>29500</v>
      </c>
      <c r="DW155" s="457">
        <v>13593</v>
      </c>
      <c r="DX155" s="457">
        <v>3449</v>
      </c>
      <c r="DY155" s="362">
        <v>0</v>
      </c>
      <c r="DZ155">
        <v>0</v>
      </c>
      <c r="EA155">
        <v>0</v>
      </c>
    </row>
    <row r="156" spans="1:131">
      <c r="A156" s="362" t="s">
        <v>2720</v>
      </c>
      <c r="B156" s="457">
        <v>0</v>
      </c>
      <c r="C156" s="457">
        <v>0</v>
      </c>
      <c r="D156" s="457">
        <v>0</v>
      </c>
      <c r="E156" s="457">
        <v>0</v>
      </c>
      <c r="F156" s="457">
        <v>0</v>
      </c>
      <c r="G156" s="457">
        <v>0</v>
      </c>
      <c r="H156" s="457">
        <v>0</v>
      </c>
      <c r="I156" s="457">
        <v>0</v>
      </c>
      <c r="J156" s="457">
        <v>0</v>
      </c>
      <c r="K156" s="457">
        <v>0</v>
      </c>
      <c r="L156" s="457">
        <v>0</v>
      </c>
      <c r="M156" s="457">
        <v>0</v>
      </c>
      <c r="N156" s="457">
        <v>0</v>
      </c>
      <c r="O156" s="457">
        <v>0</v>
      </c>
      <c r="P156" s="457">
        <v>0</v>
      </c>
      <c r="Q156" s="457">
        <v>-6</v>
      </c>
      <c r="R156" s="457">
        <v>0</v>
      </c>
      <c r="S156" s="457">
        <v>0</v>
      </c>
      <c r="T156" s="457">
        <v>0</v>
      </c>
      <c r="U156" s="457">
        <v>0</v>
      </c>
      <c r="V156" s="457">
        <v>0</v>
      </c>
      <c r="W156" s="457">
        <v>0</v>
      </c>
      <c r="X156" s="457">
        <v>0</v>
      </c>
      <c r="Y156" s="457">
        <v>0</v>
      </c>
      <c r="Z156" s="457">
        <v>0</v>
      </c>
      <c r="AA156" s="457">
        <v>0</v>
      </c>
      <c r="AB156" s="457">
        <v>0</v>
      </c>
      <c r="AC156" s="457">
        <v>0</v>
      </c>
      <c r="AD156" s="457">
        <v>0</v>
      </c>
      <c r="AE156" s="457">
        <v>0</v>
      </c>
      <c r="AF156" s="457">
        <v>0</v>
      </c>
      <c r="AG156" s="457">
        <v>0</v>
      </c>
      <c r="AH156" s="457">
        <v>0</v>
      </c>
      <c r="AI156" s="457">
        <v>0</v>
      </c>
      <c r="AJ156" s="457">
        <v>0</v>
      </c>
      <c r="AK156" s="457">
        <v>0</v>
      </c>
      <c r="AL156" s="457">
        <v>0</v>
      </c>
      <c r="AM156" s="457">
        <v>0</v>
      </c>
      <c r="AN156" s="457">
        <v>0</v>
      </c>
      <c r="AO156" s="457">
        <v>3012</v>
      </c>
      <c r="AP156" s="457">
        <v>0</v>
      </c>
      <c r="AQ156" s="457">
        <v>827</v>
      </c>
      <c r="AR156" s="457">
        <v>8</v>
      </c>
      <c r="AS156" s="457">
        <v>40</v>
      </c>
      <c r="AT156" s="457">
        <v>0</v>
      </c>
      <c r="AU156" s="457">
        <v>531</v>
      </c>
      <c r="AV156" s="457">
        <v>150</v>
      </c>
      <c r="AW156" s="457">
        <v>491</v>
      </c>
      <c r="AX156" s="457">
        <v>0</v>
      </c>
      <c r="AY156" s="457">
        <v>0</v>
      </c>
      <c r="AZ156" s="457">
        <v>0</v>
      </c>
      <c r="BA156" s="457">
        <v>0</v>
      </c>
      <c r="BB156" s="457">
        <v>0</v>
      </c>
      <c r="BC156" s="457">
        <v>0</v>
      </c>
      <c r="BD156" s="457">
        <v>0</v>
      </c>
      <c r="BE156" s="457">
        <v>0</v>
      </c>
      <c r="BF156" s="457">
        <v>0</v>
      </c>
      <c r="BG156" s="457">
        <v>12</v>
      </c>
      <c r="BH156" s="457">
        <v>0</v>
      </c>
      <c r="BI156" s="457">
        <v>0</v>
      </c>
      <c r="BJ156" s="457">
        <v>0</v>
      </c>
      <c r="BK156" s="457">
        <v>0</v>
      </c>
      <c r="BL156" s="457">
        <v>0</v>
      </c>
      <c r="BM156" s="457">
        <v>22</v>
      </c>
      <c r="BN156" s="457">
        <v>0</v>
      </c>
      <c r="BO156" s="457">
        <v>0</v>
      </c>
      <c r="BP156" s="457">
        <v>9</v>
      </c>
      <c r="BQ156" s="457">
        <v>0</v>
      </c>
      <c r="BR156" s="457">
        <v>0</v>
      </c>
      <c r="BS156" s="457">
        <v>0</v>
      </c>
      <c r="BT156" s="457">
        <v>0</v>
      </c>
      <c r="BU156" s="457">
        <v>0</v>
      </c>
      <c r="BV156" s="457">
        <v>0</v>
      </c>
      <c r="BW156" s="457">
        <v>0</v>
      </c>
      <c r="BX156" s="457">
        <v>0</v>
      </c>
      <c r="BY156" s="457">
        <v>0</v>
      </c>
      <c r="BZ156" s="457">
        <v>0</v>
      </c>
      <c r="CA156" s="457">
        <v>0</v>
      </c>
      <c r="CB156" s="457">
        <v>0</v>
      </c>
      <c r="CC156" s="457">
        <v>0</v>
      </c>
      <c r="CD156" s="457">
        <v>0</v>
      </c>
      <c r="CE156" s="457">
        <v>294</v>
      </c>
      <c r="CF156" s="457">
        <v>0</v>
      </c>
      <c r="CG156" s="457">
        <v>111</v>
      </c>
      <c r="CH156" s="457">
        <v>0</v>
      </c>
      <c r="CI156" s="457">
        <v>0</v>
      </c>
      <c r="CJ156" s="457">
        <v>0</v>
      </c>
      <c r="CK156" s="457">
        <v>0</v>
      </c>
      <c r="CL156" s="457">
        <v>0</v>
      </c>
      <c r="CM156" s="457">
        <v>0</v>
      </c>
      <c r="CN156" s="457">
        <v>0</v>
      </c>
      <c r="CO156" s="457">
        <v>0</v>
      </c>
      <c r="CP156" s="457">
        <v>0</v>
      </c>
      <c r="CQ156" s="457">
        <v>0</v>
      </c>
      <c r="CR156" s="457">
        <v>0</v>
      </c>
      <c r="CS156" s="457">
        <v>0</v>
      </c>
      <c r="CT156" s="457">
        <v>0</v>
      </c>
      <c r="CU156" s="457">
        <v>0</v>
      </c>
      <c r="CV156" s="457">
        <v>0</v>
      </c>
      <c r="CW156" s="457">
        <v>158</v>
      </c>
      <c r="CX156" s="457">
        <v>32</v>
      </c>
      <c r="CY156" s="457">
        <v>0</v>
      </c>
      <c r="CZ156" s="457">
        <v>-9</v>
      </c>
      <c r="DA156" s="457">
        <v>0</v>
      </c>
      <c r="DB156" s="457">
        <v>0</v>
      </c>
      <c r="DC156" s="457">
        <v>0</v>
      </c>
      <c r="DD156" s="457">
        <v>0</v>
      </c>
      <c r="DE156" s="457">
        <v>0</v>
      </c>
      <c r="DF156" s="457">
        <v>0</v>
      </c>
      <c r="DG156" s="457">
        <v>0</v>
      </c>
      <c r="DH156" s="457">
        <v>0</v>
      </c>
      <c r="DI156" s="457">
        <v>89</v>
      </c>
      <c r="DJ156" s="457">
        <v>0</v>
      </c>
      <c r="DK156" s="457">
        <v>41</v>
      </c>
      <c r="DL156" s="457">
        <v>0</v>
      </c>
      <c r="DM156" s="457">
        <v>0</v>
      </c>
      <c r="DN156" s="457">
        <v>0</v>
      </c>
      <c r="DO156" s="457">
        <v>0</v>
      </c>
      <c r="DP156" s="457">
        <v>0</v>
      </c>
      <c r="DQ156" s="457">
        <v>0</v>
      </c>
      <c r="DR156" s="457">
        <v>41992</v>
      </c>
      <c r="DS156" s="457">
        <v>19733</v>
      </c>
      <c r="DT156" s="457">
        <v>35377</v>
      </c>
      <c r="DU156" s="457">
        <v>0</v>
      </c>
      <c r="DV156" s="457">
        <v>2125</v>
      </c>
      <c r="DW156" s="457">
        <v>1780</v>
      </c>
      <c r="DX156" s="457">
        <v>555</v>
      </c>
      <c r="DY156" s="362">
        <v>0</v>
      </c>
      <c r="DZ156">
        <v>0</v>
      </c>
      <c r="EA156">
        <v>0</v>
      </c>
    </row>
    <row r="157" spans="1:131">
      <c r="A157" s="362" t="s">
        <v>2015</v>
      </c>
      <c r="B157" s="457">
        <v>0</v>
      </c>
      <c r="C157" s="457">
        <v>0</v>
      </c>
      <c r="D157" s="457">
        <v>0</v>
      </c>
      <c r="E157" s="457">
        <v>0</v>
      </c>
      <c r="F157" s="457">
        <v>0</v>
      </c>
      <c r="G157" s="457">
        <v>0</v>
      </c>
      <c r="H157" s="457">
        <v>0</v>
      </c>
      <c r="I157" s="457">
        <v>0</v>
      </c>
      <c r="J157" s="457">
        <v>0</v>
      </c>
      <c r="K157" s="457">
        <v>0</v>
      </c>
      <c r="L157" s="457">
        <v>0</v>
      </c>
      <c r="M157" s="457">
        <v>0</v>
      </c>
      <c r="N157" s="457">
        <v>0</v>
      </c>
      <c r="O157" s="457">
        <v>0</v>
      </c>
      <c r="P157" s="457">
        <v>0</v>
      </c>
      <c r="Q157" s="457">
        <v>0</v>
      </c>
      <c r="R157" s="457">
        <v>0</v>
      </c>
      <c r="S157" s="457">
        <v>0</v>
      </c>
      <c r="T157" s="457">
        <v>0</v>
      </c>
      <c r="U157" s="457">
        <v>0</v>
      </c>
      <c r="V157" s="457">
        <v>0</v>
      </c>
      <c r="W157" s="457">
        <v>0</v>
      </c>
      <c r="X157" s="457">
        <v>0</v>
      </c>
      <c r="Y157" s="457">
        <v>0</v>
      </c>
      <c r="Z157" s="457">
        <v>0</v>
      </c>
      <c r="AA157" s="457">
        <v>0</v>
      </c>
      <c r="AB157" s="457">
        <v>0</v>
      </c>
      <c r="AC157" s="457">
        <v>0</v>
      </c>
      <c r="AD157" s="457">
        <v>0</v>
      </c>
      <c r="AE157" s="457">
        <v>0</v>
      </c>
      <c r="AF157" s="457">
        <v>0</v>
      </c>
      <c r="AG157" s="457">
        <v>0</v>
      </c>
      <c r="AH157" s="457">
        <v>0</v>
      </c>
      <c r="AI157" s="457">
        <v>0</v>
      </c>
      <c r="AJ157" s="457">
        <v>0</v>
      </c>
      <c r="AK157" s="457">
        <v>0</v>
      </c>
      <c r="AL157" s="457">
        <v>0</v>
      </c>
      <c r="AM157" s="457">
        <v>0</v>
      </c>
      <c r="AN157" s="457">
        <v>0</v>
      </c>
      <c r="AO157" s="457">
        <v>0</v>
      </c>
      <c r="AP157" s="457">
        <v>1066</v>
      </c>
      <c r="AQ157" s="457">
        <v>0</v>
      </c>
      <c r="AR157" s="457">
        <v>0</v>
      </c>
      <c r="AS157" s="457">
        <v>116</v>
      </c>
      <c r="AT157" s="457">
        <v>0</v>
      </c>
      <c r="AU157" s="457">
        <v>502</v>
      </c>
      <c r="AV157" s="457">
        <v>0</v>
      </c>
      <c r="AW157" s="457">
        <v>0</v>
      </c>
      <c r="AX157" s="457">
        <v>50</v>
      </c>
      <c r="AY157" s="457">
        <v>0</v>
      </c>
      <c r="AZ157" s="457">
        <v>0</v>
      </c>
      <c r="BA157" s="457">
        <v>0</v>
      </c>
      <c r="BB157" s="457">
        <v>0</v>
      </c>
      <c r="BC157" s="457">
        <v>0</v>
      </c>
      <c r="BD157" s="457">
        <v>0</v>
      </c>
      <c r="BE157" s="457">
        <v>0</v>
      </c>
      <c r="BF157" s="457">
        <v>0</v>
      </c>
      <c r="BG157" s="457">
        <v>0</v>
      </c>
      <c r="BH157" s="457">
        <v>0</v>
      </c>
      <c r="BI157" s="457">
        <v>0</v>
      </c>
      <c r="BJ157" s="457">
        <v>0</v>
      </c>
      <c r="BK157" s="457">
        <v>0</v>
      </c>
      <c r="BL157" s="457">
        <v>0</v>
      </c>
      <c r="BM157" s="457">
        <v>0</v>
      </c>
      <c r="BN157" s="457">
        <v>0</v>
      </c>
      <c r="BO157" s="457">
        <v>0</v>
      </c>
      <c r="BP157" s="457">
        <v>0</v>
      </c>
      <c r="BQ157" s="457">
        <v>0</v>
      </c>
      <c r="BR157" s="457">
        <v>0</v>
      </c>
      <c r="BS157" s="457">
        <v>0</v>
      </c>
      <c r="BT157" s="457">
        <v>0</v>
      </c>
      <c r="BU157" s="457">
        <v>0</v>
      </c>
      <c r="BV157" s="457">
        <v>5</v>
      </c>
      <c r="BW157" s="457">
        <v>0</v>
      </c>
      <c r="BX157" s="457">
        <v>0</v>
      </c>
      <c r="BY157" s="457">
        <v>0</v>
      </c>
      <c r="BZ157" s="457">
        <v>0</v>
      </c>
      <c r="CA157" s="457">
        <v>0</v>
      </c>
      <c r="CB157" s="457">
        <v>0</v>
      </c>
      <c r="CC157" s="457">
        <v>0</v>
      </c>
      <c r="CD157" s="457">
        <v>0</v>
      </c>
      <c r="CE157" s="457">
        <v>27</v>
      </c>
      <c r="CF157" s="457">
        <v>0</v>
      </c>
      <c r="CG157" s="457">
        <v>0</v>
      </c>
      <c r="CH157" s="457">
        <v>0</v>
      </c>
      <c r="CI157" s="457">
        <v>0</v>
      </c>
      <c r="CJ157" s="457">
        <v>0</v>
      </c>
      <c r="CK157" s="457">
        <v>0</v>
      </c>
      <c r="CL157" s="457">
        <v>0</v>
      </c>
      <c r="CM157" s="457">
        <v>0</v>
      </c>
      <c r="CN157" s="457">
        <v>0</v>
      </c>
      <c r="CO157" s="457">
        <v>0</v>
      </c>
      <c r="CP157" s="457">
        <v>0</v>
      </c>
      <c r="CQ157" s="457">
        <v>0</v>
      </c>
      <c r="CR157" s="457">
        <v>0</v>
      </c>
      <c r="CS157" s="457">
        <v>0</v>
      </c>
      <c r="CT157" s="457">
        <v>0</v>
      </c>
      <c r="CU157" s="457">
        <v>0</v>
      </c>
      <c r="CV157" s="457">
        <v>0</v>
      </c>
      <c r="CW157" s="457">
        <v>4394</v>
      </c>
      <c r="CX157" s="457">
        <v>8676</v>
      </c>
      <c r="CY157" s="457">
        <v>0</v>
      </c>
      <c r="CZ157" s="457">
        <v>0</v>
      </c>
      <c r="DA157" s="457">
        <v>0</v>
      </c>
      <c r="DB157" s="457">
        <v>0</v>
      </c>
      <c r="DC157" s="457">
        <v>0</v>
      </c>
      <c r="DD157" s="457">
        <v>0</v>
      </c>
      <c r="DE157" s="457">
        <v>0</v>
      </c>
      <c r="DF157" s="457">
        <v>0</v>
      </c>
      <c r="DG157" s="457">
        <v>0</v>
      </c>
      <c r="DH157" s="457">
        <v>0</v>
      </c>
      <c r="DI157" s="457">
        <v>234</v>
      </c>
      <c r="DJ157" s="457">
        <v>0</v>
      </c>
      <c r="DK157" s="457">
        <v>0</v>
      </c>
      <c r="DL157" s="457">
        <v>0</v>
      </c>
      <c r="DM157" s="457">
        <v>0</v>
      </c>
      <c r="DN157" s="457">
        <v>0</v>
      </c>
      <c r="DO157" s="457">
        <v>0</v>
      </c>
      <c r="DP157" s="457">
        <v>0</v>
      </c>
      <c r="DQ157" s="457">
        <v>0</v>
      </c>
      <c r="DR157" s="457">
        <v>18391</v>
      </c>
      <c r="DS157" s="457">
        <v>0</v>
      </c>
      <c r="DT157" s="457">
        <v>1000</v>
      </c>
      <c r="DU157" s="457">
        <v>109</v>
      </c>
      <c r="DV157" s="457">
        <v>54324</v>
      </c>
      <c r="DW157" s="457">
        <v>275</v>
      </c>
      <c r="DX157" s="457">
        <v>0</v>
      </c>
      <c r="DY157" s="362">
        <v>0</v>
      </c>
      <c r="DZ157">
        <v>0</v>
      </c>
      <c r="EA157">
        <v>0</v>
      </c>
    </row>
    <row r="158" spans="1:131">
      <c r="A158" s="362" t="s">
        <v>2258</v>
      </c>
      <c r="B158" s="457">
        <v>0</v>
      </c>
      <c r="C158" s="457">
        <v>0</v>
      </c>
      <c r="D158" s="457">
        <v>0</v>
      </c>
      <c r="E158" s="457">
        <v>0</v>
      </c>
      <c r="F158" s="457">
        <v>0</v>
      </c>
      <c r="G158" s="457">
        <v>0</v>
      </c>
      <c r="H158" s="457">
        <v>0</v>
      </c>
      <c r="I158" s="457">
        <v>0</v>
      </c>
      <c r="J158" s="457">
        <v>0</v>
      </c>
      <c r="K158" s="457">
        <v>0</v>
      </c>
      <c r="L158" s="457">
        <v>0</v>
      </c>
      <c r="M158" s="457">
        <v>0</v>
      </c>
      <c r="N158" s="457">
        <v>0</v>
      </c>
      <c r="O158" s="457">
        <v>0</v>
      </c>
      <c r="P158" s="457">
        <v>0</v>
      </c>
      <c r="Q158" s="457">
        <v>33</v>
      </c>
      <c r="R158" s="457">
        <v>0</v>
      </c>
      <c r="S158" s="457">
        <v>0</v>
      </c>
      <c r="T158" s="457">
        <v>0</v>
      </c>
      <c r="U158" s="457">
        <v>0</v>
      </c>
      <c r="V158" s="457">
        <v>0</v>
      </c>
      <c r="W158" s="457">
        <v>0</v>
      </c>
      <c r="X158" s="457">
        <v>875</v>
      </c>
      <c r="Y158" s="457">
        <v>0</v>
      </c>
      <c r="Z158" s="457">
        <v>0</v>
      </c>
      <c r="AA158" s="457">
        <v>0</v>
      </c>
      <c r="AB158" s="457">
        <v>0</v>
      </c>
      <c r="AC158" s="457">
        <v>0</v>
      </c>
      <c r="AD158" s="457">
        <v>0</v>
      </c>
      <c r="AE158" s="457">
        <v>0</v>
      </c>
      <c r="AF158" s="457">
        <v>0</v>
      </c>
      <c r="AG158" s="457">
        <v>0</v>
      </c>
      <c r="AH158" s="457">
        <v>0</v>
      </c>
      <c r="AI158" s="457">
        <v>0</v>
      </c>
      <c r="AJ158" s="457">
        <v>0</v>
      </c>
      <c r="AK158" s="457">
        <v>0</v>
      </c>
      <c r="AL158" s="457">
        <v>0</v>
      </c>
      <c r="AM158" s="457">
        <v>0</v>
      </c>
      <c r="AN158" s="457">
        <v>0</v>
      </c>
      <c r="AO158" s="457">
        <v>774</v>
      </c>
      <c r="AP158" s="457">
        <v>3090</v>
      </c>
      <c r="AQ158" s="457">
        <v>0</v>
      </c>
      <c r="AR158" s="457">
        <v>0</v>
      </c>
      <c r="AS158" s="457">
        <v>0</v>
      </c>
      <c r="AT158" s="457">
        <v>0</v>
      </c>
      <c r="AU158" s="457">
        <v>11248</v>
      </c>
      <c r="AV158" s="457">
        <v>114</v>
      </c>
      <c r="AW158" s="457">
        <v>0</v>
      </c>
      <c r="AX158" s="457">
        <v>0</v>
      </c>
      <c r="AY158" s="457">
        <v>0</v>
      </c>
      <c r="AZ158" s="457">
        <v>0</v>
      </c>
      <c r="BA158" s="457">
        <v>0</v>
      </c>
      <c r="BB158" s="457">
        <v>0</v>
      </c>
      <c r="BC158" s="457">
        <v>0</v>
      </c>
      <c r="BD158" s="457">
        <v>0</v>
      </c>
      <c r="BE158" s="457">
        <v>0</v>
      </c>
      <c r="BF158" s="457">
        <v>0</v>
      </c>
      <c r="BG158" s="457">
        <v>0</v>
      </c>
      <c r="BH158" s="457">
        <v>0</v>
      </c>
      <c r="BI158" s="457">
        <v>0</v>
      </c>
      <c r="BJ158" s="457">
        <v>0</v>
      </c>
      <c r="BK158" s="457">
        <v>0</v>
      </c>
      <c r="BL158" s="457">
        <v>0</v>
      </c>
      <c r="BM158" s="457">
        <v>0</v>
      </c>
      <c r="BN158" s="457">
        <v>0</v>
      </c>
      <c r="BO158" s="457">
        <v>0</v>
      </c>
      <c r="BP158" s="457">
        <v>0</v>
      </c>
      <c r="BQ158" s="457">
        <v>41</v>
      </c>
      <c r="BR158" s="457">
        <v>0</v>
      </c>
      <c r="BS158" s="457">
        <v>0</v>
      </c>
      <c r="BT158" s="457">
        <v>0</v>
      </c>
      <c r="BU158" s="457">
        <v>0</v>
      </c>
      <c r="BV158" s="457">
        <v>0</v>
      </c>
      <c r="BW158" s="457">
        <v>130</v>
      </c>
      <c r="BX158" s="457">
        <v>0</v>
      </c>
      <c r="BY158" s="457">
        <v>0</v>
      </c>
      <c r="BZ158" s="457">
        <v>0</v>
      </c>
      <c r="CA158" s="457">
        <v>0</v>
      </c>
      <c r="CB158" s="457">
        <v>0</v>
      </c>
      <c r="CC158" s="457">
        <v>0</v>
      </c>
      <c r="CD158" s="457">
        <v>0</v>
      </c>
      <c r="CE158" s="457">
        <v>1339</v>
      </c>
      <c r="CF158" s="457">
        <v>0</v>
      </c>
      <c r="CG158" s="457">
        <v>0</v>
      </c>
      <c r="CH158" s="457">
        <v>0</v>
      </c>
      <c r="CI158" s="457">
        <v>0</v>
      </c>
      <c r="CJ158" s="457">
        <v>0</v>
      </c>
      <c r="CK158" s="457">
        <v>0</v>
      </c>
      <c r="CL158" s="457">
        <v>0</v>
      </c>
      <c r="CM158" s="457">
        <v>0</v>
      </c>
      <c r="CN158" s="457">
        <v>0</v>
      </c>
      <c r="CO158" s="457">
        <v>0</v>
      </c>
      <c r="CP158" s="457">
        <v>0</v>
      </c>
      <c r="CQ158" s="457">
        <v>0</v>
      </c>
      <c r="CR158" s="457">
        <v>0</v>
      </c>
      <c r="CS158" s="457">
        <v>0</v>
      </c>
      <c r="CT158" s="457">
        <v>229</v>
      </c>
      <c r="CU158" s="457">
        <v>8211</v>
      </c>
      <c r="CV158" s="457">
        <v>0</v>
      </c>
      <c r="CW158" s="457">
        <v>5528</v>
      </c>
      <c r="CX158" s="457">
        <v>13566</v>
      </c>
      <c r="CY158" s="457">
        <v>258</v>
      </c>
      <c r="CZ158" s="457">
        <v>0</v>
      </c>
      <c r="DA158" s="457">
        <v>0</v>
      </c>
      <c r="DB158" s="457">
        <v>0</v>
      </c>
      <c r="DC158" s="457">
        <v>0</v>
      </c>
      <c r="DD158" s="457">
        <v>0</v>
      </c>
      <c r="DE158" s="457">
        <v>0</v>
      </c>
      <c r="DF158" s="457">
        <v>0</v>
      </c>
      <c r="DG158" s="457">
        <v>0</v>
      </c>
      <c r="DH158" s="457">
        <v>0</v>
      </c>
      <c r="DI158" s="457">
        <v>672</v>
      </c>
      <c r="DJ158" s="457">
        <v>597</v>
      </c>
      <c r="DK158" s="457">
        <v>0</v>
      </c>
      <c r="DL158" s="457">
        <v>0</v>
      </c>
      <c r="DM158" s="457">
        <v>0</v>
      </c>
      <c r="DN158" s="457">
        <v>0</v>
      </c>
      <c r="DO158" s="457">
        <v>0</v>
      </c>
      <c r="DP158" s="457">
        <v>0</v>
      </c>
      <c r="DQ158" s="457">
        <v>0</v>
      </c>
      <c r="DR158" s="457">
        <v>20283</v>
      </c>
      <c r="DS158" s="457">
        <v>0</v>
      </c>
      <c r="DT158" s="457">
        <v>0</v>
      </c>
      <c r="DU158" s="457">
        <v>0</v>
      </c>
      <c r="DV158" s="457">
        <v>78929</v>
      </c>
      <c r="DW158" s="457">
        <v>1468</v>
      </c>
      <c r="DX158" s="457">
        <v>0</v>
      </c>
      <c r="DY158" s="362">
        <v>0</v>
      </c>
      <c r="DZ158">
        <v>0</v>
      </c>
      <c r="EA158">
        <v>0</v>
      </c>
    </row>
    <row r="159" spans="1:131">
      <c r="A159" s="362" t="s">
        <v>2546</v>
      </c>
      <c r="B159" s="457">
        <v>0</v>
      </c>
      <c r="C159" s="457">
        <v>0</v>
      </c>
      <c r="D159" s="457">
        <v>0</v>
      </c>
      <c r="E159" s="457">
        <v>0</v>
      </c>
      <c r="F159" s="457">
        <v>0</v>
      </c>
      <c r="G159" s="457">
        <v>0</v>
      </c>
      <c r="H159" s="457">
        <v>0</v>
      </c>
      <c r="I159" s="457">
        <v>0</v>
      </c>
      <c r="J159" s="457">
        <v>0</v>
      </c>
      <c r="K159" s="457">
        <v>0</v>
      </c>
      <c r="L159" s="457">
        <v>0</v>
      </c>
      <c r="M159" s="457">
        <v>0</v>
      </c>
      <c r="N159" s="457">
        <v>11610.44282</v>
      </c>
      <c r="O159" s="457">
        <v>0</v>
      </c>
      <c r="P159" s="457">
        <v>0</v>
      </c>
      <c r="Q159" s="457">
        <v>9.1129999999999995</v>
      </c>
      <c r="R159" s="457">
        <v>0</v>
      </c>
      <c r="S159" s="457">
        <v>0</v>
      </c>
      <c r="T159" s="457">
        <v>13.428000000000001</v>
      </c>
      <c r="U159" s="457">
        <v>0</v>
      </c>
      <c r="V159" s="457">
        <v>0</v>
      </c>
      <c r="W159" s="457">
        <v>0</v>
      </c>
      <c r="X159" s="457">
        <v>0</v>
      </c>
      <c r="Y159" s="457">
        <v>0</v>
      </c>
      <c r="Z159" s="457">
        <v>0</v>
      </c>
      <c r="AA159" s="457">
        <v>0</v>
      </c>
      <c r="AB159" s="457">
        <v>0</v>
      </c>
      <c r="AC159" s="457">
        <v>0</v>
      </c>
      <c r="AD159" s="457">
        <v>0</v>
      </c>
      <c r="AE159" s="457">
        <v>0</v>
      </c>
      <c r="AF159" s="457">
        <v>0</v>
      </c>
      <c r="AG159" s="457">
        <v>0</v>
      </c>
      <c r="AH159" s="457">
        <v>0</v>
      </c>
      <c r="AI159" s="457">
        <v>0</v>
      </c>
      <c r="AJ159" s="457">
        <v>0</v>
      </c>
      <c r="AK159" s="457">
        <v>0</v>
      </c>
      <c r="AL159" s="457">
        <v>0</v>
      </c>
      <c r="AM159" s="457">
        <v>0</v>
      </c>
      <c r="AN159" s="457">
        <v>0</v>
      </c>
      <c r="AO159" s="457">
        <v>17100.952000000001</v>
      </c>
      <c r="AP159" s="457">
        <v>1101.558</v>
      </c>
      <c r="AQ159" s="457">
        <v>2633</v>
      </c>
      <c r="AR159" s="457">
        <v>624.39300000000003</v>
      </c>
      <c r="AS159" s="457">
        <v>1762.9</v>
      </c>
      <c r="AT159" s="457">
        <v>0</v>
      </c>
      <c r="AU159" s="457">
        <v>368.89100000000002</v>
      </c>
      <c r="AV159" s="457">
        <v>447.83100000000002</v>
      </c>
      <c r="AW159" s="457">
        <v>0</v>
      </c>
      <c r="AX159" s="457">
        <v>0</v>
      </c>
      <c r="AY159" s="457">
        <v>0</v>
      </c>
      <c r="AZ159" s="457">
        <v>0</v>
      </c>
      <c r="BA159" s="457">
        <v>0</v>
      </c>
      <c r="BB159" s="457">
        <v>541.26400000000001</v>
      </c>
      <c r="BC159" s="457">
        <v>0</v>
      </c>
      <c r="BD159" s="457">
        <v>0</v>
      </c>
      <c r="BE159" s="457">
        <v>0</v>
      </c>
      <c r="BF159" s="457">
        <v>0</v>
      </c>
      <c r="BG159" s="457">
        <v>0</v>
      </c>
      <c r="BH159" s="457">
        <v>0</v>
      </c>
      <c r="BI159" s="457">
        <v>0</v>
      </c>
      <c r="BJ159" s="457">
        <v>0</v>
      </c>
      <c r="BK159" s="457">
        <v>0</v>
      </c>
      <c r="BL159" s="457">
        <v>0</v>
      </c>
      <c r="BM159" s="457">
        <v>2.1720000000000002</v>
      </c>
      <c r="BN159" s="457">
        <v>0</v>
      </c>
      <c r="BO159" s="457">
        <v>0</v>
      </c>
      <c r="BP159" s="457">
        <v>0</v>
      </c>
      <c r="BQ159" s="457">
        <v>0</v>
      </c>
      <c r="BR159" s="457">
        <v>0</v>
      </c>
      <c r="BS159" s="457">
        <v>0</v>
      </c>
      <c r="BT159" s="457">
        <v>0</v>
      </c>
      <c r="BU159" s="457">
        <v>0</v>
      </c>
      <c r="BV159" s="457">
        <v>0</v>
      </c>
      <c r="BW159" s="457">
        <v>0</v>
      </c>
      <c r="BX159" s="457">
        <v>0</v>
      </c>
      <c r="BY159" s="457">
        <v>0</v>
      </c>
      <c r="BZ159" s="457">
        <v>0</v>
      </c>
      <c r="CA159" s="457">
        <v>0</v>
      </c>
      <c r="CB159" s="457">
        <v>0</v>
      </c>
      <c r="CC159" s="457">
        <v>0</v>
      </c>
      <c r="CD159" s="457">
        <v>0</v>
      </c>
      <c r="CE159" s="457">
        <v>0</v>
      </c>
      <c r="CF159" s="457">
        <v>0</v>
      </c>
      <c r="CG159" s="457">
        <v>0</v>
      </c>
      <c r="CH159" s="457">
        <v>0</v>
      </c>
      <c r="CI159" s="457">
        <v>0</v>
      </c>
      <c r="CJ159" s="457">
        <v>0</v>
      </c>
      <c r="CK159" s="457">
        <v>0</v>
      </c>
      <c r="CL159" s="457">
        <v>0</v>
      </c>
      <c r="CM159" s="457">
        <v>0</v>
      </c>
      <c r="CN159" s="457">
        <v>0</v>
      </c>
      <c r="CO159" s="457">
        <v>0</v>
      </c>
      <c r="CP159" s="457">
        <v>0</v>
      </c>
      <c r="CQ159" s="457">
        <v>0</v>
      </c>
      <c r="CR159" s="457">
        <v>0</v>
      </c>
      <c r="CS159" s="457">
        <v>0</v>
      </c>
      <c r="CT159" s="457">
        <v>0</v>
      </c>
      <c r="CU159" s="457">
        <v>0</v>
      </c>
      <c r="CV159" s="457">
        <v>0</v>
      </c>
      <c r="CW159" s="457">
        <v>0</v>
      </c>
      <c r="CX159" s="457">
        <v>17.25</v>
      </c>
      <c r="CY159" s="457">
        <v>0</v>
      </c>
      <c r="CZ159" s="457">
        <v>46.454999999999998</v>
      </c>
      <c r="DA159" s="457">
        <v>0</v>
      </c>
      <c r="DB159" s="457">
        <v>0</v>
      </c>
      <c r="DC159" s="457">
        <v>0</v>
      </c>
      <c r="DD159" s="457">
        <v>0</v>
      </c>
      <c r="DE159" s="457">
        <v>0</v>
      </c>
      <c r="DF159" s="457">
        <v>0</v>
      </c>
      <c r="DG159" s="457">
        <v>0</v>
      </c>
      <c r="DH159" s="457">
        <v>0</v>
      </c>
      <c r="DI159" s="457">
        <v>22.960999999999999</v>
      </c>
      <c r="DJ159" s="457">
        <v>231.101</v>
      </c>
      <c r="DK159" s="457">
        <v>0</v>
      </c>
      <c r="DL159" s="457">
        <v>28.565999999999999</v>
      </c>
      <c r="DM159" s="457">
        <v>0</v>
      </c>
      <c r="DN159" s="457">
        <v>0</v>
      </c>
      <c r="DO159" s="457">
        <v>0</v>
      </c>
      <c r="DP159" s="457">
        <v>0</v>
      </c>
      <c r="DQ159" s="457">
        <v>0</v>
      </c>
      <c r="DR159" s="457">
        <v>151943.508</v>
      </c>
      <c r="DS159" s="457">
        <v>81444.099000000002</v>
      </c>
      <c r="DT159" s="457">
        <v>105067</v>
      </c>
      <c r="DU159" s="457">
        <v>1890</v>
      </c>
      <c r="DV159" s="457">
        <v>20083</v>
      </c>
      <c r="DW159" s="457">
        <v>9817.152</v>
      </c>
      <c r="DX159" s="457">
        <v>22958.886999999999</v>
      </c>
      <c r="DY159" s="362">
        <v>0</v>
      </c>
      <c r="DZ159">
        <v>0</v>
      </c>
      <c r="EA159">
        <v>1790.0989999999999</v>
      </c>
    </row>
    <row r="160" spans="1:131">
      <c r="A160" s="362" t="s">
        <v>2654</v>
      </c>
      <c r="B160" s="457">
        <v>0</v>
      </c>
      <c r="C160" s="457">
        <v>0</v>
      </c>
      <c r="D160" s="457">
        <v>0</v>
      </c>
      <c r="E160" s="457">
        <v>0</v>
      </c>
      <c r="F160" s="457">
        <v>0</v>
      </c>
      <c r="G160" s="457">
        <v>0</v>
      </c>
      <c r="H160" s="457">
        <v>0</v>
      </c>
      <c r="I160" s="457">
        <v>0</v>
      </c>
      <c r="J160" s="457">
        <v>0</v>
      </c>
      <c r="K160" s="457">
        <v>0</v>
      </c>
      <c r="L160" s="457">
        <v>0</v>
      </c>
      <c r="M160" s="457">
        <v>0</v>
      </c>
      <c r="N160" s="457">
        <v>0</v>
      </c>
      <c r="O160" s="457">
        <v>0</v>
      </c>
      <c r="P160" s="457">
        <v>0</v>
      </c>
      <c r="Q160" s="457">
        <v>0</v>
      </c>
      <c r="R160" s="457">
        <v>0</v>
      </c>
      <c r="S160" s="457">
        <v>0</v>
      </c>
      <c r="T160" s="457">
        <v>0</v>
      </c>
      <c r="U160" s="457">
        <v>0</v>
      </c>
      <c r="V160" s="457">
        <v>0</v>
      </c>
      <c r="W160" s="457">
        <v>0</v>
      </c>
      <c r="X160" s="457">
        <v>0</v>
      </c>
      <c r="Y160" s="457">
        <v>0</v>
      </c>
      <c r="Z160" s="457">
        <v>0</v>
      </c>
      <c r="AA160" s="457">
        <v>0</v>
      </c>
      <c r="AB160" s="457">
        <v>0</v>
      </c>
      <c r="AC160" s="457">
        <v>0</v>
      </c>
      <c r="AD160" s="457">
        <v>0</v>
      </c>
      <c r="AE160" s="457">
        <v>0</v>
      </c>
      <c r="AF160" s="457">
        <v>0</v>
      </c>
      <c r="AG160" s="457">
        <v>0</v>
      </c>
      <c r="AH160" s="457">
        <v>0</v>
      </c>
      <c r="AI160" s="457">
        <v>0</v>
      </c>
      <c r="AJ160" s="457">
        <v>0</v>
      </c>
      <c r="AK160" s="457">
        <v>0</v>
      </c>
      <c r="AL160" s="457">
        <v>0</v>
      </c>
      <c r="AM160" s="457">
        <v>0</v>
      </c>
      <c r="AN160" s="457">
        <v>0</v>
      </c>
      <c r="AO160" s="457">
        <v>17225</v>
      </c>
      <c r="AP160" s="457">
        <v>1168</v>
      </c>
      <c r="AQ160" s="457">
        <v>1498</v>
      </c>
      <c r="AR160" s="457">
        <v>92</v>
      </c>
      <c r="AS160" s="457">
        <v>2350</v>
      </c>
      <c r="AT160" s="457">
        <v>0</v>
      </c>
      <c r="AU160" s="457">
        <v>168</v>
      </c>
      <c r="AV160" s="457">
        <v>0</v>
      </c>
      <c r="AW160" s="457">
        <v>0</v>
      </c>
      <c r="AX160" s="457">
        <v>0</v>
      </c>
      <c r="AY160" s="457">
        <v>0</v>
      </c>
      <c r="AZ160" s="457">
        <v>0</v>
      </c>
      <c r="BA160" s="457">
        <v>0</v>
      </c>
      <c r="BB160" s="457">
        <v>0</v>
      </c>
      <c r="BC160" s="457">
        <v>0</v>
      </c>
      <c r="BD160" s="457">
        <v>0</v>
      </c>
      <c r="BE160" s="457">
        <v>0</v>
      </c>
      <c r="BF160" s="457">
        <v>0</v>
      </c>
      <c r="BG160" s="457">
        <v>0</v>
      </c>
      <c r="BH160" s="457">
        <v>0</v>
      </c>
      <c r="BI160" s="457">
        <v>0</v>
      </c>
      <c r="BJ160" s="457">
        <v>0</v>
      </c>
      <c r="BK160" s="457">
        <v>0</v>
      </c>
      <c r="BL160" s="457">
        <v>0</v>
      </c>
      <c r="BM160" s="457">
        <v>0</v>
      </c>
      <c r="BN160" s="457">
        <v>0</v>
      </c>
      <c r="BO160" s="457">
        <v>0</v>
      </c>
      <c r="BP160" s="457">
        <v>0</v>
      </c>
      <c r="BQ160" s="457">
        <v>0</v>
      </c>
      <c r="BR160" s="457">
        <v>0</v>
      </c>
      <c r="BS160" s="457">
        <v>0</v>
      </c>
      <c r="BT160" s="457">
        <v>0</v>
      </c>
      <c r="BU160" s="457">
        <v>0</v>
      </c>
      <c r="BV160" s="457">
        <v>0</v>
      </c>
      <c r="BW160" s="457">
        <v>0</v>
      </c>
      <c r="BX160" s="457">
        <v>0</v>
      </c>
      <c r="BY160" s="457">
        <v>0</v>
      </c>
      <c r="BZ160" s="457">
        <v>0</v>
      </c>
      <c r="CA160" s="457">
        <v>0</v>
      </c>
      <c r="CB160" s="457">
        <v>0</v>
      </c>
      <c r="CC160" s="457">
        <v>0</v>
      </c>
      <c r="CD160" s="457">
        <v>0</v>
      </c>
      <c r="CE160" s="457">
        <v>730</v>
      </c>
      <c r="CF160" s="457">
        <v>0</v>
      </c>
      <c r="CG160" s="457">
        <v>0</v>
      </c>
      <c r="CH160" s="457">
        <v>0</v>
      </c>
      <c r="CI160" s="457">
        <v>0</v>
      </c>
      <c r="CJ160" s="457">
        <v>0</v>
      </c>
      <c r="CK160" s="457">
        <v>0</v>
      </c>
      <c r="CL160" s="457">
        <v>0</v>
      </c>
      <c r="CM160" s="457">
        <v>0</v>
      </c>
      <c r="CN160" s="457">
        <v>0</v>
      </c>
      <c r="CO160" s="457">
        <v>0</v>
      </c>
      <c r="CP160" s="457">
        <v>0</v>
      </c>
      <c r="CQ160" s="457">
        <v>0</v>
      </c>
      <c r="CR160" s="457">
        <v>0</v>
      </c>
      <c r="CS160" s="457">
        <v>0</v>
      </c>
      <c r="CT160" s="457">
        <v>0</v>
      </c>
      <c r="CU160" s="457">
        <v>0</v>
      </c>
      <c r="CV160" s="457">
        <v>0</v>
      </c>
      <c r="CW160" s="457">
        <v>0</v>
      </c>
      <c r="CX160" s="457">
        <v>0</v>
      </c>
      <c r="CY160" s="457">
        <v>0</v>
      </c>
      <c r="CZ160" s="457">
        <v>86</v>
      </c>
      <c r="DA160" s="457">
        <v>0</v>
      </c>
      <c r="DB160" s="457">
        <v>0</v>
      </c>
      <c r="DC160" s="457">
        <v>0</v>
      </c>
      <c r="DD160" s="457">
        <v>0</v>
      </c>
      <c r="DE160" s="457">
        <v>0</v>
      </c>
      <c r="DF160" s="457">
        <v>0</v>
      </c>
      <c r="DG160" s="457">
        <v>0</v>
      </c>
      <c r="DH160" s="457">
        <v>0</v>
      </c>
      <c r="DI160" s="457">
        <v>0</v>
      </c>
      <c r="DJ160" s="457">
        <v>0</v>
      </c>
      <c r="DK160" s="457">
        <v>0</v>
      </c>
      <c r="DL160" s="457">
        <v>146</v>
      </c>
      <c r="DM160" s="457">
        <v>5365</v>
      </c>
      <c r="DN160" s="457">
        <v>0</v>
      </c>
      <c r="DO160" s="457">
        <v>0</v>
      </c>
      <c r="DP160" s="457">
        <v>0</v>
      </c>
      <c r="DQ160" s="457">
        <v>0</v>
      </c>
      <c r="DR160" s="457">
        <v>110300</v>
      </c>
      <c r="DS160" s="457">
        <v>68861</v>
      </c>
      <c r="DT160" s="457">
        <v>88850</v>
      </c>
      <c r="DU160" s="457">
        <v>537</v>
      </c>
      <c r="DV160" s="457">
        <v>65306</v>
      </c>
      <c r="DW160" s="457">
        <v>1417</v>
      </c>
      <c r="DX160" s="457">
        <v>1461</v>
      </c>
      <c r="DY160" s="362">
        <v>32935</v>
      </c>
      <c r="DZ160">
        <v>1817</v>
      </c>
      <c r="EA160">
        <v>6165</v>
      </c>
    </row>
    <row r="161" spans="1:131">
      <c r="A161" s="362" t="s">
        <v>2846</v>
      </c>
      <c r="B161" s="457">
        <v>0</v>
      </c>
      <c r="C161" s="457">
        <v>0</v>
      </c>
      <c r="D161" s="457">
        <v>0</v>
      </c>
      <c r="E161" s="457">
        <v>0</v>
      </c>
      <c r="F161" s="457">
        <v>0</v>
      </c>
      <c r="G161" s="457">
        <v>0</v>
      </c>
      <c r="H161" s="457">
        <v>0</v>
      </c>
      <c r="I161" s="457">
        <v>0</v>
      </c>
      <c r="J161" s="457">
        <v>0</v>
      </c>
      <c r="K161" s="457">
        <v>0</v>
      </c>
      <c r="L161" s="457">
        <v>0</v>
      </c>
      <c r="M161" s="457">
        <v>0</v>
      </c>
      <c r="N161" s="457">
        <v>0</v>
      </c>
      <c r="O161" s="457">
        <v>0</v>
      </c>
      <c r="P161" s="457">
        <v>0</v>
      </c>
      <c r="Q161" s="457">
        <v>0</v>
      </c>
      <c r="R161" s="457">
        <v>0</v>
      </c>
      <c r="S161" s="457">
        <v>0</v>
      </c>
      <c r="T161" s="457">
        <v>0</v>
      </c>
      <c r="U161" s="457">
        <v>0</v>
      </c>
      <c r="V161" s="457">
        <v>0</v>
      </c>
      <c r="W161" s="457">
        <v>0</v>
      </c>
      <c r="X161" s="457">
        <v>0</v>
      </c>
      <c r="Y161" s="457">
        <v>0</v>
      </c>
      <c r="Z161" s="457">
        <v>0</v>
      </c>
      <c r="AA161" s="457">
        <v>0</v>
      </c>
      <c r="AB161" s="457">
        <v>0</v>
      </c>
      <c r="AC161" s="457">
        <v>0</v>
      </c>
      <c r="AD161" s="457">
        <v>0</v>
      </c>
      <c r="AE161" s="457">
        <v>0</v>
      </c>
      <c r="AF161" s="457">
        <v>0</v>
      </c>
      <c r="AG161" s="457">
        <v>0</v>
      </c>
      <c r="AH161" s="457">
        <v>0</v>
      </c>
      <c r="AI161" s="457">
        <v>0</v>
      </c>
      <c r="AJ161" s="457">
        <v>0</v>
      </c>
      <c r="AK161" s="457">
        <v>0</v>
      </c>
      <c r="AL161" s="457">
        <v>0</v>
      </c>
      <c r="AM161" s="457">
        <v>0</v>
      </c>
      <c r="AN161" s="457">
        <v>0</v>
      </c>
      <c r="AO161" s="457">
        <v>14816</v>
      </c>
      <c r="AP161" s="457">
        <v>1769</v>
      </c>
      <c r="AQ161" s="457">
        <v>1795</v>
      </c>
      <c r="AR161" s="457">
        <v>55</v>
      </c>
      <c r="AS161" s="457">
        <v>0</v>
      </c>
      <c r="AT161" s="457">
        <v>0</v>
      </c>
      <c r="AU161" s="457">
        <v>1599</v>
      </c>
      <c r="AV161" s="457">
        <v>0</v>
      </c>
      <c r="AW161" s="457">
        <v>0</v>
      </c>
      <c r="AX161" s="457">
        <v>0</v>
      </c>
      <c r="AY161" s="457">
        <v>24</v>
      </c>
      <c r="AZ161" s="457">
        <v>0</v>
      </c>
      <c r="BA161" s="457">
        <v>0</v>
      </c>
      <c r="BB161" s="457">
        <v>0</v>
      </c>
      <c r="BC161" s="457">
        <v>0</v>
      </c>
      <c r="BD161" s="457">
        <v>0</v>
      </c>
      <c r="BE161" s="457">
        <v>0</v>
      </c>
      <c r="BF161" s="457">
        <v>0</v>
      </c>
      <c r="BG161" s="457">
        <v>0</v>
      </c>
      <c r="BH161" s="457">
        <v>0</v>
      </c>
      <c r="BI161" s="457">
        <v>0</v>
      </c>
      <c r="BJ161" s="457">
        <v>0</v>
      </c>
      <c r="BK161" s="457">
        <v>0</v>
      </c>
      <c r="BL161" s="457">
        <v>0</v>
      </c>
      <c r="BM161" s="457">
        <v>62</v>
      </c>
      <c r="BN161" s="457">
        <v>0</v>
      </c>
      <c r="BO161" s="457">
        <v>0</v>
      </c>
      <c r="BP161" s="457">
        <v>0</v>
      </c>
      <c r="BQ161" s="457">
        <v>0</v>
      </c>
      <c r="BR161" s="457">
        <v>0</v>
      </c>
      <c r="BS161" s="457">
        <v>0</v>
      </c>
      <c r="BT161" s="457">
        <v>0</v>
      </c>
      <c r="BU161" s="457">
        <v>0</v>
      </c>
      <c r="BV161" s="457">
        <v>55</v>
      </c>
      <c r="BW161" s="457">
        <v>0</v>
      </c>
      <c r="BX161" s="457">
        <v>0</v>
      </c>
      <c r="BY161" s="457">
        <v>0</v>
      </c>
      <c r="BZ161" s="457">
        <v>0</v>
      </c>
      <c r="CA161" s="457">
        <v>0</v>
      </c>
      <c r="CB161" s="457">
        <v>0</v>
      </c>
      <c r="CC161" s="457">
        <v>0</v>
      </c>
      <c r="CD161" s="457">
        <v>0</v>
      </c>
      <c r="CE161" s="457">
        <v>0</v>
      </c>
      <c r="CF161" s="457">
        <v>0</v>
      </c>
      <c r="CG161" s="457">
        <v>0</v>
      </c>
      <c r="CH161" s="457">
        <v>0</v>
      </c>
      <c r="CI161" s="457">
        <v>0</v>
      </c>
      <c r="CJ161" s="457">
        <v>0</v>
      </c>
      <c r="CK161" s="457">
        <v>0</v>
      </c>
      <c r="CL161" s="457">
        <v>0</v>
      </c>
      <c r="CM161" s="457">
        <v>0</v>
      </c>
      <c r="CN161" s="457">
        <v>54</v>
      </c>
      <c r="CO161" s="457">
        <v>0</v>
      </c>
      <c r="CP161" s="457">
        <v>0</v>
      </c>
      <c r="CQ161" s="457">
        <v>0</v>
      </c>
      <c r="CR161" s="457">
        <v>0</v>
      </c>
      <c r="CS161" s="457">
        <v>0</v>
      </c>
      <c r="CT161" s="457">
        <v>0</v>
      </c>
      <c r="CU161" s="457">
        <v>0</v>
      </c>
      <c r="CV161" s="457">
        <v>0</v>
      </c>
      <c r="CW161" s="457">
        <v>0</v>
      </c>
      <c r="CX161" s="457">
        <v>1009</v>
      </c>
      <c r="CY161" s="457">
        <v>0</v>
      </c>
      <c r="CZ161" s="457">
        <v>0</v>
      </c>
      <c r="DA161" s="457">
        <v>0</v>
      </c>
      <c r="DB161" s="457">
        <v>0</v>
      </c>
      <c r="DC161" s="457">
        <v>0</v>
      </c>
      <c r="DD161" s="457">
        <v>0</v>
      </c>
      <c r="DE161" s="457">
        <v>0</v>
      </c>
      <c r="DF161" s="457">
        <v>0</v>
      </c>
      <c r="DG161" s="457">
        <v>0</v>
      </c>
      <c r="DH161" s="457">
        <v>0</v>
      </c>
      <c r="DI161" s="457">
        <v>110</v>
      </c>
      <c r="DJ161" s="457">
        <v>92</v>
      </c>
      <c r="DK161" s="457">
        <v>361</v>
      </c>
      <c r="DL161" s="457">
        <v>0</v>
      </c>
      <c r="DM161" s="457">
        <v>0</v>
      </c>
      <c r="DN161" s="457">
        <v>0</v>
      </c>
      <c r="DO161" s="457">
        <v>0</v>
      </c>
      <c r="DP161" s="457">
        <v>0</v>
      </c>
      <c r="DQ161" s="457">
        <v>0</v>
      </c>
      <c r="DR161" s="457">
        <v>84778</v>
      </c>
      <c r="DS161" s="457">
        <v>68427</v>
      </c>
      <c r="DT161" s="457">
        <v>67456</v>
      </c>
      <c r="DU161" s="457">
        <v>0</v>
      </c>
      <c r="DV161" s="457">
        <v>31577</v>
      </c>
      <c r="DW161" s="457">
        <v>8356</v>
      </c>
      <c r="DX161" s="457">
        <v>2502</v>
      </c>
      <c r="DY161" s="362">
        <v>7351</v>
      </c>
      <c r="DZ161">
        <v>373</v>
      </c>
      <c r="EA161">
        <v>0</v>
      </c>
    </row>
    <row r="162" spans="1:131">
      <c r="A162" s="362" t="s">
        <v>2849</v>
      </c>
      <c r="B162" s="457">
        <v>0</v>
      </c>
      <c r="C162" s="457">
        <v>0</v>
      </c>
      <c r="D162" s="457">
        <v>0</v>
      </c>
      <c r="E162" s="457">
        <v>0</v>
      </c>
      <c r="F162" s="457">
        <v>0</v>
      </c>
      <c r="G162" s="457">
        <v>0</v>
      </c>
      <c r="H162" s="457">
        <v>0</v>
      </c>
      <c r="I162" s="457">
        <v>0</v>
      </c>
      <c r="J162" s="457">
        <v>0</v>
      </c>
      <c r="K162" s="457">
        <v>0</v>
      </c>
      <c r="L162" s="457">
        <v>0</v>
      </c>
      <c r="M162" s="457">
        <v>0</v>
      </c>
      <c r="N162" s="457">
        <v>0</v>
      </c>
      <c r="O162" s="457">
        <v>0</v>
      </c>
      <c r="P162" s="457">
        <v>0</v>
      </c>
      <c r="Q162" s="457">
        <v>535</v>
      </c>
      <c r="R162" s="457">
        <v>0</v>
      </c>
      <c r="S162" s="457">
        <v>0</v>
      </c>
      <c r="T162" s="457">
        <v>0</v>
      </c>
      <c r="U162" s="457">
        <v>0</v>
      </c>
      <c r="V162" s="457">
        <v>0</v>
      </c>
      <c r="W162" s="457">
        <v>0</v>
      </c>
      <c r="X162" s="457">
        <v>0</v>
      </c>
      <c r="Y162" s="457">
        <v>0</v>
      </c>
      <c r="Z162" s="457">
        <v>0</v>
      </c>
      <c r="AA162" s="457">
        <v>0</v>
      </c>
      <c r="AB162" s="457">
        <v>0</v>
      </c>
      <c r="AC162" s="457">
        <v>0</v>
      </c>
      <c r="AD162" s="457">
        <v>0</v>
      </c>
      <c r="AE162" s="457">
        <v>0</v>
      </c>
      <c r="AF162" s="457">
        <v>0</v>
      </c>
      <c r="AG162" s="457">
        <v>0</v>
      </c>
      <c r="AH162" s="457">
        <v>0</v>
      </c>
      <c r="AI162" s="457">
        <v>0</v>
      </c>
      <c r="AJ162" s="457">
        <v>0</v>
      </c>
      <c r="AK162" s="457">
        <v>0</v>
      </c>
      <c r="AL162" s="457">
        <v>0</v>
      </c>
      <c r="AM162" s="457">
        <v>0</v>
      </c>
      <c r="AN162" s="457">
        <v>0</v>
      </c>
      <c r="AO162" s="457">
        <v>22771</v>
      </c>
      <c r="AP162" s="457">
        <v>1226</v>
      </c>
      <c r="AQ162" s="457">
        <v>3261</v>
      </c>
      <c r="AR162" s="457">
        <v>328</v>
      </c>
      <c r="AS162" s="457">
        <v>368</v>
      </c>
      <c r="AT162" s="457">
        <v>0</v>
      </c>
      <c r="AU162" s="457">
        <v>2694</v>
      </c>
      <c r="AV162" s="457">
        <v>620</v>
      </c>
      <c r="AW162" s="457">
        <v>0</v>
      </c>
      <c r="AX162" s="457">
        <v>0</v>
      </c>
      <c r="AY162" s="457">
        <v>13</v>
      </c>
      <c r="AZ162" s="457">
        <v>0</v>
      </c>
      <c r="BA162" s="457">
        <v>0</v>
      </c>
      <c r="BB162" s="457">
        <v>0</v>
      </c>
      <c r="BC162" s="457">
        <v>0</v>
      </c>
      <c r="BD162" s="457">
        <v>0</v>
      </c>
      <c r="BE162" s="457">
        <v>0</v>
      </c>
      <c r="BF162" s="457">
        <v>0</v>
      </c>
      <c r="BG162" s="457">
        <v>0</v>
      </c>
      <c r="BH162" s="457">
        <v>0</v>
      </c>
      <c r="BI162" s="457">
        <v>0</v>
      </c>
      <c r="BJ162" s="457">
        <v>0</v>
      </c>
      <c r="BK162" s="457">
        <v>0</v>
      </c>
      <c r="BL162" s="457">
        <v>0</v>
      </c>
      <c r="BM162" s="457">
        <v>517</v>
      </c>
      <c r="BN162" s="457">
        <v>0</v>
      </c>
      <c r="BO162" s="457">
        <v>0</v>
      </c>
      <c r="BP162" s="457">
        <v>0</v>
      </c>
      <c r="BQ162" s="457">
        <v>0</v>
      </c>
      <c r="BR162" s="457">
        <v>0</v>
      </c>
      <c r="BS162" s="457">
        <v>0</v>
      </c>
      <c r="BT162" s="457">
        <v>0</v>
      </c>
      <c r="BU162" s="457">
        <v>0</v>
      </c>
      <c r="BV162" s="457">
        <v>200</v>
      </c>
      <c r="BW162" s="457">
        <v>0</v>
      </c>
      <c r="BX162" s="457">
        <v>0</v>
      </c>
      <c r="BY162" s="457">
        <v>0</v>
      </c>
      <c r="BZ162" s="457">
        <v>0</v>
      </c>
      <c r="CA162" s="457">
        <v>0</v>
      </c>
      <c r="CB162" s="457">
        <v>0</v>
      </c>
      <c r="CC162" s="457">
        <v>0</v>
      </c>
      <c r="CD162" s="457">
        <v>8</v>
      </c>
      <c r="CE162" s="457">
        <v>1012</v>
      </c>
      <c r="CF162" s="457">
        <v>0</v>
      </c>
      <c r="CG162" s="457">
        <v>26</v>
      </c>
      <c r="CH162" s="457">
        <v>0</v>
      </c>
      <c r="CI162" s="457">
        <v>0</v>
      </c>
      <c r="CJ162" s="457">
        <v>0</v>
      </c>
      <c r="CK162" s="457">
        <v>0</v>
      </c>
      <c r="CL162" s="457">
        <v>0</v>
      </c>
      <c r="CM162" s="457">
        <v>0</v>
      </c>
      <c r="CN162" s="457">
        <v>0</v>
      </c>
      <c r="CO162" s="457">
        <v>0</v>
      </c>
      <c r="CP162" s="457">
        <v>0</v>
      </c>
      <c r="CQ162" s="457">
        <v>0</v>
      </c>
      <c r="CR162" s="457">
        <v>0</v>
      </c>
      <c r="CS162" s="457">
        <v>0</v>
      </c>
      <c r="CT162" s="457">
        <v>0</v>
      </c>
      <c r="CU162" s="457">
        <v>0</v>
      </c>
      <c r="CV162" s="457">
        <v>0</v>
      </c>
      <c r="CW162" s="457">
        <v>0</v>
      </c>
      <c r="CX162" s="457">
        <v>3294</v>
      </c>
      <c r="CY162" s="457">
        <v>0</v>
      </c>
      <c r="CZ162" s="457">
        <v>0</v>
      </c>
      <c r="DA162" s="457">
        <v>0</v>
      </c>
      <c r="DB162" s="457">
        <v>0</v>
      </c>
      <c r="DC162" s="457">
        <v>0</v>
      </c>
      <c r="DD162" s="457">
        <v>0</v>
      </c>
      <c r="DE162" s="457">
        <v>0</v>
      </c>
      <c r="DF162" s="457">
        <v>0</v>
      </c>
      <c r="DG162" s="457">
        <v>0</v>
      </c>
      <c r="DH162" s="457">
        <v>0</v>
      </c>
      <c r="DI162" s="457">
        <v>2973</v>
      </c>
      <c r="DJ162" s="457">
        <v>0</v>
      </c>
      <c r="DK162" s="457">
        <v>0</v>
      </c>
      <c r="DL162" s="457">
        <v>0</v>
      </c>
      <c r="DM162" s="457">
        <v>0</v>
      </c>
      <c r="DN162" s="457">
        <v>809</v>
      </c>
      <c r="DO162" s="457">
        <v>0</v>
      </c>
      <c r="DP162" s="457">
        <v>0</v>
      </c>
      <c r="DQ162" s="457">
        <v>0</v>
      </c>
      <c r="DR162" s="457">
        <v>100113</v>
      </c>
      <c r="DS162" s="457">
        <v>83515</v>
      </c>
      <c r="DT162" s="457">
        <v>79769</v>
      </c>
      <c r="DU162" s="457">
        <v>9665</v>
      </c>
      <c r="DV162" s="457">
        <v>62767</v>
      </c>
      <c r="DW162" s="457">
        <v>14608</v>
      </c>
      <c r="DX162" s="457">
        <v>15293</v>
      </c>
      <c r="DY162" s="362">
        <v>267</v>
      </c>
      <c r="DZ162">
        <v>4363</v>
      </c>
      <c r="EA162">
        <v>-3222</v>
      </c>
    </row>
    <row r="163" spans="1:131">
      <c r="A163" s="362" t="s">
        <v>3071</v>
      </c>
      <c r="B163" s="457">
        <v>0</v>
      </c>
      <c r="C163" s="457">
        <v>0</v>
      </c>
      <c r="D163" s="457">
        <v>0</v>
      </c>
      <c r="E163" s="457">
        <v>0</v>
      </c>
      <c r="F163" s="457">
        <v>0</v>
      </c>
      <c r="G163" s="457">
        <v>0</v>
      </c>
      <c r="H163" s="457">
        <v>0</v>
      </c>
      <c r="I163" s="457">
        <v>0</v>
      </c>
      <c r="J163" s="457">
        <v>0</v>
      </c>
      <c r="K163" s="457">
        <v>0</v>
      </c>
      <c r="L163" s="457">
        <v>0</v>
      </c>
      <c r="M163" s="457">
        <v>0</v>
      </c>
      <c r="N163" s="457">
        <v>0</v>
      </c>
      <c r="O163" s="457">
        <v>0</v>
      </c>
      <c r="P163" s="457">
        <v>0</v>
      </c>
      <c r="Q163" s="457">
        <v>0</v>
      </c>
      <c r="R163" s="457">
        <v>0</v>
      </c>
      <c r="S163" s="457">
        <v>0</v>
      </c>
      <c r="T163" s="457">
        <v>0</v>
      </c>
      <c r="U163" s="457">
        <v>0</v>
      </c>
      <c r="V163" s="457">
        <v>0</v>
      </c>
      <c r="W163" s="457">
        <v>0</v>
      </c>
      <c r="X163" s="457">
        <v>0</v>
      </c>
      <c r="Y163" s="457">
        <v>0</v>
      </c>
      <c r="Z163" s="457">
        <v>0</v>
      </c>
      <c r="AA163" s="457">
        <v>0</v>
      </c>
      <c r="AB163" s="457">
        <v>0</v>
      </c>
      <c r="AC163" s="457">
        <v>0</v>
      </c>
      <c r="AD163" s="457">
        <v>0</v>
      </c>
      <c r="AE163" s="457">
        <v>0</v>
      </c>
      <c r="AF163" s="457">
        <v>0</v>
      </c>
      <c r="AG163" s="457">
        <v>0</v>
      </c>
      <c r="AH163" s="457">
        <v>0</v>
      </c>
      <c r="AI163" s="457">
        <v>0</v>
      </c>
      <c r="AJ163" s="457">
        <v>0</v>
      </c>
      <c r="AK163" s="457">
        <v>0</v>
      </c>
      <c r="AL163" s="457">
        <v>0</v>
      </c>
      <c r="AM163" s="457">
        <v>0</v>
      </c>
      <c r="AN163" s="457">
        <v>0</v>
      </c>
      <c r="AO163" s="457">
        <v>18</v>
      </c>
      <c r="AP163" s="457">
        <v>2946</v>
      </c>
      <c r="AQ163" s="457">
        <v>72</v>
      </c>
      <c r="AR163" s="457">
        <v>-7</v>
      </c>
      <c r="AS163" s="457">
        <v>4493</v>
      </c>
      <c r="AT163" s="457">
        <v>0</v>
      </c>
      <c r="AU163" s="457">
        <v>0</v>
      </c>
      <c r="AV163" s="457">
        <v>24</v>
      </c>
      <c r="AW163" s="457">
        <v>55</v>
      </c>
      <c r="AX163" s="457">
        <v>0</v>
      </c>
      <c r="AY163" s="457">
        <v>0</v>
      </c>
      <c r="AZ163" s="457">
        <v>0</v>
      </c>
      <c r="BA163" s="457">
        <v>0</v>
      </c>
      <c r="BB163" s="457">
        <v>882</v>
      </c>
      <c r="BC163" s="457">
        <v>0</v>
      </c>
      <c r="BD163" s="457">
        <v>0</v>
      </c>
      <c r="BE163" s="457">
        <v>0</v>
      </c>
      <c r="BF163" s="457">
        <v>0</v>
      </c>
      <c r="BG163" s="457">
        <v>0</v>
      </c>
      <c r="BH163" s="457">
        <v>0</v>
      </c>
      <c r="BI163" s="457">
        <v>0</v>
      </c>
      <c r="BJ163" s="457">
        <v>0</v>
      </c>
      <c r="BK163" s="457">
        <v>0</v>
      </c>
      <c r="BL163" s="457">
        <v>0</v>
      </c>
      <c r="BM163" s="457">
        <v>75</v>
      </c>
      <c r="BN163" s="457">
        <v>0</v>
      </c>
      <c r="BO163" s="457">
        <v>0</v>
      </c>
      <c r="BP163" s="457">
        <v>0</v>
      </c>
      <c r="BQ163" s="457">
        <v>0</v>
      </c>
      <c r="BR163" s="457">
        <v>0</v>
      </c>
      <c r="BS163" s="457">
        <v>0</v>
      </c>
      <c r="BT163" s="457">
        <v>0</v>
      </c>
      <c r="BU163" s="457">
        <v>0</v>
      </c>
      <c r="BV163" s="457">
        <v>0</v>
      </c>
      <c r="BW163" s="457">
        <v>0</v>
      </c>
      <c r="BX163" s="457">
        <v>0</v>
      </c>
      <c r="BY163" s="457">
        <v>0</v>
      </c>
      <c r="BZ163" s="457">
        <v>0</v>
      </c>
      <c r="CA163" s="457">
        <v>0</v>
      </c>
      <c r="CB163" s="457">
        <v>0</v>
      </c>
      <c r="CC163" s="457">
        <v>0</v>
      </c>
      <c r="CD163" s="457">
        <v>0</v>
      </c>
      <c r="CE163" s="457">
        <v>1640</v>
      </c>
      <c r="CF163" s="457">
        <v>0</v>
      </c>
      <c r="CG163" s="457">
        <v>11</v>
      </c>
      <c r="CH163" s="457">
        <v>0</v>
      </c>
      <c r="CI163" s="457">
        <v>0</v>
      </c>
      <c r="CJ163" s="457">
        <v>0</v>
      </c>
      <c r="CK163" s="457">
        <v>0</v>
      </c>
      <c r="CL163" s="457">
        <v>0</v>
      </c>
      <c r="CM163" s="457">
        <v>0</v>
      </c>
      <c r="CN163" s="457">
        <v>0</v>
      </c>
      <c r="CO163" s="457">
        <v>0</v>
      </c>
      <c r="CP163" s="457">
        <v>0</v>
      </c>
      <c r="CQ163" s="457">
        <v>0</v>
      </c>
      <c r="CR163" s="457">
        <v>0</v>
      </c>
      <c r="CS163" s="457">
        <v>0</v>
      </c>
      <c r="CT163" s="457">
        <v>361</v>
      </c>
      <c r="CU163" s="457">
        <v>3012</v>
      </c>
      <c r="CV163" s="457">
        <v>0</v>
      </c>
      <c r="CW163" s="457">
        <v>1009</v>
      </c>
      <c r="CX163" s="457">
        <v>2769</v>
      </c>
      <c r="CY163" s="457">
        <v>0</v>
      </c>
      <c r="CZ163" s="457">
        <v>0</v>
      </c>
      <c r="DA163" s="457">
        <v>0</v>
      </c>
      <c r="DB163" s="457">
        <v>0</v>
      </c>
      <c r="DC163" s="457">
        <v>0</v>
      </c>
      <c r="DD163" s="457">
        <v>0</v>
      </c>
      <c r="DE163" s="457">
        <v>0</v>
      </c>
      <c r="DF163" s="457">
        <v>0</v>
      </c>
      <c r="DG163" s="457">
        <v>0</v>
      </c>
      <c r="DH163" s="457">
        <v>0</v>
      </c>
      <c r="DI163" s="457">
        <v>176</v>
      </c>
      <c r="DJ163" s="457">
        <v>0</v>
      </c>
      <c r="DK163" s="457">
        <v>0</v>
      </c>
      <c r="DL163" s="457">
        <v>0</v>
      </c>
      <c r="DM163" s="457">
        <v>0</v>
      </c>
      <c r="DN163" s="457">
        <v>0</v>
      </c>
      <c r="DO163" s="457">
        <v>0</v>
      </c>
      <c r="DP163" s="457">
        <v>0</v>
      </c>
      <c r="DQ163" s="457">
        <v>0</v>
      </c>
      <c r="DR163" s="457">
        <v>36085</v>
      </c>
      <c r="DS163" s="457">
        <v>0</v>
      </c>
      <c r="DT163" s="457">
        <v>24000</v>
      </c>
      <c r="DU163" s="457">
        <v>0</v>
      </c>
      <c r="DV163" s="457">
        <v>21843</v>
      </c>
      <c r="DW163" s="457">
        <v>1479</v>
      </c>
      <c r="DX163" s="457">
        <v>0</v>
      </c>
      <c r="DY163" s="362">
        <v>0</v>
      </c>
      <c r="DZ163">
        <v>0</v>
      </c>
      <c r="EA163">
        <v>0</v>
      </c>
    </row>
    <row r="164" spans="1:131">
      <c r="A164" s="362" t="s">
        <v>2030</v>
      </c>
      <c r="B164" s="457">
        <v>0</v>
      </c>
      <c r="C164" s="457">
        <v>0</v>
      </c>
      <c r="D164" s="457">
        <v>0</v>
      </c>
      <c r="E164" s="457">
        <v>0</v>
      </c>
      <c r="F164" s="457">
        <v>0</v>
      </c>
      <c r="G164" s="457">
        <v>0</v>
      </c>
      <c r="H164" s="457">
        <v>0</v>
      </c>
      <c r="I164" s="457">
        <v>0</v>
      </c>
      <c r="J164" s="457">
        <v>0</v>
      </c>
      <c r="K164" s="457">
        <v>0</v>
      </c>
      <c r="L164" s="457">
        <v>0</v>
      </c>
      <c r="M164" s="457">
        <v>0</v>
      </c>
      <c r="N164" s="457">
        <v>63</v>
      </c>
      <c r="O164" s="457">
        <v>0</v>
      </c>
      <c r="P164" s="457">
        <v>0</v>
      </c>
      <c r="Q164" s="457">
        <v>145.86000000000001</v>
      </c>
      <c r="R164" s="457">
        <v>0</v>
      </c>
      <c r="S164" s="457">
        <v>0</v>
      </c>
      <c r="T164" s="457">
        <v>0</v>
      </c>
      <c r="U164" s="457">
        <v>0</v>
      </c>
      <c r="V164" s="457">
        <v>0</v>
      </c>
      <c r="W164" s="457">
        <v>0</v>
      </c>
      <c r="X164" s="457">
        <v>0</v>
      </c>
      <c r="Y164" s="457">
        <v>0</v>
      </c>
      <c r="Z164" s="457">
        <v>0</v>
      </c>
      <c r="AA164" s="457">
        <v>0</v>
      </c>
      <c r="AB164" s="457">
        <v>0</v>
      </c>
      <c r="AC164" s="457">
        <v>0</v>
      </c>
      <c r="AD164" s="457">
        <v>0</v>
      </c>
      <c r="AE164" s="457">
        <v>0</v>
      </c>
      <c r="AF164" s="457">
        <v>0</v>
      </c>
      <c r="AG164" s="457">
        <v>0</v>
      </c>
      <c r="AH164" s="457">
        <v>0</v>
      </c>
      <c r="AI164" s="457">
        <v>0</v>
      </c>
      <c r="AJ164" s="457">
        <v>0</v>
      </c>
      <c r="AK164" s="457">
        <v>0</v>
      </c>
      <c r="AL164" s="457">
        <v>0</v>
      </c>
      <c r="AM164" s="457">
        <v>136.72293999999999</v>
      </c>
      <c r="AN164" s="457">
        <v>0</v>
      </c>
      <c r="AO164" s="457">
        <v>1984.366</v>
      </c>
      <c r="AP164" s="457">
        <v>1944.4224999999999</v>
      </c>
      <c r="AQ164" s="457">
        <v>0</v>
      </c>
      <c r="AR164" s="457">
        <v>0</v>
      </c>
      <c r="AS164" s="457">
        <v>106.61597</v>
      </c>
      <c r="AT164" s="457">
        <v>0</v>
      </c>
      <c r="AU164" s="457">
        <v>868.70435999999995</v>
      </c>
      <c r="AV164" s="457">
        <v>0</v>
      </c>
      <c r="AW164" s="457">
        <v>0</v>
      </c>
      <c r="AX164" s="457">
        <v>0</v>
      </c>
      <c r="AY164" s="457">
        <v>197.45653999999999</v>
      </c>
      <c r="AZ164" s="457">
        <v>0</v>
      </c>
      <c r="BA164" s="457">
        <v>0</v>
      </c>
      <c r="BB164" s="457">
        <v>0</v>
      </c>
      <c r="BC164" s="457">
        <v>0</v>
      </c>
      <c r="BD164" s="457">
        <v>0</v>
      </c>
      <c r="BE164" s="457">
        <v>0</v>
      </c>
      <c r="BF164" s="457">
        <v>0</v>
      </c>
      <c r="BG164" s="457">
        <v>0</v>
      </c>
      <c r="BH164" s="457">
        <v>0</v>
      </c>
      <c r="BI164" s="457">
        <v>0</v>
      </c>
      <c r="BJ164" s="457">
        <v>0</v>
      </c>
      <c r="BK164" s="457">
        <v>0</v>
      </c>
      <c r="BL164" s="457">
        <v>0</v>
      </c>
      <c r="BM164" s="457">
        <v>0</v>
      </c>
      <c r="BN164" s="457">
        <v>0</v>
      </c>
      <c r="BO164" s="457">
        <v>0</v>
      </c>
      <c r="BP164" s="457">
        <v>0</v>
      </c>
      <c r="BQ164" s="457">
        <v>0</v>
      </c>
      <c r="BR164" s="457">
        <v>0</v>
      </c>
      <c r="BS164" s="457">
        <v>0</v>
      </c>
      <c r="BT164" s="457">
        <v>0</v>
      </c>
      <c r="BU164" s="457">
        <v>0</v>
      </c>
      <c r="BV164" s="457">
        <v>0</v>
      </c>
      <c r="BW164" s="457">
        <v>0</v>
      </c>
      <c r="BX164" s="457">
        <v>0</v>
      </c>
      <c r="BY164" s="457">
        <v>0</v>
      </c>
      <c r="BZ164" s="457">
        <v>0</v>
      </c>
      <c r="CA164" s="457">
        <v>0</v>
      </c>
      <c r="CB164" s="457">
        <v>0</v>
      </c>
      <c r="CC164" s="457">
        <v>0</v>
      </c>
      <c r="CD164" s="457">
        <v>0</v>
      </c>
      <c r="CE164" s="457">
        <v>510.67250000000001</v>
      </c>
      <c r="CF164" s="457">
        <v>0</v>
      </c>
      <c r="CG164" s="457">
        <v>0</v>
      </c>
      <c r="CH164" s="457">
        <v>0</v>
      </c>
      <c r="CI164" s="457">
        <v>0</v>
      </c>
      <c r="CJ164" s="457">
        <v>0</v>
      </c>
      <c r="CK164" s="457">
        <v>0</v>
      </c>
      <c r="CL164" s="457">
        <v>0</v>
      </c>
      <c r="CM164" s="457">
        <v>0</v>
      </c>
      <c r="CN164" s="457">
        <v>0</v>
      </c>
      <c r="CO164" s="457">
        <v>0</v>
      </c>
      <c r="CP164" s="457">
        <v>0</v>
      </c>
      <c r="CQ164" s="457">
        <v>0</v>
      </c>
      <c r="CR164" s="457">
        <v>0</v>
      </c>
      <c r="CS164" s="457">
        <v>0</v>
      </c>
      <c r="CT164" s="457">
        <v>145.26286999999999</v>
      </c>
      <c r="CU164" s="457">
        <v>0</v>
      </c>
      <c r="CV164" s="457">
        <v>0</v>
      </c>
      <c r="CW164" s="457">
        <v>245.51423</v>
      </c>
      <c r="CX164" s="457">
        <v>1182.0154600000001</v>
      </c>
      <c r="CY164" s="457">
        <v>0</v>
      </c>
      <c r="CZ164" s="457">
        <v>0</v>
      </c>
      <c r="DA164" s="457">
        <v>0</v>
      </c>
      <c r="DB164" s="457">
        <v>0</v>
      </c>
      <c r="DC164" s="457">
        <v>0</v>
      </c>
      <c r="DD164" s="457">
        <v>0</v>
      </c>
      <c r="DE164" s="457">
        <v>0</v>
      </c>
      <c r="DF164" s="457">
        <v>0</v>
      </c>
      <c r="DG164" s="457">
        <v>0</v>
      </c>
      <c r="DH164" s="457">
        <v>0</v>
      </c>
      <c r="DI164" s="457">
        <v>276.35626999999999</v>
      </c>
      <c r="DJ164" s="457">
        <v>0</v>
      </c>
      <c r="DK164" s="457">
        <v>0</v>
      </c>
      <c r="DL164" s="457">
        <v>1860.8440000000001</v>
      </c>
      <c r="DM164" s="457">
        <v>794.04</v>
      </c>
      <c r="DN164" s="457">
        <v>3095</v>
      </c>
      <c r="DO164" s="457">
        <v>0</v>
      </c>
      <c r="DP164" s="457">
        <v>0</v>
      </c>
      <c r="DQ164" s="457">
        <v>0</v>
      </c>
      <c r="DR164" s="457">
        <v>11144</v>
      </c>
      <c r="DS164" s="457">
        <v>0</v>
      </c>
      <c r="DT164" s="457">
        <v>0</v>
      </c>
      <c r="DU164" s="457">
        <v>6583</v>
      </c>
      <c r="DV164" s="457">
        <v>20938</v>
      </c>
      <c r="DW164" s="457">
        <v>763</v>
      </c>
      <c r="DX164" s="457">
        <v>0</v>
      </c>
      <c r="DY164" s="362">
        <v>0</v>
      </c>
      <c r="DZ164">
        <v>50</v>
      </c>
      <c r="EA164">
        <v>0</v>
      </c>
    </row>
    <row r="165" spans="1:131">
      <c r="A165" s="362" t="s">
        <v>2045</v>
      </c>
      <c r="B165" s="457">
        <v>0</v>
      </c>
      <c r="C165" s="457">
        <v>0</v>
      </c>
      <c r="D165" s="457">
        <v>0</v>
      </c>
      <c r="E165" s="457">
        <v>0</v>
      </c>
      <c r="F165" s="457">
        <v>0</v>
      </c>
      <c r="G165" s="457">
        <v>0</v>
      </c>
      <c r="H165" s="457">
        <v>0</v>
      </c>
      <c r="I165" s="457">
        <v>0</v>
      </c>
      <c r="J165" s="457">
        <v>0</v>
      </c>
      <c r="K165" s="457">
        <v>0</v>
      </c>
      <c r="L165" s="457">
        <v>0</v>
      </c>
      <c r="M165" s="457">
        <v>0</v>
      </c>
      <c r="N165" s="457">
        <v>25</v>
      </c>
      <c r="O165" s="457">
        <v>0</v>
      </c>
      <c r="P165" s="457">
        <v>0</v>
      </c>
      <c r="Q165" s="457">
        <v>115</v>
      </c>
      <c r="R165" s="457">
        <v>0</v>
      </c>
      <c r="S165" s="457">
        <v>0</v>
      </c>
      <c r="T165" s="457">
        <v>0</v>
      </c>
      <c r="U165" s="457">
        <v>0</v>
      </c>
      <c r="V165" s="457">
        <v>0</v>
      </c>
      <c r="W165" s="457">
        <v>0</v>
      </c>
      <c r="X165" s="457">
        <v>0</v>
      </c>
      <c r="Y165" s="457">
        <v>0</v>
      </c>
      <c r="Z165" s="457">
        <v>0</v>
      </c>
      <c r="AA165" s="457">
        <v>0</v>
      </c>
      <c r="AB165" s="457">
        <v>0</v>
      </c>
      <c r="AC165" s="457">
        <v>0</v>
      </c>
      <c r="AD165" s="457">
        <v>0</v>
      </c>
      <c r="AE165" s="457">
        <v>0</v>
      </c>
      <c r="AF165" s="457">
        <v>0</v>
      </c>
      <c r="AG165" s="457">
        <v>0</v>
      </c>
      <c r="AH165" s="457">
        <v>0</v>
      </c>
      <c r="AI165" s="457">
        <v>0</v>
      </c>
      <c r="AJ165" s="457">
        <v>0</v>
      </c>
      <c r="AK165" s="457">
        <v>0</v>
      </c>
      <c r="AL165" s="457">
        <v>0</v>
      </c>
      <c r="AM165" s="457">
        <v>0</v>
      </c>
      <c r="AN165" s="457">
        <v>0</v>
      </c>
      <c r="AO165" s="457">
        <v>2162</v>
      </c>
      <c r="AP165" s="457">
        <v>7088</v>
      </c>
      <c r="AQ165" s="457">
        <v>1909</v>
      </c>
      <c r="AR165" s="457">
        <v>73</v>
      </c>
      <c r="AS165" s="457">
        <v>826</v>
      </c>
      <c r="AT165" s="457">
        <v>0</v>
      </c>
      <c r="AU165" s="457">
        <v>0</v>
      </c>
      <c r="AV165" s="457">
        <v>534</v>
      </c>
      <c r="AW165" s="457">
        <v>0</v>
      </c>
      <c r="AX165" s="457">
        <v>0</v>
      </c>
      <c r="AY165" s="457">
        <v>0</v>
      </c>
      <c r="AZ165" s="457">
        <v>0</v>
      </c>
      <c r="BA165" s="457">
        <v>0</v>
      </c>
      <c r="BB165" s="457">
        <v>0</v>
      </c>
      <c r="BC165" s="457">
        <v>0</v>
      </c>
      <c r="BD165" s="457">
        <v>0</v>
      </c>
      <c r="BE165" s="457">
        <v>0</v>
      </c>
      <c r="BF165" s="457">
        <v>0</v>
      </c>
      <c r="BG165" s="457">
        <v>0</v>
      </c>
      <c r="BH165" s="457">
        <v>0</v>
      </c>
      <c r="BI165" s="457">
        <v>0</v>
      </c>
      <c r="BJ165" s="457">
        <v>0</v>
      </c>
      <c r="BK165" s="457">
        <v>0</v>
      </c>
      <c r="BL165" s="457">
        <v>0</v>
      </c>
      <c r="BM165" s="457">
        <v>0</v>
      </c>
      <c r="BN165" s="457">
        <v>0</v>
      </c>
      <c r="BO165" s="457">
        <v>0</v>
      </c>
      <c r="BP165" s="457">
        <v>0</v>
      </c>
      <c r="BQ165" s="457">
        <v>0</v>
      </c>
      <c r="BR165" s="457">
        <v>0</v>
      </c>
      <c r="BS165" s="457">
        <v>0</v>
      </c>
      <c r="BT165" s="457">
        <v>0</v>
      </c>
      <c r="BU165" s="457">
        <v>0</v>
      </c>
      <c r="BV165" s="457">
        <v>36</v>
      </c>
      <c r="BW165" s="457">
        <v>0</v>
      </c>
      <c r="BX165" s="457">
        <v>0</v>
      </c>
      <c r="BY165" s="457">
        <v>0</v>
      </c>
      <c r="BZ165" s="457">
        <v>0</v>
      </c>
      <c r="CA165" s="457">
        <v>0</v>
      </c>
      <c r="CB165" s="457">
        <v>0</v>
      </c>
      <c r="CC165" s="457">
        <v>0</v>
      </c>
      <c r="CD165" s="457">
        <v>0</v>
      </c>
      <c r="CE165" s="457">
        <v>3263</v>
      </c>
      <c r="CF165" s="457">
        <v>0</v>
      </c>
      <c r="CG165" s="457">
        <v>0</v>
      </c>
      <c r="CH165" s="457">
        <v>0</v>
      </c>
      <c r="CI165" s="457">
        <v>0</v>
      </c>
      <c r="CJ165" s="457">
        <v>0</v>
      </c>
      <c r="CK165" s="457">
        <v>0</v>
      </c>
      <c r="CL165" s="457">
        <v>0</v>
      </c>
      <c r="CM165" s="457">
        <v>0</v>
      </c>
      <c r="CN165" s="457">
        <v>0</v>
      </c>
      <c r="CO165" s="457">
        <v>0</v>
      </c>
      <c r="CP165" s="457">
        <v>0</v>
      </c>
      <c r="CQ165" s="457">
        <v>0</v>
      </c>
      <c r="CR165" s="457">
        <v>0</v>
      </c>
      <c r="CS165" s="457">
        <v>0</v>
      </c>
      <c r="CT165" s="457">
        <v>0</v>
      </c>
      <c r="CU165" s="457">
        <v>0</v>
      </c>
      <c r="CV165" s="457">
        <v>0</v>
      </c>
      <c r="CW165" s="457">
        <v>0</v>
      </c>
      <c r="CX165" s="457">
        <v>4800</v>
      </c>
      <c r="CY165" s="457">
        <v>0</v>
      </c>
      <c r="CZ165" s="457">
        <v>103</v>
      </c>
      <c r="DA165" s="457">
        <v>0</v>
      </c>
      <c r="DB165" s="457">
        <v>0</v>
      </c>
      <c r="DC165" s="457">
        <v>0</v>
      </c>
      <c r="DD165" s="457">
        <v>0</v>
      </c>
      <c r="DE165" s="457">
        <v>0</v>
      </c>
      <c r="DF165" s="457">
        <v>0</v>
      </c>
      <c r="DG165" s="457">
        <v>0</v>
      </c>
      <c r="DH165" s="457">
        <v>0</v>
      </c>
      <c r="DI165" s="457">
        <v>308</v>
      </c>
      <c r="DJ165" s="457">
        <v>0</v>
      </c>
      <c r="DK165" s="457">
        <v>0</v>
      </c>
      <c r="DL165" s="457">
        <v>10</v>
      </c>
      <c r="DM165" s="457">
        <v>0</v>
      </c>
      <c r="DN165" s="457">
        <v>0</v>
      </c>
      <c r="DO165" s="457">
        <v>0</v>
      </c>
      <c r="DP165" s="457">
        <v>0</v>
      </c>
      <c r="DQ165" s="457">
        <v>0</v>
      </c>
      <c r="DR165" s="457">
        <v>889</v>
      </c>
      <c r="DS165" s="457">
        <v>0</v>
      </c>
      <c r="DT165" s="457">
        <v>0</v>
      </c>
      <c r="DU165" s="457">
        <v>0</v>
      </c>
      <c r="DV165" s="457">
        <v>49347</v>
      </c>
      <c r="DW165" s="457">
        <v>266</v>
      </c>
      <c r="DX165" s="457">
        <v>0</v>
      </c>
      <c r="DY165" s="362">
        <v>2217</v>
      </c>
      <c r="DZ165">
        <v>137</v>
      </c>
      <c r="EA165">
        <v>0</v>
      </c>
    </row>
    <row r="166" spans="1:131">
      <c r="A166" s="362" t="s">
        <v>2355</v>
      </c>
      <c r="B166" s="457">
        <v>0</v>
      </c>
      <c r="C166" s="457">
        <v>0</v>
      </c>
      <c r="D166" s="457">
        <v>0</v>
      </c>
      <c r="E166" s="457">
        <v>0</v>
      </c>
      <c r="F166" s="457">
        <v>0</v>
      </c>
      <c r="G166" s="457">
        <v>0</v>
      </c>
      <c r="H166" s="457">
        <v>0</v>
      </c>
      <c r="I166" s="457">
        <v>0</v>
      </c>
      <c r="J166" s="457">
        <v>0</v>
      </c>
      <c r="K166" s="457">
        <v>0</v>
      </c>
      <c r="L166" s="457">
        <v>0</v>
      </c>
      <c r="M166" s="457">
        <v>0</v>
      </c>
      <c r="N166" s="457">
        <v>0</v>
      </c>
      <c r="O166" s="457">
        <v>0</v>
      </c>
      <c r="P166" s="457">
        <v>0</v>
      </c>
      <c r="Q166" s="457">
        <v>0</v>
      </c>
      <c r="R166" s="457">
        <v>0</v>
      </c>
      <c r="S166" s="457">
        <v>0</v>
      </c>
      <c r="T166" s="457">
        <v>0</v>
      </c>
      <c r="U166" s="457">
        <v>0</v>
      </c>
      <c r="V166" s="457">
        <v>0</v>
      </c>
      <c r="W166" s="457">
        <v>0</v>
      </c>
      <c r="X166" s="457">
        <v>0</v>
      </c>
      <c r="Y166" s="457">
        <v>0</v>
      </c>
      <c r="Z166" s="457">
        <v>0</v>
      </c>
      <c r="AA166" s="457">
        <v>0</v>
      </c>
      <c r="AB166" s="457">
        <v>0</v>
      </c>
      <c r="AC166" s="457">
        <v>0</v>
      </c>
      <c r="AD166" s="457">
        <v>0</v>
      </c>
      <c r="AE166" s="457">
        <v>0</v>
      </c>
      <c r="AF166" s="457">
        <v>0</v>
      </c>
      <c r="AG166" s="457">
        <v>0</v>
      </c>
      <c r="AH166" s="457">
        <v>0</v>
      </c>
      <c r="AI166" s="457">
        <v>0</v>
      </c>
      <c r="AJ166" s="457">
        <v>0</v>
      </c>
      <c r="AK166" s="457">
        <v>0</v>
      </c>
      <c r="AL166" s="457">
        <v>0</v>
      </c>
      <c r="AM166" s="457">
        <v>0</v>
      </c>
      <c r="AN166" s="457">
        <v>0</v>
      </c>
      <c r="AO166" s="457">
        <v>12601</v>
      </c>
      <c r="AP166" s="457">
        <v>6261</v>
      </c>
      <c r="AQ166" s="457">
        <v>1060</v>
      </c>
      <c r="AR166" s="457">
        <v>1180</v>
      </c>
      <c r="AS166" s="457">
        <v>550</v>
      </c>
      <c r="AT166" s="457">
        <v>0</v>
      </c>
      <c r="AU166" s="457">
        <v>526</v>
      </c>
      <c r="AV166" s="457">
        <v>409</v>
      </c>
      <c r="AW166" s="457">
        <v>0</v>
      </c>
      <c r="AX166" s="457">
        <v>0</v>
      </c>
      <c r="AY166" s="457">
        <v>45</v>
      </c>
      <c r="AZ166" s="457">
        <v>0</v>
      </c>
      <c r="BA166" s="457">
        <v>491</v>
      </c>
      <c r="BB166" s="457">
        <v>0</v>
      </c>
      <c r="BC166" s="457">
        <v>4</v>
      </c>
      <c r="BD166" s="457">
        <v>0</v>
      </c>
      <c r="BE166" s="457">
        <v>0</v>
      </c>
      <c r="BF166" s="457">
        <v>0</v>
      </c>
      <c r="BG166" s="457">
        <v>13</v>
      </c>
      <c r="BH166" s="457">
        <v>0</v>
      </c>
      <c r="BI166" s="457">
        <v>0</v>
      </c>
      <c r="BJ166" s="457">
        <v>0</v>
      </c>
      <c r="BK166" s="457">
        <v>0</v>
      </c>
      <c r="BL166" s="457">
        <v>0</v>
      </c>
      <c r="BM166" s="457">
        <v>128</v>
      </c>
      <c r="BN166" s="457">
        <v>0</v>
      </c>
      <c r="BO166" s="457">
        <v>0</v>
      </c>
      <c r="BP166" s="457">
        <v>0</v>
      </c>
      <c r="BQ166" s="457">
        <v>0</v>
      </c>
      <c r="BR166" s="457">
        <v>0</v>
      </c>
      <c r="BS166" s="457">
        <v>0</v>
      </c>
      <c r="BT166" s="457">
        <v>0</v>
      </c>
      <c r="BU166" s="457">
        <v>0</v>
      </c>
      <c r="BV166" s="457">
        <v>0</v>
      </c>
      <c r="BW166" s="457">
        <v>0</v>
      </c>
      <c r="BX166" s="457">
        <v>0</v>
      </c>
      <c r="BY166" s="457">
        <v>0</v>
      </c>
      <c r="BZ166" s="457">
        <v>0</v>
      </c>
      <c r="CA166" s="457">
        <v>0</v>
      </c>
      <c r="CB166" s="457">
        <v>0</v>
      </c>
      <c r="CC166" s="457">
        <v>351</v>
      </c>
      <c r="CD166" s="457">
        <v>0</v>
      </c>
      <c r="CE166" s="457">
        <v>39</v>
      </c>
      <c r="CF166" s="457">
        <v>25</v>
      </c>
      <c r="CG166" s="457">
        <v>0</v>
      </c>
      <c r="CH166" s="457">
        <v>0</v>
      </c>
      <c r="CI166" s="457">
        <v>0</v>
      </c>
      <c r="CJ166" s="457">
        <v>0</v>
      </c>
      <c r="CK166" s="457">
        <v>0</v>
      </c>
      <c r="CL166" s="457">
        <v>0</v>
      </c>
      <c r="CM166" s="457">
        <v>0</v>
      </c>
      <c r="CN166" s="457">
        <v>0</v>
      </c>
      <c r="CO166" s="457">
        <v>0</v>
      </c>
      <c r="CP166" s="457">
        <v>0</v>
      </c>
      <c r="CQ166" s="457">
        <v>0</v>
      </c>
      <c r="CR166" s="457">
        <v>0</v>
      </c>
      <c r="CS166" s="457">
        <v>0</v>
      </c>
      <c r="CT166" s="457">
        <v>0</v>
      </c>
      <c r="CU166" s="457">
        <v>0</v>
      </c>
      <c r="CV166" s="457">
        <v>0</v>
      </c>
      <c r="CW166" s="457">
        <v>17673</v>
      </c>
      <c r="CX166" s="457">
        <v>494</v>
      </c>
      <c r="CY166" s="457">
        <v>8183</v>
      </c>
      <c r="CZ166" s="457">
        <v>48</v>
      </c>
      <c r="DA166" s="457">
        <v>0</v>
      </c>
      <c r="DB166" s="457">
        <v>0</v>
      </c>
      <c r="DC166" s="457">
        <v>0</v>
      </c>
      <c r="DD166" s="457">
        <v>0</v>
      </c>
      <c r="DE166" s="457">
        <v>0</v>
      </c>
      <c r="DF166" s="457">
        <v>0</v>
      </c>
      <c r="DG166" s="457">
        <v>0</v>
      </c>
      <c r="DH166" s="457">
        <v>0</v>
      </c>
      <c r="DI166" s="457">
        <v>285</v>
      </c>
      <c r="DJ166" s="457">
        <v>67</v>
      </c>
      <c r="DK166" s="457">
        <v>398</v>
      </c>
      <c r="DL166" s="457">
        <v>0</v>
      </c>
      <c r="DM166" s="457">
        <v>0</v>
      </c>
      <c r="DN166" s="457">
        <v>50</v>
      </c>
      <c r="DO166" s="457">
        <v>0</v>
      </c>
      <c r="DP166" s="457">
        <v>0</v>
      </c>
      <c r="DQ166" s="457">
        <v>0</v>
      </c>
      <c r="DR166" s="457">
        <v>171619</v>
      </c>
      <c r="DS166" s="457">
        <v>94344</v>
      </c>
      <c r="DT166" s="457">
        <v>143281</v>
      </c>
      <c r="DU166" s="457">
        <v>0</v>
      </c>
      <c r="DV166" s="457">
        <v>23225</v>
      </c>
      <c r="DW166" s="457">
        <v>9469</v>
      </c>
      <c r="DX166" s="457">
        <v>0</v>
      </c>
      <c r="DY166" s="362">
        <v>10073</v>
      </c>
      <c r="DZ166">
        <v>8164</v>
      </c>
      <c r="EA166">
        <v>1738</v>
      </c>
    </row>
    <row r="167" spans="1:131">
      <c r="A167" s="362" t="s">
        <v>2484</v>
      </c>
      <c r="B167" s="457">
        <v>0</v>
      </c>
      <c r="C167" s="457">
        <v>0</v>
      </c>
      <c r="D167" s="457">
        <v>0</v>
      </c>
      <c r="E167" s="457">
        <v>0</v>
      </c>
      <c r="F167" s="457">
        <v>0</v>
      </c>
      <c r="G167" s="457">
        <v>0</v>
      </c>
      <c r="H167" s="457">
        <v>0</v>
      </c>
      <c r="I167" s="457">
        <v>0</v>
      </c>
      <c r="J167" s="457">
        <v>0</v>
      </c>
      <c r="K167" s="457">
        <v>0</v>
      </c>
      <c r="L167" s="457">
        <v>0</v>
      </c>
      <c r="M167" s="457">
        <v>0</v>
      </c>
      <c r="N167" s="457">
        <v>23</v>
      </c>
      <c r="O167" s="457">
        <v>0</v>
      </c>
      <c r="P167" s="457">
        <v>0</v>
      </c>
      <c r="Q167" s="457">
        <v>266</v>
      </c>
      <c r="R167" s="457">
        <v>0</v>
      </c>
      <c r="S167" s="457">
        <v>0</v>
      </c>
      <c r="T167" s="457">
        <v>0</v>
      </c>
      <c r="U167" s="457">
        <v>0</v>
      </c>
      <c r="V167" s="457">
        <v>0</v>
      </c>
      <c r="W167" s="457">
        <v>0</v>
      </c>
      <c r="X167" s="457">
        <v>0</v>
      </c>
      <c r="Y167" s="457">
        <v>0</v>
      </c>
      <c r="Z167" s="457">
        <v>0</v>
      </c>
      <c r="AA167" s="457">
        <v>0</v>
      </c>
      <c r="AB167" s="457">
        <v>0</v>
      </c>
      <c r="AC167" s="457">
        <v>0</v>
      </c>
      <c r="AD167" s="457">
        <v>0</v>
      </c>
      <c r="AE167" s="457">
        <v>0</v>
      </c>
      <c r="AF167" s="457">
        <v>0</v>
      </c>
      <c r="AG167" s="457">
        <v>0</v>
      </c>
      <c r="AH167" s="457">
        <v>0</v>
      </c>
      <c r="AI167" s="457">
        <v>0</v>
      </c>
      <c r="AJ167" s="457">
        <v>0</v>
      </c>
      <c r="AK167" s="457">
        <v>0</v>
      </c>
      <c r="AL167" s="457">
        <v>0</v>
      </c>
      <c r="AM167" s="457">
        <v>0</v>
      </c>
      <c r="AN167" s="457">
        <v>0</v>
      </c>
      <c r="AO167" s="457">
        <v>3635</v>
      </c>
      <c r="AP167" s="457">
        <v>2007</v>
      </c>
      <c r="AQ167" s="457">
        <v>358</v>
      </c>
      <c r="AR167" s="457">
        <v>1398</v>
      </c>
      <c r="AS167" s="457">
        <v>1106</v>
      </c>
      <c r="AT167" s="457">
        <v>0</v>
      </c>
      <c r="AU167" s="457">
        <v>664</v>
      </c>
      <c r="AV167" s="457">
        <v>0</v>
      </c>
      <c r="AW167" s="457">
        <v>0</v>
      </c>
      <c r="AX167" s="457">
        <v>143</v>
      </c>
      <c r="AY167" s="457">
        <v>0</v>
      </c>
      <c r="AZ167" s="457">
        <v>66</v>
      </c>
      <c r="BA167" s="457">
        <v>0</v>
      </c>
      <c r="BB167" s="457">
        <v>0</v>
      </c>
      <c r="BC167" s="457">
        <v>0</v>
      </c>
      <c r="BD167" s="457">
        <v>0</v>
      </c>
      <c r="BE167" s="457">
        <v>2865</v>
      </c>
      <c r="BF167" s="457">
        <v>0</v>
      </c>
      <c r="BG167" s="457">
        <v>0</v>
      </c>
      <c r="BH167" s="457">
        <v>0</v>
      </c>
      <c r="BI167" s="457">
        <v>0</v>
      </c>
      <c r="BJ167" s="457">
        <v>0</v>
      </c>
      <c r="BK167" s="457">
        <v>0</v>
      </c>
      <c r="BL167" s="457">
        <v>0</v>
      </c>
      <c r="BM167" s="457">
        <v>3</v>
      </c>
      <c r="BN167" s="457">
        <v>0</v>
      </c>
      <c r="BO167" s="457">
        <v>0</v>
      </c>
      <c r="BP167" s="457">
        <v>0</v>
      </c>
      <c r="BQ167" s="457">
        <v>0</v>
      </c>
      <c r="BR167" s="457">
        <v>0</v>
      </c>
      <c r="BS167" s="457">
        <v>0</v>
      </c>
      <c r="BT167" s="457">
        <v>0</v>
      </c>
      <c r="BU167" s="457">
        <v>0</v>
      </c>
      <c r="BV167" s="457">
        <v>164</v>
      </c>
      <c r="BW167" s="457">
        <v>0</v>
      </c>
      <c r="BX167" s="457">
        <v>0</v>
      </c>
      <c r="BY167" s="457">
        <v>0</v>
      </c>
      <c r="BZ167" s="457">
        <v>0</v>
      </c>
      <c r="CA167" s="457">
        <v>0</v>
      </c>
      <c r="CB167" s="457">
        <v>419</v>
      </c>
      <c r="CC167" s="457">
        <v>0</v>
      </c>
      <c r="CD167" s="457">
        <v>0</v>
      </c>
      <c r="CE167" s="457">
        <v>34</v>
      </c>
      <c r="CF167" s="457">
        <v>0</v>
      </c>
      <c r="CG167" s="457">
        <v>0</v>
      </c>
      <c r="CH167" s="457">
        <v>0</v>
      </c>
      <c r="CI167" s="457">
        <v>0</v>
      </c>
      <c r="CJ167" s="457">
        <v>0</v>
      </c>
      <c r="CK167" s="457">
        <v>0</v>
      </c>
      <c r="CL167" s="457">
        <v>0</v>
      </c>
      <c r="CM167" s="457">
        <v>0</v>
      </c>
      <c r="CN167" s="457">
        <v>57</v>
      </c>
      <c r="CO167" s="457">
        <v>0</v>
      </c>
      <c r="CP167" s="457">
        <v>0</v>
      </c>
      <c r="CQ167" s="457">
        <v>0</v>
      </c>
      <c r="CR167" s="457">
        <v>0</v>
      </c>
      <c r="CS167" s="457">
        <v>0</v>
      </c>
      <c r="CT167" s="457">
        <v>0</v>
      </c>
      <c r="CU167" s="457">
        <v>0</v>
      </c>
      <c r="CV167" s="457">
        <v>0</v>
      </c>
      <c r="CW167" s="457">
        <v>0</v>
      </c>
      <c r="CX167" s="457">
        <v>0</v>
      </c>
      <c r="CY167" s="457">
        <v>0</v>
      </c>
      <c r="CZ167" s="457">
        <v>0</v>
      </c>
      <c r="DA167" s="457">
        <v>0</v>
      </c>
      <c r="DB167" s="457">
        <v>0</v>
      </c>
      <c r="DC167" s="457">
        <v>0</v>
      </c>
      <c r="DD167" s="457">
        <v>0</v>
      </c>
      <c r="DE167" s="457">
        <v>0</v>
      </c>
      <c r="DF167" s="457">
        <v>0</v>
      </c>
      <c r="DG167" s="457">
        <v>0</v>
      </c>
      <c r="DH167" s="457">
        <v>0</v>
      </c>
      <c r="DI167" s="457">
        <v>161</v>
      </c>
      <c r="DJ167" s="457">
        <v>0</v>
      </c>
      <c r="DK167" s="457">
        <v>0</v>
      </c>
      <c r="DL167" s="457">
        <v>25229</v>
      </c>
      <c r="DM167" s="457">
        <v>1483</v>
      </c>
      <c r="DN167" s="457">
        <v>4934</v>
      </c>
      <c r="DO167" s="457">
        <v>0</v>
      </c>
      <c r="DP167" s="457">
        <v>0</v>
      </c>
      <c r="DQ167" s="457">
        <v>0</v>
      </c>
      <c r="DR167" s="457">
        <v>83892</v>
      </c>
      <c r="DS167" s="457">
        <v>0</v>
      </c>
      <c r="DT167" s="457">
        <v>38500</v>
      </c>
      <c r="DU167" s="457">
        <v>0</v>
      </c>
      <c r="DV167" s="457">
        <v>17015</v>
      </c>
      <c r="DW167" s="457">
        <v>6745</v>
      </c>
      <c r="DX167" s="457">
        <v>0</v>
      </c>
      <c r="DY167" s="362">
        <v>9955</v>
      </c>
      <c r="DZ167">
        <v>9938</v>
      </c>
      <c r="EA167">
        <v>0</v>
      </c>
    </row>
    <row r="168" spans="1:131">
      <c r="A168" s="362" t="s">
        <v>2663</v>
      </c>
      <c r="B168" s="457">
        <v>0</v>
      </c>
      <c r="C168" s="457">
        <v>0</v>
      </c>
      <c r="D168" s="457">
        <v>0</v>
      </c>
      <c r="E168" s="457">
        <v>0</v>
      </c>
      <c r="F168" s="457">
        <v>0</v>
      </c>
      <c r="G168" s="457">
        <v>0</v>
      </c>
      <c r="H168" s="457">
        <v>0</v>
      </c>
      <c r="I168" s="457">
        <v>0</v>
      </c>
      <c r="J168" s="457">
        <v>0</v>
      </c>
      <c r="K168" s="457">
        <v>0</v>
      </c>
      <c r="L168" s="457">
        <v>0</v>
      </c>
      <c r="M168" s="457">
        <v>0</v>
      </c>
      <c r="N168" s="457">
        <v>52</v>
      </c>
      <c r="O168" s="457">
        <v>1581</v>
      </c>
      <c r="P168" s="457">
        <v>0</v>
      </c>
      <c r="Q168" s="457">
        <v>51</v>
      </c>
      <c r="R168" s="457">
        <v>0</v>
      </c>
      <c r="S168" s="457">
        <v>0</v>
      </c>
      <c r="T168" s="457">
        <v>0</v>
      </c>
      <c r="U168" s="457">
        <v>0</v>
      </c>
      <c r="V168" s="457">
        <v>0</v>
      </c>
      <c r="W168" s="457">
        <v>0</v>
      </c>
      <c r="X168" s="457">
        <v>0</v>
      </c>
      <c r="Y168" s="457">
        <v>0</v>
      </c>
      <c r="Z168" s="457">
        <v>0</v>
      </c>
      <c r="AA168" s="457">
        <v>0</v>
      </c>
      <c r="AB168" s="457">
        <v>0</v>
      </c>
      <c r="AC168" s="457">
        <v>228</v>
      </c>
      <c r="AD168" s="457">
        <v>0</v>
      </c>
      <c r="AE168" s="457">
        <v>0</v>
      </c>
      <c r="AF168" s="457">
        <v>0</v>
      </c>
      <c r="AG168" s="457">
        <v>0</v>
      </c>
      <c r="AH168" s="457">
        <v>0</v>
      </c>
      <c r="AI168" s="457">
        <v>0</v>
      </c>
      <c r="AJ168" s="457">
        <v>0</v>
      </c>
      <c r="AK168" s="457">
        <v>0</v>
      </c>
      <c r="AL168" s="457">
        <v>0</v>
      </c>
      <c r="AM168" s="457">
        <v>0</v>
      </c>
      <c r="AN168" s="457">
        <v>3</v>
      </c>
      <c r="AO168" s="457">
        <v>494</v>
      </c>
      <c r="AP168" s="457">
        <v>2550</v>
      </c>
      <c r="AQ168" s="457">
        <v>682</v>
      </c>
      <c r="AR168" s="457">
        <v>401</v>
      </c>
      <c r="AS168" s="457">
        <v>1327</v>
      </c>
      <c r="AT168" s="457">
        <v>77</v>
      </c>
      <c r="AU168" s="457">
        <v>526</v>
      </c>
      <c r="AV168" s="457">
        <v>0</v>
      </c>
      <c r="AW168" s="457">
        <v>0</v>
      </c>
      <c r="AX168" s="457">
        <v>254</v>
      </c>
      <c r="AY168" s="457">
        <v>0</v>
      </c>
      <c r="AZ168" s="457">
        <v>0</v>
      </c>
      <c r="BA168" s="457">
        <v>0</v>
      </c>
      <c r="BB168" s="457">
        <v>0</v>
      </c>
      <c r="BC168" s="457">
        <v>0</v>
      </c>
      <c r="BD168" s="457">
        <v>0</v>
      </c>
      <c r="BE168" s="457">
        <v>0</v>
      </c>
      <c r="BF168" s="457">
        <v>0</v>
      </c>
      <c r="BG168" s="457">
        <v>0</v>
      </c>
      <c r="BH168" s="457">
        <v>0</v>
      </c>
      <c r="BI168" s="457">
        <v>0</v>
      </c>
      <c r="BJ168" s="457">
        <v>16853</v>
      </c>
      <c r="BK168" s="457">
        <v>37</v>
      </c>
      <c r="BL168" s="457">
        <v>0</v>
      </c>
      <c r="BM168" s="457">
        <v>0</v>
      </c>
      <c r="BN168" s="457">
        <v>0</v>
      </c>
      <c r="BO168" s="457">
        <v>0</v>
      </c>
      <c r="BP168" s="457">
        <v>0</v>
      </c>
      <c r="BQ168" s="457">
        <v>0</v>
      </c>
      <c r="BR168" s="457">
        <v>0</v>
      </c>
      <c r="BS168" s="457">
        <v>0</v>
      </c>
      <c r="BT168" s="457">
        <v>0</v>
      </c>
      <c r="BU168" s="457">
        <v>0</v>
      </c>
      <c r="BV168" s="457">
        <v>415</v>
      </c>
      <c r="BW168" s="457">
        <v>0</v>
      </c>
      <c r="BX168" s="457">
        <v>0</v>
      </c>
      <c r="BY168" s="457">
        <v>0</v>
      </c>
      <c r="BZ168" s="457">
        <v>0</v>
      </c>
      <c r="CA168" s="457">
        <v>0</v>
      </c>
      <c r="CB168" s="457">
        <v>0</v>
      </c>
      <c r="CC168" s="457">
        <v>0</v>
      </c>
      <c r="CD168" s="457">
        <v>0</v>
      </c>
      <c r="CE168" s="457">
        <v>138</v>
      </c>
      <c r="CF168" s="457">
        <v>0</v>
      </c>
      <c r="CG168" s="457">
        <v>0</v>
      </c>
      <c r="CH168" s="457">
        <v>0</v>
      </c>
      <c r="CI168" s="457">
        <v>0</v>
      </c>
      <c r="CJ168" s="457">
        <v>0</v>
      </c>
      <c r="CK168" s="457">
        <v>0</v>
      </c>
      <c r="CL168" s="457">
        <v>0</v>
      </c>
      <c r="CM168" s="457">
        <v>0</v>
      </c>
      <c r="CN168" s="457">
        <v>0</v>
      </c>
      <c r="CO168" s="457">
        <v>0</v>
      </c>
      <c r="CP168" s="457">
        <v>0</v>
      </c>
      <c r="CQ168" s="457">
        <v>0</v>
      </c>
      <c r="CR168" s="457">
        <v>0</v>
      </c>
      <c r="CS168" s="457">
        <v>0</v>
      </c>
      <c r="CT168" s="457">
        <v>0</v>
      </c>
      <c r="CU168" s="457">
        <v>0</v>
      </c>
      <c r="CV168" s="457">
        <v>0</v>
      </c>
      <c r="CW168" s="457">
        <v>50</v>
      </c>
      <c r="CX168" s="457">
        <v>0</v>
      </c>
      <c r="CY168" s="457">
        <v>0</v>
      </c>
      <c r="CZ168" s="457">
        <v>0</v>
      </c>
      <c r="DA168" s="457">
        <v>0</v>
      </c>
      <c r="DB168" s="457">
        <v>0</v>
      </c>
      <c r="DC168" s="457">
        <v>0</v>
      </c>
      <c r="DD168" s="457">
        <v>0</v>
      </c>
      <c r="DE168" s="457">
        <v>0</v>
      </c>
      <c r="DF168" s="457">
        <v>0</v>
      </c>
      <c r="DG168" s="457">
        <v>0</v>
      </c>
      <c r="DH168" s="457">
        <v>0</v>
      </c>
      <c r="DI168" s="457">
        <v>881</v>
      </c>
      <c r="DJ168" s="457">
        <v>0</v>
      </c>
      <c r="DK168" s="457">
        <v>0</v>
      </c>
      <c r="DL168" s="457">
        <v>174</v>
      </c>
      <c r="DM168" s="457">
        <v>0</v>
      </c>
      <c r="DN168" s="457">
        <v>0</v>
      </c>
      <c r="DO168" s="457">
        <v>0</v>
      </c>
      <c r="DP168" s="457">
        <v>0</v>
      </c>
      <c r="DQ168" s="457">
        <v>0</v>
      </c>
      <c r="DR168" s="457">
        <v>17544</v>
      </c>
      <c r="DS168" s="457">
        <v>0</v>
      </c>
      <c r="DT168" s="457">
        <v>5000</v>
      </c>
      <c r="DU168" s="457">
        <v>0</v>
      </c>
      <c r="DV168" s="457">
        <v>27170</v>
      </c>
      <c r="DW168" s="457">
        <v>2386</v>
      </c>
      <c r="DX168" s="457">
        <v>0</v>
      </c>
      <c r="DY168" s="362">
        <v>0</v>
      </c>
      <c r="DZ168">
        <v>0</v>
      </c>
      <c r="EA168">
        <v>0</v>
      </c>
    </row>
    <row r="169" spans="1:131">
      <c r="A169" s="362" t="s">
        <v>2702</v>
      </c>
      <c r="B169" s="457">
        <v>0</v>
      </c>
      <c r="C169" s="457">
        <v>0</v>
      </c>
      <c r="D169" s="457">
        <v>0</v>
      </c>
      <c r="E169" s="457">
        <v>0</v>
      </c>
      <c r="F169" s="457">
        <v>0</v>
      </c>
      <c r="G169" s="457">
        <v>0</v>
      </c>
      <c r="H169" s="457">
        <v>0</v>
      </c>
      <c r="I169" s="457">
        <v>0</v>
      </c>
      <c r="J169" s="457">
        <v>0</v>
      </c>
      <c r="K169" s="457">
        <v>0</v>
      </c>
      <c r="L169" s="457">
        <v>0</v>
      </c>
      <c r="M169" s="457">
        <v>0</v>
      </c>
      <c r="N169" s="457">
        <v>125.852</v>
      </c>
      <c r="O169" s="457">
        <v>0</v>
      </c>
      <c r="P169" s="457">
        <v>0</v>
      </c>
      <c r="Q169" s="457">
        <v>36.896999999999998</v>
      </c>
      <c r="R169" s="457">
        <v>0</v>
      </c>
      <c r="S169" s="457">
        <v>0</v>
      </c>
      <c r="T169" s="457">
        <v>0</v>
      </c>
      <c r="U169" s="457">
        <v>0</v>
      </c>
      <c r="V169" s="457">
        <v>0</v>
      </c>
      <c r="W169" s="457">
        <v>0</v>
      </c>
      <c r="X169" s="457">
        <v>0</v>
      </c>
      <c r="Y169" s="457">
        <v>0</v>
      </c>
      <c r="Z169" s="457">
        <v>0</v>
      </c>
      <c r="AA169" s="457">
        <v>0</v>
      </c>
      <c r="AB169" s="457">
        <v>0</v>
      </c>
      <c r="AC169" s="457">
        <v>0</v>
      </c>
      <c r="AD169" s="457">
        <v>0</v>
      </c>
      <c r="AE169" s="457">
        <v>0</v>
      </c>
      <c r="AF169" s="457">
        <v>0</v>
      </c>
      <c r="AG169" s="457">
        <v>0</v>
      </c>
      <c r="AH169" s="457">
        <v>0</v>
      </c>
      <c r="AI169" s="457">
        <v>0</v>
      </c>
      <c r="AJ169" s="457">
        <v>0</v>
      </c>
      <c r="AK169" s="457">
        <v>0</v>
      </c>
      <c r="AL169" s="457">
        <v>0</v>
      </c>
      <c r="AM169" s="457">
        <v>0</v>
      </c>
      <c r="AN169" s="457">
        <v>0</v>
      </c>
      <c r="AO169" s="457">
        <v>20782.805</v>
      </c>
      <c r="AP169" s="457">
        <v>6005.2060000000001</v>
      </c>
      <c r="AQ169" s="457">
        <v>12951</v>
      </c>
      <c r="AR169" s="457">
        <v>5316.0730000000003</v>
      </c>
      <c r="AS169" s="457">
        <v>0</v>
      </c>
      <c r="AT169" s="457">
        <v>0</v>
      </c>
      <c r="AU169" s="457">
        <v>2045.441</v>
      </c>
      <c r="AV169" s="457">
        <v>0</v>
      </c>
      <c r="AW169" s="457">
        <v>0</v>
      </c>
      <c r="AX169" s="457">
        <v>134.999</v>
      </c>
      <c r="AY169" s="457">
        <v>0</v>
      </c>
      <c r="AZ169" s="457">
        <v>0</v>
      </c>
      <c r="BA169" s="457">
        <v>0</v>
      </c>
      <c r="BB169" s="457">
        <v>0</v>
      </c>
      <c r="BC169" s="457">
        <v>0</v>
      </c>
      <c r="BD169" s="457">
        <v>0</v>
      </c>
      <c r="BE169" s="457">
        <v>0</v>
      </c>
      <c r="BF169" s="457">
        <v>0</v>
      </c>
      <c r="BG169" s="457">
        <v>96.537999999999997</v>
      </c>
      <c r="BH169" s="457">
        <v>0</v>
      </c>
      <c r="BI169" s="457">
        <v>0</v>
      </c>
      <c r="BJ169" s="457">
        <v>0</v>
      </c>
      <c r="BK169" s="457">
        <v>0</v>
      </c>
      <c r="BL169" s="457">
        <v>0</v>
      </c>
      <c r="BM169" s="457">
        <v>0</v>
      </c>
      <c r="BN169" s="457">
        <v>0</v>
      </c>
      <c r="BO169" s="457">
        <v>0</v>
      </c>
      <c r="BP169" s="457">
        <v>0</v>
      </c>
      <c r="BQ169" s="457">
        <v>0</v>
      </c>
      <c r="BR169" s="457">
        <v>0</v>
      </c>
      <c r="BS169" s="457">
        <v>0</v>
      </c>
      <c r="BT169" s="457">
        <v>0</v>
      </c>
      <c r="BU169" s="457">
        <v>0</v>
      </c>
      <c r="BV169" s="457">
        <v>0</v>
      </c>
      <c r="BW169" s="457">
        <v>0</v>
      </c>
      <c r="BX169" s="457">
        <v>0</v>
      </c>
      <c r="BY169" s="457">
        <v>0</v>
      </c>
      <c r="BZ169" s="457">
        <v>0</v>
      </c>
      <c r="CA169" s="457">
        <v>0</v>
      </c>
      <c r="CB169" s="457">
        <v>0</v>
      </c>
      <c r="CC169" s="457">
        <v>0</v>
      </c>
      <c r="CD169" s="457">
        <v>0</v>
      </c>
      <c r="CE169" s="457">
        <v>0</v>
      </c>
      <c r="CF169" s="457">
        <v>0</v>
      </c>
      <c r="CG169" s="457">
        <v>0</v>
      </c>
      <c r="CH169" s="457">
        <v>0</v>
      </c>
      <c r="CI169" s="457">
        <v>0</v>
      </c>
      <c r="CJ169" s="457">
        <v>0</v>
      </c>
      <c r="CK169" s="457">
        <v>0</v>
      </c>
      <c r="CL169" s="457">
        <v>0</v>
      </c>
      <c r="CM169" s="457">
        <v>0</v>
      </c>
      <c r="CN169" s="457">
        <v>0</v>
      </c>
      <c r="CO169" s="457">
        <v>0</v>
      </c>
      <c r="CP169" s="457">
        <v>0</v>
      </c>
      <c r="CQ169" s="457">
        <v>0</v>
      </c>
      <c r="CR169" s="457">
        <v>0</v>
      </c>
      <c r="CS169" s="457">
        <v>0</v>
      </c>
      <c r="CT169" s="457">
        <v>0</v>
      </c>
      <c r="CU169" s="457">
        <v>0</v>
      </c>
      <c r="CV169" s="457">
        <v>0</v>
      </c>
      <c r="CW169" s="457">
        <v>0</v>
      </c>
      <c r="CX169" s="457">
        <v>0</v>
      </c>
      <c r="CY169" s="457">
        <v>0</v>
      </c>
      <c r="CZ169" s="457">
        <v>0</v>
      </c>
      <c r="DA169" s="457">
        <v>0</v>
      </c>
      <c r="DB169" s="457">
        <v>0</v>
      </c>
      <c r="DC169" s="457">
        <v>0</v>
      </c>
      <c r="DD169" s="457">
        <v>0</v>
      </c>
      <c r="DE169" s="457">
        <v>0</v>
      </c>
      <c r="DF169" s="457">
        <v>0</v>
      </c>
      <c r="DG169" s="457">
        <v>0</v>
      </c>
      <c r="DH169" s="457">
        <v>0</v>
      </c>
      <c r="DI169" s="457">
        <v>13403.032999999999</v>
      </c>
      <c r="DJ169" s="457">
        <v>805.98800000000006</v>
      </c>
      <c r="DK169" s="457">
        <v>2230</v>
      </c>
      <c r="DL169" s="457">
        <v>0</v>
      </c>
      <c r="DM169" s="457">
        <v>0</v>
      </c>
      <c r="DN169" s="457">
        <v>0</v>
      </c>
      <c r="DO169" s="457">
        <v>0</v>
      </c>
      <c r="DP169" s="457">
        <v>0</v>
      </c>
      <c r="DQ169" s="457">
        <v>0</v>
      </c>
      <c r="DR169" s="457">
        <v>309997.43599999999</v>
      </c>
      <c r="DS169" s="457">
        <v>0</v>
      </c>
      <c r="DT169" s="457">
        <v>204319</v>
      </c>
      <c r="DU169" s="457">
        <v>152</v>
      </c>
      <c r="DV169" s="457">
        <v>110204</v>
      </c>
      <c r="DW169" s="457">
        <v>78553.581999999995</v>
      </c>
      <c r="DX169" s="457">
        <v>18060.262999999999</v>
      </c>
      <c r="DY169" s="362">
        <v>11159</v>
      </c>
      <c r="DZ169">
        <v>31492</v>
      </c>
      <c r="EA169">
        <v>0</v>
      </c>
    </row>
    <row r="170" spans="1:131">
      <c r="A170" s="362" t="s">
        <v>2852</v>
      </c>
      <c r="B170" s="457">
        <v>0</v>
      </c>
      <c r="C170" s="457">
        <v>0</v>
      </c>
      <c r="D170" s="457">
        <v>0</v>
      </c>
      <c r="E170" s="457">
        <v>0</v>
      </c>
      <c r="F170" s="457">
        <v>0</v>
      </c>
      <c r="G170" s="457">
        <v>0</v>
      </c>
      <c r="H170" s="457">
        <v>0</v>
      </c>
      <c r="I170" s="457">
        <v>0</v>
      </c>
      <c r="J170" s="457">
        <v>0</v>
      </c>
      <c r="K170" s="457">
        <v>0</v>
      </c>
      <c r="L170" s="457">
        <v>0</v>
      </c>
      <c r="M170" s="457">
        <v>0</v>
      </c>
      <c r="N170" s="457">
        <v>225</v>
      </c>
      <c r="O170" s="457">
        <v>0</v>
      </c>
      <c r="P170" s="457">
        <v>0</v>
      </c>
      <c r="Q170" s="457">
        <v>0</v>
      </c>
      <c r="R170" s="457">
        <v>0</v>
      </c>
      <c r="S170" s="457">
        <v>0</v>
      </c>
      <c r="T170" s="457">
        <v>0</v>
      </c>
      <c r="U170" s="457">
        <v>0</v>
      </c>
      <c r="V170" s="457">
        <v>0</v>
      </c>
      <c r="W170" s="457">
        <v>0</v>
      </c>
      <c r="X170" s="457">
        <v>0</v>
      </c>
      <c r="Y170" s="457">
        <v>0</v>
      </c>
      <c r="Z170" s="457">
        <v>0</v>
      </c>
      <c r="AA170" s="457">
        <v>0</v>
      </c>
      <c r="AB170" s="457">
        <v>0</v>
      </c>
      <c r="AC170" s="457">
        <v>0</v>
      </c>
      <c r="AD170" s="457">
        <v>0</v>
      </c>
      <c r="AE170" s="457">
        <v>0</v>
      </c>
      <c r="AF170" s="457">
        <v>0</v>
      </c>
      <c r="AG170" s="457">
        <v>0</v>
      </c>
      <c r="AH170" s="457">
        <v>0</v>
      </c>
      <c r="AI170" s="457">
        <v>0</v>
      </c>
      <c r="AJ170" s="457">
        <v>0</v>
      </c>
      <c r="AK170" s="457">
        <v>0</v>
      </c>
      <c r="AL170" s="457">
        <v>0</v>
      </c>
      <c r="AM170" s="457">
        <v>0</v>
      </c>
      <c r="AN170" s="457">
        <v>0</v>
      </c>
      <c r="AO170" s="457">
        <v>3345</v>
      </c>
      <c r="AP170" s="457">
        <v>6974</v>
      </c>
      <c r="AQ170" s="457">
        <v>5297</v>
      </c>
      <c r="AR170" s="457">
        <v>0</v>
      </c>
      <c r="AS170" s="457">
        <v>1127</v>
      </c>
      <c r="AT170" s="457">
        <v>0</v>
      </c>
      <c r="AU170" s="457">
        <v>3181</v>
      </c>
      <c r="AV170" s="457">
        <v>0</v>
      </c>
      <c r="AW170" s="457">
        <v>0</v>
      </c>
      <c r="AX170" s="457">
        <v>49</v>
      </c>
      <c r="AY170" s="457">
        <v>0</v>
      </c>
      <c r="AZ170" s="457">
        <v>0</v>
      </c>
      <c r="BA170" s="457">
        <v>0</v>
      </c>
      <c r="BB170" s="457">
        <v>0</v>
      </c>
      <c r="BC170" s="457">
        <v>0</v>
      </c>
      <c r="BD170" s="457">
        <v>0</v>
      </c>
      <c r="BE170" s="457">
        <v>0</v>
      </c>
      <c r="BF170" s="457">
        <v>0</v>
      </c>
      <c r="BG170" s="457">
        <v>0</v>
      </c>
      <c r="BH170" s="457">
        <v>0</v>
      </c>
      <c r="BI170" s="457">
        <v>0</v>
      </c>
      <c r="BJ170" s="457">
        <v>0</v>
      </c>
      <c r="BK170" s="457">
        <v>0</v>
      </c>
      <c r="BL170" s="457">
        <v>0</v>
      </c>
      <c r="BM170" s="457">
        <v>0</v>
      </c>
      <c r="BN170" s="457">
        <v>0</v>
      </c>
      <c r="BO170" s="457">
        <v>0</v>
      </c>
      <c r="BP170" s="457">
        <v>0</v>
      </c>
      <c r="BQ170" s="457">
        <v>0</v>
      </c>
      <c r="BR170" s="457">
        <v>0</v>
      </c>
      <c r="BS170" s="457">
        <v>0</v>
      </c>
      <c r="BT170" s="457">
        <v>0</v>
      </c>
      <c r="BU170" s="457">
        <v>0</v>
      </c>
      <c r="BV170" s="457">
        <v>6</v>
      </c>
      <c r="BW170" s="457">
        <v>0</v>
      </c>
      <c r="BX170" s="457">
        <v>0</v>
      </c>
      <c r="BY170" s="457">
        <v>0</v>
      </c>
      <c r="BZ170" s="457">
        <v>0</v>
      </c>
      <c r="CA170" s="457">
        <v>0</v>
      </c>
      <c r="CB170" s="457">
        <v>45</v>
      </c>
      <c r="CC170" s="457">
        <v>0</v>
      </c>
      <c r="CD170" s="457">
        <v>0</v>
      </c>
      <c r="CE170" s="457">
        <v>1148</v>
      </c>
      <c r="CF170" s="457">
        <v>0</v>
      </c>
      <c r="CG170" s="457">
        <v>0</v>
      </c>
      <c r="CH170" s="457">
        <v>0</v>
      </c>
      <c r="CI170" s="457">
        <v>0</v>
      </c>
      <c r="CJ170" s="457">
        <v>0</v>
      </c>
      <c r="CK170" s="457">
        <v>0</v>
      </c>
      <c r="CL170" s="457">
        <v>0</v>
      </c>
      <c r="CM170" s="457">
        <v>0</v>
      </c>
      <c r="CN170" s="457">
        <v>0</v>
      </c>
      <c r="CO170" s="457">
        <v>0</v>
      </c>
      <c r="CP170" s="457">
        <v>0</v>
      </c>
      <c r="CQ170" s="457">
        <v>0</v>
      </c>
      <c r="CR170" s="457">
        <v>0</v>
      </c>
      <c r="CS170" s="457">
        <v>0</v>
      </c>
      <c r="CT170" s="457">
        <v>0</v>
      </c>
      <c r="CU170" s="457">
        <v>0</v>
      </c>
      <c r="CV170" s="457">
        <v>0</v>
      </c>
      <c r="CW170" s="457">
        <v>933</v>
      </c>
      <c r="CX170" s="457">
        <v>1917</v>
      </c>
      <c r="CY170" s="457">
        <v>15</v>
      </c>
      <c r="CZ170" s="457">
        <v>127</v>
      </c>
      <c r="DA170" s="457">
        <v>0</v>
      </c>
      <c r="DB170" s="457">
        <v>0</v>
      </c>
      <c r="DC170" s="457">
        <v>0</v>
      </c>
      <c r="DD170" s="457">
        <v>0</v>
      </c>
      <c r="DE170" s="457">
        <v>0</v>
      </c>
      <c r="DF170" s="457">
        <v>0</v>
      </c>
      <c r="DG170" s="457">
        <v>0</v>
      </c>
      <c r="DH170" s="457">
        <v>0</v>
      </c>
      <c r="DI170" s="457">
        <v>481</v>
      </c>
      <c r="DJ170" s="457">
        <v>0</v>
      </c>
      <c r="DK170" s="457">
        <v>0</v>
      </c>
      <c r="DL170" s="457">
        <v>267</v>
      </c>
      <c r="DM170" s="457">
        <v>0</v>
      </c>
      <c r="DN170" s="457">
        <v>0</v>
      </c>
      <c r="DO170" s="457">
        <v>0</v>
      </c>
      <c r="DP170" s="457">
        <v>0</v>
      </c>
      <c r="DQ170" s="457">
        <v>0</v>
      </c>
      <c r="DR170" s="457">
        <v>38887</v>
      </c>
      <c r="DS170" s="457">
        <v>0</v>
      </c>
      <c r="DT170" s="457">
        <v>20000</v>
      </c>
      <c r="DU170" s="457">
        <v>0</v>
      </c>
      <c r="DV170" s="457">
        <v>57293</v>
      </c>
      <c r="DW170" s="457">
        <v>2188</v>
      </c>
      <c r="DX170" s="457">
        <v>0</v>
      </c>
      <c r="DY170" s="362">
        <v>56416</v>
      </c>
      <c r="DZ170">
        <v>8372</v>
      </c>
      <c r="EA170">
        <v>0</v>
      </c>
    </row>
    <row r="171" spans="1:131">
      <c r="A171" s="362" t="s">
        <v>1941</v>
      </c>
      <c r="B171" s="457">
        <v>0</v>
      </c>
      <c r="C171" s="457">
        <v>0</v>
      </c>
      <c r="D171" s="457">
        <v>0</v>
      </c>
      <c r="E171" s="457">
        <v>0</v>
      </c>
      <c r="F171" s="457">
        <v>0</v>
      </c>
      <c r="G171" s="457">
        <v>0</v>
      </c>
      <c r="H171" s="457">
        <v>0</v>
      </c>
      <c r="I171" s="457">
        <v>0</v>
      </c>
      <c r="J171" s="457">
        <v>0</v>
      </c>
      <c r="K171" s="457">
        <v>0</v>
      </c>
      <c r="L171" s="457">
        <v>0</v>
      </c>
      <c r="M171" s="457">
        <v>0</v>
      </c>
      <c r="N171" s="457">
        <v>0</v>
      </c>
      <c r="O171" s="457">
        <v>0</v>
      </c>
      <c r="P171" s="457">
        <v>0</v>
      </c>
      <c r="Q171" s="457">
        <v>0</v>
      </c>
      <c r="R171" s="457">
        <v>0</v>
      </c>
      <c r="S171" s="457">
        <v>0</v>
      </c>
      <c r="T171" s="457">
        <v>0</v>
      </c>
      <c r="U171" s="457">
        <v>0</v>
      </c>
      <c r="V171" s="457">
        <v>0</v>
      </c>
      <c r="W171" s="457">
        <v>0</v>
      </c>
      <c r="X171" s="457">
        <v>0</v>
      </c>
      <c r="Y171" s="457">
        <v>0</v>
      </c>
      <c r="Z171" s="457">
        <v>0</v>
      </c>
      <c r="AA171" s="457">
        <v>0</v>
      </c>
      <c r="AB171" s="457">
        <v>0</v>
      </c>
      <c r="AC171" s="457">
        <v>0</v>
      </c>
      <c r="AD171" s="457">
        <v>0</v>
      </c>
      <c r="AE171" s="457">
        <v>0</v>
      </c>
      <c r="AF171" s="457">
        <v>0</v>
      </c>
      <c r="AG171" s="457">
        <v>0</v>
      </c>
      <c r="AH171" s="457">
        <v>0</v>
      </c>
      <c r="AI171" s="457">
        <v>0</v>
      </c>
      <c r="AJ171" s="457">
        <v>0</v>
      </c>
      <c r="AK171" s="457">
        <v>0</v>
      </c>
      <c r="AL171" s="457">
        <v>0</v>
      </c>
      <c r="AM171" s="457">
        <v>0</v>
      </c>
      <c r="AN171" s="457">
        <v>0</v>
      </c>
      <c r="AO171" s="457">
        <v>11316</v>
      </c>
      <c r="AP171" s="457">
        <v>1220</v>
      </c>
      <c r="AQ171" s="457">
        <v>2811</v>
      </c>
      <c r="AR171" s="457">
        <v>13</v>
      </c>
      <c r="AS171" s="457">
        <v>0</v>
      </c>
      <c r="AT171" s="457">
        <v>0</v>
      </c>
      <c r="AU171" s="457">
        <v>7029</v>
      </c>
      <c r="AV171" s="457">
        <v>0</v>
      </c>
      <c r="AW171" s="457">
        <v>0</v>
      </c>
      <c r="AX171" s="457">
        <v>1014</v>
      </c>
      <c r="AY171" s="457">
        <v>0</v>
      </c>
      <c r="AZ171" s="457">
        <v>0</v>
      </c>
      <c r="BA171" s="457">
        <v>0</v>
      </c>
      <c r="BB171" s="457">
        <v>0</v>
      </c>
      <c r="BC171" s="457">
        <v>0</v>
      </c>
      <c r="BD171" s="457">
        <v>0</v>
      </c>
      <c r="BE171" s="457">
        <v>0</v>
      </c>
      <c r="BF171" s="457">
        <v>0</v>
      </c>
      <c r="BG171" s="457">
        <v>0</v>
      </c>
      <c r="BH171" s="457">
        <v>0</v>
      </c>
      <c r="BI171" s="457">
        <v>0</v>
      </c>
      <c r="BJ171" s="457">
        <v>0</v>
      </c>
      <c r="BK171" s="457">
        <v>0</v>
      </c>
      <c r="BL171" s="457">
        <v>0</v>
      </c>
      <c r="BM171" s="457">
        <v>0</v>
      </c>
      <c r="BN171" s="457">
        <v>0</v>
      </c>
      <c r="BO171" s="457">
        <v>0</v>
      </c>
      <c r="BP171" s="457">
        <v>0</v>
      </c>
      <c r="BQ171" s="457">
        <v>0</v>
      </c>
      <c r="BR171" s="457">
        <v>0</v>
      </c>
      <c r="BS171" s="457">
        <v>0</v>
      </c>
      <c r="BT171" s="457">
        <v>0</v>
      </c>
      <c r="BU171" s="457">
        <v>0</v>
      </c>
      <c r="BV171" s="457">
        <v>0</v>
      </c>
      <c r="BW171" s="457">
        <v>0</v>
      </c>
      <c r="BX171" s="457">
        <v>0</v>
      </c>
      <c r="BY171" s="457">
        <v>0</v>
      </c>
      <c r="BZ171" s="457">
        <v>0</v>
      </c>
      <c r="CA171" s="457">
        <v>0</v>
      </c>
      <c r="CB171" s="457">
        <v>824</v>
      </c>
      <c r="CC171" s="457">
        <v>0</v>
      </c>
      <c r="CD171" s="457">
        <v>0</v>
      </c>
      <c r="CE171" s="457">
        <v>0</v>
      </c>
      <c r="CF171" s="457">
        <v>0</v>
      </c>
      <c r="CG171" s="457">
        <v>0</v>
      </c>
      <c r="CH171" s="457">
        <v>0</v>
      </c>
      <c r="CI171" s="457">
        <v>0</v>
      </c>
      <c r="CJ171" s="457">
        <v>0</v>
      </c>
      <c r="CK171" s="457">
        <v>0</v>
      </c>
      <c r="CL171" s="457">
        <v>0</v>
      </c>
      <c r="CM171" s="457">
        <v>0</v>
      </c>
      <c r="CN171" s="457">
        <v>0</v>
      </c>
      <c r="CO171" s="457">
        <v>0</v>
      </c>
      <c r="CP171" s="457">
        <v>0</v>
      </c>
      <c r="CQ171" s="457">
        <v>0</v>
      </c>
      <c r="CR171" s="457">
        <v>0</v>
      </c>
      <c r="CS171" s="457">
        <v>0</v>
      </c>
      <c r="CT171" s="457">
        <v>0</v>
      </c>
      <c r="CU171" s="457">
        <v>0</v>
      </c>
      <c r="CV171" s="457">
        <v>0</v>
      </c>
      <c r="CW171" s="457">
        <v>0</v>
      </c>
      <c r="CX171" s="457">
        <v>0</v>
      </c>
      <c r="CY171" s="457">
        <v>0</v>
      </c>
      <c r="CZ171" s="457">
        <v>0</v>
      </c>
      <c r="DA171" s="457">
        <v>0</v>
      </c>
      <c r="DB171" s="457">
        <v>0</v>
      </c>
      <c r="DC171" s="457">
        <v>0</v>
      </c>
      <c r="DD171" s="457">
        <v>0</v>
      </c>
      <c r="DE171" s="457">
        <v>0</v>
      </c>
      <c r="DF171" s="457">
        <v>0</v>
      </c>
      <c r="DG171" s="457">
        <v>0</v>
      </c>
      <c r="DH171" s="457">
        <v>0</v>
      </c>
      <c r="DI171" s="457">
        <v>11331</v>
      </c>
      <c r="DJ171" s="457">
        <v>337</v>
      </c>
      <c r="DK171" s="457">
        <v>0</v>
      </c>
      <c r="DL171" s="457">
        <v>0</v>
      </c>
      <c r="DM171" s="457">
        <v>0</v>
      </c>
      <c r="DN171" s="457">
        <v>0</v>
      </c>
      <c r="DO171" s="457">
        <v>0</v>
      </c>
      <c r="DP171" s="457">
        <v>0</v>
      </c>
      <c r="DQ171" s="457">
        <v>0</v>
      </c>
      <c r="DR171" s="457">
        <v>175705</v>
      </c>
      <c r="DS171" s="457">
        <v>80061</v>
      </c>
      <c r="DT171" s="457">
        <v>85081.666970000006</v>
      </c>
      <c r="DU171" s="457">
        <v>0</v>
      </c>
      <c r="DV171" s="457">
        <v>51465.003519999998</v>
      </c>
      <c r="DW171" s="457">
        <v>7484</v>
      </c>
      <c r="DX171" s="457">
        <v>705</v>
      </c>
      <c r="DY171" s="362">
        <v>0</v>
      </c>
      <c r="DZ171">
        <v>0</v>
      </c>
      <c r="EA171">
        <v>0</v>
      </c>
    </row>
    <row r="172" spans="1:131">
      <c r="A172" s="362" t="s">
        <v>1975</v>
      </c>
      <c r="B172" s="457">
        <v>0</v>
      </c>
      <c r="C172" s="457">
        <v>0</v>
      </c>
      <c r="D172" s="457">
        <v>0</v>
      </c>
      <c r="E172" s="457">
        <v>0</v>
      </c>
      <c r="F172" s="457">
        <v>0</v>
      </c>
      <c r="G172" s="457">
        <v>0</v>
      </c>
      <c r="H172" s="457">
        <v>0</v>
      </c>
      <c r="I172" s="457">
        <v>0</v>
      </c>
      <c r="J172" s="457">
        <v>0</v>
      </c>
      <c r="K172" s="457">
        <v>0</v>
      </c>
      <c r="L172" s="457">
        <v>0</v>
      </c>
      <c r="M172" s="457">
        <v>0</v>
      </c>
      <c r="N172" s="457">
        <v>0</v>
      </c>
      <c r="O172" s="457">
        <v>0</v>
      </c>
      <c r="P172" s="457">
        <v>0</v>
      </c>
      <c r="Q172" s="457">
        <v>0</v>
      </c>
      <c r="R172" s="457">
        <v>0</v>
      </c>
      <c r="S172" s="457">
        <v>0</v>
      </c>
      <c r="T172" s="457">
        <v>0</v>
      </c>
      <c r="U172" s="457">
        <v>0</v>
      </c>
      <c r="V172" s="457">
        <v>0</v>
      </c>
      <c r="W172" s="457">
        <v>0</v>
      </c>
      <c r="X172" s="457">
        <v>0</v>
      </c>
      <c r="Y172" s="457">
        <v>0</v>
      </c>
      <c r="Z172" s="457">
        <v>0</v>
      </c>
      <c r="AA172" s="457">
        <v>0</v>
      </c>
      <c r="AB172" s="457">
        <v>0</v>
      </c>
      <c r="AC172" s="457">
        <v>0</v>
      </c>
      <c r="AD172" s="457">
        <v>0</v>
      </c>
      <c r="AE172" s="457">
        <v>0</v>
      </c>
      <c r="AF172" s="457">
        <v>0</v>
      </c>
      <c r="AG172" s="457">
        <v>0</v>
      </c>
      <c r="AH172" s="457">
        <v>0</v>
      </c>
      <c r="AI172" s="457">
        <v>0</v>
      </c>
      <c r="AJ172" s="457">
        <v>0</v>
      </c>
      <c r="AK172" s="457">
        <v>0</v>
      </c>
      <c r="AL172" s="457">
        <v>0</v>
      </c>
      <c r="AM172" s="457">
        <v>0</v>
      </c>
      <c r="AN172" s="457">
        <v>0</v>
      </c>
      <c r="AO172" s="457">
        <v>14316</v>
      </c>
      <c r="AP172" s="457">
        <v>827</v>
      </c>
      <c r="AQ172" s="457">
        <v>1615</v>
      </c>
      <c r="AR172" s="457">
        <v>6</v>
      </c>
      <c r="AS172" s="457">
        <v>150</v>
      </c>
      <c r="AT172" s="457">
        <v>0</v>
      </c>
      <c r="AU172" s="457">
        <v>181</v>
      </c>
      <c r="AV172" s="457">
        <v>0</v>
      </c>
      <c r="AW172" s="457">
        <v>0</v>
      </c>
      <c r="AX172" s="457">
        <v>140</v>
      </c>
      <c r="AY172" s="457">
        <v>0</v>
      </c>
      <c r="AZ172" s="457">
        <v>0</v>
      </c>
      <c r="BA172" s="457">
        <v>0</v>
      </c>
      <c r="BB172" s="457">
        <v>0</v>
      </c>
      <c r="BC172" s="457">
        <v>0</v>
      </c>
      <c r="BD172" s="457">
        <v>0</v>
      </c>
      <c r="BE172" s="457">
        <v>0</v>
      </c>
      <c r="BF172" s="457">
        <v>0</v>
      </c>
      <c r="BG172" s="457">
        <v>0</v>
      </c>
      <c r="BH172" s="457">
        <v>0</v>
      </c>
      <c r="BI172" s="457">
        <v>0</v>
      </c>
      <c r="BJ172" s="457">
        <v>0</v>
      </c>
      <c r="BK172" s="457">
        <v>0</v>
      </c>
      <c r="BL172" s="457">
        <v>0</v>
      </c>
      <c r="BM172" s="457">
        <v>133</v>
      </c>
      <c r="BN172" s="457">
        <v>0</v>
      </c>
      <c r="BO172" s="457">
        <v>0</v>
      </c>
      <c r="BP172" s="457">
        <v>165</v>
      </c>
      <c r="BQ172" s="457">
        <v>0</v>
      </c>
      <c r="BR172" s="457">
        <v>0</v>
      </c>
      <c r="BS172" s="457">
        <v>0</v>
      </c>
      <c r="BT172" s="457">
        <v>0</v>
      </c>
      <c r="BU172" s="457">
        <v>0</v>
      </c>
      <c r="BV172" s="457">
        <v>0</v>
      </c>
      <c r="BW172" s="457">
        <v>0</v>
      </c>
      <c r="BX172" s="457">
        <v>0</v>
      </c>
      <c r="BY172" s="457">
        <v>0</v>
      </c>
      <c r="BZ172" s="457">
        <v>0</v>
      </c>
      <c r="CA172" s="457">
        <v>0</v>
      </c>
      <c r="CB172" s="457">
        <v>0</v>
      </c>
      <c r="CC172" s="457">
        <v>0</v>
      </c>
      <c r="CD172" s="457">
        <v>0</v>
      </c>
      <c r="CE172" s="457">
        <v>895</v>
      </c>
      <c r="CF172" s="457">
        <v>0</v>
      </c>
      <c r="CG172" s="457">
        <v>0</v>
      </c>
      <c r="CH172" s="457">
        <v>0</v>
      </c>
      <c r="CI172" s="457">
        <v>0</v>
      </c>
      <c r="CJ172" s="457">
        <v>0</v>
      </c>
      <c r="CK172" s="457">
        <v>0</v>
      </c>
      <c r="CL172" s="457">
        <v>0</v>
      </c>
      <c r="CM172" s="457">
        <v>0</v>
      </c>
      <c r="CN172" s="457">
        <v>0</v>
      </c>
      <c r="CO172" s="457">
        <v>0</v>
      </c>
      <c r="CP172" s="457">
        <v>0</v>
      </c>
      <c r="CQ172" s="457">
        <v>0</v>
      </c>
      <c r="CR172" s="457">
        <v>0</v>
      </c>
      <c r="CS172" s="457">
        <v>0</v>
      </c>
      <c r="CT172" s="457">
        <v>0</v>
      </c>
      <c r="CU172" s="457">
        <v>0</v>
      </c>
      <c r="CV172" s="457">
        <v>0</v>
      </c>
      <c r="CW172" s="457">
        <v>2267</v>
      </c>
      <c r="CX172" s="457">
        <v>692</v>
      </c>
      <c r="CY172" s="457">
        <v>0</v>
      </c>
      <c r="CZ172" s="457">
        <v>0</v>
      </c>
      <c r="DA172" s="457">
        <v>0</v>
      </c>
      <c r="DB172" s="457">
        <v>0</v>
      </c>
      <c r="DC172" s="457">
        <v>0</v>
      </c>
      <c r="DD172" s="457">
        <v>0</v>
      </c>
      <c r="DE172" s="457">
        <v>0</v>
      </c>
      <c r="DF172" s="457">
        <v>0</v>
      </c>
      <c r="DG172" s="457">
        <v>0</v>
      </c>
      <c r="DH172" s="457">
        <v>0</v>
      </c>
      <c r="DI172" s="457">
        <v>1311</v>
      </c>
      <c r="DJ172" s="457">
        <v>0</v>
      </c>
      <c r="DK172" s="457">
        <v>70</v>
      </c>
      <c r="DL172" s="457">
        <v>0</v>
      </c>
      <c r="DM172" s="457">
        <v>0</v>
      </c>
      <c r="DN172" s="457">
        <v>0</v>
      </c>
      <c r="DO172" s="457">
        <v>0</v>
      </c>
      <c r="DP172" s="457">
        <v>0</v>
      </c>
      <c r="DQ172" s="457">
        <v>0</v>
      </c>
      <c r="DR172" s="457">
        <v>140974</v>
      </c>
      <c r="DS172" s="457">
        <v>108370</v>
      </c>
      <c r="DT172" s="457">
        <v>87163</v>
      </c>
      <c r="DU172" s="457">
        <v>0</v>
      </c>
      <c r="DV172" s="457">
        <v>12330</v>
      </c>
      <c r="DW172" s="457">
        <v>3293</v>
      </c>
      <c r="DX172" s="457">
        <v>0</v>
      </c>
      <c r="DY172" s="362">
        <v>2981</v>
      </c>
      <c r="DZ172">
        <v>1137</v>
      </c>
      <c r="EA172">
        <v>6076</v>
      </c>
    </row>
    <row r="173" spans="1:131">
      <c r="A173" s="362" t="s">
        <v>2057</v>
      </c>
      <c r="B173" s="457">
        <v>0</v>
      </c>
      <c r="C173" s="457">
        <v>0</v>
      </c>
      <c r="D173" s="457">
        <v>0</v>
      </c>
      <c r="E173" s="457">
        <v>0</v>
      </c>
      <c r="F173" s="457">
        <v>0</v>
      </c>
      <c r="G173" s="457">
        <v>0</v>
      </c>
      <c r="H173" s="457">
        <v>0</v>
      </c>
      <c r="I173" s="457">
        <v>0</v>
      </c>
      <c r="J173" s="457">
        <v>0</v>
      </c>
      <c r="K173" s="457">
        <v>0</v>
      </c>
      <c r="L173" s="457">
        <v>0</v>
      </c>
      <c r="M173" s="457">
        <v>0</v>
      </c>
      <c r="N173" s="457">
        <v>0</v>
      </c>
      <c r="O173" s="457">
        <v>0</v>
      </c>
      <c r="P173" s="457">
        <v>0</v>
      </c>
      <c r="Q173" s="457">
        <v>0</v>
      </c>
      <c r="R173" s="457">
        <v>0</v>
      </c>
      <c r="S173" s="457">
        <v>0</v>
      </c>
      <c r="T173" s="457">
        <v>0</v>
      </c>
      <c r="U173" s="457">
        <v>0</v>
      </c>
      <c r="V173" s="457">
        <v>0</v>
      </c>
      <c r="W173" s="457">
        <v>0</v>
      </c>
      <c r="X173" s="457">
        <v>0</v>
      </c>
      <c r="Y173" s="457">
        <v>0</v>
      </c>
      <c r="Z173" s="457">
        <v>0</v>
      </c>
      <c r="AA173" s="457">
        <v>0</v>
      </c>
      <c r="AB173" s="457">
        <v>0</v>
      </c>
      <c r="AC173" s="457">
        <v>0</v>
      </c>
      <c r="AD173" s="457">
        <v>0</v>
      </c>
      <c r="AE173" s="457">
        <v>0</v>
      </c>
      <c r="AF173" s="457">
        <v>0</v>
      </c>
      <c r="AG173" s="457">
        <v>0</v>
      </c>
      <c r="AH173" s="457">
        <v>0</v>
      </c>
      <c r="AI173" s="457">
        <v>0</v>
      </c>
      <c r="AJ173" s="457">
        <v>0</v>
      </c>
      <c r="AK173" s="457">
        <v>0</v>
      </c>
      <c r="AL173" s="457">
        <v>0</v>
      </c>
      <c r="AM173" s="457">
        <v>0</v>
      </c>
      <c r="AN173" s="457">
        <v>0</v>
      </c>
      <c r="AO173" s="457">
        <v>20273</v>
      </c>
      <c r="AP173" s="457">
        <v>881</v>
      </c>
      <c r="AQ173" s="457">
        <v>0</v>
      </c>
      <c r="AR173" s="457">
        <v>0</v>
      </c>
      <c r="AS173" s="457">
        <v>0</v>
      </c>
      <c r="AT173" s="457">
        <v>0</v>
      </c>
      <c r="AU173" s="457">
        <v>740</v>
      </c>
      <c r="AV173" s="457">
        <v>0</v>
      </c>
      <c r="AW173" s="457">
        <v>0</v>
      </c>
      <c r="AX173" s="457">
        <v>556</v>
      </c>
      <c r="AY173" s="457">
        <v>0</v>
      </c>
      <c r="AZ173" s="457">
        <v>0</v>
      </c>
      <c r="BA173" s="457">
        <v>0</v>
      </c>
      <c r="BB173" s="457">
        <v>0</v>
      </c>
      <c r="BC173" s="457">
        <v>0</v>
      </c>
      <c r="BD173" s="457">
        <v>0</v>
      </c>
      <c r="BE173" s="457">
        <v>0</v>
      </c>
      <c r="BF173" s="457">
        <v>0</v>
      </c>
      <c r="BG173" s="457">
        <v>334</v>
      </c>
      <c r="BH173" s="457">
        <v>0</v>
      </c>
      <c r="BI173" s="457">
        <v>0</v>
      </c>
      <c r="BJ173" s="457">
        <v>0</v>
      </c>
      <c r="BK173" s="457">
        <v>0</v>
      </c>
      <c r="BL173" s="457">
        <v>0</v>
      </c>
      <c r="BM173" s="457">
        <v>716</v>
      </c>
      <c r="BN173" s="457">
        <v>0</v>
      </c>
      <c r="BO173" s="457">
        <v>0</v>
      </c>
      <c r="BP173" s="457">
        <v>0</v>
      </c>
      <c r="BQ173" s="457">
        <v>0</v>
      </c>
      <c r="BR173" s="457">
        <v>0</v>
      </c>
      <c r="BS173" s="457">
        <v>0</v>
      </c>
      <c r="BT173" s="457">
        <v>0</v>
      </c>
      <c r="BU173" s="457">
        <v>0</v>
      </c>
      <c r="BV173" s="457">
        <v>0</v>
      </c>
      <c r="BW173" s="457">
        <v>0</v>
      </c>
      <c r="BX173" s="457">
        <v>0</v>
      </c>
      <c r="BY173" s="457">
        <v>0</v>
      </c>
      <c r="BZ173" s="457">
        <v>0</v>
      </c>
      <c r="CA173" s="457">
        <v>0</v>
      </c>
      <c r="CB173" s="457">
        <v>0</v>
      </c>
      <c r="CC173" s="457">
        <v>0</v>
      </c>
      <c r="CD173" s="457">
        <v>0</v>
      </c>
      <c r="CE173" s="457">
        <v>605</v>
      </c>
      <c r="CF173" s="457">
        <v>0</v>
      </c>
      <c r="CG173" s="457">
        <v>0</v>
      </c>
      <c r="CH173" s="457">
        <v>0</v>
      </c>
      <c r="CI173" s="457">
        <v>0</v>
      </c>
      <c r="CJ173" s="457">
        <v>48</v>
      </c>
      <c r="CK173" s="457">
        <v>0</v>
      </c>
      <c r="CL173" s="457">
        <v>0</v>
      </c>
      <c r="CM173" s="457">
        <v>0</v>
      </c>
      <c r="CN173" s="457">
        <v>19</v>
      </c>
      <c r="CO173" s="457">
        <v>0</v>
      </c>
      <c r="CP173" s="457">
        <v>0</v>
      </c>
      <c r="CQ173" s="457">
        <v>0</v>
      </c>
      <c r="CR173" s="457">
        <v>0</v>
      </c>
      <c r="CS173" s="457">
        <v>0</v>
      </c>
      <c r="CT173" s="457">
        <v>0</v>
      </c>
      <c r="CU173" s="457">
        <v>0</v>
      </c>
      <c r="CV173" s="457">
        <v>0</v>
      </c>
      <c r="CW173" s="457">
        <v>5638</v>
      </c>
      <c r="CX173" s="457">
        <v>667</v>
      </c>
      <c r="CY173" s="457">
        <v>0</v>
      </c>
      <c r="CZ173" s="457">
        <v>646</v>
      </c>
      <c r="DA173" s="457">
        <v>0</v>
      </c>
      <c r="DB173" s="457">
        <v>0</v>
      </c>
      <c r="DC173" s="457">
        <v>0</v>
      </c>
      <c r="DD173" s="457">
        <v>0</v>
      </c>
      <c r="DE173" s="457">
        <v>0</v>
      </c>
      <c r="DF173" s="457">
        <v>0</v>
      </c>
      <c r="DG173" s="457">
        <v>0</v>
      </c>
      <c r="DH173" s="457">
        <v>0</v>
      </c>
      <c r="DI173" s="457">
        <v>331</v>
      </c>
      <c r="DJ173" s="457">
        <v>13</v>
      </c>
      <c r="DK173" s="457">
        <v>200</v>
      </c>
      <c r="DL173" s="457">
        <v>0</v>
      </c>
      <c r="DM173" s="457">
        <v>0</v>
      </c>
      <c r="DN173" s="457">
        <v>0</v>
      </c>
      <c r="DO173" s="457">
        <v>0</v>
      </c>
      <c r="DP173" s="457">
        <v>0</v>
      </c>
      <c r="DQ173" s="457">
        <v>0</v>
      </c>
      <c r="DR173" s="457">
        <v>130837</v>
      </c>
      <c r="DS173" s="457">
        <v>99043</v>
      </c>
      <c r="DT173" s="457">
        <v>110661</v>
      </c>
      <c r="DU173" s="457">
        <v>0</v>
      </c>
      <c r="DV173" s="457">
        <v>18458</v>
      </c>
      <c r="DW173" s="457">
        <v>3199</v>
      </c>
      <c r="DX173" s="457">
        <v>0</v>
      </c>
      <c r="DY173" s="362">
        <v>611</v>
      </c>
      <c r="DZ173">
        <v>2852</v>
      </c>
      <c r="EA173">
        <v>9888</v>
      </c>
    </row>
    <row r="174" spans="1:131">
      <c r="A174" s="362" t="s">
        <v>2337</v>
      </c>
      <c r="B174" s="457">
        <v>0</v>
      </c>
      <c r="C174" s="457">
        <v>0</v>
      </c>
      <c r="D174" s="457">
        <v>0</v>
      </c>
      <c r="E174" s="457">
        <v>0</v>
      </c>
      <c r="F174" s="457">
        <v>0</v>
      </c>
      <c r="G174" s="457">
        <v>0</v>
      </c>
      <c r="H174" s="457">
        <v>0</v>
      </c>
      <c r="I174" s="457">
        <v>0</v>
      </c>
      <c r="J174" s="457">
        <v>0</v>
      </c>
      <c r="K174" s="457">
        <v>0</v>
      </c>
      <c r="L174" s="457">
        <v>0</v>
      </c>
      <c r="M174" s="457">
        <v>0</v>
      </c>
      <c r="N174" s="457">
        <v>0</v>
      </c>
      <c r="O174" s="457">
        <v>0</v>
      </c>
      <c r="P174" s="457">
        <v>0</v>
      </c>
      <c r="Q174" s="457">
        <v>0</v>
      </c>
      <c r="R174" s="457">
        <v>0</v>
      </c>
      <c r="S174" s="457">
        <v>0</v>
      </c>
      <c r="T174" s="457">
        <v>0</v>
      </c>
      <c r="U174" s="457">
        <v>0</v>
      </c>
      <c r="V174" s="457">
        <v>0</v>
      </c>
      <c r="W174" s="457">
        <v>0</v>
      </c>
      <c r="X174" s="457">
        <v>0</v>
      </c>
      <c r="Y174" s="457">
        <v>0</v>
      </c>
      <c r="Z174" s="457">
        <v>0</v>
      </c>
      <c r="AA174" s="457">
        <v>0</v>
      </c>
      <c r="AB174" s="457">
        <v>0</v>
      </c>
      <c r="AC174" s="457">
        <v>0</v>
      </c>
      <c r="AD174" s="457">
        <v>0</v>
      </c>
      <c r="AE174" s="457">
        <v>0</v>
      </c>
      <c r="AF174" s="457">
        <v>0</v>
      </c>
      <c r="AG174" s="457">
        <v>0</v>
      </c>
      <c r="AH174" s="457">
        <v>0</v>
      </c>
      <c r="AI174" s="457">
        <v>0</v>
      </c>
      <c r="AJ174" s="457">
        <v>0</v>
      </c>
      <c r="AK174" s="457">
        <v>0</v>
      </c>
      <c r="AL174" s="457">
        <v>0</v>
      </c>
      <c r="AM174" s="457">
        <v>0</v>
      </c>
      <c r="AN174" s="457">
        <v>0</v>
      </c>
      <c r="AO174" s="457">
        <v>447</v>
      </c>
      <c r="AP174" s="457">
        <v>1813</v>
      </c>
      <c r="AQ174" s="457">
        <v>0</v>
      </c>
      <c r="AR174" s="457">
        <v>0</v>
      </c>
      <c r="AS174" s="457">
        <v>0</v>
      </c>
      <c r="AT174" s="457">
        <v>0</v>
      </c>
      <c r="AU174" s="457">
        <v>365</v>
      </c>
      <c r="AV174" s="457">
        <v>0</v>
      </c>
      <c r="AW174" s="457">
        <v>0</v>
      </c>
      <c r="AX174" s="457">
        <v>0</v>
      </c>
      <c r="AY174" s="457">
        <v>0</v>
      </c>
      <c r="AZ174" s="457">
        <v>0</v>
      </c>
      <c r="BA174" s="457">
        <v>0</v>
      </c>
      <c r="BB174" s="457">
        <v>0</v>
      </c>
      <c r="BC174" s="457">
        <v>0</v>
      </c>
      <c r="BD174" s="457">
        <v>0</v>
      </c>
      <c r="BE174" s="457">
        <v>0</v>
      </c>
      <c r="BF174" s="457">
        <v>0</v>
      </c>
      <c r="BG174" s="457">
        <v>24</v>
      </c>
      <c r="BH174" s="457">
        <v>0</v>
      </c>
      <c r="BI174" s="457">
        <v>0</v>
      </c>
      <c r="BJ174" s="457">
        <v>0</v>
      </c>
      <c r="BK174" s="457">
        <v>0</v>
      </c>
      <c r="BL174" s="457">
        <v>0</v>
      </c>
      <c r="BM174" s="457">
        <v>23</v>
      </c>
      <c r="BN174" s="457">
        <v>0</v>
      </c>
      <c r="BO174" s="457">
        <v>0</v>
      </c>
      <c r="BP174" s="457">
        <v>14</v>
      </c>
      <c r="BQ174" s="457">
        <v>0</v>
      </c>
      <c r="BR174" s="457">
        <v>0</v>
      </c>
      <c r="BS174" s="457">
        <v>0</v>
      </c>
      <c r="BT174" s="457">
        <v>0</v>
      </c>
      <c r="BU174" s="457">
        <v>0</v>
      </c>
      <c r="BV174" s="457">
        <v>0</v>
      </c>
      <c r="BW174" s="457">
        <v>0</v>
      </c>
      <c r="BX174" s="457">
        <v>0</v>
      </c>
      <c r="BY174" s="457">
        <v>0</v>
      </c>
      <c r="BZ174" s="457">
        <v>0</v>
      </c>
      <c r="CA174" s="457">
        <v>0</v>
      </c>
      <c r="CB174" s="457">
        <v>196</v>
      </c>
      <c r="CC174" s="457">
        <v>0</v>
      </c>
      <c r="CD174" s="457">
        <v>0</v>
      </c>
      <c r="CE174" s="457">
        <v>316</v>
      </c>
      <c r="CF174" s="457">
        <v>0</v>
      </c>
      <c r="CG174" s="457">
        <v>0</v>
      </c>
      <c r="CH174" s="457">
        <v>0</v>
      </c>
      <c r="CI174" s="457">
        <v>0</v>
      </c>
      <c r="CJ174" s="457">
        <v>0</v>
      </c>
      <c r="CK174" s="457">
        <v>0</v>
      </c>
      <c r="CL174" s="457">
        <v>0</v>
      </c>
      <c r="CM174" s="457">
        <v>0</v>
      </c>
      <c r="CN174" s="457">
        <v>0</v>
      </c>
      <c r="CO174" s="457">
        <v>0</v>
      </c>
      <c r="CP174" s="457">
        <v>0</v>
      </c>
      <c r="CQ174" s="457">
        <v>0</v>
      </c>
      <c r="CR174" s="457">
        <v>0</v>
      </c>
      <c r="CS174" s="457">
        <v>0</v>
      </c>
      <c r="CT174" s="457">
        <v>0</v>
      </c>
      <c r="CU174" s="457">
        <v>0</v>
      </c>
      <c r="CV174" s="457">
        <v>0</v>
      </c>
      <c r="CW174" s="457">
        <v>0</v>
      </c>
      <c r="CX174" s="457">
        <v>0</v>
      </c>
      <c r="CY174" s="457">
        <v>0</v>
      </c>
      <c r="CZ174" s="457">
        <v>401</v>
      </c>
      <c r="DA174" s="457">
        <v>0</v>
      </c>
      <c r="DB174" s="457">
        <v>0</v>
      </c>
      <c r="DC174" s="457">
        <v>0</v>
      </c>
      <c r="DD174" s="457">
        <v>0</v>
      </c>
      <c r="DE174" s="457">
        <v>0</v>
      </c>
      <c r="DF174" s="457">
        <v>0</v>
      </c>
      <c r="DG174" s="457">
        <v>0</v>
      </c>
      <c r="DH174" s="457">
        <v>0</v>
      </c>
      <c r="DI174" s="457">
        <v>0</v>
      </c>
      <c r="DJ174" s="457">
        <v>0</v>
      </c>
      <c r="DK174" s="457">
        <v>0</v>
      </c>
      <c r="DL174" s="457">
        <v>2464</v>
      </c>
      <c r="DM174" s="457">
        <v>0</v>
      </c>
      <c r="DN174" s="457">
        <v>61</v>
      </c>
      <c r="DO174" s="457">
        <v>0</v>
      </c>
      <c r="DP174" s="457">
        <v>0</v>
      </c>
      <c r="DQ174" s="457">
        <v>0</v>
      </c>
      <c r="DR174" s="457">
        <v>16293</v>
      </c>
      <c r="DS174" s="457">
        <v>0</v>
      </c>
      <c r="DT174" s="457">
        <v>10812</v>
      </c>
      <c r="DU174" s="457">
        <v>0</v>
      </c>
      <c r="DV174" s="457">
        <v>11690</v>
      </c>
      <c r="DW174" s="457">
        <v>250</v>
      </c>
      <c r="DX174" s="457">
        <v>0</v>
      </c>
      <c r="DY174" s="362">
        <v>0</v>
      </c>
      <c r="DZ174">
        <v>0</v>
      </c>
      <c r="EA174">
        <v>0</v>
      </c>
    </row>
    <row r="175" spans="1:131">
      <c r="A175" s="362" t="s">
        <v>2576</v>
      </c>
      <c r="B175" s="457">
        <v>0</v>
      </c>
      <c r="C175" s="457">
        <v>0</v>
      </c>
      <c r="D175" s="457">
        <v>0</v>
      </c>
      <c r="E175" s="457">
        <v>0</v>
      </c>
      <c r="F175" s="457">
        <v>0</v>
      </c>
      <c r="G175" s="457">
        <v>0</v>
      </c>
      <c r="H175" s="457">
        <v>0</v>
      </c>
      <c r="I175" s="457">
        <v>0</v>
      </c>
      <c r="J175" s="457">
        <v>0</v>
      </c>
      <c r="K175" s="457">
        <v>0</v>
      </c>
      <c r="L175" s="457">
        <v>0</v>
      </c>
      <c r="M175" s="457">
        <v>0</v>
      </c>
      <c r="N175" s="457">
        <v>0</v>
      </c>
      <c r="O175" s="457">
        <v>0</v>
      </c>
      <c r="P175" s="457">
        <v>0</v>
      </c>
      <c r="Q175" s="457">
        <v>48</v>
      </c>
      <c r="R175" s="457">
        <v>0</v>
      </c>
      <c r="S175" s="457">
        <v>0</v>
      </c>
      <c r="T175" s="457">
        <v>0</v>
      </c>
      <c r="U175" s="457">
        <v>0</v>
      </c>
      <c r="V175" s="457">
        <v>0</v>
      </c>
      <c r="W175" s="457">
        <v>0</v>
      </c>
      <c r="X175" s="457">
        <v>0</v>
      </c>
      <c r="Y175" s="457">
        <v>0</v>
      </c>
      <c r="Z175" s="457">
        <v>0</v>
      </c>
      <c r="AA175" s="457">
        <v>0</v>
      </c>
      <c r="AB175" s="457">
        <v>0</v>
      </c>
      <c r="AC175" s="457">
        <v>0</v>
      </c>
      <c r="AD175" s="457">
        <v>0</v>
      </c>
      <c r="AE175" s="457">
        <v>0</v>
      </c>
      <c r="AF175" s="457">
        <v>0</v>
      </c>
      <c r="AG175" s="457">
        <v>0</v>
      </c>
      <c r="AH175" s="457">
        <v>0</v>
      </c>
      <c r="AI175" s="457">
        <v>0</v>
      </c>
      <c r="AJ175" s="457">
        <v>0</v>
      </c>
      <c r="AK175" s="457">
        <v>0</v>
      </c>
      <c r="AL175" s="457">
        <v>0</v>
      </c>
      <c r="AM175" s="457">
        <v>0</v>
      </c>
      <c r="AN175" s="457">
        <v>0</v>
      </c>
      <c r="AO175" s="457">
        <v>33285</v>
      </c>
      <c r="AP175" s="457">
        <v>0</v>
      </c>
      <c r="AQ175" s="457">
        <v>3209</v>
      </c>
      <c r="AR175" s="457">
        <v>774</v>
      </c>
      <c r="AS175" s="457">
        <v>0</v>
      </c>
      <c r="AT175" s="457">
        <v>0</v>
      </c>
      <c r="AU175" s="457">
        <v>1178</v>
      </c>
      <c r="AV175" s="457">
        <v>0</v>
      </c>
      <c r="AW175" s="457">
        <v>0</v>
      </c>
      <c r="AX175" s="457">
        <v>709</v>
      </c>
      <c r="AY175" s="457">
        <v>0</v>
      </c>
      <c r="AZ175" s="457">
        <v>0</v>
      </c>
      <c r="BA175" s="457">
        <v>0</v>
      </c>
      <c r="BB175" s="457">
        <v>0</v>
      </c>
      <c r="BC175" s="457">
        <v>0</v>
      </c>
      <c r="BD175" s="457">
        <v>0</v>
      </c>
      <c r="BE175" s="457">
        <v>0</v>
      </c>
      <c r="BF175" s="457">
        <v>0</v>
      </c>
      <c r="BG175" s="457">
        <v>9</v>
      </c>
      <c r="BH175" s="457">
        <v>0</v>
      </c>
      <c r="BI175" s="457">
        <v>0</v>
      </c>
      <c r="BJ175" s="457">
        <v>0</v>
      </c>
      <c r="BK175" s="457">
        <v>0</v>
      </c>
      <c r="BL175" s="457">
        <v>0</v>
      </c>
      <c r="BM175" s="457">
        <v>38</v>
      </c>
      <c r="BN175" s="457">
        <v>0</v>
      </c>
      <c r="BO175" s="457">
        <v>0</v>
      </c>
      <c r="BP175" s="457">
        <v>115</v>
      </c>
      <c r="BQ175" s="457">
        <v>0</v>
      </c>
      <c r="BR175" s="457">
        <v>0</v>
      </c>
      <c r="BS175" s="457">
        <v>0</v>
      </c>
      <c r="BT175" s="457">
        <v>0</v>
      </c>
      <c r="BU175" s="457">
        <v>0</v>
      </c>
      <c r="BV175" s="457">
        <v>0</v>
      </c>
      <c r="BW175" s="457">
        <v>0</v>
      </c>
      <c r="BX175" s="457">
        <v>0</v>
      </c>
      <c r="BY175" s="457">
        <v>0</v>
      </c>
      <c r="BZ175" s="457">
        <v>0</v>
      </c>
      <c r="CA175" s="457">
        <v>0</v>
      </c>
      <c r="CB175" s="457">
        <v>0</v>
      </c>
      <c r="CC175" s="457">
        <v>0</v>
      </c>
      <c r="CD175" s="457">
        <v>0</v>
      </c>
      <c r="CE175" s="457">
        <v>741</v>
      </c>
      <c r="CF175" s="457">
        <v>0</v>
      </c>
      <c r="CG175" s="457">
        <v>0</v>
      </c>
      <c r="CH175" s="457">
        <v>0</v>
      </c>
      <c r="CI175" s="457">
        <v>0</v>
      </c>
      <c r="CJ175" s="457">
        <v>0</v>
      </c>
      <c r="CK175" s="457">
        <v>0</v>
      </c>
      <c r="CL175" s="457">
        <v>0</v>
      </c>
      <c r="CM175" s="457">
        <v>0</v>
      </c>
      <c r="CN175" s="457">
        <v>0</v>
      </c>
      <c r="CO175" s="457">
        <v>0</v>
      </c>
      <c r="CP175" s="457">
        <v>0</v>
      </c>
      <c r="CQ175" s="457">
        <v>0</v>
      </c>
      <c r="CR175" s="457">
        <v>0</v>
      </c>
      <c r="CS175" s="457">
        <v>0</v>
      </c>
      <c r="CT175" s="457">
        <v>0</v>
      </c>
      <c r="CU175" s="457">
        <v>0</v>
      </c>
      <c r="CV175" s="457">
        <v>0</v>
      </c>
      <c r="CW175" s="457">
        <v>0</v>
      </c>
      <c r="CX175" s="457">
        <v>250</v>
      </c>
      <c r="CY175" s="457">
        <v>0</v>
      </c>
      <c r="CZ175" s="457">
        <v>260</v>
      </c>
      <c r="DA175" s="457">
        <v>0</v>
      </c>
      <c r="DB175" s="457">
        <v>0</v>
      </c>
      <c r="DC175" s="457">
        <v>0</v>
      </c>
      <c r="DD175" s="457">
        <v>0</v>
      </c>
      <c r="DE175" s="457">
        <v>0</v>
      </c>
      <c r="DF175" s="457">
        <v>0</v>
      </c>
      <c r="DG175" s="457">
        <v>0</v>
      </c>
      <c r="DH175" s="457">
        <v>0</v>
      </c>
      <c r="DI175" s="457">
        <v>1798</v>
      </c>
      <c r="DJ175" s="457">
        <v>250</v>
      </c>
      <c r="DK175" s="457">
        <v>0</v>
      </c>
      <c r="DL175" s="457">
        <v>384</v>
      </c>
      <c r="DM175" s="457">
        <v>0</v>
      </c>
      <c r="DN175" s="457">
        <v>0</v>
      </c>
      <c r="DO175" s="457">
        <v>0</v>
      </c>
      <c r="DP175" s="457">
        <v>0</v>
      </c>
      <c r="DQ175" s="457">
        <v>0</v>
      </c>
      <c r="DR175" s="457">
        <v>117925</v>
      </c>
      <c r="DS175" s="457">
        <v>40736</v>
      </c>
      <c r="DT175" s="457">
        <v>58329</v>
      </c>
      <c r="DU175" s="457">
        <v>5801</v>
      </c>
      <c r="DV175" s="457">
        <v>17000</v>
      </c>
      <c r="DW175" s="457">
        <v>16456</v>
      </c>
      <c r="DX175" s="457">
        <v>310</v>
      </c>
      <c r="DY175" s="362">
        <v>214</v>
      </c>
      <c r="DZ175">
        <v>480</v>
      </c>
      <c r="EA175">
        <v>-9700</v>
      </c>
    </row>
    <row r="176" spans="1:131">
      <c r="A176" s="362" t="s">
        <v>2621</v>
      </c>
      <c r="B176" s="457">
        <v>0</v>
      </c>
      <c r="C176" s="457">
        <v>0</v>
      </c>
      <c r="D176" s="457">
        <v>0</v>
      </c>
      <c r="E176" s="457">
        <v>0</v>
      </c>
      <c r="F176" s="457">
        <v>0</v>
      </c>
      <c r="G176" s="457">
        <v>0</v>
      </c>
      <c r="H176" s="457">
        <v>0</v>
      </c>
      <c r="I176" s="457">
        <v>0</v>
      </c>
      <c r="J176" s="457">
        <v>0</v>
      </c>
      <c r="K176" s="457">
        <v>0</v>
      </c>
      <c r="L176" s="457">
        <v>0</v>
      </c>
      <c r="M176" s="457">
        <v>0</v>
      </c>
      <c r="N176" s="457">
        <v>31</v>
      </c>
      <c r="O176" s="457">
        <v>2279</v>
      </c>
      <c r="P176" s="457">
        <v>0</v>
      </c>
      <c r="Q176" s="457">
        <v>24</v>
      </c>
      <c r="R176" s="457">
        <v>0</v>
      </c>
      <c r="S176" s="457">
        <v>0</v>
      </c>
      <c r="T176" s="457">
        <v>0</v>
      </c>
      <c r="U176" s="457">
        <v>0</v>
      </c>
      <c r="V176" s="457">
        <v>0</v>
      </c>
      <c r="W176" s="457">
        <v>0</v>
      </c>
      <c r="X176" s="457">
        <v>0</v>
      </c>
      <c r="Y176" s="457">
        <v>0</v>
      </c>
      <c r="Z176" s="457">
        <v>0</v>
      </c>
      <c r="AA176" s="457">
        <v>0</v>
      </c>
      <c r="AB176" s="457">
        <v>0</v>
      </c>
      <c r="AC176" s="457">
        <v>0</v>
      </c>
      <c r="AD176" s="457">
        <v>0</v>
      </c>
      <c r="AE176" s="457">
        <v>0</v>
      </c>
      <c r="AF176" s="457">
        <v>0</v>
      </c>
      <c r="AG176" s="457">
        <v>0</v>
      </c>
      <c r="AH176" s="457">
        <v>0</v>
      </c>
      <c r="AI176" s="457">
        <v>0</v>
      </c>
      <c r="AJ176" s="457">
        <v>0</v>
      </c>
      <c r="AK176" s="457">
        <v>0</v>
      </c>
      <c r="AL176" s="457">
        <v>0</v>
      </c>
      <c r="AM176" s="457">
        <v>0</v>
      </c>
      <c r="AN176" s="457">
        <v>0</v>
      </c>
      <c r="AO176" s="457">
        <v>18267</v>
      </c>
      <c r="AP176" s="457">
        <v>4327</v>
      </c>
      <c r="AQ176" s="457">
        <v>578</v>
      </c>
      <c r="AR176" s="457">
        <v>854</v>
      </c>
      <c r="AS176" s="457">
        <v>0</v>
      </c>
      <c r="AT176" s="457">
        <v>0</v>
      </c>
      <c r="AU176" s="457">
        <v>1480</v>
      </c>
      <c r="AV176" s="457">
        <v>275</v>
      </c>
      <c r="AW176" s="457">
        <v>21</v>
      </c>
      <c r="AX176" s="457">
        <v>18</v>
      </c>
      <c r="AY176" s="457">
        <v>0</v>
      </c>
      <c r="AZ176" s="457">
        <v>0</v>
      </c>
      <c r="BA176" s="457">
        <v>0</v>
      </c>
      <c r="BB176" s="457">
        <v>0</v>
      </c>
      <c r="BC176" s="457">
        <v>0</v>
      </c>
      <c r="BD176" s="457">
        <v>0</v>
      </c>
      <c r="BE176" s="457">
        <v>0</v>
      </c>
      <c r="BF176" s="457">
        <v>0</v>
      </c>
      <c r="BG176" s="457">
        <v>0</v>
      </c>
      <c r="BH176" s="457">
        <v>0</v>
      </c>
      <c r="BI176" s="457">
        <v>0</v>
      </c>
      <c r="BJ176" s="457">
        <v>0</v>
      </c>
      <c r="BK176" s="457">
        <v>0</v>
      </c>
      <c r="BL176" s="457">
        <v>0</v>
      </c>
      <c r="BM176" s="457">
        <v>189</v>
      </c>
      <c r="BN176" s="457">
        <v>0</v>
      </c>
      <c r="BO176" s="457">
        <v>0</v>
      </c>
      <c r="BP176" s="457">
        <v>0</v>
      </c>
      <c r="BQ176" s="457">
        <v>200</v>
      </c>
      <c r="BR176" s="457">
        <v>0</v>
      </c>
      <c r="BS176" s="457">
        <v>0</v>
      </c>
      <c r="BT176" s="457">
        <v>0</v>
      </c>
      <c r="BU176" s="457">
        <v>0</v>
      </c>
      <c r="BV176" s="457">
        <v>0</v>
      </c>
      <c r="BW176" s="457">
        <v>0</v>
      </c>
      <c r="BX176" s="457">
        <v>0</v>
      </c>
      <c r="BY176" s="457">
        <v>0</v>
      </c>
      <c r="BZ176" s="457">
        <v>0</v>
      </c>
      <c r="CA176" s="457">
        <v>0</v>
      </c>
      <c r="CB176" s="457">
        <v>0</v>
      </c>
      <c r="CC176" s="457">
        <v>0</v>
      </c>
      <c r="CD176" s="457">
        <v>0</v>
      </c>
      <c r="CE176" s="457">
        <v>146</v>
      </c>
      <c r="CF176" s="457">
        <v>0</v>
      </c>
      <c r="CG176" s="457">
        <v>0</v>
      </c>
      <c r="CH176" s="457">
        <v>0</v>
      </c>
      <c r="CI176" s="457">
        <v>0</v>
      </c>
      <c r="CJ176" s="457">
        <v>0</v>
      </c>
      <c r="CK176" s="457">
        <v>0</v>
      </c>
      <c r="CL176" s="457">
        <v>0</v>
      </c>
      <c r="CM176" s="457">
        <v>0</v>
      </c>
      <c r="CN176" s="457">
        <v>455</v>
      </c>
      <c r="CO176" s="457">
        <v>0</v>
      </c>
      <c r="CP176" s="457">
        <v>0</v>
      </c>
      <c r="CQ176" s="457">
        <v>0</v>
      </c>
      <c r="CR176" s="457">
        <v>0</v>
      </c>
      <c r="CS176" s="457">
        <v>0</v>
      </c>
      <c r="CT176" s="457">
        <v>74</v>
      </c>
      <c r="CU176" s="457">
        <v>0</v>
      </c>
      <c r="CV176" s="457">
        <v>0</v>
      </c>
      <c r="CW176" s="457">
        <v>0</v>
      </c>
      <c r="CX176" s="457">
        <v>0</v>
      </c>
      <c r="CY176" s="457">
        <v>0</v>
      </c>
      <c r="CZ176" s="457">
        <v>0</v>
      </c>
      <c r="DA176" s="457">
        <v>0</v>
      </c>
      <c r="DB176" s="457">
        <v>0</v>
      </c>
      <c r="DC176" s="457">
        <v>0</v>
      </c>
      <c r="DD176" s="457">
        <v>0</v>
      </c>
      <c r="DE176" s="457">
        <v>0</v>
      </c>
      <c r="DF176" s="457">
        <v>0</v>
      </c>
      <c r="DG176" s="457">
        <v>0</v>
      </c>
      <c r="DH176" s="457">
        <v>0</v>
      </c>
      <c r="DI176" s="457">
        <v>3213</v>
      </c>
      <c r="DJ176" s="457">
        <v>784</v>
      </c>
      <c r="DK176" s="457">
        <v>130</v>
      </c>
      <c r="DL176" s="457">
        <v>0</v>
      </c>
      <c r="DM176" s="457">
        <v>0</v>
      </c>
      <c r="DN176" s="457">
        <v>0</v>
      </c>
      <c r="DO176" s="457">
        <v>320</v>
      </c>
      <c r="DP176" s="457">
        <v>0</v>
      </c>
      <c r="DQ176" s="457">
        <v>0</v>
      </c>
      <c r="DR176" s="457">
        <v>147045</v>
      </c>
      <c r="DS176" s="457">
        <v>109639</v>
      </c>
      <c r="DT176" s="457">
        <v>109799</v>
      </c>
      <c r="DU176" s="457">
        <v>5000</v>
      </c>
      <c r="DV176" s="457">
        <v>52241</v>
      </c>
      <c r="DW176" s="457">
        <v>1295</v>
      </c>
      <c r="DX176" s="457">
        <v>10502</v>
      </c>
      <c r="DY176" s="362">
        <v>9374</v>
      </c>
      <c r="DZ176">
        <v>8611</v>
      </c>
      <c r="EA176">
        <v>8572</v>
      </c>
    </row>
    <row r="177" spans="1:131">
      <c r="A177" s="362" t="s">
        <v>2792</v>
      </c>
      <c r="B177" s="457">
        <v>0</v>
      </c>
      <c r="C177" s="457">
        <v>0</v>
      </c>
      <c r="D177" s="457">
        <v>0</v>
      </c>
      <c r="E177" s="457">
        <v>0</v>
      </c>
      <c r="F177" s="457">
        <v>0</v>
      </c>
      <c r="G177" s="457">
        <v>0</v>
      </c>
      <c r="H177" s="457">
        <v>0</v>
      </c>
      <c r="I177" s="457">
        <v>0</v>
      </c>
      <c r="J177" s="457">
        <v>0</v>
      </c>
      <c r="K177" s="457">
        <v>0</v>
      </c>
      <c r="L177" s="457">
        <v>0</v>
      </c>
      <c r="M177" s="457">
        <v>0</v>
      </c>
      <c r="N177" s="457">
        <v>0</v>
      </c>
      <c r="O177" s="457">
        <v>0</v>
      </c>
      <c r="P177" s="457">
        <v>0</v>
      </c>
      <c r="Q177" s="457">
        <v>88</v>
      </c>
      <c r="R177" s="457">
        <v>0</v>
      </c>
      <c r="S177" s="457">
        <v>0</v>
      </c>
      <c r="T177" s="457">
        <v>0</v>
      </c>
      <c r="U177" s="457">
        <v>0</v>
      </c>
      <c r="V177" s="457">
        <v>0</v>
      </c>
      <c r="W177" s="457">
        <v>0</v>
      </c>
      <c r="X177" s="457">
        <v>0</v>
      </c>
      <c r="Y177" s="457">
        <v>0</v>
      </c>
      <c r="Z177" s="457">
        <v>0</v>
      </c>
      <c r="AA177" s="457">
        <v>0</v>
      </c>
      <c r="AB177" s="457">
        <v>0</v>
      </c>
      <c r="AC177" s="457">
        <v>0</v>
      </c>
      <c r="AD177" s="457">
        <v>0</v>
      </c>
      <c r="AE177" s="457">
        <v>0</v>
      </c>
      <c r="AF177" s="457">
        <v>0</v>
      </c>
      <c r="AG177" s="457">
        <v>0</v>
      </c>
      <c r="AH177" s="457">
        <v>0</v>
      </c>
      <c r="AI177" s="457">
        <v>0</v>
      </c>
      <c r="AJ177" s="457">
        <v>0</v>
      </c>
      <c r="AK177" s="457">
        <v>0</v>
      </c>
      <c r="AL177" s="457">
        <v>0</v>
      </c>
      <c r="AM177" s="457">
        <v>0</v>
      </c>
      <c r="AN177" s="457">
        <v>0</v>
      </c>
      <c r="AO177" s="457">
        <v>0</v>
      </c>
      <c r="AP177" s="457">
        <v>1612</v>
      </c>
      <c r="AQ177" s="457">
        <v>262</v>
      </c>
      <c r="AR177" s="457">
        <v>190</v>
      </c>
      <c r="AS177" s="457">
        <v>0</v>
      </c>
      <c r="AT177" s="457">
        <v>0</v>
      </c>
      <c r="AU177" s="457">
        <v>4082</v>
      </c>
      <c r="AV177" s="457">
        <v>0</v>
      </c>
      <c r="AW177" s="457">
        <v>126</v>
      </c>
      <c r="AX177" s="457">
        <v>108</v>
      </c>
      <c r="AY177" s="457">
        <v>0</v>
      </c>
      <c r="AZ177" s="457">
        <v>0</v>
      </c>
      <c r="BA177" s="457">
        <v>0</v>
      </c>
      <c r="BB177" s="457">
        <v>0</v>
      </c>
      <c r="BC177" s="457">
        <v>0</v>
      </c>
      <c r="BD177" s="457">
        <v>0</v>
      </c>
      <c r="BE177" s="457">
        <v>0</v>
      </c>
      <c r="BF177" s="457">
        <v>0</v>
      </c>
      <c r="BG177" s="457">
        <v>62</v>
      </c>
      <c r="BH177" s="457">
        <v>0</v>
      </c>
      <c r="BI177" s="457">
        <v>0</v>
      </c>
      <c r="BJ177" s="457">
        <v>0</v>
      </c>
      <c r="BK177" s="457">
        <v>0</v>
      </c>
      <c r="BL177" s="457">
        <v>0</v>
      </c>
      <c r="BM177" s="457">
        <v>0</v>
      </c>
      <c r="BN177" s="457">
        <v>0</v>
      </c>
      <c r="BO177" s="457">
        <v>0</v>
      </c>
      <c r="BP177" s="457">
        <v>22</v>
      </c>
      <c r="BQ177" s="457">
        <v>0</v>
      </c>
      <c r="BR177" s="457">
        <v>0</v>
      </c>
      <c r="BS177" s="457">
        <v>0</v>
      </c>
      <c r="BT177" s="457">
        <v>0</v>
      </c>
      <c r="BU177" s="457">
        <v>0</v>
      </c>
      <c r="BV177" s="457">
        <v>0</v>
      </c>
      <c r="BW177" s="457">
        <v>0</v>
      </c>
      <c r="BX177" s="457">
        <v>0</v>
      </c>
      <c r="BY177" s="457">
        <v>0</v>
      </c>
      <c r="BZ177" s="457">
        <v>0</v>
      </c>
      <c r="CA177" s="457">
        <v>0</v>
      </c>
      <c r="CB177" s="457">
        <v>141</v>
      </c>
      <c r="CC177" s="457">
        <v>0</v>
      </c>
      <c r="CD177" s="457">
        <v>0</v>
      </c>
      <c r="CE177" s="457">
        <v>317</v>
      </c>
      <c r="CF177" s="457">
        <v>0</v>
      </c>
      <c r="CG177" s="457">
        <v>42</v>
      </c>
      <c r="CH177" s="457">
        <v>0</v>
      </c>
      <c r="CI177" s="457">
        <v>0</v>
      </c>
      <c r="CJ177" s="457">
        <v>0</v>
      </c>
      <c r="CK177" s="457">
        <v>0</v>
      </c>
      <c r="CL177" s="457">
        <v>0</v>
      </c>
      <c r="CM177" s="457">
        <v>0</v>
      </c>
      <c r="CN177" s="457">
        <v>0</v>
      </c>
      <c r="CO177" s="457">
        <v>0</v>
      </c>
      <c r="CP177" s="457">
        <v>0</v>
      </c>
      <c r="CQ177" s="457">
        <v>0</v>
      </c>
      <c r="CR177" s="457">
        <v>0</v>
      </c>
      <c r="CS177" s="457">
        <v>0</v>
      </c>
      <c r="CT177" s="457">
        <v>0</v>
      </c>
      <c r="CU177" s="457">
        <v>0</v>
      </c>
      <c r="CV177" s="457">
        <v>0</v>
      </c>
      <c r="CW177" s="457">
        <v>121</v>
      </c>
      <c r="CX177" s="457">
        <v>640</v>
      </c>
      <c r="CY177" s="457">
        <v>0</v>
      </c>
      <c r="CZ177" s="457">
        <v>0</v>
      </c>
      <c r="DA177" s="457">
        <v>0</v>
      </c>
      <c r="DB177" s="457">
        <v>0</v>
      </c>
      <c r="DC177" s="457">
        <v>0</v>
      </c>
      <c r="DD177" s="457">
        <v>0</v>
      </c>
      <c r="DE177" s="457">
        <v>0</v>
      </c>
      <c r="DF177" s="457">
        <v>0</v>
      </c>
      <c r="DG177" s="457">
        <v>0</v>
      </c>
      <c r="DH177" s="457">
        <v>0</v>
      </c>
      <c r="DI177" s="457">
        <v>298</v>
      </c>
      <c r="DJ177" s="457">
        <v>0</v>
      </c>
      <c r="DK177" s="457">
        <v>0</v>
      </c>
      <c r="DL177" s="457">
        <v>17</v>
      </c>
      <c r="DM177" s="457">
        <v>0</v>
      </c>
      <c r="DN177" s="457">
        <v>3693</v>
      </c>
      <c r="DO177" s="457">
        <v>96</v>
      </c>
      <c r="DP177" s="457">
        <v>0</v>
      </c>
      <c r="DQ177" s="457">
        <v>0</v>
      </c>
      <c r="DR177" s="457">
        <v>9989</v>
      </c>
      <c r="DS177" s="457">
        <v>0</v>
      </c>
      <c r="DT177" s="457">
        <v>0</v>
      </c>
      <c r="DU177" s="457">
        <v>1806</v>
      </c>
      <c r="DV177" s="457">
        <v>76229</v>
      </c>
      <c r="DW177" s="457">
        <v>5762</v>
      </c>
      <c r="DX177" s="457">
        <v>0</v>
      </c>
      <c r="DY177" s="362">
        <v>0</v>
      </c>
      <c r="DZ177">
        <v>0</v>
      </c>
      <c r="EA177">
        <v>0</v>
      </c>
    </row>
    <row r="178" spans="1:131">
      <c r="A178" s="362" t="s">
        <v>2116</v>
      </c>
      <c r="B178" s="457">
        <v>0</v>
      </c>
      <c r="C178" s="457">
        <v>0</v>
      </c>
      <c r="D178" s="457">
        <v>0</v>
      </c>
      <c r="E178" s="457">
        <v>0</v>
      </c>
      <c r="F178" s="457">
        <v>0</v>
      </c>
      <c r="G178" s="457">
        <v>0</v>
      </c>
      <c r="H178" s="457">
        <v>0</v>
      </c>
      <c r="I178" s="457">
        <v>0</v>
      </c>
      <c r="J178" s="457">
        <v>0</v>
      </c>
      <c r="K178" s="457">
        <v>0</v>
      </c>
      <c r="L178" s="457">
        <v>0</v>
      </c>
      <c r="M178" s="457">
        <v>0</v>
      </c>
      <c r="N178" s="457">
        <v>0</v>
      </c>
      <c r="O178" s="457">
        <v>0</v>
      </c>
      <c r="P178" s="457">
        <v>0</v>
      </c>
      <c r="Q178" s="457">
        <v>0</v>
      </c>
      <c r="R178" s="457">
        <v>0</v>
      </c>
      <c r="S178" s="457">
        <v>0</v>
      </c>
      <c r="T178" s="457">
        <v>0</v>
      </c>
      <c r="U178" s="457">
        <v>0</v>
      </c>
      <c r="V178" s="457">
        <v>0</v>
      </c>
      <c r="W178" s="457">
        <v>0</v>
      </c>
      <c r="X178" s="457">
        <v>0</v>
      </c>
      <c r="Y178" s="457">
        <v>0</v>
      </c>
      <c r="Z178" s="457">
        <v>0</v>
      </c>
      <c r="AA178" s="457">
        <v>0</v>
      </c>
      <c r="AB178" s="457">
        <v>0</v>
      </c>
      <c r="AC178" s="457">
        <v>0</v>
      </c>
      <c r="AD178" s="457">
        <v>0</v>
      </c>
      <c r="AE178" s="457">
        <v>0</v>
      </c>
      <c r="AF178" s="457">
        <v>0</v>
      </c>
      <c r="AG178" s="457">
        <v>0</v>
      </c>
      <c r="AH178" s="457">
        <v>0</v>
      </c>
      <c r="AI178" s="457">
        <v>0</v>
      </c>
      <c r="AJ178" s="457">
        <v>0</v>
      </c>
      <c r="AK178" s="457">
        <v>0</v>
      </c>
      <c r="AL178" s="457">
        <v>0</v>
      </c>
      <c r="AM178" s="457">
        <v>0</v>
      </c>
      <c r="AN178" s="457">
        <v>0</v>
      </c>
      <c r="AO178" s="457">
        <v>2684</v>
      </c>
      <c r="AP178" s="457">
        <v>2229</v>
      </c>
      <c r="AQ178" s="457">
        <v>887</v>
      </c>
      <c r="AR178" s="457">
        <v>1008</v>
      </c>
      <c r="AS178" s="457">
        <v>397</v>
      </c>
      <c r="AT178" s="457">
        <v>101</v>
      </c>
      <c r="AU178" s="457">
        <v>270</v>
      </c>
      <c r="AV178" s="457">
        <v>0</v>
      </c>
      <c r="AW178" s="457">
        <v>0</v>
      </c>
      <c r="AX178" s="457">
        <v>143</v>
      </c>
      <c r="AY178" s="457">
        <v>0</v>
      </c>
      <c r="AZ178" s="457">
        <v>0</v>
      </c>
      <c r="BA178" s="457">
        <v>0</v>
      </c>
      <c r="BB178" s="457">
        <v>0</v>
      </c>
      <c r="BC178" s="457">
        <v>0</v>
      </c>
      <c r="BD178" s="457">
        <v>0</v>
      </c>
      <c r="BE178" s="457">
        <v>0</v>
      </c>
      <c r="BF178" s="457">
        <v>0</v>
      </c>
      <c r="BG178" s="457">
        <v>0</v>
      </c>
      <c r="BH178" s="457">
        <v>0</v>
      </c>
      <c r="BI178" s="457">
        <v>0</v>
      </c>
      <c r="BJ178" s="457">
        <v>0</v>
      </c>
      <c r="BK178" s="457">
        <v>0</v>
      </c>
      <c r="BL178" s="457">
        <v>0</v>
      </c>
      <c r="BM178" s="457">
        <v>0</v>
      </c>
      <c r="BN178" s="457">
        <v>0</v>
      </c>
      <c r="BO178" s="457">
        <v>0</v>
      </c>
      <c r="BP178" s="457">
        <v>0</v>
      </c>
      <c r="BQ178" s="457">
        <v>0</v>
      </c>
      <c r="BR178" s="457">
        <v>0</v>
      </c>
      <c r="BS178" s="457">
        <v>0</v>
      </c>
      <c r="BT178" s="457">
        <v>0</v>
      </c>
      <c r="BU178" s="457">
        <v>0</v>
      </c>
      <c r="BV178" s="457">
        <v>0</v>
      </c>
      <c r="BW178" s="457">
        <v>0</v>
      </c>
      <c r="BX178" s="457">
        <v>0</v>
      </c>
      <c r="BY178" s="457">
        <v>0</v>
      </c>
      <c r="BZ178" s="457">
        <v>0</v>
      </c>
      <c r="CA178" s="457">
        <v>0</v>
      </c>
      <c r="CB178" s="457">
        <v>0</v>
      </c>
      <c r="CC178" s="457">
        <v>0</v>
      </c>
      <c r="CD178" s="457">
        <v>0</v>
      </c>
      <c r="CE178" s="457">
        <v>842</v>
      </c>
      <c r="CF178" s="457">
        <v>0</v>
      </c>
      <c r="CG178" s="457">
        <v>3</v>
      </c>
      <c r="CH178" s="457">
        <v>0</v>
      </c>
      <c r="CI178" s="457">
        <v>0</v>
      </c>
      <c r="CJ178" s="457">
        <v>0</v>
      </c>
      <c r="CK178" s="457">
        <v>47</v>
      </c>
      <c r="CL178" s="457">
        <v>0</v>
      </c>
      <c r="CM178" s="457">
        <v>0</v>
      </c>
      <c r="CN178" s="457">
        <v>0</v>
      </c>
      <c r="CO178" s="457">
        <v>0</v>
      </c>
      <c r="CP178" s="457">
        <v>0</v>
      </c>
      <c r="CQ178" s="457">
        <v>0</v>
      </c>
      <c r="CR178" s="457">
        <v>0</v>
      </c>
      <c r="CS178" s="457">
        <v>0</v>
      </c>
      <c r="CT178" s="457">
        <v>-16</v>
      </c>
      <c r="CU178" s="457">
        <v>0</v>
      </c>
      <c r="CV178" s="457">
        <v>0</v>
      </c>
      <c r="CW178" s="457">
        <v>0</v>
      </c>
      <c r="CX178" s="457">
        <v>0</v>
      </c>
      <c r="CY178" s="457">
        <v>0</v>
      </c>
      <c r="CZ178" s="457">
        <v>113</v>
      </c>
      <c r="DA178" s="457">
        <v>0</v>
      </c>
      <c r="DB178" s="457">
        <v>0</v>
      </c>
      <c r="DC178" s="457">
        <v>0</v>
      </c>
      <c r="DD178" s="457">
        <v>0</v>
      </c>
      <c r="DE178" s="457">
        <v>0</v>
      </c>
      <c r="DF178" s="457">
        <v>0</v>
      </c>
      <c r="DG178" s="457">
        <v>0</v>
      </c>
      <c r="DH178" s="457">
        <v>0</v>
      </c>
      <c r="DI178" s="457">
        <v>6075</v>
      </c>
      <c r="DJ178" s="457">
        <v>0</v>
      </c>
      <c r="DK178" s="457">
        <v>0</v>
      </c>
      <c r="DL178" s="457">
        <v>131</v>
      </c>
      <c r="DM178" s="457">
        <v>0</v>
      </c>
      <c r="DN178" s="457">
        <v>0</v>
      </c>
      <c r="DO178" s="457">
        <v>0</v>
      </c>
      <c r="DP178" s="457">
        <v>0</v>
      </c>
      <c r="DQ178" s="457">
        <v>0</v>
      </c>
      <c r="DR178" s="457">
        <v>235530</v>
      </c>
      <c r="DS178" s="457">
        <v>0</v>
      </c>
      <c r="DT178" s="457">
        <v>165000</v>
      </c>
      <c r="DU178" s="457">
        <v>0</v>
      </c>
      <c r="DV178" s="457">
        <v>108054</v>
      </c>
      <c r="DW178" s="457">
        <v>0</v>
      </c>
      <c r="DX178" s="457">
        <v>0</v>
      </c>
      <c r="DY178" s="362">
        <v>118175</v>
      </c>
      <c r="DZ178">
        <v>28383</v>
      </c>
      <c r="EA178">
        <v>0</v>
      </c>
    </row>
    <row r="179" spans="1:131">
      <c r="A179" s="362" t="s">
        <v>2726</v>
      </c>
      <c r="B179" s="457">
        <v>0</v>
      </c>
      <c r="C179" s="457">
        <v>0</v>
      </c>
      <c r="D179" s="457">
        <v>0</v>
      </c>
      <c r="E179" s="457">
        <v>0</v>
      </c>
      <c r="F179" s="457">
        <v>0</v>
      </c>
      <c r="G179" s="457">
        <v>0</v>
      </c>
      <c r="H179" s="457">
        <v>0</v>
      </c>
      <c r="I179" s="457">
        <v>0</v>
      </c>
      <c r="J179" s="457">
        <v>0</v>
      </c>
      <c r="K179" s="457">
        <v>0</v>
      </c>
      <c r="L179" s="457">
        <v>0</v>
      </c>
      <c r="M179" s="457">
        <v>0</v>
      </c>
      <c r="N179" s="457">
        <v>0</v>
      </c>
      <c r="O179" s="457">
        <v>0</v>
      </c>
      <c r="P179" s="457">
        <v>0</v>
      </c>
      <c r="Q179" s="457">
        <v>326</v>
      </c>
      <c r="R179" s="457">
        <v>0</v>
      </c>
      <c r="S179" s="457">
        <v>0</v>
      </c>
      <c r="T179" s="457">
        <v>22</v>
      </c>
      <c r="U179" s="457">
        <v>0</v>
      </c>
      <c r="V179" s="457">
        <v>0</v>
      </c>
      <c r="W179" s="457">
        <v>3177</v>
      </c>
      <c r="X179" s="457">
        <v>0</v>
      </c>
      <c r="Y179" s="457">
        <v>0</v>
      </c>
      <c r="Z179" s="457">
        <v>0</v>
      </c>
      <c r="AA179" s="457">
        <v>0</v>
      </c>
      <c r="AB179" s="457">
        <v>0</v>
      </c>
      <c r="AC179" s="457">
        <v>0</v>
      </c>
      <c r="AD179" s="457">
        <v>0</v>
      </c>
      <c r="AE179" s="457">
        <v>0</v>
      </c>
      <c r="AF179" s="457">
        <v>1379</v>
      </c>
      <c r="AG179" s="457">
        <v>504</v>
      </c>
      <c r="AH179" s="457">
        <v>0</v>
      </c>
      <c r="AI179" s="457">
        <v>0</v>
      </c>
      <c r="AJ179" s="457">
        <v>0</v>
      </c>
      <c r="AK179" s="457">
        <v>0</v>
      </c>
      <c r="AL179" s="457">
        <v>0</v>
      </c>
      <c r="AM179" s="457">
        <v>0</v>
      </c>
      <c r="AN179" s="457">
        <v>0</v>
      </c>
      <c r="AO179" s="457">
        <v>111217</v>
      </c>
      <c r="AP179" s="457">
        <v>7838</v>
      </c>
      <c r="AQ179" s="457">
        <v>12711</v>
      </c>
      <c r="AR179" s="457">
        <v>0</v>
      </c>
      <c r="AS179" s="457">
        <v>0</v>
      </c>
      <c r="AT179" s="457">
        <v>0</v>
      </c>
      <c r="AU179" s="457">
        <v>3248</v>
      </c>
      <c r="AV179" s="457">
        <v>153</v>
      </c>
      <c r="AW179" s="457">
        <v>0</v>
      </c>
      <c r="AX179" s="457">
        <v>450</v>
      </c>
      <c r="AY179" s="457">
        <v>0</v>
      </c>
      <c r="AZ179" s="457">
        <v>0</v>
      </c>
      <c r="BA179" s="457">
        <v>0</v>
      </c>
      <c r="BB179" s="457">
        <v>0</v>
      </c>
      <c r="BC179" s="457">
        <v>0</v>
      </c>
      <c r="BD179" s="457">
        <v>0</v>
      </c>
      <c r="BE179" s="457">
        <v>0</v>
      </c>
      <c r="BF179" s="457">
        <v>0</v>
      </c>
      <c r="BG179" s="457">
        <v>0</v>
      </c>
      <c r="BH179" s="457">
        <v>0</v>
      </c>
      <c r="BI179" s="457">
        <v>0</v>
      </c>
      <c r="BJ179" s="457">
        <v>0</v>
      </c>
      <c r="BK179" s="457">
        <v>0</v>
      </c>
      <c r="BL179" s="457">
        <v>0</v>
      </c>
      <c r="BM179" s="457">
        <v>0</v>
      </c>
      <c r="BN179" s="457">
        <v>0</v>
      </c>
      <c r="BO179" s="457">
        <v>0</v>
      </c>
      <c r="BP179" s="457">
        <v>1</v>
      </c>
      <c r="BQ179" s="457">
        <v>0</v>
      </c>
      <c r="BR179" s="457">
        <v>0</v>
      </c>
      <c r="BS179" s="457">
        <v>0</v>
      </c>
      <c r="BT179" s="457">
        <v>0</v>
      </c>
      <c r="BU179" s="457">
        <v>0</v>
      </c>
      <c r="BV179" s="457">
        <v>0</v>
      </c>
      <c r="BW179" s="457">
        <v>0</v>
      </c>
      <c r="BX179" s="457">
        <v>0</v>
      </c>
      <c r="BY179" s="457">
        <v>0</v>
      </c>
      <c r="BZ179" s="457">
        <v>0</v>
      </c>
      <c r="CA179" s="457">
        <v>0</v>
      </c>
      <c r="CB179" s="457">
        <v>0</v>
      </c>
      <c r="CC179" s="457">
        <v>0</v>
      </c>
      <c r="CD179" s="457">
        <v>0</v>
      </c>
      <c r="CE179" s="457">
        <v>0</v>
      </c>
      <c r="CF179" s="457">
        <v>0</v>
      </c>
      <c r="CG179" s="457">
        <v>0</v>
      </c>
      <c r="CH179" s="457">
        <v>0</v>
      </c>
      <c r="CI179" s="457">
        <v>0</v>
      </c>
      <c r="CJ179" s="457">
        <v>0</v>
      </c>
      <c r="CK179" s="457">
        <v>0</v>
      </c>
      <c r="CL179" s="457">
        <v>0</v>
      </c>
      <c r="CM179" s="457">
        <v>0</v>
      </c>
      <c r="CN179" s="457">
        <v>0</v>
      </c>
      <c r="CO179" s="457">
        <v>0</v>
      </c>
      <c r="CP179" s="457">
        <v>0</v>
      </c>
      <c r="CQ179" s="457">
        <v>0</v>
      </c>
      <c r="CR179" s="457">
        <v>0</v>
      </c>
      <c r="CS179" s="457">
        <v>0</v>
      </c>
      <c r="CT179" s="457">
        <v>0</v>
      </c>
      <c r="CU179" s="457">
        <v>0</v>
      </c>
      <c r="CV179" s="457">
        <v>0</v>
      </c>
      <c r="CW179" s="457">
        <v>18</v>
      </c>
      <c r="CX179" s="457">
        <v>0</v>
      </c>
      <c r="CY179" s="457">
        <v>0</v>
      </c>
      <c r="CZ179" s="457">
        <v>0</v>
      </c>
      <c r="DA179" s="457">
        <v>0</v>
      </c>
      <c r="DB179" s="457">
        <v>0</v>
      </c>
      <c r="DC179" s="457">
        <v>0</v>
      </c>
      <c r="DD179" s="457">
        <v>0</v>
      </c>
      <c r="DE179" s="457">
        <v>0</v>
      </c>
      <c r="DF179" s="457">
        <v>0</v>
      </c>
      <c r="DG179" s="457">
        <v>0</v>
      </c>
      <c r="DH179" s="457">
        <v>0</v>
      </c>
      <c r="DI179" s="457">
        <v>15422</v>
      </c>
      <c r="DJ179" s="457">
        <v>0</v>
      </c>
      <c r="DK179" s="457">
        <v>0</v>
      </c>
      <c r="DL179" s="457">
        <v>1589</v>
      </c>
      <c r="DM179" s="457">
        <v>2</v>
      </c>
      <c r="DN179" s="457">
        <v>13375</v>
      </c>
      <c r="DO179" s="457">
        <v>0</v>
      </c>
      <c r="DP179" s="457">
        <v>0</v>
      </c>
      <c r="DQ179" s="457">
        <v>0</v>
      </c>
      <c r="DR179" s="457">
        <v>423147</v>
      </c>
      <c r="DS179" s="457">
        <v>299999</v>
      </c>
      <c r="DT179" s="457">
        <v>288528</v>
      </c>
      <c r="DU179" s="457">
        <v>0</v>
      </c>
      <c r="DV179" s="457">
        <v>19349</v>
      </c>
      <c r="DW179" s="457">
        <v>19063</v>
      </c>
      <c r="DX179" s="457">
        <v>1121</v>
      </c>
      <c r="DY179" s="362">
        <v>53269</v>
      </c>
      <c r="DZ179">
        <v>112026</v>
      </c>
      <c r="EA179">
        <v>74999</v>
      </c>
    </row>
    <row r="180" spans="1:131">
      <c r="A180" s="362" t="s">
        <v>2855</v>
      </c>
      <c r="B180" s="457">
        <v>0</v>
      </c>
      <c r="C180" s="457">
        <v>0</v>
      </c>
      <c r="D180" s="457">
        <v>0</v>
      </c>
      <c r="E180" s="457">
        <v>0</v>
      </c>
      <c r="F180" s="457">
        <v>0</v>
      </c>
      <c r="G180" s="457">
        <v>0</v>
      </c>
      <c r="H180" s="457">
        <v>0</v>
      </c>
      <c r="I180" s="457">
        <v>0</v>
      </c>
      <c r="J180" s="457">
        <v>0</v>
      </c>
      <c r="K180" s="457">
        <v>0</v>
      </c>
      <c r="L180" s="457">
        <v>0</v>
      </c>
      <c r="M180" s="457">
        <v>0</v>
      </c>
      <c r="N180" s="457">
        <v>0</v>
      </c>
      <c r="O180" s="457">
        <v>0</v>
      </c>
      <c r="P180" s="457">
        <v>0</v>
      </c>
      <c r="Q180" s="457">
        <v>0</v>
      </c>
      <c r="R180" s="457">
        <v>0</v>
      </c>
      <c r="S180" s="457">
        <v>0</v>
      </c>
      <c r="T180" s="457">
        <v>0</v>
      </c>
      <c r="U180" s="457">
        <v>0</v>
      </c>
      <c r="V180" s="457">
        <v>0</v>
      </c>
      <c r="W180" s="457">
        <v>0</v>
      </c>
      <c r="X180" s="457">
        <v>0</v>
      </c>
      <c r="Y180" s="457">
        <v>0</v>
      </c>
      <c r="Z180" s="457">
        <v>0</v>
      </c>
      <c r="AA180" s="457">
        <v>0</v>
      </c>
      <c r="AB180" s="457">
        <v>0</v>
      </c>
      <c r="AC180" s="457">
        <v>0</v>
      </c>
      <c r="AD180" s="457">
        <v>0</v>
      </c>
      <c r="AE180" s="457">
        <v>0</v>
      </c>
      <c r="AF180" s="457">
        <v>0</v>
      </c>
      <c r="AG180" s="457">
        <v>0</v>
      </c>
      <c r="AH180" s="457">
        <v>0</v>
      </c>
      <c r="AI180" s="457">
        <v>0</v>
      </c>
      <c r="AJ180" s="457">
        <v>0</v>
      </c>
      <c r="AK180" s="457">
        <v>0</v>
      </c>
      <c r="AL180" s="457">
        <v>0</v>
      </c>
      <c r="AM180" s="457">
        <v>0</v>
      </c>
      <c r="AN180" s="457">
        <v>0</v>
      </c>
      <c r="AO180" s="457">
        <v>6239</v>
      </c>
      <c r="AP180" s="457">
        <v>1402</v>
      </c>
      <c r="AQ180" s="457">
        <v>150</v>
      </c>
      <c r="AR180" s="457">
        <v>0</v>
      </c>
      <c r="AS180" s="457">
        <v>0</v>
      </c>
      <c r="AT180" s="457">
        <v>0</v>
      </c>
      <c r="AU180" s="457">
        <v>1089</v>
      </c>
      <c r="AV180" s="457">
        <v>461</v>
      </c>
      <c r="AW180" s="457">
        <v>0</v>
      </c>
      <c r="AX180" s="457">
        <v>45</v>
      </c>
      <c r="AY180" s="457">
        <v>61</v>
      </c>
      <c r="AZ180" s="457">
        <v>0</v>
      </c>
      <c r="BA180" s="457">
        <v>0</v>
      </c>
      <c r="BB180" s="457">
        <v>0</v>
      </c>
      <c r="BC180" s="457">
        <v>0</v>
      </c>
      <c r="BD180" s="457">
        <v>0</v>
      </c>
      <c r="BE180" s="457">
        <v>0</v>
      </c>
      <c r="BF180" s="457">
        <v>0</v>
      </c>
      <c r="BG180" s="457">
        <v>161</v>
      </c>
      <c r="BH180" s="457">
        <v>0</v>
      </c>
      <c r="BI180" s="457">
        <v>0</v>
      </c>
      <c r="BJ180" s="457">
        <v>0</v>
      </c>
      <c r="BK180" s="457">
        <v>0</v>
      </c>
      <c r="BL180" s="457">
        <v>0</v>
      </c>
      <c r="BM180" s="457">
        <v>25</v>
      </c>
      <c r="BN180" s="457">
        <v>0</v>
      </c>
      <c r="BO180" s="457">
        <v>0</v>
      </c>
      <c r="BP180" s="457">
        <v>176</v>
      </c>
      <c r="BQ180" s="457">
        <v>0</v>
      </c>
      <c r="BR180" s="457">
        <v>0</v>
      </c>
      <c r="BS180" s="457">
        <v>0</v>
      </c>
      <c r="BT180" s="457">
        <v>0</v>
      </c>
      <c r="BU180" s="457">
        <v>0</v>
      </c>
      <c r="BV180" s="457">
        <v>555</v>
      </c>
      <c r="BW180" s="457">
        <v>0</v>
      </c>
      <c r="BX180" s="457">
        <v>0</v>
      </c>
      <c r="BY180" s="457">
        <v>0</v>
      </c>
      <c r="BZ180" s="457">
        <v>0</v>
      </c>
      <c r="CA180" s="457">
        <v>0</v>
      </c>
      <c r="CB180" s="457">
        <v>0</v>
      </c>
      <c r="CC180" s="457">
        <v>0</v>
      </c>
      <c r="CD180" s="457">
        <v>0</v>
      </c>
      <c r="CE180" s="457">
        <v>4261</v>
      </c>
      <c r="CF180" s="457">
        <v>0</v>
      </c>
      <c r="CG180" s="457">
        <v>0</v>
      </c>
      <c r="CH180" s="457">
        <v>0</v>
      </c>
      <c r="CI180" s="457">
        <v>0</v>
      </c>
      <c r="CJ180" s="457">
        <v>0</v>
      </c>
      <c r="CK180" s="457">
        <v>0</v>
      </c>
      <c r="CL180" s="457">
        <v>0</v>
      </c>
      <c r="CM180" s="457">
        <v>0</v>
      </c>
      <c r="CN180" s="457">
        <v>0</v>
      </c>
      <c r="CO180" s="457">
        <v>0</v>
      </c>
      <c r="CP180" s="457">
        <v>0</v>
      </c>
      <c r="CQ180" s="457">
        <v>0</v>
      </c>
      <c r="CR180" s="457">
        <v>0</v>
      </c>
      <c r="CS180" s="457">
        <v>0</v>
      </c>
      <c r="CT180" s="457">
        <v>351</v>
      </c>
      <c r="CU180" s="457">
        <v>0</v>
      </c>
      <c r="CV180" s="457">
        <v>0</v>
      </c>
      <c r="CW180" s="457">
        <v>0</v>
      </c>
      <c r="CX180" s="457">
        <v>3551</v>
      </c>
      <c r="CY180" s="457">
        <v>0</v>
      </c>
      <c r="CZ180" s="457">
        <v>0</v>
      </c>
      <c r="DA180" s="457">
        <v>0</v>
      </c>
      <c r="DB180" s="457">
        <v>0</v>
      </c>
      <c r="DC180" s="457">
        <v>0</v>
      </c>
      <c r="DD180" s="457">
        <v>0</v>
      </c>
      <c r="DE180" s="457">
        <v>0</v>
      </c>
      <c r="DF180" s="457">
        <v>0</v>
      </c>
      <c r="DG180" s="457">
        <v>0</v>
      </c>
      <c r="DH180" s="457">
        <v>0</v>
      </c>
      <c r="DI180" s="457">
        <v>425</v>
      </c>
      <c r="DJ180" s="457">
        <v>0</v>
      </c>
      <c r="DK180" s="457">
        <v>15</v>
      </c>
      <c r="DL180" s="457">
        <v>0</v>
      </c>
      <c r="DM180" s="457">
        <v>0</v>
      </c>
      <c r="DN180" s="457">
        <v>0</v>
      </c>
      <c r="DO180" s="457">
        <v>0</v>
      </c>
      <c r="DP180" s="457">
        <v>0</v>
      </c>
      <c r="DQ180" s="457">
        <v>0</v>
      </c>
      <c r="DR180" s="457">
        <v>0</v>
      </c>
      <c r="DS180" s="457">
        <v>0</v>
      </c>
      <c r="DT180" s="457">
        <v>0</v>
      </c>
      <c r="DU180" s="457">
        <v>0</v>
      </c>
      <c r="DV180" s="457">
        <v>167856</v>
      </c>
      <c r="DW180" s="457">
        <v>16606</v>
      </c>
      <c r="DX180" s="457">
        <v>0</v>
      </c>
      <c r="DY180" s="362">
        <v>0</v>
      </c>
      <c r="DZ180">
        <v>0</v>
      </c>
      <c r="EA180">
        <v>0</v>
      </c>
    </row>
    <row r="181" spans="1:131">
      <c r="A181" s="362" t="s">
        <v>3023</v>
      </c>
      <c r="B181" s="457">
        <v>0</v>
      </c>
      <c r="C181" s="457">
        <v>0</v>
      </c>
      <c r="D181" s="457">
        <v>0</v>
      </c>
      <c r="E181" s="457">
        <v>0</v>
      </c>
      <c r="F181" s="457">
        <v>0</v>
      </c>
      <c r="G181" s="457">
        <v>0</v>
      </c>
      <c r="H181" s="457">
        <v>0</v>
      </c>
      <c r="I181" s="457">
        <v>0</v>
      </c>
      <c r="J181" s="457">
        <v>0</v>
      </c>
      <c r="K181" s="457">
        <v>0</v>
      </c>
      <c r="L181" s="457">
        <v>0</v>
      </c>
      <c r="M181" s="457">
        <v>0</v>
      </c>
      <c r="N181" s="457">
        <v>0</v>
      </c>
      <c r="O181" s="457">
        <v>0</v>
      </c>
      <c r="P181" s="457">
        <v>0</v>
      </c>
      <c r="Q181" s="457">
        <v>390</v>
      </c>
      <c r="R181" s="457">
        <v>0</v>
      </c>
      <c r="S181" s="457">
        <v>0</v>
      </c>
      <c r="T181" s="457">
        <v>0</v>
      </c>
      <c r="U181" s="457">
        <v>0</v>
      </c>
      <c r="V181" s="457">
        <v>0</v>
      </c>
      <c r="W181" s="457">
        <v>0</v>
      </c>
      <c r="X181" s="457">
        <v>0</v>
      </c>
      <c r="Y181" s="457">
        <v>0</v>
      </c>
      <c r="Z181" s="457">
        <v>0</v>
      </c>
      <c r="AA181" s="457">
        <v>0</v>
      </c>
      <c r="AB181" s="457">
        <v>0</v>
      </c>
      <c r="AC181" s="457">
        <v>0</v>
      </c>
      <c r="AD181" s="457">
        <v>0</v>
      </c>
      <c r="AE181" s="457">
        <v>0</v>
      </c>
      <c r="AF181" s="457">
        <v>0</v>
      </c>
      <c r="AG181" s="457">
        <v>0</v>
      </c>
      <c r="AH181" s="457">
        <v>0</v>
      </c>
      <c r="AI181" s="457">
        <v>0</v>
      </c>
      <c r="AJ181" s="457">
        <v>0</v>
      </c>
      <c r="AK181" s="457">
        <v>0</v>
      </c>
      <c r="AL181" s="457">
        <v>0</v>
      </c>
      <c r="AM181" s="457">
        <v>0</v>
      </c>
      <c r="AN181" s="457">
        <v>0</v>
      </c>
      <c r="AO181" s="457">
        <v>2308</v>
      </c>
      <c r="AP181" s="457">
        <v>1825</v>
      </c>
      <c r="AQ181" s="457">
        <v>0</v>
      </c>
      <c r="AR181" s="457">
        <v>5</v>
      </c>
      <c r="AS181" s="457">
        <v>0</v>
      </c>
      <c r="AT181" s="457">
        <v>0</v>
      </c>
      <c r="AU181" s="457">
        <v>5881</v>
      </c>
      <c r="AV181" s="457">
        <v>0</v>
      </c>
      <c r="AW181" s="457">
        <v>0</v>
      </c>
      <c r="AX181" s="457">
        <v>17</v>
      </c>
      <c r="AY181" s="457">
        <v>0</v>
      </c>
      <c r="AZ181" s="457">
        <v>0</v>
      </c>
      <c r="BA181" s="457">
        <v>0</v>
      </c>
      <c r="BB181" s="457">
        <v>0</v>
      </c>
      <c r="BC181" s="457">
        <v>0</v>
      </c>
      <c r="BD181" s="457">
        <v>0</v>
      </c>
      <c r="BE181" s="457">
        <v>0</v>
      </c>
      <c r="BF181" s="457">
        <v>0</v>
      </c>
      <c r="BG181" s="457">
        <v>121</v>
      </c>
      <c r="BH181" s="457">
        <v>0</v>
      </c>
      <c r="BI181" s="457">
        <v>0</v>
      </c>
      <c r="BJ181" s="457">
        <v>0</v>
      </c>
      <c r="BK181" s="457">
        <v>0</v>
      </c>
      <c r="BL181" s="457">
        <v>0</v>
      </c>
      <c r="BM181" s="457">
        <v>0</v>
      </c>
      <c r="BN181" s="457">
        <v>0</v>
      </c>
      <c r="BO181" s="457">
        <v>0</v>
      </c>
      <c r="BP181" s="457">
        <v>0</v>
      </c>
      <c r="BQ181" s="457">
        <v>0</v>
      </c>
      <c r="BR181" s="457">
        <v>0</v>
      </c>
      <c r="BS181" s="457">
        <v>0</v>
      </c>
      <c r="BT181" s="457">
        <v>0</v>
      </c>
      <c r="BU181" s="457">
        <v>0</v>
      </c>
      <c r="BV181" s="457">
        <v>303</v>
      </c>
      <c r="BW181" s="457">
        <v>0</v>
      </c>
      <c r="BX181" s="457">
        <v>0</v>
      </c>
      <c r="BY181" s="457">
        <v>0</v>
      </c>
      <c r="BZ181" s="457">
        <v>0</v>
      </c>
      <c r="CA181" s="457">
        <v>0</v>
      </c>
      <c r="CB181" s="457">
        <v>0</v>
      </c>
      <c r="CC181" s="457">
        <v>0</v>
      </c>
      <c r="CD181" s="457">
        <v>0</v>
      </c>
      <c r="CE181" s="457">
        <v>4372</v>
      </c>
      <c r="CF181" s="457">
        <v>0</v>
      </c>
      <c r="CG181" s="457">
        <v>0</v>
      </c>
      <c r="CH181" s="457">
        <v>0</v>
      </c>
      <c r="CI181" s="457">
        <v>0</v>
      </c>
      <c r="CJ181" s="457">
        <v>0</v>
      </c>
      <c r="CK181" s="457">
        <v>0</v>
      </c>
      <c r="CL181" s="457">
        <v>0</v>
      </c>
      <c r="CM181" s="457">
        <v>0</v>
      </c>
      <c r="CN181" s="457">
        <v>0</v>
      </c>
      <c r="CO181" s="457">
        <v>0</v>
      </c>
      <c r="CP181" s="457">
        <v>0</v>
      </c>
      <c r="CQ181" s="457">
        <v>0</v>
      </c>
      <c r="CR181" s="457">
        <v>0</v>
      </c>
      <c r="CS181" s="457">
        <v>0</v>
      </c>
      <c r="CT181" s="457">
        <v>0</v>
      </c>
      <c r="CU181" s="457">
        <v>0</v>
      </c>
      <c r="CV181" s="457">
        <v>0</v>
      </c>
      <c r="CW181" s="457">
        <v>0</v>
      </c>
      <c r="CX181" s="457">
        <v>2785</v>
      </c>
      <c r="CY181" s="457">
        <v>0</v>
      </c>
      <c r="CZ181" s="457">
        <v>0</v>
      </c>
      <c r="DA181" s="457">
        <v>0</v>
      </c>
      <c r="DB181" s="457">
        <v>0</v>
      </c>
      <c r="DC181" s="457">
        <v>0</v>
      </c>
      <c r="DD181" s="457">
        <v>0</v>
      </c>
      <c r="DE181" s="457">
        <v>0</v>
      </c>
      <c r="DF181" s="457">
        <v>0</v>
      </c>
      <c r="DG181" s="457">
        <v>0</v>
      </c>
      <c r="DH181" s="457">
        <v>0</v>
      </c>
      <c r="DI181" s="457">
        <v>175</v>
      </c>
      <c r="DJ181" s="457">
        <v>0</v>
      </c>
      <c r="DK181" s="457">
        <v>0</v>
      </c>
      <c r="DL181" s="457">
        <v>0</v>
      </c>
      <c r="DM181" s="457">
        <v>0</v>
      </c>
      <c r="DN181" s="457">
        <v>0</v>
      </c>
      <c r="DO181" s="457">
        <v>0</v>
      </c>
      <c r="DP181" s="457">
        <v>0</v>
      </c>
      <c r="DQ181" s="457">
        <v>0</v>
      </c>
      <c r="DR181" s="457">
        <v>0</v>
      </c>
      <c r="DS181" s="457">
        <v>0</v>
      </c>
      <c r="DT181" s="457">
        <v>0</v>
      </c>
      <c r="DU181" s="457">
        <v>0</v>
      </c>
      <c r="DV181" s="457">
        <v>150020</v>
      </c>
      <c r="DW181" s="457">
        <v>294</v>
      </c>
      <c r="DX181" s="457">
        <v>0</v>
      </c>
      <c r="DY181" s="362">
        <v>0</v>
      </c>
      <c r="DZ181">
        <v>0</v>
      </c>
      <c r="EA181">
        <v>0</v>
      </c>
    </row>
    <row r="182" spans="1:131">
      <c r="A182" s="362" t="s">
        <v>3095</v>
      </c>
      <c r="B182" s="457">
        <v>0</v>
      </c>
      <c r="C182" s="457">
        <v>0</v>
      </c>
      <c r="D182" s="457">
        <v>0</v>
      </c>
      <c r="E182" s="457">
        <v>0</v>
      </c>
      <c r="F182" s="457">
        <v>0</v>
      </c>
      <c r="G182" s="457">
        <v>0</v>
      </c>
      <c r="H182" s="457">
        <v>0</v>
      </c>
      <c r="I182" s="457">
        <v>0</v>
      </c>
      <c r="J182" s="457">
        <v>0</v>
      </c>
      <c r="K182" s="457">
        <v>0</v>
      </c>
      <c r="L182" s="457">
        <v>0</v>
      </c>
      <c r="M182" s="457">
        <v>0</v>
      </c>
      <c r="N182" s="457">
        <v>0</v>
      </c>
      <c r="O182" s="457">
        <v>0</v>
      </c>
      <c r="P182" s="457">
        <v>0</v>
      </c>
      <c r="Q182" s="457">
        <v>212</v>
      </c>
      <c r="R182" s="457">
        <v>0</v>
      </c>
      <c r="S182" s="457">
        <v>0</v>
      </c>
      <c r="T182" s="457">
        <v>0</v>
      </c>
      <c r="U182" s="457">
        <v>0</v>
      </c>
      <c r="V182" s="457">
        <v>0</v>
      </c>
      <c r="W182" s="457">
        <v>0</v>
      </c>
      <c r="X182" s="457">
        <v>0</v>
      </c>
      <c r="Y182" s="457">
        <v>0</v>
      </c>
      <c r="Z182" s="457">
        <v>0</v>
      </c>
      <c r="AA182" s="457">
        <v>0</v>
      </c>
      <c r="AB182" s="457">
        <v>0</v>
      </c>
      <c r="AC182" s="457">
        <v>0</v>
      </c>
      <c r="AD182" s="457">
        <v>0</v>
      </c>
      <c r="AE182" s="457">
        <v>0</v>
      </c>
      <c r="AF182" s="457">
        <v>0</v>
      </c>
      <c r="AG182" s="457">
        <v>0</v>
      </c>
      <c r="AH182" s="457">
        <v>0</v>
      </c>
      <c r="AI182" s="457">
        <v>0</v>
      </c>
      <c r="AJ182" s="457">
        <v>0</v>
      </c>
      <c r="AK182" s="457">
        <v>0</v>
      </c>
      <c r="AL182" s="457">
        <v>0</v>
      </c>
      <c r="AM182" s="457">
        <v>0</v>
      </c>
      <c r="AN182" s="457">
        <v>0</v>
      </c>
      <c r="AO182" s="457">
        <v>0</v>
      </c>
      <c r="AP182" s="457">
        <v>1578</v>
      </c>
      <c r="AQ182" s="457">
        <v>736</v>
      </c>
      <c r="AR182" s="457">
        <v>0</v>
      </c>
      <c r="AS182" s="457">
        <v>33</v>
      </c>
      <c r="AT182" s="457">
        <v>0</v>
      </c>
      <c r="AU182" s="457">
        <v>206</v>
      </c>
      <c r="AV182" s="457">
        <v>75</v>
      </c>
      <c r="AW182" s="457">
        <v>0</v>
      </c>
      <c r="AX182" s="457">
        <v>0</v>
      </c>
      <c r="AY182" s="457">
        <v>0</v>
      </c>
      <c r="AZ182" s="457">
        <v>0</v>
      </c>
      <c r="BA182" s="457">
        <v>0</v>
      </c>
      <c r="BB182" s="457">
        <v>0</v>
      </c>
      <c r="BC182" s="457">
        <v>0</v>
      </c>
      <c r="BD182" s="457">
        <v>0</v>
      </c>
      <c r="BE182" s="457">
        <v>0</v>
      </c>
      <c r="BF182" s="457">
        <v>0</v>
      </c>
      <c r="BG182" s="457">
        <v>0</v>
      </c>
      <c r="BH182" s="457">
        <v>0</v>
      </c>
      <c r="BI182" s="457">
        <v>0</v>
      </c>
      <c r="BJ182" s="457">
        <v>0</v>
      </c>
      <c r="BK182" s="457">
        <v>0</v>
      </c>
      <c r="BL182" s="457">
        <v>0</v>
      </c>
      <c r="BM182" s="457">
        <v>0</v>
      </c>
      <c r="BN182" s="457">
        <v>0</v>
      </c>
      <c r="BO182" s="457">
        <v>0</v>
      </c>
      <c r="BP182" s="457">
        <v>0</v>
      </c>
      <c r="BQ182" s="457">
        <v>0</v>
      </c>
      <c r="BR182" s="457">
        <v>0</v>
      </c>
      <c r="BS182" s="457">
        <v>0</v>
      </c>
      <c r="BT182" s="457">
        <v>0</v>
      </c>
      <c r="BU182" s="457">
        <v>0</v>
      </c>
      <c r="BV182" s="457">
        <v>0</v>
      </c>
      <c r="BW182" s="457">
        <v>0</v>
      </c>
      <c r="BX182" s="457">
        <v>0</v>
      </c>
      <c r="BY182" s="457">
        <v>0</v>
      </c>
      <c r="BZ182" s="457">
        <v>0</v>
      </c>
      <c r="CA182" s="457">
        <v>0</v>
      </c>
      <c r="CB182" s="457">
        <v>0</v>
      </c>
      <c r="CC182" s="457">
        <v>0</v>
      </c>
      <c r="CD182" s="457">
        <v>0</v>
      </c>
      <c r="CE182" s="457">
        <v>1419</v>
      </c>
      <c r="CF182" s="457">
        <v>0</v>
      </c>
      <c r="CG182" s="457">
        <v>539</v>
      </c>
      <c r="CH182" s="457">
        <v>0</v>
      </c>
      <c r="CI182" s="457">
        <v>0</v>
      </c>
      <c r="CJ182" s="457">
        <v>0</v>
      </c>
      <c r="CK182" s="457">
        <v>0</v>
      </c>
      <c r="CL182" s="457">
        <v>0</v>
      </c>
      <c r="CM182" s="457">
        <v>0</v>
      </c>
      <c r="CN182" s="457">
        <v>0</v>
      </c>
      <c r="CO182" s="457">
        <v>0</v>
      </c>
      <c r="CP182" s="457">
        <v>0</v>
      </c>
      <c r="CQ182" s="457">
        <v>0</v>
      </c>
      <c r="CR182" s="457">
        <v>0</v>
      </c>
      <c r="CS182" s="457">
        <v>0</v>
      </c>
      <c r="CT182" s="457">
        <v>502</v>
      </c>
      <c r="CU182" s="457">
        <v>0</v>
      </c>
      <c r="CV182" s="457">
        <v>0</v>
      </c>
      <c r="CW182" s="457">
        <v>0</v>
      </c>
      <c r="CX182" s="457">
        <v>0</v>
      </c>
      <c r="CY182" s="457">
        <v>0</v>
      </c>
      <c r="CZ182" s="457">
        <v>0</v>
      </c>
      <c r="DA182" s="457">
        <v>0</v>
      </c>
      <c r="DB182" s="457">
        <v>0</v>
      </c>
      <c r="DC182" s="457">
        <v>0</v>
      </c>
      <c r="DD182" s="457">
        <v>0</v>
      </c>
      <c r="DE182" s="457">
        <v>0</v>
      </c>
      <c r="DF182" s="457">
        <v>0</v>
      </c>
      <c r="DG182" s="457">
        <v>0</v>
      </c>
      <c r="DH182" s="457">
        <v>0</v>
      </c>
      <c r="DI182" s="457">
        <v>901</v>
      </c>
      <c r="DJ182" s="457">
        <v>1334</v>
      </c>
      <c r="DK182" s="457">
        <v>0</v>
      </c>
      <c r="DL182" s="457">
        <v>1381</v>
      </c>
      <c r="DM182" s="457">
        <v>0</v>
      </c>
      <c r="DN182" s="457">
        <v>145</v>
      </c>
      <c r="DO182" s="457">
        <v>0</v>
      </c>
      <c r="DP182" s="457">
        <v>0</v>
      </c>
      <c r="DQ182" s="457">
        <v>0</v>
      </c>
      <c r="DR182" s="457">
        <v>29413</v>
      </c>
      <c r="DS182" s="457">
        <v>0</v>
      </c>
      <c r="DT182" s="457">
        <v>0</v>
      </c>
      <c r="DU182" s="457">
        <v>0</v>
      </c>
      <c r="DV182" s="457">
        <v>34763</v>
      </c>
      <c r="DW182" s="457">
        <v>2721</v>
      </c>
      <c r="DX182" s="457">
        <v>0</v>
      </c>
      <c r="DY182" s="362">
        <v>0</v>
      </c>
      <c r="DZ182">
        <v>0</v>
      </c>
      <c r="EA182">
        <v>0</v>
      </c>
    </row>
    <row r="183" spans="1:131">
      <c r="A183" s="362" t="s">
        <v>2095</v>
      </c>
      <c r="B183" s="457">
        <v>0</v>
      </c>
      <c r="C183" s="457">
        <v>0</v>
      </c>
      <c r="D183" s="457">
        <v>0</v>
      </c>
      <c r="E183" s="457">
        <v>0</v>
      </c>
      <c r="F183" s="457">
        <v>0</v>
      </c>
      <c r="G183" s="457">
        <v>0</v>
      </c>
      <c r="H183" s="457">
        <v>0</v>
      </c>
      <c r="I183" s="457">
        <v>0</v>
      </c>
      <c r="J183" s="457">
        <v>0</v>
      </c>
      <c r="K183" s="457">
        <v>0</v>
      </c>
      <c r="L183" s="457">
        <v>0</v>
      </c>
      <c r="M183" s="457">
        <v>0</v>
      </c>
      <c r="N183" s="457">
        <v>0</v>
      </c>
      <c r="O183" s="457">
        <v>0</v>
      </c>
      <c r="P183" s="457">
        <v>0</v>
      </c>
      <c r="Q183" s="457">
        <v>0</v>
      </c>
      <c r="R183" s="457">
        <v>0</v>
      </c>
      <c r="S183" s="457">
        <v>0</v>
      </c>
      <c r="T183" s="457">
        <v>0</v>
      </c>
      <c r="U183" s="457">
        <v>0</v>
      </c>
      <c r="V183" s="457">
        <v>0</v>
      </c>
      <c r="W183" s="457">
        <v>0</v>
      </c>
      <c r="X183" s="457">
        <v>0</v>
      </c>
      <c r="Y183" s="457">
        <v>0</v>
      </c>
      <c r="Z183" s="457">
        <v>0</v>
      </c>
      <c r="AA183" s="457">
        <v>0</v>
      </c>
      <c r="AB183" s="457">
        <v>0</v>
      </c>
      <c r="AC183" s="457">
        <v>0</v>
      </c>
      <c r="AD183" s="457">
        <v>0</v>
      </c>
      <c r="AE183" s="457">
        <v>0</v>
      </c>
      <c r="AF183" s="457">
        <v>0</v>
      </c>
      <c r="AG183" s="457">
        <v>0</v>
      </c>
      <c r="AH183" s="457">
        <v>0</v>
      </c>
      <c r="AI183" s="457">
        <v>0</v>
      </c>
      <c r="AJ183" s="457">
        <v>0</v>
      </c>
      <c r="AK183" s="457">
        <v>0</v>
      </c>
      <c r="AL183" s="457">
        <v>0</v>
      </c>
      <c r="AM183" s="457">
        <v>0</v>
      </c>
      <c r="AN183" s="457">
        <v>0</v>
      </c>
      <c r="AO183" s="457">
        <v>8688</v>
      </c>
      <c r="AP183" s="457">
        <v>1046</v>
      </c>
      <c r="AQ183" s="457">
        <v>1373</v>
      </c>
      <c r="AR183" s="457">
        <v>776</v>
      </c>
      <c r="AS183" s="457">
        <v>3</v>
      </c>
      <c r="AT183" s="457">
        <v>0</v>
      </c>
      <c r="AU183" s="457">
        <v>0</v>
      </c>
      <c r="AV183" s="457">
        <v>0</v>
      </c>
      <c r="AW183" s="457">
        <v>0</v>
      </c>
      <c r="AX183" s="457">
        <v>0</v>
      </c>
      <c r="AY183" s="457">
        <v>0</v>
      </c>
      <c r="AZ183" s="457">
        <v>0</v>
      </c>
      <c r="BA183" s="457">
        <v>0</v>
      </c>
      <c r="BB183" s="457">
        <v>0</v>
      </c>
      <c r="BC183" s="457">
        <v>0</v>
      </c>
      <c r="BD183" s="457">
        <v>0</v>
      </c>
      <c r="BE183" s="457">
        <v>0</v>
      </c>
      <c r="BF183" s="457">
        <v>0</v>
      </c>
      <c r="BG183" s="457">
        <v>0</v>
      </c>
      <c r="BH183" s="457">
        <v>0</v>
      </c>
      <c r="BI183" s="457">
        <v>0</v>
      </c>
      <c r="BJ183" s="457">
        <v>0</v>
      </c>
      <c r="BK183" s="457">
        <v>0</v>
      </c>
      <c r="BL183" s="457">
        <v>0</v>
      </c>
      <c r="BM183" s="457">
        <v>0</v>
      </c>
      <c r="BN183" s="457">
        <v>0</v>
      </c>
      <c r="BO183" s="457">
        <v>0</v>
      </c>
      <c r="BP183" s="457">
        <v>0</v>
      </c>
      <c r="BQ183" s="457">
        <v>0</v>
      </c>
      <c r="BR183" s="457">
        <v>0</v>
      </c>
      <c r="BS183" s="457">
        <v>0</v>
      </c>
      <c r="BT183" s="457">
        <v>0</v>
      </c>
      <c r="BU183" s="457">
        <v>0</v>
      </c>
      <c r="BV183" s="457">
        <v>658</v>
      </c>
      <c r="BW183" s="457">
        <v>0</v>
      </c>
      <c r="BX183" s="457">
        <v>0</v>
      </c>
      <c r="BY183" s="457">
        <v>0</v>
      </c>
      <c r="BZ183" s="457">
        <v>0</v>
      </c>
      <c r="CA183" s="457">
        <v>0</v>
      </c>
      <c r="CB183" s="457">
        <v>0</v>
      </c>
      <c r="CC183" s="457">
        <v>0</v>
      </c>
      <c r="CD183" s="457">
        <v>0</v>
      </c>
      <c r="CE183" s="457">
        <v>0</v>
      </c>
      <c r="CF183" s="457">
        <v>0</v>
      </c>
      <c r="CG183" s="457">
        <v>0</v>
      </c>
      <c r="CH183" s="457">
        <v>0</v>
      </c>
      <c r="CI183" s="457">
        <v>0</v>
      </c>
      <c r="CJ183" s="457">
        <v>0</v>
      </c>
      <c r="CK183" s="457">
        <v>0</v>
      </c>
      <c r="CL183" s="457">
        <v>0</v>
      </c>
      <c r="CM183" s="457">
        <v>0</v>
      </c>
      <c r="CN183" s="457">
        <v>0</v>
      </c>
      <c r="CO183" s="457">
        <v>0</v>
      </c>
      <c r="CP183" s="457">
        <v>0</v>
      </c>
      <c r="CQ183" s="457">
        <v>0</v>
      </c>
      <c r="CR183" s="457">
        <v>0</v>
      </c>
      <c r="CS183" s="457">
        <v>0</v>
      </c>
      <c r="CT183" s="457">
        <v>0</v>
      </c>
      <c r="CU183" s="457">
        <v>0</v>
      </c>
      <c r="CV183" s="457">
        <v>0</v>
      </c>
      <c r="CW183" s="457">
        <v>4549</v>
      </c>
      <c r="CX183" s="457">
        <v>652</v>
      </c>
      <c r="CY183" s="457">
        <v>0</v>
      </c>
      <c r="CZ183" s="457">
        <v>0</v>
      </c>
      <c r="DA183" s="457">
        <v>0</v>
      </c>
      <c r="DB183" s="457">
        <v>0</v>
      </c>
      <c r="DC183" s="457">
        <v>0</v>
      </c>
      <c r="DD183" s="457">
        <v>0</v>
      </c>
      <c r="DE183" s="457">
        <v>0</v>
      </c>
      <c r="DF183" s="457">
        <v>0</v>
      </c>
      <c r="DG183" s="457">
        <v>0</v>
      </c>
      <c r="DH183" s="457">
        <v>0</v>
      </c>
      <c r="DI183" s="457">
        <v>195</v>
      </c>
      <c r="DJ183" s="457">
        <v>0</v>
      </c>
      <c r="DK183" s="457">
        <v>0</v>
      </c>
      <c r="DL183" s="457">
        <v>0</v>
      </c>
      <c r="DM183" s="457">
        <v>0</v>
      </c>
      <c r="DN183" s="457">
        <v>0</v>
      </c>
      <c r="DO183" s="457">
        <v>0</v>
      </c>
      <c r="DP183" s="457">
        <v>0</v>
      </c>
      <c r="DQ183" s="457">
        <v>0</v>
      </c>
      <c r="DR183" s="457">
        <v>93252</v>
      </c>
      <c r="DS183" s="457">
        <v>82464</v>
      </c>
      <c r="DT183" s="457">
        <v>80205</v>
      </c>
      <c r="DU183" s="457">
        <v>3</v>
      </c>
      <c r="DV183" s="457">
        <v>57697</v>
      </c>
      <c r="DW183" s="457">
        <v>12497</v>
      </c>
      <c r="DX183" s="457">
        <v>3523</v>
      </c>
      <c r="DY183" s="362">
        <v>0</v>
      </c>
      <c r="DZ183">
        <v>0</v>
      </c>
      <c r="EA183">
        <v>0</v>
      </c>
    </row>
    <row r="184" spans="1:131">
      <c r="A184" s="362" t="s">
        <v>2271</v>
      </c>
      <c r="B184" s="457">
        <v>0</v>
      </c>
      <c r="C184" s="457">
        <v>0</v>
      </c>
      <c r="D184" s="457">
        <v>0</v>
      </c>
      <c r="E184" s="457">
        <v>0</v>
      </c>
      <c r="F184" s="457">
        <v>0</v>
      </c>
      <c r="G184" s="457">
        <v>0</v>
      </c>
      <c r="H184" s="457">
        <v>0</v>
      </c>
      <c r="I184" s="457">
        <v>0</v>
      </c>
      <c r="J184" s="457">
        <v>0</v>
      </c>
      <c r="K184" s="457">
        <v>0</v>
      </c>
      <c r="L184" s="457">
        <v>0</v>
      </c>
      <c r="M184" s="457">
        <v>0</v>
      </c>
      <c r="N184" s="457">
        <v>0</v>
      </c>
      <c r="O184" s="457">
        <v>0</v>
      </c>
      <c r="P184" s="457">
        <v>0</v>
      </c>
      <c r="Q184" s="457">
        <v>0</v>
      </c>
      <c r="R184" s="457">
        <v>0</v>
      </c>
      <c r="S184" s="457">
        <v>0</v>
      </c>
      <c r="T184" s="457">
        <v>0</v>
      </c>
      <c r="U184" s="457">
        <v>0</v>
      </c>
      <c r="V184" s="457">
        <v>0</v>
      </c>
      <c r="W184" s="457">
        <v>0</v>
      </c>
      <c r="X184" s="457">
        <v>0</v>
      </c>
      <c r="Y184" s="457">
        <v>0</v>
      </c>
      <c r="Z184" s="457">
        <v>0</v>
      </c>
      <c r="AA184" s="457">
        <v>0</v>
      </c>
      <c r="AB184" s="457">
        <v>0</v>
      </c>
      <c r="AC184" s="457">
        <v>0</v>
      </c>
      <c r="AD184" s="457">
        <v>0</v>
      </c>
      <c r="AE184" s="457">
        <v>0</v>
      </c>
      <c r="AF184" s="457">
        <v>0</v>
      </c>
      <c r="AG184" s="457">
        <v>0</v>
      </c>
      <c r="AH184" s="457">
        <v>0</v>
      </c>
      <c r="AI184" s="457">
        <v>0</v>
      </c>
      <c r="AJ184" s="457">
        <v>0</v>
      </c>
      <c r="AK184" s="457">
        <v>0</v>
      </c>
      <c r="AL184" s="457">
        <v>0</v>
      </c>
      <c r="AM184" s="457">
        <v>0</v>
      </c>
      <c r="AN184" s="457">
        <v>0</v>
      </c>
      <c r="AO184" s="457">
        <v>0</v>
      </c>
      <c r="AP184" s="457">
        <v>2263</v>
      </c>
      <c r="AQ184" s="457">
        <v>0</v>
      </c>
      <c r="AR184" s="457">
        <v>543</v>
      </c>
      <c r="AS184" s="457">
        <v>0</v>
      </c>
      <c r="AT184" s="457">
        <v>0</v>
      </c>
      <c r="AU184" s="457">
        <v>778</v>
      </c>
      <c r="AV184" s="457">
        <v>72</v>
      </c>
      <c r="AW184" s="457">
        <v>0</v>
      </c>
      <c r="AX184" s="457">
        <v>1857</v>
      </c>
      <c r="AY184" s="457">
        <v>1804</v>
      </c>
      <c r="AZ184" s="457">
        <v>0</v>
      </c>
      <c r="BA184" s="457">
        <v>0</v>
      </c>
      <c r="BB184" s="457">
        <v>0</v>
      </c>
      <c r="BC184" s="457">
        <v>0</v>
      </c>
      <c r="BD184" s="457">
        <v>0</v>
      </c>
      <c r="BE184" s="457">
        <v>0</v>
      </c>
      <c r="BF184" s="457">
        <v>0</v>
      </c>
      <c r="BG184" s="457">
        <v>87</v>
      </c>
      <c r="BH184" s="457">
        <v>0</v>
      </c>
      <c r="BI184" s="457">
        <v>0</v>
      </c>
      <c r="BJ184" s="457">
        <v>0</v>
      </c>
      <c r="BK184" s="457">
        <v>0</v>
      </c>
      <c r="BL184" s="457">
        <v>0</v>
      </c>
      <c r="BM184" s="457">
        <v>3</v>
      </c>
      <c r="BN184" s="457">
        <v>0</v>
      </c>
      <c r="BO184" s="457">
        <v>0</v>
      </c>
      <c r="BP184" s="457">
        <v>0</v>
      </c>
      <c r="BQ184" s="457">
        <v>0</v>
      </c>
      <c r="BR184" s="457">
        <v>0</v>
      </c>
      <c r="BS184" s="457">
        <v>0</v>
      </c>
      <c r="BT184" s="457">
        <v>0</v>
      </c>
      <c r="BU184" s="457">
        <v>0</v>
      </c>
      <c r="BV184" s="457">
        <v>85</v>
      </c>
      <c r="BW184" s="457">
        <v>0</v>
      </c>
      <c r="BX184" s="457">
        <v>0</v>
      </c>
      <c r="BY184" s="457">
        <v>0</v>
      </c>
      <c r="BZ184" s="457">
        <v>0</v>
      </c>
      <c r="CA184" s="457">
        <v>0</v>
      </c>
      <c r="CB184" s="457">
        <v>0</v>
      </c>
      <c r="CC184" s="457">
        <v>0</v>
      </c>
      <c r="CD184" s="457">
        <v>0</v>
      </c>
      <c r="CE184" s="457">
        <v>693</v>
      </c>
      <c r="CF184" s="457">
        <v>0</v>
      </c>
      <c r="CG184" s="457">
        <v>0</v>
      </c>
      <c r="CH184" s="457">
        <v>0</v>
      </c>
      <c r="CI184" s="457">
        <v>0</v>
      </c>
      <c r="CJ184" s="457">
        <v>0</v>
      </c>
      <c r="CK184" s="457">
        <v>0</v>
      </c>
      <c r="CL184" s="457">
        <v>0</v>
      </c>
      <c r="CM184" s="457">
        <v>0</v>
      </c>
      <c r="CN184" s="457">
        <v>0</v>
      </c>
      <c r="CO184" s="457">
        <v>0</v>
      </c>
      <c r="CP184" s="457">
        <v>0</v>
      </c>
      <c r="CQ184" s="457">
        <v>0</v>
      </c>
      <c r="CR184" s="457">
        <v>0</v>
      </c>
      <c r="CS184" s="457">
        <v>0</v>
      </c>
      <c r="CT184" s="457">
        <v>0</v>
      </c>
      <c r="CU184" s="457">
        <v>0</v>
      </c>
      <c r="CV184" s="457">
        <v>0</v>
      </c>
      <c r="CW184" s="457">
        <v>2126</v>
      </c>
      <c r="CX184" s="457">
        <v>1063</v>
      </c>
      <c r="CY184" s="457">
        <v>1329</v>
      </c>
      <c r="CZ184" s="457">
        <v>0</v>
      </c>
      <c r="DA184" s="457">
        <v>0</v>
      </c>
      <c r="DB184" s="457">
        <v>0</v>
      </c>
      <c r="DC184" s="457">
        <v>0</v>
      </c>
      <c r="DD184" s="457">
        <v>0</v>
      </c>
      <c r="DE184" s="457">
        <v>0</v>
      </c>
      <c r="DF184" s="457">
        <v>0</v>
      </c>
      <c r="DG184" s="457">
        <v>0</v>
      </c>
      <c r="DH184" s="457">
        <v>0</v>
      </c>
      <c r="DI184" s="457">
        <v>172</v>
      </c>
      <c r="DJ184" s="457">
        <v>0</v>
      </c>
      <c r="DK184" s="457">
        <v>0</v>
      </c>
      <c r="DL184" s="457">
        <v>0</v>
      </c>
      <c r="DM184" s="457">
        <v>0</v>
      </c>
      <c r="DN184" s="457">
        <v>0</v>
      </c>
      <c r="DO184" s="457">
        <v>0</v>
      </c>
      <c r="DP184" s="457">
        <v>0</v>
      </c>
      <c r="DQ184" s="457">
        <v>0</v>
      </c>
      <c r="DR184" s="457">
        <v>12461</v>
      </c>
      <c r="DS184" s="457">
        <v>0</v>
      </c>
      <c r="DT184" s="457">
        <v>5929</v>
      </c>
      <c r="DU184" s="457">
        <v>0</v>
      </c>
      <c r="DV184" s="457">
        <v>46414</v>
      </c>
      <c r="DW184" s="457">
        <v>269</v>
      </c>
      <c r="DX184" s="457">
        <v>0</v>
      </c>
      <c r="DY184" s="362">
        <v>0</v>
      </c>
      <c r="DZ184">
        <v>0</v>
      </c>
      <c r="EA184">
        <v>0</v>
      </c>
    </row>
    <row r="185" spans="1:131">
      <c r="A185" s="362" t="s">
        <v>2543</v>
      </c>
      <c r="B185" s="457">
        <v>0</v>
      </c>
      <c r="C185" s="457">
        <v>0</v>
      </c>
      <c r="D185" s="457">
        <v>0</v>
      </c>
      <c r="E185" s="457">
        <v>0</v>
      </c>
      <c r="F185" s="457">
        <v>0</v>
      </c>
      <c r="G185" s="457">
        <v>0</v>
      </c>
      <c r="H185" s="457">
        <v>0</v>
      </c>
      <c r="I185" s="457">
        <v>0</v>
      </c>
      <c r="J185" s="457">
        <v>0</v>
      </c>
      <c r="K185" s="457">
        <v>0</v>
      </c>
      <c r="L185" s="457">
        <v>0</v>
      </c>
      <c r="M185" s="457">
        <v>0</v>
      </c>
      <c r="N185" s="457">
        <v>0</v>
      </c>
      <c r="O185" s="457">
        <v>0</v>
      </c>
      <c r="P185" s="457">
        <v>0</v>
      </c>
      <c r="Q185" s="457">
        <v>0</v>
      </c>
      <c r="R185" s="457">
        <v>0</v>
      </c>
      <c r="S185" s="457">
        <v>0</v>
      </c>
      <c r="T185" s="457">
        <v>0</v>
      </c>
      <c r="U185" s="457">
        <v>0</v>
      </c>
      <c r="V185" s="457">
        <v>0</v>
      </c>
      <c r="W185" s="457">
        <v>0</v>
      </c>
      <c r="X185" s="457">
        <v>0</v>
      </c>
      <c r="Y185" s="457">
        <v>0</v>
      </c>
      <c r="Z185" s="457">
        <v>0</v>
      </c>
      <c r="AA185" s="457">
        <v>0</v>
      </c>
      <c r="AB185" s="457">
        <v>0</v>
      </c>
      <c r="AC185" s="457">
        <v>0</v>
      </c>
      <c r="AD185" s="457">
        <v>0</v>
      </c>
      <c r="AE185" s="457">
        <v>0</v>
      </c>
      <c r="AF185" s="457">
        <v>0</v>
      </c>
      <c r="AG185" s="457">
        <v>0</v>
      </c>
      <c r="AH185" s="457">
        <v>0</v>
      </c>
      <c r="AI185" s="457">
        <v>0</v>
      </c>
      <c r="AJ185" s="457">
        <v>0</v>
      </c>
      <c r="AK185" s="457">
        <v>0</v>
      </c>
      <c r="AL185" s="457">
        <v>0</v>
      </c>
      <c r="AM185" s="457">
        <v>0</v>
      </c>
      <c r="AN185" s="457">
        <v>0</v>
      </c>
      <c r="AO185" s="457">
        <v>1042</v>
      </c>
      <c r="AP185" s="457">
        <v>1838</v>
      </c>
      <c r="AQ185" s="457">
        <v>388</v>
      </c>
      <c r="AR185" s="457">
        <v>0</v>
      </c>
      <c r="AS185" s="457">
        <v>0</v>
      </c>
      <c r="AT185" s="457">
        <v>0</v>
      </c>
      <c r="AU185" s="457">
        <v>3400</v>
      </c>
      <c r="AV185" s="457">
        <v>0</v>
      </c>
      <c r="AW185" s="457">
        <v>0</v>
      </c>
      <c r="AX185" s="457">
        <v>272</v>
      </c>
      <c r="AY185" s="457">
        <v>0</v>
      </c>
      <c r="AZ185" s="457">
        <v>12</v>
      </c>
      <c r="BA185" s="457">
        <v>71</v>
      </c>
      <c r="BB185" s="457">
        <v>0</v>
      </c>
      <c r="BC185" s="457">
        <v>0</v>
      </c>
      <c r="BD185" s="457">
        <v>0</v>
      </c>
      <c r="BE185" s="457">
        <v>0</v>
      </c>
      <c r="BF185" s="457">
        <v>0</v>
      </c>
      <c r="BG185" s="457">
        <v>0</v>
      </c>
      <c r="BH185" s="457">
        <v>0</v>
      </c>
      <c r="BI185" s="457">
        <v>0</v>
      </c>
      <c r="BJ185" s="457">
        <v>0</v>
      </c>
      <c r="BK185" s="457">
        <v>0</v>
      </c>
      <c r="BL185" s="457">
        <v>0</v>
      </c>
      <c r="BM185" s="457">
        <v>0</v>
      </c>
      <c r="BN185" s="457">
        <v>0</v>
      </c>
      <c r="BO185" s="457">
        <v>0</v>
      </c>
      <c r="BP185" s="457">
        <v>0</v>
      </c>
      <c r="BQ185" s="457">
        <v>0</v>
      </c>
      <c r="BR185" s="457">
        <v>0</v>
      </c>
      <c r="BS185" s="457">
        <v>0</v>
      </c>
      <c r="BT185" s="457">
        <v>0</v>
      </c>
      <c r="BU185" s="457">
        <v>0</v>
      </c>
      <c r="BV185" s="457">
        <v>0</v>
      </c>
      <c r="BW185" s="457">
        <v>0</v>
      </c>
      <c r="BX185" s="457">
        <v>0</v>
      </c>
      <c r="BY185" s="457">
        <v>0</v>
      </c>
      <c r="BZ185" s="457">
        <v>0</v>
      </c>
      <c r="CA185" s="457">
        <v>0</v>
      </c>
      <c r="CB185" s="457">
        <v>0</v>
      </c>
      <c r="CC185" s="457">
        <v>0</v>
      </c>
      <c r="CD185" s="457">
        <v>0</v>
      </c>
      <c r="CE185" s="457">
        <v>4287</v>
      </c>
      <c r="CF185" s="457">
        <v>0</v>
      </c>
      <c r="CG185" s="457">
        <v>0</v>
      </c>
      <c r="CH185" s="457">
        <v>0</v>
      </c>
      <c r="CI185" s="457">
        <v>0</v>
      </c>
      <c r="CJ185" s="457">
        <v>0</v>
      </c>
      <c r="CK185" s="457">
        <v>0</v>
      </c>
      <c r="CL185" s="457">
        <v>0</v>
      </c>
      <c r="CM185" s="457">
        <v>0</v>
      </c>
      <c r="CN185" s="457">
        <v>0</v>
      </c>
      <c r="CO185" s="457">
        <v>0</v>
      </c>
      <c r="CP185" s="457">
        <v>0</v>
      </c>
      <c r="CQ185" s="457">
        <v>0</v>
      </c>
      <c r="CR185" s="457">
        <v>0</v>
      </c>
      <c r="CS185" s="457">
        <v>0</v>
      </c>
      <c r="CT185" s="457">
        <v>0</v>
      </c>
      <c r="CU185" s="457">
        <v>0</v>
      </c>
      <c r="CV185" s="457">
        <v>0</v>
      </c>
      <c r="CW185" s="457">
        <v>3599</v>
      </c>
      <c r="CX185" s="457">
        <v>273</v>
      </c>
      <c r="CY185" s="457">
        <v>0</v>
      </c>
      <c r="CZ185" s="457">
        <v>0</v>
      </c>
      <c r="DA185" s="457">
        <v>0</v>
      </c>
      <c r="DB185" s="457">
        <v>0</v>
      </c>
      <c r="DC185" s="457">
        <v>0</v>
      </c>
      <c r="DD185" s="457">
        <v>0</v>
      </c>
      <c r="DE185" s="457">
        <v>0</v>
      </c>
      <c r="DF185" s="457">
        <v>0</v>
      </c>
      <c r="DG185" s="457">
        <v>0</v>
      </c>
      <c r="DH185" s="457">
        <v>0</v>
      </c>
      <c r="DI185" s="457">
        <v>799</v>
      </c>
      <c r="DJ185" s="457">
        <v>0</v>
      </c>
      <c r="DK185" s="457">
        <v>276</v>
      </c>
      <c r="DL185" s="457">
        <v>0</v>
      </c>
      <c r="DM185" s="457">
        <v>0</v>
      </c>
      <c r="DN185" s="457">
        <v>0</v>
      </c>
      <c r="DO185" s="457">
        <v>0</v>
      </c>
      <c r="DP185" s="457">
        <v>0</v>
      </c>
      <c r="DQ185" s="457">
        <v>0</v>
      </c>
      <c r="DR185" s="457">
        <v>5753</v>
      </c>
      <c r="DS185" s="457">
        <v>0</v>
      </c>
      <c r="DT185" s="457">
        <v>944</v>
      </c>
      <c r="DU185" s="457">
        <v>3740</v>
      </c>
      <c r="DV185" s="457">
        <v>47892</v>
      </c>
      <c r="DW185" s="457">
        <v>2183</v>
      </c>
      <c r="DX185" s="457">
        <v>0</v>
      </c>
      <c r="DY185" s="362">
        <v>11984</v>
      </c>
      <c r="DZ185">
        <v>6741</v>
      </c>
      <c r="EA185">
        <v>0</v>
      </c>
    </row>
    <row r="186" spans="1:131">
      <c r="A186" s="362" t="s">
        <v>2627</v>
      </c>
      <c r="B186" s="457">
        <v>0</v>
      </c>
      <c r="C186" s="457">
        <v>0</v>
      </c>
      <c r="D186" s="457">
        <v>0</v>
      </c>
      <c r="E186" s="457">
        <v>0</v>
      </c>
      <c r="F186" s="457">
        <v>0</v>
      </c>
      <c r="G186" s="457">
        <v>0</v>
      </c>
      <c r="H186" s="457">
        <v>0</v>
      </c>
      <c r="I186" s="457">
        <v>0</v>
      </c>
      <c r="J186" s="457">
        <v>0</v>
      </c>
      <c r="K186" s="457">
        <v>0</v>
      </c>
      <c r="L186" s="457">
        <v>0</v>
      </c>
      <c r="M186" s="457">
        <v>0</v>
      </c>
      <c r="N186" s="457">
        <v>372</v>
      </c>
      <c r="O186" s="457">
        <v>0</v>
      </c>
      <c r="P186" s="457">
        <v>0</v>
      </c>
      <c r="Q186" s="457">
        <v>9384</v>
      </c>
      <c r="R186" s="457">
        <v>0</v>
      </c>
      <c r="S186" s="457">
        <v>0</v>
      </c>
      <c r="T186" s="457">
        <v>16</v>
      </c>
      <c r="U186" s="457">
        <v>0</v>
      </c>
      <c r="V186" s="457">
        <v>0</v>
      </c>
      <c r="W186" s="457">
        <v>39</v>
      </c>
      <c r="X186" s="457">
        <v>0</v>
      </c>
      <c r="Y186" s="457">
        <v>0</v>
      </c>
      <c r="Z186" s="457">
        <v>0</v>
      </c>
      <c r="AA186" s="457">
        <v>0</v>
      </c>
      <c r="AB186" s="457">
        <v>0</v>
      </c>
      <c r="AC186" s="457">
        <v>0</v>
      </c>
      <c r="AD186" s="457">
        <v>0</v>
      </c>
      <c r="AE186" s="457">
        <v>0</v>
      </c>
      <c r="AF186" s="457">
        <v>0</v>
      </c>
      <c r="AG186" s="457">
        <v>0</v>
      </c>
      <c r="AH186" s="457">
        <v>0</v>
      </c>
      <c r="AI186" s="457">
        <v>0</v>
      </c>
      <c r="AJ186" s="457">
        <v>0</v>
      </c>
      <c r="AK186" s="457">
        <v>0</v>
      </c>
      <c r="AL186" s="457">
        <v>0</v>
      </c>
      <c r="AM186" s="457">
        <v>0</v>
      </c>
      <c r="AN186" s="457">
        <v>0</v>
      </c>
      <c r="AO186" s="457">
        <v>710</v>
      </c>
      <c r="AP186" s="457">
        <v>1823</v>
      </c>
      <c r="AQ186" s="457">
        <v>425</v>
      </c>
      <c r="AR186" s="457">
        <v>394</v>
      </c>
      <c r="AS186" s="457">
        <v>0</v>
      </c>
      <c r="AT186" s="457">
        <v>0</v>
      </c>
      <c r="AU186" s="457">
        <v>59</v>
      </c>
      <c r="AV186" s="457">
        <v>0</v>
      </c>
      <c r="AW186" s="457">
        <v>581</v>
      </c>
      <c r="AX186" s="457">
        <v>241</v>
      </c>
      <c r="AY186" s="457">
        <v>0</v>
      </c>
      <c r="AZ186" s="457">
        <v>0</v>
      </c>
      <c r="BA186" s="457">
        <v>0</v>
      </c>
      <c r="BB186" s="457">
        <v>0</v>
      </c>
      <c r="BC186" s="457">
        <v>0</v>
      </c>
      <c r="BD186" s="457">
        <v>0</v>
      </c>
      <c r="BE186" s="457">
        <v>0</v>
      </c>
      <c r="BF186" s="457">
        <v>0</v>
      </c>
      <c r="BG186" s="457">
        <v>26</v>
      </c>
      <c r="BH186" s="457">
        <v>0</v>
      </c>
      <c r="BI186" s="457">
        <v>0</v>
      </c>
      <c r="BJ186" s="457">
        <v>0</v>
      </c>
      <c r="BK186" s="457">
        <v>0</v>
      </c>
      <c r="BL186" s="457">
        <v>0</v>
      </c>
      <c r="BM186" s="457">
        <v>0</v>
      </c>
      <c r="BN186" s="457">
        <v>0</v>
      </c>
      <c r="BO186" s="457">
        <v>0</v>
      </c>
      <c r="BP186" s="457">
        <v>43</v>
      </c>
      <c r="BQ186" s="457">
        <v>0</v>
      </c>
      <c r="BR186" s="457">
        <v>0</v>
      </c>
      <c r="BS186" s="457">
        <v>0</v>
      </c>
      <c r="BT186" s="457">
        <v>0</v>
      </c>
      <c r="BU186" s="457">
        <v>0</v>
      </c>
      <c r="BV186" s="457">
        <v>57</v>
      </c>
      <c r="BW186" s="457">
        <v>0</v>
      </c>
      <c r="BX186" s="457">
        <v>0</v>
      </c>
      <c r="BY186" s="457">
        <v>0</v>
      </c>
      <c r="BZ186" s="457">
        <v>0</v>
      </c>
      <c r="CA186" s="457">
        <v>0</v>
      </c>
      <c r="CB186" s="457">
        <v>10</v>
      </c>
      <c r="CC186" s="457">
        <v>0</v>
      </c>
      <c r="CD186" s="457">
        <v>0</v>
      </c>
      <c r="CE186" s="457">
        <v>1269</v>
      </c>
      <c r="CF186" s="457">
        <v>0</v>
      </c>
      <c r="CG186" s="457">
        <v>0</v>
      </c>
      <c r="CH186" s="457">
        <v>0</v>
      </c>
      <c r="CI186" s="457">
        <v>0</v>
      </c>
      <c r="CJ186" s="457">
        <v>0</v>
      </c>
      <c r="CK186" s="457">
        <v>0</v>
      </c>
      <c r="CL186" s="457">
        <v>0</v>
      </c>
      <c r="CM186" s="457">
        <v>0</v>
      </c>
      <c r="CN186" s="457">
        <v>0</v>
      </c>
      <c r="CO186" s="457">
        <v>0</v>
      </c>
      <c r="CP186" s="457">
        <v>0</v>
      </c>
      <c r="CQ186" s="457">
        <v>0</v>
      </c>
      <c r="CR186" s="457">
        <v>0</v>
      </c>
      <c r="CS186" s="457">
        <v>0</v>
      </c>
      <c r="CT186" s="457">
        <v>633</v>
      </c>
      <c r="CU186" s="457">
        <v>0</v>
      </c>
      <c r="CV186" s="457">
        <v>0</v>
      </c>
      <c r="CW186" s="457">
        <v>0</v>
      </c>
      <c r="CX186" s="457">
        <v>0</v>
      </c>
      <c r="CY186" s="457">
        <v>0</v>
      </c>
      <c r="CZ186" s="457">
        <v>213</v>
      </c>
      <c r="DA186" s="457">
        <v>0</v>
      </c>
      <c r="DB186" s="457">
        <v>0</v>
      </c>
      <c r="DC186" s="457">
        <v>0</v>
      </c>
      <c r="DD186" s="457">
        <v>0</v>
      </c>
      <c r="DE186" s="457">
        <v>0</v>
      </c>
      <c r="DF186" s="457">
        <v>0</v>
      </c>
      <c r="DG186" s="457">
        <v>0</v>
      </c>
      <c r="DH186" s="457">
        <v>0</v>
      </c>
      <c r="DI186" s="457">
        <v>10365</v>
      </c>
      <c r="DJ186" s="457">
        <v>0</v>
      </c>
      <c r="DK186" s="457">
        <v>404</v>
      </c>
      <c r="DL186" s="457">
        <v>582</v>
      </c>
      <c r="DM186" s="457">
        <v>0</v>
      </c>
      <c r="DN186" s="457">
        <v>0</v>
      </c>
      <c r="DO186" s="457">
        <v>0</v>
      </c>
      <c r="DP186" s="457">
        <v>0</v>
      </c>
      <c r="DQ186" s="457">
        <v>0</v>
      </c>
      <c r="DR186" s="457">
        <v>19893</v>
      </c>
      <c r="DS186" s="457">
        <v>0</v>
      </c>
      <c r="DT186" s="457">
        <v>0</v>
      </c>
      <c r="DU186" s="457">
        <v>0</v>
      </c>
      <c r="DV186" s="457">
        <v>3051</v>
      </c>
      <c r="DW186" s="457">
        <v>0</v>
      </c>
      <c r="DX186" s="457">
        <v>0</v>
      </c>
      <c r="DY186" s="362">
        <v>0</v>
      </c>
      <c r="DZ186">
        <v>0</v>
      </c>
      <c r="EA186">
        <v>0</v>
      </c>
    </row>
    <row r="187" spans="1:131">
      <c r="A187" s="362" t="s">
        <v>2861</v>
      </c>
      <c r="B187" s="457">
        <v>0</v>
      </c>
      <c r="C187" s="457">
        <v>0</v>
      </c>
      <c r="D187" s="457">
        <v>0</v>
      </c>
      <c r="E187" s="457">
        <v>0</v>
      </c>
      <c r="F187" s="457">
        <v>0</v>
      </c>
      <c r="G187" s="457">
        <v>0</v>
      </c>
      <c r="H187" s="457">
        <v>0</v>
      </c>
      <c r="I187" s="457">
        <v>0</v>
      </c>
      <c r="J187" s="457">
        <v>0</v>
      </c>
      <c r="K187" s="457">
        <v>0</v>
      </c>
      <c r="L187" s="457">
        <v>0</v>
      </c>
      <c r="M187" s="457">
        <v>0</v>
      </c>
      <c r="N187" s="457">
        <v>0</v>
      </c>
      <c r="O187" s="457">
        <v>0</v>
      </c>
      <c r="P187" s="457">
        <v>0</v>
      </c>
      <c r="Q187" s="457">
        <v>155</v>
      </c>
      <c r="R187" s="457">
        <v>0</v>
      </c>
      <c r="S187" s="457">
        <v>0</v>
      </c>
      <c r="T187" s="457">
        <v>0</v>
      </c>
      <c r="U187" s="457">
        <v>0</v>
      </c>
      <c r="V187" s="457">
        <v>0</v>
      </c>
      <c r="W187" s="457">
        <v>0</v>
      </c>
      <c r="X187" s="457">
        <v>0</v>
      </c>
      <c r="Y187" s="457">
        <v>0</v>
      </c>
      <c r="Z187" s="457">
        <v>0</v>
      </c>
      <c r="AA187" s="457">
        <v>0</v>
      </c>
      <c r="AB187" s="457">
        <v>0</v>
      </c>
      <c r="AC187" s="457">
        <v>0</v>
      </c>
      <c r="AD187" s="457">
        <v>0</v>
      </c>
      <c r="AE187" s="457">
        <v>0</v>
      </c>
      <c r="AF187" s="457">
        <v>0</v>
      </c>
      <c r="AG187" s="457">
        <v>0</v>
      </c>
      <c r="AH187" s="457">
        <v>0</v>
      </c>
      <c r="AI187" s="457">
        <v>0</v>
      </c>
      <c r="AJ187" s="457">
        <v>0</v>
      </c>
      <c r="AK187" s="457">
        <v>0</v>
      </c>
      <c r="AL187" s="457">
        <v>0</v>
      </c>
      <c r="AM187" s="457">
        <v>0</v>
      </c>
      <c r="AN187" s="457">
        <v>0</v>
      </c>
      <c r="AO187" s="457">
        <v>0</v>
      </c>
      <c r="AP187" s="457">
        <v>1809</v>
      </c>
      <c r="AQ187" s="457">
        <v>0</v>
      </c>
      <c r="AR187" s="457">
        <v>0</v>
      </c>
      <c r="AS187" s="457">
        <v>0</v>
      </c>
      <c r="AT187" s="457">
        <v>0</v>
      </c>
      <c r="AU187" s="457">
        <v>121</v>
      </c>
      <c r="AV187" s="457">
        <v>0</v>
      </c>
      <c r="AW187" s="457">
        <v>0</v>
      </c>
      <c r="AX187" s="457">
        <v>45</v>
      </c>
      <c r="AY187" s="457">
        <v>0</v>
      </c>
      <c r="AZ187" s="457">
        <v>0</v>
      </c>
      <c r="BA187" s="457">
        <v>0</v>
      </c>
      <c r="BB187" s="457">
        <v>0</v>
      </c>
      <c r="BC187" s="457">
        <v>0</v>
      </c>
      <c r="BD187" s="457">
        <v>0</v>
      </c>
      <c r="BE187" s="457">
        <v>0</v>
      </c>
      <c r="BF187" s="457">
        <v>0</v>
      </c>
      <c r="BG187" s="457">
        <v>0</v>
      </c>
      <c r="BH187" s="457">
        <v>0</v>
      </c>
      <c r="BI187" s="457">
        <v>0</v>
      </c>
      <c r="BJ187" s="457">
        <v>0</v>
      </c>
      <c r="BK187" s="457">
        <v>0</v>
      </c>
      <c r="BL187" s="457">
        <v>0</v>
      </c>
      <c r="BM187" s="457">
        <v>0</v>
      </c>
      <c r="BN187" s="457">
        <v>0</v>
      </c>
      <c r="BO187" s="457">
        <v>0</v>
      </c>
      <c r="BP187" s="457">
        <v>0</v>
      </c>
      <c r="BQ187" s="457">
        <v>0</v>
      </c>
      <c r="BR187" s="457">
        <v>0</v>
      </c>
      <c r="BS187" s="457">
        <v>0</v>
      </c>
      <c r="BT187" s="457">
        <v>0</v>
      </c>
      <c r="BU187" s="457">
        <v>0</v>
      </c>
      <c r="BV187" s="457">
        <v>0</v>
      </c>
      <c r="BW187" s="457">
        <v>0</v>
      </c>
      <c r="BX187" s="457">
        <v>0</v>
      </c>
      <c r="BY187" s="457">
        <v>0</v>
      </c>
      <c r="BZ187" s="457">
        <v>0</v>
      </c>
      <c r="CA187" s="457">
        <v>0</v>
      </c>
      <c r="CB187" s="457">
        <v>0</v>
      </c>
      <c r="CC187" s="457">
        <v>0</v>
      </c>
      <c r="CD187" s="457">
        <v>0</v>
      </c>
      <c r="CE187" s="457">
        <v>0</v>
      </c>
      <c r="CF187" s="457">
        <v>0</v>
      </c>
      <c r="CG187" s="457">
        <v>0</v>
      </c>
      <c r="CH187" s="457">
        <v>0</v>
      </c>
      <c r="CI187" s="457">
        <v>0</v>
      </c>
      <c r="CJ187" s="457">
        <v>0</v>
      </c>
      <c r="CK187" s="457">
        <v>0</v>
      </c>
      <c r="CL187" s="457">
        <v>0</v>
      </c>
      <c r="CM187" s="457">
        <v>0</v>
      </c>
      <c r="CN187" s="457">
        <v>0</v>
      </c>
      <c r="CO187" s="457">
        <v>0</v>
      </c>
      <c r="CP187" s="457">
        <v>0</v>
      </c>
      <c r="CQ187" s="457">
        <v>0</v>
      </c>
      <c r="CR187" s="457">
        <v>0</v>
      </c>
      <c r="CS187" s="457">
        <v>0</v>
      </c>
      <c r="CT187" s="457">
        <v>0</v>
      </c>
      <c r="CU187" s="457">
        <v>0</v>
      </c>
      <c r="CV187" s="457">
        <v>0</v>
      </c>
      <c r="CW187" s="457">
        <v>7267</v>
      </c>
      <c r="CX187" s="457">
        <v>0</v>
      </c>
      <c r="CY187" s="457">
        <v>0</v>
      </c>
      <c r="CZ187" s="457">
        <v>0</v>
      </c>
      <c r="DA187" s="457">
        <v>0</v>
      </c>
      <c r="DB187" s="457">
        <v>0</v>
      </c>
      <c r="DC187" s="457">
        <v>0</v>
      </c>
      <c r="DD187" s="457">
        <v>0</v>
      </c>
      <c r="DE187" s="457">
        <v>0</v>
      </c>
      <c r="DF187" s="457">
        <v>0</v>
      </c>
      <c r="DG187" s="457">
        <v>0</v>
      </c>
      <c r="DH187" s="457">
        <v>0</v>
      </c>
      <c r="DI187" s="457">
        <v>469</v>
      </c>
      <c r="DJ187" s="457">
        <v>0</v>
      </c>
      <c r="DK187" s="457">
        <v>1</v>
      </c>
      <c r="DL187" s="457">
        <v>0</v>
      </c>
      <c r="DM187" s="457">
        <v>0</v>
      </c>
      <c r="DN187" s="457">
        <v>0</v>
      </c>
      <c r="DO187" s="457">
        <v>0</v>
      </c>
      <c r="DP187" s="457">
        <v>0</v>
      </c>
      <c r="DQ187" s="457">
        <v>0</v>
      </c>
      <c r="DR187" s="457">
        <v>36229</v>
      </c>
      <c r="DS187" s="457">
        <v>0</v>
      </c>
      <c r="DT187" s="457">
        <v>15000</v>
      </c>
      <c r="DU187" s="457">
        <v>0</v>
      </c>
      <c r="DV187" s="457">
        <v>2850</v>
      </c>
      <c r="DW187" s="457">
        <v>3051</v>
      </c>
      <c r="DX187" s="457">
        <v>0</v>
      </c>
      <c r="DY187" s="362">
        <v>0</v>
      </c>
      <c r="DZ187">
        <v>0</v>
      </c>
      <c r="EA187">
        <v>0</v>
      </c>
    </row>
    <row r="188" spans="1:131">
      <c r="A188" s="362" t="s">
        <v>2894</v>
      </c>
      <c r="B188" s="457">
        <v>0</v>
      </c>
      <c r="C188" s="457">
        <v>0</v>
      </c>
      <c r="D188" s="457">
        <v>0</v>
      </c>
      <c r="E188" s="457">
        <v>0</v>
      </c>
      <c r="F188" s="457">
        <v>0</v>
      </c>
      <c r="G188" s="457">
        <v>0</v>
      </c>
      <c r="H188" s="457">
        <v>0</v>
      </c>
      <c r="I188" s="457">
        <v>0</v>
      </c>
      <c r="J188" s="457">
        <v>0</v>
      </c>
      <c r="K188" s="457">
        <v>0</v>
      </c>
      <c r="L188" s="457">
        <v>0</v>
      </c>
      <c r="M188" s="457">
        <v>0</v>
      </c>
      <c r="N188" s="457">
        <v>0</v>
      </c>
      <c r="O188" s="457">
        <v>0</v>
      </c>
      <c r="P188" s="457">
        <v>0</v>
      </c>
      <c r="Q188" s="457">
        <v>52</v>
      </c>
      <c r="R188" s="457">
        <v>0</v>
      </c>
      <c r="S188" s="457">
        <v>0</v>
      </c>
      <c r="T188" s="457">
        <v>0</v>
      </c>
      <c r="U188" s="457">
        <v>0</v>
      </c>
      <c r="V188" s="457">
        <v>0</v>
      </c>
      <c r="W188" s="457">
        <v>0</v>
      </c>
      <c r="X188" s="457">
        <v>0</v>
      </c>
      <c r="Y188" s="457">
        <v>0</v>
      </c>
      <c r="Z188" s="457">
        <v>0</v>
      </c>
      <c r="AA188" s="457">
        <v>0</v>
      </c>
      <c r="AB188" s="457">
        <v>0</v>
      </c>
      <c r="AC188" s="457">
        <v>0</v>
      </c>
      <c r="AD188" s="457">
        <v>0</v>
      </c>
      <c r="AE188" s="457">
        <v>0</v>
      </c>
      <c r="AF188" s="457">
        <v>0</v>
      </c>
      <c r="AG188" s="457">
        <v>0</v>
      </c>
      <c r="AH188" s="457">
        <v>0</v>
      </c>
      <c r="AI188" s="457">
        <v>0</v>
      </c>
      <c r="AJ188" s="457">
        <v>0</v>
      </c>
      <c r="AK188" s="457">
        <v>0</v>
      </c>
      <c r="AL188" s="457">
        <v>0</v>
      </c>
      <c r="AM188" s="457">
        <v>0</v>
      </c>
      <c r="AN188" s="457">
        <v>0</v>
      </c>
      <c r="AO188" s="457">
        <v>0</v>
      </c>
      <c r="AP188" s="457">
        <v>2237</v>
      </c>
      <c r="AQ188" s="457">
        <v>70</v>
      </c>
      <c r="AR188" s="457">
        <v>0</v>
      </c>
      <c r="AS188" s="457">
        <v>0</v>
      </c>
      <c r="AT188" s="457">
        <v>0</v>
      </c>
      <c r="AU188" s="457">
        <v>544</v>
      </c>
      <c r="AV188" s="457">
        <v>550</v>
      </c>
      <c r="AW188" s="457">
        <v>0</v>
      </c>
      <c r="AX188" s="457">
        <v>20</v>
      </c>
      <c r="AY188" s="457">
        <v>2</v>
      </c>
      <c r="AZ188" s="457">
        <v>0</v>
      </c>
      <c r="BA188" s="457">
        <v>0</v>
      </c>
      <c r="BB188" s="457">
        <v>0</v>
      </c>
      <c r="BC188" s="457">
        <v>0</v>
      </c>
      <c r="BD188" s="457">
        <v>0</v>
      </c>
      <c r="BE188" s="457">
        <v>0</v>
      </c>
      <c r="BF188" s="457">
        <v>0</v>
      </c>
      <c r="BG188" s="457">
        <v>0</v>
      </c>
      <c r="BH188" s="457">
        <v>0</v>
      </c>
      <c r="BI188" s="457">
        <v>0</v>
      </c>
      <c r="BJ188" s="457">
        <v>0</v>
      </c>
      <c r="BK188" s="457">
        <v>0</v>
      </c>
      <c r="BL188" s="457">
        <v>0</v>
      </c>
      <c r="BM188" s="457">
        <v>0</v>
      </c>
      <c r="BN188" s="457">
        <v>0</v>
      </c>
      <c r="BO188" s="457">
        <v>0</v>
      </c>
      <c r="BP188" s="457">
        <v>0</v>
      </c>
      <c r="BQ188" s="457">
        <v>0</v>
      </c>
      <c r="BR188" s="457">
        <v>0</v>
      </c>
      <c r="BS188" s="457">
        <v>0</v>
      </c>
      <c r="BT188" s="457">
        <v>0</v>
      </c>
      <c r="BU188" s="457">
        <v>0</v>
      </c>
      <c r="BV188" s="457">
        <v>0</v>
      </c>
      <c r="BW188" s="457">
        <v>0</v>
      </c>
      <c r="BX188" s="457">
        <v>0</v>
      </c>
      <c r="BY188" s="457">
        <v>0</v>
      </c>
      <c r="BZ188" s="457">
        <v>0</v>
      </c>
      <c r="CA188" s="457">
        <v>0</v>
      </c>
      <c r="CB188" s="457">
        <v>440</v>
      </c>
      <c r="CC188" s="457">
        <v>0</v>
      </c>
      <c r="CD188" s="457">
        <v>0</v>
      </c>
      <c r="CE188" s="457">
        <v>95</v>
      </c>
      <c r="CF188" s="457">
        <v>0</v>
      </c>
      <c r="CG188" s="457">
        <v>0</v>
      </c>
      <c r="CH188" s="457">
        <v>0</v>
      </c>
      <c r="CI188" s="457">
        <v>0</v>
      </c>
      <c r="CJ188" s="457">
        <v>0</v>
      </c>
      <c r="CK188" s="457">
        <v>0</v>
      </c>
      <c r="CL188" s="457">
        <v>0</v>
      </c>
      <c r="CM188" s="457">
        <v>0</v>
      </c>
      <c r="CN188" s="457">
        <v>0</v>
      </c>
      <c r="CO188" s="457">
        <v>0</v>
      </c>
      <c r="CP188" s="457">
        <v>0</v>
      </c>
      <c r="CQ188" s="457">
        <v>0</v>
      </c>
      <c r="CR188" s="457">
        <v>0</v>
      </c>
      <c r="CS188" s="457">
        <v>0</v>
      </c>
      <c r="CT188" s="457">
        <v>0</v>
      </c>
      <c r="CU188" s="457">
        <v>0</v>
      </c>
      <c r="CV188" s="457">
        <v>0</v>
      </c>
      <c r="CW188" s="457">
        <v>1924</v>
      </c>
      <c r="CX188" s="457">
        <v>1985</v>
      </c>
      <c r="CY188" s="457">
        <v>0</v>
      </c>
      <c r="CZ188" s="457">
        <v>0</v>
      </c>
      <c r="DA188" s="457">
        <v>0</v>
      </c>
      <c r="DB188" s="457">
        <v>0</v>
      </c>
      <c r="DC188" s="457">
        <v>0</v>
      </c>
      <c r="DD188" s="457">
        <v>0</v>
      </c>
      <c r="DE188" s="457">
        <v>0</v>
      </c>
      <c r="DF188" s="457">
        <v>0</v>
      </c>
      <c r="DG188" s="457">
        <v>0</v>
      </c>
      <c r="DH188" s="457">
        <v>0</v>
      </c>
      <c r="DI188" s="457">
        <v>248</v>
      </c>
      <c r="DJ188" s="457">
        <v>0</v>
      </c>
      <c r="DK188" s="457">
        <v>3</v>
      </c>
      <c r="DL188" s="457">
        <v>0</v>
      </c>
      <c r="DM188" s="457">
        <v>0</v>
      </c>
      <c r="DN188" s="457">
        <v>0</v>
      </c>
      <c r="DO188" s="457">
        <v>0</v>
      </c>
      <c r="DP188" s="457">
        <v>0</v>
      </c>
      <c r="DQ188" s="457">
        <v>0</v>
      </c>
      <c r="DR188" s="457">
        <v>5259</v>
      </c>
      <c r="DS188" s="457">
        <v>0</v>
      </c>
      <c r="DT188" s="457">
        <v>0</v>
      </c>
      <c r="DU188" s="457">
        <v>2753</v>
      </c>
      <c r="DV188" s="457">
        <v>67007</v>
      </c>
      <c r="DW188" s="457">
        <v>995</v>
      </c>
      <c r="DX188" s="457">
        <v>0</v>
      </c>
      <c r="DY188" s="362">
        <v>0</v>
      </c>
      <c r="DZ188">
        <v>0</v>
      </c>
      <c r="EA188">
        <v>0</v>
      </c>
    </row>
    <row r="189" spans="1:131">
      <c r="A189" s="362" t="s">
        <v>2900</v>
      </c>
      <c r="B189" s="457">
        <v>0</v>
      </c>
      <c r="C189" s="457">
        <v>0</v>
      </c>
      <c r="D189" s="457">
        <v>0</v>
      </c>
      <c r="E189" s="457">
        <v>0</v>
      </c>
      <c r="F189" s="457">
        <v>0</v>
      </c>
      <c r="G189" s="457">
        <v>0</v>
      </c>
      <c r="H189" s="457">
        <v>0</v>
      </c>
      <c r="I189" s="457">
        <v>0</v>
      </c>
      <c r="J189" s="457">
        <v>0</v>
      </c>
      <c r="K189" s="457">
        <v>0</v>
      </c>
      <c r="L189" s="457">
        <v>0</v>
      </c>
      <c r="M189" s="457">
        <v>0</v>
      </c>
      <c r="N189" s="457">
        <v>0</v>
      </c>
      <c r="O189" s="457">
        <v>0</v>
      </c>
      <c r="P189" s="457">
        <v>0</v>
      </c>
      <c r="Q189" s="457">
        <v>64</v>
      </c>
      <c r="R189" s="457">
        <v>0</v>
      </c>
      <c r="S189" s="457">
        <v>0</v>
      </c>
      <c r="T189" s="457">
        <v>0</v>
      </c>
      <c r="U189" s="457">
        <v>0</v>
      </c>
      <c r="V189" s="457">
        <v>0</v>
      </c>
      <c r="W189" s="457">
        <v>0</v>
      </c>
      <c r="X189" s="457">
        <v>0</v>
      </c>
      <c r="Y189" s="457">
        <v>0</v>
      </c>
      <c r="Z189" s="457">
        <v>0</v>
      </c>
      <c r="AA189" s="457">
        <v>0</v>
      </c>
      <c r="AB189" s="457">
        <v>0</v>
      </c>
      <c r="AC189" s="457">
        <v>0</v>
      </c>
      <c r="AD189" s="457">
        <v>0</v>
      </c>
      <c r="AE189" s="457">
        <v>0</v>
      </c>
      <c r="AF189" s="457">
        <v>0</v>
      </c>
      <c r="AG189" s="457">
        <v>0</v>
      </c>
      <c r="AH189" s="457">
        <v>0</v>
      </c>
      <c r="AI189" s="457">
        <v>0</v>
      </c>
      <c r="AJ189" s="457">
        <v>0</v>
      </c>
      <c r="AK189" s="457">
        <v>0</v>
      </c>
      <c r="AL189" s="457">
        <v>0</v>
      </c>
      <c r="AM189" s="457">
        <v>0</v>
      </c>
      <c r="AN189" s="457">
        <v>0</v>
      </c>
      <c r="AO189" s="457">
        <v>0</v>
      </c>
      <c r="AP189" s="457">
        <v>3224</v>
      </c>
      <c r="AQ189" s="457">
        <v>49</v>
      </c>
      <c r="AR189" s="457">
        <v>365</v>
      </c>
      <c r="AS189" s="457">
        <v>0</v>
      </c>
      <c r="AT189" s="457">
        <v>0</v>
      </c>
      <c r="AU189" s="457">
        <v>5683</v>
      </c>
      <c r="AV189" s="457">
        <v>25</v>
      </c>
      <c r="AW189" s="457">
        <v>0</v>
      </c>
      <c r="AX189" s="457">
        <v>0</v>
      </c>
      <c r="AY189" s="457">
        <v>0</v>
      </c>
      <c r="AZ189" s="457">
        <v>0</v>
      </c>
      <c r="BA189" s="457">
        <v>0</v>
      </c>
      <c r="BB189" s="457">
        <v>0</v>
      </c>
      <c r="BC189" s="457">
        <v>0</v>
      </c>
      <c r="BD189" s="457">
        <v>0</v>
      </c>
      <c r="BE189" s="457">
        <v>0</v>
      </c>
      <c r="BF189" s="457">
        <v>0</v>
      </c>
      <c r="BG189" s="457">
        <v>43</v>
      </c>
      <c r="BH189" s="457">
        <v>0</v>
      </c>
      <c r="BI189" s="457">
        <v>0</v>
      </c>
      <c r="BJ189" s="457">
        <v>0</v>
      </c>
      <c r="BK189" s="457">
        <v>0</v>
      </c>
      <c r="BL189" s="457">
        <v>0</v>
      </c>
      <c r="BM189" s="457">
        <v>0</v>
      </c>
      <c r="BN189" s="457">
        <v>0</v>
      </c>
      <c r="BO189" s="457">
        <v>0</v>
      </c>
      <c r="BP189" s="457">
        <v>17</v>
      </c>
      <c r="BQ189" s="457">
        <v>0</v>
      </c>
      <c r="BR189" s="457">
        <v>0</v>
      </c>
      <c r="BS189" s="457">
        <v>0</v>
      </c>
      <c r="BT189" s="457">
        <v>0</v>
      </c>
      <c r="BU189" s="457">
        <v>0</v>
      </c>
      <c r="BV189" s="457">
        <v>2</v>
      </c>
      <c r="BW189" s="457">
        <v>0</v>
      </c>
      <c r="BX189" s="457">
        <v>0</v>
      </c>
      <c r="BY189" s="457">
        <v>0</v>
      </c>
      <c r="BZ189" s="457">
        <v>0</v>
      </c>
      <c r="CA189" s="457">
        <v>6</v>
      </c>
      <c r="CB189" s="457">
        <v>0</v>
      </c>
      <c r="CC189" s="457">
        <v>0</v>
      </c>
      <c r="CD189" s="457">
        <v>0</v>
      </c>
      <c r="CE189" s="457">
        <v>450</v>
      </c>
      <c r="CF189" s="457">
        <v>0</v>
      </c>
      <c r="CG189" s="457">
        <v>0</v>
      </c>
      <c r="CH189" s="457">
        <v>0</v>
      </c>
      <c r="CI189" s="457">
        <v>0</v>
      </c>
      <c r="CJ189" s="457">
        <v>0</v>
      </c>
      <c r="CK189" s="457">
        <v>0</v>
      </c>
      <c r="CL189" s="457">
        <v>0</v>
      </c>
      <c r="CM189" s="457">
        <v>0</v>
      </c>
      <c r="CN189" s="457">
        <v>0</v>
      </c>
      <c r="CO189" s="457">
        <v>0</v>
      </c>
      <c r="CP189" s="457">
        <v>0</v>
      </c>
      <c r="CQ189" s="457">
        <v>0</v>
      </c>
      <c r="CR189" s="457">
        <v>0</v>
      </c>
      <c r="CS189" s="457">
        <v>0</v>
      </c>
      <c r="CT189" s="457">
        <v>0</v>
      </c>
      <c r="CU189" s="457">
        <v>0</v>
      </c>
      <c r="CV189" s="457">
        <v>0</v>
      </c>
      <c r="CW189" s="457">
        <v>0</v>
      </c>
      <c r="CX189" s="457">
        <v>59</v>
      </c>
      <c r="CY189" s="457">
        <v>0</v>
      </c>
      <c r="CZ189" s="457">
        <v>0</v>
      </c>
      <c r="DA189" s="457">
        <v>0</v>
      </c>
      <c r="DB189" s="457">
        <v>0</v>
      </c>
      <c r="DC189" s="457">
        <v>0</v>
      </c>
      <c r="DD189" s="457">
        <v>0</v>
      </c>
      <c r="DE189" s="457">
        <v>0</v>
      </c>
      <c r="DF189" s="457">
        <v>0</v>
      </c>
      <c r="DG189" s="457">
        <v>0</v>
      </c>
      <c r="DH189" s="457">
        <v>0</v>
      </c>
      <c r="DI189" s="457">
        <v>79</v>
      </c>
      <c r="DJ189" s="457">
        <v>1376</v>
      </c>
      <c r="DK189" s="457">
        <v>0</v>
      </c>
      <c r="DL189" s="457">
        <v>0</v>
      </c>
      <c r="DM189" s="457">
        <v>0</v>
      </c>
      <c r="DN189" s="457">
        <v>0</v>
      </c>
      <c r="DO189" s="457">
        <v>3317</v>
      </c>
      <c r="DP189" s="457">
        <v>0</v>
      </c>
      <c r="DQ189" s="457">
        <v>0</v>
      </c>
      <c r="DR189" s="457">
        <v>11204</v>
      </c>
      <c r="DS189" s="457">
        <v>0</v>
      </c>
      <c r="DT189" s="457">
        <v>11104</v>
      </c>
      <c r="DU189" s="457">
        <v>0</v>
      </c>
      <c r="DV189" s="457">
        <v>14699</v>
      </c>
      <c r="DW189" s="457">
        <v>137</v>
      </c>
      <c r="DX189" s="457">
        <v>0</v>
      </c>
      <c r="DY189" s="362">
        <v>0</v>
      </c>
      <c r="DZ189">
        <v>0</v>
      </c>
      <c r="EA189">
        <v>0</v>
      </c>
    </row>
    <row r="190" spans="1:131">
      <c r="A190" s="362" t="s">
        <v>2960</v>
      </c>
      <c r="B190" s="457">
        <v>0</v>
      </c>
      <c r="C190" s="457">
        <v>0</v>
      </c>
      <c r="D190" s="457">
        <v>0</v>
      </c>
      <c r="E190" s="457">
        <v>0</v>
      </c>
      <c r="F190" s="457">
        <v>0</v>
      </c>
      <c r="G190" s="457">
        <v>0</v>
      </c>
      <c r="H190" s="457">
        <v>0</v>
      </c>
      <c r="I190" s="457">
        <v>0</v>
      </c>
      <c r="J190" s="457">
        <v>0</v>
      </c>
      <c r="K190" s="457">
        <v>0</v>
      </c>
      <c r="L190" s="457">
        <v>0</v>
      </c>
      <c r="M190" s="457">
        <v>0</v>
      </c>
      <c r="N190" s="457">
        <v>27</v>
      </c>
      <c r="O190" s="457">
        <v>0</v>
      </c>
      <c r="P190" s="457">
        <v>0</v>
      </c>
      <c r="Q190" s="457">
        <v>0</v>
      </c>
      <c r="R190" s="457">
        <v>0</v>
      </c>
      <c r="S190" s="457">
        <v>0</v>
      </c>
      <c r="T190" s="457">
        <v>0</v>
      </c>
      <c r="U190" s="457">
        <v>0</v>
      </c>
      <c r="V190" s="457">
        <v>0</v>
      </c>
      <c r="W190" s="457">
        <v>0</v>
      </c>
      <c r="X190" s="457">
        <v>0</v>
      </c>
      <c r="Y190" s="457">
        <v>0</v>
      </c>
      <c r="Z190" s="457">
        <v>0</v>
      </c>
      <c r="AA190" s="457">
        <v>0</v>
      </c>
      <c r="AB190" s="457">
        <v>0</v>
      </c>
      <c r="AC190" s="457">
        <v>0</v>
      </c>
      <c r="AD190" s="457">
        <v>0</v>
      </c>
      <c r="AE190" s="457">
        <v>0</v>
      </c>
      <c r="AF190" s="457">
        <v>0</v>
      </c>
      <c r="AG190" s="457">
        <v>0</v>
      </c>
      <c r="AH190" s="457">
        <v>0</v>
      </c>
      <c r="AI190" s="457">
        <v>0</v>
      </c>
      <c r="AJ190" s="457">
        <v>0</v>
      </c>
      <c r="AK190" s="457">
        <v>0</v>
      </c>
      <c r="AL190" s="457">
        <v>0</v>
      </c>
      <c r="AM190" s="457">
        <v>0</v>
      </c>
      <c r="AN190" s="457">
        <v>0</v>
      </c>
      <c r="AO190" s="457">
        <v>6590</v>
      </c>
      <c r="AP190" s="457">
        <v>485</v>
      </c>
      <c r="AQ190" s="457">
        <v>1691</v>
      </c>
      <c r="AR190" s="457">
        <v>246</v>
      </c>
      <c r="AS190" s="457">
        <v>0</v>
      </c>
      <c r="AT190" s="457">
        <v>0</v>
      </c>
      <c r="AU190" s="457">
        <v>800</v>
      </c>
      <c r="AV190" s="457">
        <v>0</v>
      </c>
      <c r="AW190" s="457">
        <v>0</v>
      </c>
      <c r="AX190" s="457">
        <v>78</v>
      </c>
      <c r="AY190" s="457">
        <v>0</v>
      </c>
      <c r="AZ190" s="457">
        <v>0</v>
      </c>
      <c r="BA190" s="457">
        <v>0</v>
      </c>
      <c r="BB190" s="457">
        <v>0</v>
      </c>
      <c r="BC190" s="457">
        <v>0</v>
      </c>
      <c r="BD190" s="457">
        <v>0</v>
      </c>
      <c r="BE190" s="457">
        <v>0</v>
      </c>
      <c r="BF190" s="457">
        <v>0</v>
      </c>
      <c r="BG190" s="457">
        <v>0</v>
      </c>
      <c r="BH190" s="457">
        <v>0</v>
      </c>
      <c r="BI190" s="457">
        <v>0</v>
      </c>
      <c r="BJ190" s="457">
        <v>0</v>
      </c>
      <c r="BK190" s="457">
        <v>0</v>
      </c>
      <c r="BL190" s="457">
        <v>0</v>
      </c>
      <c r="BM190" s="457">
        <v>0</v>
      </c>
      <c r="BN190" s="457">
        <v>0</v>
      </c>
      <c r="BO190" s="457">
        <v>0</v>
      </c>
      <c r="BP190" s="457">
        <v>0</v>
      </c>
      <c r="BQ190" s="457">
        <v>0</v>
      </c>
      <c r="BR190" s="457">
        <v>0</v>
      </c>
      <c r="BS190" s="457">
        <v>0</v>
      </c>
      <c r="BT190" s="457">
        <v>0</v>
      </c>
      <c r="BU190" s="457">
        <v>0</v>
      </c>
      <c r="BV190" s="457">
        <v>0</v>
      </c>
      <c r="BW190" s="457">
        <v>0</v>
      </c>
      <c r="BX190" s="457">
        <v>0</v>
      </c>
      <c r="BY190" s="457">
        <v>0</v>
      </c>
      <c r="BZ190" s="457">
        <v>0</v>
      </c>
      <c r="CA190" s="457">
        <v>0</v>
      </c>
      <c r="CB190" s="457">
        <v>0</v>
      </c>
      <c r="CC190" s="457">
        <v>0</v>
      </c>
      <c r="CD190" s="457">
        <v>0</v>
      </c>
      <c r="CE190" s="457">
        <v>0</v>
      </c>
      <c r="CF190" s="457">
        <v>0</v>
      </c>
      <c r="CG190" s="457">
        <v>0</v>
      </c>
      <c r="CH190" s="457">
        <v>0</v>
      </c>
      <c r="CI190" s="457">
        <v>0</v>
      </c>
      <c r="CJ190" s="457">
        <v>0</v>
      </c>
      <c r="CK190" s="457">
        <v>0</v>
      </c>
      <c r="CL190" s="457">
        <v>0</v>
      </c>
      <c r="CM190" s="457">
        <v>0</v>
      </c>
      <c r="CN190" s="457">
        <v>0</v>
      </c>
      <c r="CO190" s="457">
        <v>0</v>
      </c>
      <c r="CP190" s="457">
        <v>0</v>
      </c>
      <c r="CQ190" s="457">
        <v>0</v>
      </c>
      <c r="CR190" s="457">
        <v>0</v>
      </c>
      <c r="CS190" s="457">
        <v>0</v>
      </c>
      <c r="CT190" s="457">
        <v>0</v>
      </c>
      <c r="CU190" s="457">
        <v>0</v>
      </c>
      <c r="CV190" s="457">
        <v>0</v>
      </c>
      <c r="CW190" s="457">
        <v>7224</v>
      </c>
      <c r="CX190" s="457">
        <v>0</v>
      </c>
      <c r="CY190" s="457">
        <v>0</v>
      </c>
      <c r="CZ190" s="457">
        <v>55</v>
      </c>
      <c r="DA190" s="457">
        <v>0</v>
      </c>
      <c r="DB190" s="457">
        <v>0</v>
      </c>
      <c r="DC190" s="457">
        <v>0</v>
      </c>
      <c r="DD190" s="457">
        <v>0</v>
      </c>
      <c r="DE190" s="457">
        <v>0</v>
      </c>
      <c r="DF190" s="457">
        <v>0</v>
      </c>
      <c r="DG190" s="457">
        <v>0</v>
      </c>
      <c r="DH190" s="457">
        <v>0</v>
      </c>
      <c r="DI190" s="457">
        <v>393</v>
      </c>
      <c r="DJ190" s="457">
        <v>0</v>
      </c>
      <c r="DK190" s="457">
        <v>0</v>
      </c>
      <c r="DL190" s="457">
        <v>18</v>
      </c>
      <c r="DM190" s="457">
        <v>0</v>
      </c>
      <c r="DN190" s="457">
        <v>0</v>
      </c>
      <c r="DO190" s="457">
        <v>0</v>
      </c>
      <c r="DP190" s="457">
        <v>0</v>
      </c>
      <c r="DQ190" s="457">
        <v>0</v>
      </c>
      <c r="DR190" s="457">
        <v>75508</v>
      </c>
      <c r="DS190" s="457">
        <v>70740</v>
      </c>
      <c r="DT190" s="457">
        <v>63060</v>
      </c>
      <c r="DU190" s="457">
        <v>0</v>
      </c>
      <c r="DV190" s="457">
        <v>53906</v>
      </c>
      <c r="DW190" s="457">
        <v>12092</v>
      </c>
      <c r="DX190" s="457">
        <v>3596</v>
      </c>
      <c r="DY190" s="362">
        <v>0</v>
      </c>
      <c r="DZ190">
        <v>0</v>
      </c>
      <c r="EA190">
        <v>233</v>
      </c>
    </row>
    <row r="191" spans="1:131">
      <c r="A191" s="362" t="s">
        <v>1955</v>
      </c>
      <c r="B191" s="457">
        <v>0</v>
      </c>
      <c r="C191" s="457">
        <v>0</v>
      </c>
      <c r="D191" s="457">
        <v>0</v>
      </c>
      <c r="E191" s="457">
        <v>0</v>
      </c>
      <c r="F191" s="457">
        <v>0</v>
      </c>
      <c r="G191" s="457">
        <v>0</v>
      </c>
      <c r="H191" s="457">
        <v>0</v>
      </c>
      <c r="I191" s="457">
        <v>0</v>
      </c>
      <c r="J191" s="457">
        <v>0</v>
      </c>
      <c r="K191" s="457">
        <v>0</v>
      </c>
      <c r="L191" s="457">
        <v>0</v>
      </c>
      <c r="M191" s="457">
        <v>0</v>
      </c>
      <c r="N191" s="457">
        <v>0</v>
      </c>
      <c r="O191" s="457">
        <v>0</v>
      </c>
      <c r="P191" s="457">
        <v>0</v>
      </c>
      <c r="Q191" s="457">
        <v>153</v>
      </c>
      <c r="R191" s="457">
        <v>363</v>
      </c>
      <c r="S191" s="457">
        <v>0</v>
      </c>
      <c r="T191" s="457">
        <v>0</v>
      </c>
      <c r="U191" s="457">
        <v>0</v>
      </c>
      <c r="V191" s="457">
        <v>0</v>
      </c>
      <c r="W191" s="457">
        <v>0</v>
      </c>
      <c r="X191" s="457">
        <v>0</v>
      </c>
      <c r="Y191" s="457">
        <v>0</v>
      </c>
      <c r="Z191" s="457">
        <v>0</v>
      </c>
      <c r="AA191" s="457">
        <v>0</v>
      </c>
      <c r="AB191" s="457">
        <v>0</v>
      </c>
      <c r="AC191" s="457">
        <v>0</v>
      </c>
      <c r="AD191" s="457">
        <v>0</v>
      </c>
      <c r="AE191" s="457">
        <v>0</v>
      </c>
      <c r="AF191" s="457">
        <v>0</v>
      </c>
      <c r="AG191" s="457">
        <v>0</v>
      </c>
      <c r="AH191" s="457">
        <v>0</v>
      </c>
      <c r="AI191" s="457">
        <v>0</v>
      </c>
      <c r="AJ191" s="457">
        <v>0</v>
      </c>
      <c r="AK191" s="457">
        <v>0</v>
      </c>
      <c r="AL191" s="457">
        <v>0</v>
      </c>
      <c r="AM191" s="457">
        <v>0</v>
      </c>
      <c r="AN191" s="457">
        <v>0</v>
      </c>
      <c r="AO191" s="457">
        <v>7645</v>
      </c>
      <c r="AP191" s="457">
        <v>770</v>
      </c>
      <c r="AQ191" s="457">
        <v>0</v>
      </c>
      <c r="AR191" s="457">
        <v>0</v>
      </c>
      <c r="AS191" s="457">
        <v>775</v>
      </c>
      <c r="AT191" s="457">
        <v>0</v>
      </c>
      <c r="AU191" s="457">
        <v>332</v>
      </c>
      <c r="AV191" s="457">
        <v>0</v>
      </c>
      <c r="AW191" s="457">
        <v>0</v>
      </c>
      <c r="AX191" s="457">
        <v>44</v>
      </c>
      <c r="AY191" s="457">
        <v>696</v>
      </c>
      <c r="AZ191" s="457">
        <v>0</v>
      </c>
      <c r="BA191" s="457">
        <v>0</v>
      </c>
      <c r="BB191" s="457">
        <v>0</v>
      </c>
      <c r="BC191" s="457">
        <v>0</v>
      </c>
      <c r="BD191" s="457">
        <v>0</v>
      </c>
      <c r="BE191" s="457">
        <v>0</v>
      </c>
      <c r="BF191" s="457">
        <v>0</v>
      </c>
      <c r="BG191" s="457">
        <v>0</v>
      </c>
      <c r="BH191" s="457">
        <v>0</v>
      </c>
      <c r="BI191" s="457">
        <v>0</v>
      </c>
      <c r="BJ191" s="457">
        <v>0</v>
      </c>
      <c r="BK191" s="457">
        <v>0</v>
      </c>
      <c r="BL191" s="457">
        <v>0</v>
      </c>
      <c r="BM191" s="457">
        <v>0</v>
      </c>
      <c r="BN191" s="457">
        <v>0</v>
      </c>
      <c r="BO191" s="457">
        <v>0</v>
      </c>
      <c r="BP191" s="457">
        <v>0</v>
      </c>
      <c r="BQ191" s="457">
        <v>0</v>
      </c>
      <c r="BR191" s="457">
        <v>0</v>
      </c>
      <c r="BS191" s="457">
        <v>0</v>
      </c>
      <c r="BT191" s="457">
        <v>0</v>
      </c>
      <c r="BU191" s="457">
        <v>0</v>
      </c>
      <c r="BV191" s="457">
        <v>26</v>
      </c>
      <c r="BW191" s="457">
        <v>0</v>
      </c>
      <c r="BX191" s="457">
        <v>0</v>
      </c>
      <c r="BY191" s="457">
        <v>0</v>
      </c>
      <c r="BZ191" s="457">
        <v>0</v>
      </c>
      <c r="CA191" s="457">
        <v>0</v>
      </c>
      <c r="CB191" s="457">
        <v>0</v>
      </c>
      <c r="CC191" s="457">
        <v>0</v>
      </c>
      <c r="CD191" s="457">
        <v>0</v>
      </c>
      <c r="CE191" s="457">
        <v>101</v>
      </c>
      <c r="CF191" s="457">
        <v>0</v>
      </c>
      <c r="CG191" s="457">
        <v>0</v>
      </c>
      <c r="CH191" s="457">
        <v>0</v>
      </c>
      <c r="CI191" s="457">
        <v>0</v>
      </c>
      <c r="CJ191" s="457">
        <v>0</v>
      </c>
      <c r="CK191" s="457">
        <v>0</v>
      </c>
      <c r="CL191" s="457">
        <v>0</v>
      </c>
      <c r="CM191" s="457">
        <v>0</v>
      </c>
      <c r="CN191" s="457">
        <v>0</v>
      </c>
      <c r="CO191" s="457">
        <v>0</v>
      </c>
      <c r="CP191" s="457">
        <v>0</v>
      </c>
      <c r="CQ191" s="457">
        <v>0</v>
      </c>
      <c r="CR191" s="457">
        <v>0</v>
      </c>
      <c r="CS191" s="457">
        <v>0</v>
      </c>
      <c r="CT191" s="457">
        <v>0</v>
      </c>
      <c r="CU191" s="457">
        <v>0</v>
      </c>
      <c r="CV191" s="457">
        <v>0</v>
      </c>
      <c r="CW191" s="457">
        <v>160</v>
      </c>
      <c r="CX191" s="457">
        <v>0</v>
      </c>
      <c r="CY191" s="457">
        <v>0</v>
      </c>
      <c r="CZ191" s="457">
        <v>0</v>
      </c>
      <c r="DA191" s="457">
        <v>0</v>
      </c>
      <c r="DB191" s="457">
        <v>0</v>
      </c>
      <c r="DC191" s="457">
        <v>0</v>
      </c>
      <c r="DD191" s="457">
        <v>0</v>
      </c>
      <c r="DE191" s="457">
        <v>0</v>
      </c>
      <c r="DF191" s="457">
        <v>0</v>
      </c>
      <c r="DG191" s="457">
        <v>0</v>
      </c>
      <c r="DH191" s="457">
        <v>0</v>
      </c>
      <c r="DI191" s="457">
        <v>0</v>
      </c>
      <c r="DJ191" s="457">
        <v>160</v>
      </c>
      <c r="DK191" s="457">
        <v>0</v>
      </c>
      <c r="DL191" s="457">
        <v>4846</v>
      </c>
      <c r="DM191" s="457">
        <v>0</v>
      </c>
      <c r="DN191" s="457">
        <v>0</v>
      </c>
      <c r="DO191" s="457">
        <v>15</v>
      </c>
      <c r="DP191" s="457">
        <v>0</v>
      </c>
      <c r="DQ191" s="457">
        <v>0</v>
      </c>
      <c r="DR191" s="457">
        <v>177449</v>
      </c>
      <c r="DS191" s="457">
        <v>94419</v>
      </c>
      <c r="DT191" s="457">
        <v>125706</v>
      </c>
      <c r="DU191" s="457">
        <v>0</v>
      </c>
      <c r="DV191" s="457">
        <v>10983</v>
      </c>
      <c r="DW191" s="457">
        <v>4389</v>
      </c>
      <c r="DX191" s="457">
        <v>0</v>
      </c>
      <c r="DY191" s="362">
        <v>95634</v>
      </c>
      <c r="DZ191">
        <v>6249</v>
      </c>
      <c r="EA191">
        <v>0</v>
      </c>
    </row>
    <row r="192" spans="1:131">
      <c r="A192" s="362" t="s">
        <v>2460</v>
      </c>
      <c r="B192" s="457">
        <v>0</v>
      </c>
      <c r="C192" s="457">
        <v>0</v>
      </c>
      <c r="D192" s="457">
        <v>0</v>
      </c>
      <c r="E192" s="457">
        <v>0</v>
      </c>
      <c r="F192" s="457">
        <v>0</v>
      </c>
      <c r="G192" s="457">
        <v>0</v>
      </c>
      <c r="H192" s="457">
        <v>0</v>
      </c>
      <c r="I192" s="457">
        <v>0</v>
      </c>
      <c r="J192" s="457">
        <v>0</v>
      </c>
      <c r="K192" s="457">
        <v>0</v>
      </c>
      <c r="L192" s="457">
        <v>0</v>
      </c>
      <c r="M192" s="457">
        <v>0</v>
      </c>
      <c r="N192" s="457">
        <v>12</v>
      </c>
      <c r="O192" s="457">
        <v>0</v>
      </c>
      <c r="P192" s="457">
        <v>0</v>
      </c>
      <c r="Q192" s="457">
        <v>166</v>
      </c>
      <c r="R192" s="457">
        <v>0</v>
      </c>
      <c r="S192" s="457">
        <v>0</v>
      </c>
      <c r="T192" s="457">
        <v>0</v>
      </c>
      <c r="U192" s="457">
        <v>0</v>
      </c>
      <c r="V192" s="457">
        <v>0</v>
      </c>
      <c r="W192" s="457">
        <v>0</v>
      </c>
      <c r="X192" s="457">
        <v>0</v>
      </c>
      <c r="Y192" s="457">
        <v>0</v>
      </c>
      <c r="Z192" s="457">
        <v>0</v>
      </c>
      <c r="AA192" s="457">
        <v>0</v>
      </c>
      <c r="AB192" s="457">
        <v>0</v>
      </c>
      <c r="AC192" s="457">
        <v>0</v>
      </c>
      <c r="AD192" s="457">
        <v>0</v>
      </c>
      <c r="AE192" s="457">
        <v>0</v>
      </c>
      <c r="AF192" s="457">
        <v>0</v>
      </c>
      <c r="AG192" s="457">
        <v>0</v>
      </c>
      <c r="AH192" s="457">
        <v>0</v>
      </c>
      <c r="AI192" s="457">
        <v>0</v>
      </c>
      <c r="AJ192" s="457">
        <v>0</v>
      </c>
      <c r="AK192" s="457">
        <v>0</v>
      </c>
      <c r="AL192" s="457">
        <v>0</v>
      </c>
      <c r="AM192" s="457">
        <v>0</v>
      </c>
      <c r="AN192" s="457">
        <v>0</v>
      </c>
      <c r="AO192" s="457">
        <v>46793</v>
      </c>
      <c r="AP192" s="457">
        <v>669</v>
      </c>
      <c r="AQ192" s="457">
        <v>4104</v>
      </c>
      <c r="AR192" s="457">
        <v>2679</v>
      </c>
      <c r="AS192" s="457">
        <v>142</v>
      </c>
      <c r="AT192" s="457">
        <v>0</v>
      </c>
      <c r="AU192" s="457">
        <v>-3</v>
      </c>
      <c r="AV192" s="457">
        <v>0</v>
      </c>
      <c r="AW192" s="457">
        <v>0</v>
      </c>
      <c r="AX192" s="457">
        <v>317</v>
      </c>
      <c r="AY192" s="457">
        <v>0</v>
      </c>
      <c r="AZ192" s="457">
        <v>0</v>
      </c>
      <c r="BA192" s="457">
        <v>0</v>
      </c>
      <c r="BB192" s="457">
        <v>0</v>
      </c>
      <c r="BC192" s="457">
        <v>0</v>
      </c>
      <c r="BD192" s="457">
        <v>0</v>
      </c>
      <c r="BE192" s="457">
        <v>0</v>
      </c>
      <c r="BF192" s="457">
        <v>0</v>
      </c>
      <c r="BG192" s="457">
        <v>43</v>
      </c>
      <c r="BH192" s="457">
        <v>0</v>
      </c>
      <c r="BI192" s="457">
        <v>0</v>
      </c>
      <c r="BJ192" s="457">
        <v>0</v>
      </c>
      <c r="BK192" s="457">
        <v>0</v>
      </c>
      <c r="BL192" s="457">
        <v>0</v>
      </c>
      <c r="BM192" s="457">
        <v>54</v>
      </c>
      <c r="BN192" s="457">
        <v>0</v>
      </c>
      <c r="BO192" s="457">
        <v>0</v>
      </c>
      <c r="BP192" s="457">
        <v>0</v>
      </c>
      <c r="BQ192" s="457">
        <v>0</v>
      </c>
      <c r="BR192" s="457">
        <v>0</v>
      </c>
      <c r="BS192" s="457">
        <v>0</v>
      </c>
      <c r="BT192" s="457">
        <v>0</v>
      </c>
      <c r="BU192" s="457">
        <v>0</v>
      </c>
      <c r="BV192" s="457">
        <v>0</v>
      </c>
      <c r="BW192" s="457">
        <v>0</v>
      </c>
      <c r="BX192" s="457">
        <v>0</v>
      </c>
      <c r="BY192" s="457">
        <v>0</v>
      </c>
      <c r="BZ192" s="457">
        <v>0</v>
      </c>
      <c r="CA192" s="457">
        <v>0</v>
      </c>
      <c r="CB192" s="457">
        <v>55</v>
      </c>
      <c r="CC192" s="457">
        <v>0</v>
      </c>
      <c r="CD192" s="457">
        <v>0</v>
      </c>
      <c r="CE192" s="457">
        <v>122</v>
      </c>
      <c r="CF192" s="457">
        <v>0</v>
      </c>
      <c r="CG192" s="457">
        <v>0</v>
      </c>
      <c r="CH192" s="457">
        <v>0</v>
      </c>
      <c r="CI192" s="457">
        <v>0</v>
      </c>
      <c r="CJ192" s="457">
        <v>0</v>
      </c>
      <c r="CK192" s="457">
        <v>74</v>
      </c>
      <c r="CL192" s="457">
        <v>0</v>
      </c>
      <c r="CM192" s="457">
        <v>0</v>
      </c>
      <c r="CN192" s="457">
        <v>14</v>
      </c>
      <c r="CO192" s="457">
        <v>0</v>
      </c>
      <c r="CP192" s="457">
        <v>0</v>
      </c>
      <c r="CQ192" s="457">
        <v>0</v>
      </c>
      <c r="CR192" s="457">
        <v>0</v>
      </c>
      <c r="CS192" s="457">
        <v>0</v>
      </c>
      <c r="CT192" s="457">
        <v>0</v>
      </c>
      <c r="CU192" s="457">
        <v>0</v>
      </c>
      <c r="CV192" s="457">
        <v>0</v>
      </c>
      <c r="CW192" s="457">
        <v>2262</v>
      </c>
      <c r="CX192" s="457">
        <v>0</v>
      </c>
      <c r="CY192" s="457">
        <v>1392</v>
      </c>
      <c r="CZ192" s="457">
        <v>0</v>
      </c>
      <c r="DA192" s="457">
        <v>0</v>
      </c>
      <c r="DB192" s="457">
        <v>0</v>
      </c>
      <c r="DC192" s="457">
        <v>0</v>
      </c>
      <c r="DD192" s="457">
        <v>0</v>
      </c>
      <c r="DE192" s="457">
        <v>0</v>
      </c>
      <c r="DF192" s="457">
        <v>0</v>
      </c>
      <c r="DG192" s="457">
        <v>0</v>
      </c>
      <c r="DH192" s="457">
        <v>0</v>
      </c>
      <c r="DI192" s="457">
        <v>226</v>
      </c>
      <c r="DJ192" s="457">
        <v>0</v>
      </c>
      <c r="DK192" s="457">
        <v>0</v>
      </c>
      <c r="DL192" s="457">
        <v>18073</v>
      </c>
      <c r="DM192" s="457">
        <v>0</v>
      </c>
      <c r="DN192" s="457">
        <v>0</v>
      </c>
      <c r="DO192" s="457">
        <v>0</v>
      </c>
      <c r="DP192" s="457">
        <v>0</v>
      </c>
      <c r="DQ192" s="457">
        <v>0</v>
      </c>
      <c r="DR192" s="457">
        <v>327269</v>
      </c>
      <c r="DS192" s="457">
        <v>103049</v>
      </c>
      <c r="DT192" s="457">
        <v>248022</v>
      </c>
      <c r="DU192" s="457">
        <v>0</v>
      </c>
      <c r="DV192" s="457">
        <v>7128</v>
      </c>
      <c r="DW192" s="457">
        <v>5280</v>
      </c>
      <c r="DX192" s="457">
        <v>3039</v>
      </c>
      <c r="DY192" s="362">
        <v>119755</v>
      </c>
      <c r="DZ192">
        <v>83262</v>
      </c>
      <c r="EA192">
        <v>-2503</v>
      </c>
    </row>
    <row r="193" spans="1:131">
      <c r="A193" s="362" t="s">
        <v>2600</v>
      </c>
      <c r="B193" s="457">
        <v>0</v>
      </c>
      <c r="C193" s="457">
        <v>0</v>
      </c>
      <c r="D193" s="457">
        <v>0</v>
      </c>
      <c r="E193" s="457">
        <v>0</v>
      </c>
      <c r="F193" s="457">
        <v>0</v>
      </c>
      <c r="G193" s="457">
        <v>0</v>
      </c>
      <c r="H193" s="457">
        <v>0</v>
      </c>
      <c r="I193" s="457">
        <v>0</v>
      </c>
      <c r="J193" s="457">
        <v>0</v>
      </c>
      <c r="K193" s="457">
        <v>0</v>
      </c>
      <c r="L193" s="457">
        <v>0</v>
      </c>
      <c r="M193" s="457">
        <v>0</v>
      </c>
      <c r="N193" s="457">
        <v>2</v>
      </c>
      <c r="O193" s="457">
        <v>0</v>
      </c>
      <c r="P193" s="457">
        <v>0</v>
      </c>
      <c r="Q193" s="457">
        <v>106</v>
      </c>
      <c r="R193" s="457">
        <v>0</v>
      </c>
      <c r="S193" s="457">
        <v>0</v>
      </c>
      <c r="T193" s="457">
        <v>0</v>
      </c>
      <c r="U193" s="457">
        <v>0</v>
      </c>
      <c r="V193" s="457">
        <v>0</v>
      </c>
      <c r="W193" s="457">
        <v>0</v>
      </c>
      <c r="X193" s="457">
        <v>0</v>
      </c>
      <c r="Y193" s="457">
        <v>0</v>
      </c>
      <c r="Z193" s="457">
        <v>0</v>
      </c>
      <c r="AA193" s="457">
        <v>0</v>
      </c>
      <c r="AB193" s="457">
        <v>0</v>
      </c>
      <c r="AC193" s="457">
        <v>0</v>
      </c>
      <c r="AD193" s="457">
        <v>0</v>
      </c>
      <c r="AE193" s="457">
        <v>0</v>
      </c>
      <c r="AF193" s="457">
        <v>0</v>
      </c>
      <c r="AG193" s="457">
        <v>0</v>
      </c>
      <c r="AH193" s="457">
        <v>0</v>
      </c>
      <c r="AI193" s="457">
        <v>0</v>
      </c>
      <c r="AJ193" s="457">
        <v>0</v>
      </c>
      <c r="AK193" s="457">
        <v>0</v>
      </c>
      <c r="AL193" s="457">
        <v>0</v>
      </c>
      <c r="AM193" s="457">
        <v>0</v>
      </c>
      <c r="AN193" s="457">
        <v>0</v>
      </c>
      <c r="AO193" s="457">
        <v>13317</v>
      </c>
      <c r="AP193" s="457">
        <v>936</v>
      </c>
      <c r="AQ193" s="457">
        <v>0</v>
      </c>
      <c r="AR193" s="457">
        <v>0</v>
      </c>
      <c r="AS193" s="457">
        <v>1229</v>
      </c>
      <c r="AT193" s="457">
        <v>0</v>
      </c>
      <c r="AU193" s="457">
        <v>251</v>
      </c>
      <c r="AV193" s="457">
        <v>19</v>
      </c>
      <c r="AW193" s="457">
        <v>0</v>
      </c>
      <c r="AX193" s="457">
        <v>23</v>
      </c>
      <c r="AY193" s="457">
        <v>433</v>
      </c>
      <c r="AZ193" s="457">
        <v>0</v>
      </c>
      <c r="BA193" s="457">
        <v>0</v>
      </c>
      <c r="BB193" s="457">
        <v>0</v>
      </c>
      <c r="BC193" s="457">
        <v>0</v>
      </c>
      <c r="BD193" s="457">
        <v>0</v>
      </c>
      <c r="BE193" s="457">
        <v>0</v>
      </c>
      <c r="BF193" s="457">
        <v>0</v>
      </c>
      <c r="BG193" s="457">
        <v>0</v>
      </c>
      <c r="BH193" s="457">
        <v>0</v>
      </c>
      <c r="BI193" s="457">
        <v>0</v>
      </c>
      <c r="BJ193" s="457">
        <v>0</v>
      </c>
      <c r="BK193" s="457">
        <v>0</v>
      </c>
      <c r="BL193" s="457">
        <v>0</v>
      </c>
      <c r="BM193" s="457">
        <v>0</v>
      </c>
      <c r="BN193" s="457">
        <v>0</v>
      </c>
      <c r="BO193" s="457">
        <v>0</v>
      </c>
      <c r="BP193" s="457">
        <v>0</v>
      </c>
      <c r="BQ193" s="457">
        <v>0</v>
      </c>
      <c r="BR193" s="457">
        <v>0</v>
      </c>
      <c r="BS193" s="457">
        <v>0</v>
      </c>
      <c r="BT193" s="457">
        <v>0</v>
      </c>
      <c r="BU193" s="457">
        <v>0</v>
      </c>
      <c r="BV193" s="457">
        <v>0</v>
      </c>
      <c r="BW193" s="457">
        <v>0</v>
      </c>
      <c r="BX193" s="457">
        <v>0</v>
      </c>
      <c r="BY193" s="457">
        <v>0</v>
      </c>
      <c r="BZ193" s="457">
        <v>0</v>
      </c>
      <c r="CA193" s="457">
        <v>0</v>
      </c>
      <c r="CB193" s="457">
        <v>0</v>
      </c>
      <c r="CC193" s="457">
        <v>0</v>
      </c>
      <c r="CD193" s="457">
        <v>0</v>
      </c>
      <c r="CE193" s="457">
        <v>220</v>
      </c>
      <c r="CF193" s="457">
        <v>0</v>
      </c>
      <c r="CG193" s="457">
        <v>0</v>
      </c>
      <c r="CH193" s="457">
        <v>0</v>
      </c>
      <c r="CI193" s="457">
        <v>0</v>
      </c>
      <c r="CJ193" s="457">
        <v>0</v>
      </c>
      <c r="CK193" s="457">
        <v>0</v>
      </c>
      <c r="CL193" s="457">
        <v>0</v>
      </c>
      <c r="CM193" s="457">
        <v>0</v>
      </c>
      <c r="CN193" s="457">
        <v>0</v>
      </c>
      <c r="CO193" s="457">
        <v>0</v>
      </c>
      <c r="CP193" s="457">
        <v>0</v>
      </c>
      <c r="CQ193" s="457">
        <v>0</v>
      </c>
      <c r="CR193" s="457">
        <v>0</v>
      </c>
      <c r="CS193" s="457">
        <v>0</v>
      </c>
      <c r="CT193" s="457">
        <v>0</v>
      </c>
      <c r="CU193" s="457">
        <v>0</v>
      </c>
      <c r="CV193" s="457">
        <v>0</v>
      </c>
      <c r="CW193" s="457">
        <v>2598</v>
      </c>
      <c r="CX193" s="457">
        <v>527</v>
      </c>
      <c r="CY193" s="457">
        <v>0</v>
      </c>
      <c r="CZ193" s="457">
        <v>0</v>
      </c>
      <c r="DA193" s="457">
        <v>0</v>
      </c>
      <c r="DB193" s="457">
        <v>0</v>
      </c>
      <c r="DC193" s="457">
        <v>0</v>
      </c>
      <c r="DD193" s="457">
        <v>0</v>
      </c>
      <c r="DE193" s="457">
        <v>0</v>
      </c>
      <c r="DF193" s="457">
        <v>0</v>
      </c>
      <c r="DG193" s="457">
        <v>0</v>
      </c>
      <c r="DH193" s="457">
        <v>0</v>
      </c>
      <c r="DI193" s="457">
        <v>177</v>
      </c>
      <c r="DJ193" s="457">
        <v>0</v>
      </c>
      <c r="DK193" s="457">
        <v>0</v>
      </c>
      <c r="DL193" s="457">
        <v>0</v>
      </c>
      <c r="DM193" s="457">
        <v>0</v>
      </c>
      <c r="DN193" s="457">
        <v>0</v>
      </c>
      <c r="DO193" s="457">
        <v>0</v>
      </c>
      <c r="DP193" s="457">
        <v>0</v>
      </c>
      <c r="DQ193" s="457">
        <v>0</v>
      </c>
      <c r="DR193" s="457">
        <v>202321</v>
      </c>
      <c r="DS193" s="457">
        <v>124793</v>
      </c>
      <c r="DT193" s="457">
        <v>106955</v>
      </c>
      <c r="DU193" s="457">
        <v>0</v>
      </c>
      <c r="DV193" s="457">
        <v>17270</v>
      </c>
      <c r="DW193" s="457">
        <v>596</v>
      </c>
      <c r="DX193" s="457">
        <v>-13317</v>
      </c>
      <c r="DY193" s="362">
        <v>121076</v>
      </c>
      <c r="DZ193">
        <v>44528</v>
      </c>
      <c r="EA193">
        <v>0</v>
      </c>
    </row>
    <row r="194" spans="1:131">
      <c r="A194" s="362" t="s">
        <v>2289</v>
      </c>
      <c r="B194" s="457">
        <v>0</v>
      </c>
      <c r="C194" s="457">
        <v>0</v>
      </c>
      <c r="D194" s="457">
        <v>0</v>
      </c>
      <c r="E194" s="457">
        <v>0</v>
      </c>
      <c r="F194" s="457">
        <v>0</v>
      </c>
      <c r="G194" s="457">
        <v>0</v>
      </c>
      <c r="H194" s="457">
        <v>0</v>
      </c>
      <c r="I194" s="457">
        <v>0</v>
      </c>
      <c r="J194" s="457">
        <v>0</v>
      </c>
      <c r="K194" s="457">
        <v>0</v>
      </c>
      <c r="L194" s="457">
        <v>0</v>
      </c>
      <c r="M194" s="457">
        <v>0</v>
      </c>
      <c r="N194" s="457">
        <v>0</v>
      </c>
      <c r="O194" s="457">
        <v>0</v>
      </c>
      <c r="P194" s="457">
        <v>0</v>
      </c>
      <c r="Q194" s="457">
        <v>3</v>
      </c>
      <c r="R194" s="457">
        <v>0</v>
      </c>
      <c r="S194" s="457">
        <v>0</v>
      </c>
      <c r="T194" s="457">
        <v>0</v>
      </c>
      <c r="U194" s="457">
        <v>0</v>
      </c>
      <c r="V194" s="457">
        <v>0</v>
      </c>
      <c r="W194" s="457">
        <v>0</v>
      </c>
      <c r="X194" s="457">
        <v>0</v>
      </c>
      <c r="Y194" s="457">
        <v>0</v>
      </c>
      <c r="Z194" s="457">
        <v>0</v>
      </c>
      <c r="AA194" s="457">
        <v>0</v>
      </c>
      <c r="AB194" s="457">
        <v>0</v>
      </c>
      <c r="AC194" s="457">
        <v>0</v>
      </c>
      <c r="AD194" s="457">
        <v>0</v>
      </c>
      <c r="AE194" s="457">
        <v>0</v>
      </c>
      <c r="AF194" s="457">
        <v>0</v>
      </c>
      <c r="AG194" s="457">
        <v>0</v>
      </c>
      <c r="AH194" s="457">
        <v>0</v>
      </c>
      <c r="AI194" s="457">
        <v>0</v>
      </c>
      <c r="AJ194" s="457">
        <v>0</v>
      </c>
      <c r="AK194" s="457">
        <v>0</v>
      </c>
      <c r="AL194" s="457">
        <v>0</v>
      </c>
      <c r="AM194" s="457">
        <v>0</v>
      </c>
      <c r="AN194" s="457">
        <v>0</v>
      </c>
      <c r="AO194" s="457">
        <v>4673</v>
      </c>
      <c r="AP194" s="457">
        <v>1108</v>
      </c>
      <c r="AQ194" s="457">
        <v>262</v>
      </c>
      <c r="AR194" s="457">
        <v>34</v>
      </c>
      <c r="AS194" s="457">
        <v>0</v>
      </c>
      <c r="AT194" s="457">
        <v>0</v>
      </c>
      <c r="AU194" s="457">
        <v>1465</v>
      </c>
      <c r="AV194" s="457">
        <v>0</v>
      </c>
      <c r="AW194" s="457">
        <v>0</v>
      </c>
      <c r="AX194" s="457">
        <v>641</v>
      </c>
      <c r="AY194" s="457">
        <v>70</v>
      </c>
      <c r="AZ194" s="457">
        <v>0</v>
      </c>
      <c r="BA194" s="457">
        <v>0</v>
      </c>
      <c r="BB194" s="457">
        <v>0</v>
      </c>
      <c r="BC194" s="457">
        <v>0</v>
      </c>
      <c r="BD194" s="457">
        <v>0</v>
      </c>
      <c r="BE194" s="457">
        <v>0</v>
      </c>
      <c r="BF194" s="457">
        <v>0</v>
      </c>
      <c r="BG194" s="457">
        <v>0</v>
      </c>
      <c r="BH194" s="457">
        <v>20</v>
      </c>
      <c r="BI194" s="457">
        <v>0</v>
      </c>
      <c r="BJ194" s="457">
        <v>0</v>
      </c>
      <c r="BK194" s="457">
        <v>0</v>
      </c>
      <c r="BL194" s="457">
        <v>0</v>
      </c>
      <c r="BM194" s="457">
        <v>0</v>
      </c>
      <c r="BN194" s="457">
        <v>0</v>
      </c>
      <c r="BO194" s="457">
        <v>0</v>
      </c>
      <c r="BP194" s="457">
        <v>0</v>
      </c>
      <c r="BQ194" s="457">
        <v>0</v>
      </c>
      <c r="BR194" s="457">
        <v>0</v>
      </c>
      <c r="BS194" s="457">
        <v>0</v>
      </c>
      <c r="BT194" s="457">
        <v>0</v>
      </c>
      <c r="BU194" s="457">
        <v>0</v>
      </c>
      <c r="BV194" s="457">
        <v>0</v>
      </c>
      <c r="BW194" s="457">
        <v>0</v>
      </c>
      <c r="BX194" s="457">
        <v>0</v>
      </c>
      <c r="BY194" s="457">
        <v>0</v>
      </c>
      <c r="BZ194" s="457">
        <v>0</v>
      </c>
      <c r="CA194" s="457">
        <v>0</v>
      </c>
      <c r="CB194" s="457">
        <v>10</v>
      </c>
      <c r="CC194" s="457">
        <v>0</v>
      </c>
      <c r="CD194" s="457">
        <v>0</v>
      </c>
      <c r="CE194" s="457">
        <v>508</v>
      </c>
      <c r="CF194" s="457">
        <v>8</v>
      </c>
      <c r="CG194" s="457">
        <v>0</v>
      </c>
      <c r="CH194" s="457">
        <v>0</v>
      </c>
      <c r="CI194" s="457">
        <v>0</v>
      </c>
      <c r="CJ194" s="457">
        <v>0</v>
      </c>
      <c r="CK194" s="457">
        <v>0</v>
      </c>
      <c r="CL194" s="457">
        <v>0</v>
      </c>
      <c r="CM194" s="457">
        <v>0</v>
      </c>
      <c r="CN194" s="457">
        <v>0</v>
      </c>
      <c r="CO194" s="457">
        <v>0</v>
      </c>
      <c r="CP194" s="457">
        <v>0</v>
      </c>
      <c r="CQ194" s="457">
        <v>0</v>
      </c>
      <c r="CR194" s="457">
        <v>0</v>
      </c>
      <c r="CS194" s="457">
        <v>0</v>
      </c>
      <c r="CT194" s="457">
        <v>316</v>
      </c>
      <c r="CU194" s="457">
        <v>0</v>
      </c>
      <c r="CV194" s="457">
        <v>0</v>
      </c>
      <c r="CW194" s="457">
        <v>6</v>
      </c>
      <c r="CX194" s="457">
        <v>1198</v>
      </c>
      <c r="CY194" s="457">
        <v>0</v>
      </c>
      <c r="CZ194" s="457">
        <v>0</v>
      </c>
      <c r="DA194" s="457">
        <v>0</v>
      </c>
      <c r="DB194" s="457">
        <v>0</v>
      </c>
      <c r="DC194" s="457">
        <v>0</v>
      </c>
      <c r="DD194" s="457">
        <v>0</v>
      </c>
      <c r="DE194" s="457">
        <v>0</v>
      </c>
      <c r="DF194" s="457">
        <v>0</v>
      </c>
      <c r="DG194" s="457">
        <v>0</v>
      </c>
      <c r="DH194" s="457">
        <v>0</v>
      </c>
      <c r="DI194" s="457">
        <v>796</v>
      </c>
      <c r="DJ194" s="457">
        <v>13</v>
      </c>
      <c r="DK194" s="457">
        <v>0</v>
      </c>
      <c r="DL194" s="457">
        <v>519</v>
      </c>
      <c r="DM194" s="457">
        <v>0</v>
      </c>
      <c r="DN194" s="457">
        <v>0</v>
      </c>
      <c r="DO194" s="457">
        <v>0</v>
      </c>
      <c r="DP194" s="457">
        <v>0</v>
      </c>
      <c r="DQ194" s="457">
        <v>0</v>
      </c>
      <c r="DR194" s="457">
        <v>61225</v>
      </c>
      <c r="DS194" s="457">
        <v>0</v>
      </c>
      <c r="DT194" s="457">
        <v>48624</v>
      </c>
      <c r="DU194" s="457">
        <v>0</v>
      </c>
      <c r="DV194" s="457">
        <v>104670</v>
      </c>
      <c r="DW194" s="457">
        <v>17787</v>
      </c>
      <c r="DX194" s="457">
        <v>0</v>
      </c>
      <c r="DY194" s="362">
        <v>467</v>
      </c>
      <c r="DZ194">
        <v>848</v>
      </c>
      <c r="EA194">
        <v>0</v>
      </c>
    </row>
    <row r="195" spans="1:131">
      <c r="A195" s="362" t="s">
        <v>2298</v>
      </c>
      <c r="B195" s="457">
        <v>0</v>
      </c>
      <c r="C195" s="457">
        <v>0</v>
      </c>
      <c r="D195" s="457">
        <v>0</v>
      </c>
      <c r="E195" s="457">
        <v>0</v>
      </c>
      <c r="F195" s="457">
        <v>0</v>
      </c>
      <c r="G195" s="457">
        <v>0</v>
      </c>
      <c r="H195" s="457">
        <v>0</v>
      </c>
      <c r="I195" s="457">
        <v>0</v>
      </c>
      <c r="J195" s="457">
        <v>0</v>
      </c>
      <c r="K195" s="457">
        <v>0</v>
      </c>
      <c r="L195" s="457">
        <v>0</v>
      </c>
      <c r="M195" s="457">
        <v>0</v>
      </c>
      <c r="N195" s="457">
        <v>473</v>
      </c>
      <c r="O195" s="457">
        <v>0</v>
      </c>
      <c r="P195" s="457">
        <v>0</v>
      </c>
      <c r="Q195" s="457">
        <v>245</v>
      </c>
      <c r="R195" s="457">
        <v>0</v>
      </c>
      <c r="S195" s="457">
        <v>0</v>
      </c>
      <c r="T195" s="457">
        <v>0</v>
      </c>
      <c r="U195" s="457">
        <v>0</v>
      </c>
      <c r="V195" s="457">
        <v>0</v>
      </c>
      <c r="W195" s="457">
        <v>0</v>
      </c>
      <c r="X195" s="457">
        <v>400</v>
      </c>
      <c r="Y195" s="457">
        <v>0</v>
      </c>
      <c r="Z195" s="457">
        <v>0</v>
      </c>
      <c r="AA195" s="457">
        <v>0</v>
      </c>
      <c r="AB195" s="457">
        <v>0</v>
      </c>
      <c r="AC195" s="457">
        <v>0</v>
      </c>
      <c r="AD195" s="457">
        <v>0</v>
      </c>
      <c r="AE195" s="457">
        <v>0</v>
      </c>
      <c r="AF195" s="457">
        <v>0</v>
      </c>
      <c r="AG195" s="457">
        <v>0</v>
      </c>
      <c r="AH195" s="457">
        <v>0</v>
      </c>
      <c r="AI195" s="457">
        <v>42</v>
      </c>
      <c r="AJ195" s="457">
        <v>1410</v>
      </c>
      <c r="AK195" s="457">
        <v>0</v>
      </c>
      <c r="AL195" s="457">
        <v>0</v>
      </c>
      <c r="AM195" s="457">
        <v>0</v>
      </c>
      <c r="AN195" s="457">
        <v>0</v>
      </c>
      <c r="AO195" s="457">
        <v>1844</v>
      </c>
      <c r="AP195" s="457">
        <v>0</v>
      </c>
      <c r="AQ195" s="457">
        <v>0</v>
      </c>
      <c r="AR195" s="457">
        <v>928</v>
      </c>
      <c r="AS195" s="457">
        <v>50</v>
      </c>
      <c r="AT195" s="457">
        <v>0</v>
      </c>
      <c r="AU195" s="457">
        <v>194</v>
      </c>
      <c r="AV195" s="457">
        <v>0</v>
      </c>
      <c r="AW195" s="457">
        <v>0</v>
      </c>
      <c r="AX195" s="457">
        <v>83</v>
      </c>
      <c r="AY195" s="457">
        <v>0</v>
      </c>
      <c r="AZ195" s="457">
        <v>0</v>
      </c>
      <c r="BA195" s="457">
        <v>0</v>
      </c>
      <c r="BB195" s="457">
        <v>0</v>
      </c>
      <c r="BC195" s="457">
        <v>0</v>
      </c>
      <c r="BD195" s="457">
        <v>0</v>
      </c>
      <c r="BE195" s="457">
        <v>0</v>
      </c>
      <c r="BF195" s="457">
        <v>0</v>
      </c>
      <c r="BG195" s="457">
        <v>0</v>
      </c>
      <c r="BH195" s="457">
        <v>0</v>
      </c>
      <c r="BI195" s="457">
        <v>0</v>
      </c>
      <c r="BJ195" s="457">
        <v>0</v>
      </c>
      <c r="BK195" s="457">
        <v>0</v>
      </c>
      <c r="BL195" s="457">
        <v>0</v>
      </c>
      <c r="BM195" s="457">
        <v>0</v>
      </c>
      <c r="BN195" s="457">
        <v>0</v>
      </c>
      <c r="BO195" s="457">
        <v>0</v>
      </c>
      <c r="BP195" s="457">
        <v>0</v>
      </c>
      <c r="BQ195" s="457">
        <v>0</v>
      </c>
      <c r="BR195" s="457">
        <v>0</v>
      </c>
      <c r="BS195" s="457">
        <v>0</v>
      </c>
      <c r="BT195" s="457">
        <v>0</v>
      </c>
      <c r="BU195" s="457">
        <v>0</v>
      </c>
      <c r="BV195" s="457">
        <v>0</v>
      </c>
      <c r="BW195" s="457">
        <v>0</v>
      </c>
      <c r="BX195" s="457">
        <v>0</v>
      </c>
      <c r="BY195" s="457">
        <v>0</v>
      </c>
      <c r="BZ195" s="457">
        <v>0</v>
      </c>
      <c r="CA195" s="457">
        <v>0</v>
      </c>
      <c r="CB195" s="457">
        <v>95</v>
      </c>
      <c r="CC195" s="457">
        <v>0</v>
      </c>
      <c r="CD195" s="457">
        <v>0</v>
      </c>
      <c r="CE195" s="457">
        <v>0</v>
      </c>
      <c r="CF195" s="457">
        <v>0</v>
      </c>
      <c r="CG195" s="457">
        <v>0</v>
      </c>
      <c r="CH195" s="457">
        <v>22</v>
      </c>
      <c r="CI195" s="457">
        <v>0</v>
      </c>
      <c r="CJ195" s="457">
        <v>0</v>
      </c>
      <c r="CK195" s="457">
        <v>0</v>
      </c>
      <c r="CL195" s="457">
        <v>0</v>
      </c>
      <c r="CM195" s="457">
        <v>0</v>
      </c>
      <c r="CN195" s="457">
        <v>0</v>
      </c>
      <c r="CO195" s="457">
        <v>0</v>
      </c>
      <c r="CP195" s="457">
        <v>0</v>
      </c>
      <c r="CQ195" s="457">
        <v>0</v>
      </c>
      <c r="CR195" s="457">
        <v>0</v>
      </c>
      <c r="CS195" s="457">
        <v>0</v>
      </c>
      <c r="CT195" s="457">
        <v>0</v>
      </c>
      <c r="CU195" s="457">
        <v>0</v>
      </c>
      <c r="CV195" s="457">
        <v>0</v>
      </c>
      <c r="CW195" s="457">
        <v>0</v>
      </c>
      <c r="CX195" s="457">
        <v>0</v>
      </c>
      <c r="CY195" s="457">
        <v>0</v>
      </c>
      <c r="CZ195" s="457">
        <v>225</v>
      </c>
      <c r="DA195" s="457">
        <v>0</v>
      </c>
      <c r="DB195" s="457">
        <v>0</v>
      </c>
      <c r="DC195" s="457">
        <v>0</v>
      </c>
      <c r="DD195" s="457">
        <v>0</v>
      </c>
      <c r="DE195" s="457">
        <v>0</v>
      </c>
      <c r="DF195" s="457">
        <v>0</v>
      </c>
      <c r="DG195" s="457">
        <v>0</v>
      </c>
      <c r="DH195" s="457">
        <v>0</v>
      </c>
      <c r="DI195" s="457">
        <v>0</v>
      </c>
      <c r="DJ195" s="457">
        <v>0</v>
      </c>
      <c r="DK195" s="457">
        <v>0</v>
      </c>
      <c r="DL195" s="457">
        <v>0</v>
      </c>
      <c r="DM195" s="457">
        <v>0</v>
      </c>
      <c r="DN195" s="457">
        <v>0</v>
      </c>
      <c r="DO195" s="457">
        <v>0</v>
      </c>
      <c r="DP195" s="457">
        <v>0</v>
      </c>
      <c r="DQ195" s="457">
        <v>130</v>
      </c>
      <c r="DR195" s="457">
        <v>85309</v>
      </c>
      <c r="DS195" s="457">
        <v>0</v>
      </c>
      <c r="DT195" s="457">
        <v>64427</v>
      </c>
      <c r="DU195" s="457">
        <v>20882</v>
      </c>
      <c r="DV195" s="457">
        <v>80093</v>
      </c>
      <c r="DW195" s="457">
        <v>3462</v>
      </c>
      <c r="DX195" s="457">
        <v>0</v>
      </c>
      <c r="DY195" s="362">
        <v>15797</v>
      </c>
      <c r="DZ195">
        <v>3536</v>
      </c>
      <c r="EA195">
        <v>0</v>
      </c>
    </row>
    <row r="196" spans="1:131">
      <c r="A196" s="362" t="s">
        <v>2367</v>
      </c>
      <c r="B196" s="457">
        <v>0</v>
      </c>
      <c r="C196" s="457">
        <v>0</v>
      </c>
      <c r="D196" s="457">
        <v>0</v>
      </c>
      <c r="E196" s="457">
        <v>0</v>
      </c>
      <c r="F196" s="457">
        <v>0</v>
      </c>
      <c r="G196" s="457">
        <v>0</v>
      </c>
      <c r="H196" s="457">
        <v>0</v>
      </c>
      <c r="I196" s="457">
        <v>0</v>
      </c>
      <c r="J196" s="457">
        <v>0</v>
      </c>
      <c r="K196" s="457">
        <v>0</v>
      </c>
      <c r="L196" s="457">
        <v>0</v>
      </c>
      <c r="M196" s="457">
        <v>0</v>
      </c>
      <c r="N196" s="457">
        <v>12301</v>
      </c>
      <c r="O196" s="457">
        <v>0</v>
      </c>
      <c r="P196" s="457">
        <v>0</v>
      </c>
      <c r="Q196" s="457">
        <v>307</v>
      </c>
      <c r="R196" s="457">
        <v>0</v>
      </c>
      <c r="S196" s="457">
        <v>0</v>
      </c>
      <c r="T196" s="457">
        <v>0</v>
      </c>
      <c r="U196" s="457">
        <v>0</v>
      </c>
      <c r="V196" s="457">
        <v>0</v>
      </c>
      <c r="W196" s="457">
        <v>0</v>
      </c>
      <c r="X196" s="457">
        <v>0</v>
      </c>
      <c r="Y196" s="457">
        <v>0</v>
      </c>
      <c r="Z196" s="457">
        <v>0</v>
      </c>
      <c r="AA196" s="457">
        <v>0</v>
      </c>
      <c r="AB196" s="457">
        <v>0</v>
      </c>
      <c r="AC196" s="457">
        <v>0</v>
      </c>
      <c r="AD196" s="457">
        <v>0</v>
      </c>
      <c r="AE196" s="457">
        <v>0</v>
      </c>
      <c r="AF196" s="457">
        <v>11005</v>
      </c>
      <c r="AG196" s="457">
        <v>0</v>
      </c>
      <c r="AH196" s="457">
        <v>0</v>
      </c>
      <c r="AI196" s="457">
        <v>0</v>
      </c>
      <c r="AJ196" s="457">
        <v>0</v>
      </c>
      <c r="AK196" s="457">
        <v>0</v>
      </c>
      <c r="AL196" s="457">
        <v>0</v>
      </c>
      <c r="AM196" s="457">
        <v>0</v>
      </c>
      <c r="AN196" s="457">
        <v>0</v>
      </c>
      <c r="AO196" s="457">
        <v>7094</v>
      </c>
      <c r="AP196" s="457">
        <v>779</v>
      </c>
      <c r="AQ196" s="457">
        <v>3537</v>
      </c>
      <c r="AR196" s="457">
        <v>11</v>
      </c>
      <c r="AS196" s="457">
        <v>78</v>
      </c>
      <c r="AT196" s="457">
        <v>0</v>
      </c>
      <c r="AU196" s="457">
        <v>596</v>
      </c>
      <c r="AV196" s="457">
        <v>0</v>
      </c>
      <c r="AW196" s="457">
        <v>0</v>
      </c>
      <c r="AX196" s="457">
        <v>189</v>
      </c>
      <c r="AY196" s="457">
        <v>0</v>
      </c>
      <c r="AZ196" s="457">
        <v>0</v>
      </c>
      <c r="BA196" s="457">
        <v>0</v>
      </c>
      <c r="BB196" s="457">
        <v>0</v>
      </c>
      <c r="BC196" s="457">
        <v>0</v>
      </c>
      <c r="BD196" s="457">
        <v>0</v>
      </c>
      <c r="BE196" s="457">
        <v>0</v>
      </c>
      <c r="BF196" s="457">
        <v>0</v>
      </c>
      <c r="BG196" s="457">
        <v>0</v>
      </c>
      <c r="BH196" s="457">
        <v>0</v>
      </c>
      <c r="BI196" s="457">
        <v>0</v>
      </c>
      <c r="BJ196" s="457">
        <v>0</v>
      </c>
      <c r="BK196" s="457">
        <v>0</v>
      </c>
      <c r="BL196" s="457">
        <v>0</v>
      </c>
      <c r="BM196" s="457">
        <v>0</v>
      </c>
      <c r="BN196" s="457">
        <v>0</v>
      </c>
      <c r="BO196" s="457">
        <v>0</v>
      </c>
      <c r="BP196" s="457">
        <v>0</v>
      </c>
      <c r="BQ196" s="457">
        <v>0</v>
      </c>
      <c r="BR196" s="457">
        <v>0</v>
      </c>
      <c r="BS196" s="457">
        <v>0</v>
      </c>
      <c r="BT196" s="457">
        <v>0</v>
      </c>
      <c r="BU196" s="457">
        <v>0</v>
      </c>
      <c r="BV196" s="457">
        <v>0</v>
      </c>
      <c r="BW196" s="457">
        <v>0</v>
      </c>
      <c r="BX196" s="457">
        <v>0</v>
      </c>
      <c r="BY196" s="457">
        <v>0</v>
      </c>
      <c r="BZ196" s="457">
        <v>0</v>
      </c>
      <c r="CA196" s="457">
        <v>0</v>
      </c>
      <c r="CB196" s="457">
        <v>0</v>
      </c>
      <c r="CC196" s="457">
        <v>0</v>
      </c>
      <c r="CD196" s="457">
        <v>0</v>
      </c>
      <c r="CE196" s="457">
        <v>0</v>
      </c>
      <c r="CF196" s="457">
        <v>0</v>
      </c>
      <c r="CG196" s="457">
        <v>0</v>
      </c>
      <c r="CH196" s="457">
        <v>23</v>
      </c>
      <c r="CI196" s="457">
        <v>0</v>
      </c>
      <c r="CJ196" s="457">
        <v>0</v>
      </c>
      <c r="CK196" s="457">
        <v>0</v>
      </c>
      <c r="CL196" s="457">
        <v>0</v>
      </c>
      <c r="CM196" s="457">
        <v>0</v>
      </c>
      <c r="CN196" s="457">
        <v>0</v>
      </c>
      <c r="CO196" s="457">
        <v>0</v>
      </c>
      <c r="CP196" s="457">
        <v>0</v>
      </c>
      <c r="CQ196" s="457">
        <v>0</v>
      </c>
      <c r="CR196" s="457">
        <v>0</v>
      </c>
      <c r="CS196" s="457">
        <v>0</v>
      </c>
      <c r="CT196" s="457">
        <v>0</v>
      </c>
      <c r="CU196" s="457">
        <v>0</v>
      </c>
      <c r="CV196" s="457">
        <v>0</v>
      </c>
      <c r="CW196" s="457">
        <v>12120</v>
      </c>
      <c r="CX196" s="457">
        <v>0</v>
      </c>
      <c r="CY196" s="457">
        <v>0</v>
      </c>
      <c r="CZ196" s="457">
        <v>55</v>
      </c>
      <c r="DA196" s="457">
        <v>0</v>
      </c>
      <c r="DB196" s="457">
        <v>0</v>
      </c>
      <c r="DC196" s="457">
        <v>0</v>
      </c>
      <c r="DD196" s="457">
        <v>0</v>
      </c>
      <c r="DE196" s="457">
        <v>0</v>
      </c>
      <c r="DF196" s="457">
        <v>0</v>
      </c>
      <c r="DG196" s="457">
        <v>0</v>
      </c>
      <c r="DH196" s="457">
        <v>0</v>
      </c>
      <c r="DI196" s="457">
        <v>1310</v>
      </c>
      <c r="DJ196" s="457">
        <v>405</v>
      </c>
      <c r="DK196" s="457">
        <v>5374</v>
      </c>
      <c r="DL196" s="457">
        <v>50001</v>
      </c>
      <c r="DM196" s="457">
        <v>0</v>
      </c>
      <c r="DN196" s="457">
        <v>0</v>
      </c>
      <c r="DO196" s="457">
        <v>0</v>
      </c>
      <c r="DP196" s="457">
        <v>0</v>
      </c>
      <c r="DQ196" s="457">
        <v>0</v>
      </c>
      <c r="DR196" s="457">
        <v>449666</v>
      </c>
      <c r="DS196" s="457">
        <v>199205</v>
      </c>
      <c r="DT196" s="457">
        <v>311507.72700000001</v>
      </c>
      <c r="DU196" s="457">
        <v>0</v>
      </c>
      <c r="DV196" s="457">
        <v>65343</v>
      </c>
      <c r="DW196" s="457">
        <v>18744.51367</v>
      </c>
      <c r="DX196" s="457">
        <v>226</v>
      </c>
      <c r="DY196" s="362">
        <v>41540</v>
      </c>
      <c r="DZ196">
        <v>1229</v>
      </c>
      <c r="EA196">
        <v>0</v>
      </c>
    </row>
    <row r="197" spans="1:131">
      <c r="A197" s="362" t="s">
        <v>2612</v>
      </c>
      <c r="B197" s="457">
        <v>0</v>
      </c>
      <c r="C197" s="457">
        <v>0</v>
      </c>
      <c r="D197" s="457">
        <v>0</v>
      </c>
      <c r="E197" s="457">
        <v>0</v>
      </c>
      <c r="F197" s="457">
        <v>0</v>
      </c>
      <c r="G197" s="457">
        <v>0</v>
      </c>
      <c r="H197" s="457">
        <v>0</v>
      </c>
      <c r="I197" s="457">
        <v>0</v>
      </c>
      <c r="J197" s="457">
        <v>0</v>
      </c>
      <c r="K197" s="457">
        <v>0</v>
      </c>
      <c r="L197" s="457">
        <v>0</v>
      </c>
      <c r="M197" s="457">
        <v>0</v>
      </c>
      <c r="N197" s="457">
        <v>0</v>
      </c>
      <c r="O197" s="457">
        <v>0</v>
      </c>
      <c r="P197" s="457">
        <v>0</v>
      </c>
      <c r="Q197" s="457">
        <v>254</v>
      </c>
      <c r="R197" s="457">
        <v>0</v>
      </c>
      <c r="S197" s="457">
        <v>0</v>
      </c>
      <c r="T197" s="457">
        <v>0</v>
      </c>
      <c r="U197" s="457">
        <v>0</v>
      </c>
      <c r="V197" s="457">
        <v>0</v>
      </c>
      <c r="W197" s="457">
        <v>0</v>
      </c>
      <c r="X197" s="457">
        <v>0</v>
      </c>
      <c r="Y197" s="457">
        <v>0</v>
      </c>
      <c r="Z197" s="457">
        <v>0</v>
      </c>
      <c r="AA197" s="457">
        <v>0</v>
      </c>
      <c r="AB197" s="457">
        <v>0</v>
      </c>
      <c r="AC197" s="457">
        <v>0</v>
      </c>
      <c r="AD197" s="457">
        <v>0</v>
      </c>
      <c r="AE197" s="457">
        <v>0</v>
      </c>
      <c r="AF197" s="457">
        <v>0</v>
      </c>
      <c r="AG197" s="457">
        <v>0</v>
      </c>
      <c r="AH197" s="457">
        <v>0</v>
      </c>
      <c r="AI197" s="457">
        <v>0</v>
      </c>
      <c r="AJ197" s="457">
        <v>0</v>
      </c>
      <c r="AK197" s="457">
        <v>0</v>
      </c>
      <c r="AL197" s="457">
        <v>0</v>
      </c>
      <c r="AM197" s="457">
        <v>0</v>
      </c>
      <c r="AN197" s="457">
        <v>0</v>
      </c>
      <c r="AO197" s="457">
        <v>404</v>
      </c>
      <c r="AP197" s="457">
        <v>3445</v>
      </c>
      <c r="AQ197" s="457">
        <v>0</v>
      </c>
      <c r="AR197" s="457">
        <v>5475</v>
      </c>
      <c r="AS197" s="457">
        <v>191</v>
      </c>
      <c r="AT197" s="457">
        <v>0</v>
      </c>
      <c r="AU197" s="457">
        <v>1362</v>
      </c>
      <c r="AV197" s="457">
        <v>180</v>
      </c>
      <c r="AW197" s="457">
        <v>0</v>
      </c>
      <c r="AX197" s="457">
        <v>0</v>
      </c>
      <c r="AY197" s="457">
        <v>0</v>
      </c>
      <c r="AZ197" s="457">
        <v>0</v>
      </c>
      <c r="BA197" s="457">
        <v>0</v>
      </c>
      <c r="BB197" s="457">
        <v>0</v>
      </c>
      <c r="BC197" s="457">
        <v>0</v>
      </c>
      <c r="BD197" s="457">
        <v>0</v>
      </c>
      <c r="BE197" s="457">
        <v>0</v>
      </c>
      <c r="BF197" s="457">
        <v>0</v>
      </c>
      <c r="BG197" s="457">
        <v>0</v>
      </c>
      <c r="BH197" s="457">
        <v>0</v>
      </c>
      <c r="BI197" s="457">
        <v>0</v>
      </c>
      <c r="BJ197" s="457">
        <v>0</v>
      </c>
      <c r="BK197" s="457">
        <v>0</v>
      </c>
      <c r="BL197" s="457">
        <v>0</v>
      </c>
      <c r="BM197" s="457">
        <v>0</v>
      </c>
      <c r="BN197" s="457">
        <v>0</v>
      </c>
      <c r="BO197" s="457">
        <v>0</v>
      </c>
      <c r="BP197" s="457">
        <v>0</v>
      </c>
      <c r="BQ197" s="457">
        <v>0</v>
      </c>
      <c r="BR197" s="457">
        <v>0</v>
      </c>
      <c r="BS197" s="457">
        <v>0</v>
      </c>
      <c r="BT197" s="457">
        <v>0</v>
      </c>
      <c r="BU197" s="457">
        <v>0</v>
      </c>
      <c r="BV197" s="457">
        <v>0</v>
      </c>
      <c r="BW197" s="457">
        <v>0</v>
      </c>
      <c r="BX197" s="457">
        <v>0</v>
      </c>
      <c r="BY197" s="457">
        <v>0</v>
      </c>
      <c r="BZ197" s="457">
        <v>0</v>
      </c>
      <c r="CA197" s="457">
        <v>0</v>
      </c>
      <c r="CB197" s="457">
        <v>0</v>
      </c>
      <c r="CC197" s="457">
        <v>0</v>
      </c>
      <c r="CD197" s="457">
        <v>0</v>
      </c>
      <c r="CE197" s="457">
        <v>563</v>
      </c>
      <c r="CF197" s="457">
        <v>63</v>
      </c>
      <c r="CG197" s="457">
        <v>0</v>
      </c>
      <c r="CH197" s="457">
        <v>0</v>
      </c>
      <c r="CI197" s="457">
        <v>0</v>
      </c>
      <c r="CJ197" s="457">
        <v>0</v>
      </c>
      <c r="CK197" s="457">
        <v>0</v>
      </c>
      <c r="CL197" s="457">
        <v>0</v>
      </c>
      <c r="CM197" s="457">
        <v>0</v>
      </c>
      <c r="CN197" s="457">
        <v>0</v>
      </c>
      <c r="CO197" s="457">
        <v>0</v>
      </c>
      <c r="CP197" s="457">
        <v>0</v>
      </c>
      <c r="CQ197" s="457">
        <v>0</v>
      </c>
      <c r="CR197" s="457">
        <v>0</v>
      </c>
      <c r="CS197" s="457">
        <v>0</v>
      </c>
      <c r="CT197" s="457">
        <v>0</v>
      </c>
      <c r="CU197" s="457">
        <v>0</v>
      </c>
      <c r="CV197" s="457">
        <v>0</v>
      </c>
      <c r="CW197" s="457">
        <v>605</v>
      </c>
      <c r="CX197" s="457">
        <v>0</v>
      </c>
      <c r="CY197" s="457">
        <v>0</v>
      </c>
      <c r="CZ197" s="457">
        <v>0</v>
      </c>
      <c r="DA197" s="457">
        <v>0</v>
      </c>
      <c r="DB197" s="457">
        <v>0</v>
      </c>
      <c r="DC197" s="457">
        <v>0</v>
      </c>
      <c r="DD197" s="457">
        <v>0</v>
      </c>
      <c r="DE197" s="457">
        <v>0</v>
      </c>
      <c r="DF197" s="457">
        <v>0</v>
      </c>
      <c r="DG197" s="457">
        <v>0</v>
      </c>
      <c r="DH197" s="457">
        <v>0</v>
      </c>
      <c r="DI197" s="457">
        <v>600</v>
      </c>
      <c r="DJ197" s="457">
        <v>0</v>
      </c>
      <c r="DK197" s="457">
        <v>0</v>
      </c>
      <c r="DL197" s="457">
        <v>629</v>
      </c>
      <c r="DM197" s="457">
        <v>0</v>
      </c>
      <c r="DN197" s="457">
        <v>28289</v>
      </c>
      <c r="DO197" s="457">
        <v>0</v>
      </c>
      <c r="DP197" s="457">
        <v>0</v>
      </c>
      <c r="DQ197" s="457">
        <v>0</v>
      </c>
      <c r="DR197" s="457">
        <v>81709</v>
      </c>
      <c r="DS197" s="457">
        <v>0</v>
      </c>
      <c r="DT197" s="457">
        <v>73850</v>
      </c>
      <c r="DU197" s="457">
        <v>0</v>
      </c>
      <c r="DV197" s="457">
        <v>44760</v>
      </c>
      <c r="DW197" s="457">
        <v>867</v>
      </c>
      <c r="DX197" s="457">
        <v>0</v>
      </c>
      <c r="DY197" s="362">
        <v>31357</v>
      </c>
      <c r="DZ197">
        <v>2983</v>
      </c>
      <c r="EA197">
        <v>0</v>
      </c>
    </row>
    <row r="198" spans="1:131">
      <c r="A198" s="362" t="s">
        <v>2762</v>
      </c>
      <c r="B198" s="457">
        <v>0</v>
      </c>
      <c r="C198" s="457">
        <v>0</v>
      </c>
      <c r="D198" s="457">
        <v>0</v>
      </c>
      <c r="E198" s="457">
        <v>0</v>
      </c>
      <c r="F198" s="457">
        <v>0</v>
      </c>
      <c r="G198" s="457">
        <v>0</v>
      </c>
      <c r="H198" s="457">
        <v>0</v>
      </c>
      <c r="I198" s="457">
        <v>247</v>
      </c>
      <c r="J198" s="457">
        <v>0</v>
      </c>
      <c r="K198" s="457">
        <v>0</v>
      </c>
      <c r="L198" s="457">
        <v>0</v>
      </c>
      <c r="M198" s="457">
        <v>0</v>
      </c>
      <c r="N198" s="457">
        <v>144</v>
      </c>
      <c r="O198" s="457">
        <v>0</v>
      </c>
      <c r="P198" s="457">
        <v>0</v>
      </c>
      <c r="Q198" s="457">
        <v>181</v>
      </c>
      <c r="R198" s="457">
        <v>0</v>
      </c>
      <c r="S198" s="457">
        <v>3</v>
      </c>
      <c r="T198" s="457">
        <v>0</v>
      </c>
      <c r="U198" s="457">
        <v>0</v>
      </c>
      <c r="V198" s="457">
        <v>0</v>
      </c>
      <c r="W198" s="457">
        <v>0</v>
      </c>
      <c r="X198" s="457">
        <v>0</v>
      </c>
      <c r="Y198" s="457">
        <v>0</v>
      </c>
      <c r="Z198" s="457">
        <v>0</v>
      </c>
      <c r="AA198" s="457">
        <v>0</v>
      </c>
      <c r="AB198" s="457">
        <v>0</v>
      </c>
      <c r="AC198" s="457">
        <v>0</v>
      </c>
      <c r="AD198" s="457">
        <v>0</v>
      </c>
      <c r="AE198" s="457">
        <v>0</v>
      </c>
      <c r="AF198" s="457">
        <v>0</v>
      </c>
      <c r="AG198" s="457">
        <v>0</v>
      </c>
      <c r="AH198" s="457">
        <v>0</v>
      </c>
      <c r="AI198" s="457">
        <v>0</v>
      </c>
      <c r="AJ198" s="457">
        <v>0</v>
      </c>
      <c r="AK198" s="457">
        <v>0</v>
      </c>
      <c r="AL198" s="457">
        <v>0</v>
      </c>
      <c r="AM198" s="457">
        <v>0</v>
      </c>
      <c r="AN198" s="457">
        <v>0</v>
      </c>
      <c r="AO198" s="457">
        <v>1254</v>
      </c>
      <c r="AP198" s="457">
        <v>3352</v>
      </c>
      <c r="AQ198" s="457">
        <v>2512</v>
      </c>
      <c r="AR198" s="457">
        <v>39</v>
      </c>
      <c r="AS198" s="457">
        <v>0</v>
      </c>
      <c r="AT198" s="457">
        <v>0</v>
      </c>
      <c r="AU198" s="457">
        <v>2350</v>
      </c>
      <c r="AV198" s="457">
        <v>0</v>
      </c>
      <c r="AW198" s="457">
        <v>0</v>
      </c>
      <c r="AX198" s="457">
        <v>499</v>
      </c>
      <c r="AY198" s="457">
        <v>0</v>
      </c>
      <c r="AZ198" s="457">
        <v>0</v>
      </c>
      <c r="BA198" s="457">
        <v>0</v>
      </c>
      <c r="BB198" s="457">
        <v>0</v>
      </c>
      <c r="BC198" s="457">
        <v>0</v>
      </c>
      <c r="BD198" s="457">
        <v>0</v>
      </c>
      <c r="BE198" s="457">
        <v>0</v>
      </c>
      <c r="BF198" s="457">
        <v>0</v>
      </c>
      <c r="BG198" s="457">
        <v>17</v>
      </c>
      <c r="BH198" s="457">
        <v>0</v>
      </c>
      <c r="BI198" s="457">
        <v>0</v>
      </c>
      <c r="BJ198" s="457">
        <v>0</v>
      </c>
      <c r="BK198" s="457">
        <v>0</v>
      </c>
      <c r="BL198" s="457">
        <v>0</v>
      </c>
      <c r="BM198" s="457">
        <v>0</v>
      </c>
      <c r="BN198" s="457">
        <v>0</v>
      </c>
      <c r="BO198" s="457">
        <v>0</v>
      </c>
      <c r="BP198" s="457">
        <v>0</v>
      </c>
      <c r="BQ198" s="457">
        <v>0</v>
      </c>
      <c r="BR198" s="457">
        <v>0</v>
      </c>
      <c r="BS198" s="457">
        <v>0</v>
      </c>
      <c r="BT198" s="457">
        <v>0</v>
      </c>
      <c r="BU198" s="457">
        <v>0</v>
      </c>
      <c r="BV198" s="457">
        <v>0</v>
      </c>
      <c r="BW198" s="457">
        <v>0</v>
      </c>
      <c r="BX198" s="457">
        <v>0</v>
      </c>
      <c r="BY198" s="457">
        <v>0</v>
      </c>
      <c r="BZ198" s="457">
        <v>0</v>
      </c>
      <c r="CA198" s="457">
        <v>0</v>
      </c>
      <c r="CB198" s="457">
        <v>531</v>
      </c>
      <c r="CC198" s="457">
        <v>0</v>
      </c>
      <c r="CD198" s="457">
        <v>0</v>
      </c>
      <c r="CE198" s="457">
        <v>0</v>
      </c>
      <c r="CF198" s="457">
        <v>0</v>
      </c>
      <c r="CG198" s="457">
        <v>0</v>
      </c>
      <c r="CH198" s="457">
        <v>0</v>
      </c>
      <c r="CI198" s="457">
        <v>0</v>
      </c>
      <c r="CJ198" s="457">
        <v>0</v>
      </c>
      <c r="CK198" s="457">
        <v>0</v>
      </c>
      <c r="CL198" s="457">
        <v>0</v>
      </c>
      <c r="CM198" s="457">
        <v>0</v>
      </c>
      <c r="CN198" s="457">
        <v>0</v>
      </c>
      <c r="CO198" s="457">
        <v>0</v>
      </c>
      <c r="CP198" s="457">
        <v>2</v>
      </c>
      <c r="CQ198" s="457">
        <v>0</v>
      </c>
      <c r="CR198" s="457">
        <v>0</v>
      </c>
      <c r="CS198" s="457">
        <v>0</v>
      </c>
      <c r="CT198" s="457">
        <v>0</v>
      </c>
      <c r="CU198" s="457">
        <v>0</v>
      </c>
      <c r="CV198" s="457">
        <v>0</v>
      </c>
      <c r="CW198" s="457">
        <v>135</v>
      </c>
      <c r="CX198" s="457">
        <v>306</v>
      </c>
      <c r="CY198" s="457">
        <v>402</v>
      </c>
      <c r="CZ198" s="457">
        <v>78</v>
      </c>
      <c r="DA198" s="457">
        <v>0</v>
      </c>
      <c r="DB198" s="457">
        <v>0</v>
      </c>
      <c r="DC198" s="457">
        <v>0</v>
      </c>
      <c r="DD198" s="457">
        <v>0</v>
      </c>
      <c r="DE198" s="457">
        <v>0</v>
      </c>
      <c r="DF198" s="457">
        <v>0</v>
      </c>
      <c r="DG198" s="457">
        <v>0</v>
      </c>
      <c r="DH198" s="457">
        <v>0</v>
      </c>
      <c r="DI198" s="457">
        <v>123</v>
      </c>
      <c r="DJ198" s="457">
        <v>145</v>
      </c>
      <c r="DK198" s="457">
        <v>2</v>
      </c>
      <c r="DL198" s="457">
        <v>30</v>
      </c>
      <c r="DM198" s="457">
        <v>400</v>
      </c>
      <c r="DN198" s="457">
        <v>0</v>
      </c>
      <c r="DO198" s="457">
        <v>0</v>
      </c>
      <c r="DP198" s="457">
        <v>0</v>
      </c>
      <c r="DQ198" s="457">
        <v>0</v>
      </c>
      <c r="DR198" s="457">
        <v>64874</v>
      </c>
      <c r="DS198" s="457">
        <v>0</v>
      </c>
      <c r="DT198" s="457">
        <v>5000</v>
      </c>
      <c r="DU198" s="457">
        <v>0</v>
      </c>
      <c r="DV198" s="457">
        <v>35701</v>
      </c>
      <c r="DW198" s="457">
        <v>10125</v>
      </c>
      <c r="DX198" s="457">
        <v>0</v>
      </c>
      <c r="DY198" s="362">
        <v>10859</v>
      </c>
      <c r="DZ198">
        <v>140</v>
      </c>
      <c r="EA198">
        <v>0</v>
      </c>
    </row>
    <row r="199" spans="1:131">
      <c r="A199" s="362" t="s">
        <v>2789</v>
      </c>
      <c r="B199" s="457">
        <v>0</v>
      </c>
      <c r="C199" s="457">
        <v>0</v>
      </c>
      <c r="D199" s="457">
        <v>0</v>
      </c>
      <c r="E199" s="457">
        <v>0</v>
      </c>
      <c r="F199" s="457">
        <v>0</v>
      </c>
      <c r="G199" s="457">
        <v>0</v>
      </c>
      <c r="H199" s="457">
        <v>0</v>
      </c>
      <c r="I199" s="457">
        <v>0</v>
      </c>
      <c r="J199" s="457">
        <v>0</v>
      </c>
      <c r="K199" s="457">
        <v>0</v>
      </c>
      <c r="L199" s="457">
        <v>0</v>
      </c>
      <c r="M199" s="457">
        <v>0</v>
      </c>
      <c r="N199" s="457">
        <v>0</v>
      </c>
      <c r="O199" s="457">
        <v>0</v>
      </c>
      <c r="P199" s="457">
        <v>0</v>
      </c>
      <c r="Q199" s="457">
        <v>67</v>
      </c>
      <c r="R199" s="457">
        <v>0</v>
      </c>
      <c r="S199" s="457">
        <v>0</v>
      </c>
      <c r="T199" s="457">
        <v>0</v>
      </c>
      <c r="U199" s="457">
        <v>0</v>
      </c>
      <c r="V199" s="457">
        <v>0</v>
      </c>
      <c r="W199" s="457">
        <v>0</v>
      </c>
      <c r="X199" s="457">
        <v>0</v>
      </c>
      <c r="Y199" s="457">
        <v>0</v>
      </c>
      <c r="Z199" s="457">
        <v>0</v>
      </c>
      <c r="AA199" s="457">
        <v>0</v>
      </c>
      <c r="AB199" s="457">
        <v>0</v>
      </c>
      <c r="AC199" s="457">
        <v>0</v>
      </c>
      <c r="AD199" s="457">
        <v>0</v>
      </c>
      <c r="AE199" s="457">
        <v>0</v>
      </c>
      <c r="AF199" s="457">
        <v>0</v>
      </c>
      <c r="AG199" s="457">
        <v>0</v>
      </c>
      <c r="AH199" s="457">
        <v>0</v>
      </c>
      <c r="AI199" s="457">
        <v>408</v>
      </c>
      <c r="AJ199" s="457">
        <v>0</v>
      </c>
      <c r="AK199" s="457">
        <v>0</v>
      </c>
      <c r="AL199" s="457">
        <v>0</v>
      </c>
      <c r="AM199" s="457">
        <v>0</v>
      </c>
      <c r="AN199" s="457">
        <v>0</v>
      </c>
      <c r="AO199" s="457">
        <v>8361</v>
      </c>
      <c r="AP199" s="457">
        <v>682</v>
      </c>
      <c r="AQ199" s="457">
        <v>1965</v>
      </c>
      <c r="AR199" s="457">
        <v>0</v>
      </c>
      <c r="AS199" s="457">
        <v>0</v>
      </c>
      <c r="AT199" s="457">
        <v>0</v>
      </c>
      <c r="AU199" s="457">
        <v>570</v>
      </c>
      <c r="AV199" s="457">
        <v>0</v>
      </c>
      <c r="AW199" s="457">
        <v>13</v>
      </c>
      <c r="AX199" s="457">
        <v>18</v>
      </c>
      <c r="AY199" s="457">
        <v>0</v>
      </c>
      <c r="AZ199" s="457">
        <v>58</v>
      </c>
      <c r="BA199" s="457">
        <v>0</v>
      </c>
      <c r="BB199" s="457">
        <v>0</v>
      </c>
      <c r="BC199" s="457">
        <v>0</v>
      </c>
      <c r="BD199" s="457">
        <v>0</v>
      </c>
      <c r="BE199" s="457">
        <v>0</v>
      </c>
      <c r="BF199" s="457">
        <v>0</v>
      </c>
      <c r="BG199" s="457">
        <v>0</v>
      </c>
      <c r="BH199" s="457">
        <v>0</v>
      </c>
      <c r="BI199" s="457">
        <v>0</v>
      </c>
      <c r="BJ199" s="457">
        <v>0</v>
      </c>
      <c r="BK199" s="457">
        <v>0</v>
      </c>
      <c r="BL199" s="457">
        <v>0</v>
      </c>
      <c r="BM199" s="457">
        <v>71</v>
      </c>
      <c r="BN199" s="457">
        <v>0</v>
      </c>
      <c r="BO199" s="457">
        <v>0</v>
      </c>
      <c r="BP199" s="457">
        <v>0</v>
      </c>
      <c r="BQ199" s="457">
        <v>0</v>
      </c>
      <c r="BR199" s="457">
        <v>0</v>
      </c>
      <c r="BS199" s="457">
        <v>0</v>
      </c>
      <c r="BT199" s="457">
        <v>0</v>
      </c>
      <c r="BU199" s="457">
        <v>0</v>
      </c>
      <c r="BV199" s="457">
        <v>0</v>
      </c>
      <c r="BW199" s="457">
        <v>0</v>
      </c>
      <c r="BX199" s="457">
        <v>0</v>
      </c>
      <c r="BY199" s="457">
        <v>0</v>
      </c>
      <c r="BZ199" s="457">
        <v>0</v>
      </c>
      <c r="CA199" s="457">
        <v>0</v>
      </c>
      <c r="CB199" s="457">
        <v>0</v>
      </c>
      <c r="CC199" s="457">
        <v>0</v>
      </c>
      <c r="CD199" s="457">
        <v>0</v>
      </c>
      <c r="CE199" s="457">
        <v>0</v>
      </c>
      <c r="CF199" s="457">
        <v>0</v>
      </c>
      <c r="CG199" s="457">
        <v>0</v>
      </c>
      <c r="CH199" s="457">
        <v>0</v>
      </c>
      <c r="CI199" s="457">
        <v>0</v>
      </c>
      <c r="CJ199" s="457">
        <v>0</v>
      </c>
      <c r="CK199" s="457">
        <v>0</v>
      </c>
      <c r="CL199" s="457">
        <v>0</v>
      </c>
      <c r="CM199" s="457">
        <v>0</v>
      </c>
      <c r="CN199" s="457">
        <v>29</v>
      </c>
      <c r="CO199" s="457">
        <v>0</v>
      </c>
      <c r="CP199" s="457">
        <v>0</v>
      </c>
      <c r="CQ199" s="457">
        <v>0</v>
      </c>
      <c r="CR199" s="457">
        <v>0</v>
      </c>
      <c r="CS199" s="457">
        <v>0</v>
      </c>
      <c r="CT199" s="457">
        <v>0</v>
      </c>
      <c r="CU199" s="457">
        <v>0</v>
      </c>
      <c r="CV199" s="457">
        <v>0</v>
      </c>
      <c r="CW199" s="457">
        <v>0</v>
      </c>
      <c r="CX199" s="457">
        <v>526</v>
      </c>
      <c r="CY199" s="457">
        <v>6696</v>
      </c>
      <c r="CZ199" s="457">
        <v>0</v>
      </c>
      <c r="DA199" s="457">
        <v>0</v>
      </c>
      <c r="DB199" s="457">
        <v>0</v>
      </c>
      <c r="DC199" s="457">
        <v>0</v>
      </c>
      <c r="DD199" s="457">
        <v>0</v>
      </c>
      <c r="DE199" s="457">
        <v>0</v>
      </c>
      <c r="DF199" s="457">
        <v>0</v>
      </c>
      <c r="DG199" s="457">
        <v>0</v>
      </c>
      <c r="DH199" s="457">
        <v>0</v>
      </c>
      <c r="DI199" s="457">
        <v>487</v>
      </c>
      <c r="DJ199" s="457">
        <v>0</v>
      </c>
      <c r="DK199" s="457">
        <v>0</v>
      </c>
      <c r="DL199" s="457">
        <v>0</v>
      </c>
      <c r="DM199" s="457">
        <v>0</v>
      </c>
      <c r="DN199" s="457">
        <v>3600</v>
      </c>
      <c r="DO199" s="457">
        <v>0</v>
      </c>
      <c r="DP199" s="457">
        <v>0</v>
      </c>
      <c r="DQ199" s="457">
        <v>0</v>
      </c>
      <c r="DR199" s="457">
        <v>685383</v>
      </c>
      <c r="DS199" s="457">
        <v>100000</v>
      </c>
      <c r="DT199" s="457">
        <v>597713</v>
      </c>
      <c r="DU199" s="457">
        <v>0</v>
      </c>
      <c r="DV199" s="457">
        <v>64400</v>
      </c>
      <c r="DW199" s="457">
        <v>15446</v>
      </c>
      <c r="DX199" s="457">
        <v>0</v>
      </c>
      <c r="DY199" s="362">
        <v>41191</v>
      </c>
      <c r="DZ199">
        <v>2418</v>
      </c>
      <c r="EA199">
        <v>0</v>
      </c>
    </row>
    <row r="200" spans="1:131">
      <c r="A200" s="362" t="s">
        <v>2885</v>
      </c>
      <c r="B200" s="457">
        <v>0</v>
      </c>
      <c r="C200" s="457">
        <v>0</v>
      </c>
      <c r="D200" s="457">
        <v>0</v>
      </c>
      <c r="E200" s="457">
        <v>0</v>
      </c>
      <c r="F200" s="457">
        <v>0</v>
      </c>
      <c r="G200" s="457">
        <v>0</v>
      </c>
      <c r="H200" s="457">
        <v>0</v>
      </c>
      <c r="I200" s="457">
        <v>0</v>
      </c>
      <c r="J200" s="457">
        <v>0</v>
      </c>
      <c r="K200" s="457">
        <v>0</v>
      </c>
      <c r="L200" s="457">
        <v>0</v>
      </c>
      <c r="M200" s="457">
        <v>0</v>
      </c>
      <c r="N200" s="457">
        <v>0</v>
      </c>
      <c r="O200" s="457">
        <v>0</v>
      </c>
      <c r="P200" s="457">
        <v>0</v>
      </c>
      <c r="Q200" s="457">
        <v>0</v>
      </c>
      <c r="R200" s="457">
        <v>0</v>
      </c>
      <c r="S200" s="457">
        <v>0</v>
      </c>
      <c r="T200" s="457">
        <v>0</v>
      </c>
      <c r="U200" s="457">
        <v>0</v>
      </c>
      <c r="V200" s="457">
        <v>0</v>
      </c>
      <c r="W200" s="457">
        <v>0</v>
      </c>
      <c r="X200" s="457">
        <v>0</v>
      </c>
      <c r="Y200" s="457">
        <v>0</v>
      </c>
      <c r="Z200" s="457">
        <v>0</v>
      </c>
      <c r="AA200" s="457">
        <v>0</v>
      </c>
      <c r="AB200" s="457">
        <v>0</v>
      </c>
      <c r="AC200" s="457">
        <v>0</v>
      </c>
      <c r="AD200" s="457">
        <v>0</v>
      </c>
      <c r="AE200" s="457">
        <v>0</v>
      </c>
      <c r="AF200" s="457">
        <v>20</v>
      </c>
      <c r="AG200" s="457">
        <v>0</v>
      </c>
      <c r="AH200" s="457">
        <v>0</v>
      </c>
      <c r="AI200" s="457">
        <v>0</v>
      </c>
      <c r="AJ200" s="457">
        <v>0</v>
      </c>
      <c r="AK200" s="457">
        <v>0</v>
      </c>
      <c r="AL200" s="457">
        <v>0</v>
      </c>
      <c r="AM200" s="457">
        <v>0</v>
      </c>
      <c r="AN200" s="457">
        <v>0</v>
      </c>
      <c r="AO200" s="457">
        <v>21604</v>
      </c>
      <c r="AP200" s="457">
        <v>1564</v>
      </c>
      <c r="AQ200" s="457">
        <v>653</v>
      </c>
      <c r="AR200" s="457">
        <v>0</v>
      </c>
      <c r="AS200" s="457">
        <v>0</v>
      </c>
      <c r="AT200" s="457">
        <v>0</v>
      </c>
      <c r="AU200" s="457">
        <v>8680</v>
      </c>
      <c r="AV200" s="457">
        <v>0</v>
      </c>
      <c r="AW200" s="457">
        <v>0</v>
      </c>
      <c r="AX200" s="457">
        <v>110</v>
      </c>
      <c r="AY200" s="457">
        <v>0</v>
      </c>
      <c r="AZ200" s="457">
        <v>0</v>
      </c>
      <c r="BA200" s="457">
        <v>0</v>
      </c>
      <c r="BB200" s="457">
        <v>0</v>
      </c>
      <c r="BC200" s="457">
        <v>0</v>
      </c>
      <c r="BD200" s="457">
        <v>0</v>
      </c>
      <c r="BE200" s="457">
        <v>0</v>
      </c>
      <c r="BF200" s="457">
        <v>0</v>
      </c>
      <c r="BG200" s="457">
        <v>0</v>
      </c>
      <c r="BH200" s="457">
        <v>0</v>
      </c>
      <c r="BI200" s="457">
        <v>0</v>
      </c>
      <c r="BJ200" s="457">
        <v>0</v>
      </c>
      <c r="BK200" s="457">
        <v>0</v>
      </c>
      <c r="BL200" s="457">
        <v>0</v>
      </c>
      <c r="BM200" s="457">
        <v>0</v>
      </c>
      <c r="BN200" s="457">
        <v>0</v>
      </c>
      <c r="BO200" s="457">
        <v>0</v>
      </c>
      <c r="BP200" s="457">
        <v>0</v>
      </c>
      <c r="BQ200" s="457">
        <v>0</v>
      </c>
      <c r="BR200" s="457">
        <v>0</v>
      </c>
      <c r="BS200" s="457">
        <v>0</v>
      </c>
      <c r="BT200" s="457">
        <v>0</v>
      </c>
      <c r="BU200" s="457">
        <v>0</v>
      </c>
      <c r="BV200" s="457">
        <v>0</v>
      </c>
      <c r="BW200" s="457">
        <v>0</v>
      </c>
      <c r="BX200" s="457">
        <v>0</v>
      </c>
      <c r="BY200" s="457">
        <v>0</v>
      </c>
      <c r="BZ200" s="457">
        <v>0</v>
      </c>
      <c r="CA200" s="457">
        <v>0</v>
      </c>
      <c r="CB200" s="457">
        <v>0</v>
      </c>
      <c r="CC200" s="457">
        <v>0</v>
      </c>
      <c r="CD200" s="457">
        <v>0</v>
      </c>
      <c r="CE200" s="457">
        <v>59</v>
      </c>
      <c r="CF200" s="457">
        <v>0</v>
      </c>
      <c r="CG200" s="457">
        <v>0</v>
      </c>
      <c r="CH200" s="457">
        <v>0</v>
      </c>
      <c r="CI200" s="457">
        <v>0</v>
      </c>
      <c r="CJ200" s="457">
        <v>0</v>
      </c>
      <c r="CK200" s="457">
        <v>0</v>
      </c>
      <c r="CL200" s="457">
        <v>0</v>
      </c>
      <c r="CM200" s="457">
        <v>0</v>
      </c>
      <c r="CN200" s="457">
        <v>0</v>
      </c>
      <c r="CO200" s="457">
        <v>0</v>
      </c>
      <c r="CP200" s="457">
        <v>0</v>
      </c>
      <c r="CQ200" s="457">
        <v>0</v>
      </c>
      <c r="CR200" s="457">
        <v>0</v>
      </c>
      <c r="CS200" s="457">
        <v>0</v>
      </c>
      <c r="CT200" s="457">
        <v>0</v>
      </c>
      <c r="CU200" s="457">
        <v>0</v>
      </c>
      <c r="CV200" s="457">
        <v>0</v>
      </c>
      <c r="CW200" s="457">
        <v>0</v>
      </c>
      <c r="CX200" s="457">
        <v>0</v>
      </c>
      <c r="CY200" s="457">
        <v>0</v>
      </c>
      <c r="CZ200" s="457">
        <v>-2</v>
      </c>
      <c r="DA200" s="457">
        <v>0</v>
      </c>
      <c r="DB200" s="457">
        <v>0</v>
      </c>
      <c r="DC200" s="457">
        <v>0</v>
      </c>
      <c r="DD200" s="457">
        <v>0</v>
      </c>
      <c r="DE200" s="457">
        <v>0</v>
      </c>
      <c r="DF200" s="457">
        <v>0</v>
      </c>
      <c r="DG200" s="457">
        <v>0</v>
      </c>
      <c r="DH200" s="457">
        <v>0</v>
      </c>
      <c r="DI200" s="457">
        <v>263</v>
      </c>
      <c r="DJ200" s="457">
        <v>0</v>
      </c>
      <c r="DK200" s="457">
        <v>0</v>
      </c>
      <c r="DL200" s="457">
        <v>0</v>
      </c>
      <c r="DM200" s="457">
        <v>0</v>
      </c>
      <c r="DN200" s="457">
        <v>0</v>
      </c>
      <c r="DO200" s="457">
        <v>0</v>
      </c>
      <c r="DP200" s="457">
        <v>0</v>
      </c>
      <c r="DQ200" s="457">
        <v>0</v>
      </c>
      <c r="DR200" s="457">
        <v>1152871</v>
      </c>
      <c r="DS200" s="457">
        <v>0</v>
      </c>
      <c r="DT200" s="457">
        <v>1065761</v>
      </c>
      <c r="DU200" s="457">
        <v>0</v>
      </c>
      <c r="DV200" s="457">
        <v>23907</v>
      </c>
      <c r="DW200" s="457">
        <v>2681</v>
      </c>
      <c r="DX200" s="457">
        <v>0</v>
      </c>
      <c r="DY200" s="362">
        <v>68123</v>
      </c>
      <c r="DZ200">
        <v>2642</v>
      </c>
      <c r="EA200">
        <v>0</v>
      </c>
    </row>
    <row r="201" spans="1:131">
      <c r="A201" s="362" t="s">
        <v>2939</v>
      </c>
      <c r="B201" s="457">
        <v>0</v>
      </c>
      <c r="C201" s="457">
        <v>0</v>
      </c>
      <c r="D201" s="457">
        <v>0</v>
      </c>
      <c r="E201" s="457">
        <v>0</v>
      </c>
      <c r="F201" s="457">
        <v>0</v>
      </c>
      <c r="G201" s="457">
        <v>0</v>
      </c>
      <c r="H201" s="457">
        <v>0</v>
      </c>
      <c r="I201" s="457">
        <v>0</v>
      </c>
      <c r="J201" s="457">
        <v>0</v>
      </c>
      <c r="K201" s="457">
        <v>0</v>
      </c>
      <c r="L201" s="457">
        <v>0</v>
      </c>
      <c r="M201" s="457">
        <v>0</v>
      </c>
      <c r="N201" s="457">
        <v>0</v>
      </c>
      <c r="O201" s="457">
        <v>0</v>
      </c>
      <c r="P201" s="457">
        <v>0</v>
      </c>
      <c r="Q201" s="457">
        <v>434.19499999999999</v>
      </c>
      <c r="R201" s="457">
        <v>0</v>
      </c>
      <c r="S201" s="457">
        <v>0</v>
      </c>
      <c r="T201" s="457">
        <v>0</v>
      </c>
      <c r="U201" s="457">
        <v>0</v>
      </c>
      <c r="V201" s="457">
        <v>0</v>
      </c>
      <c r="W201" s="457">
        <v>0</v>
      </c>
      <c r="X201" s="457">
        <v>0</v>
      </c>
      <c r="Y201" s="457">
        <v>0</v>
      </c>
      <c r="Z201" s="457">
        <v>0</v>
      </c>
      <c r="AA201" s="457">
        <v>0</v>
      </c>
      <c r="AB201" s="457">
        <v>0</v>
      </c>
      <c r="AC201" s="457">
        <v>0</v>
      </c>
      <c r="AD201" s="457">
        <v>0</v>
      </c>
      <c r="AE201" s="457">
        <v>0</v>
      </c>
      <c r="AF201" s="457">
        <v>0</v>
      </c>
      <c r="AG201" s="457">
        <v>0</v>
      </c>
      <c r="AH201" s="457">
        <v>0</v>
      </c>
      <c r="AI201" s="457">
        <v>0</v>
      </c>
      <c r="AJ201" s="457">
        <v>0</v>
      </c>
      <c r="AK201" s="457">
        <v>0</v>
      </c>
      <c r="AL201" s="457">
        <v>0</v>
      </c>
      <c r="AM201" s="457">
        <v>0</v>
      </c>
      <c r="AN201" s="457">
        <v>0</v>
      </c>
      <c r="AO201" s="457">
        <v>8.5169999999999995</v>
      </c>
      <c r="AP201" s="457">
        <v>1338</v>
      </c>
      <c r="AQ201" s="457">
        <v>0</v>
      </c>
      <c r="AR201" s="457">
        <v>915.19600000000003</v>
      </c>
      <c r="AS201" s="457">
        <v>0</v>
      </c>
      <c r="AT201" s="457">
        <v>0</v>
      </c>
      <c r="AU201" s="457">
        <v>679.029</v>
      </c>
      <c r="AV201" s="457">
        <v>0</v>
      </c>
      <c r="AW201" s="457">
        <v>0</v>
      </c>
      <c r="AX201" s="457">
        <v>57.491999999999997</v>
      </c>
      <c r="AY201" s="457">
        <v>0</v>
      </c>
      <c r="AZ201" s="457">
        <v>0</v>
      </c>
      <c r="BA201" s="457">
        <v>0</v>
      </c>
      <c r="BB201" s="457">
        <v>0</v>
      </c>
      <c r="BC201" s="457">
        <v>0</v>
      </c>
      <c r="BD201" s="457">
        <v>0</v>
      </c>
      <c r="BE201" s="457">
        <v>0</v>
      </c>
      <c r="BF201" s="457">
        <v>0</v>
      </c>
      <c r="BG201" s="457">
        <v>0</v>
      </c>
      <c r="BH201" s="457">
        <v>0</v>
      </c>
      <c r="BI201" s="457">
        <v>0</v>
      </c>
      <c r="BJ201" s="457">
        <v>0</v>
      </c>
      <c r="BK201" s="457">
        <v>0</v>
      </c>
      <c r="BL201" s="457">
        <v>0</v>
      </c>
      <c r="BM201" s="457">
        <v>0</v>
      </c>
      <c r="BN201" s="457">
        <v>0</v>
      </c>
      <c r="BO201" s="457">
        <v>0</v>
      </c>
      <c r="BP201" s="457">
        <v>0</v>
      </c>
      <c r="BQ201" s="457">
        <v>0</v>
      </c>
      <c r="BR201" s="457">
        <v>0</v>
      </c>
      <c r="BS201" s="457">
        <v>0</v>
      </c>
      <c r="BT201" s="457">
        <v>0</v>
      </c>
      <c r="BU201" s="457">
        <v>0</v>
      </c>
      <c r="BV201" s="457">
        <v>0</v>
      </c>
      <c r="BW201" s="457">
        <v>0</v>
      </c>
      <c r="BX201" s="457">
        <v>0</v>
      </c>
      <c r="BY201" s="457">
        <v>0</v>
      </c>
      <c r="BZ201" s="457">
        <v>0</v>
      </c>
      <c r="CA201" s="457">
        <v>0</v>
      </c>
      <c r="CB201" s="457">
        <v>346.39100000000002</v>
      </c>
      <c r="CC201" s="457">
        <v>0</v>
      </c>
      <c r="CD201" s="457">
        <v>0</v>
      </c>
      <c r="CE201" s="457">
        <v>383.03</v>
      </c>
      <c r="CF201" s="457">
        <v>0</v>
      </c>
      <c r="CG201" s="457">
        <v>0</v>
      </c>
      <c r="CH201" s="457">
        <v>0</v>
      </c>
      <c r="CI201" s="457">
        <v>0</v>
      </c>
      <c r="CJ201" s="457">
        <v>0</v>
      </c>
      <c r="CK201" s="457">
        <v>0</v>
      </c>
      <c r="CL201" s="457">
        <v>0</v>
      </c>
      <c r="CM201" s="457">
        <v>0</v>
      </c>
      <c r="CN201" s="457">
        <v>0</v>
      </c>
      <c r="CO201" s="457">
        <v>0</v>
      </c>
      <c r="CP201" s="457">
        <v>0</v>
      </c>
      <c r="CQ201" s="457">
        <v>0</v>
      </c>
      <c r="CR201" s="457">
        <v>0</v>
      </c>
      <c r="CS201" s="457">
        <v>0</v>
      </c>
      <c r="CT201" s="457">
        <v>75.614999999999995</v>
      </c>
      <c r="CU201" s="457">
        <v>0</v>
      </c>
      <c r="CV201" s="457">
        <v>0</v>
      </c>
      <c r="CW201" s="457">
        <v>530.99300000000005</v>
      </c>
      <c r="CX201" s="457">
        <v>0</v>
      </c>
      <c r="CY201" s="457">
        <v>0</v>
      </c>
      <c r="CZ201" s="457">
        <v>0</v>
      </c>
      <c r="DA201" s="457">
        <v>0</v>
      </c>
      <c r="DB201" s="457">
        <v>0</v>
      </c>
      <c r="DC201" s="457">
        <v>0</v>
      </c>
      <c r="DD201" s="457">
        <v>0</v>
      </c>
      <c r="DE201" s="457">
        <v>0</v>
      </c>
      <c r="DF201" s="457">
        <v>0</v>
      </c>
      <c r="DG201" s="457">
        <v>0</v>
      </c>
      <c r="DH201" s="457">
        <v>0</v>
      </c>
      <c r="DI201" s="457">
        <v>73.094999999999999</v>
      </c>
      <c r="DJ201" s="457">
        <v>0</v>
      </c>
      <c r="DK201" s="457">
        <v>0</v>
      </c>
      <c r="DL201" s="457">
        <v>705.35199999999998</v>
      </c>
      <c r="DM201" s="457">
        <v>0</v>
      </c>
      <c r="DN201" s="457">
        <v>0</v>
      </c>
      <c r="DO201" s="457">
        <v>0</v>
      </c>
      <c r="DP201" s="457">
        <v>0</v>
      </c>
      <c r="DQ201" s="457">
        <v>0</v>
      </c>
      <c r="DR201" s="457">
        <v>199903.64600000001</v>
      </c>
      <c r="DS201" s="457">
        <v>0</v>
      </c>
      <c r="DT201" s="457">
        <v>183436</v>
      </c>
      <c r="DU201" s="457">
        <v>0</v>
      </c>
      <c r="DV201" s="457">
        <v>11034</v>
      </c>
      <c r="DW201" s="457">
        <v>1</v>
      </c>
      <c r="DX201" s="457">
        <v>0</v>
      </c>
      <c r="DY201" s="362">
        <v>0</v>
      </c>
      <c r="DZ201">
        <v>0</v>
      </c>
      <c r="EA201">
        <v>0</v>
      </c>
    </row>
    <row r="202" spans="1:131">
      <c r="A202" s="362" t="s">
        <v>2963</v>
      </c>
      <c r="B202" s="457">
        <v>0</v>
      </c>
      <c r="C202" s="457">
        <v>0</v>
      </c>
      <c r="D202" s="457">
        <v>0</v>
      </c>
      <c r="E202" s="457">
        <v>0</v>
      </c>
      <c r="F202" s="457">
        <v>0</v>
      </c>
      <c r="G202" s="457">
        <v>0</v>
      </c>
      <c r="H202" s="457">
        <v>0</v>
      </c>
      <c r="I202" s="457">
        <v>0</v>
      </c>
      <c r="J202" s="457">
        <v>0</v>
      </c>
      <c r="K202" s="457">
        <v>0</v>
      </c>
      <c r="L202" s="457">
        <v>0</v>
      </c>
      <c r="M202" s="457">
        <v>0</v>
      </c>
      <c r="N202" s="457">
        <v>0</v>
      </c>
      <c r="O202" s="457">
        <v>1550</v>
      </c>
      <c r="P202" s="457">
        <v>0</v>
      </c>
      <c r="Q202" s="457">
        <v>24</v>
      </c>
      <c r="R202" s="457">
        <v>0</v>
      </c>
      <c r="S202" s="457">
        <v>0</v>
      </c>
      <c r="T202" s="457">
        <v>0</v>
      </c>
      <c r="U202" s="457">
        <v>0</v>
      </c>
      <c r="V202" s="457">
        <v>0</v>
      </c>
      <c r="W202" s="457">
        <v>0</v>
      </c>
      <c r="X202" s="457">
        <v>0</v>
      </c>
      <c r="Y202" s="457">
        <v>0</v>
      </c>
      <c r="Z202" s="457">
        <v>0</v>
      </c>
      <c r="AA202" s="457">
        <v>0</v>
      </c>
      <c r="AB202" s="457">
        <v>0</v>
      </c>
      <c r="AC202" s="457">
        <v>0</v>
      </c>
      <c r="AD202" s="457">
        <v>0</v>
      </c>
      <c r="AE202" s="457">
        <v>0</v>
      </c>
      <c r="AF202" s="457">
        <v>0</v>
      </c>
      <c r="AG202" s="457">
        <v>0</v>
      </c>
      <c r="AH202" s="457">
        <v>0</v>
      </c>
      <c r="AI202" s="457">
        <v>0</v>
      </c>
      <c r="AJ202" s="457">
        <v>0</v>
      </c>
      <c r="AK202" s="457">
        <v>0</v>
      </c>
      <c r="AL202" s="457">
        <v>0</v>
      </c>
      <c r="AM202" s="457">
        <v>0</v>
      </c>
      <c r="AN202" s="457">
        <v>0</v>
      </c>
      <c r="AO202" s="457">
        <v>19181</v>
      </c>
      <c r="AP202" s="457">
        <v>447</v>
      </c>
      <c r="AQ202" s="457">
        <v>2459</v>
      </c>
      <c r="AR202" s="457">
        <v>0</v>
      </c>
      <c r="AS202" s="457">
        <v>0</v>
      </c>
      <c r="AT202" s="457">
        <v>0</v>
      </c>
      <c r="AU202" s="457">
        <v>1221</v>
      </c>
      <c r="AV202" s="457">
        <v>400</v>
      </c>
      <c r="AW202" s="457">
        <v>0</v>
      </c>
      <c r="AX202" s="457">
        <v>0</v>
      </c>
      <c r="AY202" s="457">
        <v>0</v>
      </c>
      <c r="AZ202" s="457">
        <v>0</v>
      </c>
      <c r="BA202" s="457">
        <v>0</v>
      </c>
      <c r="BB202" s="457">
        <v>0</v>
      </c>
      <c r="BC202" s="457">
        <v>0</v>
      </c>
      <c r="BD202" s="457">
        <v>0</v>
      </c>
      <c r="BE202" s="457">
        <v>0</v>
      </c>
      <c r="BF202" s="457">
        <v>0</v>
      </c>
      <c r="BG202" s="457">
        <v>4</v>
      </c>
      <c r="BH202" s="457">
        <v>0</v>
      </c>
      <c r="BI202" s="457">
        <v>0</v>
      </c>
      <c r="BJ202" s="457">
        <v>0</v>
      </c>
      <c r="BK202" s="457">
        <v>0</v>
      </c>
      <c r="BL202" s="457">
        <v>0</v>
      </c>
      <c r="BM202" s="457">
        <v>0</v>
      </c>
      <c r="BN202" s="457">
        <v>0</v>
      </c>
      <c r="BO202" s="457">
        <v>0</v>
      </c>
      <c r="BP202" s="457">
        <v>0</v>
      </c>
      <c r="BQ202" s="457">
        <v>0</v>
      </c>
      <c r="BR202" s="457">
        <v>0</v>
      </c>
      <c r="BS202" s="457">
        <v>0</v>
      </c>
      <c r="BT202" s="457">
        <v>0</v>
      </c>
      <c r="BU202" s="457">
        <v>0</v>
      </c>
      <c r="BV202" s="457">
        <v>340</v>
      </c>
      <c r="BW202" s="457">
        <v>0</v>
      </c>
      <c r="BX202" s="457">
        <v>0</v>
      </c>
      <c r="BY202" s="457">
        <v>0</v>
      </c>
      <c r="BZ202" s="457">
        <v>0</v>
      </c>
      <c r="CA202" s="457">
        <v>0</v>
      </c>
      <c r="CB202" s="457">
        <v>22</v>
      </c>
      <c r="CC202" s="457">
        <v>0</v>
      </c>
      <c r="CD202" s="457">
        <v>0</v>
      </c>
      <c r="CE202" s="457">
        <v>36</v>
      </c>
      <c r="CF202" s="457">
        <v>0</v>
      </c>
      <c r="CG202" s="457">
        <v>0</v>
      </c>
      <c r="CH202" s="457">
        <v>0</v>
      </c>
      <c r="CI202" s="457">
        <v>0</v>
      </c>
      <c r="CJ202" s="457">
        <v>0</v>
      </c>
      <c r="CK202" s="457">
        <v>0</v>
      </c>
      <c r="CL202" s="457">
        <v>0</v>
      </c>
      <c r="CM202" s="457">
        <v>0</v>
      </c>
      <c r="CN202" s="457">
        <v>0</v>
      </c>
      <c r="CO202" s="457">
        <v>0</v>
      </c>
      <c r="CP202" s="457">
        <v>0</v>
      </c>
      <c r="CQ202" s="457">
        <v>0</v>
      </c>
      <c r="CR202" s="457">
        <v>0</v>
      </c>
      <c r="CS202" s="457">
        <v>0</v>
      </c>
      <c r="CT202" s="457">
        <v>0</v>
      </c>
      <c r="CU202" s="457">
        <v>0</v>
      </c>
      <c r="CV202" s="457">
        <v>0</v>
      </c>
      <c r="CW202" s="457">
        <v>0</v>
      </c>
      <c r="CX202" s="457">
        <v>1256</v>
      </c>
      <c r="CY202" s="457">
        <v>0</v>
      </c>
      <c r="CZ202" s="457">
        <v>0</v>
      </c>
      <c r="DA202" s="457">
        <v>0</v>
      </c>
      <c r="DB202" s="457">
        <v>0</v>
      </c>
      <c r="DC202" s="457">
        <v>0</v>
      </c>
      <c r="DD202" s="457">
        <v>0</v>
      </c>
      <c r="DE202" s="457">
        <v>0</v>
      </c>
      <c r="DF202" s="457">
        <v>0</v>
      </c>
      <c r="DG202" s="457">
        <v>0</v>
      </c>
      <c r="DH202" s="457">
        <v>0</v>
      </c>
      <c r="DI202" s="457">
        <v>570</v>
      </c>
      <c r="DJ202" s="457">
        <v>0</v>
      </c>
      <c r="DK202" s="457">
        <v>318</v>
      </c>
      <c r="DL202" s="457">
        <v>0</v>
      </c>
      <c r="DM202" s="457">
        <v>0</v>
      </c>
      <c r="DN202" s="457">
        <v>0</v>
      </c>
      <c r="DO202" s="457">
        <v>0</v>
      </c>
      <c r="DP202" s="457">
        <v>0</v>
      </c>
      <c r="DQ202" s="457">
        <v>0</v>
      </c>
      <c r="DR202" s="457">
        <v>114105</v>
      </c>
      <c r="DS202" s="457">
        <v>67495</v>
      </c>
      <c r="DT202" s="457">
        <v>92816</v>
      </c>
      <c r="DU202" s="457">
        <v>0</v>
      </c>
      <c r="DV202" s="457">
        <v>27272</v>
      </c>
      <c r="DW202" s="457">
        <v>1058</v>
      </c>
      <c r="DX202" s="457">
        <v>0</v>
      </c>
      <c r="DY202" s="362">
        <v>13349</v>
      </c>
      <c r="DZ202">
        <v>934</v>
      </c>
      <c r="EA202">
        <v>5466</v>
      </c>
    </row>
    <row r="203" spans="1:131">
      <c r="A203" s="362" t="s">
        <v>3053</v>
      </c>
      <c r="B203" s="457">
        <v>0</v>
      </c>
      <c r="C203" s="457">
        <v>0</v>
      </c>
      <c r="D203" s="457">
        <v>0</v>
      </c>
      <c r="E203" s="457">
        <v>0</v>
      </c>
      <c r="F203" s="457">
        <v>0</v>
      </c>
      <c r="G203" s="457">
        <v>0</v>
      </c>
      <c r="H203" s="457">
        <v>0</v>
      </c>
      <c r="I203" s="457">
        <v>0</v>
      </c>
      <c r="J203" s="457">
        <v>0</v>
      </c>
      <c r="K203" s="457">
        <v>0</v>
      </c>
      <c r="L203" s="457">
        <v>0</v>
      </c>
      <c r="M203" s="457">
        <v>0</v>
      </c>
      <c r="N203" s="457">
        <v>0</v>
      </c>
      <c r="O203" s="457">
        <v>0</v>
      </c>
      <c r="P203" s="457">
        <v>0</v>
      </c>
      <c r="Q203" s="457">
        <v>0</v>
      </c>
      <c r="R203" s="457">
        <v>9</v>
      </c>
      <c r="S203" s="457">
        <v>0</v>
      </c>
      <c r="T203" s="457">
        <v>0</v>
      </c>
      <c r="U203" s="457">
        <v>5</v>
      </c>
      <c r="V203" s="457">
        <v>0</v>
      </c>
      <c r="W203" s="457">
        <v>0</v>
      </c>
      <c r="X203" s="457">
        <v>0</v>
      </c>
      <c r="Y203" s="457">
        <v>0</v>
      </c>
      <c r="Z203" s="457">
        <v>0</v>
      </c>
      <c r="AA203" s="457">
        <v>0</v>
      </c>
      <c r="AB203" s="457">
        <v>0</v>
      </c>
      <c r="AC203" s="457">
        <v>0</v>
      </c>
      <c r="AD203" s="457">
        <v>0</v>
      </c>
      <c r="AE203" s="457">
        <v>0</v>
      </c>
      <c r="AF203" s="457">
        <v>0</v>
      </c>
      <c r="AG203" s="457">
        <v>0</v>
      </c>
      <c r="AH203" s="457">
        <v>0</v>
      </c>
      <c r="AI203" s="457">
        <v>0</v>
      </c>
      <c r="AJ203" s="457">
        <v>0</v>
      </c>
      <c r="AK203" s="457">
        <v>0</v>
      </c>
      <c r="AL203" s="457">
        <v>0</v>
      </c>
      <c r="AM203" s="457">
        <v>0</v>
      </c>
      <c r="AN203" s="457">
        <v>0</v>
      </c>
      <c r="AO203" s="457">
        <v>15818</v>
      </c>
      <c r="AP203" s="457">
        <v>721</v>
      </c>
      <c r="AQ203" s="457">
        <v>2932</v>
      </c>
      <c r="AR203" s="457">
        <v>187</v>
      </c>
      <c r="AS203" s="457">
        <v>0</v>
      </c>
      <c r="AT203" s="457">
        <v>0</v>
      </c>
      <c r="AU203" s="457">
        <v>1059</v>
      </c>
      <c r="AV203" s="457">
        <v>451</v>
      </c>
      <c r="AW203" s="457">
        <v>0</v>
      </c>
      <c r="AX203" s="457">
        <v>0</v>
      </c>
      <c r="AY203" s="457">
        <v>0</v>
      </c>
      <c r="AZ203" s="457">
        <v>0</v>
      </c>
      <c r="BA203" s="457">
        <v>0</v>
      </c>
      <c r="BB203" s="457">
        <v>0</v>
      </c>
      <c r="BC203" s="457">
        <v>0</v>
      </c>
      <c r="BD203" s="457">
        <v>0</v>
      </c>
      <c r="BE203" s="457">
        <v>0</v>
      </c>
      <c r="BF203" s="457">
        <v>0</v>
      </c>
      <c r="BG203" s="457">
        <v>0</v>
      </c>
      <c r="BH203" s="457">
        <v>0</v>
      </c>
      <c r="BI203" s="457">
        <v>0</v>
      </c>
      <c r="BJ203" s="457">
        <v>0</v>
      </c>
      <c r="BK203" s="457">
        <v>0</v>
      </c>
      <c r="BL203" s="457">
        <v>0</v>
      </c>
      <c r="BM203" s="457">
        <v>0</v>
      </c>
      <c r="BN203" s="457">
        <v>8</v>
      </c>
      <c r="BO203" s="457">
        <v>0</v>
      </c>
      <c r="BP203" s="457">
        <v>0</v>
      </c>
      <c r="BQ203" s="457">
        <v>0</v>
      </c>
      <c r="BR203" s="457">
        <v>0</v>
      </c>
      <c r="BS203" s="457">
        <v>0</v>
      </c>
      <c r="BT203" s="457">
        <v>0</v>
      </c>
      <c r="BU203" s="457">
        <v>0</v>
      </c>
      <c r="BV203" s="457">
        <v>0</v>
      </c>
      <c r="BW203" s="457">
        <v>0</v>
      </c>
      <c r="BX203" s="457">
        <v>0</v>
      </c>
      <c r="BY203" s="457">
        <v>0</v>
      </c>
      <c r="BZ203" s="457">
        <v>0</v>
      </c>
      <c r="CA203" s="457">
        <v>0</v>
      </c>
      <c r="CB203" s="457">
        <v>0</v>
      </c>
      <c r="CC203" s="457">
        <v>0</v>
      </c>
      <c r="CD203" s="457">
        <v>0</v>
      </c>
      <c r="CE203" s="457">
        <v>0</v>
      </c>
      <c r="CF203" s="457">
        <v>0</v>
      </c>
      <c r="CG203" s="457">
        <v>0</v>
      </c>
      <c r="CH203" s="457">
        <v>0</v>
      </c>
      <c r="CI203" s="457">
        <v>0</v>
      </c>
      <c r="CJ203" s="457">
        <v>0</v>
      </c>
      <c r="CK203" s="457">
        <v>0</v>
      </c>
      <c r="CL203" s="457">
        <v>0</v>
      </c>
      <c r="CM203" s="457">
        <v>0</v>
      </c>
      <c r="CN203" s="457">
        <v>0</v>
      </c>
      <c r="CO203" s="457">
        <v>0</v>
      </c>
      <c r="CP203" s="457">
        <v>0</v>
      </c>
      <c r="CQ203" s="457">
        <v>0</v>
      </c>
      <c r="CR203" s="457">
        <v>0</v>
      </c>
      <c r="CS203" s="457">
        <v>0</v>
      </c>
      <c r="CT203" s="457">
        <v>650</v>
      </c>
      <c r="CU203" s="457">
        <v>68</v>
      </c>
      <c r="CV203" s="457">
        <v>0</v>
      </c>
      <c r="CW203" s="457">
        <v>3720</v>
      </c>
      <c r="CX203" s="457">
        <v>0</v>
      </c>
      <c r="CY203" s="457">
        <v>0</v>
      </c>
      <c r="CZ203" s="457">
        <v>11</v>
      </c>
      <c r="DA203" s="457">
        <v>0</v>
      </c>
      <c r="DB203" s="457">
        <v>0</v>
      </c>
      <c r="DC203" s="457">
        <v>0</v>
      </c>
      <c r="DD203" s="457">
        <v>0</v>
      </c>
      <c r="DE203" s="457">
        <v>0</v>
      </c>
      <c r="DF203" s="457">
        <v>0</v>
      </c>
      <c r="DG203" s="457">
        <v>0</v>
      </c>
      <c r="DH203" s="457">
        <v>0</v>
      </c>
      <c r="DI203" s="457">
        <v>0</v>
      </c>
      <c r="DJ203" s="457">
        <v>479</v>
      </c>
      <c r="DK203" s="457">
        <v>0</v>
      </c>
      <c r="DL203" s="457">
        <v>0</v>
      </c>
      <c r="DM203" s="457">
        <v>0</v>
      </c>
      <c r="DN203" s="457">
        <v>0</v>
      </c>
      <c r="DO203" s="457">
        <v>0</v>
      </c>
      <c r="DP203" s="457">
        <v>0</v>
      </c>
      <c r="DQ203" s="457">
        <v>0</v>
      </c>
      <c r="DR203" s="457">
        <v>173870</v>
      </c>
      <c r="DS203" s="457">
        <v>154132</v>
      </c>
      <c r="DT203" s="457">
        <v>140286</v>
      </c>
      <c r="DU203" s="457">
        <v>2906</v>
      </c>
      <c r="DV203" s="457">
        <v>90930</v>
      </c>
      <c r="DW203" s="457">
        <v>11323</v>
      </c>
      <c r="DX203" s="457">
        <v>1722</v>
      </c>
      <c r="DY203" s="362">
        <v>0</v>
      </c>
      <c r="DZ203">
        <v>0</v>
      </c>
      <c r="EA203">
        <v>-4628</v>
      </c>
    </row>
    <row r="204" spans="1:131">
      <c r="A204" s="362" t="s">
        <v>3140</v>
      </c>
      <c r="B204" s="457">
        <v>0</v>
      </c>
      <c r="C204" s="457">
        <v>0</v>
      </c>
      <c r="D204" s="457">
        <v>0</v>
      </c>
      <c r="E204" s="457">
        <v>0</v>
      </c>
      <c r="F204" s="457">
        <v>0</v>
      </c>
      <c r="G204" s="457">
        <v>0</v>
      </c>
      <c r="H204" s="457">
        <v>0</v>
      </c>
      <c r="I204" s="457">
        <v>0</v>
      </c>
      <c r="J204" s="457">
        <v>0</v>
      </c>
      <c r="K204" s="457">
        <v>0</v>
      </c>
      <c r="L204" s="457">
        <v>0</v>
      </c>
      <c r="M204" s="457">
        <v>0</v>
      </c>
      <c r="N204" s="457">
        <v>0</v>
      </c>
      <c r="O204" s="457">
        <v>0</v>
      </c>
      <c r="P204" s="457">
        <v>0</v>
      </c>
      <c r="Q204" s="457">
        <v>0</v>
      </c>
      <c r="R204" s="457">
        <v>0</v>
      </c>
      <c r="S204" s="457">
        <v>0</v>
      </c>
      <c r="T204" s="457">
        <v>0</v>
      </c>
      <c r="U204" s="457">
        <v>0</v>
      </c>
      <c r="V204" s="457">
        <v>0</v>
      </c>
      <c r="W204" s="457">
        <v>0</v>
      </c>
      <c r="X204" s="457">
        <v>0</v>
      </c>
      <c r="Y204" s="457">
        <v>0</v>
      </c>
      <c r="Z204" s="457">
        <v>0</v>
      </c>
      <c r="AA204" s="457">
        <v>0</v>
      </c>
      <c r="AB204" s="457">
        <v>0</v>
      </c>
      <c r="AC204" s="457">
        <v>0</v>
      </c>
      <c r="AD204" s="457">
        <v>0</v>
      </c>
      <c r="AE204" s="457">
        <v>0</v>
      </c>
      <c r="AF204" s="457">
        <v>0</v>
      </c>
      <c r="AG204" s="457">
        <v>0</v>
      </c>
      <c r="AH204" s="457">
        <v>0</v>
      </c>
      <c r="AI204" s="457">
        <v>0</v>
      </c>
      <c r="AJ204" s="457">
        <v>0</v>
      </c>
      <c r="AK204" s="457">
        <v>0</v>
      </c>
      <c r="AL204" s="457">
        <v>0</v>
      </c>
      <c r="AM204" s="457">
        <v>0</v>
      </c>
      <c r="AN204" s="457">
        <v>0</v>
      </c>
      <c r="AO204" s="457">
        <v>9237.0027399999999</v>
      </c>
      <c r="AP204" s="457">
        <v>32830.521139999997</v>
      </c>
      <c r="AQ204" s="457">
        <v>2269.45723</v>
      </c>
      <c r="AR204" s="457">
        <v>0</v>
      </c>
      <c r="AS204" s="457">
        <v>0</v>
      </c>
      <c r="AT204" s="457">
        <v>0</v>
      </c>
      <c r="AU204" s="457">
        <v>63.15643</v>
      </c>
      <c r="AV204" s="457">
        <v>0</v>
      </c>
      <c r="AW204" s="457">
        <v>0</v>
      </c>
      <c r="AX204" s="457">
        <v>76.02834</v>
      </c>
      <c r="AY204" s="457">
        <v>0</v>
      </c>
      <c r="AZ204" s="457">
        <v>0</v>
      </c>
      <c r="BA204" s="457">
        <v>0</v>
      </c>
      <c r="BB204" s="457">
        <v>0</v>
      </c>
      <c r="BC204" s="457">
        <v>0</v>
      </c>
      <c r="BD204" s="457">
        <v>0</v>
      </c>
      <c r="BE204" s="457">
        <v>0</v>
      </c>
      <c r="BF204" s="457">
        <v>0</v>
      </c>
      <c r="BG204" s="457">
        <v>0</v>
      </c>
      <c r="BH204" s="457">
        <v>0</v>
      </c>
      <c r="BI204" s="457">
        <v>0</v>
      </c>
      <c r="BJ204" s="457">
        <v>0</v>
      </c>
      <c r="BK204" s="457">
        <v>0</v>
      </c>
      <c r="BL204" s="457">
        <v>0</v>
      </c>
      <c r="BM204" s="457">
        <v>0</v>
      </c>
      <c r="BN204" s="457">
        <v>0</v>
      </c>
      <c r="BO204" s="457">
        <v>0</v>
      </c>
      <c r="BP204" s="457">
        <v>0</v>
      </c>
      <c r="BQ204" s="457">
        <v>0</v>
      </c>
      <c r="BR204" s="457">
        <v>0</v>
      </c>
      <c r="BS204" s="457">
        <v>0</v>
      </c>
      <c r="BT204" s="457">
        <v>0</v>
      </c>
      <c r="BU204" s="457">
        <v>0</v>
      </c>
      <c r="BV204" s="457">
        <v>0</v>
      </c>
      <c r="BW204" s="457">
        <v>0</v>
      </c>
      <c r="BX204" s="457">
        <v>0</v>
      </c>
      <c r="BY204" s="457">
        <v>0</v>
      </c>
      <c r="BZ204" s="457">
        <v>0</v>
      </c>
      <c r="CA204" s="457">
        <v>0</v>
      </c>
      <c r="CB204" s="457">
        <v>0</v>
      </c>
      <c r="CC204" s="457">
        <v>0</v>
      </c>
      <c r="CD204" s="457">
        <v>0</v>
      </c>
      <c r="CE204" s="457">
        <v>0</v>
      </c>
      <c r="CF204" s="457">
        <v>0</v>
      </c>
      <c r="CG204" s="457">
        <v>0</v>
      </c>
      <c r="CH204" s="457">
        <v>0</v>
      </c>
      <c r="CI204" s="457">
        <v>0</v>
      </c>
      <c r="CJ204" s="457">
        <v>0</v>
      </c>
      <c r="CK204" s="457">
        <v>0</v>
      </c>
      <c r="CL204" s="457">
        <v>0</v>
      </c>
      <c r="CM204" s="457">
        <v>0</v>
      </c>
      <c r="CN204" s="457">
        <v>0</v>
      </c>
      <c r="CO204" s="457">
        <v>0</v>
      </c>
      <c r="CP204" s="457">
        <v>0</v>
      </c>
      <c r="CQ204" s="457">
        <v>0</v>
      </c>
      <c r="CR204" s="457">
        <v>0</v>
      </c>
      <c r="CS204" s="457">
        <v>0</v>
      </c>
      <c r="CT204" s="457">
        <v>0</v>
      </c>
      <c r="CU204" s="457">
        <v>0</v>
      </c>
      <c r="CV204" s="457">
        <v>0</v>
      </c>
      <c r="CW204" s="457">
        <v>0</v>
      </c>
      <c r="CX204" s="457">
        <v>0</v>
      </c>
      <c r="CY204" s="457">
        <v>0</v>
      </c>
      <c r="CZ204" s="457">
        <v>0</v>
      </c>
      <c r="DA204" s="457">
        <v>0</v>
      </c>
      <c r="DB204" s="457">
        <v>0</v>
      </c>
      <c r="DC204" s="457">
        <v>0</v>
      </c>
      <c r="DD204" s="457">
        <v>0</v>
      </c>
      <c r="DE204" s="457">
        <v>0</v>
      </c>
      <c r="DF204" s="457">
        <v>0</v>
      </c>
      <c r="DG204" s="457">
        <v>0</v>
      </c>
      <c r="DH204" s="457">
        <v>0</v>
      </c>
      <c r="DI204" s="457">
        <v>2202.1839199999999</v>
      </c>
      <c r="DJ204" s="457">
        <v>0</v>
      </c>
      <c r="DK204" s="457">
        <v>1025.4145000000001</v>
      </c>
      <c r="DL204" s="457">
        <v>0</v>
      </c>
      <c r="DM204" s="457">
        <v>0</v>
      </c>
      <c r="DN204" s="457">
        <v>0</v>
      </c>
      <c r="DO204" s="457">
        <v>0</v>
      </c>
      <c r="DP204" s="457">
        <v>0</v>
      </c>
      <c r="DQ204" s="457">
        <v>0</v>
      </c>
      <c r="DR204" s="457">
        <v>2274515</v>
      </c>
      <c r="DS204" s="457">
        <v>163527</v>
      </c>
      <c r="DT204" s="457">
        <v>2155641</v>
      </c>
      <c r="DU204" s="457">
        <v>20650</v>
      </c>
      <c r="DV204" s="457">
        <v>33326</v>
      </c>
      <c r="DW204" s="457">
        <v>30780.871729999999</v>
      </c>
      <c r="DX204" s="457">
        <v>952</v>
      </c>
      <c r="DY204" s="362">
        <v>799412.84343000001</v>
      </c>
      <c r="DZ204">
        <v>46769.862999999998</v>
      </c>
      <c r="EA204">
        <v>0</v>
      </c>
    </row>
    <row r="205" spans="1:131">
      <c r="A205" s="362" t="s">
        <v>2675</v>
      </c>
      <c r="B205" s="457">
        <v>0</v>
      </c>
      <c r="C205" s="457">
        <v>0</v>
      </c>
      <c r="D205" s="457">
        <v>0</v>
      </c>
      <c r="E205" s="457">
        <v>0</v>
      </c>
      <c r="F205" s="457">
        <v>0</v>
      </c>
      <c r="G205" s="457">
        <v>0</v>
      </c>
      <c r="H205" s="457">
        <v>0</v>
      </c>
      <c r="I205" s="457">
        <v>0</v>
      </c>
      <c r="J205" s="457">
        <v>0</v>
      </c>
      <c r="K205" s="457">
        <v>0</v>
      </c>
      <c r="L205" s="457">
        <v>0</v>
      </c>
      <c r="M205" s="457">
        <v>0</v>
      </c>
      <c r="N205" s="457">
        <v>0</v>
      </c>
      <c r="O205" s="457">
        <v>0</v>
      </c>
      <c r="P205" s="457">
        <v>0</v>
      </c>
      <c r="Q205" s="457">
        <v>64</v>
      </c>
      <c r="R205" s="457">
        <v>0</v>
      </c>
      <c r="S205" s="457">
        <v>0</v>
      </c>
      <c r="T205" s="457">
        <v>0</v>
      </c>
      <c r="U205" s="457">
        <v>0</v>
      </c>
      <c r="V205" s="457">
        <v>0</v>
      </c>
      <c r="W205" s="457">
        <v>0</v>
      </c>
      <c r="X205" s="457">
        <v>0</v>
      </c>
      <c r="Y205" s="457">
        <v>0</v>
      </c>
      <c r="Z205" s="457">
        <v>0</v>
      </c>
      <c r="AA205" s="457">
        <v>0</v>
      </c>
      <c r="AB205" s="457">
        <v>0</v>
      </c>
      <c r="AC205" s="457">
        <v>0</v>
      </c>
      <c r="AD205" s="457">
        <v>0</v>
      </c>
      <c r="AE205" s="457">
        <v>0</v>
      </c>
      <c r="AF205" s="457">
        <v>0</v>
      </c>
      <c r="AG205" s="457">
        <v>0</v>
      </c>
      <c r="AH205" s="457">
        <v>0</v>
      </c>
      <c r="AI205" s="457">
        <v>0</v>
      </c>
      <c r="AJ205" s="457">
        <v>0</v>
      </c>
      <c r="AK205" s="457">
        <v>0</v>
      </c>
      <c r="AL205" s="457">
        <v>0</v>
      </c>
      <c r="AM205" s="457">
        <v>0</v>
      </c>
      <c r="AN205" s="457">
        <v>0</v>
      </c>
      <c r="AO205" s="457">
        <v>11506</v>
      </c>
      <c r="AP205" s="457">
        <v>1538</v>
      </c>
      <c r="AQ205" s="457">
        <v>1044</v>
      </c>
      <c r="AR205" s="457">
        <v>1160</v>
      </c>
      <c r="AS205" s="457">
        <v>0</v>
      </c>
      <c r="AT205" s="457">
        <v>0</v>
      </c>
      <c r="AU205" s="457">
        <v>182</v>
      </c>
      <c r="AV205" s="457">
        <v>0</v>
      </c>
      <c r="AW205" s="457">
        <v>0</v>
      </c>
      <c r="AX205" s="457">
        <v>0</v>
      </c>
      <c r="AY205" s="457">
        <v>0</v>
      </c>
      <c r="AZ205" s="457">
        <v>0</v>
      </c>
      <c r="BA205" s="457">
        <v>0</v>
      </c>
      <c r="BB205" s="457">
        <v>0</v>
      </c>
      <c r="BC205" s="457">
        <v>0</v>
      </c>
      <c r="BD205" s="457">
        <v>0</v>
      </c>
      <c r="BE205" s="457">
        <v>0</v>
      </c>
      <c r="BF205" s="457">
        <v>0</v>
      </c>
      <c r="BG205" s="457">
        <v>0</v>
      </c>
      <c r="BH205" s="457">
        <v>0</v>
      </c>
      <c r="BI205" s="457">
        <v>0</v>
      </c>
      <c r="BJ205" s="457">
        <v>0</v>
      </c>
      <c r="BK205" s="457">
        <v>0</v>
      </c>
      <c r="BL205" s="457">
        <v>0</v>
      </c>
      <c r="BM205" s="457">
        <v>0</v>
      </c>
      <c r="BN205" s="457">
        <v>0</v>
      </c>
      <c r="BO205" s="457">
        <v>0</v>
      </c>
      <c r="BP205" s="457">
        <v>0</v>
      </c>
      <c r="BQ205" s="457">
        <v>0</v>
      </c>
      <c r="BR205" s="457">
        <v>0</v>
      </c>
      <c r="BS205" s="457">
        <v>0</v>
      </c>
      <c r="BT205" s="457">
        <v>0</v>
      </c>
      <c r="BU205" s="457">
        <v>0</v>
      </c>
      <c r="BV205" s="457">
        <v>0</v>
      </c>
      <c r="BW205" s="457">
        <v>0</v>
      </c>
      <c r="BX205" s="457">
        <v>0</v>
      </c>
      <c r="BY205" s="457">
        <v>0</v>
      </c>
      <c r="BZ205" s="457">
        <v>0</v>
      </c>
      <c r="CA205" s="457">
        <v>0</v>
      </c>
      <c r="CB205" s="457">
        <v>0</v>
      </c>
      <c r="CC205" s="457">
        <v>0</v>
      </c>
      <c r="CD205" s="457">
        <v>0</v>
      </c>
      <c r="CE205" s="457">
        <v>0</v>
      </c>
      <c r="CF205" s="457">
        <v>0</v>
      </c>
      <c r="CG205" s="457">
        <v>0</v>
      </c>
      <c r="CH205" s="457">
        <v>0</v>
      </c>
      <c r="CI205" s="457">
        <v>0</v>
      </c>
      <c r="CJ205" s="457">
        <v>0</v>
      </c>
      <c r="CK205" s="457">
        <v>0</v>
      </c>
      <c r="CL205" s="457">
        <v>0</v>
      </c>
      <c r="CM205" s="457">
        <v>0</v>
      </c>
      <c r="CN205" s="457">
        <v>0</v>
      </c>
      <c r="CO205" s="457">
        <v>0</v>
      </c>
      <c r="CP205" s="457">
        <v>0</v>
      </c>
      <c r="CQ205" s="457">
        <v>0</v>
      </c>
      <c r="CR205" s="457">
        <v>0</v>
      </c>
      <c r="CS205" s="457">
        <v>0</v>
      </c>
      <c r="CT205" s="457">
        <v>0</v>
      </c>
      <c r="CU205" s="457">
        <v>0</v>
      </c>
      <c r="CV205" s="457">
        <v>0</v>
      </c>
      <c r="CW205" s="457">
        <v>12</v>
      </c>
      <c r="CX205" s="457">
        <v>0</v>
      </c>
      <c r="CY205" s="457">
        <v>0</v>
      </c>
      <c r="CZ205" s="457">
        <v>266</v>
      </c>
      <c r="DA205" s="457">
        <v>0</v>
      </c>
      <c r="DB205" s="457">
        <v>0</v>
      </c>
      <c r="DC205" s="457">
        <v>0</v>
      </c>
      <c r="DD205" s="457">
        <v>0</v>
      </c>
      <c r="DE205" s="457">
        <v>0</v>
      </c>
      <c r="DF205" s="457">
        <v>0</v>
      </c>
      <c r="DG205" s="457">
        <v>0</v>
      </c>
      <c r="DH205" s="457">
        <v>0</v>
      </c>
      <c r="DI205" s="457">
        <v>915</v>
      </c>
      <c r="DJ205" s="457">
        <v>0</v>
      </c>
      <c r="DK205" s="457">
        <v>14</v>
      </c>
      <c r="DL205" s="457">
        <v>0</v>
      </c>
      <c r="DM205" s="457">
        <v>0</v>
      </c>
      <c r="DN205" s="457">
        <v>0</v>
      </c>
      <c r="DO205" s="457">
        <v>0</v>
      </c>
      <c r="DP205" s="457">
        <v>0</v>
      </c>
      <c r="DQ205" s="457">
        <v>0</v>
      </c>
      <c r="DR205" s="457">
        <v>61388</v>
      </c>
      <c r="DS205" s="457">
        <v>303</v>
      </c>
      <c r="DT205" s="457">
        <v>43879</v>
      </c>
      <c r="DU205" s="457">
        <v>0</v>
      </c>
      <c r="DV205" s="457">
        <v>36000</v>
      </c>
      <c r="DW205" s="457">
        <v>2192</v>
      </c>
      <c r="DX205" s="457">
        <v>557</v>
      </c>
      <c r="DY205" s="362">
        <v>0</v>
      </c>
      <c r="DZ205">
        <v>0</v>
      </c>
      <c r="EA205">
        <v>-470</v>
      </c>
    </row>
    <row r="206" spans="1:131">
      <c r="A206" s="362" t="s">
        <v>2717</v>
      </c>
      <c r="B206" s="457">
        <v>0</v>
      </c>
      <c r="C206" s="457">
        <v>0</v>
      </c>
      <c r="D206" s="457">
        <v>0</v>
      </c>
      <c r="E206" s="457">
        <v>0</v>
      </c>
      <c r="F206" s="457">
        <v>0</v>
      </c>
      <c r="G206" s="457">
        <v>0</v>
      </c>
      <c r="H206" s="457">
        <v>0</v>
      </c>
      <c r="I206" s="457">
        <v>0</v>
      </c>
      <c r="J206" s="457">
        <v>0</v>
      </c>
      <c r="K206" s="457">
        <v>0</v>
      </c>
      <c r="L206" s="457">
        <v>0</v>
      </c>
      <c r="M206" s="457">
        <v>0</v>
      </c>
      <c r="N206" s="457">
        <v>0</v>
      </c>
      <c r="O206" s="457">
        <v>0</v>
      </c>
      <c r="P206" s="457">
        <v>0</v>
      </c>
      <c r="Q206" s="457">
        <v>164</v>
      </c>
      <c r="R206" s="457">
        <v>0</v>
      </c>
      <c r="S206" s="457">
        <v>0</v>
      </c>
      <c r="T206" s="457">
        <v>0</v>
      </c>
      <c r="U206" s="457">
        <v>0</v>
      </c>
      <c r="V206" s="457">
        <v>0</v>
      </c>
      <c r="W206" s="457">
        <v>0</v>
      </c>
      <c r="X206" s="457">
        <v>0</v>
      </c>
      <c r="Y206" s="457">
        <v>0</v>
      </c>
      <c r="Z206" s="457">
        <v>0</v>
      </c>
      <c r="AA206" s="457">
        <v>0</v>
      </c>
      <c r="AB206" s="457">
        <v>0</v>
      </c>
      <c r="AC206" s="457">
        <v>0</v>
      </c>
      <c r="AD206" s="457">
        <v>0</v>
      </c>
      <c r="AE206" s="457">
        <v>0</v>
      </c>
      <c r="AF206" s="457">
        <v>0</v>
      </c>
      <c r="AG206" s="457">
        <v>0</v>
      </c>
      <c r="AH206" s="457">
        <v>0</v>
      </c>
      <c r="AI206" s="457">
        <v>0</v>
      </c>
      <c r="AJ206" s="457">
        <v>0</v>
      </c>
      <c r="AK206" s="457">
        <v>0</v>
      </c>
      <c r="AL206" s="457">
        <v>0</v>
      </c>
      <c r="AM206" s="457">
        <v>0</v>
      </c>
      <c r="AN206" s="457">
        <v>0</v>
      </c>
      <c r="AO206" s="457">
        <v>16745</v>
      </c>
      <c r="AP206" s="457">
        <v>7275</v>
      </c>
      <c r="AQ206" s="457">
        <v>1754</v>
      </c>
      <c r="AR206" s="457">
        <v>17</v>
      </c>
      <c r="AS206" s="457">
        <v>0</v>
      </c>
      <c r="AT206" s="457">
        <v>0</v>
      </c>
      <c r="AU206" s="457">
        <v>10807</v>
      </c>
      <c r="AV206" s="457">
        <v>0</v>
      </c>
      <c r="AW206" s="457">
        <v>0</v>
      </c>
      <c r="AX206" s="457">
        <v>12</v>
      </c>
      <c r="AY206" s="457">
        <v>0</v>
      </c>
      <c r="AZ206" s="457">
        <v>0</v>
      </c>
      <c r="BA206" s="457">
        <v>0</v>
      </c>
      <c r="BB206" s="457">
        <v>0</v>
      </c>
      <c r="BC206" s="457">
        <v>0</v>
      </c>
      <c r="BD206" s="457">
        <v>0</v>
      </c>
      <c r="BE206" s="457">
        <v>0</v>
      </c>
      <c r="BF206" s="457">
        <v>0</v>
      </c>
      <c r="BG206" s="457">
        <v>77</v>
      </c>
      <c r="BH206" s="457">
        <v>0</v>
      </c>
      <c r="BI206" s="457">
        <v>0</v>
      </c>
      <c r="BJ206" s="457">
        <v>0</v>
      </c>
      <c r="BK206" s="457">
        <v>0</v>
      </c>
      <c r="BL206" s="457">
        <v>0</v>
      </c>
      <c r="BM206" s="457">
        <v>0</v>
      </c>
      <c r="BN206" s="457">
        <v>0</v>
      </c>
      <c r="BO206" s="457">
        <v>0</v>
      </c>
      <c r="BP206" s="457">
        <v>0</v>
      </c>
      <c r="BQ206" s="457">
        <v>0</v>
      </c>
      <c r="BR206" s="457">
        <v>0</v>
      </c>
      <c r="BS206" s="457">
        <v>0</v>
      </c>
      <c r="BT206" s="457">
        <v>0</v>
      </c>
      <c r="BU206" s="457">
        <v>0</v>
      </c>
      <c r="BV206" s="457">
        <v>0</v>
      </c>
      <c r="BW206" s="457">
        <v>0</v>
      </c>
      <c r="BX206" s="457">
        <v>0</v>
      </c>
      <c r="BY206" s="457">
        <v>0</v>
      </c>
      <c r="BZ206" s="457">
        <v>0</v>
      </c>
      <c r="CA206" s="457">
        <v>0</v>
      </c>
      <c r="CB206" s="457">
        <v>186</v>
      </c>
      <c r="CC206" s="457">
        <v>0</v>
      </c>
      <c r="CD206" s="457">
        <v>0</v>
      </c>
      <c r="CE206" s="457">
        <v>127</v>
      </c>
      <c r="CF206" s="457">
        <v>0</v>
      </c>
      <c r="CG206" s="457">
        <v>0</v>
      </c>
      <c r="CH206" s="457">
        <v>0</v>
      </c>
      <c r="CI206" s="457">
        <v>0</v>
      </c>
      <c r="CJ206" s="457">
        <v>0</v>
      </c>
      <c r="CK206" s="457">
        <v>0</v>
      </c>
      <c r="CL206" s="457">
        <v>0</v>
      </c>
      <c r="CM206" s="457">
        <v>0</v>
      </c>
      <c r="CN206" s="457">
        <v>0</v>
      </c>
      <c r="CO206" s="457">
        <v>0</v>
      </c>
      <c r="CP206" s="457">
        <v>0</v>
      </c>
      <c r="CQ206" s="457">
        <v>0</v>
      </c>
      <c r="CR206" s="457">
        <v>0</v>
      </c>
      <c r="CS206" s="457">
        <v>0</v>
      </c>
      <c r="CT206" s="457">
        <v>0</v>
      </c>
      <c r="CU206" s="457">
        <v>0</v>
      </c>
      <c r="CV206" s="457">
        <v>0</v>
      </c>
      <c r="CW206" s="457">
        <v>0</v>
      </c>
      <c r="CX206" s="457">
        <v>0</v>
      </c>
      <c r="CY206" s="457">
        <v>0</v>
      </c>
      <c r="CZ206" s="457">
        <v>0</v>
      </c>
      <c r="DA206" s="457">
        <v>0</v>
      </c>
      <c r="DB206" s="457">
        <v>0</v>
      </c>
      <c r="DC206" s="457">
        <v>0</v>
      </c>
      <c r="DD206" s="457">
        <v>0</v>
      </c>
      <c r="DE206" s="457">
        <v>0</v>
      </c>
      <c r="DF206" s="457">
        <v>0</v>
      </c>
      <c r="DG206" s="457">
        <v>0</v>
      </c>
      <c r="DH206" s="457">
        <v>0</v>
      </c>
      <c r="DI206" s="457">
        <v>1101</v>
      </c>
      <c r="DJ206" s="457">
        <v>0</v>
      </c>
      <c r="DK206" s="457">
        <v>151</v>
      </c>
      <c r="DL206" s="457">
        <v>16219</v>
      </c>
      <c r="DM206" s="457">
        <v>0</v>
      </c>
      <c r="DN206" s="457">
        <v>0</v>
      </c>
      <c r="DO206" s="457">
        <v>0</v>
      </c>
      <c r="DP206" s="457">
        <v>0</v>
      </c>
      <c r="DQ206" s="457">
        <v>0</v>
      </c>
      <c r="DR206" s="457">
        <v>118686</v>
      </c>
      <c r="DS206" s="457">
        <v>88139</v>
      </c>
      <c r="DT206" s="457">
        <v>62705</v>
      </c>
      <c r="DU206" s="457">
        <v>0</v>
      </c>
      <c r="DV206" s="457">
        <v>20166</v>
      </c>
      <c r="DW206" s="457">
        <v>5825</v>
      </c>
      <c r="DX206" s="457">
        <v>1830</v>
      </c>
      <c r="DY206" s="362">
        <v>1137</v>
      </c>
      <c r="DZ206">
        <v>4785</v>
      </c>
      <c r="EA206">
        <v>2423</v>
      </c>
    </row>
    <row r="207" spans="1:131">
      <c r="A207" s="362" t="s">
        <v>2786</v>
      </c>
      <c r="B207" s="457">
        <v>0</v>
      </c>
      <c r="C207" s="457">
        <v>0</v>
      </c>
      <c r="D207" s="457">
        <v>0</v>
      </c>
      <c r="E207" s="457">
        <v>0</v>
      </c>
      <c r="F207" s="457">
        <v>0</v>
      </c>
      <c r="G207" s="457">
        <v>0</v>
      </c>
      <c r="H207" s="457">
        <v>0</v>
      </c>
      <c r="I207" s="457">
        <v>0</v>
      </c>
      <c r="J207" s="457">
        <v>0</v>
      </c>
      <c r="K207" s="457">
        <v>0</v>
      </c>
      <c r="L207" s="457">
        <v>0</v>
      </c>
      <c r="M207" s="457">
        <v>0</v>
      </c>
      <c r="N207" s="457">
        <v>0</v>
      </c>
      <c r="O207" s="457">
        <v>0</v>
      </c>
      <c r="P207" s="457">
        <v>0</v>
      </c>
      <c r="Q207" s="457">
        <v>64</v>
      </c>
      <c r="R207" s="457">
        <v>0</v>
      </c>
      <c r="S207" s="457">
        <v>0</v>
      </c>
      <c r="T207" s="457">
        <v>0</v>
      </c>
      <c r="U207" s="457">
        <v>0</v>
      </c>
      <c r="V207" s="457">
        <v>0</v>
      </c>
      <c r="W207" s="457">
        <v>0</v>
      </c>
      <c r="X207" s="457">
        <v>0</v>
      </c>
      <c r="Y207" s="457">
        <v>0</v>
      </c>
      <c r="Z207" s="457">
        <v>0</v>
      </c>
      <c r="AA207" s="457">
        <v>0</v>
      </c>
      <c r="AB207" s="457">
        <v>0</v>
      </c>
      <c r="AC207" s="457">
        <v>0</v>
      </c>
      <c r="AD207" s="457">
        <v>0</v>
      </c>
      <c r="AE207" s="457">
        <v>0</v>
      </c>
      <c r="AF207" s="457">
        <v>0</v>
      </c>
      <c r="AG207" s="457">
        <v>0</v>
      </c>
      <c r="AH207" s="457">
        <v>0</v>
      </c>
      <c r="AI207" s="457">
        <v>0</v>
      </c>
      <c r="AJ207" s="457">
        <v>0</v>
      </c>
      <c r="AK207" s="457">
        <v>0</v>
      </c>
      <c r="AL207" s="457">
        <v>0</v>
      </c>
      <c r="AM207" s="457">
        <v>0</v>
      </c>
      <c r="AN207" s="457">
        <v>0</v>
      </c>
      <c r="AO207" s="457">
        <v>20415</v>
      </c>
      <c r="AP207" s="457">
        <v>907</v>
      </c>
      <c r="AQ207" s="457">
        <v>2411</v>
      </c>
      <c r="AR207" s="457">
        <v>353</v>
      </c>
      <c r="AS207" s="457">
        <v>0</v>
      </c>
      <c r="AT207" s="457">
        <v>0</v>
      </c>
      <c r="AU207" s="457">
        <v>266</v>
      </c>
      <c r="AV207" s="457">
        <v>67</v>
      </c>
      <c r="AW207" s="457">
        <v>0</v>
      </c>
      <c r="AX207" s="457">
        <v>432</v>
      </c>
      <c r="AY207" s="457">
        <v>27</v>
      </c>
      <c r="AZ207" s="457">
        <v>0</v>
      </c>
      <c r="BA207" s="457">
        <v>0</v>
      </c>
      <c r="BB207" s="457">
        <v>0</v>
      </c>
      <c r="BC207" s="457">
        <v>0</v>
      </c>
      <c r="BD207" s="457">
        <v>0</v>
      </c>
      <c r="BE207" s="457">
        <v>0</v>
      </c>
      <c r="BF207" s="457">
        <v>0</v>
      </c>
      <c r="BG207" s="457">
        <v>2199</v>
      </c>
      <c r="BH207" s="457">
        <v>0</v>
      </c>
      <c r="BI207" s="457">
        <v>0</v>
      </c>
      <c r="BJ207" s="457">
        <v>0</v>
      </c>
      <c r="BK207" s="457">
        <v>0</v>
      </c>
      <c r="BL207" s="457">
        <v>0</v>
      </c>
      <c r="BM207" s="457">
        <v>3</v>
      </c>
      <c r="BN207" s="457">
        <v>0</v>
      </c>
      <c r="BO207" s="457">
        <v>0</v>
      </c>
      <c r="BP207" s="457">
        <v>0</v>
      </c>
      <c r="BQ207" s="457">
        <v>0</v>
      </c>
      <c r="BR207" s="457">
        <v>0</v>
      </c>
      <c r="BS207" s="457">
        <v>0</v>
      </c>
      <c r="BT207" s="457">
        <v>0</v>
      </c>
      <c r="BU207" s="457">
        <v>0</v>
      </c>
      <c r="BV207" s="457">
        <v>0</v>
      </c>
      <c r="BW207" s="457">
        <v>0</v>
      </c>
      <c r="BX207" s="457">
        <v>0</v>
      </c>
      <c r="BY207" s="457">
        <v>0</v>
      </c>
      <c r="BZ207" s="457">
        <v>0</v>
      </c>
      <c r="CA207" s="457">
        <v>0</v>
      </c>
      <c r="CB207" s="457">
        <v>0</v>
      </c>
      <c r="CC207" s="457">
        <v>0</v>
      </c>
      <c r="CD207" s="457">
        <v>0</v>
      </c>
      <c r="CE207" s="457">
        <v>1105</v>
      </c>
      <c r="CF207" s="457">
        <v>0</v>
      </c>
      <c r="CG207" s="457">
        <v>13</v>
      </c>
      <c r="CH207" s="457">
        <v>0</v>
      </c>
      <c r="CI207" s="457">
        <v>0</v>
      </c>
      <c r="CJ207" s="457">
        <v>0</v>
      </c>
      <c r="CK207" s="457">
        <v>0</v>
      </c>
      <c r="CL207" s="457">
        <v>0</v>
      </c>
      <c r="CM207" s="457">
        <v>0</v>
      </c>
      <c r="CN207" s="457">
        <v>0</v>
      </c>
      <c r="CO207" s="457">
        <v>0</v>
      </c>
      <c r="CP207" s="457">
        <v>0</v>
      </c>
      <c r="CQ207" s="457">
        <v>0</v>
      </c>
      <c r="CR207" s="457">
        <v>0</v>
      </c>
      <c r="CS207" s="457">
        <v>0</v>
      </c>
      <c r="CT207" s="457">
        <v>0</v>
      </c>
      <c r="CU207" s="457">
        <v>0</v>
      </c>
      <c r="CV207" s="457">
        <v>0</v>
      </c>
      <c r="CW207" s="457">
        <v>0</v>
      </c>
      <c r="CX207" s="457">
        <v>750</v>
      </c>
      <c r="CY207" s="457">
        <v>0</v>
      </c>
      <c r="CZ207" s="457">
        <v>0</v>
      </c>
      <c r="DA207" s="457">
        <v>0</v>
      </c>
      <c r="DB207" s="457">
        <v>0</v>
      </c>
      <c r="DC207" s="457">
        <v>0</v>
      </c>
      <c r="DD207" s="457">
        <v>0</v>
      </c>
      <c r="DE207" s="457">
        <v>0</v>
      </c>
      <c r="DF207" s="457">
        <v>0</v>
      </c>
      <c r="DG207" s="457">
        <v>0</v>
      </c>
      <c r="DH207" s="457">
        <v>0</v>
      </c>
      <c r="DI207" s="457">
        <v>772</v>
      </c>
      <c r="DJ207" s="457">
        <v>0</v>
      </c>
      <c r="DK207" s="457">
        <v>0</v>
      </c>
      <c r="DL207" s="457">
        <v>0</v>
      </c>
      <c r="DM207" s="457">
        <v>0</v>
      </c>
      <c r="DN207" s="457">
        <v>0</v>
      </c>
      <c r="DO207" s="457">
        <v>0</v>
      </c>
      <c r="DP207" s="457">
        <v>0</v>
      </c>
      <c r="DQ207" s="457">
        <v>0</v>
      </c>
      <c r="DR207" s="457">
        <v>106075</v>
      </c>
      <c r="DS207" s="457">
        <v>80019</v>
      </c>
      <c r="DT207" s="457">
        <v>83299</v>
      </c>
      <c r="DU207" s="457">
        <v>0</v>
      </c>
      <c r="DV207" s="457">
        <v>70680</v>
      </c>
      <c r="DW207" s="457">
        <v>12500</v>
      </c>
      <c r="DX207" s="457">
        <v>6126</v>
      </c>
      <c r="DY207" s="362">
        <v>0</v>
      </c>
      <c r="DZ207">
        <v>0</v>
      </c>
      <c r="EA207">
        <v>11480</v>
      </c>
    </row>
    <row r="208" spans="1:131">
      <c r="A208" s="362" t="s">
        <v>2921</v>
      </c>
      <c r="B208" s="457">
        <v>0</v>
      </c>
      <c r="C208" s="457">
        <v>0</v>
      </c>
      <c r="D208" s="457">
        <v>0</v>
      </c>
      <c r="E208" s="457">
        <v>0</v>
      </c>
      <c r="F208" s="457">
        <v>0</v>
      </c>
      <c r="G208" s="457">
        <v>0</v>
      </c>
      <c r="H208" s="457">
        <v>0</v>
      </c>
      <c r="I208" s="457">
        <v>0</v>
      </c>
      <c r="J208" s="457">
        <v>0</v>
      </c>
      <c r="K208" s="457">
        <v>0</v>
      </c>
      <c r="L208" s="457">
        <v>0</v>
      </c>
      <c r="M208" s="457">
        <v>0</v>
      </c>
      <c r="N208" s="457">
        <v>0</v>
      </c>
      <c r="O208" s="457">
        <v>0</v>
      </c>
      <c r="P208" s="457">
        <v>0</v>
      </c>
      <c r="Q208" s="457">
        <v>69</v>
      </c>
      <c r="R208" s="457">
        <v>0</v>
      </c>
      <c r="S208" s="457">
        <v>0</v>
      </c>
      <c r="T208" s="457">
        <v>0</v>
      </c>
      <c r="U208" s="457">
        <v>0</v>
      </c>
      <c r="V208" s="457">
        <v>0</v>
      </c>
      <c r="W208" s="457">
        <v>0</v>
      </c>
      <c r="X208" s="457">
        <v>0</v>
      </c>
      <c r="Y208" s="457">
        <v>0</v>
      </c>
      <c r="Z208" s="457">
        <v>0</v>
      </c>
      <c r="AA208" s="457">
        <v>0</v>
      </c>
      <c r="AB208" s="457">
        <v>0</v>
      </c>
      <c r="AC208" s="457">
        <v>0</v>
      </c>
      <c r="AD208" s="457">
        <v>0</v>
      </c>
      <c r="AE208" s="457">
        <v>0</v>
      </c>
      <c r="AF208" s="457">
        <v>0</v>
      </c>
      <c r="AG208" s="457">
        <v>0</v>
      </c>
      <c r="AH208" s="457">
        <v>0</v>
      </c>
      <c r="AI208" s="457">
        <v>0</v>
      </c>
      <c r="AJ208" s="457">
        <v>0</v>
      </c>
      <c r="AK208" s="457">
        <v>0</v>
      </c>
      <c r="AL208" s="457">
        <v>0</v>
      </c>
      <c r="AM208" s="457">
        <v>0</v>
      </c>
      <c r="AN208" s="457">
        <v>0</v>
      </c>
      <c r="AO208" s="457">
        <v>0</v>
      </c>
      <c r="AP208" s="457">
        <v>137</v>
      </c>
      <c r="AQ208" s="457">
        <v>403</v>
      </c>
      <c r="AR208" s="457">
        <v>0</v>
      </c>
      <c r="AS208" s="457">
        <v>743</v>
      </c>
      <c r="AT208" s="457">
        <v>0</v>
      </c>
      <c r="AU208" s="457">
        <v>167</v>
      </c>
      <c r="AV208" s="457">
        <v>130</v>
      </c>
      <c r="AW208" s="457">
        <v>323</v>
      </c>
      <c r="AX208" s="457">
        <v>9</v>
      </c>
      <c r="AY208" s="457">
        <v>337</v>
      </c>
      <c r="AZ208" s="457">
        <v>0</v>
      </c>
      <c r="BA208" s="457">
        <v>98</v>
      </c>
      <c r="BB208" s="457">
        <v>0</v>
      </c>
      <c r="BC208" s="457">
        <v>0</v>
      </c>
      <c r="BD208" s="457">
        <v>0</v>
      </c>
      <c r="BE208" s="457">
        <v>0</v>
      </c>
      <c r="BF208" s="457">
        <v>0</v>
      </c>
      <c r="BG208" s="457">
        <v>0</v>
      </c>
      <c r="BH208" s="457">
        <v>0</v>
      </c>
      <c r="BI208" s="457">
        <v>0</v>
      </c>
      <c r="BJ208" s="457">
        <v>0</v>
      </c>
      <c r="BK208" s="457">
        <v>0</v>
      </c>
      <c r="BL208" s="457">
        <v>0</v>
      </c>
      <c r="BM208" s="457">
        <v>60</v>
      </c>
      <c r="BN208" s="457">
        <v>0</v>
      </c>
      <c r="BO208" s="457">
        <v>0</v>
      </c>
      <c r="BP208" s="457">
        <v>0</v>
      </c>
      <c r="BQ208" s="457">
        <v>0</v>
      </c>
      <c r="BR208" s="457">
        <v>0</v>
      </c>
      <c r="BS208" s="457">
        <v>0</v>
      </c>
      <c r="BT208" s="457">
        <v>0</v>
      </c>
      <c r="BU208" s="457">
        <v>0</v>
      </c>
      <c r="BV208" s="457">
        <v>9</v>
      </c>
      <c r="BW208" s="457">
        <v>0</v>
      </c>
      <c r="BX208" s="457">
        <v>0</v>
      </c>
      <c r="BY208" s="457">
        <v>0</v>
      </c>
      <c r="BZ208" s="457">
        <v>0</v>
      </c>
      <c r="CA208" s="457">
        <v>0</v>
      </c>
      <c r="CB208" s="457">
        <v>0</v>
      </c>
      <c r="CC208" s="457">
        <v>0</v>
      </c>
      <c r="CD208" s="457">
        <v>0</v>
      </c>
      <c r="CE208" s="457">
        <v>0</v>
      </c>
      <c r="CF208" s="457">
        <v>0</v>
      </c>
      <c r="CG208" s="457">
        <v>0</v>
      </c>
      <c r="CH208" s="457">
        <v>0</v>
      </c>
      <c r="CI208" s="457">
        <v>0</v>
      </c>
      <c r="CJ208" s="457">
        <v>0</v>
      </c>
      <c r="CK208" s="457">
        <v>0</v>
      </c>
      <c r="CL208" s="457">
        <v>0</v>
      </c>
      <c r="CM208" s="457">
        <v>0</v>
      </c>
      <c r="CN208" s="457">
        <v>0</v>
      </c>
      <c r="CO208" s="457">
        <v>538</v>
      </c>
      <c r="CP208" s="457">
        <v>0</v>
      </c>
      <c r="CQ208" s="457">
        <v>0</v>
      </c>
      <c r="CR208" s="457">
        <v>0</v>
      </c>
      <c r="CS208" s="457">
        <v>0</v>
      </c>
      <c r="CT208" s="457">
        <v>13</v>
      </c>
      <c r="CU208" s="457">
        <v>0</v>
      </c>
      <c r="CV208" s="457">
        <v>0</v>
      </c>
      <c r="CW208" s="457">
        <v>0</v>
      </c>
      <c r="CX208" s="457">
        <v>0</v>
      </c>
      <c r="CY208" s="457">
        <v>0</v>
      </c>
      <c r="CZ208" s="457">
        <v>0</v>
      </c>
      <c r="DA208" s="457">
        <v>0</v>
      </c>
      <c r="DB208" s="457">
        <v>0</v>
      </c>
      <c r="DC208" s="457">
        <v>0</v>
      </c>
      <c r="DD208" s="457">
        <v>0</v>
      </c>
      <c r="DE208" s="457">
        <v>0</v>
      </c>
      <c r="DF208" s="457">
        <v>0</v>
      </c>
      <c r="DG208" s="457">
        <v>0</v>
      </c>
      <c r="DH208" s="457">
        <v>0</v>
      </c>
      <c r="DI208" s="457">
        <v>1136</v>
      </c>
      <c r="DJ208" s="457">
        <v>1000</v>
      </c>
      <c r="DK208" s="457">
        <v>22</v>
      </c>
      <c r="DL208" s="457">
        <v>0</v>
      </c>
      <c r="DM208" s="457">
        <v>0</v>
      </c>
      <c r="DN208" s="457">
        <v>0</v>
      </c>
      <c r="DO208" s="457">
        <v>0</v>
      </c>
      <c r="DP208" s="457">
        <v>0</v>
      </c>
      <c r="DQ208" s="457">
        <v>0</v>
      </c>
      <c r="DR208" s="457">
        <v>14216</v>
      </c>
      <c r="DS208" s="457">
        <v>0</v>
      </c>
      <c r="DT208" s="457">
        <v>0</v>
      </c>
      <c r="DU208" s="457">
        <v>0</v>
      </c>
      <c r="DV208" s="457">
        <v>83351</v>
      </c>
      <c r="DW208" s="457">
        <v>6244</v>
      </c>
      <c r="DX208" s="457">
        <v>0</v>
      </c>
      <c r="DY208" s="362">
        <v>0</v>
      </c>
      <c r="DZ208">
        <v>0</v>
      </c>
      <c r="EA208">
        <v>0</v>
      </c>
    </row>
    <row r="209" spans="1:131">
      <c r="A209" s="362" t="s">
        <v>3041</v>
      </c>
      <c r="B209" s="457">
        <v>0</v>
      </c>
      <c r="C209" s="457">
        <v>0</v>
      </c>
      <c r="D209" s="457">
        <v>0</v>
      </c>
      <c r="E209" s="457">
        <v>0</v>
      </c>
      <c r="F209" s="457">
        <v>0</v>
      </c>
      <c r="G209" s="457">
        <v>0</v>
      </c>
      <c r="H209" s="457">
        <v>0</v>
      </c>
      <c r="I209" s="457">
        <v>0</v>
      </c>
      <c r="J209" s="457">
        <v>0</v>
      </c>
      <c r="K209" s="457">
        <v>0</v>
      </c>
      <c r="L209" s="457">
        <v>0</v>
      </c>
      <c r="M209" s="457">
        <v>0</v>
      </c>
      <c r="N209" s="457">
        <v>0</v>
      </c>
      <c r="O209" s="457">
        <v>0</v>
      </c>
      <c r="P209" s="457">
        <v>0</v>
      </c>
      <c r="Q209" s="457">
        <v>0</v>
      </c>
      <c r="R209" s="457">
        <v>0</v>
      </c>
      <c r="S209" s="457">
        <v>0</v>
      </c>
      <c r="T209" s="457">
        <v>0</v>
      </c>
      <c r="U209" s="457">
        <v>0</v>
      </c>
      <c r="V209" s="457">
        <v>0</v>
      </c>
      <c r="W209" s="457">
        <v>0</v>
      </c>
      <c r="X209" s="457">
        <v>0</v>
      </c>
      <c r="Y209" s="457">
        <v>0</v>
      </c>
      <c r="Z209" s="457">
        <v>0</v>
      </c>
      <c r="AA209" s="457">
        <v>0</v>
      </c>
      <c r="AB209" s="457">
        <v>0</v>
      </c>
      <c r="AC209" s="457">
        <v>0</v>
      </c>
      <c r="AD209" s="457">
        <v>0</v>
      </c>
      <c r="AE209" s="457">
        <v>0</v>
      </c>
      <c r="AF209" s="457">
        <v>0</v>
      </c>
      <c r="AG209" s="457">
        <v>0</v>
      </c>
      <c r="AH209" s="457">
        <v>0</v>
      </c>
      <c r="AI209" s="457">
        <v>0</v>
      </c>
      <c r="AJ209" s="457">
        <v>0</v>
      </c>
      <c r="AK209" s="457">
        <v>0</v>
      </c>
      <c r="AL209" s="457">
        <v>0</v>
      </c>
      <c r="AM209" s="457">
        <v>0</v>
      </c>
      <c r="AN209" s="457">
        <v>0</v>
      </c>
      <c r="AO209" s="457">
        <v>45491</v>
      </c>
      <c r="AP209" s="457">
        <v>57</v>
      </c>
      <c r="AQ209" s="457">
        <v>9626</v>
      </c>
      <c r="AR209" s="457">
        <v>324</v>
      </c>
      <c r="AS209" s="457">
        <v>0</v>
      </c>
      <c r="AT209" s="457">
        <v>0</v>
      </c>
      <c r="AU209" s="457">
        <v>8914</v>
      </c>
      <c r="AV209" s="457">
        <v>120</v>
      </c>
      <c r="AW209" s="457">
        <v>0</v>
      </c>
      <c r="AX209" s="457">
        <v>333</v>
      </c>
      <c r="AY209" s="457">
        <v>8</v>
      </c>
      <c r="AZ209" s="457">
        <v>0</v>
      </c>
      <c r="BA209" s="457">
        <v>0</v>
      </c>
      <c r="BB209" s="457">
        <v>0</v>
      </c>
      <c r="BC209" s="457">
        <v>0</v>
      </c>
      <c r="BD209" s="457">
        <v>0</v>
      </c>
      <c r="BE209" s="457">
        <v>0</v>
      </c>
      <c r="BF209" s="457">
        <v>0</v>
      </c>
      <c r="BG209" s="457">
        <v>0</v>
      </c>
      <c r="BH209" s="457">
        <v>0</v>
      </c>
      <c r="BI209" s="457">
        <v>0</v>
      </c>
      <c r="BJ209" s="457">
        <v>0</v>
      </c>
      <c r="BK209" s="457">
        <v>0</v>
      </c>
      <c r="BL209" s="457">
        <v>0</v>
      </c>
      <c r="BM209" s="457">
        <v>366</v>
      </c>
      <c r="BN209" s="457">
        <v>0</v>
      </c>
      <c r="BO209" s="457">
        <v>0</v>
      </c>
      <c r="BP209" s="457">
        <v>0</v>
      </c>
      <c r="BQ209" s="457">
        <v>0</v>
      </c>
      <c r="BR209" s="457">
        <v>0</v>
      </c>
      <c r="BS209" s="457">
        <v>0</v>
      </c>
      <c r="BT209" s="457">
        <v>0</v>
      </c>
      <c r="BU209" s="457">
        <v>0</v>
      </c>
      <c r="BV209" s="457">
        <v>166</v>
      </c>
      <c r="BW209" s="457">
        <v>8</v>
      </c>
      <c r="BX209" s="457">
        <v>0</v>
      </c>
      <c r="BY209" s="457">
        <v>0</v>
      </c>
      <c r="BZ209" s="457">
        <v>0</v>
      </c>
      <c r="CA209" s="457">
        <v>0</v>
      </c>
      <c r="CB209" s="457">
        <v>0</v>
      </c>
      <c r="CC209" s="457">
        <v>0</v>
      </c>
      <c r="CD209" s="457">
        <v>0</v>
      </c>
      <c r="CE209" s="457">
        <v>409</v>
      </c>
      <c r="CF209" s="457">
        <v>0</v>
      </c>
      <c r="CG209" s="457">
        <v>0</v>
      </c>
      <c r="CH209" s="457">
        <v>0</v>
      </c>
      <c r="CI209" s="457">
        <v>0</v>
      </c>
      <c r="CJ209" s="457">
        <v>0</v>
      </c>
      <c r="CK209" s="457">
        <v>0</v>
      </c>
      <c r="CL209" s="457">
        <v>0</v>
      </c>
      <c r="CM209" s="457">
        <v>0</v>
      </c>
      <c r="CN209" s="457">
        <v>0</v>
      </c>
      <c r="CO209" s="457">
        <v>0</v>
      </c>
      <c r="CP209" s="457">
        <v>0</v>
      </c>
      <c r="CQ209" s="457">
        <v>0</v>
      </c>
      <c r="CR209" s="457">
        <v>0</v>
      </c>
      <c r="CS209" s="457">
        <v>0</v>
      </c>
      <c r="CT209" s="457">
        <v>0</v>
      </c>
      <c r="CU209" s="457">
        <v>0</v>
      </c>
      <c r="CV209" s="457">
        <v>0</v>
      </c>
      <c r="CW209" s="457">
        <v>4382</v>
      </c>
      <c r="CX209" s="457">
        <v>601</v>
      </c>
      <c r="CY209" s="457">
        <v>0</v>
      </c>
      <c r="CZ209" s="457">
        <v>0</v>
      </c>
      <c r="DA209" s="457">
        <v>0</v>
      </c>
      <c r="DB209" s="457">
        <v>0</v>
      </c>
      <c r="DC209" s="457">
        <v>0</v>
      </c>
      <c r="DD209" s="457">
        <v>0</v>
      </c>
      <c r="DE209" s="457">
        <v>0</v>
      </c>
      <c r="DF209" s="457">
        <v>0</v>
      </c>
      <c r="DG209" s="457">
        <v>0</v>
      </c>
      <c r="DH209" s="457">
        <v>0</v>
      </c>
      <c r="DI209" s="457">
        <v>472</v>
      </c>
      <c r="DJ209" s="457">
        <v>321</v>
      </c>
      <c r="DK209" s="457">
        <v>0</v>
      </c>
      <c r="DL209" s="457">
        <v>0</v>
      </c>
      <c r="DM209" s="457">
        <v>0</v>
      </c>
      <c r="DN209" s="457">
        <v>0</v>
      </c>
      <c r="DO209" s="457">
        <v>0</v>
      </c>
      <c r="DP209" s="457">
        <v>0</v>
      </c>
      <c r="DQ209" s="457">
        <v>0</v>
      </c>
      <c r="DR209" s="457">
        <v>322604</v>
      </c>
      <c r="DS209" s="457">
        <v>226174</v>
      </c>
      <c r="DT209" s="457">
        <v>249351</v>
      </c>
      <c r="DU209" s="457">
        <v>0</v>
      </c>
      <c r="DV209" s="457">
        <v>26236</v>
      </c>
      <c r="DW209" s="457">
        <v>12764</v>
      </c>
      <c r="DX209" s="457">
        <v>10371</v>
      </c>
      <c r="DY209" s="362">
        <v>4202</v>
      </c>
      <c r="DZ209">
        <v>135</v>
      </c>
      <c r="EA209">
        <v>27266</v>
      </c>
    </row>
    <row r="210" spans="1:131">
      <c r="A210" s="362" t="s">
        <v>1927</v>
      </c>
      <c r="B210" s="457">
        <v>0</v>
      </c>
      <c r="C210" s="457">
        <v>0</v>
      </c>
      <c r="D210" s="457">
        <v>0</v>
      </c>
      <c r="E210" s="457">
        <v>0</v>
      </c>
      <c r="F210" s="457">
        <v>0</v>
      </c>
      <c r="G210" s="457">
        <v>0</v>
      </c>
      <c r="H210" s="457">
        <v>0</v>
      </c>
      <c r="I210" s="457">
        <v>0</v>
      </c>
      <c r="J210" s="457">
        <v>0</v>
      </c>
      <c r="K210" s="457">
        <v>0</v>
      </c>
      <c r="L210" s="457">
        <v>0</v>
      </c>
      <c r="M210" s="457">
        <v>0</v>
      </c>
      <c r="N210" s="457">
        <v>0</v>
      </c>
      <c r="O210" s="457">
        <v>0</v>
      </c>
      <c r="P210" s="457">
        <v>0</v>
      </c>
      <c r="Q210" s="457">
        <v>0</v>
      </c>
      <c r="R210" s="457">
        <v>0</v>
      </c>
      <c r="S210" s="457">
        <v>0</v>
      </c>
      <c r="T210" s="457">
        <v>0</v>
      </c>
      <c r="U210" s="457">
        <v>0</v>
      </c>
      <c r="V210" s="457">
        <v>0</v>
      </c>
      <c r="W210" s="457">
        <v>0</v>
      </c>
      <c r="X210" s="457">
        <v>0</v>
      </c>
      <c r="Y210" s="457">
        <v>0</v>
      </c>
      <c r="Z210" s="457">
        <v>0</v>
      </c>
      <c r="AA210" s="457">
        <v>0</v>
      </c>
      <c r="AB210" s="457">
        <v>0</v>
      </c>
      <c r="AC210" s="457">
        <v>0</v>
      </c>
      <c r="AD210" s="457">
        <v>0</v>
      </c>
      <c r="AE210" s="457">
        <v>0</v>
      </c>
      <c r="AF210" s="457">
        <v>0</v>
      </c>
      <c r="AG210" s="457">
        <v>0</v>
      </c>
      <c r="AH210" s="457">
        <v>0</v>
      </c>
      <c r="AI210" s="457">
        <v>0</v>
      </c>
      <c r="AJ210" s="457">
        <v>0</v>
      </c>
      <c r="AK210" s="457">
        <v>0</v>
      </c>
      <c r="AL210" s="457">
        <v>0</v>
      </c>
      <c r="AM210" s="457">
        <v>0</v>
      </c>
      <c r="AN210" s="457">
        <v>0</v>
      </c>
      <c r="AO210" s="457">
        <v>19355</v>
      </c>
      <c r="AP210" s="457">
        <v>1007</v>
      </c>
      <c r="AQ210" s="457">
        <v>898</v>
      </c>
      <c r="AR210" s="457">
        <v>6</v>
      </c>
      <c r="AS210" s="457">
        <v>0</v>
      </c>
      <c r="AT210" s="457">
        <v>0</v>
      </c>
      <c r="AU210" s="457">
        <v>327</v>
      </c>
      <c r="AV210" s="457">
        <v>0</v>
      </c>
      <c r="AW210" s="457">
        <v>0</v>
      </c>
      <c r="AX210" s="457">
        <v>22</v>
      </c>
      <c r="AY210" s="457">
        <v>0</v>
      </c>
      <c r="AZ210" s="457">
        <v>0</v>
      </c>
      <c r="BA210" s="457">
        <v>0</v>
      </c>
      <c r="BB210" s="457">
        <v>0</v>
      </c>
      <c r="BC210" s="457">
        <v>0</v>
      </c>
      <c r="BD210" s="457">
        <v>0</v>
      </c>
      <c r="BE210" s="457">
        <v>0</v>
      </c>
      <c r="BF210" s="457">
        <v>0</v>
      </c>
      <c r="BG210" s="457">
        <v>32</v>
      </c>
      <c r="BH210" s="457">
        <v>0</v>
      </c>
      <c r="BI210" s="457">
        <v>0</v>
      </c>
      <c r="BJ210" s="457">
        <v>335</v>
      </c>
      <c r="BK210" s="457">
        <v>0</v>
      </c>
      <c r="BL210" s="457">
        <v>0</v>
      </c>
      <c r="BM210" s="457">
        <v>0</v>
      </c>
      <c r="BN210" s="457">
        <v>0</v>
      </c>
      <c r="BO210" s="457">
        <v>0</v>
      </c>
      <c r="BP210" s="457">
        <v>0</v>
      </c>
      <c r="BQ210" s="457">
        <v>0</v>
      </c>
      <c r="BR210" s="457">
        <v>0</v>
      </c>
      <c r="BS210" s="457">
        <v>0</v>
      </c>
      <c r="BT210" s="457">
        <v>0</v>
      </c>
      <c r="BU210" s="457">
        <v>0</v>
      </c>
      <c r="BV210" s="457">
        <v>1</v>
      </c>
      <c r="BW210" s="457">
        <v>0</v>
      </c>
      <c r="BX210" s="457">
        <v>0</v>
      </c>
      <c r="BY210" s="457">
        <v>0</v>
      </c>
      <c r="BZ210" s="457">
        <v>0</v>
      </c>
      <c r="CA210" s="457">
        <v>0</v>
      </c>
      <c r="CB210" s="457">
        <v>153</v>
      </c>
      <c r="CC210" s="457">
        <v>0</v>
      </c>
      <c r="CD210" s="457">
        <v>0</v>
      </c>
      <c r="CE210" s="457">
        <v>32</v>
      </c>
      <c r="CF210" s="457">
        <v>0</v>
      </c>
      <c r="CG210" s="457">
        <v>0</v>
      </c>
      <c r="CH210" s="457">
        <v>0</v>
      </c>
      <c r="CI210" s="457">
        <v>0</v>
      </c>
      <c r="CJ210" s="457">
        <v>0</v>
      </c>
      <c r="CK210" s="457">
        <v>9</v>
      </c>
      <c r="CL210" s="457">
        <v>0</v>
      </c>
      <c r="CM210" s="457">
        <v>0</v>
      </c>
      <c r="CN210" s="457">
        <v>0</v>
      </c>
      <c r="CO210" s="457">
        <v>0</v>
      </c>
      <c r="CP210" s="457">
        <v>0</v>
      </c>
      <c r="CQ210" s="457">
        <v>0</v>
      </c>
      <c r="CR210" s="457">
        <v>0</v>
      </c>
      <c r="CS210" s="457">
        <v>0</v>
      </c>
      <c r="CT210" s="457">
        <v>0</v>
      </c>
      <c r="CU210" s="457">
        <v>0</v>
      </c>
      <c r="CV210" s="457">
        <v>0</v>
      </c>
      <c r="CW210" s="457">
        <v>0</v>
      </c>
      <c r="CX210" s="457">
        <v>0</v>
      </c>
      <c r="CY210" s="457">
        <v>0</v>
      </c>
      <c r="CZ210" s="457">
        <v>163</v>
      </c>
      <c r="DA210" s="457">
        <v>0</v>
      </c>
      <c r="DB210" s="457">
        <v>0</v>
      </c>
      <c r="DC210" s="457">
        <v>0</v>
      </c>
      <c r="DD210" s="457">
        <v>0</v>
      </c>
      <c r="DE210" s="457">
        <v>0</v>
      </c>
      <c r="DF210" s="457">
        <v>0</v>
      </c>
      <c r="DG210" s="457">
        <v>0</v>
      </c>
      <c r="DH210" s="457">
        <v>0</v>
      </c>
      <c r="DI210" s="457">
        <v>396</v>
      </c>
      <c r="DJ210" s="457">
        <v>0</v>
      </c>
      <c r="DK210" s="457">
        <v>1051</v>
      </c>
      <c r="DL210" s="457">
        <v>0</v>
      </c>
      <c r="DM210" s="457">
        <v>0</v>
      </c>
      <c r="DN210" s="457">
        <v>0</v>
      </c>
      <c r="DO210" s="457">
        <v>0</v>
      </c>
      <c r="DP210" s="457">
        <v>0</v>
      </c>
      <c r="DQ210" s="457">
        <v>0</v>
      </c>
      <c r="DR210" s="457">
        <v>186542</v>
      </c>
      <c r="DS210" s="457">
        <v>81112</v>
      </c>
      <c r="DT210" s="457">
        <v>183832</v>
      </c>
      <c r="DU210" s="457">
        <v>10431</v>
      </c>
      <c r="DV210" s="457">
        <v>8350</v>
      </c>
      <c r="DW210" s="457">
        <v>7080</v>
      </c>
      <c r="DX210" s="457">
        <v>0</v>
      </c>
      <c r="DY210" s="362">
        <v>0</v>
      </c>
      <c r="DZ210">
        <v>0</v>
      </c>
      <c r="EA210">
        <v>7242</v>
      </c>
    </row>
    <row r="211" spans="1:131">
      <c r="A211" s="362" t="s">
        <v>1938</v>
      </c>
      <c r="B211" s="457">
        <v>0</v>
      </c>
      <c r="C211" s="457">
        <v>0</v>
      </c>
      <c r="D211" s="457">
        <v>0</v>
      </c>
      <c r="E211" s="457">
        <v>0</v>
      </c>
      <c r="F211" s="457">
        <v>0</v>
      </c>
      <c r="G211" s="457">
        <v>0</v>
      </c>
      <c r="H211" s="457">
        <v>0</v>
      </c>
      <c r="I211" s="457">
        <v>0</v>
      </c>
      <c r="J211" s="457">
        <v>0</v>
      </c>
      <c r="K211" s="457">
        <v>0</v>
      </c>
      <c r="L211" s="457">
        <v>0</v>
      </c>
      <c r="M211" s="457">
        <v>0</v>
      </c>
      <c r="N211" s="457">
        <v>0</v>
      </c>
      <c r="O211" s="457">
        <v>0</v>
      </c>
      <c r="P211" s="457">
        <v>0</v>
      </c>
      <c r="Q211" s="457">
        <v>199</v>
      </c>
      <c r="R211" s="457">
        <v>0</v>
      </c>
      <c r="S211" s="457">
        <v>0</v>
      </c>
      <c r="T211" s="457">
        <v>0</v>
      </c>
      <c r="U211" s="457">
        <v>0</v>
      </c>
      <c r="V211" s="457">
        <v>0</v>
      </c>
      <c r="W211" s="457">
        <v>0</v>
      </c>
      <c r="X211" s="457">
        <v>0</v>
      </c>
      <c r="Y211" s="457">
        <v>0</v>
      </c>
      <c r="Z211" s="457">
        <v>0</v>
      </c>
      <c r="AA211" s="457">
        <v>0</v>
      </c>
      <c r="AB211" s="457">
        <v>0</v>
      </c>
      <c r="AC211" s="457">
        <v>0</v>
      </c>
      <c r="AD211" s="457">
        <v>0</v>
      </c>
      <c r="AE211" s="457">
        <v>0</v>
      </c>
      <c r="AF211" s="457">
        <v>0</v>
      </c>
      <c r="AG211" s="457">
        <v>0</v>
      </c>
      <c r="AH211" s="457">
        <v>0</v>
      </c>
      <c r="AI211" s="457">
        <v>0</v>
      </c>
      <c r="AJ211" s="457">
        <v>0</v>
      </c>
      <c r="AK211" s="457">
        <v>0</v>
      </c>
      <c r="AL211" s="457">
        <v>0</v>
      </c>
      <c r="AM211" s="457">
        <v>0</v>
      </c>
      <c r="AN211" s="457">
        <v>0</v>
      </c>
      <c r="AO211" s="457">
        <v>12239</v>
      </c>
      <c r="AP211" s="457">
        <v>1955</v>
      </c>
      <c r="AQ211" s="457">
        <v>880</v>
      </c>
      <c r="AR211" s="457">
        <v>2024</v>
      </c>
      <c r="AS211" s="457">
        <v>0</v>
      </c>
      <c r="AT211" s="457">
        <v>0</v>
      </c>
      <c r="AU211" s="457">
        <v>2110</v>
      </c>
      <c r="AV211" s="457">
        <v>88</v>
      </c>
      <c r="AW211" s="457">
        <v>0</v>
      </c>
      <c r="AX211" s="457">
        <v>3675</v>
      </c>
      <c r="AY211" s="457">
        <v>0</v>
      </c>
      <c r="AZ211" s="457">
        <v>0</v>
      </c>
      <c r="BA211" s="457">
        <v>0</v>
      </c>
      <c r="BB211" s="457">
        <v>0</v>
      </c>
      <c r="BC211" s="457">
        <v>0</v>
      </c>
      <c r="BD211" s="457">
        <v>0</v>
      </c>
      <c r="BE211" s="457">
        <v>0</v>
      </c>
      <c r="BF211" s="457">
        <v>0</v>
      </c>
      <c r="BG211" s="457">
        <v>0</v>
      </c>
      <c r="BH211" s="457">
        <v>0</v>
      </c>
      <c r="BI211" s="457">
        <v>0</v>
      </c>
      <c r="BJ211" s="457">
        <v>0</v>
      </c>
      <c r="BK211" s="457">
        <v>0</v>
      </c>
      <c r="BL211" s="457">
        <v>0</v>
      </c>
      <c r="BM211" s="457">
        <v>22</v>
      </c>
      <c r="BN211" s="457">
        <v>0</v>
      </c>
      <c r="BO211" s="457">
        <v>0</v>
      </c>
      <c r="BP211" s="457">
        <v>0</v>
      </c>
      <c r="BQ211" s="457">
        <v>0</v>
      </c>
      <c r="BR211" s="457">
        <v>0</v>
      </c>
      <c r="BS211" s="457">
        <v>0</v>
      </c>
      <c r="BT211" s="457">
        <v>0</v>
      </c>
      <c r="BU211" s="457">
        <v>0</v>
      </c>
      <c r="BV211" s="457">
        <v>740</v>
      </c>
      <c r="BW211" s="457">
        <v>0</v>
      </c>
      <c r="BX211" s="457">
        <v>0</v>
      </c>
      <c r="BY211" s="457">
        <v>0</v>
      </c>
      <c r="BZ211" s="457">
        <v>0</v>
      </c>
      <c r="CA211" s="457">
        <v>0</v>
      </c>
      <c r="CB211" s="457">
        <v>0</v>
      </c>
      <c r="CC211" s="457">
        <v>0</v>
      </c>
      <c r="CD211" s="457">
        <v>0</v>
      </c>
      <c r="CE211" s="457">
        <v>396</v>
      </c>
      <c r="CF211" s="457">
        <v>0</v>
      </c>
      <c r="CG211" s="457">
        <v>0</v>
      </c>
      <c r="CH211" s="457">
        <v>0</v>
      </c>
      <c r="CI211" s="457">
        <v>0</v>
      </c>
      <c r="CJ211" s="457">
        <v>0</v>
      </c>
      <c r="CK211" s="457">
        <v>0</v>
      </c>
      <c r="CL211" s="457">
        <v>0</v>
      </c>
      <c r="CM211" s="457">
        <v>0</v>
      </c>
      <c r="CN211" s="457">
        <v>0</v>
      </c>
      <c r="CO211" s="457">
        <v>0</v>
      </c>
      <c r="CP211" s="457">
        <v>0</v>
      </c>
      <c r="CQ211" s="457">
        <v>0</v>
      </c>
      <c r="CR211" s="457">
        <v>0</v>
      </c>
      <c r="CS211" s="457">
        <v>0</v>
      </c>
      <c r="CT211" s="457">
        <v>0</v>
      </c>
      <c r="CU211" s="457">
        <v>0</v>
      </c>
      <c r="CV211" s="457">
        <v>0</v>
      </c>
      <c r="CW211" s="457">
        <v>0</v>
      </c>
      <c r="CX211" s="457">
        <v>0</v>
      </c>
      <c r="CY211" s="457">
        <v>0</v>
      </c>
      <c r="CZ211" s="457">
        <v>0</v>
      </c>
      <c r="DA211" s="457">
        <v>0</v>
      </c>
      <c r="DB211" s="457">
        <v>0</v>
      </c>
      <c r="DC211" s="457">
        <v>0</v>
      </c>
      <c r="DD211" s="457">
        <v>0</v>
      </c>
      <c r="DE211" s="457">
        <v>0</v>
      </c>
      <c r="DF211" s="457">
        <v>0</v>
      </c>
      <c r="DG211" s="457">
        <v>0</v>
      </c>
      <c r="DH211" s="457">
        <v>0</v>
      </c>
      <c r="DI211" s="457">
        <v>1274</v>
      </c>
      <c r="DJ211" s="457">
        <v>259</v>
      </c>
      <c r="DK211" s="457">
        <v>0</v>
      </c>
      <c r="DL211" s="457">
        <v>0</v>
      </c>
      <c r="DM211" s="457">
        <v>0</v>
      </c>
      <c r="DN211" s="457">
        <v>0</v>
      </c>
      <c r="DO211" s="457">
        <v>0</v>
      </c>
      <c r="DP211" s="457">
        <v>0</v>
      </c>
      <c r="DQ211" s="457">
        <v>0</v>
      </c>
      <c r="DR211" s="457">
        <v>54030</v>
      </c>
      <c r="DS211" s="457">
        <v>52863</v>
      </c>
      <c r="DT211" s="457">
        <v>35460</v>
      </c>
      <c r="DU211" s="457">
        <v>0</v>
      </c>
      <c r="DV211" s="457">
        <v>45385</v>
      </c>
      <c r="DW211" s="457">
        <v>629</v>
      </c>
      <c r="DX211" s="457">
        <v>5621</v>
      </c>
      <c r="DY211" s="362">
        <v>0</v>
      </c>
      <c r="DZ211">
        <v>0</v>
      </c>
      <c r="EA211">
        <v>1097</v>
      </c>
    </row>
    <row r="212" spans="1:131">
      <c r="A212" s="362" t="s">
        <v>2134</v>
      </c>
      <c r="B212" s="457">
        <v>0</v>
      </c>
      <c r="C212" s="457">
        <v>0</v>
      </c>
      <c r="D212" s="457">
        <v>0</v>
      </c>
      <c r="E212" s="457">
        <v>0</v>
      </c>
      <c r="F212" s="457">
        <v>0</v>
      </c>
      <c r="G212" s="457">
        <v>0</v>
      </c>
      <c r="H212" s="457">
        <v>0</v>
      </c>
      <c r="I212" s="457">
        <v>0</v>
      </c>
      <c r="J212" s="457">
        <v>0</v>
      </c>
      <c r="K212" s="457">
        <v>0</v>
      </c>
      <c r="L212" s="457">
        <v>0</v>
      </c>
      <c r="M212" s="457">
        <v>0</v>
      </c>
      <c r="N212" s="457">
        <v>0</v>
      </c>
      <c r="O212" s="457">
        <v>0</v>
      </c>
      <c r="P212" s="457">
        <v>0</v>
      </c>
      <c r="Q212" s="457">
        <v>84.62</v>
      </c>
      <c r="R212" s="457">
        <v>0</v>
      </c>
      <c r="S212" s="457">
        <v>0</v>
      </c>
      <c r="T212" s="457">
        <v>0</v>
      </c>
      <c r="U212" s="457">
        <v>0</v>
      </c>
      <c r="V212" s="457">
        <v>0</v>
      </c>
      <c r="W212" s="457">
        <v>0</v>
      </c>
      <c r="X212" s="457">
        <v>0</v>
      </c>
      <c r="Y212" s="457">
        <v>0</v>
      </c>
      <c r="Z212" s="457">
        <v>0</v>
      </c>
      <c r="AA212" s="457">
        <v>0</v>
      </c>
      <c r="AB212" s="457">
        <v>0</v>
      </c>
      <c r="AC212" s="457">
        <v>0</v>
      </c>
      <c r="AD212" s="457">
        <v>0</v>
      </c>
      <c r="AE212" s="457">
        <v>0</v>
      </c>
      <c r="AF212" s="457">
        <v>0</v>
      </c>
      <c r="AG212" s="457">
        <v>0</v>
      </c>
      <c r="AH212" s="457">
        <v>0</v>
      </c>
      <c r="AI212" s="457">
        <v>0</v>
      </c>
      <c r="AJ212" s="457">
        <v>0</v>
      </c>
      <c r="AK212" s="457">
        <v>0</v>
      </c>
      <c r="AL212" s="457">
        <v>0</v>
      </c>
      <c r="AM212" s="457">
        <v>0</v>
      </c>
      <c r="AN212" s="457">
        <v>0</v>
      </c>
      <c r="AO212" s="457">
        <v>43.44</v>
      </c>
      <c r="AP212" s="457">
        <v>2061.2600000000002</v>
      </c>
      <c r="AQ212" s="457">
        <v>237.9</v>
      </c>
      <c r="AR212" s="457">
        <v>18</v>
      </c>
      <c r="AS212" s="457">
        <v>0</v>
      </c>
      <c r="AT212" s="457">
        <v>0</v>
      </c>
      <c r="AU212" s="457">
        <v>143.44999999999999</v>
      </c>
      <c r="AV212" s="457">
        <v>0</v>
      </c>
      <c r="AW212" s="457">
        <v>62.685000000000002</v>
      </c>
      <c r="AX212" s="457">
        <v>0</v>
      </c>
      <c r="AY212" s="457">
        <v>0</v>
      </c>
      <c r="AZ212" s="457">
        <v>0</v>
      </c>
      <c r="BA212" s="457">
        <v>0</v>
      </c>
      <c r="BB212" s="457">
        <v>0</v>
      </c>
      <c r="BC212" s="457">
        <v>0</v>
      </c>
      <c r="BD212" s="457">
        <v>0</v>
      </c>
      <c r="BE212" s="457">
        <v>0</v>
      </c>
      <c r="BF212" s="457">
        <v>0</v>
      </c>
      <c r="BG212" s="457">
        <v>0</v>
      </c>
      <c r="BH212" s="457">
        <v>0</v>
      </c>
      <c r="BI212" s="457">
        <v>0</v>
      </c>
      <c r="BJ212" s="457">
        <v>213.74</v>
      </c>
      <c r="BK212" s="457">
        <v>0</v>
      </c>
      <c r="BL212" s="457">
        <v>0</v>
      </c>
      <c r="BM212" s="457">
        <v>48</v>
      </c>
      <c r="BN212" s="457">
        <v>0</v>
      </c>
      <c r="BO212" s="457">
        <v>0</v>
      </c>
      <c r="BP212" s="457">
        <v>0</v>
      </c>
      <c r="BQ212" s="457">
        <v>0</v>
      </c>
      <c r="BR212" s="457">
        <v>0</v>
      </c>
      <c r="BS212" s="457">
        <v>0</v>
      </c>
      <c r="BT212" s="457">
        <v>0</v>
      </c>
      <c r="BU212" s="457">
        <v>0</v>
      </c>
      <c r="BV212" s="457">
        <v>1216.23</v>
      </c>
      <c r="BW212" s="457">
        <v>127.9</v>
      </c>
      <c r="BX212" s="457">
        <v>0</v>
      </c>
      <c r="BY212" s="457">
        <v>0</v>
      </c>
      <c r="BZ212" s="457">
        <v>0</v>
      </c>
      <c r="CA212" s="457">
        <v>0</v>
      </c>
      <c r="CB212" s="457">
        <v>0</v>
      </c>
      <c r="CC212" s="457">
        <v>0</v>
      </c>
      <c r="CD212" s="457">
        <v>0</v>
      </c>
      <c r="CE212" s="457">
        <v>749.98</v>
      </c>
      <c r="CF212" s="457">
        <v>0</v>
      </c>
      <c r="CG212" s="457">
        <v>0</v>
      </c>
      <c r="CH212" s="457">
        <v>0</v>
      </c>
      <c r="CI212" s="457">
        <v>0</v>
      </c>
      <c r="CJ212" s="457">
        <v>0</v>
      </c>
      <c r="CK212" s="457">
        <v>0</v>
      </c>
      <c r="CL212" s="457">
        <v>0</v>
      </c>
      <c r="CM212" s="457">
        <v>0</v>
      </c>
      <c r="CN212" s="457">
        <v>0</v>
      </c>
      <c r="CO212" s="457">
        <v>0</v>
      </c>
      <c r="CP212" s="457">
        <v>0</v>
      </c>
      <c r="CQ212" s="457">
        <v>0</v>
      </c>
      <c r="CR212" s="457">
        <v>0</v>
      </c>
      <c r="CS212" s="457">
        <v>0</v>
      </c>
      <c r="CT212" s="457">
        <v>0</v>
      </c>
      <c r="CU212" s="457">
        <v>0</v>
      </c>
      <c r="CV212" s="457">
        <v>0</v>
      </c>
      <c r="CW212" s="457">
        <v>479.65</v>
      </c>
      <c r="CX212" s="457">
        <v>1205.5999999999999</v>
      </c>
      <c r="CY212" s="457">
        <v>0</v>
      </c>
      <c r="CZ212" s="457">
        <v>0</v>
      </c>
      <c r="DA212" s="457">
        <v>0</v>
      </c>
      <c r="DB212" s="457">
        <v>0</v>
      </c>
      <c r="DC212" s="457">
        <v>0</v>
      </c>
      <c r="DD212" s="457">
        <v>0</v>
      </c>
      <c r="DE212" s="457">
        <v>0</v>
      </c>
      <c r="DF212" s="457">
        <v>0</v>
      </c>
      <c r="DG212" s="457">
        <v>0</v>
      </c>
      <c r="DH212" s="457">
        <v>0</v>
      </c>
      <c r="DI212" s="457">
        <v>281.04000000000002</v>
      </c>
      <c r="DJ212" s="457">
        <v>1605.82</v>
      </c>
      <c r="DK212" s="457">
        <v>0</v>
      </c>
      <c r="DL212" s="457">
        <v>2.5</v>
      </c>
      <c r="DM212" s="457">
        <v>0</v>
      </c>
      <c r="DN212" s="457">
        <v>1.2</v>
      </c>
      <c r="DO212" s="457">
        <v>0</v>
      </c>
      <c r="DP212" s="457">
        <v>0</v>
      </c>
      <c r="DQ212" s="457">
        <v>0</v>
      </c>
      <c r="DR212" s="457">
        <v>-1560</v>
      </c>
      <c r="DS212" s="457">
        <v>0</v>
      </c>
      <c r="DT212" s="457">
        <v>0</v>
      </c>
      <c r="DU212" s="457">
        <v>0</v>
      </c>
      <c r="DV212" s="457">
        <v>115006</v>
      </c>
      <c r="DW212" s="457">
        <v>245.66499999999999</v>
      </c>
      <c r="DX212" s="457">
        <v>0</v>
      </c>
      <c r="DY212" s="362">
        <v>0</v>
      </c>
      <c r="DZ212">
        <v>0</v>
      </c>
      <c r="EA212">
        <v>0</v>
      </c>
    </row>
    <row r="213" spans="1:131">
      <c r="A213" s="362" t="s">
        <v>2161</v>
      </c>
      <c r="B213" s="457">
        <v>0</v>
      </c>
      <c r="C213" s="457">
        <v>0</v>
      </c>
      <c r="D213" s="457">
        <v>0</v>
      </c>
      <c r="E213" s="457">
        <v>0</v>
      </c>
      <c r="F213" s="457">
        <v>0</v>
      </c>
      <c r="G213" s="457">
        <v>0</v>
      </c>
      <c r="H213" s="457">
        <v>0</v>
      </c>
      <c r="I213" s="457">
        <v>0</v>
      </c>
      <c r="J213" s="457">
        <v>0</v>
      </c>
      <c r="K213" s="457">
        <v>0</v>
      </c>
      <c r="L213" s="457">
        <v>0</v>
      </c>
      <c r="M213" s="457">
        <v>0</v>
      </c>
      <c r="N213" s="457">
        <v>0</v>
      </c>
      <c r="O213" s="457">
        <v>0</v>
      </c>
      <c r="P213" s="457">
        <v>0</v>
      </c>
      <c r="Q213" s="457">
        <v>0</v>
      </c>
      <c r="R213" s="457">
        <v>0</v>
      </c>
      <c r="S213" s="457">
        <v>0</v>
      </c>
      <c r="T213" s="457">
        <v>0</v>
      </c>
      <c r="U213" s="457">
        <v>0</v>
      </c>
      <c r="V213" s="457">
        <v>0</v>
      </c>
      <c r="W213" s="457">
        <v>60</v>
      </c>
      <c r="X213" s="457">
        <v>0</v>
      </c>
      <c r="Y213" s="457">
        <v>0</v>
      </c>
      <c r="Z213" s="457">
        <v>0</v>
      </c>
      <c r="AA213" s="457">
        <v>0</v>
      </c>
      <c r="AB213" s="457">
        <v>0</v>
      </c>
      <c r="AC213" s="457">
        <v>0</v>
      </c>
      <c r="AD213" s="457">
        <v>0</v>
      </c>
      <c r="AE213" s="457">
        <v>0</v>
      </c>
      <c r="AF213" s="457">
        <v>0</v>
      </c>
      <c r="AG213" s="457">
        <v>0</v>
      </c>
      <c r="AH213" s="457">
        <v>0</v>
      </c>
      <c r="AI213" s="457">
        <v>0</v>
      </c>
      <c r="AJ213" s="457">
        <v>0</v>
      </c>
      <c r="AK213" s="457">
        <v>0</v>
      </c>
      <c r="AL213" s="457">
        <v>0</v>
      </c>
      <c r="AM213" s="457">
        <v>0</v>
      </c>
      <c r="AN213" s="457">
        <v>0</v>
      </c>
      <c r="AO213" s="457">
        <v>23701</v>
      </c>
      <c r="AP213" s="457">
        <v>725</v>
      </c>
      <c r="AQ213" s="457">
        <v>4082</v>
      </c>
      <c r="AR213" s="457">
        <v>168</v>
      </c>
      <c r="AS213" s="457">
        <v>0</v>
      </c>
      <c r="AT213" s="457">
        <v>100</v>
      </c>
      <c r="AU213" s="457">
        <v>298</v>
      </c>
      <c r="AV213" s="457">
        <v>0</v>
      </c>
      <c r="AW213" s="457">
        <v>0</v>
      </c>
      <c r="AX213" s="457">
        <v>285</v>
      </c>
      <c r="AY213" s="457">
        <v>0</v>
      </c>
      <c r="AZ213" s="457">
        <v>12</v>
      </c>
      <c r="BA213" s="457">
        <v>0</v>
      </c>
      <c r="BB213" s="457">
        <v>0</v>
      </c>
      <c r="BC213" s="457">
        <v>0</v>
      </c>
      <c r="BD213" s="457">
        <v>0</v>
      </c>
      <c r="BE213" s="457">
        <v>0</v>
      </c>
      <c r="BF213" s="457">
        <v>0</v>
      </c>
      <c r="BG213" s="457">
        <v>27</v>
      </c>
      <c r="BH213" s="457">
        <v>0</v>
      </c>
      <c r="BI213" s="457">
        <v>0</v>
      </c>
      <c r="BJ213" s="457">
        <v>0</v>
      </c>
      <c r="BK213" s="457">
        <v>0</v>
      </c>
      <c r="BL213" s="457">
        <v>0</v>
      </c>
      <c r="BM213" s="457">
        <v>0</v>
      </c>
      <c r="BN213" s="457">
        <v>0</v>
      </c>
      <c r="BO213" s="457">
        <v>0</v>
      </c>
      <c r="BP213" s="457">
        <v>201</v>
      </c>
      <c r="BQ213" s="457">
        <v>0</v>
      </c>
      <c r="BR213" s="457">
        <v>0</v>
      </c>
      <c r="BS213" s="457">
        <v>0</v>
      </c>
      <c r="BT213" s="457">
        <v>0</v>
      </c>
      <c r="BU213" s="457">
        <v>0</v>
      </c>
      <c r="BV213" s="457">
        <v>0</v>
      </c>
      <c r="BW213" s="457">
        <v>0</v>
      </c>
      <c r="BX213" s="457">
        <v>0</v>
      </c>
      <c r="BY213" s="457">
        <v>0</v>
      </c>
      <c r="BZ213" s="457">
        <v>0</v>
      </c>
      <c r="CA213" s="457">
        <v>0</v>
      </c>
      <c r="CB213" s="457">
        <v>0</v>
      </c>
      <c r="CC213" s="457">
        <v>0</v>
      </c>
      <c r="CD213" s="457">
        <v>0</v>
      </c>
      <c r="CE213" s="457">
        <v>0</v>
      </c>
      <c r="CF213" s="457">
        <v>0</v>
      </c>
      <c r="CG213" s="457">
        <v>0</v>
      </c>
      <c r="CH213" s="457">
        <v>0</v>
      </c>
      <c r="CI213" s="457">
        <v>0</v>
      </c>
      <c r="CJ213" s="457">
        <v>0</v>
      </c>
      <c r="CK213" s="457">
        <v>0</v>
      </c>
      <c r="CL213" s="457">
        <v>0</v>
      </c>
      <c r="CM213" s="457">
        <v>0</v>
      </c>
      <c r="CN213" s="457">
        <v>0</v>
      </c>
      <c r="CO213" s="457">
        <v>0</v>
      </c>
      <c r="CP213" s="457">
        <v>0</v>
      </c>
      <c r="CQ213" s="457">
        <v>0</v>
      </c>
      <c r="CR213" s="457">
        <v>0</v>
      </c>
      <c r="CS213" s="457">
        <v>0</v>
      </c>
      <c r="CT213" s="457">
        <v>918</v>
      </c>
      <c r="CU213" s="457">
        <v>0</v>
      </c>
      <c r="CV213" s="457">
        <v>0</v>
      </c>
      <c r="CW213" s="457">
        <v>7389</v>
      </c>
      <c r="CX213" s="457">
        <v>325</v>
      </c>
      <c r="CY213" s="457">
        <v>0</v>
      </c>
      <c r="CZ213" s="457">
        <v>138</v>
      </c>
      <c r="DA213" s="457">
        <v>0</v>
      </c>
      <c r="DB213" s="457">
        <v>0</v>
      </c>
      <c r="DC213" s="457">
        <v>0</v>
      </c>
      <c r="DD213" s="457">
        <v>0</v>
      </c>
      <c r="DE213" s="457">
        <v>0</v>
      </c>
      <c r="DF213" s="457">
        <v>0</v>
      </c>
      <c r="DG213" s="457">
        <v>0</v>
      </c>
      <c r="DH213" s="457">
        <v>0</v>
      </c>
      <c r="DI213" s="457">
        <v>-1028</v>
      </c>
      <c r="DJ213" s="457">
        <v>0</v>
      </c>
      <c r="DK213" s="457">
        <v>0</v>
      </c>
      <c r="DL213" s="457">
        <v>0</v>
      </c>
      <c r="DM213" s="457">
        <v>0</v>
      </c>
      <c r="DN213" s="457">
        <v>1787</v>
      </c>
      <c r="DO213" s="457">
        <v>0</v>
      </c>
      <c r="DP213" s="457">
        <v>0</v>
      </c>
      <c r="DQ213" s="457">
        <v>0</v>
      </c>
      <c r="DR213" s="457">
        <v>242265</v>
      </c>
      <c r="DS213" s="457">
        <v>224325</v>
      </c>
      <c r="DT213" s="457">
        <v>224325</v>
      </c>
      <c r="DU213" s="457">
        <v>13</v>
      </c>
      <c r="DV213" s="457">
        <v>77438</v>
      </c>
      <c r="DW213" s="457">
        <v>17785</v>
      </c>
      <c r="DX213" s="457">
        <v>15885</v>
      </c>
      <c r="DY213" s="362">
        <v>0</v>
      </c>
      <c r="DZ213">
        <v>0</v>
      </c>
      <c r="EA213">
        <v>-13000</v>
      </c>
    </row>
    <row r="214" spans="1:131">
      <c r="A214" s="362" t="s">
        <v>2439</v>
      </c>
      <c r="B214" s="457">
        <v>0</v>
      </c>
      <c r="C214" s="457">
        <v>0</v>
      </c>
      <c r="D214" s="457">
        <v>0</v>
      </c>
      <c r="E214" s="457">
        <v>0</v>
      </c>
      <c r="F214" s="457">
        <v>0</v>
      </c>
      <c r="G214" s="457">
        <v>0</v>
      </c>
      <c r="H214" s="457">
        <v>0</v>
      </c>
      <c r="I214" s="457">
        <v>0</v>
      </c>
      <c r="J214" s="457">
        <v>0</v>
      </c>
      <c r="K214" s="457">
        <v>0</v>
      </c>
      <c r="L214" s="457">
        <v>0</v>
      </c>
      <c r="M214" s="457">
        <v>0</v>
      </c>
      <c r="N214" s="457">
        <v>0</v>
      </c>
      <c r="O214" s="457">
        <v>0</v>
      </c>
      <c r="P214" s="457">
        <v>0</v>
      </c>
      <c r="Q214" s="457">
        <v>28</v>
      </c>
      <c r="R214" s="457">
        <v>0</v>
      </c>
      <c r="S214" s="457">
        <v>0</v>
      </c>
      <c r="T214" s="457">
        <v>0</v>
      </c>
      <c r="U214" s="457">
        <v>0</v>
      </c>
      <c r="V214" s="457">
        <v>0</v>
      </c>
      <c r="W214" s="457">
        <v>0</v>
      </c>
      <c r="X214" s="457">
        <v>0</v>
      </c>
      <c r="Y214" s="457">
        <v>0</v>
      </c>
      <c r="Z214" s="457">
        <v>0</v>
      </c>
      <c r="AA214" s="457">
        <v>0</v>
      </c>
      <c r="AB214" s="457">
        <v>0</v>
      </c>
      <c r="AC214" s="457">
        <v>0</v>
      </c>
      <c r="AD214" s="457">
        <v>0</v>
      </c>
      <c r="AE214" s="457">
        <v>0</v>
      </c>
      <c r="AF214" s="457">
        <v>0</v>
      </c>
      <c r="AG214" s="457">
        <v>0</v>
      </c>
      <c r="AH214" s="457">
        <v>0</v>
      </c>
      <c r="AI214" s="457">
        <v>0</v>
      </c>
      <c r="AJ214" s="457">
        <v>0</v>
      </c>
      <c r="AK214" s="457">
        <v>0</v>
      </c>
      <c r="AL214" s="457">
        <v>41</v>
      </c>
      <c r="AM214" s="457">
        <v>0</v>
      </c>
      <c r="AN214" s="457">
        <v>0</v>
      </c>
      <c r="AO214" s="457">
        <v>4590</v>
      </c>
      <c r="AP214" s="457">
        <v>2285</v>
      </c>
      <c r="AQ214" s="457">
        <v>482</v>
      </c>
      <c r="AR214" s="457">
        <v>285</v>
      </c>
      <c r="AS214" s="457">
        <v>0</v>
      </c>
      <c r="AT214" s="457">
        <v>0</v>
      </c>
      <c r="AU214" s="457">
        <v>488</v>
      </c>
      <c r="AV214" s="457">
        <v>0</v>
      </c>
      <c r="AW214" s="457">
        <v>30</v>
      </c>
      <c r="AX214" s="457">
        <v>59</v>
      </c>
      <c r="AY214" s="457">
        <v>0</v>
      </c>
      <c r="AZ214" s="457">
        <v>100</v>
      </c>
      <c r="BA214" s="457">
        <v>0</v>
      </c>
      <c r="BB214" s="457">
        <v>0</v>
      </c>
      <c r="BC214" s="457">
        <v>0</v>
      </c>
      <c r="BD214" s="457">
        <v>0</v>
      </c>
      <c r="BE214" s="457">
        <v>0</v>
      </c>
      <c r="BF214" s="457">
        <v>0</v>
      </c>
      <c r="BG214" s="457">
        <v>29</v>
      </c>
      <c r="BH214" s="457">
        <v>0</v>
      </c>
      <c r="BI214" s="457">
        <v>0</v>
      </c>
      <c r="BJ214" s="457">
        <v>0</v>
      </c>
      <c r="BK214" s="457">
        <v>0</v>
      </c>
      <c r="BL214" s="457">
        <v>0</v>
      </c>
      <c r="BM214" s="457">
        <v>16</v>
      </c>
      <c r="BN214" s="457">
        <v>0</v>
      </c>
      <c r="BO214" s="457">
        <v>0</v>
      </c>
      <c r="BP214" s="457">
        <v>0</v>
      </c>
      <c r="BQ214" s="457">
        <v>0</v>
      </c>
      <c r="BR214" s="457">
        <v>0</v>
      </c>
      <c r="BS214" s="457">
        <v>0</v>
      </c>
      <c r="BT214" s="457">
        <v>0</v>
      </c>
      <c r="BU214" s="457">
        <v>0</v>
      </c>
      <c r="BV214" s="457">
        <v>0</v>
      </c>
      <c r="BW214" s="457">
        <v>0</v>
      </c>
      <c r="BX214" s="457">
        <v>0</v>
      </c>
      <c r="BY214" s="457">
        <v>0</v>
      </c>
      <c r="BZ214" s="457">
        <v>0</v>
      </c>
      <c r="CA214" s="457">
        <v>0</v>
      </c>
      <c r="CB214" s="457">
        <v>0</v>
      </c>
      <c r="CC214" s="457">
        <v>0</v>
      </c>
      <c r="CD214" s="457">
        <v>0</v>
      </c>
      <c r="CE214" s="457">
        <v>1096</v>
      </c>
      <c r="CF214" s="457">
        <v>0</v>
      </c>
      <c r="CG214" s="457">
        <v>8</v>
      </c>
      <c r="CH214" s="457">
        <v>0</v>
      </c>
      <c r="CI214" s="457">
        <v>0</v>
      </c>
      <c r="CJ214" s="457">
        <v>0</v>
      </c>
      <c r="CK214" s="457">
        <v>0</v>
      </c>
      <c r="CL214" s="457">
        <v>0</v>
      </c>
      <c r="CM214" s="457">
        <v>0</v>
      </c>
      <c r="CN214" s="457">
        <v>0</v>
      </c>
      <c r="CO214" s="457">
        <v>0</v>
      </c>
      <c r="CP214" s="457">
        <v>0</v>
      </c>
      <c r="CQ214" s="457">
        <v>0</v>
      </c>
      <c r="CR214" s="457">
        <v>0</v>
      </c>
      <c r="CS214" s="457">
        <v>0</v>
      </c>
      <c r="CT214" s="457">
        <v>0</v>
      </c>
      <c r="CU214" s="457">
        <v>0</v>
      </c>
      <c r="CV214" s="457">
        <v>0</v>
      </c>
      <c r="CW214" s="457">
        <v>801</v>
      </c>
      <c r="CX214" s="457">
        <v>0</v>
      </c>
      <c r="CY214" s="457">
        <v>0</v>
      </c>
      <c r="CZ214" s="457">
        <v>0</v>
      </c>
      <c r="DA214" s="457">
        <v>0</v>
      </c>
      <c r="DB214" s="457">
        <v>0</v>
      </c>
      <c r="DC214" s="457">
        <v>0</v>
      </c>
      <c r="DD214" s="457">
        <v>0</v>
      </c>
      <c r="DE214" s="457">
        <v>0</v>
      </c>
      <c r="DF214" s="457">
        <v>0</v>
      </c>
      <c r="DG214" s="457">
        <v>0</v>
      </c>
      <c r="DH214" s="457">
        <v>0</v>
      </c>
      <c r="DI214" s="457">
        <v>5484</v>
      </c>
      <c r="DJ214" s="457">
        <v>935</v>
      </c>
      <c r="DK214" s="457">
        <v>0</v>
      </c>
      <c r="DL214" s="457">
        <v>0</v>
      </c>
      <c r="DM214" s="457">
        <v>0</v>
      </c>
      <c r="DN214" s="457">
        <v>0</v>
      </c>
      <c r="DO214" s="457">
        <v>0</v>
      </c>
      <c r="DP214" s="457">
        <v>0</v>
      </c>
      <c r="DQ214" s="457">
        <v>0</v>
      </c>
      <c r="DR214" s="457">
        <v>36771</v>
      </c>
      <c r="DS214" s="457">
        <v>0</v>
      </c>
      <c r="DT214" s="457">
        <v>0</v>
      </c>
      <c r="DU214" s="457">
        <v>0</v>
      </c>
      <c r="DV214" s="457">
        <v>70106</v>
      </c>
      <c r="DW214" s="457">
        <v>4</v>
      </c>
      <c r="DX214" s="457">
        <v>0</v>
      </c>
      <c r="DY214" s="362">
        <v>2938</v>
      </c>
      <c r="DZ214">
        <v>337</v>
      </c>
      <c r="EA214">
        <v>0</v>
      </c>
    </row>
    <row r="215" spans="1:131">
      <c r="A215" s="362" t="s">
        <v>2603</v>
      </c>
      <c r="B215" s="457">
        <v>0</v>
      </c>
      <c r="C215" s="457">
        <v>0</v>
      </c>
      <c r="D215" s="457">
        <v>0</v>
      </c>
      <c r="E215" s="457">
        <v>0</v>
      </c>
      <c r="F215" s="457">
        <v>0</v>
      </c>
      <c r="G215" s="457">
        <v>0</v>
      </c>
      <c r="H215" s="457">
        <v>0</v>
      </c>
      <c r="I215" s="457">
        <v>0</v>
      </c>
      <c r="J215" s="457">
        <v>0</v>
      </c>
      <c r="K215" s="457">
        <v>0</v>
      </c>
      <c r="L215" s="457">
        <v>0</v>
      </c>
      <c r="M215" s="457">
        <v>0</v>
      </c>
      <c r="N215" s="457">
        <v>0</v>
      </c>
      <c r="O215" s="457">
        <v>83</v>
      </c>
      <c r="P215" s="457">
        <v>0</v>
      </c>
      <c r="Q215" s="457">
        <v>52</v>
      </c>
      <c r="R215" s="457">
        <v>26</v>
      </c>
      <c r="S215" s="457">
        <v>0</v>
      </c>
      <c r="T215" s="457">
        <v>0</v>
      </c>
      <c r="U215" s="457">
        <v>25</v>
      </c>
      <c r="V215" s="457">
        <v>0</v>
      </c>
      <c r="W215" s="457">
        <v>0</v>
      </c>
      <c r="X215" s="457">
        <v>0</v>
      </c>
      <c r="Y215" s="457">
        <v>0</v>
      </c>
      <c r="Z215" s="457">
        <v>0</v>
      </c>
      <c r="AA215" s="457">
        <v>0</v>
      </c>
      <c r="AB215" s="457">
        <v>0</v>
      </c>
      <c r="AC215" s="457">
        <v>0</v>
      </c>
      <c r="AD215" s="457">
        <v>0</v>
      </c>
      <c r="AE215" s="457">
        <v>0</v>
      </c>
      <c r="AF215" s="457">
        <v>0</v>
      </c>
      <c r="AG215" s="457">
        <v>0</v>
      </c>
      <c r="AH215" s="457">
        <v>0</v>
      </c>
      <c r="AI215" s="457">
        <v>0</v>
      </c>
      <c r="AJ215" s="457">
        <v>0</v>
      </c>
      <c r="AK215" s="457">
        <v>0</v>
      </c>
      <c r="AL215" s="457">
        <v>0</v>
      </c>
      <c r="AM215" s="457">
        <v>0</v>
      </c>
      <c r="AN215" s="457">
        <v>0</v>
      </c>
      <c r="AO215" s="457">
        <v>4694</v>
      </c>
      <c r="AP215" s="457">
        <v>1326</v>
      </c>
      <c r="AQ215" s="457">
        <v>0</v>
      </c>
      <c r="AR215" s="457">
        <v>49</v>
      </c>
      <c r="AS215" s="457">
        <v>482</v>
      </c>
      <c r="AT215" s="457">
        <v>0</v>
      </c>
      <c r="AU215" s="457">
        <v>7617</v>
      </c>
      <c r="AV215" s="457">
        <v>635</v>
      </c>
      <c r="AW215" s="457">
        <v>0</v>
      </c>
      <c r="AX215" s="457">
        <v>151</v>
      </c>
      <c r="AY215" s="457">
        <v>126</v>
      </c>
      <c r="AZ215" s="457">
        <v>0</v>
      </c>
      <c r="BA215" s="457">
        <v>0</v>
      </c>
      <c r="BB215" s="457">
        <v>0</v>
      </c>
      <c r="BC215" s="457">
        <v>0</v>
      </c>
      <c r="BD215" s="457">
        <v>0</v>
      </c>
      <c r="BE215" s="457">
        <v>0</v>
      </c>
      <c r="BF215" s="457">
        <v>0</v>
      </c>
      <c r="BG215" s="457">
        <v>0</v>
      </c>
      <c r="BH215" s="457">
        <v>0</v>
      </c>
      <c r="BI215" s="457">
        <v>0</v>
      </c>
      <c r="BJ215" s="457">
        <v>0</v>
      </c>
      <c r="BK215" s="457">
        <v>0</v>
      </c>
      <c r="BL215" s="457">
        <v>0</v>
      </c>
      <c r="BM215" s="457">
        <v>0</v>
      </c>
      <c r="BN215" s="457">
        <v>0</v>
      </c>
      <c r="BO215" s="457">
        <v>0</v>
      </c>
      <c r="BP215" s="457">
        <v>0</v>
      </c>
      <c r="BQ215" s="457">
        <v>48</v>
      </c>
      <c r="BR215" s="457">
        <v>0</v>
      </c>
      <c r="BS215" s="457">
        <v>0</v>
      </c>
      <c r="BT215" s="457">
        <v>0</v>
      </c>
      <c r="BU215" s="457">
        <v>0</v>
      </c>
      <c r="BV215" s="457">
        <v>0</v>
      </c>
      <c r="BW215" s="457">
        <v>0</v>
      </c>
      <c r="BX215" s="457">
        <v>0</v>
      </c>
      <c r="BY215" s="457">
        <v>0</v>
      </c>
      <c r="BZ215" s="457">
        <v>0</v>
      </c>
      <c r="CA215" s="457">
        <v>0</v>
      </c>
      <c r="CB215" s="457">
        <v>0</v>
      </c>
      <c r="CC215" s="457">
        <v>0</v>
      </c>
      <c r="CD215" s="457">
        <v>0</v>
      </c>
      <c r="CE215" s="457">
        <v>79</v>
      </c>
      <c r="CF215" s="457">
        <v>1</v>
      </c>
      <c r="CG215" s="457">
        <v>0</v>
      </c>
      <c r="CH215" s="457">
        <v>0</v>
      </c>
      <c r="CI215" s="457">
        <v>0</v>
      </c>
      <c r="CJ215" s="457">
        <v>0</v>
      </c>
      <c r="CK215" s="457">
        <v>0</v>
      </c>
      <c r="CL215" s="457">
        <v>0</v>
      </c>
      <c r="CM215" s="457">
        <v>0</v>
      </c>
      <c r="CN215" s="457">
        <v>0</v>
      </c>
      <c r="CO215" s="457">
        <v>0</v>
      </c>
      <c r="CP215" s="457">
        <v>0</v>
      </c>
      <c r="CQ215" s="457">
        <v>0</v>
      </c>
      <c r="CR215" s="457">
        <v>0</v>
      </c>
      <c r="CS215" s="457">
        <v>0</v>
      </c>
      <c r="CT215" s="457">
        <v>0</v>
      </c>
      <c r="CU215" s="457">
        <v>0</v>
      </c>
      <c r="CV215" s="457">
        <v>0</v>
      </c>
      <c r="CW215" s="457">
        <v>0</v>
      </c>
      <c r="CX215" s="457">
        <v>0</v>
      </c>
      <c r="CY215" s="457">
        <v>0</v>
      </c>
      <c r="CZ215" s="457">
        <v>33</v>
      </c>
      <c r="DA215" s="457">
        <v>0</v>
      </c>
      <c r="DB215" s="457">
        <v>0</v>
      </c>
      <c r="DC215" s="457">
        <v>0</v>
      </c>
      <c r="DD215" s="457">
        <v>0</v>
      </c>
      <c r="DE215" s="457">
        <v>0</v>
      </c>
      <c r="DF215" s="457">
        <v>0</v>
      </c>
      <c r="DG215" s="457">
        <v>0</v>
      </c>
      <c r="DH215" s="457">
        <v>0</v>
      </c>
      <c r="DI215" s="457">
        <v>188</v>
      </c>
      <c r="DJ215" s="457">
        <v>0</v>
      </c>
      <c r="DK215" s="457">
        <v>0</v>
      </c>
      <c r="DL215" s="457">
        <v>235</v>
      </c>
      <c r="DM215" s="457">
        <v>0</v>
      </c>
      <c r="DN215" s="457">
        <v>3013</v>
      </c>
      <c r="DO215" s="457">
        <v>0</v>
      </c>
      <c r="DP215" s="457">
        <v>0</v>
      </c>
      <c r="DQ215" s="457">
        <v>0</v>
      </c>
      <c r="DR215" s="457">
        <v>5343</v>
      </c>
      <c r="DS215" s="457">
        <v>0</v>
      </c>
      <c r="DT215" s="457">
        <v>0</v>
      </c>
      <c r="DU215" s="457">
        <v>1105</v>
      </c>
      <c r="DV215" s="457">
        <v>80345</v>
      </c>
      <c r="DW215" s="457">
        <v>6715</v>
      </c>
      <c r="DX215" s="457">
        <v>0</v>
      </c>
      <c r="DY215" s="362">
        <v>0</v>
      </c>
      <c r="DZ215">
        <v>0</v>
      </c>
      <c r="EA215">
        <v>0</v>
      </c>
    </row>
    <row r="216" spans="1:131">
      <c r="A216" s="362" t="s">
        <v>3155</v>
      </c>
      <c r="B216" s="457">
        <v>0</v>
      </c>
      <c r="C216" s="457">
        <v>0</v>
      </c>
      <c r="D216" s="457">
        <v>0</v>
      </c>
      <c r="E216" s="457">
        <v>0</v>
      </c>
      <c r="F216" s="457">
        <v>0</v>
      </c>
      <c r="G216" s="457">
        <v>0</v>
      </c>
      <c r="H216" s="457">
        <v>0</v>
      </c>
      <c r="I216" s="457">
        <v>0</v>
      </c>
      <c r="J216" s="457">
        <v>0</v>
      </c>
      <c r="K216" s="457">
        <v>0</v>
      </c>
      <c r="L216" s="457">
        <v>0</v>
      </c>
      <c r="M216" s="457">
        <v>0</v>
      </c>
      <c r="N216" s="457">
        <v>0</v>
      </c>
      <c r="O216" s="457">
        <v>0</v>
      </c>
      <c r="P216" s="457">
        <v>0</v>
      </c>
      <c r="Q216" s="457">
        <v>1576</v>
      </c>
      <c r="R216" s="457">
        <v>0</v>
      </c>
      <c r="S216" s="457">
        <v>0</v>
      </c>
      <c r="T216" s="457">
        <v>0</v>
      </c>
      <c r="U216" s="457">
        <v>0</v>
      </c>
      <c r="V216" s="457">
        <v>0</v>
      </c>
      <c r="W216" s="457">
        <v>0</v>
      </c>
      <c r="X216" s="457">
        <v>0</v>
      </c>
      <c r="Y216" s="457">
        <v>0</v>
      </c>
      <c r="Z216" s="457">
        <v>0</v>
      </c>
      <c r="AA216" s="457">
        <v>0</v>
      </c>
      <c r="AB216" s="457">
        <v>0</v>
      </c>
      <c r="AC216" s="457">
        <v>507</v>
      </c>
      <c r="AD216" s="457">
        <v>0</v>
      </c>
      <c r="AE216" s="457">
        <v>0</v>
      </c>
      <c r="AF216" s="457">
        <v>0</v>
      </c>
      <c r="AG216" s="457">
        <v>0</v>
      </c>
      <c r="AH216" s="457">
        <v>0</v>
      </c>
      <c r="AI216" s="457">
        <v>0</v>
      </c>
      <c r="AJ216" s="457">
        <v>0</v>
      </c>
      <c r="AK216" s="457">
        <v>0</v>
      </c>
      <c r="AL216" s="457">
        <v>0</v>
      </c>
      <c r="AM216" s="457">
        <v>0</v>
      </c>
      <c r="AN216" s="457">
        <v>0</v>
      </c>
      <c r="AO216" s="457">
        <v>4144</v>
      </c>
      <c r="AP216" s="457">
        <v>1851</v>
      </c>
      <c r="AQ216" s="457">
        <v>568</v>
      </c>
      <c r="AR216" s="457">
        <v>407</v>
      </c>
      <c r="AS216" s="457">
        <v>0</v>
      </c>
      <c r="AT216" s="457">
        <v>0</v>
      </c>
      <c r="AU216" s="457">
        <v>336</v>
      </c>
      <c r="AV216" s="457">
        <v>177</v>
      </c>
      <c r="AW216" s="457">
        <v>0</v>
      </c>
      <c r="AX216" s="457">
        <v>175</v>
      </c>
      <c r="AY216" s="457">
        <v>0</v>
      </c>
      <c r="AZ216" s="457">
        <v>3</v>
      </c>
      <c r="BA216" s="457">
        <v>0</v>
      </c>
      <c r="BB216" s="457">
        <v>0</v>
      </c>
      <c r="BC216" s="457">
        <v>0</v>
      </c>
      <c r="BD216" s="457">
        <v>0</v>
      </c>
      <c r="BE216" s="457">
        <v>0</v>
      </c>
      <c r="BF216" s="457">
        <v>0</v>
      </c>
      <c r="BG216" s="457">
        <v>293</v>
      </c>
      <c r="BH216" s="457">
        <v>0</v>
      </c>
      <c r="BI216" s="457">
        <v>0</v>
      </c>
      <c r="BJ216" s="457">
        <v>29</v>
      </c>
      <c r="BK216" s="457">
        <v>0</v>
      </c>
      <c r="BL216" s="457">
        <v>0</v>
      </c>
      <c r="BM216" s="457">
        <v>0</v>
      </c>
      <c r="BN216" s="457">
        <v>0</v>
      </c>
      <c r="BO216" s="457">
        <v>0</v>
      </c>
      <c r="BP216" s="457">
        <v>0</v>
      </c>
      <c r="BQ216" s="457">
        <v>0</v>
      </c>
      <c r="BR216" s="457">
        <v>0</v>
      </c>
      <c r="BS216" s="457">
        <v>0</v>
      </c>
      <c r="BT216" s="457">
        <v>0</v>
      </c>
      <c r="BU216" s="457">
        <v>0</v>
      </c>
      <c r="BV216" s="457">
        <v>2</v>
      </c>
      <c r="BW216" s="457">
        <v>0</v>
      </c>
      <c r="BX216" s="457">
        <v>0</v>
      </c>
      <c r="BY216" s="457">
        <v>0</v>
      </c>
      <c r="BZ216" s="457">
        <v>0</v>
      </c>
      <c r="CA216" s="457">
        <v>0</v>
      </c>
      <c r="CB216" s="457">
        <v>236</v>
      </c>
      <c r="CC216" s="457">
        <v>0</v>
      </c>
      <c r="CD216" s="457">
        <v>0</v>
      </c>
      <c r="CE216" s="457">
        <v>28</v>
      </c>
      <c r="CF216" s="457">
        <v>0</v>
      </c>
      <c r="CG216" s="457">
        <v>0</v>
      </c>
      <c r="CH216" s="457">
        <v>0</v>
      </c>
      <c r="CI216" s="457">
        <v>0</v>
      </c>
      <c r="CJ216" s="457">
        <v>0</v>
      </c>
      <c r="CK216" s="457">
        <v>20</v>
      </c>
      <c r="CL216" s="457">
        <v>0</v>
      </c>
      <c r="CM216" s="457">
        <v>0</v>
      </c>
      <c r="CN216" s="457">
        <v>28</v>
      </c>
      <c r="CO216" s="457">
        <v>0</v>
      </c>
      <c r="CP216" s="457">
        <v>0</v>
      </c>
      <c r="CQ216" s="457">
        <v>0</v>
      </c>
      <c r="CR216" s="457">
        <v>0</v>
      </c>
      <c r="CS216" s="457">
        <v>0</v>
      </c>
      <c r="CT216" s="457">
        <v>0</v>
      </c>
      <c r="CU216" s="457">
        <v>0</v>
      </c>
      <c r="CV216" s="457">
        <v>0</v>
      </c>
      <c r="CW216" s="457">
        <v>5392</v>
      </c>
      <c r="CX216" s="457">
        <v>0</v>
      </c>
      <c r="CY216" s="457">
        <v>877</v>
      </c>
      <c r="CZ216" s="457">
        <v>194</v>
      </c>
      <c r="DA216" s="457">
        <v>0</v>
      </c>
      <c r="DB216" s="457">
        <v>0</v>
      </c>
      <c r="DC216" s="457">
        <v>0</v>
      </c>
      <c r="DD216" s="457">
        <v>0</v>
      </c>
      <c r="DE216" s="457">
        <v>0</v>
      </c>
      <c r="DF216" s="457">
        <v>0</v>
      </c>
      <c r="DG216" s="457">
        <v>0</v>
      </c>
      <c r="DH216" s="457">
        <v>0</v>
      </c>
      <c r="DI216" s="457">
        <v>5869</v>
      </c>
      <c r="DJ216" s="457">
        <v>0</v>
      </c>
      <c r="DK216" s="457">
        <v>263</v>
      </c>
      <c r="DL216" s="457">
        <v>0</v>
      </c>
      <c r="DM216" s="457">
        <v>0</v>
      </c>
      <c r="DN216" s="457">
        <v>0</v>
      </c>
      <c r="DO216" s="457">
        <v>0</v>
      </c>
      <c r="DP216" s="457">
        <v>0</v>
      </c>
      <c r="DQ216" s="457">
        <v>0</v>
      </c>
      <c r="DR216" s="457">
        <v>215940</v>
      </c>
      <c r="DS216" s="457">
        <v>0</v>
      </c>
      <c r="DT216" s="457">
        <v>215365</v>
      </c>
      <c r="DU216" s="457">
        <v>14356</v>
      </c>
      <c r="DV216" s="457">
        <v>23787</v>
      </c>
      <c r="DW216" s="457">
        <v>2355</v>
      </c>
      <c r="DX216" s="457">
        <v>0</v>
      </c>
      <c r="DY216" s="362">
        <v>0</v>
      </c>
      <c r="DZ216">
        <v>0</v>
      </c>
      <c r="EA216">
        <v>0</v>
      </c>
    </row>
    <row r="217" spans="1:131">
      <c r="A217" s="362" t="s">
        <v>2051</v>
      </c>
      <c r="B217" s="457">
        <v>0</v>
      </c>
      <c r="C217" s="457">
        <v>0</v>
      </c>
      <c r="D217" s="457">
        <v>0</v>
      </c>
      <c r="E217" s="457">
        <v>0</v>
      </c>
      <c r="F217" s="457">
        <v>0</v>
      </c>
      <c r="G217" s="457">
        <v>0</v>
      </c>
      <c r="H217" s="457">
        <v>0</v>
      </c>
      <c r="I217" s="457">
        <v>0</v>
      </c>
      <c r="J217" s="457">
        <v>0</v>
      </c>
      <c r="K217" s="457">
        <v>0</v>
      </c>
      <c r="L217" s="457">
        <v>0</v>
      </c>
      <c r="M217" s="457">
        <v>0</v>
      </c>
      <c r="N217" s="457">
        <v>0</v>
      </c>
      <c r="O217" s="457">
        <v>0</v>
      </c>
      <c r="P217" s="457">
        <v>0</v>
      </c>
      <c r="Q217" s="457">
        <v>146</v>
      </c>
      <c r="R217" s="457">
        <v>0</v>
      </c>
      <c r="S217" s="457">
        <v>0</v>
      </c>
      <c r="T217" s="457">
        <v>20</v>
      </c>
      <c r="U217" s="457">
        <v>0</v>
      </c>
      <c r="V217" s="457">
        <v>0</v>
      </c>
      <c r="W217" s="457">
        <v>104</v>
      </c>
      <c r="X217" s="457">
        <v>0</v>
      </c>
      <c r="Y217" s="457">
        <v>0</v>
      </c>
      <c r="Z217" s="457">
        <v>0</v>
      </c>
      <c r="AA217" s="457">
        <v>0</v>
      </c>
      <c r="AB217" s="457">
        <v>0</v>
      </c>
      <c r="AC217" s="457">
        <v>0</v>
      </c>
      <c r="AD217" s="457">
        <v>0</v>
      </c>
      <c r="AE217" s="457">
        <v>0</v>
      </c>
      <c r="AF217" s="457">
        <v>0</v>
      </c>
      <c r="AG217" s="457">
        <v>0</v>
      </c>
      <c r="AH217" s="457">
        <v>0</v>
      </c>
      <c r="AI217" s="457">
        <v>0</v>
      </c>
      <c r="AJ217" s="457">
        <v>0</v>
      </c>
      <c r="AK217" s="457">
        <v>0</v>
      </c>
      <c r="AL217" s="457">
        <v>0</v>
      </c>
      <c r="AM217" s="457">
        <v>0</v>
      </c>
      <c r="AN217" s="457">
        <v>0</v>
      </c>
      <c r="AO217" s="457">
        <v>6</v>
      </c>
      <c r="AP217" s="457">
        <v>987</v>
      </c>
      <c r="AQ217" s="457">
        <v>0</v>
      </c>
      <c r="AR217" s="457">
        <v>0</v>
      </c>
      <c r="AS217" s="457">
        <v>0</v>
      </c>
      <c r="AT217" s="457">
        <v>0</v>
      </c>
      <c r="AU217" s="457">
        <v>0</v>
      </c>
      <c r="AV217" s="457">
        <v>0</v>
      </c>
      <c r="AW217" s="457">
        <v>0</v>
      </c>
      <c r="AX217" s="457">
        <v>148</v>
      </c>
      <c r="AY217" s="457">
        <v>0</v>
      </c>
      <c r="AZ217" s="457">
        <v>0</v>
      </c>
      <c r="BA217" s="457">
        <v>0</v>
      </c>
      <c r="BB217" s="457">
        <v>0</v>
      </c>
      <c r="BC217" s="457">
        <v>0</v>
      </c>
      <c r="BD217" s="457">
        <v>0</v>
      </c>
      <c r="BE217" s="457">
        <v>0</v>
      </c>
      <c r="BF217" s="457">
        <v>0</v>
      </c>
      <c r="BG217" s="457">
        <v>0</v>
      </c>
      <c r="BH217" s="457">
        <v>0</v>
      </c>
      <c r="BI217" s="457">
        <v>0</v>
      </c>
      <c r="BJ217" s="457">
        <v>0</v>
      </c>
      <c r="BK217" s="457">
        <v>0</v>
      </c>
      <c r="BL217" s="457">
        <v>0</v>
      </c>
      <c r="BM217" s="457">
        <v>0</v>
      </c>
      <c r="BN217" s="457">
        <v>0</v>
      </c>
      <c r="BO217" s="457">
        <v>0</v>
      </c>
      <c r="BP217" s="457">
        <v>0</v>
      </c>
      <c r="BQ217" s="457">
        <v>0</v>
      </c>
      <c r="BR217" s="457">
        <v>0</v>
      </c>
      <c r="BS217" s="457">
        <v>0</v>
      </c>
      <c r="BT217" s="457">
        <v>0</v>
      </c>
      <c r="BU217" s="457">
        <v>0</v>
      </c>
      <c r="BV217" s="457">
        <v>0</v>
      </c>
      <c r="BW217" s="457">
        <v>0</v>
      </c>
      <c r="BX217" s="457">
        <v>0</v>
      </c>
      <c r="BY217" s="457">
        <v>0</v>
      </c>
      <c r="BZ217" s="457">
        <v>0</v>
      </c>
      <c r="CA217" s="457">
        <v>0</v>
      </c>
      <c r="CB217" s="457">
        <v>0</v>
      </c>
      <c r="CC217" s="457">
        <v>0</v>
      </c>
      <c r="CD217" s="457">
        <v>0</v>
      </c>
      <c r="CE217" s="457">
        <v>501</v>
      </c>
      <c r="CF217" s="457">
        <v>0</v>
      </c>
      <c r="CG217" s="457">
        <v>0</v>
      </c>
      <c r="CH217" s="457">
        <v>0</v>
      </c>
      <c r="CI217" s="457">
        <v>0</v>
      </c>
      <c r="CJ217" s="457">
        <v>0</v>
      </c>
      <c r="CK217" s="457">
        <v>0</v>
      </c>
      <c r="CL217" s="457">
        <v>0</v>
      </c>
      <c r="CM217" s="457">
        <v>0</v>
      </c>
      <c r="CN217" s="457">
        <v>0</v>
      </c>
      <c r="CO217" s="457">
        <v>0</v>
      </c>
      <c r="CP217" s="457">
        <v>0</v>
      </c>
      <c r="CQ217" s="457">
        <v>0</v>
      </c>
      <c r="CR217" s="457">
        <v>0</v>
      </c>
      <c r="CS217" s="457">
        <v>0</v>
      </c>
      <c r="CT217" s="457">
        <v>0</v>
      </c>
      <c r="CU217" s="457">
        <v>0</v>
      </c>
      <c r="CV217" s="457">
        <v>0</v>
      </c>
      <c r="CW217" s="457">
        <v>0</v>
      </c>
      <c r="CX217" s="457">
        <v>7437</v>
      </c>
      <c r="CY217" s="457">
        <v>0</v>
      </c>
      <c r="CZ217" s="457">
        <v>0</v>
      </c>
      <c r="DA217" s="457">
        <v>0</v>
      </c>
      <c r="DB217" s="457">
        <v>0</v>
      </c>
      <c r="DC217" s="457">
        <v>0</v>
      </c>
      <c r="DD217" s="457">
        <v>0</v>
      </c>
      <c r="DE217" s="457">
        <v>0</v>
      </c>
      <c r="DF217" s="457">
        <v>0</v>
      </c>
      <c r="DG217" s="457">
        <v>0</v>
      </c>
      <c r="DH217" s="457">
        <v>0</v>
      </c>
      <c r="DI217" s="457">
        <v>188</v>
      </c>
      <c r="DJ217" s="457">
        <v>0</v>
      </c>
      <c r="DK217" s="457">
        <v>0</v>
      </c>
      <c r="DL217" s="457">
        <v>0</v>
      </c>
      <c r="DM217" s="457">
        <v>0</v>
      </c>
      <c r="DN217" s="457">
        <v>0</v>
      </c>
      <c r="DO217" s="457">
        <v>0</v>
      </c>
      <c r="DP217" s="457">
        <v>0</v>
      </c>
      <c r="DQ217" s="457">
        <v>0</v>
      </c>
      <c r="DR217" s="457">
        <v>32676</v>
      </c>
      <c r="DS217" s="457">
        <v>0</v>
      </c>
      <c r="DT217" s="457">
        <v>0</v>
      </c>
      <c r="DU217" s="457">
        <v>0</v>
      </c>
      <c r="DV217" s="457">
        <v>4200</v>
      </c>
      <c r="DW217" s="457">
        <v>757</v>
      </c>
      <c r="DX217" s="457">
        <v>0</v>
      </c>
      <c r="DY217" s="362">
        <v>0</v>
      </c>
      <c r="DZ217">
        <v>0</v>
      </c>
      <c r="EA217">
        <v>0</v>
      </c>
    </row>
    <row r="218" spans="1:131">
      <c r="A218" s="362" t="s">
        <v>2570</v>
      </c>
      <c r="B218" s="457">
        <v>0</v>
      </c>
      <c r="C218" s="457">
        <v>0</v>
      </c>
      <c r="D218" s="457">
        <v>0</v>
      </c>
      <c r="E218" s="457">
        <v>0</v>
      </c>
      <c r="F218" s="457">
        <v>0</v>
      </c>
      <c r="G218" s="457">
        <v>0</v>
      </c>
      <c r="H218" s="457">
        <v>0</v>
      </c>
      <c r="I218" s="457">
        <v>0</v>
      </c>
      <c r="J218" s="457">
        <v>0</v>
      </c>
      <c r="K218" s="457">
        <v>0</v>
      </c>
      <c r="L218" s="457">
        <v>0</v>
      </c>
      <c r="M218" s="457">
        <v>0</v>
      </c>
      <c r="N218" s="457">
        <v>0</v>
      </c>
      <c r="O218" s="457">
        <v>0</v>
      </c>
      <c r="P218" s="457">
        <v>0</v>
      </c>
      <c r="Q218" s="457">
        <v>0</v>
      </c>
      <c r="R218" s="457">
        <v>0</v>
      </c>
      <c r="S218" s="457">
        <v>0</v>
      </c>
      <c r="T218" s="457">
        <v>0</v>
      </c>
      <c r="U218" s="457">
        <v>0</v>
      </c>
      <c r="V218" s="457">
        <v>0</v>
      </c>
      <c r="W218" s="457">
        <v>0</v>
      </c>
      <c r="X218" s="457">
        <v>0</v>
      </c>
      <c r="Y218" s="457">
        <v>0</v>
      </c>
      <c r="Z218" s="457">
        <v>0</v>
      </c>
      <c r="AA218" s="457">
        <v>0</v>
      </c>
      <c r="AB218" s="457">
        <v>0</v>
      </c>
      <c r="AC218" s="457">
        <v>0</v>
      </c>
      <c r="AD218" s="457">
        <v>0</v>
      </c>
      <c r="AE218" s="457">
        <v>0</v>
      </c>
      <c r="AF218" s="457">
        <v>0</v>
      </c>
      <c r="AG218" s="457">
        <v>0</v>
      </c>
      <c r="AH218" s="457">
        <v>0</v>
      </c>
      <c r="AI218" s="457">
        <v>0</v>
      </c>
      <c r="AJ218" s="457">
        <v>0</v>
      </c>
      <c r="AK218" s="457">
        <v>0</v>
      </c>
      <c r="AL218" s="457">
        <v>0</v>
      </c>
      <c r="AM218" s="457">
        <v>0</v>
      </c>
      <c r="AN218" s="457">
        <v>0</v>
      </c>
      <c r="AO218" s="457">
        <v>0</v>
      </c>
      <c r="AP218" s="457">
        <v>2527</v>
      </c>
      <c r="AQ218" s="457">
        <v>0</v>
      </c>
      <c r="AR218" s="457">
        <v>1135</v>
      </c>
      <c r="AS218" s="457">
        <v>0</v>
      </c>
      <c r="AT218" s="457">
        <v>0</v>
      </c>
      <c r="AU218" s="457">
        <v>420</v>
      </c>
      <c r="AV218" s="457">
        <v>0</v>
      </c>
      <c r="AW218" s="457">
        <v>0</v>
      </c>
      <c r="AX218" s="457">
        <v>14</v>
      </c>
      <c r="AY218" s="457">
        <v>0</v>
      </c>
      <c r="AZ218" s="457">
        <v>4</v>
      </c>
      <c r="BA218" s="457">
        <v>0</v>
      </c>
      <c r="BB218" s="457">
        <v>0</v>
      </c>
      <c r="BC218" s="457">
        <v>0</v>
      </c>
      <c r="BD218" s="457">
        <v>0</v>
      </c>
      <c r="BE218" s="457">
        <v>0</v>
      </c>
      <c r="BF218" s="457">
        <v>0</v>
      </c>
      <c r="BG218" s="457">
        <v>0</v>
      </c>
      <c r="BH218" s="457">
        <v>0</v>
      </c>
      <c r="BI218" s="457">
        <v>0</v>
      </c>
      <c r="BJ218" s="457">
        <v>0</v>
      </c>
      <c r="BK218" s="457">
        <v>0</v>
      </c>
      <c r="BL218" s="457">
        <v>0</v>
      </c>
      <c r="BM218" s="457">
        <v>0</v>
      </c>
      <c r="BN218" s="457">
        <v>0</v>
      </c>
      <c r="BO218" s="457">
        <v>0</v>
      </c>
      <c r="BP218" s="457">
        <v>0</v>
      </c>
      <c r="BQ218" s="457">
        <v>0</v>
      </c>
      <c r="BR218" s="457">
        <v>0</v>
      </c>
      <c r="BS218" s="457">
        <v>0</v>
      </c>
      <c r="BT218" s="457">
        <v>0</v>
      </c>
      <c r="BU218" s="457">
        <v>0</v>
      </c>
      <c r="BV218" s="457">
        <v>79</v>
      </c>
      <c r="BW218" s="457">
        <v>0</v>
      </c>
      <c r="BX218" s="457">
        <v>0</v>
      </c>
      <c r="BY218" s="457">
        <v>0</v>
      </c>
      <c r="BZ218" s="457">
        <v>0</v>
      </c>
      <c r="CA218" s="457">
        <v>0</v>
      </c>
      <c r="CB218" s="457">
        <v>291</v>
      </c>
      <c r="CC218" s="457">
        <v>0</v>
      </c>
      <c r="CD218" s="457">
        <v>0</v>
      </c>
      <c r="CE218" s="457">
        <v>0</v>
      </c>
      <c r="CF218" s="457">
        <v>0</v>
      </c>
      <c r="CG218" s="457">
        <v>1</v>
      </c>
      <c r="CH218" s="457">
        <v>0</v>
      </c>
      <c r="CI218" s="457">
        <v>0</v>
      </c>
      <c r="CJ218" s="457">
        <v>0</v>
      </c>
      <c r="CK218" s="457">
        <v>0</v>
      </c>
      <c r="CL218" s="457">
        <v>0</v>
      </c>
      <c r="CM218" s="457">
        <v>0</v>
      </c>
      <c r="CN218" s="457">
        <v>286</v>
      </c>
      <c r="CO218" s="457">
        <v>0</v>
      </c>
      <c r="CP218" s="457">
        <v>0</v>
      </c>
      <c r="CQ218" s="457">
        <v>0</v>
      </c>
      <c r="CR218" s="457">
        <v>0</v>
      </c>
      <c r="CS218" s="457">
        <v>0</v>
      </c>
      <c r="CT218" s="457">
        <v>0</v>
      </c>
      <c r="CU218" s="457">
        <v>0</v>
      </c>
      <c r="CV218" s="457">
        <v>0</v>
      </c>
      <c r="CW218" s="457">
        <v>0</v>
      </c>
      <c r="CX218" s="457">
        <v>0</v>
      </c>
      <c r="CY218" s="457">
        <v>0</v>
      </c>
      <c r="CZ218" s="457">
        <v>0</v>
      </c>
      <c r="DA218" s="457">
        <v>0</v>
      </c>
      <c r="DB218" s="457">
        <v>0</v>
      </c>
      <c r="DC218" s="457">
        <v>0</v>
      </c>
      <c r="DD218" s="457">
        <v>0</v>
      </c>
      <c r="DE218" s="457">
        <v>0</v>
      </c>
      <c r="DF218" s="457">
        <v>0</v>
      </c>
      <c r="DG218" s="457">
        <v>0</v>
      </c>
      <c r="DH218" s="457">
        <v>0</v>
      </c>
      <c r="DI218" s="457">
        <v>0</v>
      </c>
      <c r="DJ218" s="457">
        <v>0</v>
      </c>
      <c r="DK218" s="457">
        <v>0</v>
      </c>
      <c r="DL218" s="457">
        <v>0</v>
      </c>
      <c r="DM218" s="457">
        <v>0</v>
      </c>
      <c r="DN218" s="457">
        <v>0</v>
      </c>
      <c r="DO218" s="457">
        <v>0</v>
      </c>
      <c r="DP218" s="457">
        <v>0</v>
      </c>
      <c r="DQ218" s="457">
        <v>0</v>
      </c>
      <c r="DR218" s="457">
        <v>0</v>
      </c>
      <c r="DS218" s="457">
        <v>0</v>
      </c>
      <c r="DT218" s="457">
        <v>0</v>
      </c>
      <c r="DU218" s="457">
        <v>0</v>
      </c>
      <c r="DV218" s="457">
        <v>16000</v>
      </c>
      <c r="DW218" s="457">
        <v>0</v>
      </c>
      <c r="DX218" s="457">
        <v>0</v>
      </c>
      <c r="DY218" s="362">
        <v>0</v>
      </c>
      <c r="DZ218">
        <v>0</v>
      </c>
      <c r="EA218">
        <v>0</v>
      </c>
    </row>
    <row r="219" spans="1:131">
      <c r="A219" s="362" t="s">
        <v>2759</v>
      </c>
      <c r="B219" s="457">
        <v>0</v>
      </c>
      <c r="C219" s="457">
        <v>0</v>
      </c>
      <c r="D219" s="457">
        <v>0</v>
      </c>
      <c r="E219" s="457">
        <v>0</v>
      </c>
      <c r="F219" s="457">
        <v>0</v>
      </c>
      <c r="G219" s="457">
        <v>0</v>
      </c>
      <c r="H219" s="457">
        <v>0</v>
      </c>
      <c r="I219" s="457">
        <v>0</v>
      </c>
      <c r="J219" s="457">
        <v>0</v>
      </c>
      <c r="K219" s="457">
        <v>0</v>
      </c>
      <c r="L219" s="457">
        <v>0</v>
      </c>
      <c r="M219" s="457">
        <v>0</v>
      </c>
      <c r="N219" s="457">
        <v>0</v>
      </c>
      <c r="O219" s="457">
        <v>0</v>
      </c>
      <c r="P219" s="457">
        <v>0</v>
      </c>
      <c r="Q219" s="457">
        <v>336</v>
      </c>
      <c r="R219" s="457">
        <v>0</v>
      </c>
      <c r="S219" s="457">
        <v>0</v>
      </c>
      <c r="T219" s="457">
        <v>0</v>
      </c>
      <c r="U219" s="457">
        <v>0</v>
      </c>
      <c r="V219" s="457">
        <v>0</v>
      </c>
      <c r="W219" s="457">
        <v>0</v>
      </c>
      <c r="X219" s="457">
        <v>0</v>
      </c>
      <c r="Y219" s="457">
        <v>0</v>
      </c>
      <c r="Z219" s="457">
        <v>0</v>
      </c>
      <c r="AA219" s="457">
        <v>0</v>
      </c>
      <c r="AB219" s="457">
        <v>0</v>
      </c>
      <c r="AC219" s="457">
        <v>0</v>
      </c>
      <c r="AD219" s="457">
        <v>0</v>
      </c>
      <c r="AE219" s="457">
        <v>0</v>
      </c>
      <c r="AF219" s="457">
        <v>0</v>
      </c>
      <c r="AG219" s="457">
        <v>0</v>
      </c>
      <c r="AH219" s="457">
        <v>0</v>
      </c>
      <c r="AI219" s="457">
        <v>0</v>
      </c>
      <c r="AJ219" s="457">
        <v>0</v>
      </c>
      <c r="AK219" s="457">
        <v>0</v>
      </c>
      <c r="AL219" s="457">
        <v>0</v>
      </c>
      <c r="AM219" s="457">
        <v>0</v>
      </c>
      <c r="AN219" s="457">
        <v>0</v>
      </c>
      <c r="AO219" s="457">
        <v>14887</v>
      </c>
      <c r="AP219" s="457">
        <v>935</v>
      </c>
      <c r="AQ219" s="457">
        <v>2540</v>
      </c>
      <c r="AR219" s="457">
        <v>0</v>
      </c>
      <c r="AS219" s="457">
        <v>0</v>
      </c>
      <c r="AT219" s="457">
        <v>0</v>
      </c>
      <c r="AU219" s="457">
        <v>2211</v>
      </c>
      <c r="AV219" s="457">
        <v>0</v>
      </c>
      <c r="AW219" s="457">
        <v>0</v>
      </c>
      <c r="AX219" s="457">
        <v>523</v>
      </c>
      <c r="AY219" s="457">
        <v>0</v>
      </c>
      <c r="AZ219" s="457">
        <v>0</v>
      </c>
      <c r="BA219" s="457">
        <v>0</v>
      </c>
      <c r="BB219" s="457">
        <v>0</v>
      </c>
      <c r="BC219" s="457">
        <v>0</v>
      </c>
      <c r="BD219" s="457">
        <v>0</v>
      </c>
      <c r="BE219" s="457">
        <v>0</v>
      </c>
      <c r="BF219" s="457">
        <v>0</v>
      </c>
      <c r="BG219" s="457">
        <v>2</v>
      </c>
      <c r="BH219" s="457">
        <v>0</v>
      </c>
      <c r="BI219" s="457">
        <v>0</v>
      </c>
      <c r="BJ219" s="457">
        <v>0</v>
      </c>
      <c r="BK219" s="457">
        <v>0</v>
      </c>
      <c r="BL219" s="457">
        <v>0</v>
      </c>
      <c r="BM219" s="457">
        <v>0</v>
      </c>
      <c r="BN219" s="457">
        <v>0</v>
      </c>
      <c r="BO219" s="457">
        <v>0</v>
      </c>
      <c r="BP219" s="457">
        <v>0</v>
      </c>
      <c r="BQ219" s="457">
        <v>0</v>
      </c>
      <c r="BR219" s="457">
        <v>0</v>
      </c>
      <c r="BS219" s="457">
        <v>0</v>
      </c>
      <c r="BT219" s="457">
        <v>0</v>
      </c>
      <c r="BU219" s="457">
        <v>0</v>
      </c>
      <c r="BV219" s="457">
        <v>0</v>
      </c>
      <c r="BW219" s="457">
        <v>0</v>
      </c>
      <c r="BX219" s="457">
        <v>0</v>
      </c>
      <c r="BY219" s="457">
        <v>0</v>
      </c>
      <c r="BZ219" s="457">
        <v>0</v>
      </c>
      <c r="CA219" s="457">
        <v>0</v>
      </c>
      <c r="CB219" s="457">
        <v>0</v>
      </c>
      <c r="CC219" s="457">
        <v>0</v>
      </c>
      <c r="CD219" s="457">
        <v>0</v>
      </c>
      <c r="CE219" s="457">
        <v>482</v>
      </c>
      <c r="CF219" s="457">
        <v>0</v>
      </c>
      <c r="CG219" s="457">
        <v>0</v>
      </c>
      <c r="CH219" s="457">
        <v>0</v>
      </c>
      <c r="CI219" s="457">
        <v>0</v>
      </c>
      <c r="CJ219" s="457">
        <v>0</v>
      </c>
      <c r="CK219" s="457">
        <v>0</v>
      </c>
      <c r="CL219" s="457">
        <v>0</v>
      </c>
      <c r="CM219" s="457">
        <v>0</v>
      </c>
      <c r="CN219" s="457">
        <v>0</v>
      </c>
      <c r="CO219" s="457">
        <v>0</v>
      </c>
      <c r="CP219" s="457">
        <v>0</v>
      </c>
      <c r="CQ219" s="457">
        <v>0</v>
      </c>
      <c r="CR219" s="457">
        <v>0</v>
      </c>
      <c r="CS219" s="457">
        <v>0</v>
      </c>
      <c r="CT219" s="457">
        <v>0</v>
      </c>
      <c r="CU219" s="457">
        <v>0</v>
      </c>
      <c r="CV219" s="457">
        <v>0</v>
      </c>
      <c r="CW219" s="457">
        <v>0</v>
      </c>
      <c r="CX219" s="457">
        <v>2175</v>
      </c>
      <c r="CY219" s="457">
        <v>0</v>
      </c>
      <c r="CZ219" s="457">
        <v>131</v>
      </c>
      <c r="DA219" s="457">
        <v>0</v>
      </c>
      <c r="DB219" s="457">
        <v>0</v>
      </c>
      <c r="DC219" s="457">
        <v>0</v>
      </c>
      <c r="DD219" s="457">
        <v>0</v>
      </c>
      <c r="DE219" s="457">
        <v>0</v>
      </c>
      <c r="DF219" s="457">
        <v>0</v>
      </c>
      <c r="DG219" s="457">
        <v>0</v>
      </c>
      <c r="DH219" s="457">
        <v>0</v>
      </c>
      <c r="DI219" s="457">
        <v>1159</v>
      </c>
      <c r="DJ219" s="457">
        <v>0</v>
      </c>
      <c r="DK219" s="457">
        <v>0</v>
      </c>
      <c r="DL219" s="457">
        <v>0</v>
      </c>
      <c r="DM219" s="457">
        <v>0</v>
      </c>
      <c r="DN219" s="457">
        <v>0</v>
      </c>
      <c r="DO219" s="457">
        <v>0</v>
      </c>
      <c r="DP219" s="457">
        <v>0</v>
      </c>
      <c r="DQ219" s="457">
        <v>0</v>
      </c>
      <c r="DR219" s="457">
        <v>150181</v>
      </c>
      <c r="DS219" s="457">
        <v>117932</v>
      </c>
      <c r="DT219" s="457">
        <v>103929</v>
      </c>
      <c r="DU219" s="457">
        <v>0</v>
      </c>
      <c r="DV219" s="457">
        <v>6500</v>
      </c>
      <c r="DW219" s="457">
        <v>17965</v>
      </c>
      <c r="DX219" s="457">
        <v>75</v>
      </c>
      <c r="DY219" s="362">
        <v>346</v>
      </c>
      <c r="DZ219">
        <v>5342</v>
      </c>
      <c r="EA219">
        <v>0</v>
      </c>
    </row>
    <row r="220" spans="1:131">
      <c r="A220" s="362" t="s">
        <v>3149</v>
      </c>
      <c r="B220" s="457">
        <v>0</v>
      </c>
      <c r="C220" s="457">
        <v>0</v>
      </c>
      <c r="D220" s="457">
        <v>0</v>
      </c>
      <c r="E220" s="457">
        <v>0</v>
      </c>
      <c r="F220" s="457">
        <v>0</v>
      </c>
      <c r="G220" s="457">
        <v>0</v>
      </c>
      <c r="H220" s="457">
        <v>0</v>
      </c>
      <c r="I220" s="457">
        <v>0</v>
      </c>
      <c r="J220" s="457">
        <v>0</v>
      </c>
      <c r="K220" s="457">
        <v>0</v>
      </c>
      <c r="L220" s="457">
        <v>0</v>
      </c>
      <c r="M220" s="457">
        <v>0</v>
      </c>
      <c r="N220" s="457">
        <v>0</v>
      </c>
      <c r="O220" s="457">
        <v>0</v>
      </c>
      <c r="P220" s="457">
        <v>0</v>
      </c>
      <c r="Q220" s="457">
        <v>69</v>
      </c>
      <c r="R220" s="457">
        <v>0</v>
      </c>
      <c r="S220" s="457">
        <v>0</v>
      </c>
      <c r="T220" s="457">
        <v>0</v>
      </c>
      <c r="U220" s="457">
        <v>0</v>
      </c>
      <c r="V220" s="457">
        <v>0</v>
      </c>
      <c r="W220" s="457">
        <v>120</v>
      </c>
      <c r="X220" s="457">
        <v>0</v>
      </c>
      <c r="Y220" s="457">
        <v>0</v>
      </c>
      <c r="Z220" s="457">
        <v>0</v>
      </c>
      <c r="AA220" s="457">
        <v>0</v>
      </c>
      <c r="AB220" s="457">
        <v>0</v>
      </c>
      <c r="AC220" s="457">
        <v>0</v>
      </c>
      <c r="AD220" s="457">
        <v>0</v>
      </c>
      <c r="AE220" s="457">
        <v>0</v>
      </c>
      <c r="AF220" s="457">
        <v>747</v>
      </c>
      <c r="AG220" s="457">
        <v>0</v>
      </c>
      <c r="AH220" s="457">
        <v>0</v>
      </c>
      <c r="AI220" s="457">
        <v>0</v>
      </c>
      <c r="AJ220" s="457">
        <v>0</v>
      </c>
      <c r="AK220" s="457">
        <v>0</v>
      </c>
      <c r="AL220" s="457">
        <v>0</v>
      </c>
      <c r="AM220" s="457">
        <v>0</v>
      </c>
      <c r="AN220" s="457">
        <v>0</v>
      </c>
      <c r="AO220" s="457">
        <v>447</v>
      </c>
      <c r="AP220" s="457">
        <v>1225</v>
      </c>
      <c r="AQ220" s="457">
        <v>13</v>
      </c>
      <c r="AR220" s="457">
        <v>1376</v>
      </c>
      <c r="AS220" s="457">
        <v>0</v>
      </c>
      <c r="AT220" s="457">
        <v>0</v>
      </c>
      <c r="AU220" s="457">
        <v>1174</v>
      </c>
      <c r="AV220" s="457">
        <v>0</v>
      </c>
      <c r="AW220" s="457">
        <v>0</v>
      </c>
      <c r="AX220" s="457">
        <v>256</v>
      </c>
      <c r="AY220" s="457">
        <v>172</v>
      </c>
      <c r="AZ220" s="457">
        <v>0</v>
      </c>
      <c r="BA220" s="457">
        <v>0</v>
      </c>
      <c r="BB220" s="457">
        <v>0</v>
      </c>
      <c r="BC220" s="457">
        <v>0</v>
      </c>
      <c r="BD220" s="457">
        <v>0</v>
      </c>
      <c r="BE220" s="457">
        <v>0</v>
      </c>
      <c r="BF220" s="457">
        <v>0</v>
      </c>
      <c r="BG220" s="457">
        <v>529</v>
      </c>
      <c r="BH220" s="457">
        <v>0</v>
      </c>
      <c r="BI220" s="457">
        <v>0</v>
      </c>
      <c r="BJ220" s="457">
        <v>0</v>
      </c>
      <c r="BK220" s="457">
        <v>0</v>
      </c>
      <c r="BL220" s="457">
        <v>0</v>
      </c>
      <c r="BM220" s="457">
        <v>0</v>
      </c>
      <c r="BN220" s="457">
        <v>0</v>
      </c>
      <c r="BO220" s="457">
        <v>0</v>
      </c>
      <c r="BP220" s="457">
        <v>0</v>
      </c>
      <c r="BQ220" s="457">
        <v>0</v>
      </c>
      <c r="BR220" s="457">
        <v>0</v>
      </c>
      <c r="BS220" s="457">
        <v>0</v>
      </c>
      <c r="BT220" s="457">
        <v>0</v>
      </c>
      <c r="BU220" s="457">
        <v>0</v>
      </c>
      <c r="BV220" s="457">
        <v>0</v>
      </c>
      <c r="BW220" s="457">
        <v>0</v>
      </c>
      <c r="BX220" s="457">
        <v>0</v>
      </c>
      <c r="BY220" s="457">
        <v>0</v>
      </c>
      <c r="BZ220" s="457">
        <v>0</v>
      </c>
      <c r="CA220" s="457">
        <v>0</v>
      </c>
      <c r="CB220" s="457">
        <v>0</v>
      </c>
      <c r="CC220" s="457">
        <v>0</v>
      </c>
      <c r="CD220" s="457">
        <v>0</v>
      </c>
      <c r="CE220" s="457">
        <v>162</v>
      </c>
      <c r="CF220" s="457">
        <v>0</v>
      </c>
      <c r="CG220" s="457">
        <v>0</v>
      </c>
      <c r="CH220" s="457">
        <v>379</v>
      </c>
      <c r="CI220" s="457">
        <v>0</v>
      </c>
      <c r="CJ220" s="457">
        <v>12</v>
      </c>
      <c r="CK220" s="457">
        <v>0</v>
      </c>
      <c r="CL220" s="457">
        <v>0</v>
      </c>
      <c r="CM220" s="457">
        <v>0</v>
      </c>
      <c r="CN220" s="457">
        <v>0</v>
      </c>
      <c r="CO220" s="457">
        <v>0</v>
      </c>
      <c r="CP220" s="457">
        <v>0</v>
      </c>
      <c r="CQ220" s="457">
        <v>0</v>
      </c>
      <c r="CR220" s="457">
        <v>0</v>
      </c>
      <c r="CS220" s="457">
        <v>0</v>
      </c>
      <c r="CT220" s="457">
        <v>0</v>
      </c>
      <c r="CU220" s="457">
        <v>0</v>
      </c>
      <c r="CV220" s="457">
        <v>0</v>
      </c>
      <c r="CW220" s="457">
        <v>0</v>
      </c>
      <c r="CX220" s="457">
        <v>0</v>
      </c>
      <c r="CY220" s="457">
        <v>0</v>
      </c>
      <c r="CZ220" s="457">
        <v>0</v>
      </c>
      <c r="DA220" s="457">
        <v>0</v>
      </c>
      <c r="DB220" s="457">
        <v>0</v>
      </c>
      <c r="DC220" s="457">
        <v>0</v>
      </c>
      <c r="DD220" s="457">
        <v>0</v>
      </c>
      <c r="DE220" s="457">
        <v>0</v>
      </c>
      <c r="DF220" s="457">
        <v>0</v>
      </c>
      <c r="DG220" s="457">
        <v>0</v>
      </c>
      <c r="DH220" s="457">
        <v>0</v>
      </c>
      <c r="DI220" s="457">
        <v>3425</v>
      </c>
      <c r="DJ220" s="457">
        <v>86</v>
      </c>
      <c r="DK220" s="457">
        <v>393</v>
      </c>
      <c r="DL220" s="457">
        <v>0</v>
      </c>
      <c r="DM220" s="457">
        <v>0</v>
      </c>
      <c r="DN220" s="457">
        <v>0</v>
      </c>
      <c r="DO220" s="457">
        <v>0</v>
      </c>
      <c r="DP220" s="457">
        <v>0</v>
      </c>
      <c r="DQ220" s="457">
        <v>0</v>
      </c>
      <c r="DR220" s="457">
        <v>27847</v>
      </c>
      <c r="DS220" s="457">
        <v>0</v>
      </c>
      <c r="DT220" s="457">
        <v>14746</v>
      </c>
      <c r="DU220" s="457">
        <v>0</v>
      </c>
      <c r="DV220" s="457">
        <v>16955</v>
      </c>
      <c r="DW220" s="457">
        <v>4187</v>
      </c>
      <c r="DX220" s="457">
        <v>0</v>
      </c>
      <c r="DY220" s="362">
        <v>0</v>
      </c>
      <c r="DZ220">
        <v>0</v>
      </c>
      <c r="EA220">
        <v>0</v>
      </c>
    </row>
    <row r="221" spans="1:131">
      <c r="A221" s="362" t="s">
        <v>3158</v>
      </c>
      <c r="B221" s="457">
        <v>0</v>
      </c>
      <c r="C221" s="457">
        <v>0</v>
      </c>
      <c r="D221" s="457">
        <v>0</v>
      </c>
      <c r="E221" s="457">
        <v>0</v>
      </c>
      <c r="F221" s="457">
        <v>0</v>
      </c>
      <c r="G221" s="457">
        <v>0</v>
      </c>
      <c r="H221" s="457">
        <v>0</v>
      </c>
      <c r="I221" s="457">
        <v>0</v>
      </c>
      <c r="J221" s="457">
        <v>0</v>
      </c>
      <c r="K221" s="457">
        <v>0</v>
      </c>
      <c r="L221" s="457">
        <v>0</v>
      </c>
      <c r="M221" s="457">
        <v>0</v>
      </c>
      <c r="N221" s="457">
        <v>0</v>
      </c>
      <c r="O221" s="457">
        <v>0</v>
      </c>
      <c r="P221" s="457">
        <v>0</v>
      </c>
      <c r="Q221" s="457">
        <v>205</v>
      </c>
      <c r="R221" s="457">
        <v>0</v>
      </c>
      <c r="S221" s="457">
        <v>0</v>
      </c>
      <c r="T221" s="457">
        <v>0</v>
      </c>
      <c r="U221" s="457">
        <v>0</v>
      </c>
      <c r="V221" s="457">
        <v>0</v>
      </c>
      <c r="W221" s="457">
        <v>0</v>
      </c>
      <c r="X221" s="457">
        <v>0</v>
      </c>
      <c r="Y221" s="457">
        <v>0</v>
      </c>
      <c r="Z221" s="457">
        <v>0</v>
      </c>
      <c r="AA221" s="457">
        <v>0</v>
      </c>
      <c r="AB221" s="457">
        <v>0</v>
      </c>
      <c r="AC221" s="457">
        <v>0</v>
      </c>
      <c r="AD221" s="457">
        <v>0</v>
      </c>
      <c r="AE221" s="457">
        <v>0</v>
      </c>
      <c r="AF221" s="457">
        <v>0</v>
      </c>
      <c r="AG221" s="457">
        <v>0</v>
      </c>
      <c r="AH221" s="457">
        <v>0</v>
      </c>
      <c r="AI221" s="457">
        <v>0</v>
      </c>
      <c r="AJ221" s="457">
        <v>0</v>
      </c>
      <c r="AK221" s="457">
        <v>0</v>
      </c>
      <c r="AL221" s="457">
        <v>0</v>
      </c>
      <c r="AM221" s="457">
        <v>0</v>
      </c>
      <c r="AN221" s="457">
        <v>0</v>
      </c>
      <c r="AO221" s="457">
        <v>33</v>
      </c>
      <c r="AP221" s="457">
        <v>3455</v>
      </c>
      <c r="AQ221" s="457">
        <v>-1</v>
      </c>
      <c r="AR221" s="457">
        <v>53</v>
      </c>
      <c r="AS221" s="457">
        <v>2039</v>
      </c>
      <c r="AT221" s="457">
        <v>0</v>
      </c>
      <c r="AU221" s="457">
        <v>1103</v>
      </c>
      <c r="AV221" s="457">
        <v>1634</v>
      </c>
      <c r="AW221" s="457">
        <v>62</v>
      </c>
      <c r="AX221" s="457">
        <v>225</v>
      </c>
      <c r="AY221" s="457">
        <v>0</v>
      </c>
      <c r="AZ221" s="457">
        <v>0</v>
      </c>
      <c r="BA221" s="457">
        <v>0</v>
      </c>
      <c r="BB221" s="457">
        <v>0</v>
      </c>
      <c r="BC221" s="457">
        <v>0</v>
      </c>
      <c r="BD221" s="457">
        <v>0</v>
      </c>
      <c r="BE221" s="457">
        <v>0</v>
      </c>
      <c r="BF221" s="457">
        <v>0</v>
      </c>
      <c r="BG221" s="457">
        <v>0</v>
      </c>
      <c r="BH221" s="457">
        <v>0</v>
      </c>
      <c r="BI221" s="457">
        <v>0</v>
      </c>
      <c r="BJ221" s="457">
        <v>0</v>
      </c>
      <c r="BK221" s="457">
        <v>0</v>
      </c>
      <c r="BL221" s="457">
        <v>0</v>
      </c>
      <c r="BM221" s="457">
        <v>122</v>
      </c>
      <c r="BN221" s="457">
        <v>0</v>
      </c>
      <c r="BO221" s="457">
        <v>0</v>
      </c>
      <c r="BP221" s="457">
        <v>0</v>
      </c>
      <c r="BQ221" s="457">
        <v>0</v>
      </c>
      <c r="BR221" s="457">
        <v>0</v>
      </c>
      <c r="BS221" s="457">
        <v>0</v>
      </c>
      <c r="BT221" s="457">
        <v>0</v>
      </c>
      <c r="BU221" s="457">
        <v>0</v>
      </c>
      <c r="BV221" s="457">
        <v>137</v>
      </c>
      <c r="BW221" s="457">
        <v>0</v>
      </c>
      <c r="BX221" s="457">
        <v>0</v>
      </c>
      <c r="BY221" s="457">
        <v>0</v>
      </c>
      <c r="BZ221" s="457">
        <v>0</v>
      </c>
      <c r="CA221" s="457">
        <v>0</v>
      </c>
      <c r="CB221" s="457">
        <v>0</v>
      </c>
      <c r="CC221" s="457">
        <v>0</v>
      </c>
      <c r="CD221" s="457">
        <v>0</v>
      </c>
      <c r="CE221" s="457">
        <v>0</v>
      </c>
      <c r="CF221" s="457">
        <v>0</v>
      </c>
      <c r="CG221" s="457">
        <v>0</v>
      </c>
      <c r="CH221" s="457">
        <v>0</v>
      </c>
      <c r="CI221" s="457">
        <v>0</v>
      </c>
      <c r="CJ221" s="457">
        <v>0</v>
      </c>
      <c r="CK221" s="457">
        <v>0</v>
      </c>
      <c r="CL221" s="457">
        <v>0</v>
      </c>
      <c r="CM221" s="457">
        <v>0</v>
      </c>
      <c r="CN221" s="457">
        <v>0</v>
      </c>
      <c r="CO221" s="457">
        <v>0</v>
      </c>
      <c r="CP221" s="457">
        <v>0</v>
      </c>
      <c r="CQ221" s="457">
        <v>0</v>
      </c>
      <c r="CR221" s="457">
        <v>0</v>
      </c>
      <c r="CS221" s="457">
        <v>0</v>
      </c>
      <c r="CT221" s="457">
        <v>0</v>
      </c>
      <c r="CU221" s="457">
        <v>0</v>
      </c>
      <c r="CV221" s="457">
        <v>0</v>
      </c>
      <c r="CW221" s="457">
        <v>172</v>
      </c>
      <c r="CX221" s="457">
        <v>0</v>
      </c>
      <c r="CY221" s="457">
        <v>548</v>
      </c>
      <c r="CZ221" s="457">
        <v>0</v>
      </c>
      <c r="DA221" s="457">
        <v>0</v>
      </c>
      <c r="DB221" s="457">
        <v>0</v>
      </c>
      <c r="DC221" s="457">
        <v>0</v>
      </c>
      <c r="DD221" s="457">
        <v>0</v>
      </c>
      <c r="DE221" s="457">
        <v>0</v>
      </c>
      <c r="DF221" s="457">
        <v>0</v>
      </c>
      <c r="DG221" s="457">
        <v>0</v>
      </c>
      <c r="DH221" s="457">
        <v>0</v>
      </c>
      <c r="DI221" s="457">
        <v>222</v>
      </c>
      <c r="DJ221" s="457">
        <v>609</v>
      </c>
      <c r="DK221" s="457">
        <v>0</v>
      </c>
      <c r="DL221" s="457">
        <v>0</v>
      </c>
      <c r="DM221" s="457">
        <v>0</v>
      </c>
      <c r="DN221" s="457">
        <v>0</v>
      </c>
      <c r="DO221" s="457">
        <v>45</v>
      </c>
      <c r="DP221" s="457">
        <v>0</v>
      </c>
      <c r="DQ221" s="457">
        <v>0</v>
      </c>
      <c r="DR221" s="457">
        <v>9428</v>
      </c>
      <c r="DS221" s="457">
        <v>0</v>
      </c>
      <c r="DT221" s="457">
        <v>0</v>
      </c>
      <c r="DU221" s="457">
        <v>0</v>
      </c>
      <c r="DV221" s="457">
        <v>110683</v>
      </c>
      <c r="DW221" s="457">
        <v>8642</v>
      </c>
      <c r="DX221" s="457">
        <v>0</v>
      </c>
      <c r="DY221" s="362">
        <v>0</v>
      </c>
      <c r="DZ221">
        <v>0</v>
      </c>
      <c r="EA221">
        <v>0</v>
      </c>
    </row>
    <row r="222" spans="1:131">
      <c r="A222" s="362" t="s">
        <v>3164</v>
      </c>
      <c r="B222" s="457">
        <v>0</v>
      </c>
      <c r="C222" s="457">
        <v>0</v>
      </c>
      <c r="D222" s="457">
        <v>0</v>
      </c>
      <c r="E222" s="457">
        <v>0</v>
      </c>
      <c r="F222" s="457">
        <v>0</v>
      </c>
      <c r="G222" s="457">
        <v>0</v>
      </c>
      <c r="H222" s="457">
        <v>0</v>
      </c>
      <c r="I222" s="457">
        <v>0</v>
      </c>
      <c r="J222" s="457">
        <v>0</v>
      </c>
      <c r="K222" s="457">
        <v>0</v>
      </c>
      <c r="L222" s="457">
        <v>0</v>
      </c>
      <c r="M222" s="457">
        <v>0</v>
      </c>
      <c r="N222" s="457">
        <v>0</v>
      </c>
      <c r="O222" s="457">
        <v>0</v>
      </c>
      <c r="P222" s="457">
        <v>0</v>
      </c>
      <c r="Q222" s="457">
        <v>0</v>
      </c>
      <c r="R222" s="457">
        <v>0</v>
      </c>
      <c r="S222" s="457">
        <v>0</v>
      </c>
      <c r="T222" s="457">
        <v>0</v>
      </c>
      <c r="U222" s="457">
        <v>0</v>
      </c>
      <c r="V222" s="457">
        <v>0</v>
      </c>
      <c r="W222" s="457">
        <v>0</v>
      </c>
      <c r="X222" s="457">
        <v>0</v>
      </c>
      <c r="Y222" s="457">
        <v>0</v>
      </c>
      <c r="Z222" s="457">
        <v>0</v>
      </c>
      <c r="AA222" s="457">
        <v>0</v>
      </c>
      <c r="AB222" s="457">
        <v>0</v>
      </c>
      <c r="AC222" s="457">
        <v>0</v>
      </c>
      <c r="AD222" s="457">
        <v>0</v>
      </c>
      <c r="AE222" s="457">
        <v>0</v>
      </c>
      <c r="AF222" s="457">
        <v>0</v>
      </c>
      <c r="AG222" s="457">
        <v>0</v>
      </c>
      <c r="AH222" s="457">
        <v>0</v>
      </c>
      <c r="AI222" s="457">
        <v>0</v>
      </c>
      <c r="AJ222" s="457">
        <v>0</v>
      </c>
      <c r="AK222" s="457">
        <v>0</v>
      </c>
      <c r="AL222" s="457">
        <v>0</v>
      </c>
      <c r="AM222" s="457">
        <v>0</v>
      </c>
      <c r="AN222" s="457">
        <v>0</v>
      </c>
      <c r="AO222" s="457">
        <v>0</v>
      </c>
      <c r="AP222" s="457">
        <v>2612</v>
      </c>
      <c r="AQ222" s="457">
        <v>163</v>
      </c>
      <c r="AR222" s="457">
        <v>0</v>
      </c>
      <c r="AS222" s="457">
        <v>6779</v>
      </c>
      <c r="AT222" s="457">
        <v>0</v>
      </c>
      <c r="AU222" s="457">
        <v>38</v>
      </c>
      <c r="AV222" s="457">
        <v>0</v>
      </c>
      <c r="AW222" s="457">
        <v>0</v>
      </c>
      <c r="AX222" s="457">
        <v>171</v>
      </c>
      <c r="AY222" s="457">
        <v>0</v>
      </c>
      <c r="AZ222" s="457">
        <v>18</v>
      </c>
      <c r="BA222" s="457">
        <v>0</v>
      </c>
      <c r="BB222" s="457">
        <v>0</v>
      </c>
      <c r="BC222" s="457">
        <v>0</v>
      </c>
      <c r="BD222" s="457">
        <v>0</v>
      </c>
      <c r="BE222" s="457">
        <v>0</v>
      </c>
      <c r="BF222" s="457">
        <v>0</v>
      </c>
      <c r="BG222" s="457">
        <v>0</v>
      </c>
      <c r="BH222" s="457">
        <v>0</v>
      </c>
      <c r="BI222" s="457">
        <v>0</v>
      </c>
      <c r="BJ222" s="457">
        <v>0</v>
      </c>
      <c r="BK222" s="457">
        <v>0</v>
      </c>
      <c r="BL222" s="457">
        <v>0</v>
      </c>
      <c r="BM222" s="457">
        <v>0</v>
      </c>
      <c r="BN222" s="457">
        <v>0</v>
      </c>
      <c r="BO222" s="457">
        <v>0</v>
      </c>
      <c r="BP222" s="457">
        <v>0</v>
      </c>
      <c r="BQ222" s="457">
        <v>0</v>
      </c>
      <c r="BR222" s="457">
        <v>0</v>
      </c>
      <c r="BS222" s="457">
        <v>0</v>
      </c>
      <c r="BT222" s="457">
        <v>0</v>
      </c>
      <c r="BU222" s="457">
        <v>0</v>
      </c>
      <c r="BV222" s="457">
        <v>0</v>
      </c>
      <c r="BW222" s="457">
        <v>0</v>
      </c>
      <c r="BX222" s="457">
        <v>0</v>
      </c>
      <c r="BY222" s="457">
        <v>0</v>
      </c>
      <c r="BZ222" s="457">
        <v>0</v>
      </c>
      <c r="CA222" s="457">
        <v>0</v>
      </c>
      <c r="CB222" s="457">
        <v>154</v>
      </c>
      <c r="CC222" s="457">
        <v>0</v>
      </c>
      <c r="CD222" s="457">
        <v>15</v>
      </c>
      <c r="CE222" s="457">
        <v>88</v>
      </c>
      <c r="CF222" s="457">
        <v>0</v>
      </c>
      <c r="CG222" s="457">
        <v>1</v>
      </c>
      <c r="CH222" s="457">
        <v>0</v>
      </c>
      <c r="CI222" s="457">
        <v>0</v>
      </c>
      <c r="CJ222" s="457">
        <v>0</v>
      </c>
      <c r="CK222" s="457">
        <v>0</v>
      </c>
      <c r="CL222" s="457">
        <v>0</v>
      </c>
      <c r="CM222" s="457">
        <v>0</v>
      </c>
      <c r="CN222" s="457">
        <v>49</v>
      </c>
      <c r="CO222" s="457">
        <v>0</v>
      </c>
      <c r="CP222" s="457">
        <v>0</v>
      </c>
      <c r="CQ222" s="457">
        <v>0</v>
      </c>
      <c r="CR222" s="457">
        <v>0</v>
      </c>
      <c r="CS222" s="457">
        <v>0</v>
      </c>
      <c r="CT222" s="457">
        <v>0</v>
      </c>
      <c r="CU222" s="457">
        <v>0</v>
      </c>
      <c r="CV222" s="457">
        <v>0</v>
      </c>
      <c r="CW222" s="457">
        <v>9050</v>
      </c>
      <c r="CX222" s="457">
        <v>0</v>
      </c>
      <c r="CY222" s="457">
        <v>0</v>
      </c>
      <c r="CZ222" s="457">
        <v>0</v>
      </c>
      <c r="DA222" s="457">
        <v>0</v>
      </c>
      <c r="DB222" s="457">
        <v>0</v>
      </c>
      <c r="DC222" s="457">
        <v>0</v>
      </c>
      <c r="DD222" s="457">
        <v>0</v>
      </c>
      <c r="DE222" s="457">
        <v>0</v>
      </c>
      <c r="DF222" s="457">
        <v>0</v>
      </c>
      <c r="DG222" s="457">
        <v>0</v>
      </c>
      <c r="DH222" s="457">
        <v>0</v>
      </c>
      <c r="DI222" s="457">
        <v>671</v>
      </c>
      <c r="DJ222" s="457">
        <v>0</v>
      </c>
      <c r="DK222" s="457">
        <v>0</v>
      </c>
      <c r="DL222" s="457">
        <v>6896</v>
      </c>
      <c r="DM222" s="457">
        <v>499</v>
      </c>
      <c r="DN222" s="457">
        <v>444</v>
      </c>
      <c r="DO222" s="457">
        <v>0</v>
      </c>
      <c r="DP222" s="457">
        <v>0</v>
      </c>
      <c r="DQ222" s="457">
        <v>0</v>
      </c>
      <c r="DR222" s="457">
        <v>42792</v>
      </c>
      <c r="DS222" s="457">
        <v>0</v>
      </c>
      <c r="DT222" s="457">
        <v>31281</v>
      </c>
      <c r="DU222" s="457">
        <v>0</v>
      </c>
      <c r="DV222" s="457">
        <v>24456</v>
      </c>
      <c r="DW222" s="457">
        <v>3206</v>
      </c>
      <c r="DX222" s="457">
        <v>0</v>
      </c>
      <c r="DY222" s="362">
        <v>0</v>
      </c>
      <c r="DZ222">
        <v>0</v>
      </c>
      <c r="EA222">
        <v>0</v>
      </c>
    </row>
    <row r="223" spans="1:131">
      <c r="A223" s="362" t="s">
        <v>2888</v>
      </c>
      <c r="B223" s="457">
        <v>0</v>
      </c>
      <c r="C223" s="457">
        <v>0</v>
      </c>
      <c r="D223" s="457">
        <v>0</v>
      </c>
      <c r="E223" s="457">
        <v>0</v>
      </c>
      <c r="F223" s="457">
        <v>0</v>
      </c>
      <c r="G223" s="457">
        <v>0</v>
      </c>
      <c r="H223" s="457">
        <v>0</v>
      </c>
      <c r="I223" s="457">
        <v>0</v>
      </c>
      <c r="J223" s="457">
        <v>0</v>
      </c>
      <c r="K223" s="457">
        <v>0</v>
      </c>
      <c r="L223" s="457">
        <v>0</v>
      </c>
      <c r="M223" s="457">
        <v>0</v>
      </c>
      <c r="N223" s="457">
        <v>0</v>
      </c>
      <c r="O223" s="457">
        <v>0</v>
      </c>
      <c r="P223" s="457">
        <v>0</v>
      </c>
      <c r="Q223" s="457">
        <v>168</v>
      </c>
      <c r="R223" s="457">
        <v>0</v>
      </c>
      <c r="S223" s="457">
        <v>0</v>
      </c>
      <c r="T223" s="457">
        <v>0</v>
      </c>
      <c r="U223" s="457">
        <v>0</v>
      </c>
      <c r="V223" s="457">
        <v>0</v>
      </c>
      <c r="W223" s="457">
        <v>0</v>
      </c>
      <c r="X223" s="457">
        <v>0</v>
      </c>
      <c r="Y223" s="457">
        <v>0</v>
      </c>
      <c r="Z223" s="457">
        <v>0</v>
      </c>
      <c r="AA223" s="457">
        <v>0</v>
      </c>
      <c r="AB223" s="457">
        <v>0</v>
      </c>
      <c r="AC223" s="457">
        <v>0</v>
      </c>
      <c r="AD223" s="457">
        <v>0</v>
      </c>
      <c r="AE223" s="457">
        <v>0</v>
      </c>
      <c r="AF223" s="457">
        <v>0</v>
      </c>
      <c r="AG223" s="457">
        <v>0</v>
      </c>
      <c r="AH223" s="457">
        <v>0</v>
      </c>
      <c r="AI223" s="457">
        <v>0</v>
      </c>
      <c r="AJ223" s="457">
        <v>0</v>
      </c>
      <c r="AK223" s="457">
        <v>0</v>
      </c>
      <c r="AL223" s="457">
        <v>0</v>
      </c>
      <c r="AM223" s="457">
        <v>0</v>
      </c>
      <c r="AN223" s="457">
        <v>0</v>
      </c>
      <c r="AO223" s="457">
        <v>21993</v>
      </c>
      <c r="AP223" s="457">
        <v>0</v>
      </c>
      <c r="AQ223" s="457">
        <v>29163</v>
      </c>
      <c r="AR223" s="457">
        <v>58</v>
      </c>
      <c r="AS223" s="457">
        <v>0</v>
      </c>
      <c r="AT223" s="457">
        <v>0</v>
      </c>
      <c r="AU223" s="457">
        <v>612</v>
      </c>
      <c r="AV223" s="457">
        <v>0</v>
      </c>
      <c r="AW223" s="457">
        <v>0</v>
      </c>
      <c r="AX223" s="457">
        <v>595</v>
      </c>
      <c r="AY223" s="457">
        <v>101</v>
      </c>
      <c r="AZ223" s="457">
        <v>0</v>
      </c>
      <c r="BA223" s="457">
        <v>0</v>
      </c>
      <c r="BB223" s="457">
        <v>0</v>
      </c>
      <c r="BC223" s="457">
        <v>0</v>
      </c>
      <c r="BD223" s="457">
        <v>0</v>
      </c>
      <c r="BE223" s="457">
        <v>0</v>
      </c>
      <c r="BF223" s="457">
        <v>0</v>
      </c>
      <c r="BG223" s="457">
        <v>57</v>
      </c>
      <c r="BH223" s="457">
        <v>0</v>
      </c>
      <c r="BI223" s="457">
        <v>0</v>
      </c>
      <c r="BJ223" s="457">
        <v>0</v>
      </c>
      <c r="BK223" s="457">
        <v>0</v>
      </c>
      <c r="BL223" s="457">
        <v>0</v>
      </c>
      <c r="BM223" s="457">
        <v>0</v>
      </c>
      <c r="BN223" s="457">
        <v>0</v>
      </c>
      <c r="BO223" s="457">
        <v>0</v>
      </c>
      <c r="BP223" s="457">
        <v>13</v>
      </c>
      <c r="BQ223" s="457">
        <v>0</v>
      </c>
      <c r="BR223" s="457">
        <v>0</v>
      </c>
      <c r="BS223" s="457">
        <v>0</v>
      </c>
      <c r="BT223" s="457">
        <v>0</v>
      </c>
      <c r="BU223" s="457">
        <v>0</v>
      </c>
      <c r="BV223" s="457">
        <v>0</v>
      </c>
      <c r="BW223" s="457">
        <v>0</v>
      </c>
      <c r="BX223" s="457">
        <v>0</v>
      </c>
      <c r="BY223" s="457">
        <v>0</v>
      </c>
      <c r="BZ223" s="457">
        <v>0</v>
      </c>
      <c r="CA223" s="457">
        <v>0</v>
      </c>
      <c r="CB223" s="457">
        <v>0</v>
      </c>
      <c r="CC223" s="457">
        <v>0</v>
      </c>
      <c r="CD223" s="457">
        <v>0</v>
      </c>
      <c r="CE223" s="457">
        <v>66</v>
      </c>
      <c r="CF223" s="457">
        <v>0</v>
      </c>
      <c r="CG223" s="457">
        <v>105</v>
      </c>
      <c r="CH223" s="457">
        <v>0</v>
      </c>
      <c r="CI223" s="457">
        <v>0</v>
      </c>
      <c r="CJ223" s="457">
        <v>0</v>
      </c>
      <c r="CK223" s="457">
        <v>0</v>
      </c>
      <c r="CL223" s="457">
        <v>0</v>
      </c>
      <c r="CM223" s="457">
        <v>0</v>
      </c>
      <c r="CN223" s="457">
        <v>6003</v>
      </c>
      <c r="CO223" s="457">
        <v>0</v>
      </c>
      <c r="CP223" s="457">
        <v>0</v>
      </c>
      <c r="CQ223" s="457">
        <v>0</v>
      </c>
      <c r="CR223" s="457">
        <v>0</v>
      </c>
      <c r="CS223" s="457">
        <v>0</v>
      </c>
      <c r="CT223" s="457">
        <v>15</v>
      </c>
      <c r="CU223" s="457">
        <v>0</v>
      </c>
      <c r="CV223" s="457">
        <v>0</v>
      </c>
      <c r="CW223" s="457">
        <v>0</v>
      </c>
      <c r="CX223" s="457">
        <v>0</v>
      </c>
      <c r="CY223" s="457">
        <v>0</v>
      </c>
      <c r="CZ223" s="457">
        <v>35</v>
      </c>
      <c r="DA223" s="457">
        <v>0</v>
      </c>
      <c r="DB223" s="457">
        <v>0</v>
      </c>
      <c r="DC223" s="457">
        <v>0</v>
      </c>
      <c r="DD223" s="457">
        <v>0</v>
      </c>
      <c r="DE223" s="457">
        <v>0</v>
      </c>
      <c r="DF223" s="457">
        <v>0</v>
      </c>
      <c r="DG223" s="457">
        <v>0</v>
      </c>
      <c r="DH223" s="457">
        <v>0</v>
      </c>
      <c r="DI223" s="457">
        <v>206</v>
      </c>
      <c r="DJ223" s="457">
        <v>0</v>
      </c>
      <c r="DK223" s="457">
        <v>0</v>
      </c>
      <c r="DL223" s="457">
        <v>926</v>
      </c>
      <c r="DM223" s="457">
        <v>0</v>
      </c>
      <c r="DN223" s="457">
        <v>4241</v>
      </c>
      <c r="DO223" s="457">
        <v>0</v>
      </c>
      <c r="DP223" s="457">
        <v>0</v>
      </c>
      <c r="DQ223" s="457">
        <v>0</v>
      </c>
      <c r="DR223" s="457">
        <v>250664</v>
      </c>
      <c r="DS223" s="457">
        <v>145736</v>
      </c>
      <c r="DT223" s="457">
        <v>202841</v>
      </c>
      <c r="DU223" s="457">
        <v>10665</v>
      </c>
      <c r="DV223" s="457">
        <v>8173</v>
      </c>
      <c r="DW223" s="457">
        <v>11295</v>
      </c>
      <c r="DX223" s="457">
        <v>2135</v>
      </c>
      <c r="DY223" s="362">
        <v>0</v>
      </c>
      <c r="DZ223">
        <v>0</v>
      </c>
      <c r="EA223">
        <v>938</v>
      </c>
    </row>
    <row r="224" spans="1:131">
      <c r="A224" s="362" t="s">
        <v>3059</v>
      </c>
      <c r="B224" s="457">
        <v>0</v>
      </c>
      <c r="C224" s="457">
        <v>0</v>
      </c>
      <c r="D224" s="457">
        <v>0</v>
      </c>
      <c r="E224" s="457">
        <v>0</v>
      </c>
      <c r="F224" s="457">
        <v>0</v>
      </c>
      <c r="G224" s="457">
        <v>0</v>
      </c>
      <c r="H224" s="457">
        <v>0</v>
      </c>
      <c r="I224" s="457">
        <v>0</v>
      </c>
      <c r="J224" s="457">
        <v>0</v>
      </c>
      <c r="K224" s="457">
        <v>0</v>
      </c>
      <c r="L224" s="457">
        <v>0</v>
      </c>
      <c r="M224" s="457">
        <v>0</v>
      </c>
      <c r="N224" s="457">
        <v>0</v>
      </c>
      <c r="O224" s="457">
        <v>0</v>
      </c>
      <c r="P224" s="457">
        <v>0</v>
      </c>
      <c r="Q224" s="457">
        <v>173.56495000000001</v>
      </c>
      <c r="R224" s="457">
        <v>0</v>
      </c>
      <c r="S224" s="457">
        <v>0</v>
      </c>
      <c r="T224" s="457">
        <v>0</v>
      </c>
      <c r="U224" s="457">
        <v>0</v>
      </c>
      <c r="V224" s="457">
        <v>0</v>
      </c>
      <c r="W224" s="457">
        <v>0</v>
      </c>
      <c r="X224" s="457">
        <v>0</v>
      </c>
      <c r="Y224" s="457">
        <v>0</v>
      </c>
      <c r="Z224" s="457">
        <v>0</v>
      </c>
      <c r="AA224" s="457">
        <v>0</v>
      </c>
      <c r="AB224" s="457">
        <v>0</v>
      </c>
      <c r="AC224" s="457">
        <v>0</v>
      </c>
      <c r="AD224" s="457">
        <v>0</v>
      </c>
      <c r="AE224" s="457">
        <v>0</v>
      </c>
      <c r="AF224" s="457">
        <v>0</v>
      </c>
      <c r="AG224" s="457">
        <v>0</v>
      </c>
      <c r="AH224" s="457">
        <v>0</v>
      </c>
      <c r="AI224" s="457">
        <v>0</v>
      </c>
      <c r="AJ224" s="457">
        <v>0</v>
      </c>
      <c r="AK224" s="457">
        <v>0</v>
      </c>
      <c r="AL224" s="457">
        <v>0</v>
      </c>
      <c r="AM224" s="457">
        <v>0</v>
      </c>
      <c r="AN224" s="457">
        <v>0</v>
      </c>
      <c r="AO224" s="457">
        <v>40810.023560000001</v>
      </c>
      <c r="AP224" s="457">
        <v>958.56212000000005</v>
      </c>
      <c r="AQ224" s="457">
        <v>7959</v>
      </c>
      <c r="AR224" s="457">
        <v>141.82024999999999</v>
      </c>
      <c r="AS224" s="457">
        <v>0</v>
      </c>
      <c r="AT224" s="457">
        <v>0</v>
      </c>
      <c r="AU224" s="457">
        <v>0</v>
      </c>
      <c r="AV224" s="457">
        <v>0</v>
      </c>
      <c r="AW224" s="457">
        <v>0</v>
      </c>
      <c r="AX224" s="457">
        <v>0</v>
      </c>
      <c r="AY224" s="457">
        <v>0</v>
      </c>
      <c r="AZ224" s="457">
        <v>0</v>
      </c>
      <c r="BA224" s="457">
        <v>0</v>
      </c>
      <c r="BB224" s="457">
        <v>0</v>
      </c>
      <c r="BC224" s="457">
        <v>0</v>
      </c>
      <c r="BD224" s="457">
        <v>0</v>
      </c>
      <c r="BE224" s="457">
        <v>0</v>
      </c>
      <c r="BF224" s="457">
        <v>0</v>
      </c>
      <c r="BG224" s="457">
        <v>128.77401</v>
      </c>
      <c r="BH224" s="457">
        <v>0</v>
      </c>
      <c r="BI224" s="457">
        <v>0</v>
      </c>
      <c r="BJ224" s="457">
        <v>0</v>
      </c>
      <c r="BK224" s="457">
        <v>0</v>
      </c>
      <c r="BL224" s="457">
        <v>0</v>
      </c>
      <c r="BM224" s="457">
        <v>0</v>
      </c>
      <c r="BN224" s="457">
        <v>0</v>
      </c>
      <c r="BO224" s="457">
        <v>0</v>
      </c>
      <c r="BP224" s="457">
        <v>0</v>
      </c>
      <c r="BQ224" s="457">
        <v>0</v>
      </c>
      <c r="BR224" s="457">
        <v>0</v>
      </c>
      <c r="BS224" s="457">
        <v>0</v>
      </c>
      <c r="BT224" s="457">
        <v>0</v>
      </c>
      <c r="BU224" s="457">
        <v>0</v>
      </c>
      <c r="BV224" s="457">
        <v>0</v>
      </c>
      <c r="BW224" s="457">
        <v>0</v>
      </c>
      <c r="BX224" s="457">
        <v>0</v>
      </c>
      <c r="BY224" s="457">
        <v>0</v>
      </c>
      <c r="BZ224" s="457">
        <v>0</v>
      </c>
      <c r="CA224" s="457">
        <v>0</v>
      </c>
      <c r="CB224" s="457">
        <v>0</v>
      </c>
      <c r="CC224" s="457">
        <v>0</v>
      </c>
      <c r="CD224" s="457">
        <v>0</v>
      </c>
      <c r="CE224" s="457">
        <v>-71.395200000000003</v>
      </c>
      <c r="CF224" s="457">
        <v>0</v>
      </c>
      <c r="CG224" s="457">
        <v>13</v>
      </c>
      <c r="CH224" s="457">
        <v>0</v>
      </c>
      <c r="CI224" s="457">
        <v>0</v>
      </c>
      <c r="CJ224" s="457">
        <v>0</v>
      </c>
      <c r="CK224" s="457">
        <v>0</v>
      </c>
      <c r="CL224" s="457">
        <v>0</v>
      </c>
      <c r="CM224" s="457">
        <v>0</v>
      </c>
      <c r="CN224" s="457">
        <v>0</v>
      </c>
      <c r="CO224" s="457">
        <v>0</v>
      </c>
      <c r="CP224" s="457">
        <v>0</v>
      </c>
      <c r="CQ224" s="457">
        <v>0</v>
      </c>
      <c r="CR224" s="457">
        <v>0</v>
      </c>
      <c r="CS224" s="457">
        <v>0</v>
      </c>
      <c r="CT224" s="457">
        <v>29.141999999999999</v>
      </c>
      <c r="CU224" s="457">
        <v>0</v>
      </c>
      <c r="CV224" s="457">
        <v>0</v>
      </c>
      <c r="CW224" s="457">
        <v>3439.5208400000001</v>
      </c>
      <c r="CX224" s="457">
        <v>0</v>
      </c>
      <c r="CY224" s="457">
        <v>0</v>
      </c>
      <c r="CZ224" s="457">
        <v>0</v>
      </c>
      <c r="DA224" s="457">
        <v>0</v>
      </c>
      <c r="DB224" s="457">
        <v>0</v>
      </c>
      <c r="DC224" s="457">
        <v>0</v>
      </c>
      <c r="DD224" s="457">
        <v>0</v>
      </c>
      <c r="DE224" s="457">
        <v>0</v>
      </c>
      <c r="DF224" s="457">
        <v>0</v>
      </c>
      <c r="DG224" s="457">
        <v>0</v>
      </c>
      <c r="DH224" s="457">
        <v>0</v>
      </c>
      <c r="DI224" s="457">
        <v>646.76157999999998</v>
      </c>
      <c r="DJ224" s="457">
        <v>0</v>
      </c>
      <c r="DK224" s="457">
        <v>0</v>
      </c>
      <c r="DL224" s="457">
        <v>327.36934000000002</v>
      </c>
      <c r="DM224" s="457">
        <v>0</v>
      </c>
      <c r="DN224" s="457">
        <v>156</v>
      </c>
      <c r="DO224" s="457">
        <v>0</v>
      </c>
      <c r="DP224" s="457">
        <v>0</v>
      </c>
      <c r="DQ224" s="457">
        <v>0</v>
      </c>
      <c r="DR224" s="457">
        <v>306979.47753999999</v>
      </c>
      <c r="DS224" s="457">
        <v>253689.52781999999</v>
      </c>
      <c r="DT224" s="457">
        <v>241582.33334000001</v>
      </c>
      <c r="DU224" s="457">
        <v>2248</v>
      </c>
      <c r="DV224" s="457">
        <v>22395.33208</v>
      </c>
      <c r="DW224" s="457">
        <v>18368.515599999999</v>
      </c>
      <c r="DX224" s="457">
        <v>0</v>
      </c>
      <c r="DY224" s="362">
        <v>0</v>
      </c>
      <c r="DZ224">
        <v>0</v>
      </c>
      <c r="EA224">
        <v>8905.5886599999994</v>
      </c>
    </row>
    <row r="225" spans="1:131">
      <c r="A225" s="362" t="s">
        <v>2255</v>
      </c>
      <c r="B225" s="457">
        <v>0</v>
      </c>
      <c r="C225" s="457">
        <v>0</v>
      </c>
      <c r="D225" s="457">
        <v>0</v>
      </c>
      <c r="E225" s="457">
        <v>0</v>
      </c>
      <c r="F225" s="457">
        <v>0</v>
      </c>
      <c r="G225" s="457">
        <v>0</v>
      </c>
      <c r="H225" s="457">
        <v>0</v>
      </c>
      <c r="I225" s="457">
        <v>0</v>
      </c>
      <c r="J225" s="457">
        <v>0</v>
      </c>
      <c r="K225" s="457">
        <v>0</v>
      </c>
      <c r="L225" s="457">
        <v>0</v>
      </c>
      <c r="M225" s="457">
        <v>0</v>
      </c>
      <c r="N225" s="457">
        <v>0</v>
      </c>
      <c r="O225" s="457">
        <v>0</v>
      </c>
      <c r="P225" s="457">
        <v>0</v>
      </c>
      <c r="Q225" s="457">
        <v>0</v>
      </c>
      <c r="R225" s="457">
        <v>0</v>
      </c>
      <c r="S225" s="457">
        <v>0</v>
      </c>
      <c r="T225" s="457">
        <v>0</v>
      </c>
      <c r="U225" s="457">
        <v>0</v>
      </c>
      <c r="V225" s="457">
        <v>0</v>
      </c>
      <c r="W225" s="457">
        <v>0</v>
      </c>
      <c r="X225" s="457">
        <v>0</v>
      </c>
      <c r="Y225" s="457">
        <v>0</v>
      </c>
      <c r="Z225" s="457">
        <v>0</v>
      </c>
      <c r="AA225" s="457">
        <v>0</v>
      </c>
      <c r="AB225" s="457">
        <v>0</v>
      </c>
      <c r="AC225" s="457">
        <v>0</v>
      </c>
      <c r="AD225" s="457">
        <v>0</v>
      </c>
      <c r="AE225" s="457">
        <v>0</v>
      </c>
      <c r="AF225" s="457">
        <v>0</v>
      </c>
      <c r="AG225" s="457">
        <v>0</v>
      </c>
      <c r="AH225" s="457">
        <v>0</v>
      </c>
      <c r="AI225" s="457">
        <v>0</v>
      </c>
      <c r="AJ225" s="457">
        <v>0</v>
      </c>
      <c r="AK225" s="457">
        <v>0</v>
      </c>
      <c r="AL225" s="457">
        <v>0</v>
      </c>
      <c r="AM225" s="457">
        <v>0</v>
      </c>
      <c r="AN225" s="457">
        <v>0</v>
      </c>
      <c r="AO225" s="457">
        <v>0</v>
      </c>
      <c r="AP225" s="457">
        <v>-14</v>
      </c>
      <c r="AQ225" s="457">
        <v>372</v>
      </c>
      <c r="AR225" s="457">
        <v>6329</v>
      </c>
      <c r="AS225" s="457">
        <v>0</v>
      </c>
      <c r="AT225" s="457">
        <v>0</v>
      </c>
      <c r="AU225" s="457">
        <v>164</v>
      </c>
      <c r="AV225" s="457">
        <v>0</v>
      </c>
      <c r="AW225" s="457">
        <v>0</v>
      </c>
      <c r="AX225" s="457">
        <v>0</v>
      </c>
      <c r="AY225" s="457">
        <v>0</v>
      </c>
      <c r="AZ225" s="457">
        <v>0</v>
      </c>
      <c r="BA225" s="457">
        <v>0</v>
      </c>
      <c r="BB225" s="457">
        <v>0</v>
      </c>
      <c r="BC225" s="457">
        <v>0</v>
      </c>
      <c r="BD225" s="457">
        <v>0</v>
      </c>
      <c r="BE225" s="457">
        <v>0</v>
      </c>
      <c r="BF225" s="457">
        <v>0</v>
      </c>
      <c r="BG225" s="457">
        <v>0</v>
      </c>
      <c r="BH225" s="457">
        <v>0</v>
      </c>
      <c r="BI225" s="457">
        <v>0</v>
      </c>
      <c r="BJ225" s="457">
        <v>0</v>
      </c>
      <c r="BK225" s="457">
        <v>0</v>
      </c>
      <c r="BL225" s="457">
        <v>0</v>
      </c>
      <c r="BM225" s="457">
        <v>0</v>
      </c>
      <c r="BN225" s="457">
        <v>0</v>
      </c>
      <c r="BO225" s="457">
        <v>0</v>
      </c>
      <c r="BP225" s="457">
        <v>0</v>
      </c>
      <c r="BQ225" s="457">
        <v>0</v>
      </c>
      <c r="BR225" s="457">
        <v>0</v>
      </c>
      <c r="BS225" s="457">
        <v>0</v>
      </c>
      <c r="BT225" s="457">
        <v>0</v>
      </c>
      <c r="BU225" s="457">
        <v>0</v>
      </c>
      <c r="BV225" s="457">
        <v>0</v>
      </c>
      <c r="BW225" s="457">
        <v>0</v>
      </c>
      <c r="BX225" s="457">
        <v>0</v>
      </c>
      <c r="BY225" s="457">
        <v>0</v>
      </c>
      <c r="BZ225" s="457">
        <v>0</v>
      </c>
      <c r="CA225" s="457">
        <v>0</v>
      </c>
      <c r="CB225" s="457">
        <v>0</v>
      </c>
      <c r="CC225" s="457">
        <v>0</v>
      </c>
      <c r="CD225" s="457">
        <v>0</v>
      </c>
      <c r="CE225" s="457">
        <v>0</v>
      </c>
      <c r="CF225" s="457">
        <v>0</v>
      </c>
      <c r="CG225" s="457">
        <v>0</v>
      </c>
      <c r="CH225" s="457">
        <v>0</v>
      </c>
      <c r="CI225" s="457">
        <v>0</v>
      </c>
      <c r="CJ225" s="457">
        <v>0</v>
      </c>
      <c r="CK225" s="457">
        <v>0</v>
      </c>
      <c r="CL225" s="457">
        <v>0</v>
      </c>
      <c r="CM225" s="457">
        <v>0</v>
      </c>
      <c r="CN225" s="457">
        <v>0</v>
      </c>
      <c r="CO225" s="457">
        <v>0</v>
      </c>
      <c r="CP225" s="457">
        <v>0</v>
      </c>
      <c r="CQ225" s="457">
        <v>0</v>
      </c>
      <c r="CR225" s="457">
        <v>0</v>
      </c>
      <c r="CS225" s="457">
        <v>0</v>
      </c>
      <c r="CT225" s="457">
        <v>0</v>
      </c>
      <c r="CU225" s="457">
        <v>0</v>
      </c>
      <c r="CV225" s="457">
        <v>0</v>
      </c>
      <c r="CW225" s="457">
        <v>0</v>
      </c>
      <c r="CX225" s="457">
        <v>0</v>
      </c>
      <c r="CY225" s="457">
        <v>0</v>
      </c>
      <c r="CZ225" s="457">
        <v>0</v>
      </c>
      <c r="DA225" s="457">
        <v>0</v>
      </c>
      <c r="DB225" s="457">
        <v>0</v>
      </c>
      <c r="DC225" s="457">
        <v>0</v>
      </c>
      <c r="DD225" s="457">
        <v>0</v>
      </c>
      <c r="DE225" s="457">
        <v>0</v>
      </c>
      <c r="DF225" s="457">
        <v>0</v>
      </c>
      <c r="DG225" s="457">
        <v>0</v>
      </c>
      <c r="DH225" s="457">
        <v>0</v>
      </c>
      <c r="DI225" s="457">
        <v>586</v>
      </c>
      <c r="DJ225" s="457">
        <v>0</v>
      </c>
      <c r="DK225" s="457">
        <v>0</v>
      </c>
      <c r="DL225" s="457">
        <v>0</v>
      </c>
      <c r="DM225" s="457">
        <v>0</v>
      </c>
      <c r="DN225" s="457">
        <v>0</v>
      </c>
      <c r="DO225" s="457">
        <v>0</v>
      </c>
      <c r="DP225" s="457">
        <v>0</v>
      </c>
      <c r="DQ225" s="457">
        <v>0</v>
      </c>
      <c r="DR225" s="457">
        <v>61806</v>
      </c>
      <c r="DS225" s="457">
        <v>0</v>
      </c>
      <c r="DT225" s="457">
        <v>64500</v>
      </c>
      <c r="DU225" s="457">
        <v>20167</v>
      </c>
      <c r="DV225" s="457">
        <v>35760</v>
      </c>
      <c r="DW225" s="457">
        <v>0</v>
      </c>
      <c r="DX225" s="457">
        <v>0</v>
      </c>
      <c r="DY225" s="362">
        <v>5772</v>
      </c>
      <c r="DZ225">
        <v>260</v>
      </c>
      <c r="EA225">
        <v>0</v>
      </c>
    </row>
    <row r="226" spans="1:131">
      <c r="A226" s="362" t="s">
        <v>2909</v>
      </c>
      <c r="B226" s="457">
        <v>0</v>
      </c>
      <c r="C226" s="457">
        <v>0</v>
      </c>
      <c r="D226" s="457">
        <v>0</v>
      </c>
      <c r="E226" s="457">
        <v>0</v>
      </c>
      <c r="F226" s="457">
        <v>0</v>
      </c>
      <c r="G226" s="457">
        <v>0</v>
      </c>
      <c r="H226" s="457">
        <v>0</v>
      </c>
      <c r="I226" s="457">
        <v>0</v>
      </c>
      <c r="J226" s="457">
        <v>0</v>
      </c>
      <c r="K226" s="457">
        <v>0</v>
      </c>
      <c r="L226" s="457">
        <v>0</v>
      </c>
      <c r="M226" s="457">
        <v>0</v>
      </c>
      <c r="N226" s="457">
        <v>0</v>
      </c>
      <c r="O226" s="457">
        <v>0</v>
      </c>
      <c r="P226" s="457">
        <v>0</v>
      </c>
      <c r="Q226" s="457">
        <v>615</v>
      </c>
      <c r="R226" s="457">
        <v>0</v>
      </c>
      <c r="S226" s="457">
        <v>0</v>
      </c>
      <c r="T226" s="457">
        <v>0</v>
      </c>
      <c r="U226" s="457">
        <v>0</v>
      </c>
      <c r="V226" s="457">
        <v>0</v>
      </c>
      <c r="W226" s="457">
        <v>0</v>
      </c>
      <c r="X226" s="457">
        <v>0</v>
      </c>
      <c r="Y226" s="457">
        <v>0</v>
      </c>
      <c r="Z226" s="457">
        <v>0</v>
      </c>
      <c r="AA226" s="457">
        <v>0</v>
      </c>
      <c r="AB226" s="457">
        <v>0</v>
      </c>
      <c r="AC226" s="457">
        <v>0</v>
      </c>
      <c r="AD226" s="457">
        <v>0</v>
      </c>
      <c r="AE226" s="457">
        <v>0</v>
      </c>
      <c r="AF226" s="457">
        <v>0</v>
      </c>
      <c r="AG226" s="457">
        <v>0</v>
      </c>
      <c r="AH226" s="457">
        <v>0</v>
      </c>
      <c r="AI226" s="457">
        <v>0</v>
      </c>
      <c r="AJ226" s="457">
        <v>0</v>
      </c>
      <c r="AK226" s="457">
        <v>0</v>
      </c>
      <c r="AL226" s="457">
        <v>0</v>
      </c>
      <c r="AM226" s="457">
        <v>0</v>
      </c>
      <c r="AN226" s="457">
        <v>0</v>
      </c>
      <c r="AO226" s="457">
        <v>32011</v>
      </c>
      <c r="AP226" s="457">
        <v>0</v>
      </c>
      <c r="AQ226" s="457">
        <v>12751</v>
      </c>
      <c r="AR226" s="457">
        <v>0</v>
      </c>
      <c r="AS226" s="457">
        <v>0</v>
      </c>
      <c r="AT226" s="457">
        <v>0</v>
      </c>
      <c r="AU226" s="457">
        <v>172</v>
      </c>
      <c r="AV226" s="457">
        <v>0</v>
      </c>
      <c r="AW226" s="457">
        <v>0</v>
      </c>
      <c r="AX226" s="457">
        <v>510</v>
      </c>
      <c r="AY226" s="457">
        <v>0</v>
      </c>
      <c r="AZ226" s="457">
        <v>0</v>
      </c>
      <c r="BA226" s="457">
        <v>0</v>
      </c>
      <c r="BB226" s="457">
        <v>0</v>
      </c>
      <c r="BC226" s="457">
        <v>0</v>
      </c>
      <c r="BD226" s="457">
        <v>0</v>
      </c>
      <c r="BE226" s="457">
        <v>0</v>
      </c>
      <c r="BF226" s="457">
        <v>0</v>
      </c>
      <c r="BG226" s="457">
        <v>0</v>
      </c>
      <c r="BH226" s="457">
        <v>0</v>
      </c>
      <c r="BI226" s="457">
        <v>0</v>
      </c>
      <c r="BJ226" s="457">
        <v>0</v>
      </c>
      <c r="BK226" s="457">
        <v>0</v>
      </c>
      <c r="BL226" s="457">
        <v>0</v>
      </c>
      <c r="BM226" s="457">
        <v>152</v>
      </c>
      <c r="BN226" s="457">
        <v>0</v>
      </c>
      <c r="BO226" s="457">
        <v>0</v>
      </c>
      <c r="BP226" s="457">
        <v>0</v>
      </c>
      <c r="BQ226" s="457">
        <v>0</v>
      </c>
      <c r="BR226" s="457">
        <v>0</v>
      </c>
      <c r="BS226" s="457">
        <v>0</v>
      </c>
      <c r="BT226" s="457">
        <v>0</v>
      </c>
      <c r="BU226" s="457">
        <v>0</v>
      </c>
      <c r="BV226" s="457">
        <v>44</v>
      </c>
      <c r="BW226" s="457">
        <v>0</v>
      </c>
      <c r="BX226" s="457">
        <v>0</v>
      </c>
      <c r="BY226" s="457">
        <v>0</v>
      </c>
      <c r="BZ226" s="457">
        <v>0</v>
      </c>
      <c r="CA226" s="457">
        <v>0</v>
      </c>
      <c r="CB226" s="457">
        <v>0</v>
      </c>
      <c r="CC226" s="457">
        <v>0</v>
      </c>
      <c r="CD226" s="457">
        <v>0</v>
      </c>
      <c r="CE226" s="457">
        <v>0</v>
      </c>
      <c r="CF226" s="457">
        <v>0</v>
      </c>
      <c r="CG226" s="457">
        <v>0</v>
      </c>
      <c r="CH226" s="457">
        <v>0</v>
      </c>
      <c r="CI226" s="457">
        <v>0</v>
      </c>
      <c r="CJ226" s="457">
        <v>0</v>
      </c>
      <c r="CK226" s="457">
        <v>701</v>
      </c>
      <c r="CL226" s="457">
        <v>0</v>
      </c>
      <c r="CM226" s="457">
        <v>0</v>
      </c>
      <c r="CN226" s="457">
        <v>0</v>
      </c>
      <c r="CO226" s="457">
        <v>0</v>
      </c>
      <c r="CP226" s="457">
        <v>0</v>
      </c>
      <c r="CQ226" s="457">
        <v>0</v>
      </c>
      <c r="CR226" s="457">
        <v>0</v>
      </c>
      <c r="CS226" s="457">
        <v>0</v>
      </c>
      <c r="CT226" s="457">
        <v>0</v>
      </c>
      <c r="CU226" s="457">
        <v>0</v>
      </c>
      <c r="CV226" s="457">
        <v>0</v>
      </c>
      <c r="CW226" s="457">
        <v>7859</v>
      </c>
      <c r="CX226" s="457">
        <v>0</v>
      </c>
      <c r="CY226" s="457">
        <v>0</v>
      </c>
      <c r="CZ226" s="457">
        <v>0</v>
      </c>
      <c r="DA226" s="457">
        <v>0</v>
      </c>
      <c r="DB226" s="457">
        <v>0</v>
      </c>
      <c r="DC226" s="457">
        <v>0</v>
      </c>
      <c r="DD226" s="457">
        <v>0</v>
      </c>
      <c r="DE226" s="457">
        <v>0</v>
      </c>
      <c r="DF226" s="457">
        <v>0</v>
      </c>
      <c r="DG226" s="457">
        <v>0</v>
      </c>
      <c r="DH226" s="457">
        <v>0</v>
      </c>
      <c r="DI226" s="457">
        <v>398</v>
      </c>
      <c r="DJ226" s="457">
        <v>0</v>
      </c>
      <c r="DK226" s="457">
        <v>0</v>
      </c>
      <c r="DL226" s="457">
        <v>1959</v>
      </c>
      <c r="DM226" s="457">
        <v>0</v>
      </c>
      <c r="DN226" s="457">
        <v>0</v>
      </c>
      <c r="DO226" s="457">
        <v>0</v>
      </c>
      <c r="DP226" s="457">
        <v>0</v>
      </c>
      <c r="DQ226" s="457">
        <v>0</v>
      </c>
      <c r="DR226" s="457">
        <v>334475</v>
      </c>
      <c r="DS226" s="457">
        <v>272356</v>
      </c>
      <c r="DT226" s="457">
        <v>247987</v>
      </c>
      <c r="DU226" s="457">
        <v>0</v>
      </c>
      <c r="DV226" s="457">
        <v>46132</v>
      </c>
      <c r="DW226" s="457">
        <v>1722</v>
      </c>
      <c r="DX226" s="457">
        <v>0</v>
      </c>
      <c r="DY226" s="362">
        <v>35648</v>
      </c>
      <c r="DZ226">
        <v>6425</v>
      </c>
      <c r="EA226">
        <v>-28</v>
      </c>
    </row>
    <row r="227" spans="1:131">
      <c r="A227" s="362" t="s">
        <v>2274</v>
      </c>
      <c r="B227" s="457">
        <v>0</v>
      </c>
      <c r="C227" s="457">
        <v>0</v>
      </c>
      <c r="D227" s="457">
        <v>0</v>
      </c>
      <c r="E227" s="457">
        <v>0</v>
      </c>
      <c r="F227" s="457">
        <v>0</v>
      </c>
      <c r="G227" s="457">
        <v>0</v>
      </c>
      <c r="H227" s="457">
        <v>0</v>
      </c>
      <c r="I227" s="457">
        <v>0</v>
      </c>
      <c r="J227" s="457">
        <v>0</v>
      </c>
      <c r="K227" s="457">
        <v>0</v>
      </c>
      <c r="L227" s="457">
        <v>0</v>
      </c>
      <c r="M227" s="457">
        <v>0</v>
      </c>
      <c r="N227" s="457">
        <v>0</v>
      </c>
      <c r="O227" s="457">
        <v>0</v>
      </c>
      <c r="P227" s="457">
        <v>0</v>
      </c>
      <c r="Q227" s="457">
        <v>373</v>
      </c>
      <c r="R227" s="457">
        <v>0</v>
      </c>
      <c r="S227" s="457">
        <v>0</v>
      </c>
      <c r="T227" s="457">
        <v>0</v>
      </c>
      <c r="U227" s="457">
        <v>0</v>
      </c>
      <c r="V227" s="457">
        <v>0</v>
      </c>
      <c r="W227" s="457">
        <v>0</v>
      </c>
      <c r="X227" s="457">
        <v>0</v>
      </c>
      <c r="Y227" s="457">
        <v>0</v>
      </c>
      <c r="Z227" s="457">
        <v>0</v>
      </c>
      <c r="AA227" s="457">
        <v>0</v>
      </c>
      <c r="AB227" s="457">
        <v>0</v>
      </c>
      <c r="AC227" s="457">
        <v>0</v>
      </c>
      <c r="AD227" s="457">
        <v>0</v>
      </c>
      <c r="AE227" s="457">
        <v>0</v>
      </c>
      <c r="AF227" s="457">
        <v>494</v>
      </c>
      <c r="AG227" s="457">
        <v>0</v>
      </c>
      <c r="AH227" s="457">
        <v>0</v>
      </c>
      <c r="AI227" s="457">
        <v>0</v>
      </c>
      <c r="AJ227" s="457">
        <v>0</v>
      </c>
      <c r="AK227" s="457">
        <v>0</v>
      </c>
      <c r="AL227" s="457">
        <v>0</v>
      </c>
      <c r="AM227" s="457">
        <v>0</v>
      </c>
      <c r="AN227" s="457">
        <v>0</v>
      </c>
      <c r="AO227" s="457">
        <v>14084</v>
      </c>
      <c r="AP227" s="457">
        <v>2445</v>
      </c>
      <c r="AQ227" s="457">
        <v>0</v>
      </c>
      <c r="AR227" s="457">
        <v>0</v>
      </c>
      <c r="AS227" s="457">
        <v>0</v>
      </c>
      <c r="AT227" s="457">
        <v>0</v>
      </c>
      <c r="AU227" s="457">
        <v>651</v>
      </c>
      <c r="AV227" s="457">
        <v>0</v>
      </c>
      <c r="AW227" s="457">
        <v>0</v>
      </c>
      <c r="AX227" s="457">
        <v>0</v>
      </c>
      <c r="AY227" s="457">
        <v>0</v>
      </c>
      <c r="AZ227" s="457">
        <v>0</v>
      </c>
      <c r="BA227" s="457">
        <v>0</v>
      </c>
      <c r="BB227" s="457">
        <v>0</v>
      </c>
      <c r="BC227" s="457">
        <v>0</v>
      </c>
      <c r="BD227" s="457">
        <v>0</v>
      </c>
      <c r="BE227" s="457">
        <v>0</v>
      </c>
      <c r="BF227" s="457">
        <v>0</v>
      </c>
      <c r="BG227" s="457">
        <v>0</v>
      </c>
      <c r="BH227" s="457">
        <v>0</v>
      </c>
      <c r="BI227" s="457">
        <v>0</v>
      </c>
      <c r="BJ227" s="457">
        <v>598</v>
      </c>
      <c r="BK227" s="457">
        <v>0</v>
      </c>
      <c r="BL227" s="457">
        <v>0</v>
      </c>
      <c r="BM227" s="457">
        <v>0</v>
      </c>
      <c r="BN227" s="457">
        <v>0</v>
      </c>
      <c r="BO227" s="457">
        <v>0</v>
      </c>
      <c r="BP227" s="457">
        <v>547</v>
      </c>
      <c r="BQ227" s="457">
        <v>0</v>
      </c>
      <c r="BR227" s="457">
        <v>0</v>
      </c>
      <c r="BS227" s="457">
        <v>0</v>
      </c>
      <c r="BT227" s="457">
        <v>0</v>
      </c>
      <c r="BU227" s="457">
        <v>0</v>
      </c>
      <c r="BV227" s="457">
        <v>403</v>
      </c>
      <c r="BW227" s="457">
        <v>0</v>
      </c>
      <c r="BX227" s="457">
        <v>0</v>
      </c>
      <c r="BY227" s="457">
        <v>0</v>
      </c>
      <c r="BZ227" s="457">
        <v>0</v>
      </c>
      <c r="CA227" s="457">
        <v>0</v>
      </c>
      <c r="CB227" s="457">
        <v>0</v>
      </c>
      <c r="CC227" s="457">
        <v>0</v>
      </c>
      <c r="CD227" s="457">
        <v>0</v>
      </c>
      <c r="CE227" s="457">
        <v>2398</v>
      </c>
      <c r="CF227" s="457">
        <v>0</v>
      </c>
      <c r="CG227" s="457">
        <v>0</v>
      </c>
      <c r="CH227" s="457">
        <v>0</v>
      </c>
      <c r="CI227" s="457">
        <v>0</v>
      </c>
      <c r="CJ227" s="457">
        <v>0</v>
      </c>
      <c r="CK227" s="457">
        <v>0</v>
      </c>
      <c r="CL227" s="457">
        <v>0</v>
      </c>
      <c r="CM227" s="457">
        <v>0</v>
      </c>
      <c r="CN227" s="457">
        <v>0</v>
      </c>
      <c r="CO227" s="457">
        <v>0</v>
      </c>
      <c r="CP227" s="457">
        <v>0</v>
      </c>
      <c r="CQ227" s="457">
        <v>0</v>
      </c>
      <c r="CR227" s="457">
        <v>0</v>
      </c>
      <c r="CS227" s="457">
        <v>0</v>
      </c>
      <c r="CT227" s="457">
        <v>0</v>
      </c>
      <c r="CU227" s="457">
        <v>0</v>
      </c>
      <c r="CV227" s="457">
        <v>0</v>
      </c>
      <c r="CW227" s="457">
        <v>0</v>
      </c>
      <c r="CX227" s="457">
        <v>0</v>
      </c>
      <c r="CY227" s="457">
        <v>0</v>
      </c>
      <c r="CZ227" s="457">
        <v>426</v>
      </c>
      <c r="DA227" s="457">
        <v>0</v>
      </c>
      <c r="DB227" s="457">
        <v>0</v>
      </c>
      <c r="DC227" s="457">
        <v>0</v>
      </c>
      <c r="DD227" s="457">
        <v>0</v>
      </c>
      <c r="DE227" s="457">
        <v>0</v>
      </c>
      <c r="DF227" s="457">
        <v>0</v>
      </c>
      <c r="DG227" s="457">
        <v>0</v>
      </c>
      <c r="DH227" s="457">
        <v>0</v>
      </c>
      <c r="DI227" s="457">
        <v>10290</v>
      </c>
      <c r="DJ227" s="457">
        <v>0</v>
      </c>
      <c r="DK227" s="457">
        <v>0</v>
      </c>
      <c r="DL227" s="457">
        <v>0</v>
      </c>
      <c r="DM227" s="457">
        <v>0</v>
      </c>
      <c r="DN227" s="457">
        <v>0</v>
      </c>
      <c r="DO227" s="457">
        <v>0</v>
      </c>
      <c r="DP227" s="457">
        <v>0</v>
      </c>
      <c r="DQ227" s="457">
        <v>0</v>
      </c>
      <c r="DR227" s="457">
        <v>134622</v>
      </c>
      <c r="DS227" s="457">
        <v>67091</v>
      </c>
      <c r="DT227" s="457">
        <v>63324</v>
      </c>
      <c r="DU227" s="457">
        <v>4349</v>
      </c>
      <c r="DV227" s="457">
        <v>116042</v>
      </c>
      <c r="DW227" s="457">
        <v>2754</v>
      </c>
      <c r="DX227" s="457">
        <v>21644</v>
      </c>
      <c r="DY227" s="362">
        <v>11497</v>
      </c>
      <c r="DZ227">
        <v>25640</v>
      </c>
      <c r="EA227">
        <v>0</v>
      </c>
    </row>
    <row r="228" spans="1:131">
      <c r="A228" s="362" t="s">
        <v>3098</v>
      </c>
      <c r="B228" s="457">
        <v>0</v>
      </c>
      <c r="C228" s="457">
        <v>0</v>
      </c>
      <c r="D228" s="457">
        <v>0</v>
      </c>
      <c r="E228" s="457">
        <v>0</v>
      </c>
      <c r="F228" s="457">
        <v>0</v>
      </c>
      <c r="G228" s="457">
        <v>0</v>
      </c>
      <c r="H228" s="457">
        <v>0</v>
      </c>
      <c r="I228" s="457">
        <v>0</v>
      </c>
      <c r="J228" s="457">
        <v>0</v>
      </c>
      <c r="K228" s="457">
        <v>0</v>
      </c>
      <c r="L228" s="457">
        <v>0</v>
      </c>
      <c r="M228" s="457">
        <v>0</v>
      </c>
      <c r="N228" s="457">
        <v>0</v>
      </c>
      <c r="O228" s="457">
        <v>498</v>
      </c>
      <c r="P228" s="457">
        <v>0</v>
      </c>
      <c r="Q228" s="457">
        <v>335</v>
      </c>
      <c r="R228" s="457">
        <v>0</v>
      </c>
      <c r="S228" s="457">
        <v>0</v>
      </c>
      <c r="T228" s="457">
        <v>0</v>
      </c>
      <c r="U228" s="457">
        <v>0</v>
      </c>
      <c r="V228" s="457">
        <v>0</v>
      </c>
      <c r="W228" s="457">
        <v>0</v>
      </c>
      <c r="X228" s="457">
        <v>0</v>
      </c>
      <c r="Y228" s="457">
        <v>0</v>
      </c>
      <c r="Z228" s="457">
        <v>0</v>
      </c>
      <c r="AA228" s="457">
        <v>0</v>
      </c>
      <c r="AB228" s="457">
        <v>0</v>
      </c>
      <c r="AC228" s="457">
        <v>0</v>
      </c>
      <c r="AD228" s="457">
        <v>0</v>
      </c>
      <c r="AE228" s="457">
        <v>0</v>
      </c>
      <c r="AF228" s="457">
        <v>0</v>
      </c>
      <c r="AG228" s="457">
        <v>0</v>
      </c>
      <c r="AH228" s="457">
        <v>0</v>
      </c>
      <c r="AI228" s="457">
        <v>0</v>
      </c>
      <c r="AJ228" s="457">
        <v>0</v>
      </c>
      <c r="AK228" s="457">
        <v>0</v>
      </c>
      <c r="AL228" s="457">
        <v>0</v>
      </c>
      <c r="AM228" s="457">
        <v>0</v>
      </c>
      <c r="AN228" s="457">
        <v>0</v>
      </c>
      <c r="AO228" s="457">
        <v>-56</v>
      </c>
      <c r="AP228" s="457">
        <v>1708</v>
      </c>
      <c r="AQ228" s="457">
        <v>2019</v>
      </c>
      <c r="AR228" s="457">
        <v>711</v>
      </c>
      <c r="AS228" s="457">
        <v>0</v>
      </c>
      <c r="AT228" s="457">
        <v>0</v>
      </c>
      <c r="AU228" s="457">
        <v>429</v>
      </c>
      <c r="AV228" s="457">
        <v>0</v>
      </c>
      <c r="AW228" s="457">
        <v>0</v>
      </c>
      <c r="AX228" s="457">
        <v>2</v>
      </c>
      <c r="AY228" s="457">
        <v>0</v>
      </c>
      <c r="AZ228" s="457">
        <v>0</v>
      </c>
      <c r="BA228" s="457">
        <v>4</v>
      </c>
      <c r="BB228" s="457">
        <v>0</v>
      </c>
      <c r="BC228" s="457">
        <v>0</v>
      </c>
      <c r="BD228" s="457">
        <v>0</v>
      </c>
      <c r="BE228" s="457">
        <v>0</v>
      </c>
      <c r="BF228" s="457">
        <v>0</v>
      </c>
      <c r="BG228" s="457">
        <v>0</v>
      </c>
      <c r="BH228" s="457">
        <v>0</v>
      </c>
      <c r="BI228" s="457">
        <v>0</v>
      </c>
      <c r="BJ228" s="457">
        <v>0</v>
      </c>
      <c r="BK228" s="457">
        <v>0</v>
      </c>
      <c r="BL228" s="457">
        <v>0</v>
      </c>
      <c r="BM228" s="457">
        <v>0</v>
      </c>
      <c r="BN228" s="457">
        <v>0</v>
      </c>
      <c r="BO228" s="457">
        <v>0</v>
      </c>
      <c r="BP228" s="457">
        <v>0</v>
      </c>
      <c r="BQ228" s="457">
        <v>0</v>
      </c>
      <c r="BR228" s="457">
        <v>0</v>
      </c>
      <c r="BS228" s="457">
        <v>0</v>
      </c>
      <c r="BT228" s="457">
        <v>0</v>
      </c>
      <c r="BU228" s="457">
        <v>0</v>
      </c>
      <c r="BV228" s="457">
        <v>0</v>
      </c>
      <c r="BW228" s="457">
        <v>0</v>
      </c>
      <c r="BX228" s="457">
        <v>0</v>
      </c>
      <c r="BY228" s="457">
        <v>0</v>
      </c>
      <c r="BZ228" s="457">
        <v>0</v>
      </c>
      <c r="CA228" s="457">
        <v>0</v>
      </c>
      <c r="CB228" s="457">
        <v>0</v>
      </c>
      <c r="CC228" s="457">
        <v>0</v>
      </c>
      <c r="CD228" s="457">
        <v>0</v>
      </c>
      <c r="CE228" s="457">
        <v>2363</v>
      </c>
      <c r="CF228" s="457">
        <v>0</v>
      </c>
      <c r="CG228" s="457">
        <v>0</v>
      </c>
      <c r="CH228" s="457">
        <v>0</v>
      </c>
      <c r="CI228" s="457">
        <v>0</v>
      </c>
      <c r="CJ228" s="457">
        <v>0</v>
      </c>
      <c r="CK228" s="457">
        <v>0</v>
      </c>
      <c r="CL228" s="457">
        <v>0</v>
      </c>
      <c r="CM228" s="457">
        <v>0</v>
      </c>
      <c r="CN228" s="457">
        <v>0</v>
      </c>
      <c r="CO228" s="457">
        <v>0</v>
      </c>
      <c r="CP228" s="457">
        <v>0</v>
      </c>
      <c r="CQ228" s="457">
        <v>0</v>
      </c>
      <c r="CR228" s="457">
        <v>0</v>
      </c>
      <c r="CS228" s="457">
        <v>0</v>
      </c>
      <c r="CT228" s="457">
        <v>0</v>
      </c>
      <c r="CU228" s="457">
        <v>0</v>
      </c>
      <c r="CV228" s="457">
        <v>0</v>
      </c>
      <c r="CW228" s="457">
        <v>182</v>
      </c>
      <c r="CX228" s="457">
        <v>0</v>
      </c>
      <c r="CY228" s="457">
        <v>0</v>
      </c>
      <c r="CZ228" s="457">
        <v>0</v>
      </c>
      <c r="DA228" s="457">
        <v>0</v>
      </c>
      <c r="DB228" s="457">
        <v>0</v>
      </c>
      <c r="DC228" s="457">
        <v>0</v>
      </c>
      <c r="DD228" s="457">
        <v>0</v>
      </c>
      <c r="DE228" s="457">
        <v>0</v>
      </c>
      <c r="DF228" s="457">
        <v>0</v>
      </c>
      <c r="DG228" s="457">
        <v>0</v>
      </c>
      <c r="DH228" s="457">
        <v>0</v>
      </c>
      <c r="DI228" s="457">
        <v>123</v>
      </c>
      <c r="DJ228" s="457">
        <v>0</v>
      </c>
      <c r="DK228" s="457">
        <v>0</v>
      </c>
      <c r="DL228" s="457">
        <v>5773</v>
      </c>
      <c r="DM228" s="457">
        <v>0</v>
      </c>
      <c r="DN228" s="457">
        <v>0</v>
      </c>
      <c r="DO228" s="457">
        <v>0</v>
      </c>
      <c r="DP228" s="457">
        <v>0</v>
      </c>
      <c r="DQ228" s="457">
        <v>0</v>
      </c>
      <c r="DR228" s="457">
        <v>60926</v>
      </c>
      <c r="DS228" s="457">
        <v>0</v>
      </c>
      <c r="DT228" s="457">
        <v>9250</v>
      </c>
      <c r="DU228" s="457">
        <v>0</v>
      </c>
      <c r="DV228" s="457">
        <v>33579</v>
      </c>
      <c r="DW228" s="457">
        <v>12386</v>
      </c>
      <c r="DX228" s="457">
        <v>0</v>
      </c>
      <c r="DY228" s="362">
        <v>2579</v>
      </c>
      <c r="DZ228">
        <v>2148</v>
      </c>
      <c r="EA228">
        <v>0</v>
      </c>
    </row>
    <row r="229" spans="1:131">
      <c r="A229" s="362" t="s">
        <v>2012</v>
      </c>
      <c r="B229" s="457">
        <v>5622</v>
      </c>
      <c r="C229" s="457">
        <v>991</v>
      </c>
      <c r="D229" s="457">
        <v>0</v>
      </c>
      <c r="E229" s="457">
        <v>2891</v>
      </c>
      <c r="F229" s="457">
        <v>3591</v>
      </c>
      <c r="G229" s="457">
        <v>0</v>
      </c>
      <c r="H229" s="457">
        <v>8664</v>
      </c>
      <c r="I229" s="457">
        <v>3183</v>
      </c>
      <c r="J229" s="457">
        <v>0</v>
      </c>
      <c r="K229" s="457">
        <v>40</v>
      </c>
      <c r="L229" s="457">
        <v>192</v>
      </c>
      <c r="M229" s="457">
        <v>0</v>
      </c>
      <c r="N229" s="457">
        <v>19340</v>
      </c>
      <c r="O229" s="457">
        <v>0</v>
      </c>
      <c r="P229" s="457">
        <v>0</v>
      </c>
      <c r="Q229" s="457">
        <v>1083</v>
      </c>
      <c r="R229" s="457">
        <v>0</v>
      </c>
      <c r="S229" s="457">
        <v>0</v>
      </c>
      <c r="T229" s="457">
        <v>0</v>
      </c>
      <c r="U229" s="457">
        <v>0</v>
      </c>
      <c r="V229" s="457">
        <v>0</v>
      </c>
      <c r="W229" s="457">
        <v>0</v>
      </c>
      <c r="X229" s="457">
        <v>0</v>
      </c>
      <c r="Y229" s="457">
        <v>0</v>
      </c>
      <c r="Z229" s="457">
        <v>0</v>
      </c>
      <c r="AA229" s="457">
        <v>0</v>
      </c>
      <c r="AB229" s="457">
        <v>0</v>
      </c>
      <c r="AC229" s="457">
        <v>0</v>
      </c>
      <c r="AD229" s="457">
        <v>0</v>
      </c>
      <c r="AE229" s="457">
        <v>0</v>
      </c>
      <c r="AF229" s="457">
        <v>0</v>
      </c>
      <c r="AG229" s="457">
        <v>0</v>
      </c>
      <c r="AH229" s="457">
        <v>0</v>
      </c>
      <c r="AI229" s="457">
        <v>8814</v>
      </c>
      <c r="AJ229" s="457">
        <v>44</v>
      </c>
      <c r="AK229" s="457">
        <v>0</v>
      </c>
      <c r="AL229" s="457">
        <v>0</v>
      </c>
      <c r="AM229" s="457">
        <v>0</v>
      </c>
      <c r="AN229" s="457">
        <v>0</v>
      </c>
      <c r="AO229" s="457">
        <v>29</v>
      </c>
      <c r="AP229" s="457">
        <v>5197</v>
      </c>
      <c r="AQ229" s="457">
        <v>1818</v>
      </c>
      <c r="AR229" s="457">
        <v>80</v>
      </c>
      <c r="AS229" s="457">
        <v>0</v>
      </c>
      <c r="AT229" s="457">
        <v>0</v>
      </c>
      <c r="AU229" s="457">
        <v>303</v>
      </c>
      <c r="AV229" s="457">
        <v>0</v>
      </c>
      <c r="AW229" s="457">
        <v>0</v>
      </c>
      <c r="AX229" s="457">
        <v>422</v>
      </c>
      <c r="AY229" s="457">
        <v>0</v>
      </c>
      <c r="AZ229" s="457">
        <v>0</v>
      </c>
      <c r="BA229" s="457">
        <v>0</v>
      </c>
      <c r="BB229" s="457">
        <v>0</v>
      </c>
      <c r="BC229" s="457">
        <v>0</v>
      </c>
      <c r="BD229" s="457">
        <v>315</v>
      </c>
      <c r="BE229" s="457">
        <v>0</v>
      </c>
      <c r="BF229" s="457">
        <v>0</v>
      </c>
      <c r="BG229" s="457">
        <v>0</v>
      </c>
      <c r="BH229" s="457">
        <v>0</v>
      </c>
      <c r="BI229" s="457">
        <v>0</v>
      </c>
      <c r="BJ229" s="457">
        <v>0</v>
      </c>
      <c r="BK229" s="457">
        <v>0</v>
      </c>
      <c r="BL229" s="457">
        <v>0</v>
      </c>
      <c r="BM229" s="457">
        <v>32</v>
      </c>
      <c r="BN229" s="457">
        <v>0</v>
      </c>
      <c r="BO229" s="457">
        <v>0</v>
      </c>
      <c r="BP229" s="457">
        <v>117</v>
      </c>
      <c r="BQ229" s="457">
        <v>0</v>
      </c>
      <c r="BR229" s="457">
        <v>0</v>
      </c>
      <c r="BS229" s="457">
        <v>0</v>
      </c>
      <c r="BT229" s="457">
        <v>0</v>
      </c>
      <c r="BU229" s="457">
        <v>0</v>
      </c>
      <c r="BV229" s="457">
        <v>0</v>
      </c>
      <c r="BW229" s="457">
        <v>0</v>
      </c>
      <c r="BX229" s="457">
        <v>0</v>
      </c>
      <c r="BY229" s="457">
        <v>0</v>
      </c>
      <c r="BZ229" s="457">
        <v>0</v>
      </c>
      <c r="CA229" s="457">
        <v>0</v>
      </c>
      <c r="CB229" s="457">
        <v>12</v>
      </c>
      <c r="CC229" s="457">
        <v>0</v>
      </c>
      <c r="CD229" s="457">
        <v>0</v>
      </c>
      <c r="CE229" s="457">
        <v>0</v>
      </c>
      <c r="CF229" s="457">
        <v>0</v>
      </c>
      <c r="CG229" s="457">
        <v>0</v>
      </c>
      <c r="CH229" s="457">
        <v>0</v>
      </c>
      <c r="CI229" s="457">
        <v>0</v>
      </c>
      <c r="CJ229" s="457">
        <v>0</v>
      </c>
      <c r="CK229" s="457">
        <v>0</v>
      </c>
      <c r="CL229" s="457">
        <v>0</v>
      </c>
      <c r="CM229" s="457">
        <v>0</v>
      </c>
      <c r="CN229" s="457">
        <v>0</v>
      </c>
      <c r="CO229" s="457">
        <v>0</v>
      </c>
      <c r="CP229" s="457">
        <v>0</v>
      </c>
      <c r="CQ229" s="457">
        <v>0</v>
      </c>
      <c r="CR229" s="457">
        <v>0</v>
      </c>
      <c r="CS229" s="457">
        <v>0</v>
      </c>
      <c r="CT229" s="457">
        <v>0</v>
      </c>
      <c r="CU229" s="457">
        <v>0</v>
      </c>
      <c r="CV229" s="457">
        <v>0</v>
      </c>
      <c r="CW229" s="457">
        <v>8133</v>
      </c>
      <c r="CX229" s="457">
        <v>658</v>
      </c>
      <c r="CY229" s="457">
        <v>0</v>
      </c>
      <c r="CZ229" s="457">
        <v>833</v>
      </c>
      <c r="DA229" s="457">
        <v>0</v>
      </c>
      <c r="DB229" s="457">
        <v>0</v>
      </c>
      <c r="DC229" s="457">
        <v>0</v>
      </c>
      <c r="DD229" s="457">
        <v>0</v>
      </c>
      <c r="DE229" s="457">
        <v>0</v>
      </c>
      <c r="DF229" s="457">
        <v>0</v>
      </c>
      <c r="DG229" s="457">
        <v>0</v>
      </c>
      <c r="DH229" s="457">
        <v>0</v>
      </c>
      <c r="DI229" s="457">
        <v>4964</v>
      </c>
      <c r="DJ229" s="457">
        <v>0</v>
      </c>
      <c r="DK229" s="457">
        <v>1560</v>
      </c>
      <c r="DL229" s="457">
        <v>0</v>
      </c>
      <c r="DM229" s="457">
        <v>0</v>
      </c>
      <c r="DN229" s="457">
        <v>0</v>
      </c>
      <c r="DO229" s="457">
        <v>0</v>
      </c>
      <c r="DP229" s="457">
        <v>0</v>
      </c>
      <c r="DQ229" s="457">
        <v>0</v>
      </c>
      <c r="DR229" s="457">
        <v>277082</v>
      </c>
      <c r="DS229" s="457">
        <v>0</v>
      </c>
      <c r="DT229" s="457">
        <v>158000</v>
      </c>
      <c r="DU229" s="457">
        <v>9638</v>
      </c>
      <c r="DV229" s="457">
        <v>170728</v>
      </c>
      <c r="DW229" s="457">
        <v>21823</v>
      </c>
      <c r="DX229" s="457">
        <v>0</v>
      </c>
      <c r="DY229" s="362">
        <v>26589</v>
      </c>
      <c r="DZ229">
        <v>41885</v>
      </c>
      <c r="EA229">
        <v>0</v>
      </c>
    </row>
    <row r="230" spans="1:131">
      <c r="A230" s="362" t="s">
        <v>2069</v>
      </c>
      <c r="B230" s="457">
        <v>1203</v>
      </c>
      <c r="C230" s="457">
        <v>226</v>
      </c>
      <c r="D230" s="457">
        <v>0</v>
      </c>
      <c r="E230" s="457">
        <v>677</v>
      </c>
      <c r="F230" s="457">
        <v>2</v>
      </c>
      <c r="G230" s="457">
        <v>0</v>
      </c>
      <c r="H230" s="457">
        <v>814</v>
      </c>
      <c r="I230" s="457">
        <v>1</v>
      </c>
      <c r="J230" s="457">
        <v>0</v>
      </c>
      <c r="K230" s="457">
        <v>512</v>
      </c>
      <c r="L230" s="457">
        <v>0</v>
      </c>
      <c r="M230" s="457">
        <v>0</v>
      </c>
      <c r="N230" s="457">
        <v>9558</v>
      </c>
      <c r="O230" s="457">
        <v>41</v>
      </c>
      <c r="P230" s="457">
        <v>0</v>
      </c>
      <c r="Q230" s="457">
        <v>275</v>
      </c>
      <c r="R230" s="457">
        <v>0</v>
      </c>
      <c r="S230" s="457">
        <v>0</v>
      </c>
      <c r="T230" s="457">
        <v>0</v>
      </c>
      <c r="U230" s="457">
        <v>0</v>
      </c>
      <c r="V230" s="457">
        <v>0</v>
      </c>
      <c r="W230" s="457">
        <v>0</v>
      </c>
      <c r="X230" s="457">
        <v>0</v>
      </c>
      <c r="Y230" s="457">
        <v>0</v>
      </c>
      <c r="Z230" s="457">
        <v>0</v>
      </c>
      <c r="AA230" s="457">
        <v>0</v>
      </c>
      <c r="AB230" s="457">
        <v>0</v>
      </c>
      <c r="AC230" s="457">
        <v>0</v>
      </c>
      <c r="AD230" s="457">
        <v>0</v>
      </c>
      <c r="AE230" s="457">
        <v>0</v>
      </c>
      <c r="AF230" s="457">
        <v>0</v>
      </c>
      <c r="AG230" s="457">
        <v>0</v>
      </c>
      <c r="AH230" s="457">
        <v>0</v>
      </c>
      <c r="AI230" s="457">
        <v>57</v>
      </c>
      <c r="AJ230" s="457">
        <v>0</v>
      </c>
      <c r="AK230" s="457">
        <v>0</v>
      </c>
      <c r="AL230" s="457">
        <v>0</v>
      </c>
      <c r="AM230" s="457">
        <v>0</v>
      </c>
      <c r="AN230" s="457">
        <v>0</v>
      </c>
      <c r="AO230" s="457">
        <v>16522</v>
      </c>
      <c r="AP230" s="457">
        <v>1623</v>
      </c>
      <c r="AQ230" s="457">
        <v>3458</v>
      </c>
      <c r="AR230" s="457">
        <v>0</v>
      </c>
      <c r="AS230" s="457">
        <v>5</v>
      </c>
      <c r="AT230" s="457">
        <v>0</v>
      </c>
      <c r="AU230" s="457">
        <v>2435</v>
      </c>
      <c r="AV230" s="457">
        <v>450</v>
      </c>
      <c r="AW230" s="457">
        <v>0</v>
      </c>
      <c r="AX230" s="457">
        <v>842</v>
      </c>
      <c r="AY230" s="457">
        <v>2</v>
      </c>
      <c r="AZ230" s="457">
        <v>0</v>
      </c>
      <c r="BA230" s="457">
        <v>0</v>
      </c>
      <c r="BB230" s="457">
        <v>0</v>
      </c>
      <c r="BC230" s="457">
        <v>0</v>
      </c>
      <c r="BD230" s="457">
        <v>68</v>
      </c>
      <c r="BE230" s="457">
        <v>0</v>
      </c>
      <c r="BF230" s="457">
        <v>0</v>
      </c>
      <c r="BG230" s="457">
        <v>46</v>
      </c>
      <c r="BH230" s="457">
        <v>0</v>
      </c>
      <c r="BI230" s="457">
        <v>0</v>
      </c>
      <c r="BJ230" s="457">
        <v>0</v>
      </c>
      <c r="BK230" s="457">
        <v>0</v>
      </c>
      <c r="BL230" s="457">
        <v>0</v>
      </c>
      <c r="BM230" s="457">
        <v>0</v>
      </c>
      <c r="BN230" s="457">
        <v>0</v>
      </c>
      <c r="BO230" s="457">
        <v>0</v>
      </c>
      <c r="BP230" s="457">
        <v>0</v>
      </c>
      <c r="BQ230" s="457">
        <v>0</v>
      </c>
      <c r="BR230" s="457">
        <v>0</v>
      </c>
      <c r="BS230" s="457">
        <v>0</v>
      </c>
      <c r="BT230" s="457">
        <v>0</v>
      </c>
      <c r="BU230" s="457">
        <v>0</v>
      </c>
      <c r="BV230" s="457">
        <v>0</v>
      </c>
      <c r="BW230" s="457">
        <v>0</v>
      </c>
      <c r="BX230" s="457">
        <v>0</v>
      </c>
      <c r="BY230" s="457">
        <v>0</v>
      </c>
      <c r="BZ230" s="457">
        <v>0</v>
      </c>
      <c r="CA230" s="457">
        <v>0</v>
      </c>
      <c r="CB230" s="457">
        <v>0</v>
      </c>
      <c r="CC230" s="457">
        <v>0</v>
      </c>
      <c r="CD230" s="457">
        <v>0</v>
      </c>
      <c r="CE230" s="457">
        <v>354</v>
      </c>
      <c r="CF230" s="457">
        <v>0</v>
      </c>
      <c r="CG230" s="457">
        <v>0</v>
      </c>
      <c r="CH230" s="457">
        <v>0</v>
      </c>
      <c r="CI230" s="457">
        <v>0</v>
      </c>
      <c r="CJ230" s="457">
        <v>0</v>
      </c>
      <c r="CK230" s="457">
        <v>0</v>
      </c>
      <c r="CL230" s="457">
        <v>0</v>
      </c>
      <c r="CM230" s="457">
        <v>0</v>
      </c>
      <c r="CN230" s="457">
        <v>0</v>
      </c>
      <c r="CO230" s="457">
        <v>0</v>
      </c>
      <c r="CP230" s="457">
        <v>0</v>
      </c>
      <c r="CQ230" s="457">
        <v>0</v>
      </c>
      <c r="CR230" s="457">
        <v>0</v>
      </c>
      <c r="CS230" s="457">
        <v>0</v>
      </c>
      <c r="CT230" s="457">
        <v>97</v>
      </c>
      <c r="CU230" s="457">
        <v>0</v>
      </c>
      <c r="CV230" s="457">
        <v>0</v>
      </c>
      <c r="CW230" s="457">
        <v>20469</v>
      </c>
      <c r="CX230" s="457">
        <v>1118</v>
      </c>
      <c r="CY230" s="457">
        <v>2482</v>
      </c>
      <c r="CZ230" s="457">
        <v>0</v>
      </c>
      <c r="DA230" s="457">
        <v>0</v>
      </c>
      <c r="DB230" s="457">
        <v>0</v>
      </c>
      <c r="DC230" s="457">
        <v>0</v>
      </c>
      <c r="DD230" s="457">
        <v>0</v>
      </c>
      <c r="DE230" s="457">
        <v>0</v>
      </c>
      <c r="DF230" s="457">
        <v>0</v>
      </c>
      <c r="DG230" s="457">
        <v>0</v>
      </c>
      <c r="DH230" s="457">
        <v>0</v>
      </c>
      <c r="DI230" s="457">
        <v>2247</v>
      </c>
      <c r="DJ230" s="457">
        <v>0</v>
      </c>
      <c r="DK230" s="457">
        <v>0</v>
      </c>
      <c r="DL230" s="457">
        <v>0</v>
      </c>
      <c r="DM230" s="457">
        <v>0</v>
      </c>
      <c r="DN230" s="457">
        <v>0</v>
      </c>
      <c r="DO230" s="457">
        <v>170</v>
      </c>
      <c r="DP230" s="457">
        <v>0</v>
      </c>
      <c r="DQ230" s="457">
        <v>0</v>
      </c>
      <c r="DR230" s="457">
        <v>391354</v>
      </c>
      <c r="DS230" s="457">
        <v>121414</v>
      </c>
      <c r="DT230" s="457">
        <v>295266</v>
      </c>
      <c r="DU230" s="457">
        <v>12</v>
      </c>
      <c r="DV230" s="457">
        <v>20700</v>
      </c>
      <c r="DW230" s="457">
        <v>16532</v>
      </c>
      <c r="DX230" s="457">
        <v>13</v>
      </c>
      <c r="DY230" s="362">
        <v>11614</v>
      </c>
      <c r="DZ230">
        <v>35147</v>
      </c>
      <c r="EA230">
        <v>2198</v>
      </c>
    </row>
    <row r="231" spans="1:131">
      <c r="A231" s="362" t="s">
        <v>2573</v>
      </c>
      <c r="B231" s="457">
        <v>2277</v>
      </c>
      <c r="C231" s="457">
        <v>1437</v>
      </c>
      <c r="D231" s="457">
        <v>0</v>
      </c>
      <c r="E231" s="457">
        <v>0</v>
      </c>
      <c r="F231" s="457">
        <v>8695</v>
      </c>
      <c r="G231" s="457">
        <v>0</v>
      </c>
      <c r="H231" s="457">
        <v>12141</v>
      </c>
      <c r="I231" s="457">
        <v>1027</v>
      </c>
      <c r="J231" s="457">
        <v>0</v>
      </c>
      <c r="K231" s="457">
        <v>0</v>
      </c>
      <c r="L231" s="457">
        <v>0</v>
      </c>
      <c r="M231" s="457">
        <v>0</v>
      </c>
      <c r="N231" s="457">
        <v>34828</v>
      </c>
      <c r="O231" s="457">
        <v>263</v>
      </c>
      <c r="P231" s="457">
        <v>0</v>
      </c>
      <c r="Q231" s="457">
        <v>359</v>
      </c>
      <c r="R231" s="457">
        <v>0</v>
      </c>
      <c r="S231" s="457">
        <v>0</v>
      </c>
      <c r="T231" s="457">
        <v>0</v>
      </c>
      <c r="U231" s="457">
        <v>0</v>
      </c>
      <c r="V231" s="457">
        <v>0</v>
      </c>
      <c r="W231" s="457">
        <v>0</v>
      </c>
      <c r="X231" s="457">
        <v>0</v>
      </c>
      <c r="Y231" s="457">
        <v>0</v>
      </c>
      <c r="Z231" s="457">
        <v>0</v>
      </c>
      <c r="AA231" s="457">
        <v>0</v>
      </c>
      <c r="AB231" s="457">
        <v>0</v>
      </c>
      <c r="AC231" s="457">
        <v>0</v>
      </c>
      <c r="AD231" s="457">
        <v>0</v>
      </c>
      <c r="AE231" s="457">
        <v>0</v>
      </c>
      <c r="AF231" s="457">
        <v>0</v>
      </c>
      <c r="AG231" s="457">
        <v>0</v>
      </c>
      <c r="AH231" s="457">
        <v>0</v>
      </c>
      <c r="AI231" s="457">
        <v>238</v>
      </c>
      <c r="AJ231" s="457">
        <v>0</v>
      </c>
      <c r="AK231" s="457">
        <v>0</v>
      </c>
      <c r="AL231" s="457">
        <v>680</v>
      </c>
      <c r="AM231" s="457">
        <v>1162</v>
      </c>
      <c r="AN231" s="457">
        <v>0</v>
      </c>
      <c r="AO231" s="457">
        <v>89091</v>
      </c>
      <c r="AP231" s="457">
        <v>9006</v>
      </c>
      <c r="AQ231" s="457">
        <v>13797</v>
      </c>
      <c r="AR231" s="457">
        <v>5526</v>
      </c>
      <c r="AS231" s="457">
        <v>0</v>
      </c>
      <c r="AT231" s="457">
        <v>0</v>
      </c>
      <c r="AU231" s="457">
        <v>3351</v>
      </c>
      <c r="AV231" s="457">
        <v>0</v>
      </c>
      <c r="AW231" s="457">
        <v>40</v>
      </c>
      <c r="AX231" s="457">
        <v>5026</v>
      </c>
      <c r="AY231" s="457">
        <v>0</v>
      </c>
      <c r="AZ231" s="457">
        <v>0</v>
      </c>
      <c r="BA231" s="457">
        <v>0</v>
      </c>
      <c r="BB231" s="457">
        <v>0</v>
      </c>
      <c r="BC231" s="457">
        <v>0</v>
      </c>
      <c r="BD231" s="457">
        <v>4861</v>
      </c>
      <c r="BE231" s="457">
        <v>0</v>
      </c>
      <c r="BF231" s="457">
        <v>0</v>
      </c>
      <c r="BG231" s="457">
        <v>394</v>
      </c>
      <c r="BH231" s="457">
        <v>0</v>
      </c>
      <c r="BI231" s="457">
        <v>0</v>
      </c>
      <c r="BJ231" s="457">
        <v>0</v>
      </c>
      <c r="BK231" s="457">
        <v>0</v>
      </c>
      <c r="BL231" s="457">
        <v>0</v>
      </c>
      <c r="BM231" s="457">
        <v>0</v>
      </c>
      <c r="BN231" s="457">
        <v>0</v>
      </c>
      <c r="BO231" s="457">
        <v>0</v>
      </c>
      <c r="BP231" s="457">
        <v>0</v>
      </c>
      <c r="BQ231" s="457">
        <v>0</v>
      </c>
      <c r="BR231" s="457">
        <v>0</v>
      </c>
      <c r="BS231" s="457">
        <v>0</v>
      </c>
      <c r="BT231" s="457">
        <v>0</v>
      </c>
      <c r="BU231" s="457">
        <v>0</v>
      </c>
      <c r="BV231" s="457">
        <v>0</v>
      </c>
      <c r="BW231" s="457">
        <v>0</v>
      </c>
      <c r="BX231" s="457">
        <v>0</v>
      </c>
      <c r="BY231" s="457">
        <v>0</v>
      </c>
      <c r="BZ231" s="457">
        <v>0</v>
      </c>
      <c r="CA231" s="457">
        <v>0</v>
      </c>
      <c r="CB231" s="457">
        <v>0</v>
      </c>
      <c r="CC231" s="457">
        <v>0</v>
      </c>
      <c r="CD231" s="457">
        <v>0</v>
      </c>
      <c r="CE231" s="457">
        <v>-26</v>
      </c>
      <c r="CF231" s="457">
        <v>0</v>
      </c>
      <c r="CG231" s="457">
        <v>916</v>
      </c>
      <c r="CH231" s="457">
        <v>0</v>
      </c>
      <c r="CI231" s="457">
        <v>0</v>
      </c>
      <c r="CJ231" s="457">
        <v>0</v>
      </c>
      <c r="CK231" s="457">
        <v>0</v>
      </c>
      <c r="CL231" s="457">
        <v>0</v>
      </c>
      <c r="CM231" s="457">
        <v>0</v>
      </c>
      <c r="CN231" s="457">
        <v>0</v>
      </c>
      <c r="CO231" s="457">
        <v>0</v>
      </c>
      <c r="CP231" s="457">
        <v>0</v>
      </c>
      <c r="CQ231" s="457">
        <v>0</v>
      </c>
      <c r="CR231" s="457">
        <v>0</v>
      </c>
      <c r="CS231" s="457">
        <v>0</v>
      </c>
      <c r="CT231" s="457">
        <v>3703</v>
      </c>
      <c r="CU231" s="457">
        <v>0</v>
      </c>
      <c r="CV231" s="457">
        <v>0</v>
      </c>
      <c r="CW231" s="457">
        <v>36301</v>
      </c>
      <c r="CX231" s="457">
        <v>28937</v>
      </c>
      <c r="CY231" s="457">
        <v>23570</v>
      </c>
      <c r="CZ231" s="457">
        <v>0</v>
      </c>
      <c r="DA231" s="457">
        <v>0</v>
      </c>
      <c r="DB231" s="457">
        <v>0</v>
      </c>
      <c r="DC231" s="457">
        <v>0</v>
      </c>
      <c r="DD231" s="457">
        <v>0</v>
      </c>
      <c r="DE231" s="457">
        <v>0</v>
      </c>
      <c r="DF231" s="457">
        <v>0</v>
      </c>
      <c r="DG231" s="457">
        <v>0</v>
      </c>
      <c r="DH231" s="457">
        <v>0</v>
      </c>
      <c r="DI231" s="457">
        <v>74566</v>
      </c>
      <c r="DJ231" s="457">
        <v>161</v>
      </c>
      <c r="DK231" s="457">
        <v>0</v>
      </c>
      <c r="DL231" s="457">
        <v>0</v>
      </c>
      <c r="DM231" s="457">
        <v>0</v>
      </c>
      <c r="DN231" s="457">
        <v>0</v>
      </c>
      <c r="DO231" s="457">
        <v>124</v>
      </c>
      <c r="DP231" s="457">
        <v>0</v>
      </c>
      <c r="DQ231" s="457">
        <v>0</v>
      </c>
      <c r="DR231" s="457">
        <v>2193549</v>
      </c>
      <c r="DS231" s="457">
        <v>398543</v>
      </c>
      <c r="DT231" s="457">
        <v>1608568</v>
      </c>
      <c r="DU231" s="457">
        <v>184604</v>
      </c>
      <c r="DV231" s="457">
        <v>142197</v>
      </c>
      <c r="DW231" s="457">
        <v>87653</v>
      </c>
      <c r="DX231" s="457">
        <v>5956</v>
      </c>
      <c r="DY231" s="362">
        <v>5095310</v>
      </c>
      <c r="DZ231">
        <v>1274479</v>
      </c>
      <c r="EA231">
        <v>-7250</v>
      </c>
    </row>
    <row r="232" spans="1:131">
      <c r="A232" s="362" t="s">
        <v>2723</v>
      </c>
      <c r="B232" s="457">
        <v>1715</v>
      </c>
      <c r="C232" s="457">
        <v>1562</v>
      </c>
      <c r="D232" s="457">
        <v>0</v>
      </c>
      <c r="E232" s="457">
        <v>316</v>
      </c>
      <c r="F232" s="457">
        <v>147</v>
      </c>
      <c r="G232" s="457">
        <v>0</v>
      </c>
      <c r="H232" s="457">
        <v>126</v>
      </c>
      <c r="I232" s="457">
        <v>0</v>
      </c>
      <c r="J232" s="457">
        <v>0</v>
      </c>
      <c r="K232" s="457">
        <v>0</v>
      </c>
      <c r="L232" s="457">
        <v>0</v>
      </c>
      <c r="M232" s="457">
        <v>0</v>
      </c>
      <c r="N232" s="457">
        <v>9951</v>
      </c>
      <c r="O232" s="457">
        <v>0</v>
      </c>
      <c r="P232" s="457">
        <v>38</v>
      </c>
      <c r="Q232" s="457">
        <v>0</v>
      </c>
      <c r="R232" s="457">
        <v>0</v>
      </c>
      <c r="S232" s="457">
        <v>0</v>
      </c>
      <c r="T232" s="457">
        <v>0</v>
      </c>
      <c r="U232" s="457">
        <v>0</v>
      </c>
      <c r="V232" s="457">
        <v>0</v>
      </c>
      <c r="W232" s="457">
        <v>0</v>
      </c>
      <c r="X232" s="457">
        <v>0</v>
      </c>
      <c r="Y232" s="457">
        <v>0</v>
      </c>
      <c r="Z232" s="457">
        <v>0</v>
      </c>
      <c r="AA232" s="457">
        <v>0</v>
      </c>
      <c r="AB232" s="457">
        <v>0</v>
      </c>
      <c r="AC232" s="457">
        <v>0</v>
      </c>
      <c r="AD232" s="457">
        <v>0</v>
      </c>
      <c r="AE232" s="457">
        <v>0</v>
      </c>
      <c r="AF232" s="457">
        <v>0</v>
      </c>
      <c r="AG232" s="457">
        <v>0</v>
      </c>
      <c r="AH232" s="457">
        <v>0</v>
      </c>
      <c r="AI232" s="457">
        <v>962</v>
      </c>
      <c r="AJ232" s="457">
        <v>2555</v>
      </c>
      <c r="AK232" s="457">
        <v>0</v>
      </c>
      <c r="AL232" s="457">
        <v>0</v>
      </c>
      <c r="AM232" s="457">
        <v>0</v>
      </c>
      <c r="AN232" s="457">
        <v>0</v>
      </c>
      <c r="AO232" s="457">
        <v>1</v>
      </c>
      <c r="AP232" s="457">
        <v>1052</v>
      </c>
      <c r="AQ232" s="457">
        <v>3310</v>
      </c>
      <c r="AR232" s="457">
        <v>14699</v>
      </c>
      <c r="AS232" s="457">
        <v>0</v>
      </c>
      <c r="AT232" s="457">
        <v>0</v>
      </c>
      <c r="AU232" s="457">
        <v>1081</v>
      </c>
      <c r="AV232" s="457">
        <v>332</v>
      </c>
      <c r="AW232" s="457">
        <v>0</v>
      </c>
      <c r="AX232" s="457">
        <v>1295</v>
      </c>
      <c r="AY232" s="457">
        <v>967</v>
      </c>
      <c r="AZ232" s="457">
        <v>1</v>
      </c>
      <c r="BA232" s="457">
        <v>0</v>
      </c>
      <c r="BB232" s="457">
        <v>0</v>
      </c>
      <c r="BC232" s="457">
        <v>0</v>
      </c>
      <c r="BD232" s="457">
        <v>36</v>
      </c>
      <c r="BE232" s="457">
        <v>0</v>
      </c>
      <c r="BF232" s="457">
        <v>0</v>
      </c>
      <c r="BG232" s="457">
        <v>4</v>
      </c>
      <c r="BH232" s="457">
        <v>0</v>
      </c>
      <c r="BI232" s="457">
        <v>0</v>
      </c>
      <c r="BJ232" s="457">
        <v>0</v>
      </c>
      <c r="BK232" s="457">
        <v>0</v>
      </c>
      <c r="BL232" s="457">
        <v>0</v>
      </c>
      <c r="BM232" s="457">
        <v>0</v>
      </c>
      <c r="BN232" s="457">
        <v>0</v>
      </c>
      <c r="BO232" s="457">
        <v>1</v>
      </c>
      <c r="BP232" s="457">
        <v>0</v>
      </c>
      <c r="BQ232" s="457">
        <v>0</v>
      </c>
      <c r="BR232" s="457">
        <v>0</v>
      </c>
      <c r="BS232" s="457">
        <v>0</v>
      </c>
      <c r="BT232" s="457">
        <v>0</v>
      </c>
      <c r="BU232" s="457">
        <v>0</v>
      </c>
      <c r="BV232" s="457">
        <v>0</v>
      </c>
      <c r="BW232" s="457">
        <v>0</v>
      </c>
      <c r="BX232" s="457">
        <v>0</v>
      </c>
      <c r="BY232" s="457">
        <v>0</v>
      </c>
      <c r="BZ232" s="457">
        <v>0</v>
      </c>
      <c r="CA232" s="457">
        <v>0</v>
      </c>
      <c r="CB232" s="457">
        <v>185</v>
      </c>
      <c r="CC232" s="457">
        <v>0</v>
      </c>
      <c r="CD232" s="457">
        <v>0</v>
      </c>
      <c r="CE232" s="457">
        <v>340</v>
      </c>
      <c r="CF232" s="457">
        <v>0</v>
      </c>
      <c r="CG232" s="457">
        <v>0</v>
      </c>
      <c r="CH232" s="457">
        <v>0</v>
      </c>
      <c r="CI232" s="457">
        <v>0</v>
      </c>
      <c r="CJ232" s="457">
        <v>0</v>
      </c>
      <c r="CK232" s="457">
        <v>0</v>
      </c>
      <c r="CL232" s="457">
        <v>0</v>
      </c>
      <c r="CM232" s="457">
        <v>0</v>
      </c>
      <c r="CN232" s="457">
        <v>0</v>
      </c>
      <c r="CO232" s="457">
        <v>0</v>
      </c>
      <c r="CP232" s="457">
        <v>0</v>
      </c>
      <c r="CQ232" s="457">
        <v>0</v>
      </c>
      <c r="CR232" s="457">
        <v>0</v>
      </c>
      <c r="CS232" s="457">
        <v>0</v>
      </c>
      <c r="CT232" s="457">
        <v>18</v>
      </c>
      <c r="CU232" s="457">
        <v>0</v>
      </c>
      <c r="CV232" s="457">
        <v>0</v>
      </c>
      <c r="CW232" s="457">
        <v>35241</v>
      </c>
      <c r="CX232" s="457">
        <v>52</v>
      </c>
      <c r="CY232" s="457">
        <v>3321</v>
      </c>
      <c r="CZ232" s="457">
        <v>0</v>
      </c>
      <c r="DA232" s="457">
        <v>0</v>
      </c>
      <c r="DB232" s="457">
        <v>0</v>
      </c>
      <c r="DC232" s="457">
        <v>0</v>
      </c>
      <c r="DD232" s="457">
        <v>0</v>
      </c>
      <c r="DE232" s="457">
        <v>0</v>
      </c>
      <c r="DF232" s="457">
        <v>0</v>
      </c>
      <c r="DG232" s="457">
        <v>0</v>
      </c>
      <c r="DH232" s="457">
        <v>0</v>
      </c>
      <c r="DI232" s="457">
        <v>5938</v>
      </c>
      <c r="DJ232" s="457">
        <v>0</v>
      </c>
      <c r="DK232" s="457">
        <v>13</v>
      </c>
      <c r="DL232" s="457">
        <v>0</v>
      </c>
      <c r="DM232" s="457">
        <v>0</v>
      </c>
      <c r="DN232" s="457">
        <v>0</v>
      </c>
      <c r="DO232" s="457">
        <v>0</v>
      </c>
      <c r="DP232" s="457">
        <v>0</v>
      </c>
      <c r="DQ232" s="457">
        <v>0</v>
      </c>
      <c r="DR232" s="457">
        <v>559839</v>
      </c>
      <c r="DS232" s="457">
        <v>-9051</v>
      </c>
      <c r="DT232" s="457">
        <v>235548</v>
      </c>
      <c r="DU232" s="457">
        <v>223812</v>
      </c>
      <c r="DV232" s="457">
        <v>102155</v>
      </c>
      <c r="DW232" s="457">
        <v>345</v>
      </c>
      <c r="DX232" s="457">
        <v>1343</v>
      </c>
      <c r="DY232" s="362">
        <v>14336</v>
      </c>
      <c r="DZ232">
        <v>32725</v>
      </c>
      <c r="EA232">
        <v>-1</v>
      </c>
    </row>
    <row r="233" spans="1:131">
      <c r="A233" s="362" t="s">
        <v>2771</v>
      </c>
      <c r="B233" s="457">
        <v>9584</v>
      </c>
      <c r="C233" s="457">
        <v>6</v>
      </c>
      <c r="D233" s="457">
        <v>0</v>
      </c>
      <c r="E233" s="457">
        <v>610</v>
      </c>
      <c r="F233" s="457">
        <v>0</v>
      </c>
      <c r="G233" s="457">
        <v>0</v>
      </c>
      <c r="H233" s="457">
        <v>1806</v>
      </c>
      <c r="I233" s="457">
        <v>0</v>
      </c>
      <c r="J233" s="457">
        <v>0</v>
      </c>
      <c r="K233" s="457">
        <v>0</v>
      </c>
      <c r="L233" s="457">
        <v>0</v>
      </c>
      <c r="M233" s="457">
        <v>0</v>
      </c>
      <c r="N233" s="457">
        <v>14162</v>
      </c>
      <c r="O233" s="457">
        <v>0</v>
      </c>
      <c r="P233" s="457">
        <v>0</v>
      </c>
      <c r="Q233" s="457">
        <v>744</v>
      </c>
      <c r="R233" s="457">
        <v>0</v>
      </c>
      <c r="S233" s="457">
        <v>0</v>
      </c>
      <c r="T233" s="457">
        <v>0</v>
      </c>
      <c r="U233" s="457">
        <v>0</v>
      </c>
      <c r="V233" s="457">
        <v>0</v>
      </c>
      <c r="W233" s="457">
        <v>964</v>
      </c>
      <c r="X233" s="457">
        <v>0</v>
      </c>
      <c r="Y233" s="457">
        <v>0</v>
      </c>
      <c r="Z233" s="457">
        <v>0</v>
      </c>
      <c r="AA233" s="457">
        <v>0</v>
      </c>
      <c r="AB233" s="457">
        <v>0</v>
      </c>
      <c r="AC233" s="457">
        <v>0</v>
      </c>
      <c r="AD233" s="457">
        <v>0</v>
      </c>
      <c r="AE233" s="457">
        <v>0</v>
      </c>
      <c r="AF233" s="457">
        <v>0</v>
      </c>
      <c r="AG233" s="457">
        <v>0</v>
      </c>
      <c r="AH233" s="457">
        <v>0</v>
      </c>
      <c r="AI233" s="457">
        <v>6420</v>
      </c>
      <c r="AJ233" s="457">
        <v>0</v>
      </c>
      <c r="AK233" s="457">
        <v>0</v>
      </c>
      <c r="AL233" s="457">
        <v>0</v>
      </c>
      <c r="AM233" s="457">
        <v>0</v>
      </c>
      <c r="AN233" s="457">
        <v>0</v>
      </c>
      <c r="AO233" s="457">
        <v>7938</v>
      </c>
      <c r="AP233" s="457">
        <v>1069</v>
      </c>
      <c r="AQ233" s="457">
        <v>547</v>
      </c>
      <c r="AR233" s="457">
        <v>11878</v>
      </c>
      <c r="AS233" s="457">
        <v>0</v>
      </c>
      <c r="AT233" s="457">
        <v>0</v>
      </c>
      <c r="AU233" s="457">
        <v>1975</v>
      </c>
      <c r="AV233" s="457">
        <v>0</v>
      </c>
      <c r="AW233" s="457">
        <v>30</v>
      </c>
      <c r="AX233" s="457">
        <v>244</v>
      </c>
      <c r="AY233" s="457">
        <v>10</v>
      </c>
      <c r="AZ233" s="457">
        <v>0</v>
      </c>
      <c r="BA233" s="457">
        <v>0</v>
      </c>
      <c r="BB233" s="457">
        <v>0</v>
      </c>
      <c r="BC233" s="457">
        <v>0</v>
      </c>
      <c r="BD233" s="457">
        <v>417</v>
      </c>
      <c r="BE233" s="457">
        <v>0</v>
      </c>
      <c r="BF233" s="457">
        <v>0</v>
      </c>
      <c r="BG233" s="457">
        <v>2205</v>
      </c>
      <c r="BH233" s="457">
        <v>0</v>
      </c>
      <c r="BI233" s="457">
        <v>0</v>
      </c>
      <c r="BJ233" s="457">
        <v>0</v>
      </c>
      <c r="BK233" s="457">
        <v>0</v>
      </c>
      <c r="BL233" s="457">
        <v>0</v>
      </c>
      <c r="BM233" s="457">
        <v>309</v>
      </c>
      <c r="BN233" s="457">
        <v>0</v>
      </c>
      <c r="BO233" s="457">
        <v>0</v>
      </c>
      <c r="BP233" s="457">
        <v>2795</v>
      </c>
      <c r="BQ233" s="457">
        <v>0</v>
      </c>
      <c r="BR233" s="457">
        <v>0</v>
      </c>
      <c r="BS233" s="457">
        <v>0</v>
      </c>
      <c r="BT233" s="457">
        <v>0</v>
      </c>
      <c r="BU233" s="457">
        <v>0</v>
      </c>
      <c r="BV233" s="457">
        <v>0</v>
      </c>
      <c r="BW233" s="457">
        <v>0</v>
      </c>
      <c r="BX233" s="457">
        <v>0</v>
      </c>
      <c r="BY233" s="457">
        <v>0</v>
      </c>
      <c r="BZ233" s="457">
        <v>0</v>
      </c>
      <c r="CA233" s="457">
        <v>0</v>
      </c>
      <c r="CB233" s="457">
        <v>0</v>
      </c>
      <c r="CC233" s="457">
        <v>0</v>
      </c>
      <c r="CD233" s="457">
        <v>0</v>
      </c>
      <c r="CE233" s="457">
        <v>256</v>
      </c>
      <c r="CF233" s="457">
        <v>0</v>
      </c>
      <c r="CG233" s="457">
        <v>0</v>
      </c>
      <c r="CH233" s="457">
        <v>0</v>
      </c>
      <c r="CI233" s="457">
        <v>0</v>
      </c>
      <c r="CJ233" s="457">
        <v>0</v>
      </c>
      <c r="CK233" s="457">
        <v>0</v>
      </c>
      <c r="CL233" s="457">
        <v>0</v>
      </c>
      <c r="CM233" s="457">
        <v>0</v>
      </c>
      <c r="CN233" s="457">
        <v>0</v>
      </c>
      <c r="CO233" s="457">
        <v>0</v>
      </c>
      <c r="CP233" s="457">
        <v>0</v>
      </c>
      <c r="CQ233" s="457">
        <v>0</v>
      </c>
      <c r="CR233" s="457">
        <v>0</v>
      </c>
      <c r="CS233" s="457">
        <v>0</v>
      </c>
      <c r="CT233" s="457">
        <v>1567</v>
      </c>
      <c r="CU233" s="457">
        <v>0</v>
      </c>
      <c r="CV233" s="457">
        <v>0</v>
      </c>
      <c r="CW233" s="457">
        <v>2433</v>
      </c>
      <c r="CX233" s="457">
        <v>0</v>
      </c>
      <c r="CY233" s="457">
        <v>51</v>
      </c>
      <c r="CZ233" s="457">
        <v>586</v>
      </c>
      <c r="DA233" s="457">
        <v>0</v>
      </c>
      <c r="DB233" s="457">
        <v>0</v>
      </c>
      <c r="DC233" s="457">
        <v>0</v>
      </c>
      <c r="DD233" s="457">
        <v>0</v>
      </c>
      <c r="DE233" s="457">
        <v>0</v>
      </c>
      <c r="DF233" s="457">
        <v>0</v>
      </c>
      <c r="DG233" s="457">
        <v>0</v>
      </c>
      <c r="DH233" s="457">
        <v>0</v>
      </c>
      <c r="DI233" s="457">
        <v>2570</v>
      </c>
      <c r="DJ233" s="457">
        <v>36</v>
      </c>
      <c r="DK233" s="457">
        <v>58</v>
      </c>
      <c r="DL233" s="457">
        <v>176</v>
      </c>
      <c r="DM233" s="457">
        <v>84</v>
      </c>
      <c r="DN233" s="457">
        <v>0</v>
      </c>
      <c r="DO233" s="457">
        <v>0</v>
      </c>
      <c r="DP233" s="457">
        <v>0</v>
      </c>
      <c r="DQ233" s="457">
        <v>0</v>
      </c>
      <c r="DR233" s="457">
        <v>523016</v>
      </c>
      <c r="DS233" s="457">
        <v>0</v>
      </c>
      <c r="DT233" s="457">
        <v>252049</v>
      </c>
      <c r="DU233" s="457">
        <v>77255</v>
      </c>
      <c r="DV233" s="457">
        <v>55310</v>
      </c>
      <c r="DW233" s="457">
        <v>5797</v>
      </c>
      <c r="DX233" s="457">
        <v>0</v>
      </c>
      <c r="DY233" s="362">
        <v>44588</v>
      </c>
      <c r="DZ233">
        <v>3299.6689999999999</v>
      </c>
      <c r="EA233">
        <v>0</v>
      </c>
    </row>
    <row r="234" spans="1:131">
      <c r="A234" s="362" t="s">
        <v>2801</v>
      </c>
      <c r="B234" s="457">
        <v>2712.0388499999999</v>
      </c>
      <c r="C234" s="457">
        <v>0</v>
      </c>
      <c r="D234" s="457">
        <v>0</v>
      </c>
      <c r="E234" s="457">
        <v>3680.1134999999999</v>
      </c>
      <c r="F234" s="457">
        <v>0</v>
      </c>
      <c r="G234" s="457">
        <v>0</v>
      </c>
      <c r="H234" s="457">
        <v>1885.78442</v>
      </c>
      <c r="I234" s="457">
        <v>0</v>
      </c>
      <c r="J234" s="457">
        <v>0</v>
      </c>
      <c r="K234" s="457">
        <v>0</v>
      </c>
      <c r="L234" s="457">
        <v>0</v>
      </c>
      <c r="M234" s="457">
        <v>0</v>
      </c>
      <c r="N234" s="457">
        <v>21856.485690000001</v>
      </c>
      <c r="O234" s="457">
        <v>0</v>
      </c>
      <c r="P234" s="457">
        <v>0</v>
      </c>
      <c r="Q234" s="457">
        <v>0</v>
      </c>
      <c r="R234" s="457">
        <v>0</v>
      </c>
      <c r="S234" s="457">
        <v>0</v>
      </c>
      <c r="T234" s="457">
        <v>0</v>
      </c>
      <c r="U234" s="457">
        <v>0</v>
      </c>
      <c r="V234" s="457">
        <v>0</v>
      </c>
      <c r="W234" s="457">
        <v>0</v>
      </c>
      <c r="X234" s="457">
        <v>0</v>
      </c>
      <c r="Y234" s="457">
        <v>0</v>
      </c>
      <c r="Z234" s="457">
        <v>0</v>
      </c>
      <c r="AA234" s="457">
        <v>0</v>
      </c>
      <c r="AB234" s="457">
        <v>0</v>
      </c>
      <c r="AC234" s="457">
        <v>0</v>
      </c>
      <c r="AD234" s="457">
        <v>0</v>
      </c>
      <c r="AE234" s="457">
        <v>0</v>
      </c>
      <c r="AF234" s="457">
        <v>0</v>
      </c>
      <c r="AG234" s="457">
        <v>0</v>
      </c>
      <c r="AH234" s="457">
        <v>0</v>
      </c>
      <c r="AI234" s="457">
        <v>576.39341000000002</v>
      </c>
      <c r="AJ234" s="457">
        <v>5263</v>
      </c>
      <c r="AK234" s="457">
        <v>0</v>
      </c>
      <c r="AL234" s="457">
        <v>0</v>
      </c>
      <c r="AM234" s="457">
        <v>0</v>
      </c>
      <c r="AN234" s="457">
        <v>0</v>
      </c>
      <c r="AO234" s="457">
        <v>46675.05328</v>
      </c>
      <c r="AP234" s="457">
        <v>0</v>
      </c>
      <c r="AQ234" s="457">
        <v>16874.456119999999</v>
      </c>
      <c r="AR234" s="457">
        <v>345.2921</v>
      </c>
      <c r="AS234" s="457">
        <v>0</v>
      </c>
      <c r="AT234" s="457">
        <v>0</v>
      </c>
      <c r="AU234" s="457">
        <v>1079.3244099999999</v>
      </c>
      <c r="AV234" s="457">
        <v>0</v>
      </c>
      <c r="AW234" s="457">
        <v>0</v>
      </c>
      <c r="AX234" s="457">
        <v>1741.62859</v>
      </c>
      <c r="AY234" s="457">
        <v>0</v>
      </c>
      <c r="AZ234" s="457">
        <v>0</v>
      </c>
      <c r="BA234" s="457">
        <v>0</v>
      </c>
      <c r="BB234" s="457">
        <v>0</v>
      </c>
      <c r="BC234" s="457">
        <v>0</v>
      </c>
      <c r="BD234" s="457">
        <v>0</v>
      </c>
      <c r="BE234" s="457">
        <v>0</v>
      </c>
      <c r="BF234" s="457">
        <v>0</v>
      </c>
      <c r="BG234" s="457">
        <v>277.88281999999998</v>
      </c>
      <c r="BH234" s="457">
        <v>0</v>
      </c>
      <c r="BI234" s="457">
        <v>0</v>
      </c>
      <c r="BJ234" s="457">
        <v>0</v>
      </c>
      <c r="BK234" s="457">
        <v>0</v>
      </c>
      <c r="BL234" s="457">
        <v>0</v>
      </c>
      <c r="BM234" s="457">
        <v>0</v>
      </c>
      <c r="BN234" s="457">
        <v>0</v>
      </c>
      <c r="BO234" s="457">
        <v>0</v>
      </c>
      <c r="BP234" s="457">
        <v>0</v>
      </c>
      <c r="BQ234" s="457">
        <v>0</v>
      </c>
      <c r="BR234" s="457">
        <v>0</v>
      </c>
      <c r="BS234" s="457">
        <v>0</v>
      </c>
      <c r="BT234" s="457">
        <v>0</v>
      </c>
      <c r="BU234" s="457">
        <v>0</v>
      </c>
      <c r="BV234" s="457">
        <v>0</v>
      </c>
      <c r="BW234" s="457">
        <v>0</v>
      </c>
      <c r="BX234" s="457">
        <v>0</v>
      </c>
      <c r="BY234" s="457">
        <v>0</v>
      </c>
      <c r="BZ234" s="457">
        <v>0</v>
      </c>
      <c r="CA234" s="457">
        <v>0</v>
      </c>
      <c r="CB234" s="457">
        <v>0</v>
      </c>
      <c r="CC234" s="457">
        <v>0</v>
      </c>
      <c r="CD234" s="457">
        <v>0</v>
      </c>
      <c r="CE234" s="457">
        <v>650.92499999999995</v>
      </c>
      <c r="CF234" s="457">
        <v>0</v>
      </c>
      <c r="CG234" s="457">
        <v>0</v>
      </c>
      <c r="CH234" s="457">
        <v>0</v>
      </c>
      <c r="CI234" s="457">
        <v>0</v>
      </c>
      <c r="CJ234" s="457">
        <v>32.840000000000003</v>
      </c>
      <c r="CK234" s="457">
        <v>0</v>
      </c>
      <c r="CL234" s="457">
        <v>0</v>
      </c>
      <c r="CM234" s="457">
        <v>0</v>
      </c>
      <c r="CN234" s="457">
        <v>0</v>
      </c>
      <c r="CO234" s="457">
        <v>0</v>
      </c>
      <c r="CP234" s="457">
        <v>0</v>
      </c>
      <c r="CQ234" s="457">
        <v>0</v>
      </c>
      <c r="CR234" s="457">
        <v>0</v>
      </c>
      <c r="CS234" s="457">
        <v>0</v>
      </c>
      <c r="CT234" s="457">
        <v>0</v>
      </c>
      <c r="CU234" s="457">
        <v>0</v>
      </c>
      <c r="CV234" s="457">
        <v>0</v>
      </c>
      <c r="CW234" s="457">
        <v>28934.068459999999</v>
      </c>
      <c r="CX234" s="457">
        <v>0</v>
      </c>
      <c r="CY234" s="457">
        <v>11163.16</v>
      </c>
      <c r="CZ234" s="457">
        <v>893.37855000000002</v>
      </c>
      <c r="DA234" s="457">
        <v>0</v>
      </c>
      <c r="DB234" s="457">
        <v>0</v>
      </c>
      <c r="DC234" s="457">
        <v>0</v>
      </c>
      <c r="DD234" s="457">
        <v>0</v>
      </c>
      <c r="DE234" s="457">
        <v>0</v>
      </c>
      <c r="DF234" s="457">
        <v>0</v>
      </c>
      <c r="DG234" s="457">
        <v>0</v>
      </c>
      <c r="DH234" s="457">
        <v>0</v>
      </c>
      <c r="DI234" s="457">
        <v>0</v>
      </c>
      <c r="DJ234" s="457">
        <v>0</v>
      </c>
      <c r="DK234" s="457">
        <v>0</v>
      </c>
      <c r="DL234" s="457">
        <v>683.47342000000003</v>
      </c>
      <c r="DM234" s="457">
        <v>0</v>
      </c>
      <c r="DN234" s="457">
        <v>0</v>
      </c>
      <c r="DO234" s="457">
        <v>0</v>
      </c>
      <c r="DP234" s="457">
        <v>0</v>
      </c>
      <c r="DQ234" s="457">
        <v>0</v>
      </c>
      <c r="DR234" s="457">
        <v>854271.65925999999</v>
      </c>
      <c r="DS234" s="457">
        <v>3448</v>
      </c>
      <c r="DT234" s="457">
        <v>311800</v>
      </c>
      <c r="DU234" s="457">
        <v>303453</v>
      </c>
      <c r="DV234" s="457">
        <v>106245</v>
      </c>
      <c r="DW234" s="457">
        <v>11062.079760000001</v>
      </c>
      <c r="DX234" s="457">
        <v>2219</v>
      </c>
      <c r="DY234" s="362">
        <v>0</v>
      </c>
      <c r="DZ234">
        <v>0</v>
      </c>
      <c r="EA234">
        <v>0</v>
      </c>
    </row>
    <row r="235" spans="1:131">
      <c r="A235" s="362" t="s">
        <v>2912</v>
      </c>
      <c r="B235" s="457">
        <v>4324</v>
      </c>
      <c r="C235" s="457">
        <v>0</v>
      </c>
      <c r="D235" s="457">
        <v>0</v>
      </c>
      <c r="E235" s="457">
        <v>8719</v>
      </c>
      <c r="F235" s="457">
        <v>0</v>
      </c>
      <c r="G235" s="457">
        <v>0</v>
      </c>
      <c r="H235" s="457">
        <v>4388</v>
      </c>
      <c r="I235" s="457">
        <v>0</v>
      </c>
      <c r="J235" s="457">
        <v>0</v>
      </c>
      <c r="K235" s="457">
        <v>0</v>
      </c>
      <c r="L235" s="457">
        <v>0</v>
      </c>
      <c r="M235" s="457">
        <v>0</v>
      </c>
      <c r="N235" s="457">
        <v>22989</v>
      </c>
      <c r="O235" s="457">
        <v>0</v>
      </c>
      <c r="P235" s="457">
        <v>0</v>
      </c>
      <c r="Q235" s="457">
        <v>945</v>
      </c>
      <c r="R235" s="457">
        <v>0</v>
      </c>
      <c r="S235" s="457">
        <v>0</v>
      </c>
      <c r="T235" s="457">
        <v>763</v>
      </c>
      <c r="U235" s="457">
        <v>0</v>
      </c>
      <c r="V235" s="457">
        <v>0</v>
      </c>
      <c r="W235" s="457">
        <v>0</v>
      </c>
      <c r="X235" s="457">
        <v>0</v>
      </c>
      <c r="Y235" s="457">
        <v>0</v>
      </c>
      <c r="Z235" s="457">
        <v>0</v>
      </c>
      <c r="AA235" s="457">
        <v>0</v>
      </c>
      <c r="AB235" s="457">
        <v>0</v>
      </c>
      <c r="AC235" s="457">
        <v>0</v>
      </c>
      <c r="AD235" s="457">
        <v>0</v>
      </c>
      <c r="AE235" s="457">
        <v>0</v>
      </c>
      <c r="AF235" s="457">
        <v>0</v>
      </c>
      <c r="AG235" s="457">
        <v>0</v>
      </c>
      <c r="AH235" s="457">
        <v>0</v>
      </c>
      <c r="AI235" s="457">
        <v>5849</v>
      </c>
      <c r="AJ235" s="457">
        <v>0</v>
      </c>
      <c r="AK235" s="457">
        <v>0</v>
      </c>
      <c r="AL235" s="457">
        <v>0</v>
      </c>
      <c r="AM235" s="457">
        <v>0</v>
      </c>
      <c r="AN235" s="457">
        <v>0</v>
      </c>
      <c r="AO235" s="457">
        <v>23895</v>
      </c>
      <c r="AP235" s="457">
        <v>5582</v>
      </c>
      <c r="AQ235" s="457">
        <v>3003</v>
      </c>
      <c r="AR235" s="457">
        <v>1296</v>
      </c>
      <c r="AS235" s="457">
        <v>0</v>
      </c>
      <c r="AT235" s="457">
        <v>0</v>
      </c>
      <c r="AU235" s="457">
        <v>3175</v>
      </c>
      <c r="AV235" s="457">
        <v>1734</v>
      </c>
      <c r="AW235" s="457">
        <v>0</v>
      </c>
      <c r="AX235" s="457">
        <v>697</v>
      </c>
      <c r="AY235" s="457">
        <v>0</v>
      </c>
      <c r="AZ235" s="457">
        <v>0</v>
      </c>
      <c r="BA235" s="457">
        <v>67</v>
      </c>
      <c r="BB235" s="457">
        <v>0</v>
      </c>
      <c r="BC235" s="457">
        <v>0</v>
      </c>
      <c r="BD235" s="457">
        <v>11019</v>
      </c>
      <c r="BE235" s="457">
        <v>0</v>
      </c>
      <c r="BF235" s="457">
        <v>0</v>
      </c>
      <c r="BG235" s="457">
        <v>113</v>
      </c>
      <c r="BH235" s="457">
        <v>0</v>
      </c>
      <c r="BI235" s="457">
        <v>0</v>
      </c>
      <c r="BJ235" s="457">
        <v>0</v>
      </c>
      <c r="BK235" s="457">
        <v>0</v>
      </c>
      <c r="BL235" s="457">
        <v>0</v>
      </c>
      <c r="BM235" s="457">
        <v>0</v>
      </c>
      <c r="BN235" s="457">
        <v>0</v>
      </c>
      <c r="BO235" s="457">
        <v>0</v>
      </c>
      <c r="BP235" s="457">
        <v>0</v>
      </c>
      <c r="BQ235" s="457">
        <v>0</v>
      </c>
      <c r="BR235" s="457">
        <v>0</v>
      </c>
      <c r="BS235" s="457">
        <v>0</v>
      </c>
      <c r="BT235" s="457">
        <v>0</v>
      </c>
      <c r="BU235" s="457">
        <v>0</v>
      </c>
      <c r="BV235" s="457">
        <v>0</v>
      </c>
      <c r="BW235" s="457">
        <v>0</v>
      </c>
      <c r="BX235" s="457">
        <v>0</v>
      </c>
      <c r="BY235" s="457">
        <v>0</v>
      </c>
      <c r="BZ235" s="457">
        <v>0</v>
      </c>
      <c r="CA235" s="457">
        <v>0</v>
      </c>
      <c r="CB235" s="457">
        <v>0</v>
      </c>
      <c r="CC235" s="457">
        <v>0</v>
      </c>
      <c r="CD235" s="457">
        <v>0</v>
      </c>
      <c r="CE235" s="457">
        <v>0</v>
      </c>
      <c r="CF235" s="457">
        <v>0</v>
      </c>
      <c r="CG235" s="457">
        <v>0</v>
      </c>
      <c r="CH235" s="457">
        <v>553</v>
      </c>
      <c r="CI235" s="457">
        <v>0</v>
      </c>
      <c r="CJ235" s="457">
        <v>0</v>
      </c>
      <c r="CK235" s="457">
        <v>0</v>
      </c>
      <c r="CL235" s="457">
        <v>0</v>
      </c>
      <c r="CM235" s="457">
        <v>0</v>
      </c>
      <c r="CN235" s="457">
        <v>0</v>
      </c>
      <c r="CO235" s="457">
        <v>0</v>
      </c>
      <c r="CP235" s="457">
        <v>0</v>
      </c>
      <c r="CQ235" s="457">
        <v>0</v>
      </c>
      <c r="CR235" s="457">
        <v>0</v>
      </c>
      <c r="CS235" s="457">
        <v>0</v>
      </c>
      <c r="CT235" s="457">
        <v>0</v>
      </c>
      <c r="CU235" s="457">
        <v>0</v>
      </c>
      <c r="CV235" s="457">
        <v>0</v>
      </c>
      <c r="CW235" s="457">
        <v>0</v>
      </c>
      <c r="CX235" s="457">
        <v>0</v>
      </c>
      <c r="CY235" s="457">
        <v>0</v>
      </c>
      <c r="CZ235" s="457">
        <v>76</v>
      </c>
      <c r="DA235" s="457">
        <v>0</v>
      </c>
      <c r="DB235" s="457">
        <v>0</v>
      </c>
      <c r="DC235" s="457">
        <v>0</v>
      </c>
      <c r="DD235" s="457">
        <v>0</v>
      </c>
      <c r="DE235" s="457">
        <v>0</v>
      </c>
      <c r="DF235" s="457">
        <v>0</v>
      </c>
      <c r="DG235" s="457">
        <v>0</v>
      </c>
      <c r="DH235" s="457">
        <v>0</v>
      </c>
      <c r="DI235" s="457">
        <v>3194</v>
      </c>
      <c r="DJ235" s="457">
        <v>2850</v>
      </c>
      <c r="DK235" s="457">
        <v>273</v>
      </c>
      <c r="DL235" s="457">
        <v>4558</v>
      </c>
      <c r="DM235" s="457">
        <v>10960</v>
      </c>
      <c r="DN235" s="457">
        <v>0</v>
      </c>
      <c r="DO235" s="457">
        <v>0</v>
      </c>
      <c r="DP235" s="457">
        <v>0</v>
      </c>
      <c r="DQ235" s="457">
        <v>0</v>
      </c>
      <c r="DR235" s="457">
        <v>911664</v>
      </c>
      <c r="DS235" s="457">
        <v>157371</v>
      </c>
      <c r="DT235" s="457">
        <v>792044</v>
      </c>
      <c r="DU235" s="457">
        <v>13700</v>
      </c>
      <c r="DV235" s="457">
        <v>8100</v>
      </c>
      <c r="DW235" s="457">
        <v>17507</v>
      </c>
      <c r="DX235" s="457">
        <v>0</v>
      </c>
      <c r="DY235" s="362">
        <v>204810</v>
      </c>
      <c r="DZ235">
        <v>118731</v>
      </c>
      <c r="EA235">
        <v>1348</v>
      </c>
    </row>
    <row r="236" spans="1:131">
      <c r="A236" s="362" t="s">
        <v>2957</v>
      </c>
      <c r="B236" s="457">
        <v>1472</v>
      </c>
      <c r="C236" s="457">
        <v>1161</v>
      </c>
      <c r="D236" s="457">
        <v>0</v>
      </c>
      <c r="E236" s="457">
        <v>428</v>
      </c>
      <c r="F236" s="457">
        <v>1370</v>
      </c>
      <c r="G236" s="457">
        <v>0</v>
      </c>
      <c r="H236" s="457">
        <v>1091</v>
      </c>
      <c r="I236" s="457">
        <v>4114</v>
      </c>
      <c r="J236" s="457">
        <v>0</v>
      </c>
      <c r="K236" s="457">
        <v>0</v>
      </c>
      <c r="L236" s="457">
        <v>0</v>
      </c>
      <c r="M236" s="457">
        <v>0</v>
      </c>
      <c r="N236" s="457">
        <v>3257</v>
      </c>
      <c r="O236" s="457">
        <v>0</v>
      </c>
      <c r="P236" s="457">
        <v>0</v>
      </c>
      <c r="Q236" s="457">
        <v>0</v>
      </c>
      <c r="R236" s="457">
        <v>0</v>
      </c>
      <c r="S236" s="457">
        <v>0</v>
      </c>
      <c r="T236" s="457">
        <v>0</v>
      </c>
      <c r="U236" s="457">
        <v>0</v>
      </c>
      <c r="V236" s="457">
        <v>0</v>
      </c>
      <c r="W236" s="457">
        <v>0</v>
      </c>
      <c r="X236" s="457">
        <v>0</v>
      </c>
      <c r="Y236" s="457">
        <v>0</v>
      </c>
      <c r="Z236" s="457">
        <v>0</v>
      </c>
      <c r="AA236" s="457">
        <v>0</v>
      </c>
      <c r="AB236" s="457">
        <v>0</v>
      </c>
      <c r="AC236" s="457">
        <v>0</v>
      </c>
      <c r="AD236" s="457">
        <v>0</v>
      </c>
      <c r="AE236" s="457">
        <v>0</v>
      </c>
      <c r="AF236" s="457">
        <v>0</v>
      </c>
      <c r="AG236" s="457">
        <v>0</v>
      </c>
      <c r="AH236" s="457">
        <v>0</v>
      </c>
      <c r="AI236" s="457">
        <v>2253</v>
      </c>
      <c r="AJ236" s="457">
        <v>2617</v>
      </c>
      <c r="AK236" s="457">
        <v>0</v>
      </c>
      <c r="AL236" s="457">
        <v>143</v>
      </c>
      <c r="AM236" s="457">
        <v>0</v>
      </c>
      <c r="AN236" s="457">
        <v>0</v>
      </c>
      <c r="AO236" s="457">
        <v>0</v>
      </c>
      <c r="AP236" s="457">
        <v>0</v>
      </c>
      <c r="AQ236" s="457">
        <v>0</v>
      </c>
      <c r="AR236" s="457">
        <v>0</v>
      </c>
      <c r="AS236" s="457">
        <v>0</v>
      </c>
      <c r="AT236" s="457">
        <v>0</v>
      </c>
      <c r="AU236" s="457">
        <v>0</v>
      </c>
      <c r="AV236" s="457">
        <v>0</v>
      </c>
      <c r="AW236" s="457">
        <v>0</v>
      </c>
      <c r="AX236" s="457">
        <v>661</v>
      </c>
      <c r="AY236" s="457">
        <v>0</v>
      </c>
      <c r="AZ236" s="457">
        <v>0</v>
      </c>
      <c r="BA236" s="457">
        <v>0</v>
      </c>
      <c r="BB236" s="457">
        <v>0</v>
      </c>
      <c r="BC236" s="457">
        <v>0</v>
      </c>
      <c r="BD236" s="457">
        <v>0</v>
      </c>
      <c r="BE236" s="457">
        <v>0</v>
      </c>
      <c r="BF236" s="457">
        <v>0</v>
      </c>
      <c r="BG236" s="457">
        <v>0</v>
      </c>
      <c r="BH236" s="457">
        <v>0</v>
      </c>
      <c r="BI236" s="457">
        <v>0</v>
      </c>
      <c r="BJ236" s="457">
        <v>0</v>
      </c>
      <c r="BK236" s="457">
        <v>0</v>
      </c>
      <c r="BL236" s="457">
        <v>0</v>
      </c>
      <c r="BM236" s="457">
        <v>0</v>
      </c>
      <c r="BN236" s="457">
        <v>0</v>
      </c>
      <c r="BO236" s="457">
        <v>0</v>
      </c>
      <c r="BP236" s="457">
        <v>0</v>
      </c>
      <c r="BQ236" s="457">
        <v>0</v>
      </c>
      <c r="BR236" s="457">
        <v>0</v>
      </c>
      <c r="BS236" s="457">
        <v>0</v>
      </c>
      <c r="BT236" s="457">
        <v>0</v>
      </c>
      <c r="BU236" s="457">
        <v>0</v>
      </c>
      <c r="BV236" s="457">
        <v>0</v>
      </c>
      <c r="BW236" s="457">
        <v>0</v>
      </c>
      <c r="BX236" s="457">
        <v>0</v>
      </c>
      <c r="BY236" s="457">
        <v>0</v>
      </c>
      <c r="BZ236" s="457">
        <v>0</v>
      </c>
      <c r="CA236" s="457">
        <v>0</v>
      </c>
      <c r="CB236" s="457">
        <v>0</v>
      </c>
      <c r="CC236" s="457">
        <v>0</v>
      </c>
      <c r="CD236" s="457">
        <v>0</v>
      </c>
      <c r="CE236" s="457">
        <v>0</v>
      </c>
      <c r="CF236" s="457">
        <v>0</v>
      </c>
      <c r="CG236" s="457">
        <v>0</v>
      </c>
      <c r="CH236" s="457">
        <v>0</v>
      </c>
      <c r="CI236" s="457">
        <v>0</v>
      </c>
      <c r="CJ236" s="457">
        <v>0</v>
      </c>
      <c r="CK236" s="457">
        <v>0</v>
      </c>
      <c r="CL236" s="457">
        <v>0</v>
      </c>
      <c r="CM236" s="457">
        <v>0</v>
      </c>
      <c r="CN236" s="457">
        <v>0</v>
      </c>
      <c r="CO236" s="457">
        <v>0</v>
      </c>
      <c r="CP236" s="457">
        <v>0</v>
      </c>
      <c r="CQ236" s="457">
        <v>0</v>
      </c>
      <c r="CR236" s="457">
        <v>0</v>
      </c>
      <c r="CS236" s="457">
        <v>0</v>
      </c>
      <c r="CT236" s="457">
        <v>0</v>
      </c>
      <c r="CU236" s="457">
        <v>0</v>
      </c>
      <c r="CV236" s="457">
        <v>0</v>
      </c>
      <c r="CW236" s="457">
        <v>6655</v>
      </c>
      <c r="CX236" s="457">
        <v>0</v>
      </c>
      <c r="CY236" s="457">
        <v>0</v>
      </c>
      <c r="CZ236" s="457">
        <v>0</v>
      </c>
      <c r="DA236" s="457">
        <v>0</v>
      </c>
      <c r="DB236" s="457">
        <v>0</v>
      </c>
      <c r="DC236" s="457">
        <v>0</v>
      </c>
      <c r="DD236" s="457">
        <v>0</v>
      </c>
      <c r="DE236" s="457">
        <v>0</v>
      </c>
      <c r="DF236" s="457">
        <v>0</v>
      </c>
      <c r="DG236" s="457">
        <v>0</v>
      </c>
      <c r="DH236" s="457">
        <v>0</v>
      </c>
      <c r="DI236" s="457">
        <v>2075</v>
      </c>
      <c r="DJ236" s="457">
        <v>0</v>
      </c>
      <c r="DK236" s="457">
        <v>2717</v>
      </c>
      <c r="DL236" s="457">
        <v>0</v>
      </c>
      <c r="DM236" s="457">
        <v>0</v>
      </c>
      <c r="DN236" s="457">
        <v>0</v>
      </c>
      <c r="DO236" s="457">
        <v>0</v>
      </c>
      <c r="DP236" s="457">
        <v>0</v>
      </c>
      <c r="DQ236" s="457">
        <v>0</v>
      </c>
      <c r="DR236" s="457">
        <v>295904</v>
      </c>
      <c r="DS236" s="457">
        <v>0</v>
      </c>
      <c r="DT236" s="457">
        <v>149120</v>
      </c>
      <c r="DU236" s="457">
        <v>116563</v>
      </c>
      <c r="DV236" s="457">
        <v>62640</v>
      </c>
      <c r="DW236" s="457">
        <v>416</v>
      </c>
      <c r="DX236" s="457">
        <v>0</v>
      </c>
      <c r="DY236" s="362">
        <v>0</v>
      </c>
      <c r="DZ236">
        <v>0</v>
      </c>
      <c r="EA236">
        <v>0</v>
      </c>
    </row>
    <row r="237" spans="1:131">
      <c r="A237" s="362" t="s">
        <v>3011</v>
      </c>
      <c r="B237" s="457">
        <v>2288</v>
      </c>
      <c r="C237" s="457">
        <v>0</v>
      </c>
      <c r="D237" s="457">
        <v>0</v>
      </c>
      <c r="E237" s="457">
        <v>1952</v>
      </c>
      <c r="F237" s="457">
        <v>0</v>
      </c>
      <c r="G237" s="457">
        <v>0</v>
      </c>
      <c r="H237" s="457">
        <v>3743</v>
      </c>
      <c r="I237" s="457">
        <v>0</v>
      </c>
      <c r="J237" s="457">
        <v>0</v>
      </c>
      <c r="K237" s="457">
        <v>0</v>
      </c>
      <c r="L237" s="457">
        <v>0</v>
      </c>
      <c r="M237" s="457">
        <v>0</v>
      </c>
      <c r="N237" s="457">
        <v>12249</v>
      </c>
      <c r="O237" s="457">
        <v>0</v>
      </c>
      <c r="P237" s="457">
        <v>0</v>
      </c>
      <c r="Q237" s="457">
        <v>160</v>
      </c>
      <c r="R237" s="457">
        <v>0</v>
      </c>
      <c r="S237" s="457">
        <v>0</v>
      </c>
      <c r="T237" s="457">
        <v>9</v>
      </c>
      <c r="U237" s="457">
        <v>0</v>
      </c>
      <c r="V237" s="457">
        <v>0</v>
      </c>
      <c r="W237" s="457">
        <v>0</v>
      </c>
      <c r="X237" s="457">
        <v>0</v>
      </c>
      <c r="Y237" s="457">
        <v>0</v>
      </c>
      <c r="Z237" s="457">
        <v>0</v>
      </c>
      <c r="AA237" s="457">
        <v>0</v>
      </c>
      <c r="AB237" s="457">
        <v>0</v>
      </c>
      <c r="AC237" s="457">
        <v>0</v>
      </c>
      <c r="AD237" s="457">
        <v>0</v>
      </c>
      <c r="AE237" s="457">
        <v>0</v>
      </c>
      <c r="AF237" s="457">
        <v>0</v>
      </c>
      <c r="AG237" s="457">
        <v>0</v>
      </c>
      <c r="AH237" s="457">
        <v>0</v>
      </c>
      <c r="AI237" s="457">
        <v>436</v>
      </c>
      <c r="AJ237" s="457">
        <v>3820</v>
      </c>
      <c r="AK237" s="457">
        <v>0</v>
      </c>
      <c r="AL237" s="457">
        <v>0</v>
      </c>
      <c r="AM237" s="457">
        <v>0</v>
      </c>
      <c r="AN237" s="457">
        <v>0</v>
      </c>
      <c r="AO237" s="457">
        <v>1882</v>
      </c>
      <c r="AP237" s="457">
        <v>0</v>
      </c>
      <c r="AQ237" s="457">
        <v>0</v>
      </c>
      <c r="AR237" s="457">
        <v>114</v>
      </c>
      <c r="AS237" s="457">
        <v>0</v>
      </c>
      <c r="AT237" s="457">
        <v>0</v>
      </c>
      <c r="AU237" s="457">
        <v>12181</v>
      </c>
      <c r="AV237" s="457">
        <v>521</v>
      </c>
      <c r="AW237" s="457">
        <v>0</v>
      </c>
      <c r="AX237" s="457">
        <v>4</v>
      </c>
      <c r="AY237" s="457">
        <v>0</v>
      </c>
      <c r="AZ237" s="457">
        <v>0</v>
      </c>
      <c r="BA237" s="457">
        <v>0</v>
      </c>
      <c r="BB237" s="457">
        <v>0</v>
      </c>
      <c r="BC237" s="457">
        <v>0</v>
      </c>
      <c r="BD237" s="457">
        <v>46</v>
      </c>
      <c r="BE237" s="457">
        <v>0</v>
      </c>
      <c r="BF237" s="457">
        <v>0</v>
      </c>
      <c r="BG237" s="457">
        <v>697</v>
      </c>
      <c r="BH237" s="457">
        <v>0</v>
      </c>
      <c r="BI237" s="457">
        <v>0</v>
      </c>
      <c r="BJ237" s="457">
        <v>0</v>
      </c>
      <c r="BK237" s="457">
        <v>0</v>
      </c>
      <c r="BL237" s="457">
        <v>0</v>
      </c>
      <c r="BM237" s="457">
        <v>157</v>
      </c>
      <c r="BN237" s="457">
        <v>0</v>
      </c>
      <c r="BO237" s="457">
        <v>0</v>
      </c>
      <c r="BP237" s="457">
        <v>0</v>
      </c>
      <c r="BQ237" s="457">
        <v>0</v>
      </c>
      <c r="BR237" s="457">
        <v>0</v>
      </c>
      <c r="BS237" s="457">
        <v>0</v>
      </c>
      <c r="BT237" s="457">
        <v>0</v>
      </c>
      <c r="BU237" s="457">
        <v>0</v>
      </c>
      <c r="BV237" s="457">
        <v>0</v>
      </c>
      <c r="BW237" s="457">
        <v>0</v>
      </c>
      <c r="BX237" s="457">
        <v>0</v>
      </c>
      <c r="BY237" s="457">
        <v>0</v>
      </c>
      <c r="BZ237" s="457">
        <v>0</v>
      </c>
      <c r="CA237" s="457">
        <v>0</v>
      </c>
      <c r="CB237" s="457">
        <v>0</v>
      </c>
      <c r="CC237" s="457">
        <v>0</v>
      </c>
      <c r="CD237" s="457">
        <v>0</v>
      </c>
      <c r="CE237" s="457">
        <v>0</v>
      </c>
      <c r="CF237" s="457">
        <v>0</v>
      </c>
      <c r="CG237" s="457">
        <v>0</v>
      </c>
      <c r="CH237" s="457">
        <v>0</v>
      </c>
      <c r="CI237" s="457">
        <v>0</v>
      </c>
      <c r="CJ237" s="457">
        <v>0</v>
      </c>
      <c r="CK237" s="457">
        <v>0</v>
      </c>
      <c r="CL237" s="457">
        <v>0</v>
      </c>
      <c r="CM237" s="457">
        <v>0</v>
      </c>
      <c r="CN237" s="457">
        <v>0</v>
      </c>
      <c r="CO237" s="457">
        <v>0</v>
      </c>
      <c r="CP237" s="457">
        <v>0</v>
      </c>
      <c r="CQ237" s="457">
        <v>0</v>
      </c>
      <c r="CR237" s="457">
        <v>0</v>
      </c>
      <c r="CS237" s="457">
        <v>0</v>
      </c>
      <c r="CT237" s="457">
        <v>0</v>
      </c>
      <c r="CU237" s="457">
        <v>0</v>
      </c>
      <c r="CV237" s="457">
        <v>0</v>
      </c>
      <c r="CW237" s="457">
        <v>0</v>
      </c>
      <c r="CX237" s="457">
        <v>0</v>
      </c>
      <c r="CY237" s="457">
        <v>0</v>
      </c>
      <c r="CZ237" s="457">
        <v>424</v>
      </c>
      <c r="DA237" s="457">
        <v>0</v>
      </c>
      <c r="DB237" s="457">
        <v>0</v>
      </c>
      <c r="DC237" s="457">
        <v>0</v>
      </c>
      <c r="DD237" s="457">
        <v>0</v>
      </c>
      <c r="DE237" s="457">
        <v>0</v>
      </c>
      <c r="DF237" s="457">
        <v>0</v>
      </c>
      <c r="DG237" s="457">
        <v>0</v>
      </c>
      <c r="DH237" s="457">
        <v>0</v>
      </c>
      <c r="DI237" s="457">
        <v>19918</v>
      </c>
      <c r="DJ237" s="457">
        <v>57567</v>
      </c>
      <c r="DK237" s="457">
        <v>44301</v>
      </c>
      <c r="DL237" s="457">
        <v>0</v>
      </c>
      <c r="DM237" s="457">
        <v>0</v>
      </c>
      <c r="DN237" s="457">
        <v>0</v>
      </c>
      <c r="DO237" s="457">
        <v>0</v>
      </c>
      <c r="DP237" s="457">
        <v>0</v>
      </c>
      <c r="DQ237" s="457">
        <v>0</v>
      </c>
      <c r="DR237" s="457">
        <v>449797</v>
      </c>
      <c r="DS237" s="457">
        <v>0</v>
      </c>
      <c r="DT237" s="457">
        <v>377687</v>
      </c>
      <c r="DU237" s="457">
        <v>3543</v>
      </c>
      <c r="DV237" s="457">
        <v>31440</v>
      </c>
      <c r="DW237" s="457">
        <v>1534</v>
      </c>
      <c r="DX237" s="457">
        <v>0</v>
      </c>
      <c r="DY237" s="362">
        <v>74249</v>
      </c>
      <c r="DZ237">
        <v>15031</v>
      </c>
      <c r="EA237">
        <v>0</v>
      </c>
    </row>
    <row r="238" spans="1:131">
      <c r="A238" s="362" t="s">
        <v>3122</v>
      </c>
      <c r="B238" s="457">
        <v>1903</v>
      </c>
      <c r="C238" s="457">
        <v>0</v>
      </c>
      <c r="D238" s="457">
        <v>0</v>
      </c>
      <c r="E238" s="457">
        <v>1974</v>
      </c>
      <c r="F238" s="457">
        <v>0</v>
      </c>
      <c r="G238" s="457">
        <v>0</v>
      </c>
      <c r="H238" s="457">
        <v>1547</v>
      </c>
      <c r="I238" s="457">
        <v>0</v>
      </c>
      <c r="J238" s="457">
        <v>0</v>
      </c>
      <c r="K238" s="457">
        <v>1</v>
      </c>
      <c r="L238" s="457">
        <v>0</v>
      </c>
      <c r="M238" s="457">
        <v>0</v>
      </c>
      <c r="N238" s="457">
        <v>13593</v>
      </c>
      <c r="O238" s="457">
        <v>0</v>
      </c>
      <c r="P238" s="457">
        <v>0</v>
      </c>
      <c r="Q238" s="457">
        <v>52</v>
      </c>
      <c r="R238" s="457">
        <v>0</v>
      </c>
      <c r="S238" s="457">
        <v>0</v>
      </c>
      <c r="T238" s="457">
        <v>0</v>
      </c>
      <c r="U238" s="457">
        <v>0</v>
      </c>
      <c r="V238" s="457">
        <v>0</v>
      </c>
      <c r="W238" s="457">
        <v>0</v>
      </c>
      <c r="X238" s="457">
        <v>0</v>
      </c>
      <c r="Y238" s="457">
        <v>0</v>
      </c>
      <c r="Z238" s="457">
        <v>0</v>
      </c>
      <c r="AA238" s="457">
        <v>0</v>
      </c>
      <c r="AB238" s="457">
        <v>0</v>
      </c>
      <c r="AC238" s="457">
        <v>0</v>
      </c>
      <c r="AD238" s="457">
        <v>0</v>
      </c>
      <c r="AE238" s="457">
        <v>0</v>
      </c>
      <c r="AF238" s="457">
        <v>0</v>
      </c>
      <c r="AG238" s="457">
        <v>0</v>
      </c>
      <c r="AH238" s="457">
        <v>0</v>
      </c>
      <c r="AI238" s="457">
        <v>2512</v>
      </c>
      <c r="AJ238" s="457">
        <v>2874</v>
      </c>
      <c r="AK238" s="457">
        <v>0</v>
      </c>
      <c r="AL238" s="457">
        <v>4</v>
      </c>
      <c r="AM238" s="457">
        <v>0</v>
      </c>
      <c r="AN238" s="457">
        <v>0</v>
      </c>
      <c r="AO238" s="457">
        <v>40073</v>
      </c>
      <c r="AP238" s="457">
        <v>0</v>
      </c>
      <c r="AQ238" s="457">
        <v>6744</v>
      </c>
      <c r="AR238" s="457">
        <v>7299</v>
      </c>
      <c r="AS238" s="457">
        <v>98</v>
      </c>
      <c r="AT238" s="457">
        <v>0</v>
      </c>
      <c r="AU238" s="457">
        <v>2901</v>
      </c>
      <c r="AV238" s="457">
        <v>0</v>
      </c>
      <c r="AW238" s="457">
        <v>0</v>
      </c>
      <c r="AX238" s="457">
        <v>1119</v>
      </c>
      <c r="AY238" s="457">
        <v>15</v>
      </c>
      <c r="AZ238" s="457">
        <v>0</v>
      </c>
      <c r="BA238" s="457">
        <v>0</v>
      </c>
      <c r="BB238" s="457">
        <v>0</v>
      </c>
      <c r="BC238" s="457">
        <v>0</v>
      </c>
      <c r="BD238" s="457">
        <v>1193</v>
      </c>
      <c r="BE238" s="457">
        <v>0</v>
      </c>
      <c r="BF238" s="457">
        <v>0</v>
      </c>
      <c r="BG238" s="457">
        <v>0</v>
      </c>
      <c r="BH238" s="457">
        <v>0</v>
      </c>
      <c r="BI238" s="457">
        <v>0</v>
      </c>
      <c r="BJ238" s="457">
        <v>0</v>
      </c>
      <c r="BK238" s="457">
        <v>0</v>
      </c>
      <c r="BL238" s="457">
        <v>0</v>
      </c>
      <c r="BM238" s="457">
        <v>295</v>
      </c>
      <c r="BN238" s="457">
        <v>0</v>
      </c>
      <c r="BO238" s="457">
        <v>0</v>
      </c>
      <c r="BP238" s="457">
        <v>0</v>
      </c>
      <c r="BQ238" s="457">
        <v>0</v>
      </c>
      <c r="BR238" s="457">
        <v>0</v>
      </c>
      <c r="BS238" s="457">
        <v>0</v>
      </c>
      <c r="BT238" s="457">
        <v>0</v>
      </c>
      <c r="BU238" s="457">
        <v>0</v>
      </c>
      <c r="BV238" s="457">
        <v>0</v>
      </c>
      <c r="BW238" s="457">
        <v>0</v>
      </c>
      <c r="BX238" s="457">
        <v>0</v>
      </c>
      <c r="BY238" s="457">
        <v>0</v>
      </c>
      <c r="BZ238" s="457">
        <v>0</v>
      </c>
      <c r="CA238" s="457">
        <v>0</v>
      </c>
      <c r="CB238" s="457">
        <v>0</v>
      </c>
      <c r="CC238" s="457">
        <v>0</v>
      </c>
      <c r="CD238" s="457">
        <v>0</v>
      </c>
      <c r="CE238" s="457">
        <v>0</v>
      </c>
      <c r="CF238" s="457">
        <v>0</v>
      </c>
      <c r="CG238" s="457">
        <v>0</v>
      </c>
      <c r="CH238" s="457">
        <v>116</v>
      </c>
      <c r="CI238" s="457">
        <v>0</v>
      </c>
      <c r="CJ238" s="457">
        <v>0</v>
      </c>
      <c r="CK238" s="457">
        <v>0</v>
      </c>
      <c r="CL238" s="457">
        <v>0</v>
      </c>
      <c r="CM238" s="457">
        <v>0</v>
      </c>
      <c r="CN238" s="457">
        <v>0</v>
      </c>
      <c r="CO238" s="457">
        <v>0</v>
      </c>
      <c r="CP238" s="457">
        <v>0</v>
      </c>
      <c r="CQ238" s="457">
        <v>0</v>
      </c>
      <c r="CR238" s="457">
        <v>0</v>
      </c>
      <c r="CS238" s="457">
        <v>0</v>
      </c>
      <c r="CT238" s="457">
        <v>8</v>
      </c>
      <c r="CU238" s="457">
        <v>0</v>
      </c>
      <c r="CV238" s="457">
        <v>0</v>
      </c>
      <c r="CW238" s="457">
        <v>17154</v>
      </c>
      <c r="CX238" s="457">
        <v>1291</v>
      </c>
      <c r="CY238" s="457">
        <v>0</v>
      </c>
      <c r="CZ238" s="457">
        <v>5641</v>
      </c>
      <c r="DA238" s="457">
        <v>0</v>
      </c>
      <c r="DB238" s="457">
        <v>0</v>
      </c>
      <c r="DC238" s="457">
        <v>0</v>
      </c>
      <c r="DD238" s="457">
        <v>0</v>
      </c>
      <c r="DE238" s="457">
        <v>0</v>
      </c>
      <c r="DF238" s="457">
        <v>0</v>
      </c>
      <c r="DG238" s="457">
        <v>0</v>
      </c>
      <c r="DH238" s="457">
        <v>0</v>
      </c>
      <c r="DI238" s="457">
        <v>53134</v>
      </c>
      <c r="DJ238" s="457">
        <v>0</v>
      </c>
      <c r="DK238" s="457">
        <v>255</v>
      </c>
      <c r="DL238" s="457">
        <v>0</v>
      </c>
      <c r="DM238" s="457">
        <v>0</v>
      </c>
      <c r="DN238" s="457">
        <v>0</v>
      </c>
      <c r="DO238" s="457">
        <v>0</v>
      </c>
      <c r="DP238" s="457">
        <v>0</v>
      </c>
      <c r="DQ238" s="457">
        <v>0</v>
      </c>
      <c r="DR238" s="457">
        <v>624964</v>
      </c>
      <c r="DS238" s="457">
        <v>315273</v>
      </c>
      <c r="DT238" s="457">
        <v>387900</v>
      </c>
      <c r="DU238" s="457">
        <v>73953</v>
      </c>
      <c r="DV238" s="457">
        <v>29890</v>
      </c>
      <c r="DW238" s="457">
        <v>15650</v>
      </c>
      <c r="DX238" s="457">
        <v>4268</v>
      </c>
      <c r="DY238" s="362">
        <v>15342</v>
      </c>
      <c r="DZ238">
        <v>7843</v>
      </c>
      <c r="EA238">
        <v>3499</v>
      </c>
    </row>
    <row r="239" spans="1:131">
      <c r="A239" s="362" t="s">
        <v>2496</v>
      </c>
      <c r="B239" s="457">
        <v>3515</v>
      </c>
      <c r="C239" s="457">
        <v>3114</v>
      </c>
      <c r="D239" s="457">
        <v>0</v>
      </c>
      <c r="E239" s="457">
        <v>9</v>
      </c>
      <c r="F239" s="457">
        <v>414</v>
      </c>
      <c r="G239" s="457">
        <v>0</v>
      </c>
      <c r="H239" s="457">
        <v>252</v>
      </c>
      <c r="I239" s="457">
        <v>0</v>
      </c>
      <c r="J239" s="457">
        <v>0</v>
      </c>
      <c r="K239" s="457">
        <v>0</v>
      </c>
      <c r="L239" s="457">
        <v>0</v>
      </c>
      <c r="M239" s="457">
        <v>0</v>
      </c>
      <c r="N239" s="457">
        <v>19103</v>
      </c>
      <c r="O239" s="457">
        <v>0</v>
      </c>
      <c r="P239" s="457">
        <v>0</v>
      </c>
      <c r="Q239" s="457">
        <v>0</v>
      </c>
      <c r="R239" s="457">
        <v>0</v>
      </c>
      <c r="S239" s="457">
        <v>0</v>
      </c>
      <c r="T239" s="457">
        <v>21</v>
      </c>
      <c r="U239" s="457">
        <v>0</v>
      </c>
      <c r="V239" s="457">
        <v>0</v>
      </c>
      <c r="W239" s="457">
        <v>150</v>
      </c>
      <c r="X239" s="457">
        <v>0</v>
      </c>
      <c r="Y239" s="457">
        <v>0</v>
      </c>
      <c r="Z239" s="457">
        <v>0</v>
      </c>
      <c r="AA239" s="457">
        <v>0</v>
      </c>
      <c r="AB239" s="457">
        <v>0</v>
      </c>
      <c r="AC239" s="457">
        <v>0</v>
      </c>
      <c r="AD239" s="457">
        <v>0</v>
      </c>
      <c r="AE239" s="457">
        <v>0</v>
      </c>
      <c r="AF239" s="457">
        <v>0</v>
      </c>
      <c r="AG239" s="457">
        <v>0</v>
      </c>
      <c r="AH239" s="457">
        <v>0</v>
      </c>
      <c r="AI239" s="457">
        <v>1</v>
      </c>
      <c r="AJ239" s="457">
        <v>201</v>
      </c>
      <c r="AK239" s="457">
        <v>0</v>
      </c>
      <c r="AL239" s="457">
        <v>0</v>
      </c>
      <c r="AM239" s="457">
        <v>0</v>
      </c>
      <c r="AN239" s="457">
        <v>0</v>
      </c>
      <c r="AO239" s="457">
        <v>996</v>
      </c>
      <c r="AP239" s="457">
        <v>4558</v>
      </c>
      <c r="AQ239" s="457">
        <v>0</v>
      </c>
      <c r="AR239" s="457">
        <v>299</v>
      </c>
      <c r="AS239" s="457">
        <v>0</v>
      </c>
      <c r="AT239" s="457">
        <v>0</v>
      </c>
      <c r="AU239" s="457">
        <v>2764</v>
      </c>
      <c r="AV239" s="457">
        <v>0</v>
      </c>
      <c r="AW239" s="457">
        <v>0</v>
      </c>
      <c r="AX239" s="457">
        <v>2073</v>
      </c>
      <c r="AY239" s="457">
        <v>0</v>
      </c>
      <c r="AZ239" s="457">
        <v>0</v>
      </c>
      <c r="BA239" s="457">
        <v>0</v>
      </c>
      <c r="BB239" s="457">
        <v>0</v>
      </c>
      <c r="BC239" s="457">
        <v>0</v>
      </c>
      <c r="BD239" s="457">
        <v>41</v>
      </c>
      <c r="BE239" s="457">
        <v>0</v>
      </c>
      <c r="BF239" s="457">
        <v>0</v>
      </c>
      <c r="BG239" s="457">
        <v>96</v>
      </c>
      <c r="BH239" s="457">
        <v>0</v>
      </c>
      <c r="BI239" s="457">
        <v>0</v>
      </c>
      <c r="BJ239" s="457">
        <v>0</v>
      </c>
      <c r="BK239" s="457">
        <v>0</v>
      </c>
      <c r="BL239" s="457">
        <v>0</v>
      </c>
      <c r="BM239" s="457">
        <v>95</v>
      </c>
      <c r="BN239" s="457">
        <v>0</v>
      </c>
      <c r="BO239" s="457">
        <v>0</v>
      </c>
      <c r="BP239" s="457">
        <v>121</v>
      </c>
      <c r="BQ239" s="457">
        <v>0</v>
      </c>
      <c r="BR239" s="457">
        <v>0</v>
      </c>
      <c r="BS239" s="457">
        <v>0</v>
      </c>
      <c r="BT239" s="457">
        <v>0</v>
      </c>
      <c r="BU239" s="457">
        <v>0</v>
      </c>
      <c r="BV239" s="457">
        <v>0</v>
      </c>
      <c r="BW239" s="457">
        <v>0</v>
      </c>
      <c r="BX239" s="457">
        <v>0</v>
      </c>
      <c r="BY239" s="457">
        <v>0</v>
      </c>
      <c r="BZ239" s="457">
        <v>0</v>
      </c>
      <c r="CA239" s="457">
        <v>0</v>
      </c>
      <c r="CB239" s="457">
        <v>1134</v>
      </c>
      <c r="CC239" s="457">
        <v>0</v>
      </c>
      <c r="CD239" s="457">
        <v>0</v>
      </c>
      <c r="CE239" s="457">
        <v>0</v>
      </c>
      <c r="CF239" s="457">
        <v>0</v>
      </c>
      <c r="CG239" s="457">
        <v>0</v>
      </c>
      <c r="CH239" s="457">
        <v>0</v>
      </c>
      <c r="CI239" s="457">
        <v>0</v>
      </c>
      <c r="CJ239" s="457">
        <v>0</v>
      </c>
      <c r="CK239" s="457">
        <v>0</v>
      </c>
      <c r="CL239" s="457">
        <v>0</v>
      </c>
      <c r="CM239" s="457">
        <v>0</v>
      </c>
      <c r="CN239" s="457">
        <v>0</v>
      </c>
      <c r="CO239" s="457">
        <v>0</v>
      </c>
      <c r="CP239" s="457">
        <v>0</v>
      </c>
      <c r="CQ239" s="457">
        <v>0</v>
      </c>
      <c r="CR239" s="457">
        <v>0</v>
      </c>
      <c r="CS239" s="457">
        <v>0</v>
      </c>
      <c r="CT239" s="457">
        <v>845</v>
      </c>
      <c r="CU239" s="457">
        <v>0</v>
      </c>
      <c r="CV239" s="457">
        <v>0</v>
      </c>
      <c r="CW239" s="457">
        <v>5882</v>
      </c>
      <c r="CX239" s="457">
        <v>83</v>
      </c>
      <c r="CY239" s="457">
        <v>765</v>
      </c>
      <c r="CZ239" s="457">
        <v>0</v>
      </c>
      <c r="DA239" s="457">
        <v>0</v>
      </c>
      <c r="DB239" s="457">
        <v>0</v>
      </c>
      <c r="DC239" s="457">
        <v>0</v>
      </c>
      <c r="DD239" s="457">
        <v>0</v>
      </c>
      <c r="DE239" s="457">
        <v>0</v>
      </c>
      <c r="DF239" s="457">
        <v>0</v>
      </c>
      <c r="DG239" s="457">
        <v>0</v>
      </c>
      <c r="DH239" s="457">
        <v>0</v>
      </c>
      <c r="DI239" s="457">
        <v>1121</v>
      </c>
      <c r="DJ239" s="457">
        <v>0</v>
      </c>
      <c r="DK239" s="457">
        <v>0</v>
      </c>
      <c r="DL239" s="457">
        <v>0</v>
      </c>
      <c r="DM239" s="457">
        <v>0</v>
      </c>
      <c r="DN239" s="457">
        <v>0</v>
      </c>
      <c r="DO239" s="457">
        <v>0</v>
      </c>
      <c r="DP239" s="457">
        <v>0</v>
      </c>
      <c r="DQ239" s="457">
        <v>0</v>
      </c>
      <c r="DR239" s="457">
        <v>282272</v>
      </c>
      <c r="DS239" s="457">
        <v>0</v>
      </c>
      <c r="DT239" s="457">
        <v>123379</v>
      </c>
      <c r="DU239" s="457">
        <v>96582</v>
      </c>
      <c r="DV239" s="457">
        <v>47125</v>
      </c>
      <c r="DW239" s="457">
        <v>0</v>
      </c>
      <c r="DX239" s="457">
        <v>0</v>
      </c>
      <c r="DY239" s="362">
        <v>1363</v>
      </c>
      <c r="DZ239">
        <v>7843</v>
      </c>
      <c r="EA239">
        <v>0</v>
      </c>
    </row>
    <row r="240" spans="1:131">
      <c r="A240" s="362" t="s">
        <v>2555</v>
      </c>
      <c r="B240" s="457">
        <v>4507</v>
      </c>
      <c r="C240" s="457">
        <v>478</v>
      </c>
      <c r="D240" s="457">
        <v>0</v>
      </c>
      <c r="E240" s="457">
        <v>2688</v>
      </c>
      <c r="F240" s="457">
        <v>0</v>
      </c>
      <c r="G240" s="457">
        <v>0</v>
      </c>
      <c r="H240" s="457">
        <v>7552</v>
      </c>
      <c r="I240" s="457">
        <v>0</v>
      </c>
      <c r="J240" s="457">
        <v>0</v>
      </c>
      <c r="K240" s="457">
        <v>4300</v>
      </c>
      <c r="L240" s="457">
        <v>0</v>
      </c>
      <c r="M240" s="457">
        <v>0</v>
      </c>
      <c r="N240" s="457">
        <v>34573</v>
      </c>
      <c r="O240" s="457">
        <v>0</v>
      </c>
      <c r="P240" s="457">
        <v>0</v>
      </c>
      <c r="Q240" s="457">
        <v>0</v>
      </c>
      <c r="R240" s="457">
        <v>0</v>
      </c>
      <c r="S240" s="457">
        <v>0</v>
      </c>
      <c r="T240" s="457">
        <v>0</v>
      </c>
      <c r="U240" s="457">
        <v>0</v>
      </c>
      <c r="V240" s="457">
        <v>0</v>
      </c>
      <c r="W240" s="457">
        <v>0</v>
      </c>
      <c r="X240" s="457">
        <v>0</v>
      </c>
      <c r="Y240" s="457">
        <v>0</v>
      </c>
      <c r="Z240" s="457">
        <v>0</v>
      </c>
      <c r="AA240" s="457">
        <v>0</v>
      </c>
      <c r="AB240" s="457">
        <v>0</v>
      </c>
      <c r="AC240" s="457">
        <v>0</v>
      </c>
      <c r="AD240" s="457">
        <v>0</v>
      </c>
      <c r="AE240" s="457">
        <v>0</v>
      </c>
      <c r="AF240" s="457">
        <v>0</v>
      </c>
      <c r="AG240" s="457">
        <v>0</v>
      </c>
      <c r="AH240" s="457">
        <v>0</v>
      </c>
      <c r="AI240" s="457">
        <v>2463</v>
      </c>
      <c r="AJ240" s="457">
        <v>8126</v>
      </c>
      <c r="AK240" s="457">
        <v>0</v>
      </c>
      <c r="AL240" s="457">
        <v>0</v>
      </c>
      <c r="AM240" s="457">
        <v>0</v>
      </c>
      <c r="AN240" s="457">
        <v>0</v>
      </c>
      <c r="AO240" s="457">
        <v>352</v>
      </c>
      <c r="AP240" s="457">
        <v>1420</v>
      </c>
      <c r="AQ240" s="457">
        <v>1670</v>
      </c>
      <c r="AR240" s="457">
        <v>279</v>
      </c>
      <c r="AS240" s="457">
        <v>682</v>
      </c>
      <c r="AT240" s="457">
        <v>0</v>
      </c>
      <c r="AU240" s="457">
        <v>1349</v>
      </c>
      <c r="AV240" s="457">
        <v>0</v>
      </c>
      <c r="AW240" s="457">
        <v>0</v>
      </c>
      <c r="AX240" s="457">
        <v>1069</v>
      </c>
      <c r="AY240" s="457">
        <v>0</v>
      </c>
      <c r="AZ240" s="457">
        <v>0</v>
      </c>
      <c r="BA240" s="457">
        <v>0</v>
      </c>
      <c r="BB240" s="457">
        <v>0</v>
      </c>
      <c r="BC240" s="457">
        <v>0</v>
      </c>
      <c r="BD240" s="457">
        <v>0</v>
      </c>
      <c r="BE240" s="457">
        <v>0</v>
      </c>
      <c r="BF240" s="457">
        <v>0</v>
      </c>
      <c r="BG240" s="457">
        <v>0</v>
      </c>
      <c r="BH240" s="457">
        <v>0</v>
      </c>
      <c r="BI240" s="457">
        <v>0</v>
      </c>
      <c r="BJ240" s="457">
        <v>0</v>
      </c>
      <c r="BK240" s="457">
        <v>0</v>
      </c>
      <c r="BL240" s="457">
        <v>0</v>
      </c>
      <c r="BM240" s="457">
        <v>0</v>
      </c>
      <c r="BN240" s="457">
        <v>0</v>
      </c>
      <c r="BO240" s="457">
        <v>0</v>
      </c>
      <c r="BP240" s="457">
        <v>797</v>
      </c>
      <c r="BQ240" s="457">
        <v>0</v>
      </c>
      <c r="BR240" s="457">
        <v>0</v>
      </c>
      <c r="BS240" s="457">
        <v>0</v>
      </c>
      <c r="BT240" s="457">
        <v>0</v>
      </c>
      <c r="BU240" s="457">
        <v>0</v>
      </c>
      <c r="BV240" s="457">
        <v>0</v>
      </c>
      <c r="BW240" s="457">
        <v>0</v>
      </c>
      <c r="BX240" s="457">
        <v>0</v>
      </c>
      <c r="BY240" s="457">
        <v>0</v>
      </c>
      <c r="BZ240" s="457">
        <v>0</v>
      </c>
      <c r="CA240" s="457">
        <v>0</v>
      </c>
      <c r="CB240" s="457">
        <v>0</v>
      </c>
      <c r="CC240" s="457">
        <v>0</v>
      </c>
      <c r="CD240" s="457">
        <v>0</v>
      </c>
      <c r="CE240" s="457">
        <v>518</v>
      </c>
      <c r="CF240" s="457">
        <v>0</v>
      </c>
      <c r="CG240" s="457">
        <v>0</v>
      </c>
      <c r="CH240" s="457">
        <v>0</v>
      </c>
      <c r="CI240" s="457">
        <v>0</v>
      </c>
      <c r="CJ240" s="457">
        <v>0</v>
      </c>
      <c r="CK240" s="457">
        <v>0</v>
      </c>
      <c r="CL240" s="457">
        <v>0</v>
      </c>
      <c r="CM240" s="457">
        <v>0</v>
      </c>
      <c r="CN240" s="457">
        <v>0</v>
      </c>
      <c r="CO240" s="457">
        <v>0</v>
      </c>
      <c r="CP240" s="457">
        <v>0</v>
      </c>
      <c r="CQ240" s="457">
        <v>0</v>
      </c>
      <c r="CR240" s="457">
        <v>0</v>
      </c>
      <c r="CS240" s="457">
        <v>0</v>
      </c>
      <c r="CT240" s="457">
        <v>0</v>
      </c>
      <c r="CU240" s="457">
        <v>0</v>
      </c>
      <c r="CV240" s="457">
        <v>0</v>
      </c>
      <c r="CW240" s="457">
        <v>14200</v>
      </c>
      <c r="CX240" s="457">
        <v>1095</v>
      </c>
      <c r="CY240" s="457">
        <v>3912</v>
      </c>
      <c r="CZ240" s="457">
        <v>200</v>
      </c>
      <c r="DA240" s="457">
        <v>0</v>
      </c>
      <c r="DB240" s="457">
        <v>9.7430000000000003</v>
      </c>
      <c r="DC240" s="457">
        <v>0</v>
      </c>
      <c r="DD240" s="457">
        <v>0</v>
      </c>
      <c r="DE240" s="457">
        <v>0</v>
      </c>
      <c r="DF240" s="457">
        <v>0</v>
      </c>
      <c r="DG240" s="457">
        <v>0</v>
      </c>
      <c r="DH240" s="457">
        <v>0</v>
      </c>
      <c r="DI240" s="457">
        <v>4845</v>
      </c>
      <c r="DJ240" s="457">
        <v>0</v>
      </c>
      <c r="DK240" s="457">
        <v>0</v>
      </c>
      <c r="DL240" s="457">
        <v>0</v>
      </c>
      <c r="DM240" s="457">
        <v>0</v>
      </c>
      <c r="DN240" s="457">
        <v>0</v>
      </c>
      <c r="DO240" s="457">
        <v>1000</v>
      </c>
      <c r="DP240" s="457">
        <v>0</v>
      </c>
      <c r="DQ240" s="457">
        <v>1000</v>
      </c>
      <c r="DR240" s="457">
        <v>1127025</v>
      </c>
      <c r="DS240" s="457">
        <v>0</v>
      </c>
      <c r="DT240" s="457">
        <v>925277</v>
      </c>
      <c r="DU240" s="457">
        <v>59987</v>
      </c>
      <c r="DV240" s="457">
        <v>69500</v>
      </c>
      <c r="DW240" s="457">
        <v>13934.743</v>
      </c>
      <c r="DX240" s="457">
        <v>0</v>
      </c>
      <c r="DY240" s="362">
        <v>52876</v>
      </c>
      <c r="DZ240">
        <v>104161</v>
      </c>
      <c r="EA240">
        <v>0</v>
      </c>
    </row>
    <row r="241" spans="1:131">
      <c r="A241" s="362" t="s">
        <v>2891</v>
      </c>
      <c r="B241" s="457">
        <v>1030.43</v>
      </c>
      <c r="C241" s="457">
        <v>274.67</v>
      </c>
      <c r="D241" s="457">
        <v>0</v>
      </c>
      <c r="E241" s="457">
        <v>81.78</v>
      </c>
      <c r="F241" s="457">
        <v>0</v>
      </c>
      <c r="G241" s="457">
        <v>0</v>
      </c>
      <c r="H241" s="457">
        <v>261.41000000000003</v>
      </c>
      <c r="I241" s="457">
        <v>0</v>
      </c>
      <c r="J241" s="457">
        <v>0</v>
      </c>
      <c r="K241" s="457">
        <v>0</v>
      </c>
      <c r="L241" s="457">
        <v>0</v>
      </c>
      <c r="M241" s="457">
        <v>0</v>
      </c>
      <c r="N241" s="457">
        <v>27540.416870000001</v>
      </c>
      <c r="O241" s="457">
        <v>367</v>
      </c>
      <c r="P241" s="457">
        <v>0</v>
      </c>
      <c r="Q241" s="457">
        <v>0</v>
      </c>
      <c r="R241" s="457">
        <v>0</v>
      </c>
      <c r="S241" s="457">
        <v>0</v>
      </c>
      <c r="T241" s="457">
        <v>2631.9</v>
      </c>
      <c r="U241" s="457">
        <v>0</v>
      </c>
      <c r="V241" s="457">
        <v>0</v>
      </c>
      <c r="W241" s="457">
        <v>0</v>
      </c>
      <c r="X241" s="457">
        <v>79.48</v>
      </c>
      <c r="Y241" s="457">
        <v>0</v>
      </c>
      <c r="Z241" s="457">
        <v>0</v>
      </c>
      <c r="AA241" s="457">
        <v>0</v>
      </c>
      <c r="AB241" s="457">
        <v>0</v>
      </c>
      <c r="AC241" s="457">
        <v>0</v>
      </c>
      <c r="AD241" s="457">
        <v>0</v>
      </c>
      <c r="AE241" s="457">
        <v>0</v>
      </c>
      <c r="AF241" s="457">
        <v>0</v>
      </c>
      <c r="AG241" s="457">
        <v>0</v>
      </c>
      <c r="AH241" s="457">
        <v>0</v>
      </c>
      <c r="AI241" s="457">
        <v>1050.54</v>
      </c>
      <c r="AJ241" s="457">
        <v>147.49</v>
      </c>
      <c r="AK241" s="457">
        <v>0</v>
      </c>
      <c r="AL241" s="457">
        <v>0</v>
      </c>
      <c r="AM241" s="457">
        <v>0</v>
      </c>
      <c r="AN241" s="457">
        <v>0</v>
      </c>
      <c r="AO241" s="457">
        <v>0</v>
      </c>
      <c r="AP241" s="457">
        <v>4607.75</v>
      </c>
      <c r="AQ241" s="457">
        <v>153</v>
      </c>
      <c r="AR241" s="457">
        <v>765.66</v>
      </c>
      <c r="AS241" s="457">
        <v>623.86</v>
      </c>
      <c r="AT241" s="457">
        <v>0</v>
      </c>
      <c r="AU241" s="457">
        <v>1603.15</v>
      </c>
      <c r="AV241" s="457">
        <v>0</v>
      </c>
      <c r="AW241" s="457">
        <v>0</v>
      </c>
      <c r="AX241" s="457">
        <v>1714.45</v>
      </c>
      <c r="AY241" s="457">
        <v>0</v>
      </c>
      <c r="AZ241" s="457">
        <v>14</v>
      </c>
      <c r="BA241" s="457">
        <v>0</v>
      </c>
      <c r="BB241" s="457">
        <v>0</v>
      </c>
      <c r="BC241" s="457">
        <v>0</v>
      </c>
      <c r="BD241" s="457">
        <v>15.34</v>
      </c>
      <c r="BE241" s="457">
        <v>0</v>
      </c>
      <c r="BF241" s="457">
        <v>0</v>
      </c>
      <c r="BG241" s="457">
        <v>16.54</v>
      </c>
      <c r="BH241" s="457">
        <v>0</v>
      </c>
      <c r="BI241" s="457">
        <v>0</v>
      </c>
      <c r="BJ241" s="457">
        <v>0</v>
      </c>
      <c r="BK241" s="457">
        <v>0</v>
      </c>
      <c r="BL241" s="457">
        <v>0</v>
      </c>
      <c r="BM241" s="457">
        <v>137.96</v>
      </c>
      <c r="BN241" s="457">
        <v>0</v>
      </c>
      <c r="BO241" s="457">
        <v>0</v>
      </c>
      <c r="BP241" s="457">
        <v>21.94</v>
      </c>
      <c r="BQ241" s="457">
        <v>0</v>
      </c>
      <c r="BR241" s="457">
        <v>0</v>
      </c>
      <c r="BS241" s="457">
        <v>0</v>
      </c>
      <c r="BT241" s="457">
        <v>0</v>
      </c>
      <c r="BU241" s="457">
        <v>0</v>
      </c>
      <c r="BV241" s="457">
        <v>0</v>
      </c>
      <c r="BW241" s="457">
        <v>0</v>
      </c>
      <c r="BX241" s="457">
        <v>0</v>
      </c>
      <c r="BY241" s="457">
        <v>0</v>
      </c>
      <c r="BZ241" s="457">
        <v>0</v>
      </c>
      <c r="CA241" s="457">
        <v>0</v>
      </c>
      <c r="CB241" s="457">
        <v>0</v>
      </c>
      <c r="CC241" s="457">
        <v>0</v>
      </c>
      <c r="CD241" s="457">
        <v>0</v>
      </c>
      <c r="CE241" s="457">
        <v>370.92</v>
      </c>
      <c r="CF241" s="457">
        <v>0</v>
      </c>
      <c r="CG241" s="457">
        <v>0</v>
      </c>
      <c r="CH241" s="457">
        <v>0</v>
      </c>
      <c r="CI241" s="457">
        <v>0</v>
      </c>
      <c r="CJ241" s="457">
        <v>0</v>
      </c>
      <c r="CK241" s="457">
        <v>0</v>
      </c>
      <c r="CL241" s="457">
        <v>0</v>
      </c>
      <c r="CM241" s="457">
        <v>0</v>
      </c>
      <c r="CN241" s="457">
        <v>287.01</v>
      </c>
      <c r="CO241" s="457">
        <v>0</v>
      </c>
      <c r="CP241" s="457">
        <v>0</v>
      </c>
      <c r="CQ241" s="457">
        <v>0</v>
      </c>
      <c r="CR241" s="457">
        <v>0</v>
      </c>
      <c r="CS241" s="457">
        <v>0</v>
      </c>
      <c r="CT241" s="457">
        <v>0</v>
      </c>
      <c r="CU241" s="457">
        <v>0</v>
      </c>
      <c r="CV241" s="457">
        <v>0</v>
      </c>
      <c r="CW241" s="457">
        <v>5211.5600000000004</v>
      </c>
      <c r="CX241" s="457">
        <v>789.75</v>
      </c>
      <c r="CY241" s="457">
        <v>1546</v>
      </c>
      <c r="CZ241" s="457">
        <v>300.52999999999997</v>
      </c>
      <c r="DA241" s="457">
        <v>0</v>
      </c>
      <c r="DB241" s="457">
        <v>0</v>
      </c>
      <c r="DC241" s="457">
        <v>0</v>
      </c>
      <c r="DD241" s="457">
        <v>0</v>
      </c>
      <c r="DE241" s="457">
        <v>0</v>
      </c>
      <c r="DF241" s="457">
        <v>0</v>
      </c>
      <c r="DG241" s="457">
        <v>0</v>
      </c>
      <c r="DH241" s="457">
        <v>0</v>
      </c>
      <c r="DI241" s="457">
        <v>1582.01</v>
      </c>
      <c r="DJ241" s="457">
        <v>283</v>
      </c>
      <c r="DK241" s="457">
        <v>0</v>
      </c>
      <c r="DL241" s="457">
        <v>0</v>
      </c>
      <c r="DM241" s="457">
        <v>0</v>
      </c>
      <c r="DN241" s="457">
        <v>0</v>
      </c>
      <c r="DO241" s="457">
        <v>0</v>
      </c>
      <c r="DP241" s="457">
        <v>0</v>
      </c>
      <c r="DQ241" s="457">
        <v>0</v>
      </c>
      <c r="DR241" s="457">
        <v>220766</v>
      </c>
      <c r="DS241" s="457">
        <v>0</v>
      </c>
      <c r="DT241" s="457">
        <v>132496</v>
      </c>
      <c r="DU241" s="457">
        <v>31611</v>
      </c>
      <c r="DV241" s="457">
        <v>112690</v>
      </c>
      <c r="DW241" s="457">
        <v>18997</v>
      </c>
      <c r="DX241" s="457">
        <v>0</v>
      </c>
      <c r="DY241" s="362">
        <v>12594</v>
      </c>
      <c r="DZ241">
        <v>121</v>
      </c>
      <c r="EA241">
        <v>0</v>
      </c>
    </row>
    <row r="242" spans="1:131">
      <c r="A242" s="362" t="s">
        <v>2807</v>
      </c>
      <c r="B242" s="457">
        <v>2970</v>
      </c>
      <c r="C242" s="457">
        <v>270</v>
      </c>
      <c r="D242" s="457">
        <v>0</v>
      </c>
      <c r="E242" s="457">
        <v>724</v>
      </c>
      <c r="F242" s="457">
        <v>0</v>
      </c>
      <c r="G242" s="457">
        <v>0</v>
      </c>
      <c r="H242" s="457">
        <v>1130</v>
      </c>
      <c r="I242" s="457">
        <v>0</v>
      </c>
      <c r="J242" s="457">
        <v>0</v>
      </c>
      <c r="K242" s="457">
        <v>66</v>
      </c>
      <c r="L242" s="457">
        <v>0</v>
      </c>
      <c r="M242" s="457">
        <v>0</v>
      </c>
      <c r="N242" s="457">
        <v>23522</v>
      </c>
      <c r="O242" s="457">
        <v>0</v>
      </c>
      <c r="P242" s="457">
        <v>0</v>
      </c>
      <c r="Q242" s="457">
        <v>0</v>
      </c>
      <c r="R242" s="457">
        <v>0</v>
      </c>
      <c r="S242" s="457">
        <v>0</v>
      </c>
      <c r="T242" s="457">
        <v>0</v>
      </c>
      <c r="U242" s="457">
        <v>0</v>
      </c>
      <c r="V242" s="457">
        <v>0</v>
      </c>
      <c r="W242" s="457">
        <v>0</v>
      </c>
      <c r="X242" s="457">
        <v>0</v>
      </c>
      <c r="Y242" s="457">
        <v>0</v>
      </c>
      <c r="Z242" s="457">
        <v>0</v>
      </c>
      <c r="AA242" s="457">
        <v>0</v>
      </c>
      <c r="AB242" s="457">
        <v>0</v>
      </c>
      <c r="AC242" s="457">
        <v>0</v>
      </c>
      <c r="AD242" s="457">
        <v>0</v>
      </c>
      <c r="AE242" s="457">
        <v>0</v>
      </c>
      <c r="AF242" s="457">
        <v>0</v>
      </c>
      <c r="AG242" s="457">
        <v>0</v>
      </c>
      <c r="AH242" s="457">
        <v>0</v>
      </c>
      <c r="AI242" s="457">
        <v>3724</v>
      </c>
      <c r="AJ242" s="457">
        <v>3613</v>
      </c>
      <c r="AK242" s="457">
        <v>0</v>
      </c>
      <c r="AL242" s="457">
        <v>0</v>
      </c>
      <c r="AM242" s="457">
        <v>0</v>
      </c>
      <c r="AN242" s="457">
        <v>0</v>
      </c>
      <c r="AO242" s="457">
        <v>1145</v>
      </c>
      <c r="AP242" s="457">
        <v>481</v>
      </c>
      <c r="AQ242" s="457">
        <v>725</v>
      </c>
      <c r="AR242" s="457">
        <v>334</v>
      </c>
      <c r="AS242" s="457">
        <v>0</v>
      </c>
      <c r="AT242" s="457">
        <v>0</v>
      </c>
      <c r="AU242" s="457">
        <v>177</v>
      </c>
      <c r="AV242" s="457">
        <v>0</v>
      </c>
      <c r="AW242" s="457">
        <v>0</v>
      </c>
      <c r="AX242" s="457">
        <v>2323</v>
      </c>
      <c r="AY242" s="457">
        <v>0</v>
      </c>
      <c r="AZ242" s="457">
        <v>0</v>
      </c>
      <c r="BA242" s="457">
        <v>3172</v>
      </c>
      <c r="BB242" s="457">
        <v>0</v>
      </c>
      <c r="BC242" s="457">
        <v>0</v>
      </c>
      <c r="BD242" s="457">
        <v>17</v>
      </c>
      <c r="BE242" s="457">
        <v>0</v>
      </c>
      <c r="BF242" s="457">
        <v>0</v>
      </c>
      <c r="BG242" s="457">
        <v>0</v>
      </c>
      <c r="BH242" s="457">
        <v>0</v>
      </c>
      <c r="BI242" s="457">
        <v>0</v>
      </c>
      <c r="BJ242" s="457">
        <v>0</v>
      </c>
      <c r="BK242" s="457">
        <v>0</v>
      </c>
      <c r="BL242" s="457">
        <v>0</v>
      </c>
      <c r="BM242" s="457">
        <v>0</v>
      </c>
      <c r="BN242" s="457">
        <v>0</v>
      </c>
      <c r="BO242" s="457">
        <v>0</v>
      </c>
      <c r="BP242" s="457">
        <v>1471</v>
      </c>
      <c r="BQ242" s="457">
        <v>0</v>
      </c>
      <c r="BR242" s="457">
        <v>0</v>
      </c>
      <c r="BS242" s="457">
        <v>0</v>
      </c>
      <c r="BT242" s="457">
        <v>0</v>
      </c>
      <c r="BU242" s="457">
        <v>0</v>
      </c>
      <c r="BV242" s="457">
        <v>0</v>
      </c>
      <c r="BW242" s="457">
        <v>0</v>
      </c>
      <c r="BX242" s="457">
        <v>0</v>
      </c>
      <c r="BY242" s="457">
        <v>0</v>
      </c>
      <c r="BZ242" s="457">
        <v>0</v>
      </c>
      <c r="CA242" s="457">
        <v>0</v>
      </c>
      <c r="CB242" s="457">
        <v>0</v>
      </c>
      <c r="CC242" s="457">
        <v>0</v>
      </c>
      <c r="CD242" s="457">
        <v>0</v>
      </c>
      <c r="CE242" s="457">
        <v>221</v>
      </c>
      <c r="CF242" s="457">
        <v>0</v>
      </c>
      <c r="CG242" s="457">
        <v>0</v>
      </c>
      <c r="CH242" s="457">
        <v>0</v>
      </c>
      <c r="CI242" s="457">
        <v>0</v>
      </c>
      <c r="CJ242" s="457">
        <v>0</v>
      </c>
      <c r="CK242" s="457">
        <v>0</v>
      </c>
      <c r="CL242" s="457">
        <v>0</v>
      </c>
      <c r="CM242" s="457">
        <v>0</v>
      </c>
      <c r="CN242" s="457">
        <v>0</v>
      </c>
      <c r="CO242" s="457">
        <v>0</v>
      </c>
      <c r="CP242" s="457">
        <v>0</v>
      </c>
      <c r="CQ242" s="457">
        <v>0</v>
      </c>
      <c r="CR242" s="457">
        <v>0</v>
      </c>
      <c r="CS242" s="457">
        <v>0</v>
      </c>
      <c r="CT242" s="457">
        <v>0</v>
      </c>
      <c r="CU242" s="457">
        <v>0</v>
      </c>
      <c r="CV242" s="457">
        <v>0</v>
      </c>
      <c r="CW242" s="457">
        <v>7216</v>
      </c>
      <c r="CX242" s="457">
        <v>0</v>
      </c>
      <c r="CY242" s="457">
        <v>0</v>
      </c>
      <c r="CZ242" s="457">
        <v>0</v>
      </c>
      <c r="DA242" s="457">
        <v>0</v>
      </c>
      <c r="DB242" s="457">
        <v>0</v>
      </c>
      <c r="DC242" s="457">
        <v>0</v>
      </c>
      <c r="DD242" s="457">
        <v>0</v>
      </c>
      <c r="DE242" s="457">
        <v>0</v>
      </c>
      <c r="DF242" s="457">
        <v>0</v>
      </c>
      <c r="DG242" s="457">
        <v>0</v>
      </c>
      <c r="DH242" s="457">
        <v>0</v>
      </c>
      <c r="DI242" s="457">
        <v>7148</v>
      </c>
      <c r="DJ242" s="457">
        <v>0</v>
      </c>
      <c r="DK242" s="457">
        <v>3096</v>
      </c>
      <c r="DL242" s="457">
        <v>0</v>
      </c>
      <c r="DM242" s="457">
        <v>0</v>
      </c>
      <c r="DN242" s="457">
        <v>0</v>
      </c>
      <c r="DO242" s="457">
        <v>0</v>
      </c>
      <c r="DP242" s="457">
        <v>0</v>
      </c>
      <c r="DQ242" s="457">
        <v>0</v>
      </c>
      <c r="DR242" s="457">
        <v>234387</v>
      </c>
      <c r="DS242" s="457">
        <v>0</v>
      </c>
      <c r="DT242" s="457">
        <v>203250</v>
      </c>
      <c r="DU242" s="457">
        <v>3616</v>
      </c>
      <c r="DV242" s="457">
        <v>29929</v>
      </c>
      <c r="DW242" s="457">
        <v>17911</v>
      </c>
      <c r="DX242" s="457">
        <v>0</v>
      </c>
      <c r="DY242" s="362">
        <v>13952</v>
      </c>
      <c r="DZ242">
        <v>15989</v>
      </c>
      <c r="EA242">
        <v>0</v>
      </c>
    </row>
    <row r="243" spans="1:131">
      <c r="A243" s="362" t="s">
        <v>3137</v>
      </c>
      <c r="B243" s="457">
        <v>3391.9052900000002</v>
      </c>
      <c r="C243" s="457">
        <v>158.25308999999999</v>
      </c>
      <c r="D243" s="457">
        <v>0</v>
      </c>
      <c r="E243" s="457">
        <v>474.63306999999998</v>
      </c>
      <c r="F243" s="457">
        <v>0</v>
      </c>
      <c r="G243" s="457">
        <v>0</v>
      </c>
      <c r="H243" s="457">
        <v>2429.9297299999998</v>
      </c>
      <c r="I243" s="457">
        <v>0</v>
      </c>
      <c r="J243" s="457">
        <v>0</v>
      </c>
      <c r="K243" s="457">
        <v>0</v>
      </c>
      <c r="L243" s="457">
        <v>0</v>
      </c>
      <c r="M243" s="457">
        <v>0</v>
      </c>
      <c r="N243" s="457">
        <v>10228.19954</v>
      </c>
      <c r="O243" s="457">
        <v>0</v>
      </c>
      <c r="P243" s="457">
        <v>0</v>
      </c>
      <c r="Q243" s="457">
        <v>0</v>
      </c>
      <c r="R243" s="457">
        <v>0</v>
      </c>
      <c r="S243" s="457">
        <v>0</v>
      </c>
      <c r="T243" s="457">
        <v>0</v>
      </c>
      <c r="U243" s="457">
        <v>0</v>
      </c>
      <c r="V243" s="457">
        <v>0</v>
      </c>
      <c r="W243" s="457">
        <v>0</v>
      </c>
      <c r="X243" s="457">
        <v>0</v>
      </c>
      <c r="Y243" s="457">
        <v>0</v>
      </c>
      <c r="Z243" s="457">
        <v>0</v>
      </c>
      <c r="AA243" s="457">
        <v>0</v>
      </c>
      <c r="AB243" s="457">
        <v>0</v>
      </c>
      <c r="AC243" s="457">
        <v>0</v>
      </c>
      <c r="AD243" s="457">
        <v>0</v>
      </c>
      <c r="AE243" s="457">
        <v>0</v>
      </c>
      <c r="AF243" s="457">
        <v>0</v>
      </c>
      <c r="AG243" s="457">
        <v>0</v>
      </c>
      <c r="AH243" s="457">
        <v>0</v>
      </c>
      <c r="AI243" s="457">
        <v>1267.86931</v>
      </c>
      <c r="AJ243" s="457">
        <v>0</v>
      </c>
      <c r="AK243" s="457">
        <v>0</v>
      </c>
      <c r="AL243" s="457">
        <v>0</v>
      </c>
      <c r="AM243" s="457">
        <v>0</v>
      </c>
      <c r="AN243" s="457">
        <v>0</v>
      </c>
      <c r="AO243" s="457">
        <v>2716.1341900000002</v>
      </c>
      <c r="AP243" s="457">
        <v>6235.0891199999996</v>
      </c>
      <c r="AQ243" s="457">
        <v>0</v>
      </c>
      <c r="AR243" s="457">
        <v>2.7374999999999998</v>
      </c>
      <c r="AS243" s="457">
        <v>0</v>
      </c>
      <c r="AT243" s="457">
        <v>0</v>
      </c>
      <c r="AU243" s="457">
        <v>934.62893999999994</v>
      </c>
      <c r="AV243" s="457">
        <v>0</v>
      </c>
      <c r="AW243" s="457">
        <v>0</v>
      </c>
      <c r="AX243" s="457">
        <v>2154.0174499999998</v>
      </c>
      <c r="AY243" s="457">
        <v>0</v>
      </c>
      <c r="AZ243" s="457">
        <v>0</v>
      </c>
      <c r="BA243" s="457">
        <v>0</v>
      </c>
      <c r="BB243" s="457">
        <v>0</v>
      </c>
      <c r="BC243" s="457">
        <v>0</v>
      </c>
      <c r="BD243" s="457">
        <v>1.8</v>
      </c>
      <c r="BE243" s="457">
        <v>0</v>
      </c>
      <c r="BF243" s="457">
        <v>0</v>
      </c>
      <c r="BG243" s="457">
        <v>126.32633</v>
      </c>
      <c r="BH243" s="457">
        <v>0</v>
      </c>
      <c r="BI243" s="457">
        <v>0</v>
      </c>
      <c r="BJ243" s="457">
        <v>0</v>
      </c>
      <c r="BK243" s="457">
        <v>0</v>
      </c>
      <c r="BL243" s="457">
        <v>0</v>
      </c>
      <c r="BM243" s="457">
        <v>0</v>
      </c>
      <c r="BN243" s="457">
        <v>0</v>
      </c>
      <c r="BO243" s="457">
        <v>0</v>
      </c>
      <c r="BP243" s="457">
        <v>212.97861</v>
      </c>
      <c r="BQ243" s="457">
        <v>0</v>
      </c>
      <c r="BR243" s="457">
        <v>0</v>
      </c>
      <c r="BS243" s="457">
        <v>0</v>
      </c>
      <c r="BT243" s="457">
        <v>0</v>
      </c>
      <c r="BU243" s="457">
        <v>0</v>
      </c>
      <c r="BV243" s="457">
        <v>559.66499999999996</v>
      </c>
      <c r="BW243" s="457">
        <v>0</v>
      </c>
      <c r="BX243" s="457">
        <v>0</v>
      </c>
      <c r="BY243" s="457">
        <v>0</v>
      </c>
      <c r="BZ243" s="457">
        <v>0</v>
      </c>
      <c r="CA243" s="457">
        <v>0</v>
      </c>
      <c r="CB243" s="457">
        <v>0</v>
      </c>
      <c r="CC243" s="457">
        <v>0</v>
      </c>
      <c r="CD243" s="457">
        <v>0</v>
      </c>
      <c r="CE243" s="457">
        <v>0</v>
      </c>
      <c r="CF243" s="457">
        <v>0</v>
      </c>
      <c r="CG243" s="457">
        <v>0</v>
      </c>
      <c r="CH243" s="457">
        <v>0</v>
      </c>
      <c r="CI243" s="457">
        <v>0</v>
      </c>
      <c r="CJ243" s="457">
        <v>0</v>
      </c>
      <c r="CK243" s="457">
        <v>0</v>
      </c>
      <c r="CL243" s="457">
        <v>0</v>
      </c>
      <c r="CM243" s="457">
        <v>0</v>
      </c>
      <c r="CN243" s="457">
        <v>0</v>
      </c>
      <c r="CO243" s="457">
        <v>0</v>
      </c>
      <c r="CP243" s="457">
        <v>0</v>
      </c>
      <c r="CQ243" s="457">
        <v>0</v>
      </c>
      <c r="CR243" s="457">
        <v>0</v>
      </c>
      <c r="CS243" s="457">
        <v>0</v>
      </c>
      <c r="CT243" s="457">
        <v>2223.3454400000001</v>
      </c>
      <c r="CU243" s="457">
        <v>0</v>
      </c>
      <c r="CV243" s="457">
        <v>0</v>
      </c>
      <c r="CW243" s="457">
        <v>15303.825269999999</v>
      </c>
      <c r="CX243" s="457">
        <v>10353.280150000001</v>
      </c>
      <c r="CY243" s="457">
        <v>0</v>
      </c>
      <c r="CZ243" s="457">
        <v>2611.7672600000001</v>
      </c>
      <c r="DA243" s="457">
        <v>0</v>
      </c>
      <c r="DB243" s="457">
        <v>0</v>
      </c>
      <c r="DC243" s="457">
        <v>0</v>
      </c>
      <c r="DD243" s="457">
        <v>0</v>
      </c>
      <c r="DE243" s="457">
        <v>0</v>
      </c>
      <c r="DF243" s="457">
        <v>0</v>
      </c>
      <c r="DG243" s="457">
        <v>0</v>
      </c>
      <c r="DH243" s="457">
        <v>0</v>
      </c>
      <c r="DI243" s="457">
        <v>2814.94328</v>
      </c>
      <c r="DJ243" s="457">
        <v>0</v>
      </c>
      <c r="DK243" s="457">
        <v>6446</v>
      </c>
      <c r="DL243" s="457">
        <v>0</v>
      </c>
      <c r="DM243" s="457">
        <v>0</v>
      </c>
      <c r="DN243" s="457">
        <v>0</v>
      </c>
      <c r="DO243" s="457">
        <v>0</v>
      </c>
      <c r="DP243" s="457">
        <v>0</v>
      </c>
      <c r="DQ243" s="457">
        <v>0</v>
      </c>
      <c r="DR243" s="457">
        <v>564010</v>
      </c>
      <c r="DS243" s="457">
        <v>0</v>
      </c>
      <c r="DT243" s="457">
        <v>377027</v>
      </c>
      <c r="DU243" s="457">
        <v>179021</v>
      </c>
      <c r="DV243" s="457">
        <v>33327</v>
      </c>
      <c r="DW243" s="457">
        <v>2529</v>
      </c>
      <c r="DX243" s="457">
        <v>0</v>
      </c>
      <c r="DY243" s="362">
        <v>9356</v>
      </c>
      <c r="DZ243">
        <v>21235</v>
      </c>
      <c r="EA243">
        <v>0</v>
      </c>
    </row>
    <row r="244" spans="1:131">
      <c r="A244" s="362" t="s">
        <v>2216</v>
      </c>
      <c r="B244" s="457">
        <v>2175</v>
      </c>
      <c r="C244" s="457">
        <v>1641</v>
      </c>
      <c r="D244" s="457">
        <v>0</v>
      </c>
      <c r="E244" s="457">
        <v>0</v>
      </c>
      <c r="F244" s="457">
        <v>2887</v>
      </c>
      <c r="G244" s="457">
        <v>0</v>
      </c>
      <c r="H244" s="457">
        <v>161</v>
      </c>
      <c r="I244" s="457">
        <v>87</v>
      </c>
      <c r="J244" s="457">
        <v>0</v>
      </c>
      <c r="K244" s="457">
        <v>0</v>
      </c>
      <c r="L244" s="457">
        <v>0</v>
      </c>
      <c r="M244" s="457">
        <v>0</v>
      </c>
      <c r="N244" s="457">
        <v>17731</v>
      </c>
      <c r="O244" s="457">
        <v>0</v>
      </c>
      <c r="P244" s="457">
        <v>0</v>
      </c>
      <c r="Q244" s="457">
        <v>0</v>
      </c>
      <c r="R244" s="457">
        <v>0</v>
      </c>
      <c r="S244" s="457">
        <v>0</v>
      </c>
      <c r="T244" s="457">
        <v>0</v>
      </c>
      <c r="U244" s="457">
        <v>0</v>
      </c>
      <c r="V244" s="457">
        <v>0</v>
      </c>
      <c r="W244" s="457">
        <v>0</v>
      </c>
      <c r="X244" s="457">
        <v>0</v>
      </c>
      <c r="Y244" s="457">
        <v>0</v>
      </c>
      <c r="Z244" s="457">
        <v>0</v>
      </c>
      <c r="AA244" s="457">
        <v>0</v>
      </c>
      <c r="AB244" s="457">
        <v>0</v>
      </c>
      <c r="AC244" s="457">
        <v>0</v>
      </c>
      <c r="AD244" s="457">
        <v>0</v>
      </c>
      <c r="AE244" s="457">
        <v>0</v>
      </c>
      <c r="AF244" s="457">
        <v>0</v>
      </c>
      <c r="AG244" s="457">
        <v>0</v>
      </c>
      <c r="AH244" s="457">
        <v>0</v>
      </c>
      <c r="AI244" s="457">
        <v>421</v>
      </c>
      <c r="AJ244" s="457">
        <v>36</v>
      </c>
      <c r="AK244" s="457">
        <v>0</v>
      </c>
      <c r="AL244" s="457">
        <v>0</v>
      </c>
      <c r="AM244" s="457">
        <v>96</v>
      </c>
      <c r="AN244" s="457">
        <v>0</v>
      </c>
      <c r="AO244" s="457">
        <v>65108</v>
      </c>
      <c r="AP244" s="457">
        <v>4394</v>
      </c>
      <c r="AQ244" s="457">
        <v>4211</v>
      </c>
      <c r="AR244" s="457">
        <v>1356</v>
      </c>
      <c r="AS244" s="457">
        <v>468</v>
      </c>
      <c r="AT244" s="457">
        <v>0</v>
      </c>
      <c r="AU244" s="457">
        <v>6241</v>
      </c>
      <c r="AV244" s="457">
        <v>0</v>
      </c>
      <c r="AW244" s="457">
        <v>0</v>
      </c>
      <c r="AX244" s="457">
        <v>201</v>
      </c>
      <c r="AY244" s="457">
        <v>185</v>
      </c>
      <c r="AZ244" s="457">
        <v>0</v>
      </c>
      <c r="BA244" s="457">
        <v>0</v>
      </c>
      <c r="BB244" s="457">
        <v>0</v>
      </c>
      <c r="BC244" s="457">
        <v>0</v>
      </c>
      <c r="BD244" s="457">
        <v>987</v>
      </c>
      <c r="BE244" s="457">
        <v>0</v>
      </c>
      <c r="BF244" s="457">
        <v>0</v>
      </c>
      <c r="BG244" s="457">
        <v>7</v>
      </c>
      <c r="BH244" s="457">
        <v>79</v>
      </c>
      <c r="BI244" s="457">
        <v>0</v>
      </c>
      <c r="BJ244" s="457">
        <v>0</v>
      </c>
      <c r="BK244" s="457">
        <v>0</v>
      </c>
      <c r="BL244" s="457">
        <v>0</v>
      </c>
      <c r="BM244" s="457">
        <v>703</v>
      </c>
      <c r="BN244" s="457">
        <v>26</v>
      </c>
      <c r="BO244" s="457">
        <v>0</v>
      </c>
      <c r="BP244" s="457">
        <v>245</v>
      </c>
      <c r="BQ244" s="457">
        <v>0</v>
      </c>
      <c r="BR244" s="457">
        <v>0</v>
      </c>
      <c r="BS244" s="457">
        <v>0</v>
      </c>
      <c r="BT244" s="457">
        <v>0</v>
      </c>
      <c r="BU244" s="457">
        <v>0</v>
      </c>
      <c r="BV244" s="457">
        <v>28</v>
      </c>
      <c r="BW244" s="457">
        <v>0</v>
      </c>
      <c r="BX244" s="457">
        <v>0</v>
      </c>
      <c r="BY244" s="457">
        <v>0</v>
      </c>
      <c r="BZ244" s="457">
        <v>0</v>
      </c>
      <c r="CA244" s="457">
        <v>0</v>
      </c>
      <c r="CB244" s="457">
        <v>0</v>
      </c>
      <c r="CC244" s="457">
        <v>0</v>
      </c>
      <c r="CD244" s="457">
        <v>0</v>
      </c>
      <c r="CE244" s="457">
        <v>234</v>
      </c>
      <c r="CF244" s="457">
        <v>0</v>
      </c>
      <c r="CG244" s="457">
        <v>0</v>
      </c>
      <c r="CH244" s="457">
        <v>0</v>
      </c>
      <c r="CI244" s="457">
        <v>0</v>
      </c>
      <c r="CJ244" s="457">
        <v>0</v>
      </c>
      <c r="CK244" s="457">
        <v>0</v>
      </c>
      <c r="CL244" s="457">
        <v>0</v>
      </c>
      <c r="CM244" s="457">
        <v>0</v>
      </c>
      <c r="CN244" s="457">
        <v>0</v>
      </c>
      <c r="CO244" s="457">
        <v>0</v>
      </c>
      <c r="CP244" s="457">
        <v>0</v>
      </c>
      <c r="CQ244" s="457">
        <v>0</v>
      </c>
      <c r="CR244" s="457">
        <v>0</v>
      </c>
      <c r="CS244" s="457">
        <v>0</v>
      </c>
      <c r="CT244" s="457">
        <v>24</v>
      </c>
      <c r="CU244" s="457">
        <v>0</v>
      </c>
      <c r="CV244" s="457">
        <v>0</v>
      </c>
      <c r="CW244" s="457">
        <v>7490</v>
      </c>
      <c r="CX244" s="457">
        <v>1025</v>
      </c>
      <c r="CY244" s="457">
        <v>0</v>
      </c>
      <c r="CZ244" s="457">
        <v>0</v>
      </c>
      <c r="DA244" s="457">
        <v>0</v>
      </c>
      <c r="DB244" s="457">
        <v>0</v>
      </c>
      <c r="DC244" s="457">
        <v>0</v>
      </c>
      <c r="DD244" s="457">
        <v>0</v>
      </c>
      <c r="DE244" s="457">
        <v>0</v>
      </c>
      <c r="DF244" s="457">
        <v>0</v>
      </c>
      <c r="DG244" s="457">
        <v>0</v>
      </c>
      <c r="DH244" s="457">
        <v>0</v>
      </c>
      <c r="DI244" s="457">
        <v>4039</v>
      </c>
      <c r="DJ244" s="457">
        <v>0</v>
      </c>
      <c r="DK244" s="457">
        <v>5527</v>
      </c>
      <c r="DL244" s="457">
        <v>0</v>
      </c>
      <c r="DM244" s="457">
        <v>0</v>
      </c>
      <c r="DN244" s="457">
        <v>0</v>
      </c>
      <c r="DO244" s="457">
        <v>1881</v>
      </c>
      <c r="DP244" s="457">
        <v>0</v>
      </c>
      <c r="DQ244" s="457">
        <v>0</v>
      </c>
      <c r="DR244" s="457">
        <v>700801</v>
      </c>
      <c r="DS244" s="457">
        <v>275665</v>
      </c>
      <c r="DT244" s="457">
        <v>464875</v>
      </c>
      <c r="DU244" s="457">
        <v>0</v>
      </c>
      <c r="DV244" s="457">
        <v>0</v>
      </c>
      <c r="DW244" s="457">
        <v>22770</v>
      </c>
      <c r="DX244" s="457">
        <v>24100</v>
      </c>
      <c r="DY244" s="362">
        <v>1366</v>
      </c>
      <c r="DZ244">
        <v>60458</v>
      </c>
      <c r="EA244">
        <v>7065</v>
      </c>
    </row>
    <row r="245" spans="1:131">
      <c r="A245" s="362" t="s">
        <v>2783</v>
      </c>
      <c r="B245" s="457">
        <v>371</v>
      </c>
      <c r="C245" s="457">
        <v>1047</v>
      </c>
      <c r="D245" s="457">
        <v>0</v>
      </c>
      <c r="E245" s="457">
        <v>67</v>
      </c>
      <c r="F245" s="457">
        <v>1614</v>
      </c>
      <c r="G245" s="457">
        <v>0</v>
      </c>
      <c r="H245" s="457">
        <v>221</v>
      </c>
      <c r="I245" s="457">
        <v>1466</v>
      </c>
      <c r="J245" s="457">
        <v>0</v>
      </c>
      <c r="K245" s="457">
        <v>0</v>
      </c>
      <c r="L245" s="457">
        <v>74</v>
      </c>
      <c r="M245" s="457">
        <v>0</v>
      </c>
      <c r="N245" s="457">
        <v>22425</v>
      </c>
      <c r="O245" s="457">
        <v>0</v>
      </c>
      <c r="P245" s="457">
        <v>0</v>
      </c>
      <c r="Q245" s="457">
        <v>0</v>
      </c>
      <c r="R245" s="457">
        <v>0</v>
      </c>
      <c r="S245" s="457">
        <v>0</v>
      </c>
      <c r="T245" s="457">
        <v>51</v>
      </c>
      <c r="U245" s="457">
        <v>0</v>
      </c>
      <c r="V245" s="457">
        <v>0</v>
      </c>
      <c r="W245" s="457">
        <v>0</v>
      </c>
      <c r="X245" s="457">
        <v>0</v>
      </c>
      <c r="Y245" s="457">
        <v>0</v>
      </c>
      <c r="Z245" s="457">
        <v>0</v>
      </c>
      <c r="AA245" s="457">
        <v>0</v>
      </c>
      <c r="AB245" s="457">
        <v>0</v>
      </c>
      <c r="AC245" s="457">
        <v>0</v>
      </c>
      <c r="AD245" s="457">
        <v>0</v>
      </c>
      <c r="AE245" s="457">
        <v>0</v>
      </c>
      <c r="AF245" s="457">
        <v>0</v>
      </c>
      <c r="AG245" s="457">
        <v>0</v>
      </c>
      <c r="AH245" s="457">
        <v>0</v>
      </c>
      <c r="AI245" s="457">
        <v>5122</v>
      </c>
      <c r="AJ245" s="457">
        <v>3464</v>
      </c>
      <c r="AK245" s="457">
        <v>0</v>
      </c>
      <c r="AL245" s="457">
        <v>0</v>
      </c>
      <c r="AM245" s="457">
        <v>0</v>
      </c>
      <c r="AN245" s="457">
        <v>0</v>
      </c>
      <c r="AO245" s="457">
        <v>57496</v>
      </c>
      <c r="AP245" s="457">
        <v>11</v>
      </c>
      <c r="AQ245" s="457">
        <v>5930</v>
      </c>
      <c r="AR245" s="457">
        <v>295</v>
      </c>
      <c r="AS245" s="457">
        <v>0</v>
      </c>
      <c r="AT245" s="457">
        <v>0</v>
      </c>
      <c r="AU245" s="457">
        <v>921</v>
      </c>
      <c r="AV245" s="457">
        <v>0</v>
      </c>
      <c r="AW245" s="457">
        <v>0</v>
      </c>
      <c r="AX245" s="457">
        <v>1715</v>
      </c>
      <c r="AY245" s="457">
        <v>222</v>
      </c>
      <c r="AZ245" s="457">
        <v>0</v>
      </c>
      <c r="BA245" s="457">
        <v>0</v>
      </c>
      <c r="BB245" s="457">
        <v>0</v>
      </c>
      <c r="BC245" s="457">
        <v>0</v>
      </c>
      <c r="BD245" s="457">
        <v>19</v>
      </c>
      <c r="BE245" s="457">
        <v>0</v>
      </c>
      <c r="BF245" s="457">
        <v>0</v>
      </c>
      <c r="BG245" s="457">
        <v>48</v>
      </c>
      <c r="BH245" s="457">
        <v>0</v>
      </c>
      <c r="BI245" s="457">
        <v>0</v>
      </c>
      <c r="BJ245" s="457">
        <v>0</v>
      </c>
      <c r="BK245" s="457">
        <v>0</v>
      </c>
      <c r="BL245" s="457">
        <v>0</v>
      </c>
      <c r="BM245" s="457">
        <v>82</v>
      </c>
      <c r="BN245" s="457">
        <v>0</v>
      </c>
      <c r="BO245" s="457">
        <v>0</v>
      </c>
      <c r="BP245" s="457">
        <v>3074</v>
      </c>
      <c r="BQ245" s="457">
        <v>0</v>
      </c>
      <c r="BR245" s="457">
        <v>0</v>
      </c>
      <c r="BS245" s="457">
        <v>0</v>
      </c>
      <c r="BT245" s="457">
        <v>0</v>
      </c>
      <c r="BU245" s="457">
        <v>0</v>
      </c>
      <c r="BV245" s="457">
        <v>0</v>
      </c>
      <c r="BW245" s="457">
        <v>0</v>
      </c>
      <c r="BX245" s="457">
        <v>0</v>
      </c>
      <c r="BY245" s="457">
        <v>0</v>
      </c>
      <c r="BZ245" s="457">
        <v>0</v>
      </c>
      <c r="CA245" s="457">
        <v>0</v>
      </c>
      <c r="CB245" s="457">
        <v>123</v>
      </c>
      <c r="CC245" s="457">
        <v>0</v>
      </c>
      <c r="CD245" s="457">
        <v>0</v>
      </c>
      <c r="CE245" s="457">
        <v>357</v>
      </c>
      <c r="CF245" s="457">
        <v>0</v>
      </c>
      <c r="CG245" s="457">
        <v>0</v>
      </c>
      <c r="CH245" s="457">
        <v>115</v>
      </c>
      <c r="CI245" s="457">
        <v>0</v>
      </c>
      <c r="CJ245" s="457">
        <v>0</v>
      </c>
      <c r="CK245" s="457">
        <v>0</v>
      </c>
      <c r="CL245" s="457">
        <v>0</v>
      </c>
      <c r="CM245" s="457">
        <v>0</v>
      </c>
      <c r="CN245" s="457">
        <v>0</v>
      </c>
      <c r="CO245" s="457">
        <v>0</v>
      </c>
      <c r="CP245" s="457">
        <v>0</v>
      </c>
      <c r="CQ245" s="457">
        <v>0</v>
      </c>
      <c r="CR245" s="457">
        <v>0</v>
      </c>
      <c r="CS245" s="457">
        <v>0</v>
      </c>
      <c r="CT245" s="457">
        <v>142</v>
      </c>
      <c r="CU245" s="457">
        <v>0</v>
      </c>
      <c r="CV245" s="457">
        <v>0</v>
      </c>
      <c r="CW245" s="457">
        <v>17211</v>
      </c>
      <c r="CX245" s="457">
        <v>6069</v>
      </c>
      <c r="CY245" s="457">
        <v>0</v>
      </c>
      <c r="CZ245" s="457">
        <v>0</v>
      </c>
      <c r="DA245" s="457">
        <v>0</v>
      </c>
      <c r="DB245" s="457">
        <v>0</v>
      </c>
      <c r="DC245" s="457">
        <v>0</v>
      </c>
      <c r="DD245" s="457">
        <v>0</v>
      </c>
      <c r="DE245" s="457">
        <v>0</v>
      </c>
      <c r="DF245" s="457">
        <v>0</v>
      </c>
      <c r="DG245" s="457">
        <v>0</v>
      </c>
      <c r="DH245" s="457">
        <v>0</v>
      </c>
      <c r="DI245" s="457">
        <v>5815</v>
      </c>
      <c r="DJ245" s="457">
        <v>0</v>
      </c>
      <c r="DK245" s="457">
        <v>963</v>
      </c>
      <c r="DL245" s="457">
        <v>0</v>
      </c>
      <c r="DM245" s="457">
        <v>0</v>
      </c>
      <c r="DN245" s="457">
        <v>1757</v>
      </c>
      <c r="DO245" s="457">
        <v>10953</v>
      </c>
      <c r="DP245" s="457">
        <v>0</v>
      </c>
      <c r="DQ245" s="457">
        <v>0</v>
      </c>
      <c r="DR245" s="457">
        <v>982553</v>
      </c>
      <c r="DS245" s="457">
        <v>314344</v>
      </c>
      <c r="DT245" s="457">
        <v>677233</v>
      </c>
      <c r="DU245" s="457">
        <v>138970</v>
      </c>
      <c r="DV245" s="457">
        <v>31895</v>
      </c>
      <c r="DW245" s="457">
        <v>20410</v>
      </c>
      <c r="DX245" s="457">
        <v>8521.94</v>
      </c>
      <c r="DY245" s="362">
        <v>1530</v>
      </c>
      <c r="DZ245">
        <v>2565</v>
      </c>
      <c r="EA245">
        <v>8308</v>
      </c>
    </row>
    <row r="246" spans="1:131">
      <c r="A246" s="362" t="s">
        <v>2624</v>
      </c>
      <c r="B246" s="457">
        <v>497.98437999999999</v>
      </c>
      <c r="C246" s="457">
        <v>5342.79</v>
      </c>
      <c r="D246" s="457">
        <v>0</v>
      </c>
      <c r="E246" s="457">
        <v>0</v>
      </c>
      <c r="F246" s="457">
        <v>2823.48</v>
      </c>
      <c r="G246" s="457">
        <v>579</v>
      </c>
      <c r="H246" s="457">
        <v>0</v>
      </c>
      <c r="I246" s="457">
        <v>523.72</v>
      </c>
      <c r="J246" s="457">
        <v>0</v>
      </c>
      <c r="K246" s="457">
        <v>0</v>
      </c>
      <c r="L246" s="457">
        <v>0</v>
      </c>
      <c r="M246" s="457">
        <v>640</v>
      </c>
      <c r="N246" s="457">
        <v>20459</v>
      </c>
      <c r="O246" s="457">
        <v>6119.03</v>
      </c>
      <c r="P246" s="457">
        <v>0</v>
      </c>
      <c r="Q246" s="457">
        <v>53</v>
      </c>
      <c r="R246" s="457">
        <v>0</v>
      </c>
      <c r="S246" s="457">
        <v>0</v>
      </c>
      <c r="T246" s="457">
        <v>192</v>
      </c>
      <c r="U246" s="457">
        <v>0</v>
      </c>
      <c r="V246" s="457">
        <v>0</v>
      </c>
      <c r="W246" s="457">
        <v>4.2300000000000004</v>
      </c>
      <c r="X246" s="457">
        <v>0</v>
      </c>
      <c r="Y246" s="457">
        <v>0</v>
      </c>
      <c r="Z246" s="457">
        <v>0</v>
      </c>
      <c r="AA246" s="457">
        <v>0</v>
      </c>
      <c r="AB246" s="457">
        <v>0</v>
      </c>
      <c r="AC246" s="457">
        <v>0</v>
      </c>
      <c r="AD246" s="457">
        <v>0</v>
      </c>
      <c r="AE246" s="457">
        <v>0</v>
      </c>
      <c r="AF246" s="457">
        <v>0</v>
      </c>
      <c r="AG246" s="457">
        <v>0</v>
      </c>
      <c r="AH246" s="457">
        <v>0</v>
      </c>
      <c r="AI246" s="457">
        <v>1132</v>
      </c>
      <c r="AJ246" s="457">
        <v>0</v>
      </c>
      <c r="AK246" s="457">
        <v>0</v>
      </c>
      <c r="AL246" s="457">
        <v>0</v>
      </c>
      <c r="AM246" s="457">
        <v>0</v>
      </c>
      <c r="AN246" s="457">
        <v>0</v>
      </c>
      <c r="AO246" s="457">
        <v>69725.600000000006</v>
      </c>
      <c r="AP246" s="457">
        <v>10470.93</v>
      </c>
      <c r="AQ246" s="457">
        <v>9465</v>
      </c>
      <c r="AR246" s="457">
        <v>105.02</v>
      </c>
      <c r="AS246" s="457">
        <v>554.27</v>
      </c>
      <c r="AT246" s="457">
        <v>0</v>
      </c>
      <c r="AU246" s="457">
        <v>3296</v>
      </c>
      <c r="AV246" s="457">
        <v>202.73</v>
      </c>
      <c r="AW246" s="457">
        <v>0</v>
      </c>
      <c r="AX246" s="457">
        <v>113.36</v>
      </c>
      <c r="AY246" s="457">
        <v>0</v>
      </c>
      <c r="AZ246" s="457">
        <v>200</v>
      </c>
      <c r="BA246" s="457">
        <v>0</v>
      </c>
      <c r="BB246" s="457">
        <v>0</v>
      </c>
      <c r="BC246" s="457">
        <v>0</v>
      </c>
      <c r="BD246" s="457">
        <v>137.19</v>
      </c>
      <c r="BE246" s="457">
        <v>0</v>
      </c>
      <c r="BF246" s="457">
        <v>0</v>
      </c>
      <c r="BG246" s="457">
        <v>1103</v>
      </c>
      <c r="BH246" s="457">
        <v>47</v>
      </c>
      <c r="BI246" s="457">
        <v>0</v>
      </c>
      <c r="BJ246" s="457">
        <v>0</v>
      </c>
      <c r="BK246" s="457">
        <v>0</v>
      </c>
      <c r="BL246" s="457">
        <v>0</v>
      </c>
      <c r="BM246" s="457">
        <v>0</v>
      </c>
      <c r="BN246" s="457">
        <v>0</v>
      </c>
      <c r="BO246" s="457">
        <v>0</v>
      </c>
      <c r="BP246" s="457">
        <v>50.66</v>
      </c>
      <c r="BQ246" s="457">
        <v>0</v>
      </c>
      <c r="BR246" s="457">
        <v>0</v>
      </c>
      <c r="BS246" s="457">
        <v>0</v>
      </c>
      <c r="BT246" s="457">
        <v>0</v>
      </c>
      <c r="BU246" s="457">
        <v>0</v>
      </c>
      <c r="BV246" s="457">
        <v>0</v>
      </c>
      <c r="BW246" s="457">
        <v>0</v>
      </c>
      <c r="BX246" s="457">
        <v>0</v>
      </c>
      <c r="BY246" s="457">
        <v>0</v>
      </c>
      <c r="BZ246" s="457">
        <v>0</v>
      </c>
      <c r="CA246" s="457">
        <v>0</v>
      </c>
      <c r="CB246" s="457">
        <v>74</v>
      </c>
      <c r="CC246" s="457">
        <v>0</v>
      </c>
      <c r="CD246" s="457">
        <v>0</v>
      </c>
      <c r="CE246" s="457">
        <v>0</v>
      </c>
      <c r="CF246" s="457">
        <v>0</v>
      </c>
      <c r="CG246" s="457">
        <v>0</v>
      </c>
      <c r="CH246" s="457">
        <v>231</v>
      </c>
      <c r="CI246" s="457">
        <v>0</v>
      </c>
      <c r="CJ246" s="457">
        <v>0</v>
      </c>
      <c r="CK246" s="457">
        <v>0</v>
      </c>
      <c r="CL246" s="457">
        <v>0</v>
      </c>
      <c r="CM246" s="457">
        <v>0</v>
      </c>
      <c r="CN246" s="457">
        <v>0</v>
      </c>
      <c r="CO246" s="457">
        <v>0</v>
      </c>
      <c r="CP246" s="457">
        <v>0</v>
      </c>
      <c r="CQ246" s="457">
        <v>0</v>
      </c>
      <c r="CR246" s="457">
        <v>0</v>
      </c>
      <c r="CS246" s="457">
        <v>0</v>
      </c>
      <c r="CT246" s="457">
        <v>271</v>
      </c>
      <c r="CU246" s="457">
        <v>4995</v>
      </c>
      <c r="CV246" s="457">
        <v>0</v>
      </c>
      <c r="CW246" s="457">
        <v>5683</v>
      </c>
      <c r="CX246" s="457">
        <v>202.64</v>
      </c>
      <c r="CY246" s="457">
        <v>0</v>
      </c>
      <c r="CZ246" s="457">
        <v>0</v>
      </c>
      <c r="DA246" s="457">
        <v>0</v>
      </c>
      <c r="DB246" s="457">
        <v>0</v>
      </c>
      <c r="DC246" s="457">
        <v>0</v>
      </c>
      <c r="DD246" s="457">
        <v>0</v>
      </c>
      <c r="DE246" s="457">
        <v>0</v>
      </c>
      <c r="DF246" s="457">
        <v>0</v>
      </c>
      <c r="DG246" s="457">
        <v>0</v>
      </c>
      <c r="DH246" s="457">
        <v>0</v>
      </c>
      <c r="DI246" s="457">
        <v>12901</v>
      </c>
      <c r="DJ246" s="457">
        <v>187.33</v>
      </c>
      <c r="DK246" s="457">
        <v>121</v>
      </c>
      <c r="DL246" s="457">
        <v>29.42</v>
      </c>
      <c r="DM246" s="457">
        <v>0</v>
      </c>
      <c r="DN246" s="457">
        <v>380</v>
      </c>
      <c r="DO246" s="457">
        <v>1652</v>
      </c>
      <c r="DP246" s="457">
        <v>0</v>
      </c>
      <c r="DQ246" s="457">
        <v>0</v>
      </c>
      <c r="DR246" s="457">
        <v>1049850</v>
      </c>
      <c r="DS246" s="457">
        <v>406846</v>
      </c>
      <c r="DT246" s="457">
        <v>643807</v>
      </c>
      <c r="DU246" s="457">
        <v>215647</v>
      </c>
      <c r="DV246" s="457">
        <v>122558</v>
      </c>
      <c r="DW246" s="457">
        <v>15552</v>
      </c>
      <c r="DX246" s="457">
        <v>1932</v>
      </c>
      <c r="DY246" s="362">
        <v>361359</v>
      </c>
      <c r="DZ246">
        <v>46629</v>
      </c>
      <c r="EA246">
        <v>12044</v>
      </c>
    </row>
    <row r="247" spans="1:131">
      <c r="A247" s="362" t="s">
        <v>2672</v>
      </c>
      <c r="B247" s="457">
        <v>0</v>
      </c>
      <c r="C247" s="457">
        <v>4824</v>
      </c>
      <c r="D247" s="457">
        <v>0</v>
      </c>
      <c r="E247" s="457">
        <v>0</v>
      </c>
      <c r="F247" s="457">
        <v>4352</v>
      </c>
      <c r="G247" s="457">
        <v>0</v>
      </c>
      <c r="H247" s="457">
        <v>0</v>
      </c>
      <c r="I247" s="457">
        <v>2175</v>
      </c>
      <c r="J247" s="457">
        <v>0</v>
      </c>
      <c r="K247" s="457">
        <v>0</v>
      </c>
      <c r="L247" s="457">
        <v>0</v>
      </c>
      <c r="M247" s="457">
        <v>0</v>
      </c>
      <c r="N247" s="457">
        <v>14524</v>
      </c>
      <c r="O247" s="457">
        <v>0</v>
      </c>
      <c r="P247" s="457">
        <v>0</v>
      </c>
      <c r="Q247" s="457">
        <v>110</v>
      </c>
      <c r="R247" s="457">
        <v>0</v>
      </c>
      <c r="S247" s="457">
        <v>0</v>
      </c>
      <c r="T247" s="457">
        <v>661</v>
      </c>
      <c r="U247" s="457">
        <v>0</v>
      </c>
      <c r="V247" s="457">
        <v>0</v>
      </c>
      <c r="W247" s="457">
        <v>0</v>
      </c>
      <c r="X247" s="457">
        <v>0</v>
      </c>
      <c r="Y247" s="457">
        <v>0</v>
      </c>
      <c r="Z247" s="457">
        <v>0</v>
      </c>
      <c r="AA247" s="457">
        <v>0</v>
      </c>
      <c r="AB247" s="457">
        <v>0</v>
      </c>
      <c r="AC247" s="457">
        <v>0</v>
      </c>
      <c r="AD247" s="457">
        <v>0</v>
      </c>
      <c r="AE247" s="457">
        <v>0</v>
      </c>
      <c r="AF247" s="457">
        <v>0</v>
      </c>
      <c r="AG247" s="457">
        <v>0</v>
      </c>
      <c r="AH247" s="457">
        <v>0</v>
      </c>
      <c r="AI247" s="457">
        <v>0</v>
      </c>
      <c r="AJ247" s="457">
        <v>117</v>
      </c>
      <c r="AK247" s="457">
        <v>0</v>
      </c>
      <c r="AL247" s="457">
        <v>0</v>
      </c>
      <c r="AM247" s="457">
        <v>573</v>
      </c>
      <c r="AN247" s="457">
        <v>0</v>
      </c>
      <c r="AO247" s="457">
        <v>34829</v>
      </c>
      <c r="AP247" s="457">
        <v>4310</v>
      </c>
      <c r="AQ247" s="457">
        <v>7101</v>
      </c>
      <c r="AR247" s="457">
        <v>1992</v>
      </c>
      <c r="AS247" s="457">
        <v>0</v>
      </c>
      <c r="AT247" s="457">
        <v>0</v>
      </c>
      <c r="AU247" s="457">
        <v>1980</v>
      </c>
      <c r="AV247" s="457">
        <v>0</v>
      </c>
      <c r="AW247" s="457">
        <v>0</v>
      </c>
      <c r="AX247" s="457">
        <v>394</v>
      </c>
      <c r="AY247" s="457">
        <v>0</v>
      </c>
      <c r="AZ247" s="457">
        <v>0</v>
      </c>
      <c r="BA247" s="457">
        <v>0</v>
      </c>
      <c r="BB247" s="457">
        <v>0</v>
      </c>
      <c r="BC247" s="457">
        <v>0</v>
      </c>
      <c r="BD247" s="457">
        <v>50</v>
      </c>
      <c r="BE247" s="457">
        <v>0</v>
      </c>
      <c r="BF247" s="457">
        <v>0</v>
      </c>
      <c r="BG247" s="457">
        <v>29</v>
      </c>
      <c r="BH247" s="457">
        <v>0</v>
      </c>
      <c r="BI247" s="457">
        <v>0</v>
      </c>
      <c r="BJ247" s="457">
        <v>0</v>
      </c>
      <c r="BK247" s="457">
        <v>0</v>
      </c>
      <c r="BL247" s="457">
        <v>0</v>
      </c>
      <c r="BM247" s="457">
        <v>0</v>
      </c>
      <c r="BN247" s="457">
        <v>0</v>
      </c>
      <c r="BO247" s="457">
        <v>0</v>
      </c>
      <c r="BP247" s="457">
        <v>211</v>
      </c>
      <c r="BQ247" s="457">
        <v>0</v>
      </c>
      <c r="BR247" s="457">
        <v>0</v>
      </c>
      <c r="BS247" s="457">
        <v>0</v>
      </c>
      <c r="BT247" s="457">
        <v>0</v>
      </c>
      <c r="BU247" s="457">
        <v>0</v>
      </c>
      <c r="BV247" s="457">
        <v>6</v>
      </c>
      <c r="BW247" s="457">
        <v>0</v>
      </c>
      <c r="BX247" s="457">
        <v>0</v>
      </c>
      <c r="BY247" s="457">
        <v>0</v>
      </c>
      <c r="BZ247" s="457">
        <v>0</v>
      </c>
      <c r="CA247" s="457">
        <v>0</v>
      </c>
      <c r="CB247" s="457">
        <v>0</v>
      </c>
      <c r="CC247" s="457">
        <v>0</v>
      </c>
      <c r="CD247" s="457">
        <v>0</v>
      </c>
      <c r="CE247" s="457">
        <v>218</v>
      </c>
      <c r="CF247" s="457">
        <v>0</v>
      </c>
      <c r="CG247" s="457">
        <v>0</v>
      </c>
      <c r="CH247" s="457">
        <v>0</v>
      </c>
      <c r="CI247" s="457">
        <v>0</v>
      </c>
      <c r="CJ247" s="457">
        <v>0</v>
      </c>
      <c r="CK247" s="457">
        <v>0</v>
      </c>
      <c r="CL247" s="457">
        <v>0</v>
      </c>
      <c r="CM247" s="457">
        <v>0</v>
      </c>
      <c r="CN247" s="457">
        <v>0</v>
      </c>
      <c r="CO247" s="457">
        <v>0</v>
      </c>
      <c r="CP247" s="457">
        <v>0</v>
      </c>
      <c r="CQ247" s="457">
        <v>0</v>
      </c>
      <c r="CR247" s="457">
        <v>0</v>
      </c>
      <c r="CS247" s="457">
        <v>0</v>
      </c>
      <c r="CT247" s="457">
        <v>651</v>
      </c>
      <c r="CU247" s="457">
        <v>0</v>
      </c>
      <c r="CV247" s="457">
        <v>0</v>
      </c>
      <c r="CW247" s="457">
        <v>7187</v>
      </c>
      <c r="CX247" s="457">
        <v>7137</v>
      </c>
      <c r="CY247" s="457">
        <v>1705</v>
      </c>
      <c r="CZ247" s="457">
        <v>0</v>
      </c>
      <c r="DA247" s="457">
        <v>0</v>
      </c>
      <c r="DB247" s="457">
        <v>0</v>
      </c>
      <c r="DC247" s="457">
        <v>0</v>
      </c>
      <c r="DD247" s="457">
        <v>0</v>
      </c>
      <c r="DE247" s="457">
        <v>0</v>
      </c>
      <c r="DF247" s="457">
        <v>0</v>
      </c>
      <c r="DG247" s="457">
        <v>0</v>
      </c>
      <c r="DH247" s="457">
        <v>0</v>
      </c>
      <c r="DI247" s="457">
        <v>37925</v>
      </c>
      <c r="DJ247" s="457">
        <v>70</v>
      </c>
      <c r="DK247" s="457">
        <v>0</v>
      </c>
      <c r="DL247" s="457">
        <v>0</v>
      </c>
      <c r="DM247" s="457">
        <v>0</v>
      </c>
      <c r="DN247" s="457">
        <v>0</v>
      </c>
      <c r="DO247" s="457">
        <v>0</v>
      </c>
      <c r="DP247" s="457">
        <v>0</v>
      </c>
      <c r="DQ247" s="457">
        <v>0</v>
      </c>
      <c r="DR247" s="457">
        <v>688568</v>
      </c>
      <c r="DS247" s="457">
        <v>311647</v>
      </c>
      <c r="DT247" s="457">
        <v>498443</v>
      </c>
      <c r="DU247" s="457">
        <v>131270.546</v>
      </c>
      <c r="DV247" s="457">
        <v>20648</v>
      </c>
      <c r="DW247" s="457">
        <v>21407</v>
      </c>
      <c r="DX247" s="457">
        <v>-5136</v>
      </c>
      <c r="DY247" s="362">
        <v>26503</v>
      </c>
      <c r="DZ247">
        <v>827</v>
      </c>
      <c r="EA247">
        <v>0</v>
      </c>
    </row>
    <row r="248" spans="1:131">
      <c r="A248" s="362" t="s">
        <v>2864</v>
      </c>
      <c r="B248" s="457">
        <v>1941</v>
      </c>
      <c r="C248" s="457">
        <v>7</v>
      </c>
      <c r="D248" s="457">
        <v>0</v>
      </c>
      <c r="E248" s="457">
        <v>58</v>
      </c>
      <c r="F248" s="457">
        <v>0</v>
      </c>
      <c r="G248" s="457">
        <v>0</v>
      </c>
      <c r="H248" s="457">
        <v>448</v>
      </c>
      <c r="I248" s="457">
        <v>151</v>
      </c>
      <c r="J248" s="457">
        <v>0</v>
      </c>
      <c r="K248" s="457">
        <v>14</v>
      </c>
      <c r="L248" s="457">
        <v>0</v>
      </c>
      <c r="M248" s="457">
        <v>0</v>
      </c>
      <c r="N248" s="457">
        <v>9678</v>
      </c>
      <c r="O248" s="457">
        <v>11</v>
      </c>
      <c r="P248" s="457">
        <v>0</v>
      </c>
      <c r="Q248" s="457">
        <v>0</v>
      </c>
      <c r="R248" s="457">
        <v>0</v>
      </c>
      <c r="S248" s="457">
        <v>0</v>
      </c>
      <c r="T248" s="457">
        <v>0</v>
      </c>
      <c r="U248" s="457">
        <v>0</v>
      </c>
      <c r="V248" s="457">
        <v>0</v>
      </c>
      <c r="W248" s="457">
        <v>0</v>
      </c>
      <c r="X248" s="457">
        <v>0</v>
      </c>
      <c r="Y248" s="457">
        <v>0</v>
      </c>
      <c r="Z248" s="457">
        <v>0</v>
      </c>
      <c r="AA248" s="457">
        <v>0</v>
      </c>
      <c r="AB248" s="457">
        <v>0</v>
      </c>
      <c r="AC248" s="457">
        <v>0</v>
      </c>
      <c r="AD248" s="457">
        <v>0</v>
      </c>
      <c r="AE248" s="457">
        <v>0</v>
      </c>
      <c r="AF248" s="457">
        <v>0</v>
      </c>
      <c r="AG248" s="457">
        <v>0</v>
      </c>
      <c r="AH248" s="457">
        <v>0</v>
      </c>
      <c r="AI248" s="457">
        <v>2874</v>
      </c>
      <c r="AJ248" s="457">
        <v>1796</v>
      </c>
      <c r="AK248" s="457">
        <v>0</v>
      </c>
      <c r="AL248" s="457">
        <v>0</v>
      </c>
      <c r="AM248" s="457">
        <v>0</v>
      </c>
      <c r="AN248" s="457">
        <v>0</v>
      </c>
      <c r="AO248" s="457">
        <v>32766</v>
      </c>
      <c r="AP248" s="457">
        <v>97</v>
      </c>
      <c r="AQ248" s="457">
        <v>5972</v>
      </c>
      <c r="AR248" s="457">
        <v>935</v>
      </c>
      <c r="AS248" s="457">
        <v>0</v>
      </c>
      <c r="AT248" s="457">
        <v>0</v>
      </c>
      <c r="AU248" s="457">
        <v>0</v>
      </c>
      <c r="AV248" s="457">
        <v>1016</v>
      </c>
      <c r="AW248" s="457">
        <v>0</v>
      </c>
      <c r="AX248" s="457">
        <v>0</v>
      </c>
      <c r="AY248" s="457">
        <v>0</v>
      </c>
      <c r="AZ248" s="457">
        <v>0</v>
      </c>
      <c r="BA248" s="457">
        <v>0</v>
      </c>
      <c r="BB248" s="457">
        <v>0</v>
      </c>
      <c r="BC248" s="457">
        <v>0</v>
      </c>
      <c r="BD248" s="457">
        <v>0</v>
      </c>
      <c r="BE248" s="457">
        <v>0</v>
      </c>
      <c r="BF248" s="457">
        <v>0</v>
      </c>
      <c r="BG248" s="457">
        <v>0</v>
      </c>
      <c r="BH248" s="457">
        <v>0</v>
      </c>
      <c r="BI248" s="457">
        <v>0</v>
      </c>
      <c r="BJ248" s="457">
        <v>1780</v>
      </c>
      <c r="BK248" s="457">
        <v>0</v>
      </c>
      <c r="BL248" s="457">
        <v>0</v>
      </c>
      <c r="BM248" s="457">
        <v>0</v>
      </c>
      <c r="BN248" s="457">
        <v>0</v>
      </c>
      <c r="BO248" s="457">
        <v>0</v>
      </c>
      <c r="BP248" s="457">
        <v>0</v>
      </c>
      <c r="BQ248" s="457">
        <v>0</v>
      </c>
      <c r="BR248" s="457">
        <v>0</v>
      </c>
      <c r="BS248" s="457">
        <v>0</v>
      </c>
      <c r="BT248" s="457">
        <v>0</v>
      </c>
      <c r="BU248" s="457">
        <v>0</v>
      </c>
      <c r="BV248" s="457">
        <v>718</v>
      </c>
      <c r="BW248" s="457">
        <v>0</v>
      </c>
      <c r="BX248" s="457">
        <v>0</v>
      </c>
      <c r="BY248" s="457">
        <v>0</v>
      </c>
      <c r="BZ248" s="457">
        <v>0</v>
      </c>
      <c r="CA248" s="457">
        <v>0</v>
      </c>
      <c r="CB248" s="457">
        <v>0</v>
      </c>
      <c r="CC248" s="457">
        <v>0</v>
      </c>
      <c r="CD248" s="457">
        <v>0</v>
      </c>
      <c r="CE248" s="457">
        <v>0</v>
      </c>
      <c r="CF248" s="457">
        <v>0</v>
      </c>
      <c r="CG248" s="457">
        <v>0</v>
      </c>
      <c r="CH248" s="457">
        <v>0</v>
      </c>
      <c r="CI248" s="457">
        <v>0</v>
      </c>
      <c r="CJ248" s="457">
        <v>0</v>
      </c>
      <c r="CK248" s="457">
        <v>0</v>
      </c>
      <c r="CL248" s="457">
        <v>0</v>
      </c>
      <c r="CM248" s="457">
        <v>0</v>
      </c>
      <c r="CN248" s="457">
        <v>0</v>
      </c>
      <c r="CO248" s="457">
        <v>0</v>
      </c>
      <c r="CP248" s="457">
        <v>0</v>
      </c>
      <c r="CQ248" s="457">
        <v>0</v>
      </c>
      <c r="CR248" s="457">
        <v>0</v>
      </c>
      <c r="CS248" s="457">
        <v>0</v>
      </c>
      <c r="CT248" s="457">
        <v>0</v>
      </c>
      <c r="CU248" s="457">
        <v>0</v>
      </c>
      <c r="CV248" s="457">
        <v>0</v>
      </c>
      <c r="CW248" s="457">
        <v>13638</v>
      </c>
      <c r="CX248" s="457">
        <v>4860</v>
      </c>
      <c r="CY248" s="457">
        <v>1007</v>
      </c>
      <c r="CZ248" s="457">
        <v>1211</v>
      </c>
      <c r="DA248" s="457">
        <v>0</v>
      </c>
      <c r="DB248" s="457">
        <v>0</v>
      </c>
      <c r="DC248" s="457">
        <v>0</v>
      </c>
      <c r="DD248" s="457">
        <v>0</v>
      </c>
      <c r="DE248" s="457">
        <v>0</v>
      </c>
      <c r="DF248" s="457">
        <v>0</v>
      </c>
      <c r="DG248" s="457">
        <v>0</v>
      </c>
      <c r="DH248" s="457">
        <v>0</v>
      </c>
      <c r="DI248" s="457">
        <v>12883</v>
      </c>
      <c r="DJ248" s="457">
        <v>396</v>
      </c>
      <c r="DK248" s="457">
        <v>0</v>
      </c>
      <c r="DL248" s="457">
        <v>745</v>
      </c>
      <c r="DM248" s="457">
        <v>0</v>
      </c>
      <c r="DN248" s="457">
        <v>0</v>
      </c>
      <c r="DO248" s="457">
        <v>0</v>
      </c>
      <c r="DP248" s="457">
        <v>0</v>
      </c>
      <c r="DQ248" s="457">
        <v>0</v>
      </c>
      <c r="DR248" s="457">
        <v>863973</v>
      </c>
      <c r="DS248" s="457">
        <v>287503</v>
      </c>
      <c r="DT248" s="457">
        <v>738508</v>
      </c>
      <c r="DU248" s="457">
        <v>90159</v>
      </c>
      <c r="DV248" s="457">
        <v>3110</v>
      </c>
      <c r="DW248" s="457">
        <v>4116</v>
      </c>
      <c r="DX248" s="457">
        <v>0</v>
      </c>
      <c r="DY248" s="362">
        <v>22774</v>
      </c>
      <c r="DZ248">
        <v>13565</v>
      </c>
      <c r="EA248">
        <v>0</v>
      </c>
    </row>
    <row r="249" spans="1:131">
      <c r="A249" s="362" t="s">
        <v>2933</v>
      </c>
      <c r="B249" s="457">
        <v>3130</v>
      </c>
      <c r="C249" s="457">
        <v>0</v>
      </c>
      <c r="D249" s="457">
        <v>0</v>
      </c>
      <c r="E249" s="457">
        <v>281</v>
      </c>
      <c r="F249" s="457">
        <v>4</v>
      </c>
      <c r="G249" s="457">
        <v>0</v>
      </c>
      <c r="H249" s="457">
        <v>1489</v>
      </c>
      <c r="I249" s="457">
        <v>0</v>
      </c>
      <c r="J249" s="457">
        <v>0</v>
      </c>
      <c r="K249" s="457">
        <v>11572</v>
      </c>
      <c r="L249" s="457">
        <v>0</v>
      </c>
      <c r="M249" s="457">
        <v>0</v>
      </c>
      <c r="N249" s="457">
        <v>26704</v>
      </c>
      <c r="O249" s="457">
        <v>1049</v>
      </c>
      <c r="P249" s="457">
        <v>0</v>
      </c>
      <c r="Q249" s="457">
        <v>3148</v>
      </c>
      <c r="R249" s="457">
        <v>0</v>
      </c>
      <c r="S249" s="457">
        <v>0</v>
      </c>
      <c r="T249" s="457">
        <v>0</v>
      </c>
      <c r="U249" s="457">
        <v>0</v>
      </c>
      <c r="V249" s="457">
        <v>0</v>
      </c>
      <c r="W249" s="457">
        <v>832</v>
      </c>
      <c r="X249" s="457">
        <v>0</v>
      </c>
      <c r="Y249" s="457">
        <v>0</v>
      </c>
      <c r="Z249" s="457">
        <v>0</v>
      </c>
      <c r="AA249" s="457">
        <v>0</v>
      </c>
      <c r="AB249" s="457">
        <v>0</v>
      </c>
      <c r="AC249" s="457">
        <v>1221</v>
      </c>
      <c r="AD249" s="457">
        <v>0</v>
      </c>
      <c r="AE249" s="457">
        <v>0</v>
      </c>
      <c r="AF249" s="457">
        <v>0</v>
      </c>
      <c r="AG249" s="457">
        <v>0</v>
      </c>
      <c r="AH249" s="457">
        <v>0</v>
      </c>
      <c r="AI249" s="457">
        <v>893</v>
      </c>
      <c r="AJ249" s="457">
        <v>0</v>
      </c>
      <c r="AK249" s="457">
        <v>0</v>
      </c>
      <c r="AL249" s="457">
        <v>0</v>
      </c>
      <c r="AM249" s="457">
        <v>0</v>
      </c>
      <c r="AN249" s="457">
        <v>0</v>
      </c>
      <c r="AO249" s="457">
        <v>2665</v>
      </c>
      <c r="AP249" s="457">
        <v>5438</v>
      </c>
      <c r="AQ249" s="457">
        <v>0</v>
      </c>
      <c r="AR249" s="457">
        <v>1049</v>
      </c>
      <c r="AS249" s="457">
        <v>176</v>
      </c>
      <c r="AT249" s="457">
        <v>0</v>
      </c>
      <c r="AU249" s="457">
        <v>1507</v>
      </c>
      <c r="AV249" s="457">
        <v>1832</v>
      </c>
      <c r="AW249" s="457">
        <v>0</v>
      </c>
      <c r="AX249" s="457">
        <v>1590</v>
      </c>
      <c r="AY249" s="457">
        <v>70</v>
      </c>
      <c r="AZ249" s="457">
        <v>0</v>
      </c>
      <c r="BA249" s="457">
        <v>0</v>
      </c>
      <c r="BB249" s="457">
        <v>0</v>
      </c>
      <c r="BC249" s="457">
        <v>0</v>
      </c>
      <c r="BD249" s="457">
        <v>19931</v>
      </c>
      <c r="BE249" s="457">
        <v>0</v>
      </c>
      <c r="BF249" s="457">
        <v>0</v>
      </c>
      <c r="BG249" s="457">
        <v>163</v>
      </c>
      <c r="BH249" s="457">
        <v>0</v>
      </c>
      <c r="BI249" s="457">
        <v>0</v>
      </c>
      <c r="BJ249" s="457">
        <v>10</v>
      </c>
      <c r="BK249" s="457">
        <v>0</v>
      </c>
      <c r="BL249" s="457">
        <v>0</v>
      </c>
      <c r="BM249" s="457">
        <v>223</v>
      </c>
      <c r="BN249" s="457">
        <v>49</v>
      </c>
      <c r="BO249" s="457">
        <v>0</v>
      </c>
      <c r="BP249" s="457">
        <v>3055</v>
      </c>
      <c r="BQ249" s="457">
        <v>0</v>
      </c>
      <c r="BR249" s="457">
        <v>0</v>
      </c>
      <c r="BS249" s="457">
        <v>0</v>
      </c>
      <c r="BT249" s="457">
        <v>0</v>
      </c>
      <c r="BU249" s="457">
        <v>0</v>
      </c>
      <c r="BV249" s="457">
        <v>37</v>
      </c>
      <c r="BW249" s="457">
        <v>0</v>
      </c>
      <c r="BX249" s="457">
        <v>0</v>
      </c>
      <c r="BY249" s="457">
        <v>0</v>
      </c>
      <c r="BZ249" s="457">
        <v>0</v>
      </c>
      <c r="CA249" s="457">
        <v>0</v>
      </c>
      <c r="CB249" s="457">
        <v>0</v>
      </c>
      <c r="CC249" s="457">
        <v>0</v>
      </c>
      <c r="CD249" s="457">
        <v>0</v>
      </c>
      <c r="CE249" s="457">
        <v>0</v>
      </c>
      <c r="CF249" s="457">
        <v>0</v>
      </c>
      <c r="CG249" s="457">
        <v>0</v>
      </c>
      <c r="CH249" s="457">
        <v>0</v>
      </c>
      <c r="CI249" s="457">
        <v>0</v>
      </c>
      <c r="CJ249" s="457">
        <v>0</v>
      </c>
      <c r="CK249" s="457">
        <v>0</v>
      </c>
      <c r="CL249" s="457">
        <v>0</v>
      </c>
      <c r="CM249" s="457">
        <v>0</v>
      </c>
      <c r="CN249" s="457">
        <v>0</v>
      </c>
      <c r="CO249" s="457">
        <v>0</v>
      </c>
      <c r="CP249" s="457">
        <v>0</v>
      </c>
      <c r="CQ249" s="457">
        <v>0</v>
      </c>
      <c r="CR249" s="457">
        <v>0</v>
      </c>
      <c r="CS249" s="457">
        <v>0</v>
      </c>
      <c r="CT249" s="457">
        <v>699</v>
      </c>
      <c r="CU249" s="457">
        <v>448</v>
      </c>
      <c r="CV249" s="457">
        <v>0</v>
      </c>
      <c r="CW249" s="457">
        <v>38781</v>
      </c>
      <c r="CX249" s="457">
        <v>4177</v>
      </c>
      <c r="CY249" s="457">
        <v>4988</v>
      </c>
      <c r="CZ249" s="457">
        <v>2789</v>
      </c>
      <c r="DA249" s="457">
        <v>2504</v>
      </c>
      <c r="DB249" s="457">
        <v>0</v>
      </c>
      <c r="DC249" s="457">
        <v>0</v>
      </c>
      <c r="DD249" s="457">
        <v>0</v>
      </c>
      <c r="DE249" s="457">
        <v>0</v>
      </c>
      <c r="DF249" s="457">
        <v>0</v>
      </c>
      <c r="DG249" s="457">
        <v>0</v>
      </c>
      <c r="DH249" s="457">
        <v>0</v>
      </c>
      <c r="DI249" s="457">
        <v>6635</v>
      </c>
      <c r="DJ249" s="457">
        <v>20</v>
      </c>
      <c r="DK249" s="457">
        <v>112</v>
      </c>
      <c r="DL249" s="457">
        <v>4521</v>
      </c>
      <c r="DM249" s="457">
        <v>0</v>
      </c>
      <c r="DN249" s="457">
        <v>0</v>
      </c>
      <c r="DO249" s="457">
        <v>0</v>
      </c>
      <c r="DP249" s="457">
        <v>0</v>
      </c>
      <c r="DQ249" s="457">
        <v>0</v>
      </c>
      <c r="DR249" s="457">
        <v>777295</v>
      </c>
      <c r="DS249" s="457">
        <v>0</v>
      </c>
      <c r="DT249" s="457">
        <v>536018</v>
      </c>
      <c r="DU249" s="457">
        <v>147472</v>
      </c>
      <c r="DV249" s="457">
        <v>87402</v>
      </c>
      <c r="DW249" s="457">
        <v>17765</v>
      </c>
      <c r="DX249" s="457">
        <v>0</v>
      </c>
      <c r="DY249" s="362">
        <v>128875</v>
      </c>
      <c r="DZ249">
        <v>269497</v>
      </c>
      <c r="EA249">
        <v>0</v>
      </c>
    </row>
    <row r="250" spans="1:131">
      <c r="A250" s="362" t="s">
        <v>1997</v>
      </c>
      <c r="B250" s="457">
        <v>6465</v>
      </c>
      <c r="C250" s="457">
        <v>0</v>
      </c>
      <c r="D250" s="457">
        <v>0</v>
      </c>
      <c r="E250" s="457">
        <v>14546</v>
      </c>
      <c r="F250" s="457">
        <v>0</v>
      </c>
      <c r="G250" s="457">
        <v>0</v>
      </c>
      <c r="H250" s="457">
        <v>5926</v>
      </c>
      <c r="I250" s="457">
        <v>0</v>
      </c>
      <c r="J250" s="457">
        <v>0</v>
      </c>
      <c r="K250" s="457">
        <v>0</v>
      </c>
      <c r="L250" s="457">
        <v>0</v>
      </c>
      <c r="M250" s="457">
        <v>0</v>
      </c>
      <c r="N250" s="457">
        <v>50298</v>
      </c>
      <c r="O250" s="457">
        <v>900</v>
      </c>
      <c r="P250" s="457">
        <v>0</v>
      </c>
      <c r="Q250" s="457">
        <v>0</v>
      </c>
      <c r="R250" s="457">
        <v>0</v>
      </c>
      <c r="S250" s="457">
        <v>0</v>
      </c>
      <c r="T250" s="457">
        <v>0</v>
      </c>
      <c r="U250" s="457">
        <v>0</v>
      </c>
      <c r="V250" s="457">
        <v>0</v>
      </c>
      <c r="W250" s="457">
        <v>0</v>
      </c>
      <c r="X250" s="457">
        <v>0</v>
      </c>
      <c r="Y250" s="457">
        <v>0</v>
      </c>
      <c r="Z250" s="457">
        <v>0</v>
      </c>
      <c r="AA250" s="457">
        <v>0</v>
      </c>
      <c r="AB250" s="457">
        <v>0</v>
      </c>
      <c r="AC250" s="457">
        <v>0</v>
      </c>
      <c r="AD250" s="457">
        <v>0</v>
      </c>
      <c r="AE250" s="457">
        <v>0</v>
      </c>
      <c r="AF250" s="457">
        <v>0</v>
      </c>
      <c r="AG250" s="457">
        <v>0</v>
      </c>
      <c r="AH250" s="457">
        <v>0</v>
      </c>
      <c r="AI250" s="457">
        <v>187</v>
      </c>
      <c r="AJ250" s="457">
        <v>16020</v>
      </c>
      <c r="AK250" s="457">
        <v>0</v>
      </c>
      <c r="AL250" s="457">
        <v>617</v>
      </c>
      <c r="AM250" s="457">
        <v>0</v>
      </c>
      <c r="AN250" s="457">
        <v>0</v>
      </c>
      <c r="AO250" s="457">
        <v>298746</v>
      </c>
      <c r="AP250" s="457">
        <v>0</v>
      </c>
      <c r="AQ250" s="457">
        <v>51330</v>
      </c>
      <c r="AR250" s="457">
        <v>216</v>
      </c>
      <c r="AS250" s="457">
        <v>151</v>
      </c>
      <c r="AT250" s="457">
        <v>0</v>
      </c>
      <c r="AU250" s="457">
        <v>12158</v>
      </c>
      <c r="AV250" s="457">
        <v>1376</v>
      </c>
      <c r="AW250" s="457">
        <v>0</v>
      </c>
      <c r="AX250" s="457">
        <v>1508</v>
      </c>
      <c r="AY250" s="457">
        <v>0</v>
      </c>
      <c r="AZ250" s="457">
        <v>0</v>
      </c>
      <c r="BA250" s="457">
        <v>0</v>
      </c>
      <c r="BB250" s="457">
        <v>0</v>
      </c>
      <c r="BC250" s="457">
        <v>0</v>
      </c>
      <c r="BD250" s="457">
        <v>0</v>
      </c>
      <c r="BE250" s="457">
        <v>0</v>
      </c>
      <c r="BF250" s="457">
        <v>0</v>
      </c>
      <c r="BG250" s="457">
        <v>0</v>
      </c>
      <c r="BH250" s="457">
        <v>0</v>
      </c>
      <c r="BI250" s="457">
        <v>0</v>
      </c>
      <c r="BJ250" s="457">
        <v>0</v>
      </c>
      <c r="BK250" s="457">
        <v>0</v>
      </c>
      <c r="BL250" s="457">
        <v>0</v>
      </c>
      <c r="BM250" s="457">
        <v>0</v>
      </c>
      <c r="BN250" s="457">
        <v>0</v>
      </c>
      <c r="BO250" s="457">
        <v>0</v>
      </c>
      <c r="BP250" s="457">
        <v>0</v>
      </c>
      <c r="BQ250" s="457">
        <v>0</v>
      </c>
      <c r="BR250" s="457">
        <v>0</v>
      </c>
      <c r="BS250" s="457">
        <v>0</v>
      </c>
      <c r="BT250" s="457">
        <v>0</v>
      </c>
      <c r="BU250" s="457">
        <v>0</v>
      </c>
      <c r="BV250" s="457">
        <v>0</v>
      </c>
      <c r="BW250" s="457">
        <v>0</v>
      </c>
      <c r="BX250" s="457">
        <v>0</v>
      </c>
      <c r="BY250" s="457">
        <v>0</v>
      </c>
      <c r="BZ250" s="457">
        <v>0</v>
      </c>
      <c r="CA250" s="457">
        <v>0</v>
      </c>
      <c r="CB250" s="457">
        <v>0</v>
      </c>
      <c r="CC250" s="457">
        <v>0</v>
      </c>
      <c r="CD250" s="457">
        <v>0</v>
      </c>
      <c r="CE250" s="457">
        <v>1100</v>
      </c>
      <c r="CF250" s="457">
        <v>0</v>
      </c>
      <c r="CG250" s="457">
        <v>0</v>
      </c>
      <c r="CH250" s="457">
        <v>0</v>
      </c>
      <c r="CI250" s="457">
        <v>0</v>
      </c>
      <c r="CJ250" s="457">
        <v>0</v>
      </c>
      <c r="CK250" s="457">
        <v>0</v>
      </c>
      <c r="CL250" s="457">
        <v>0</v>
      </c>
      <c r="CM250" s="457">
        <v>0</v>
      </c>
      <c r="CN250" s="457">
        <v>0</v>
      </c>
      <c r="CO250" s="457">
        <v>0</v>
      </c>
      <c r="CP250" s="457">
        <v>0</v>
      </c>
      <c r="CQ250" s="457">
        <v>0</v>
      </c>
      <c r="CR250" s="457">
        <v>0</v>
      </c>
      <c r="CS250" s="457">
        <v>0</v>
      </c>
      <c r="CT250" s="457">
        <v>0</v>
      </c>
      <c r="CU250" s="457">
        <v>0</v>
      </c>
      <c r="CV250" s="457">
        <v>0</v>
      </c>
      <c r="CW250" s="457">
        <v>31936</v>
      </c>
      <c r="CX250" s="457">
        <v>11540</v>
      </c>
      <c r="CY250" s="457">
        <v>220451</v>
      </c>
      <c r="CZ250" s="457">
        <v>0</v>
      </c>
      <c r="DA250" s="457">
        <v>0</v>
      </c>
      <c r="DB250" s="457">
        <v>0</v>
      </c>
      <c r="DC250" s="457">
        <v>0</v>
      </c>
      <c r="DD250" s="457">
        <v>0</v>
      </c>
      <c r="DE250" s="457">
        <v>0</v>
      </c>
      <c r="DF250" s="457">
        <v>0</v>
      </c>
      <c r="DG250" s="457">
        <v>0</v>
      </c>
      <c r="DH250" s="457">
        <v>0</v>
      </c>
      <c r="DI250" s="457">
        <v>7907</v>
      </c>
      <c r="DJ250" s="457">
        <v>0</v>
      </c>
      <c r="DK250" s="457">
        <v>0</v>
      </c>
      <c r="DL250" s="457">
        <v>0</v>
      </c>
      <c r="DM250" s="457">
        <v>0</v>
      </c>
      <c r="DN250" s="457">
        <v>0</v>
      </c>
      <c r="DO250" s="457">
        <v>0</v>
      </c>
      <c r="DP250" s="457">
        <v>0</v>
      </c>
      <c r="DQ250" s="457">
        <v>0</v>
      </c>
      <c r="DR250" s="457">
        <v>4912924</v>
      </c>
      <c r="DS250" s="457">
        <v>1269010</v>
      </c>
      <c r="DT250" s="457">
        <v>3352457</v>
      </c>
      <c r="DU250" s="457">
        <v>324004</v>
      </c>
      <c r="DV250" s="457">
        <v>219652</v>
      </c>
      <c r="DW250" s="457">
        <v>522566</v>
      </c>
      <c r="DX250" s="457">
        <v>12207</v>
      </c>
      <c r="DY250" s="362">
        <v>21987</v>
      </c>
      <c r="DZ250">
        <v>32080</v>
      </c>
      <c r="EA250">
        <v>131107</v>
      </c>
    </row>
    <row r="251" spans="1:131">
      <c r="A251" s="362" t="s">
        <v>2158</v>
      </c>
      <c r="B251" s="457">
        <v>5242</v>
      </c>
      <c r="C251" s="457">
        <v>1003</v>
      </c>
      <c r="D251" s="457">
        <v>0</v>
      </c>
      <c r="E251" s="457">
        <v>3670</v>
      </c>
      <c r="F251" s="457">
        <v>0</v>
      </c>
      <c r="G251" s="457">
        <v>0</v>
      </c>
      <c r="H251" s="457">
        <v>8117</v>
      </c>
      <c r="I251" s="457">
        <v>0</v>
      </c>
      <c r="J251" s="457">
        <v>0</v>
      </c>
      <c r="K251" s="457">
        <v>2</v>
      </c>
      <c r="L251" s="457">
        <v>0</v>
      </c>
      <c r="M251" s="457">
        <v>0</v>
      </c>
      <c r="N251" s="457">
        <v>25053</v>
      </c>
      <c r="O251" s="457">
        <v>162</v>
      </c>
      <c r="P251" s="457">
        <v>0</v>
      </c>
      <c r="Q251" s="457">
        <v>994</v>
      </c>
      <c r="R251" s="457">
        <v>0</v>
      </c>
      <c r="S251" s="457">
        <v>0</v>
      </c>
      <c r="T251" s="457">
        <v>71</v>
      </c>
      <c r="U251" s="457">
        <v>0</v>
      </c>
      <c r="V251" s="457">
        <v>0</v>
      </c>
      <c r="W251" s="457">
        <v>5018</v>
      </c>
      <c r="X251" s="457">
        <v>0</v>
      </c>
      <c r="Y251" s="457">
        <v>0</v>
      </c>
      <c r="Z251" s="457">
        <v>0</v>
      </c>
      <c r="AA251" s="457">
        <v>0</v>
      </c>
      <c r="AB251" s="457">
        <v>0</v>
      </c>
      <c r="AC251" s="457">
        <v>0</v>
      </c>
      <c r="AD251" s="457">
        <v>0</v>
      </c>
      <c r="AE251" s="457">
        <v>0</v>
      </c>
      <c r="AF251" s="457">
        <v>0</v>
      </c>
      <c r="AG251" s="457">
        <v>0</v>
      </c>
      <c r="AH251" s="457">
        <v>0</v>
      </c>
      <c r="AI251" s="457">
        <v>12404</v>
      </c>
      <c r="AJ251" s="457">
        <v>3253</v>
      </c>
      <c r="AK251" s="457">
        <v>0</v>
      </c>
      <c r="AL251" s="457">
        <v>0</v>
      </c>
      <c r="AM251" s="457">
        <v>0</v>
      </c>
      <c r="AN251" s="457">
        <v>0</v>
      </c>
      <c r="AO251" s="457">
        <v>12600</v>
      </c>
      <c r="AP251" s="457">
        <v>1091</v>
      </c>
      <c r="AQ251" s="457">
        <v>0</v>
      </c>
      <c r="AR251" s="457">
        <v>3787</v>
      </c>
      <c r="AS251" s="457">
        <v>70</v>
      </c>
      <c r="AT251" s="457">
        <v>0</v>
      </c>
      <c r="AU251" s="457">
        <v>842</v>
      </c>
      <c r="AV251" s="457">
        <v>30</v>
      </c>
      <c r="AW251" s="457">
        <v>0</v>
      </c>
      <c r="AX251" s="457">
        <v>2345</v>
      </c>
      <c r="AY251" s="457">
        <v>0</v>
      </c>
      <c r="AZ251" s="457">
        <v>0</v>
      </c>
      <c r="BA251" s="457">
        <v>0</v>
      </c>
      <c r="BB251" s="457">
        <v>0</v>
      </c>
      <c r="BC251" s="457">
        <v>0</v>
      </c>
      <c r="BD251" s="457">
        <v>493</v>
      </c>
      <c r="BE251" s="457">
        <v>0</v>
      </c>
      <c r="BF251" s="457">
        <v>0</v>
      </c>
      <c r="BG251" s="457">
        <v>42</v>
      </c>
      <c r="BH251" s="457">
        <v>3</v>
      </c>
      <c r="BI251" s="457">
        <v>0</v>
      </c>
      <c r="BJ251" s="457">
        <v>0</v>
      </c>
      <c r="BK251" s="457">
        <v>0</v>
      </c>
      <c r="BL251" s="457">
        <v>0</v>
      </c>
      <c r="BM251" s="457">
        <v>0</v>
      </c>
      <c r="BN251" s="457">
        <v>0</v>
      </c>
      <c r="BO251" s="457">
        <v>0</v>
      </c>
      <c r="BP251" s="457">
        <v>0</v>
      </c>
      <c r="BQ251" s="457">
        <v>0</v>
      </c>
      <c r="BR251" s="457">
        <v>0</v>
      </c>
      <c r="BS251" s="457">
        <v>0</v>
      </c>
      <c r="BT251" s="457">
        <v>0</v>
      </c>
      <c r="BU251" s="457">
        <v>0</v>
      </c>
      <c r="BV251" s="457">
        <v>0</v>
      </c>
      <c r="BW251" s="457">
        <v>0</v>
      </c>
      <c r="BX251" s="457">
        <v>0</v>
      </c>
      <c r="BY251" s="457">
        <v>0</v>
      </c>
      <c r="BZ251" s="457">
        <v>0</v>
      </c>
      <c r="CA251" s="457">
        <v>0</v>
      </c>
      <c r="CB251" s="457">
        <v>131</v>
      </c>
      <c r="CC251" s="457">
        <v>0</v>
      </c>
      <c r="CD251" s="457">
        <v>0</v>
      </c>
      <c r="CE251" s="457">
        <v>502</v>
      </c>
      <c r="CF251" s="457">
        <v>0</v>
      </c>
      <c r="CG251" s="457">
        <v>0</v>
      </c>
      <c r="CH251" s="457">
        <v>7520</v>
      </c>
      <c r="CI251" s="457">
        <v>0</v>
      </c>
      <c r="CJ251" s="457">
        <v>68</v>
      </c>
      <c r="CK251" s="457">
        <v>0</v>
      </c>
      <c r="CL251" s="457">
        <v>0</v>
      </c>
      <c r="CM251" s="457">
        <v>0</v>
      </c>
      <c r="CN251" s="457">
        <v>0</v>
      </c>
      <c r="CO251" s="457">
        <v>0</v>
      </c>
      <c r="CP251" s="457">
        <v>0</v>
      </c>
      <c r="CQ251" s="457">
        <v>0</v>
      </c>
      <c r="CR251" s="457">
        <v>0</v>
      </c>
      <c r="CS251" s="457">
        <v>0</v>
      </c>
      <c r="CT251" s="457">
        <v>2325</v>
      </c>
      <c r="CU251" s="457">
        <v>14620</v>
      </c>
      <c r="CV251" s="457">
        <v>0</v>
      </c>
      <c r="CW251" s="457">
        <v>9517</v>
      </c>
      <c r="CX251" s="457">
        <v>1075</v>
      </c>
      <c r="CY251" s="457">
        <v>1700</v>
      </c>
      <c r="CZ251" s="457">
        <v>348</v>
      </c>
      <c r="DA251" s="457">
        <v>0</v>
      </c>
      <c r="DB251" s="457">
        <v>0</v>
      </c>
      <c r="DC251" s="457">
        <v>0</v>
      </c>
      <c r="DD251" s="457">
        <v>0</v>
      </c>
      <c r="DE251" s="457">
        <v>0</v>
      </c>
      <c r="DF251" s="457">
        <v>0</v>
      </c>
      <c r="DG251" s="457">
        <v>0</v>
      </c>
      <c r="DH251" s="457">
        <v>0</v>
      </c>
      <c r="DI251" s="457">
        <v>636</v>
      </c>
      <c r="DJ251" s="457">
        <v>1584</v>
      </c>
      <c r="DK251" s="457">
        <v>0</v>
      </c>
      <c r="DL251" s="457">
        <v>16</v>
      </c>
      <c r="DM251" s="457">
        <v>229</v>
      </c>
      <c r="DN251" s="457">
        <v>3819</v>
      </c>
      <c r="DO251" s="457">
        <v>0</v>
      </c>
      <c r="DP251" s="457">
        <v>0</v>
      </c>
      <c r="DQ251" s="457">
        <v>0</v>
      </c>
      <c r="DR251" s="457">
        <v>522798</v>
      </c>
      <c r="DS251" s="457">
        <v>0</v>
      </c>
      <c r="DT251" s="457">
        <v>257065</v>
      </c>
      <c r="DU251" s="457">
        <v>65921</v>
      </c>
      <c r="DV251" s="457">
        <v>267621</v>
      </c>
      <c r="DW251" s="457">
        <v>15167</v>
      </c>
      <c r="DX251" s="457">
        <v>0</v>
      </c>
      <c r="DY251" s="362">
        <v>305384</v>
      </c>
      <c r="DZ251">
        <v>95419</v>
      </c>
      <c r="EA251">
        <v>0</v>
      </c>
    </row>
    <row r="252" spans="1:131">
      <c r="A252" s="362" t="s">
        <v>2231</v>
      </c>
      <c r="B252" s="457">
        <v>3224</v>
      </c>
      <c r="C252" s="457">
        <v>37</v>
      </c>
      <c r="D252" s="457">
        <v>0</v>
      </c>
      <c r="E252" s="457">
        <v>316</v>
      </c>
      <c r="F252" s="457">
        <v>0</v>
      </c>
      <c r="G252" s="457">
        <v>0</v>
      </c>
      <c r="H252" s="457">
        <v>8224</v>
      </c>
      <c r="I252" s="457">
        <v>0</v>
      </c>
      <c r="J252" s="457">
        <v>0</v>
      </c>
      <c r="K252" s="457">
        <v>2</v>
      </c>
      <c r="L252" s="457">
        <v>0</v>
      </c>
      <c r="M252" s="457">
        <v>0</v>
      </c>
      <c r="N252" s="457">
        <v>12996</v>
      </c>
      <c r="O252" s="457">
        <v>0</v>
      </c>
      <c r="P252" s="457">
        <v>0</v>
      </c>
      <c r="Q252" s="457">
        <v>0</v>
      </c>
      <c r="R252" s="457">
        <v>0</v>
      </c>
      <c r="S252" s="457">
        <v>0</v>
      </c>
      <c r="T252" s="457">
        <v>0</v>
      </c>
      <c r="U252" s="457">
        <v>0</v>
      </c>
      <c r="V252" s="457">
        <v>0</v>
      </c>
      <c r="W252" s="457">
        <v>0</v>
      </c>
      <c r="X252" s="457">
        <v>0</v>
      </c>
      <c r="Y252" s="457">
        <v>0</v>
      </c>
      <c r="Z252" s="457">
        <v>0</v>
      </c>
      <c r="AA252" s="457">
        <v>0</v>
      </c>
      <c r="AB252" s="457">
        <v>0</v>
      </c>
      <c r="AC252" s="457">
        <v>0</v>
      </c>
      <c r="AD252" s="457">
        <v>0</v>
      </c>
      <c r="AE252" s="457">
        <v>0</v>
      </c>
      <c r="AF252" s="457">
        <v>0</v>
      </c>
      <c r="AG252" s="457">
        <v>0</v>
      </c>
      <c r="AH252" s="457">
        <v>0</v>
      </c>
      <c r="AI252" s="457">
        <v>806</v>
      </c>
      <c r="AJ252" s="457">
        <v>0</v>
      </c>
      <c r="AK252" s="457">
        <v>0</v>
      </c>
      <c r="AL252" s="457">
        <v>0</v>
      </c>
      <c r="AM252" s="457">
        <v>0</v>
      </c>
      <c r="AN252" s="457">
        <v>0</v>
      </c>
      <c r="AO252" s="457">
        <v>37019</v>
      </c>
      <c r="AP252" s="457">
        <v>10128</v>
      </c>
      <c r="AQ252" s="457">
        <v>25443</v>
      </c>
      <c r="AR252" s="457">
        <v>839</v>
      </c>
      <c r="AS252" s="457">
        <v>0</v>
      </c>
      <c r="AT252" s="457">
        <v>0</v>
      </c>
      <c r="AU252" s="457">
        <v>212</v>
      </c>
      <c r="AV252" s="457">
        <v>0</v>
      </c>
      <c r="AW252" s="457">
        <v>0</v>
      </c>
      <c r="AX252" s="457">
        <v>970</v>
      </c>
      <c r="AY252" s="457">
        <v>0</v>
      </c>
      <c r="AZ252" s="457">
        <v>0</v>
      </c>
      <c r="BA252" s="457">
        <v>0</v>
      </c>
      <c r="BB252" s="457">
        <v>0</v>
      </c>
      <c r="BC252" s="457">
        <v>0</v>
      </c>
      <c r="BD252" s="457">
        <v>181</v>
      </c>
      <c r="BE252" s="457">
        <v>0</v>
      </c>
      <c r="BF252" s="457">
        <v>0</v>
      </c>
      <c r="BG252" s="457">
        <v>73</v>
      </c>
      <c r="BH252" s="457">
        <v>0</v>
      </c>
      <c r="BI252" s="457">
        <v>0</v>
      </c>
      <c r="BJ252" s="457">
        <v>0</v>
      </c>
      <c r="BK252" s="457">
        <v>0</v>
      </c>
      <c r="BL252" s="457">
        <v>0</v>
      </c>
      <c r="BM252" s="457">
        <v>0</v>
      </c>
      <c r="BN252" s="457">
        <v>0</v>
      </c>
      <c r="BO252" s="457">
        <v>0</v>
      </c>
      <c r="BP252" s="457">
        <v>0</v>
      </c>
      <c r="BQ252" s="457">
        <v>0</v>
      </c>
      <c r="BR252" s="457">
        <v>0</v>
      </c>
      <c r="BS252" s="457">
        <v>0</v>
      </c>
      <c r="BT252" s="457">
        <v>0</v>
      </c>
      <c r="BU252" s="457">
        <v>0</v>
      </c>
      <c r="BV252" s="457">
        <v>29</v>
      </c>
      <c r="BW252" s="457">
        <v>0</v>
      </c>
      <c r="BX252" s="457">
        <v>0</v>
      </c>
      <c r="BY252" s="457">
        <v>0</v>
      </c>
      <c r="BZ252" s="457">
        <v>0</v>
      </c>
      <c r="CA252" s="457">
        <v>0</v>
      </c>
      <c r="CB252" s="457">
        <v>0</v>
      </c>
      <c r="CC252" s="457">
        <v>0</v>
      </c>
      <c r="CD252" s="457">
        <v>0</v>
      </c>
      <c r="CE252" s="457">
        <v>0</v>
      </c>
      <c r="CF252" s="457">
        <v>0</v>
      </c>
      <c r="CG252" s="457">
        <v>0</v>
      </c>
      <c r="CH252" s="457">
        <v>1885</v>
      </c>
      <c r="CI252" s="457">
        <v>0</v>
      </c>
      <c r="CJ252" s="457">
        <v>0</v>
      </c>
      <c r="CK252" s="457">
        <v>0</v>
      </c>
      <c r="CL252" s="457">
        <v>0</v>
      </c>
      <c r="CM252" s="457">
        <v>0</v>
      </c>
      <c r="CN252" s="457">
        <v>0</v>
      </c>
      <c r="CO252" s="457">
        <v>0</v>
      </c>
      <c r="CP252" s="457">
        <v>0</v>
      </c>
      <c r="CQ252" s="457">
        <v>0</v>
      </c>
      <c r="CR252" s="457">
        <v>0</v>
      </c>
      <c r="CS252" s="457">
        <v>0</v>
      </c>
      <c r="CT252" s="457">
        <v>0</v>
      </c>
      <c r="CU252" s="457">
        <v>0</v>
      </c>
      <c r="CV252" s="457">
        <v>0</v>
      </c>
      <c r="CW252" s="457">
        <v>16176</v>
      </c>
      <c r="CX252" s="457">
        <v>1623</v>
      </c>
      <c r="CY252" s="457">
        <v>3297</v>
      </c>
      <c r="CZ252" s="457">
        <v>0</v>
      </c>
      <c r="DA252" s="457">
        <v>0</v>
      </c>
      <c r="DB252" s="457">
        <v>0</v>
      </c>
      <c r="DC252" s="457">
        <v>0</v>
      </c>
      <c r="DD252" s="457">
        <v>0</v>
      </c>
      <c r="DE252" s="457">
        <v>0</v>
      </c>
      <c r="DF252" s="457">
        <v>0</v>
      </c>
      <c r="DG252" s="457">
        <v>0</v>
      </c>
      <c r="DH252" s="457">
        <v>0</v>
      </c>
      <c r="DI252" s="457">
        <v>1182</v>
      </c>
      <c r="DJ252" s="457">
        <v>0</v>
      </c>
      <c r="DK252" s="457">
        <v>484</v>
      </c>
      <c r="DL252" s="457">
        <v>0</v>
      </c>
      <c r="DM252" s="457">
        <v>0</v>
      </c>
      <c r="DN252" s="457">
        <v>0</v>
      </c>
      <c r="DO252" s="457">
        <v>0</v>
      </c>
      <c r="DP252" s="457">
        <v>0</v>
      </c>
      <c r="DQ252" s="457">
        <v>0</v>
      </c>
      <c r="DR252" s="457">
        <v>775960</v>
      </c>
      <c r="DS252" s="457">
        <v>492877</v>
      </c>
      <c r="DT252" s="457">
        <v>662412</v>
      </c>
      <c r="DU252" s="457">
        <v>10213</v>
      </c>
      <c r="DV252" s="457">
        <v>33579</v>
      </c>
      <c r="DW252" s="457">
        <v>46141</v>
      </c>
      <c r="DX252" s="457">
        <v>-3560</v>
      </c>
      <c r="DY252" s="362">
        <v>0</v>
      </c>
      <c r="DZ252">
        <v>0</v>
      </c>
      <c r="EA252">
        <v>82</v>
      </c>
    </row>
    <row r="253" spans="1:131">
      <c r="A253" s="362" t="s">
        <v>2804</v>
      </c>
      <c r="B253" s="457">
        <v>9726</v>
      </c>
      <c r="C253" s="457">
        <v>0</v>
      </c>
      <c r="D253" s="457">
        <v>0</v>
      </c>
      <c r="E253" s="457">
        <v>6912</v>
      </c>
      <c r="F253" s="457">
        <v>0</v>
      </c>
      <c r="G253" s="457">
        <v>0</v>
      </c>
      <c r="H253" s="457">
        <v>537</v>
      </c>
      <c r="I253" s="457">
        <v>0</v>
      </c>
      <c r="J253" s="457">
        <v>0</v>
      </c>
      <c r="K253" s="457">
        <v>1049</v>
      </c>
      <c r="L253" s="457">
        <v>0</v>
      </c>
      <c r="M253" s="457">
        <v>0</v>
      </c>
      <c r="N253" s="457">
        <v>24729</v>
      </c>
      <c r="O253" s="457">
        <v>0</v>
      </c>
      <c r="P253" s="457">
        <v>0</v>
      </c>
      <c r="Q253" s="457">
        <v>0</v>
      </c>
      <c r="R253" s="457">
        <v>0</v>
      </c>
      <c r="S253" s="457">
        <v>0</v>
      </c>
      <c r="T253" s="457">
        <v>0</v>
      </c>
      <c r="U253" s="457">
        <v>0</v>
      </c>
      <c r="V253" s="457">
        <v>0</v>
      </c>
      <c r="W253" s="457">
        <v>0</v>
      </c>
      <c r="X253" s="457">
        <v>0</v>
      </c>
      <c r="Y253" s="457">
        <v>0</v>
      </c>
      <c r="Z253" s="457">
        <v>0</v>
      </c>
      <c r="AA253" s="457">
        <v>0</v>
      </c>
      <c r="AB253" s="457">
        <v>0</v>
      </c>
      <c r="AC253" s="457">
        <v>0</v>
      </c>
      <c r="AD253" s="457">
        <v>0</v>
      </c>
      <c r="AE253" s="457">
        <v>0</v>
      </c>
      <c r="AF253" s="457">
        <v>0</v>
      </c>
      <c r="AG253" s="457">
        <v>0</v>
      </c>
      <c r="AH253" s="457">
        <v>0</v>
      </c>
      <c r="AI253" s="457">
        <v>408</v>
      </c>
      <c r="AJ253" s="457">
        <v>0</v>
      </c>
      <c r="AK253" s="457">
        <v>0</v>
      </c>
      <c r="AL253" s="457">
        <v>0</v>
      </c>
      <c r="AM253" s="457">
        <v>0</v>
      </c>
      <c r="AN253" s="457">
        <v>0</v>
      </c>
      <c r="AO253" s="457">
        <v>69330</v>
      </c>
      <c r="AP253" s="457">
        <v>6500</v>
      </c>
      <c r="AQ253" s="457">
        <v>14674</v>
      </c>
      <c r="AR253" s="457">
        <v>758</v>
      </c>
      <c r="AS253" s="457">
        <v>0</v>
      </c>
      <c r="AT253" s="457">
        <v>0</v>
      </c>
      <c r="AU253" s="457">
        <v>5616</v>
      </c>
      <c r="AV253" s="457">
        <v>0</v>
      </c>
      <c r="AW253" s="457">
        <v>0</v>
      </c>
      <c r="AX253" s="457">
        <v>2608</v>
      </c>
      <c r="AY253" s="457">
        <v>0</v>
      </c>
      <c r="AZ253" s="457">
        <v>0</v>
      </c>
      <c r="BA253" s="457">
        <v>0</v>
      </c>
      <c r="BB253" s="457">
        <v>0</v>
      </c>
      <c r="BC253" s="457">
        <v>0</v>
      </c>
      <c r="BD253" s="457">
        <v>256</v>
      </c>
      <c r="BE253" s="457">
        <v>0</v>
      </c>
      <c r="BF253" s="457">
        <v>0</v>
      </c>
      <c r="BG253" s="457">
        <v>59</v>
      </c>
      <c r="BH253" s="457">
        <v>0</v>
      </c>
      <c r="BI253" s="457">
        <v>0</v>
      </c>
      <c r="BJ253" s="457">
        <v>0</v>
      </c>
      <c r="BK253" s="457">
        <v>0</v>
      </c>
      <c r="BL253" s="457">
        <v>0</v>
      </c>
      <c r="BM253" s="457">
        <v>0</v>
      </c>
      <c r="BN253" s="457">
        <v>0</v>
      </c>
      <c r="BO253" s="457">
        <v>0</v>
      </c>
      <c r="BP253" s="457">
        <v>0</v>
      </c>
      <c r="BQ253" s="457">
        <v>0</v>
      </c>
      <c r="BR253" s="457">
        <v>0</v>
      </c>
      <c r="BS253" s="457">
        <v>0</v>
      </c>
      <c r="BT253" s="457">
        <v>0</v>
      </c>
      <c r="BU253" s="457">
        <v>0</v>
      </c>
      <c r="BV253" s="457">
        <v>0</v>
      </c>
      <c r="BW253" s="457">
        <v>0</v>
      </c>
      <c r="BX253" s="457">
        <v>0</v>
      </c>
      <c r="BY253" s="457">
        <v>0</v>
      </c>
      <c r="BZ253" s="457">
        <v>0</v>
      </c>
      <c r="CA253" s="457">
        <v>0</v>
      </c>
      <c r="CB253" s="457">
        <v>0</v>
      </c>
      <c r="CC253" s="457">
        <v>0</v>
      </c>
      <c r="CD253" s="457">
        <v>0</v>
      </c>
      <c r="CE253" s="457">
        <v>0</v>
      </c>
      <c r="CF253" s="457">
        <v>0</v>
      </c>
      <c r="CG253" s="457">
        <v>0</v>
      </c>
      <c r="CH253" s="457">
        <v>0</v>
      </c>
      <c r="CI253" s="457">
        <v>0</v>
      </c>
      <c r="CJ253" s="457">
        <v>0</v>
      </c>
      <c r="CK253" s="457">
        <v>0</v>
      </c>
      <c r="CL253" s="457">
        <v>0</v>
      </c>
      <c r="CM253" s="457">
        <v>0</v>
      </c>
      <c r="CN253" s="457">
        <v>0</v>
      </c>
      <c r="CO253" s="457">
        <v>0</v>
      </c>
      <c r="CP253" s="457">
        <v>0</v>
      </c>
      <c r="CQ253" s="457">
        <v>0</v>
      </c>
      <c r="CR253" s="457">
        <v>0</v>
      </c>
      <c r="CS253" s="457">
        <v>0</v>
      </c>
      <c r="CT253" s="457">
        <v>569</v>
      </c>
      <c r="CU253" s="457">
        <v>0</v>
      </c>
      <c r="CV253" s="457">
        <v>0</v>
      </c>
      <c r="CW253" s="457">
        <v>0</v>
      </c>
      <c r="CX253" s="457">
        <v>0</v>
      </c>
      <c r="CY253" s="457">
        <v>0</v>
      </c>
      <c r="CZ253" s="457">
        <v>0</v>
      </c>
      <c r="DA253" s="457">
        <v>0</v>
      </c>
      <c r="DB253" s="457">
        <v>0</v>
      </c>
      <c r="DC253" s="457">
        <v>0</v>
      </c>
      <c r="DD253" s="457">
        <v>0</v>
      </c>
      <c r="DE253" s="457">
        <v>0</v>
      </c>
      <c r="DF253" s="457">
        <v>0</v>
      </c>
      <c r="DG253" s="457">
        <v>0</v>
      </c>
      <c r="DH253" s="457">
        <v>0</v>
      </c>
      <c r="DI253" s="457">
        <v>15692</v>
      </c>
      <c r="DJ253" s="457">
        <v>0</v>
      </c>
      <c r="DK253" s="457">
        <v>461</v>
      </c>
      <c r="DL253" s="457">
        <v>0</v>
      </c>
      <c r="DM253" s="457">
        <v>0</v>
      </c>
      <c r="DN253" s="457">
        <v>0</v>
      </c>
      <c r="DO253" s="457">
        <v>0</v>
      </c>
      <c r="DP253" s="457">
        <v>0</v>
      </c>
      <c r="DQ253" s="457">
        <v>0</v>
      </c>
      <c r="DR253" s="457">
        <v>877381</v>
      </c>
      <c r="DS253" s="457">
        <v>553480</v>
      </c>
      <c r="DT253" s="457">
        <v>441688</v>
      </c>
      <c r="DU253" s="457">
        <v>60215</v>
      </c>
      <c r="DV253" s="457">
        <v>41054</v>
      </c>
      <c r="DW253" s="457">
        <v>45231</v>
      </c>
      <c r="DX253" s="457">
        <v>0</v>
      </c>
      <c r="DY253" s="362">
        <v>15000</v>
      </c>
      <c r="DZ253">
        <v>85000</v>
      </c>
      <c r="EA253">
        <v>8409</v>
      </c>
    </row>
    <row r="254" spans="1:131">
      <c r="A254" s="362" t="s">
        <v>2825</v>
      </c>
      <c r="B254" s="457">
        <v>3226</v>
      </c>
      <c r="C254" s="457">
        <v>0</v>
      </c>
      <c r="D254" s="457">
        <v>1</v>
      </c>
      <c r="E254" s="457">
        <v>0</v>
      </c>
      <c r="F254" s="457">
        <v>0</v>
      </c>
      <c r="G254" s="457">
        <v>0</v>
      </c>
      <c r="H254" s="457">
        <v>419</v>
      </c>
      <c r="I254" s="457">
        <v>0</v>
      </c>
      <c r="J254" s="457">
        <v>0</v>
      </c>
      <c r="K254" s="457">
        <v>1249</v>
      </c>
      <c r="L254" s="457">
        <v>0</v>
      </c>
      <c r="M254" s="457">
        <v>6</v>
      </c>
      <c r="N254" s="457">
        <v>8999</v>
      </c>
      <c r="O254" s="457">
        <v>285</v>
      </c>
      <c r="P254" s="457">
        <v>0</v>
      </c>
      <c r="Q254" s="457">
        <v>647</v>
      </c>
      <c r="R254" s="457">
        <v>0</v>
      </c>
      <c r="S254" s="457">
        <v>0</v>
      </c>
      <c r="T254" s="457">
        <v>63</v>
      </c>
      <c r="U254" s="457">
        <v>0</v>
      </c>
      <c r="V254" s="457">
        <v>0</v>
      </c>
      <c r="W254" s="457">
        <v>0</v>
      </c>
      <c r="X254" s="457">
        <v>0</v>
      </c>
      <c r="Y254" s="457">
        <v>0</v>
      </c>
      <c r="Z254" s="457">
        <v>0</v>
      </c>
      <c r="AA254" s="457">
        <v>0</v>
      </c>
      <c r="AB254" s="457">
        <v>0</v>
      </c>
      <c r="AC254" s="457">
        <v>0</v>
      </c>
      <c r="AD254" s="457">
        <v>0</v>
      </c>
      <c r="AE254" s="457">
        <v>0</v>
      </c>
      <c r="AF254" s="457">
        <v>0</v>
      </c>
      <c r="AG254" s="457">
        <v>0</v>
      </c>
      <c r="AH254" s="457">
        <v>0</v>
      </c>
      <c r="AI254" s="457">
        <v>1391</v>
      </c>
      <c r="AJ254" s="457">
        <v>313</v>
      </c>
      <c r="AK254" s="457">
        <v>1.6</v>
      </c>
      <c r="AL254" s="457">
        <v>865</v>
      </c>
      <c r="AM254" s="457">
        <v>0</v>
      </c>
      <c r="AN254" s="457">
        <v>0</v>
      </c>
      <c r="AO254" s="457">
        <v>20244</v>
      </c>
      <c r="AP254" s="457">
        <v>5359</v>
      </c>
      <c r="AQ254" s="457">
        <v>2710</v>
      </c>
      <c r="AR254" s="457">
        <v>0</v>
      </c>
      <c r="AS254" s="457">
        <v>0</v>
      </c>
      <c r="AT254" s="457">
        <v>0</v>
      </c>
      <c r="AU254" s="457">
        <v>17</v>
      </c>
      <c r="AV254" s="457">
        <v>0</v>
      </c>
      <c r="AW254" s="457">
        <v>0</v>
      </c>
      <c r="AX254" s="457">
        <v>176</v>
      </c>
      <c r="AY254" s="457">
        <v>0</v>
      </c>
      <c r="AZ254" s="457">
        <v>0</v>
      </c>
      <c r="BA254" s="457">
        <v>0</v>
      </c>
      <c r="BB254" s="457">
        <v>0</v>
      </c>
      <c r="BC254" s="457">
        <v>0</v>
      </c>
      <c r="BD254" s="457">
        <v>915</v>
      </c>
      <c r="BE254" s="457">
        <v>0</v>
      </c>
      <c r="BF254" s="457">
        <v>0</v>
      </c>
      <c r="BG254" s="457">
        <v>145</v>
      </c>
      <c r="BH254" s="457">
        <v>0</v>
      </c>
      <c r="BI254" s="457">
        <v>0</v>
      </c>
      <c r="BJ254" s="457">
        <v>0</v>
      </c>
      <c r="BK254" s="457">
        <v>0</v>
      </c>
      <c r="BL254" s="457">
        <v>0</v>
      </c>
      <c r="BM254" s="457">
        <v>0</v>
      </c>
      <c r="BN254" s="457">
        <v>0</v>
      </c>
      <c r="BO254" s="457">
        <v>0</v>
      </c>
      <c r="BP254" s="457">
        <v>0</v>
      </c>
      <c r="BQ254" s="457">
        <v>0</v>
      </c>
      <c r="BR254" s="457">
        <v>0</v>
      </c>
      <c r="BS254" s="457">
        <v>0</v>
      </c>
      <c r="BT254" s="457">
        <v>0</v>
      </c>
      <c r="BU254" s="457">
        <v>0</v>
      </c>
      <c r="BV254" s="457">
        <v>38</v>
      </c>
      <c r="BW254" s="457">
        <v>0</v>
      </c>
      <c r="BX254" s="457">
        <v>0</v>
      </c>
      <c r="BY254" s="457">
        <v>0</v>
      </c>
      <c r="BZ254" s="457">
        <v>0</v>
      </c>
      <c r="CA254" s="457">
        <v>0</v>
      </c>
      <c r="CB254" s="457">
        <v>0</v>
      </c>
      <c r="CC254" s="457">
        <v>0</v>
      </c>
      <c r="CD254" s="457">
        <v>0</v>
      </c>
      <c r="CE254" s="457">
        <v>3</v>
      </c>
      <c r="CF254" s="457">
        <v>0</v>
      </c>
      <c r="CG254" s="457">
        <v>0</v>
      </c>
      <c r="CH254" s="457">
        <v>30</v>
      </c>
      <c r="CI254" s="457">
        <v>0</v>
      </c>
      <c r="CJ254" s="457">
        <v>0</v>
      </c>
      <c r="CK254" s="457">
        <v>0</v>
      </c>
      <c r="CL254" s="457">
        <v>0</v>
      </c>
      <c r="CM254" s="457">
        <v>0</v>
      </c>
      <c r="CN254" s="457">
        <v>0</v>
      </c>
      <c r="CO254" s="457">
        <v>0</v>
      </c>
      <c r="CP254" s="457">
        <v>0</v>
      </c>
      <c r="CQ254" s="457">
        <v>0</v>
      </c>
      <c r="CR254" s="457">
        <v>0</v>
      </c>
      <c r="CS254" s="457">
        <v>0</v>
      </c>
      <c r="CT254" s="457">
        <v>0</v>
      </c>
      <c r="CU254" s="457">
        <v>0</v>
      </c>
      <c r="CV254" s="457">
        <v>0</v>
      </c>
      <c r="CW254" s="457">
        <v>4630</v>
      </c>
      <c r="CX254" s="457">
        <v>5259</v>
      </c>
      <c r="CY254" s="457">
        <v>650</v>
      </c>
      <c r="CZ254" s="457">
        <v>0</v>
      </c>
      <c r="DA254" s="457">
        <v>0</v>
      </c>
      <c r="DB254" s="457">
        <v>0</v>
      </c>
      <c r="DC254" s="457">
        <v>0</v>
      </c>
      <c r="DD254" s="457">
        <v>0</v>
      </c>
      <c r="DE254" s="457">
        <v>0</v>
      </c>
      <c r="DF254" s="457">
        <v>0</v>
      </c>
      <c r="DG254" s="457">
        <v>0</v>
      </c>
      <c r="DH254" s="457">
        <v>0</v>
      </c>
      <c r="DI254" s="457">
        <v>2291</v>
      </c>
      <c r="DJ254" s="457">
        <v>781</v>
      </c>
      <c r="DK254" s="457">
        <v>0</v>
      </c>
      <c r="DL254" s="457">
        <v>0</v>
      </c>
      <c r="DM254" s="457">
        <v>0</v>
      </c>
      <c r="DN254" s="457">
        <v>0</v>
      </c>
      <c r="DO254" s="457">
        <v>0</v>
      </c>
      <c r="DP254" s="457">
        <v>0</v>
      </c>
      <c r="DQ254" s="457">
        <v>0</v>
      </c>
      <c r="DR254" s="457">
        <v>490025</v>
      </c>
      <c r="DS254" s="457">
        <v>173578</v>
      </c>
      <c r="DT254" s="457">
        <v>349864</v>
      </c>
      <c r="DU254" s="457">
        <v>40726</v>
      </c>
      <c r="DV254" s="457">
        <v>5325</v>
      </c>
      <c r="DW254" s="457">
        <v>12326.6</v>
      </c>
      <c r="DX254" s="457">
        <v>4091</v>
      </c>
      <c r="DY254" s="362">
        <v>113495</v>
      </c>
      <c r="DZ254">
        <v>97809</v>
      </c>
      <c r="EA254">
        <v>645</v>
      </c>
    </row>
    <row r="255" spans="1:131">
      <c r="A255" s="362" t="s">
        <v>3029</v>
      </c>
      <c r="B255" s="457">
        <v>6477</v>
      </c>
      <c r="C255" s="457">
        <v>2086</v>
      </c>
      <c r="D255" s="457">
        <v>0</v>
      </c>
      <c r="E255" s="457">
        <v>0</v>
      </c>
      <c r="F255" s="457">
        <v>0</v>
      </c>
      <c r="G255" s="457">
        <v>0</v>
      </c>
      <c r="H255" s="457">
        <v>7360</v>
      </c>
      <c r="I255" s="457">
        <v>0</v>
      </c>
      <c r="J255" s="457">
        <v>0</v>
      </c>
      <c r="K255" s="457">
        <v>0</v>
      </c>
      <c r="L255" s="457">
        <v>0</v>
      </c>
      <c r="M255" s="457">
        <v>0</v>
      </c>
      <c r="N255" s="457">
        <v>11574</v>
      </c>
      <c r="O255" s="457">
        <v>0</v>
      </c>
      <c r="P255" s="457">
        <v>0</v>
      </c>
      <c r="Q255" s="457">
        <v>363</v>
      </c>
      <c r="R255" s="457">
        <v>0</v>
      </c>
      <c r="S255" s="457">
        <v>0</v>
      </c>
      <c r="T255" s="457">
        <v>347</v>
      </c>
      <c r="U255" s="457">
        <v>0</v>
      </c>
      <c r="V255" s="457">
        <v>0</v>
      </c>
      <c r="W255" s="457">
        <v>1084</v>
      </c>
      <c r="X255" s="457">
        <v>0</v>
      </c>
      <c r="Y255" s="457">
        <v>0</v>
      </c>
      <c r="Z255" s="457">
        <v>0</v>
      </c>
      <c r="AA255" s="457">
        <v>0</v>
      </c>
      <c r="AB255" s="457">
        <v>0</v>
      </c>
      <c r="AC255" s="457">
        <v>0</v>
      </c>
      <c r="AD255" s="457">
        <v>0</v>
      </c>
      <c r="AE255" s="457">
        <v>0</v>
      </c>
      <c r="AF255" s="457">
        <v>2540</v>
      </c>
      <c r="AG255" s="457">
        <v>0</v>
      </c>
      <c r="AH255" s="457">
        <v>0</v>
      </c>
      <c r="AI255" s="457">
        <v>1953</v>
      </c>
      <c r="AJ255" s="457">
        <v>4763</v>
      </c>
      <c r="AK255" s="457">
        <v>0</v>
      </c>
      <c r="AL255" s="457">
        <v>0</v>
      </c>
      <c r="AM255" s="457">
        <v>0</v>
      </c>
      <c r="AN255" s="457">
        <v>0</v>
      </c>
      <c r="AO255" s="457">
        <v>3509</v>
      </c>
      <c r="AP255" s="457">
        <v>458</v>
      </c>
      <c r="AQ255" s="457">
        <v>54</v>
      </c>
      <c r="AR255" s="457">
        <v>1535</v>
      </c>
      <c r="AS255" s="457">
        <v>0</v>
      </c>
      <c r="AT255" s="457">
        <v>0</v>
      </c>
      <c r="AU255" s="457">
        <v>1370</v>
      </c>
      <c r="AV255" s="457">
        <v>0</v>
      </c>
      <c r="AW255" s="457">
        <v>0</v>
      </c>
      <c r="AX255" s="457">
        <v>251</v>
      </c>
      <c r="AY255" s="457">
        <v>0</v>
      </c>
      <c r="AZ255" s="457">
        <v>0</v>
      </c>
      <c r="BA255" s="457">
        <v>0</v>
      </c>
      <c r="BB255" s="457">
        <v>0</v>
      </c>
      <c r="BC255" s="457">
        <v>0</v>
      </c>
      <c r="BD255" s="457">
        <v>504</v>
      </c>
      <c r="BE255" s="457">
        <v>0</v>
      </c>
      <c r="BF255" s="457">
        <v>0</v>
      </c>
      <c r="BG255" s="457">
        <v>39</v>
      </c>
      <c r="BH255" s="457">
        <v>0</v>
      </c>
      <c r="BI255" s="457">
        <v>0</v>
      </c>
      <c r="BJ255" s="457">
        <v>0</v>
      </c>
      <c r="BK255" s="457">
        <v>0</v>
      </c>
      <c r="BL255" s="457">
        <v>0</v>
      </c>
      <c r="BM255" s="457">
        <v>358</v>
      </c>
      <c r="BN255" s="457">
        <v>0</v>
      </c>
      <c r="BO255" s="457">
        <v>0</v>
      </c>
      <c r="BP255" s="457">
        <v>2</v>
      </c>
      <c r="BQ255" s="457">
        <v>0</v>
      </c>
      <c r="BR255" s="457">
        <v>0</v>
      </c>
      <c r="BS255" s="457">
        <v>0</v>
      </c>
      <c r="BT255" s="457">
        <v>0</v>
      </c>
      <c r="BU255" s="457">
        <v>0</v>
      </c>
      <c r="BV255" s="457">
        <v>27</v>
      </c>
      <c r="BW255" s="457">
        <v>0</v>
      </c>
      <c r="BX255" s="457">
        <v>0</v>
      </c>
      <c r="BY255" s="457">
        <v>0</v>
      </c>
      <c r="BZ255" s="457">
        <v>0</v>
      </c>
      <c r="CA255" s="457">
        <v>0</v>
      </c>
      <c r="CB255" s="457">
        <v>0</v>
      </c>
      <c r="CC255" s="457">
        <v>0</v>
      </c>
      <c r="CD255" s="457">
        <v>0</v>
      </c>
      <c r="CE255" s="457">
        <v>271</v>
      </c>
      <c r="CF255" s="457">
        <v>0</v>
      </c>
      <c r="CG255" s="457">
        <v>0</v>
      </c>
      <c r="CH255" s="457">
        <v>28013</v>
      </c>
      <c r="CI255" s="457">
        <v>0</v>
      </c>
      <c r="CJ255" s="457">
        <v>0</v>
      </c>
      <c r="CK255" s="457">
        <v>0</v>
      </c>
      <c r="CL255" s="457">
        <v>0</v>
      </c>
      <c r="CM255" s="457">
        <v>0</v>
      </c>
      <c r="CN255" s="457">
        <v>0</v>
      </c>
      <c r="CO255" s="457">
        <v>0</v>
      </c>
      <c r="CP255" s="457">
        <v>0</v>
      </c>
      <c r="CQ255" s="457">
        <v>0</v>
      </c>
      <c r="CR255" s="457">
        <v>0</v>
      </c>
      <c r="CS255" s="457">
        <v>0</v>
      </c>
      <c r="CT255" s="457">
        <v>0</v>
      </c>
      <c r="CU255" s="457">
        <v>0</v>
      </c>
      <c r="CV255" s="457">
        <v>0</v>
      </c>
      <c r="CW255" s="457">
        <v>22111</v>
      </c>
      <c r="CX255" s="457">
        <v>6279</v>
      </c>
      <c r="CY255" s="457">
        <v>9242</v>
      </c>
      <c r="CZ255" s="457">
        <v>0</v>
      </c>
      <c r="DA255" s="457">
        <v>0</v>
      </c>
      <c r="DB255" s="457">
        <v>0</v>
      </c>
      <c r="DC255" s="457">
        <v>0</v>
      </c>
      <c r="DD255" s="457">
        <v>0</v>
      </c>
      <c r="DE255" s="457">
        <v>0</v>
      </c>
      <c r="DF255" s="457">
        <v>0</v>
      </c>
      <c r="DG255" s="457">
        <v>0</v>
      </c>
      <c r="DH255" s="457">
        <v>0</v>
      </c>
      <c r="DI255" s="457">
        <v>17853</v>
      </c>
      <c r="DJ255" s="457">
        <v>0</v>
      </c>
      <c r="DK255" s="457">
        <v>4569</v>
      </c>
      <c r="DL255" s="457">
        <v>501</v>
      </c>
      <c r="DM255" s="457">
        <v>0</v>
      </c>
      <c r="DN255" s="457">
        <v>0</v>
      </c>
      <c r="DO255" s="457">
        <v>0</v>
      </c>
      <c r="DP255" s="457">
        <v>0</v>
      </c>
      <c r="DQ255" s="457">
        <v>0</v>
      </c>
      <c r="DR255" s="457">
        <v>444225</v>
      </c>
      <c r="DS255" s="457">
        <v>0</v>
      </c>
      <c r="DT255" s="457">
        <v>301630</v>
      </c>
      <c r="DU255" s="457">
        <v>6038</v>
      </c>
      <c r="DV255" s="457">
        <v>84346</v>
      </c>
      <c r="DW255" s="457">
        <v>14185</v>
      </c>
      <c r="DX255" s="457">
        <v>0</v>
      </c>
      <c r="DY255" s="362">
        <v>83157</v>
      </c>
      <c r="DZ255">
        <v>20051</v>
      </c>
      <c r="EA255">
        <v>0</v>
      </c>
    </row>
    <row r="256" spans="1:131">
      <c r="A256" s="362" t="s">
        <v>3146</v>
      </c>
      <c r="B256" s="457">
        <v>4518</v>
      </c>
      <c r="C256" s="457">
        <v>0</v>
      </c>
      <c r="D256" s="457">
        <v>198</v>
      </c>
      <c r="E256" s="457">
        <v>1023</v>
      </c>
      <c r="F256" s="457">
        <v>0</v>
      </c>
      <c r="G256" s="457">
        <v>0</v>
      </c>
      <c r="H256" s="457">
        <v>60</v>
      </c>
      <c r="I256" s="457">
        <v>0</v>
      </c>
      <c r="J256" s="457">
        <v>0</v>
      </c>
      <c r="K256" s="457">
        <v>276</v>
      </c>
      <c r="L256" s="457">
        <v>0</v>
      </c>
      <c r="M256" s="457">
        <v>0</v>
      </c>
      <c r="N256" s="457">
        <v>9974</v>
      </c>
      <c r="O256" s="457">
        <v>1318</v>
      </c>
      <c r="P256" s="457">
        <v>0</v>
      </c>
      <c r="Q256" s="457">
        <v>14</v>
      </c>
      <c r="R256" s="457">
        <v>42</v>
      </c>
      <c r="S256" s="457">
        <v>0</v>
      </c>
      <c r="T256" s="457">
        <v>0</v>
      </c>
      <c r="U256" s="457">
        <v>0</v>
      </c>
      <c r="V256" s="457">
        <v>0</v>
      </c>
      <c r="W256" s="457">
        <v>0</v>
      </c>
      <c r="X256" s="457">
        <v>0</v>
      </c>
      <c r="Y256" s="457">
        <v>0</v>
      </c>
      <c r="Z256" s="457">
        <v>0</v>
      </c>
      <c r="AA256" s="457">
        <v>0</v>
      </c>
      <c r="AB256" s="457">
        <v>0</v>
      </c>
      <c r="AC256" s="457">
        <v>0</v>
      </c>
      <c r="AD256" s="457">
        <v>0</v>
      </c>
      <c r="AE256" s="457">
        <v>0</v>
      </c>
      <c r="AF256" s="457">
        <v>0</v>
      </c>
      <c r="AG256" s="457">
        <v>0</v>
      </c>
      <c r="AH256" s="457">
        <v>0</v>
      </c>
      <c r="AI256" s="457">
        <v>1090</v>
      </c>
      <c r="AJ256" s="457">
        <v>21</v>
      </c>
      <c r="AK256" s="457">
        <v>0</v>
      </c>
      <c r="AL256" s="457">
        <v>14</v>
      </c>
      <c r="AM256" s="457">
        <v>0</v>
      </c>
      <c r="AN256" s="457">
        <v>0</v>
      </c>
      <c r="AO256" s="457">
        <v>132162</v>
      </c>
      <c r="AP256" s="457">
        <v>5248</v>
      </c>
      <c r="AQ256" s="457">
        <v>14698</v>
      </c>
      <c r="AR256" s="457">
        <v>295</v>
      </c>
      <c r="AS256" s="457">
        <v>26</v>
      </c>
      <c r="AT256" s="457">
        <v>0</v>
      </c>
      <c r="AU256" s="457">
        <v>280</v>
      </c>
      <c r="AV256" s="457">
        <v>24</v>
      </c>
      <c r="AW256" s="457">
        <v>0</v>
      </c>
      <c r="AX256" s="457">
        <v>272</v>
      </c>
      <c r="AY256" s="457">
        <v>166</v>
      </c>
      <c r="AZ256" s="457">
        <v>0</v>
      </c>
      <c r="BA256" s="457">
        <v>0</v>
      </c>
      <c r="BB256" s="457">
        <v>0</v>
      </c>
      <c r="BC256" s="457">
        <v>0</v>
      </c>
      <c r="BD256" s="457">
        <v>1744</v>
      </c>
      <c r="BE256" s="457">
        <v>6</v>
      </c>
      <c r="BF256" s="457">
        <v>0</v>
      </c>
      <c r="BG256" s="457">
        <v>140</v>
      </c>
      <c r="BH256" s="457">
        <v>0</v>
      </c>
      <c r="BI256" s="457">
        <v>0</v>
      </c>
      <c r="BJ256" s="457">
        <v>0</v>
      </c>
      <c r="BK256" s="457">
        <v>0</v>
      </c>
      <c r="BL256" s="457">
        <v>0</v>
      </c>
      <c r="BM256" s="457">
        <v>64</v>
      </c>
      <c r="BN256" s="457">
        <v>0</v>
      </c>
      <c r="BO256" s="457">
        <v>0</v>
      </c>
      <c r="BP256" s="457">
        <v>0</v>
      </c>
      <c r="BQ256" s="457">
        <v>0</v>
      </c>
      <c r="BR256" s="457">
        <v>0</v>
      </c>
      <c r="BS256" s="457">
        <v>0</v>
      </c>
      <c r="BT256" s="457">
        <v>0</v>
      </c>
      <c r="BU256" s="457">
        <v>0</v>
      </c>
      <c r="BV256" s="457">
        <v>26</v>
      </c>
      <c r="BW256" s="457">
        <v>0</v>
      </c>
      <c r="BX256" s="457">
        <v>0</v>
      </c>
      <c r="BY256" s="457">
        <v>0</v>
      </c>
      <c r="BZ256" s="457">
        <v>0</v>
      </c>
      <c r="CA256" s="457">
        <v>0</v>
      </c>
      <c r="CB256" s="457">
        <v>0</v>
      </c>
      <c r="CC256" s="457">
        <v>0</v>
      </c>
      <c r="CD256" s="457">
        <v>0</v>
      </c>
      <c r="CE256" s="457">
        <v>239</v>
      </c>
      <c r="CF256" s="457">
        <v>0</v>
      </c>
      <c r="CG256" s="457">
        <v>0</v>
      </c>
      <c r="CH256" s="457">
        <v>86</v>
      </c>
      <c r="CI256" s="457">
        <v>0</v>
      </c>
      <c r="CJ256" s="457">
        <v>0</v>
      </c>
      <c r="CK256" s="457">
        <v>0</v>
      </c>
      <c r="CL256" s="457">
        <v>0</v>
      </c>
      <c r="CM256" s="457">
        <v>0</v>
      </c>
      <c r="CN256" s="457">
        <v>9</v>
      </c>
      <c r="CO256" s="457">
        <v>0</v>
      </c>
      <c r="CP256" s="457">
        <v>0</v>
      </c>
      <c r="CQ256" s="457">
        <v>0</v>
      </c>
      <c r="CR256" s="457">
        <v>0</v>
      </c>
      <c r="CS256" s="457">
        <v>0</v>
      </c>
      <c r="CT256" s="457">
        <v>251</v>
      </c>
      <c r="CU256" s="457">
        <v>0</v>
      </c>
      <c r="CV256" s="457">
        <v>0</v>
      </c>
      <c r="CW256" s="457">
        <v>23258</v>
      </c>
      <c r="CX256" s="457">
        <v>4388</v>
      </c>
      <c r="CY256" s="457">
        <v>12726</v>
      </c>
      <c r="CZ256" s="457">
        <v>408</v>
      </c>
      <c r="DA256" s="457">
        <v>87</v>
      </c>
      <c r="DB256" s="457">
        <v>0</v>
      </c>
      <c r="DC256" s="457">
        <v>0</v>
      </c>
      <c r="DD256" s="457">
        <v>0</v>
      </c>
      <c r="DE256" s="457">
        <v>0</v>
      </c>
      <c r="DF256" s="457">
        <v>0</v>
      </c>
      <c r="DG256" s="457">
        <v>0</v>
      </c>
      <c r="DH256" s="457">
        <v>0</v>
      </c>
      <c r="DI256" s="457">
        <v>3134</v>
      </c>
      <c r="DJ256" s="457">
        <v>0</v>
      </c>
      <c r="DK256" s="457">
        <v>0</v>
      </c>
      <c r="DL256" s="457">
        <v>1132</v>
      </c>
      <c r="DM256" s="457">
        <v>2000</v>
      </c>
      <c r="DN256" s="457">
        <v>1960</v>
      </c>
      <c r="DO256" s="457">
        <v>5018</v>
      </c>
      <c r="DP256" s="457">
        <v>0</v>
      </c>
      <c r="DQ256" s="457">
        <v>0</v>
      </c>
      <c r="DR256" s="457">
        <v>1109889</v>
      </c>
      <c r="DS256" s="457">
        <v>443803</v>
      </c>
      <c r="DT256" s="457">
        <v>879153</v>
      </c>
      <c r="DU256" s="457">
        <v>87112</v>
      </c>
      <c r="DV256" s="457">
        <v>93128</v>
      </c>
      <c r="DW256" s="457">
        <v>23619</v>
      </c>
      <c r="DX256" s="457">
        <v>2873</v>
      </c>
      <c r="DY256" s="362">
        <v>49773</v>
      </c>
      <c r="DZ256">
        <v>106821</v>
      </c>
      <c r="EA256">
        <v>81058</v>
      </c>
    </row>
    <row r="257" spans="1:131">
      <c r="A257" s="362" t="s">
        <v>2024</v>
      </c>
      <c r="B257" s="457">
        <v>4388</v>
      </c>
      <c r="C257" s="457">
        <v>619</v>
      </c>
      <c r="D257" s="457">
        <v>0</v>
      </c>
      <c r="E257" s="457">
        <v>5471</v>
      </c>
      <c r="F257" s="457">
        <v>6</v>
      </c>
      <c r="G257" s="457">
        <v>0</v>
      </c>
      <c r="H257" s="457">
        <v>2051</v>
      </c>
      <c r="I257" s="457">
        <v>136</v>
      </c>
      <c r="J257" s="457">
        <v>0</v>
      </c>
      <c r="K257" s="457">
        <v>0</v>
      </c>
      <c r="L257" s="457">
        <v>0</v>
      </c>
      <c r="M257" s="457">
        <v>0</v>
      </c>
      <c r="N257" s="457">
        <v>63893</v>
      </c>
      <c r="O257" s="457">
        <v>0</v>
      </c>
      <c r="P257" s="457">
        <v>22</v>
      </c>
      <c r="Q257" s="457">
        <v>0</v>
      </c>
      <c r="R257" s="457">
        <v>0</v>
      </c>
      <c r="S257" s="457">
        <v>0</v>
      </c>
      <c r="T257" s="457">
        <v>0</v>
      </c>
      <c r="U257" s="457">
        <v>0</v>
      </c>
      <c r="V257" s="457">
        <v>0</v>
      </c>
      <c r="W257" s="457">
        <v>0</v>
      </c>
      <c r="X257" s="457">
        <v>0</v>
      </c>
      <c r="Y257" s="457">
        <v>0</v>
      </c>
      <c r="Z257" s="457">
        <v>0</v>
      </c>
      <c r="AA257" s="457">
        <v>0</v>
      </c>
      <c r="AB257" s="457">
        <v>0</v>
      </c>
      <c r="AC257" s="457">
        <v>0</v>
      </c>
      <c r="AD257" s="457">
        <v>0</v>
      </c>
      <c r="AE257" s="457">
        <v>0</v>
      </c>
      <c r="AF257" s="457">
        <v>0</v>
      </c>
      <c r="AG257" s="457">
        <v>0</v>
      </c>
      <c r="AH257" s="457">
        <v>0</v>
      </c>
      <c r="AI257" s="457">
        <v>3967</v>
      </c>
      <c r="AJ257" s="457">
        <v>407</v>
      </c>
      <c r="AK257" s="457">
        <v>0</v>
      </c>
      <c r="AL257" s="457">
        <v>0</v>
      </c>
      <c r="AM257" s="457">
        <v>190</v>
      </c>
      <c r="AN257" s="457">
        <v>0</v>
      </c>
      <c r="AO257" s="457">
        <v>1987</v>
      </c>
      <c r="AP257" s="457">
        <v>7009</v>
      </c>
      <c r="AQ257" s="457">
        <v>1251</v>
      </c>
      <c r="AR257" s="457">
        <v>19003</v>
      </c>
      <c r="AS257" s="457">
        <v>8105</v>
      </c>
      <c r="AT257" s="457">
        <v>18947</v>
      </c>
      <c r="AU257" s="457">
        <v>3013</v>
      </c>
      <c r="AV257" s="457">
        <v>0</v>
      </c>
      <c r="AW257" s="457">
        <v>0</v>
      </c>
      <c r="AX257" s="457">
        <v>2018</v>
      </c>
      <c r="AY257" s="457">
        <v>150</v>
      </c>
      <c r="AZ257" s="457">
        <v>0</v>
      </c>
      <c r="BA257" s="457">
        <v>0</v>
      </c>
      <c r="BB257" s="457">
        <v>0</v>
      </c>
      <c r="BC257" s="457">
        <v>0</v>
      </c>
      <c r="BD257" s="457">
        <v>471</v>
      </c>
      <c r="BE257" s="457">
        <v>0</v>
      </c>
      <c r="BF257" s="457">
        <v>0</v>
      </c>
      <c r="BG257" s="457">
        <v>8147</v>
      </c>
      <c r="BH257" s="457">
        <v>0</v>
      </c>
      <c r="BI257" s="457">
        <v>0</v>
      </c>
      <c r="BJ257" s="457">
        <v>0</v>
      </c>
      <c r="BK257" s="457">
        <v>0</v>
      </c>
      <c r="BL257" s="457">
        <v>0</v>
      </c>
      <c r="BM257" s="457">
        <v>0</v>
      </c>
      <c r="BN257" s="457">
        <v>0</v>
      </c>
      <c r="BO257" s="457">
        <v>0</v>
      </c>
      <c r="BP257" s="457">
        <v>800</v>
      </c>
      <c r="BQ257" s="457">
        <v>0</v>
      </c>
      <c r="BR257" s="457">
        <v>0</v>
      </c>
      <c r="BS257" s="457">
        <v>0</v>
      </c>
      <c r="BT257" s="457">
        <v>0</v>
      </c>
      <c r="BU257" s="457">
        <v>0</v>
      </c>
      <c r="BV257" s="457">
        <v>0</v>
      </c>
      <c r="BW257" s="457">
        <v>0</v>
      </c>
      <c r="BX257" s="457">
        <v>0</v>
      </c>
      <c r="BY257" s="457">
        <v>0</v>
      </c>
      <c r="BZ257" s="457">
        <v>0</v>
      </c>
      <c r="CA257" s="457">
        <v>0</v>
      </c>
      <c r="CB257" s="457">
        <v>0</v>
      </c>
      <c r="CC257" s="457">
        <v>0</v>
      </c>
      <c r="CD257" s="457">
        <v>0</v>
      </c>
      <c r="CE257" s="457">
        <v>3392</v>
      </c>
      <c r="CF257" s="457">
        <v>0</v>
      </c>
      <c r="CG257" s="457">
        <v>68</v>
      </c>
      <c r="CH257" s="457">
        <v>37</v>
      </c>
      <c r="CI257" s="457">
        <v>0</v>
      </c>
      <c r="CJ257" s="457">
        <v>0</v>
      </c>
      <c r="CK257" s="457">
        <v>0</v>
      </c>
      <c r="CL257" s="457">
        <v>0</v>
      </c>
      <c r="CM257" s="457">
        <v>0</v>
      </c>
      <c r="CN257" s="457">
        <v>0</v>
      </c>
      <c r="CO257" s="457">
        <v>0</v>
      </c>
      <c r="CP257" s="457">
        <v>0</v>
      </c>
      <c r="CQ257" s="457">
        <v>0</v>
      </c>
      <c r="CR257" s="457">
        <v>0</v>
      </c>
      <c r="CS257" s="457">
        <v>0</v>
      </c>
      <c r="CT257" s="457">
        <v>840</v>
      </c>
      <c r="CU257" s="457">
        <v>4350</v>
      </c>
      <c r="CV257" s="457">
        <v>0</v>
      </c>
      <c r="CW257" s="457">
        <v>2732</v>
      </c>
      <c r="CX257" s="457">
        <v>11945</v>
      </c>
      <c r="CY257" s="457">
        <v>0</v>
      </c>
      <c r="CZ257" s="457">
        <v>560</v>
      </c>
      <c r="DA257" s="457">
        <v>0</v>
      </c>
      <c r="DB257" s="457">
        <v>0</v>
      </c>
      <c r="DC257" s="457">
        <v>0</v>
      </c>
      <c r="DD257" s="457">
        <v>0</v>
      </c>
      <c r="DE257" s="457">
        <v>0</v>
      </c>
      <c r="DF257" s="457">
        <v>0</v>
      </c>
      <c r="DG257" s="457">
        <v>0</v>
      </c>
      <c r="DH257" s="457">
        <v>0</v>
      </c>
      <c r="DI257" s="457">
        <v>8957</v>
      </c>
      <c r="DJ257" s="457">
        <v>0</v>
      </c>
      <c r="DK257" s="457">
        <v>10342</v>
      </c>
      <c r="DL257" s="457">
        <v>0</v>
      </c>
      <c r="DM257" s="457">
        <v>0</v>
      </c>
      <c r="DN257" s="457">
        <v>0</v>
      </c>
      <c r="DO257" s="457">
        <v>5308</v>
      </c>
      <c r="DP257" s="457">
        <v>0</v>
      </c>
      <c r="DQ257" s="457">
        <v>0</v>
      </c>
      <c r="DR257" s="457">
        <v>1036851</v>
      </c>
      <c r="DS257" s="457">
        <v>33645</v>
      </c>
      <c r="DT257" s="457">
        <v>737725</v>
      </c>
      <c r="DU257" s="457">
        <v>144374</v>
      </c>
      <c r="DV257" s="457">
        <v>83386</v>
      </c>
      <c r="DW257" s="457">
        <v>680</v>
      </c>
      <c r="DX257" s="457">
        <v>718</v>
      </c>
      <c r="DY257" s="362">
        <v>35553</v>
      </c>
      <c r="DZ257">
        <v>248188</v>
      </c>
      <c r="EA257">
        <v>0</v>
      </c>
    </row>
    <row r="258" spans="1:131">
      <c r="A258" s="362" t="s">
        <v>2072</v>
      </c>
      <c r="B258" s="457">
        <v>2471</v>
      </c>
      <c r="C258" s="457">
        <v>0</v>
      </c>
      <c r="D258" s="457">
        <v>0</v>
      </c>
      <c r="E258" s="457">
        <v>352</v>
      </c>
      <c r="F258" s="457">
        <v>0</v>
      </c>
      <c r="G258" s="457">
        <v>0</v>
      </c>
      <c r="H258" s="457">
        <v>1077</v>
      </c>
      <c r="I258" s="457">
        <v>0</v>
      </c>
      <c r="J258" s="457">
        <v>0</v>
      </c>
      <c r="K258" s="457">
        <v>0</v>
      </c>
      <c r="L258" s="457">
        <v>0</v>
      </c>
      <c r="M258" s="457">
        <v>0</v>
      </c>
      <c r="N258" s="457">
        <v>29629</v>
      </c>
      <c r="O258" s="457">
        <v>0</v>
      </c>
      <c r="P258" s="457">
        <v>0</v>
      </c>
      <c r="Q258" s="457">
        <v>0</v>
      </c>
      <c r="R258" s="457">
        <v>0</v>
      </c>
      <c r="S258" s="457">
        <v>0</v>
      </c>
      <c r="T258" s="457">
        <v>0</v>
      </c>
      <c r="U258" s="457">
        <v>0</v>
      </c>
      <c r="V258" s="457">
        <v>0</v>
      </c>
      <c r="W258" s="457">
        <v>0</v>
      </c>
      <c r="X258" s="457">
        <v>0</v>
      </c>
      <c r="Y258" s="457">
        <v>0</v>
      </c>
      <c r="Z258" s="457">
        <v>0</v>
      </c>
      <c r="AA258" s="457">
        <v>0</v>
      </c>
      <c r="AB258" s="457">
        <v>0</v>
      </c>
      <c r="AC258" s="457">
        <v>0</v>
      </c>
      <c r="AD258" s="457">
        <v>0</v>
      </c>
      <c r="AE258" s="457">
        <v>0</v>
      </c>
      <c r="AF258" s="457">
        <v>0</v>
      </c>
      <c r="AG258" s="457">
        <v>0</v>
      </c>
      <c r="AH258" s="457">
        <v>0</v>
      </c>
      <c r="AI258" s="457">
        <v>1373</v>
      </c>
      <c r="AJ258" s="457">
        <v>0</v>
      </c>
      <c r="AK258" s="457">
        <v>0</v>
      </c>
      <c r="AL258" s="457">
        <v>0</v>
      </c>
      <c r="AM258" s="457">
        <v>0</v>
      </c>
      <c r="AN258" s="457">
        <v>0</v>
      </c>
      <c r="AO258" s="457">
        <v>5556</v>
      </c>
      <c r="AP258" s="457">
        <v>0</v>
      </c>
      <c r="AQ258" s="457">
        <v>0</v>
      </c>
      <c r="AR258" s="457">
        <v>2209</v>
      </c>
      <c r="AS258" s="457">
        <v>0</v>
      </c>
      <c r="AT258" s="457">
        <v>0</v>
      </c>
      <c r="AU258" s="457">
        <v>1232</v>
      </c>
      <c r="AV258" s="457">
        <v>0</v>
      </c>
      <c r="AW258" s="457">
        <v>0</v>
      </c>
      <c r="AX258" s="457">
        <v>0</v>
      </c>
      <c r="AY258" s="457">
        <v>0</v>
      </c>
      <c r="AZ258" s="457">
        <v>0</v>
      </c>
      <c r="BA258" s="457">
        <v>0</v>
      </c>
      <c r="BB258" s="457">
        <v>0</v>
      </c>
      <c r="BC258" s="457">
        <v>0</v>
      </c>
      <c r="BD258" s="457">
        <v>2</v>
      </c>
      <c r="BE258" s="457">
        <v>0</v>
      </c>
      <c r="BF258" s="457">
        <v>0</v>
      </c>
      <c r="BG258" s="457">
        <v>203</v>
      </c>
      <c r="BH258" s="457">
        <v>0</v>
      </c>
      <c r="BI258" s="457">
        <v>0</v>
      </c>
      <c r="BJ258" s="457">
        <v>0</v>
      </c>
      <c r="BK258" s="457">
        <v>0</v>
      </c>
      <c r="BL258" s="457">
        <v>0</v>
      </c>
      <c r="BM258" s="457">
        <v>0</v>
      </c>
      <c r="BN258" s="457">
        <v>0</v>
      </c>
      <c r="BO258" s="457">
        <v>0</v>
      </c>
      <c r="BP258" s="457">
        <v>41</v>
      </c>
      <c r="BQ258" s="457">
        <v>0</v>
      </c>
      <c r="BR258" s="457">
        <v>0</v>
      </c>
      <c r="BS258" s="457">
        <v>0</v>
      </c>
      <c r="BT258" s="457">
        <v>0</v>
      </c>
      <c r="BU258" s="457">
        <v>0</v>
      </c>
      <c r="BV258" s="457">
        <v>38</v>
      </c>
      <c r="BW258" s="457">
        <v>0</v>
      </c>
      <c r="BX258" s="457">
        <v>0</v>
      </c>
      <c r="BY258" s="457">
        <v>0</v>
      </c>
      <c r="BZ258" s="457">
        <v>0</v>
      </c>
      <c r="CA258" s="457">
        <v>0</v>
      </c>
      <c r="CB258" s="457">
        <v>0</v>
      </c>
      <c r="CC258" s="457">
        <v>0</v>
      </c>
      <c r="CD258" s="457">
        <v>0</v>
      </c>
      <c r="CE258" s="457">
        <v>156</v>
      </c>
      <c r="CF258" s="457">
        <v>0</v>
      </c>
      <c r="CG258" s="457">
        <v>0</v>
      </c>
      <c r="CH258" s="457">
        <v>0</v>
      </c>
      <c r="CI258" s="457">
        <v>0</v>
      </c>
      <c r="CJ258" s="457">
        <v>0</v>
      </c>
      <c r="CK258" s="457">
        <v>0</v>
      </c>
      <c r="CL258" s="457">
        <v>0</v>
      </c>
      <c r="CM258" s="457">
        <v>0</v>
      </c>
      <c r="CN258" s="457">
        <v>0</v>
      </c>
      <c r="CO258" s="457">
        <v>0</v>
      </c>
      <c r="CP258" s="457">
        <v>0</v>
      </c>
      <c r="CQ258" s="457">
        <v>0</v>
      </c>
      <c r="CR258" s="457">
        <v>0</v>
      </c>
      <c r="CS258" s="457">
        <v>0</v>
      </c>
      <c r="CT258" s="457">
        <v>0</v>
      </c>
      <c r="CU258" s="457">
        <v>0</v>
      </c>
      <c r="CV258" s="457">
        <v>0</v>
      </c>
      <c r="CW258" s="457">
        <v>9169</v>
      </c>
      <c r="CX258" s="457">
        <v>0</v>
      </c>
      <c r="CY258" s="457">
        <v>0</v>
      </c>
      <c r="CZ258" s="457">
        <v>0</v>
      </c>
      <c r="DA258" s="457">
        <v>0</v>
      </c>
      <c r="DB258" s="457">
        <v>0</v>
      </c>
      <c r="DC258" s="457">
        <v>0</v>
      </c>
      <c r="DD258" s="457">
        <v>0</v>
      </c>
      <c r="DE258" s="457">
        <v>0</v>
      </c>
      <c r="DF258" s="457">
        <v>0</v>
      </c>
      <c r="DG258" s="457">
        <v>0</v>
      </c>
      <c r="DH258" s="457">
        <v>0</v>
      </c>
      <c r="DI258" s="457">
        <v>1949</v>
      </c>
      <c r="DJ258" s="457">
        <v>0</v>
      </c>
      <c r="DK258" s="457">
        <v>1378</v>
      </c>
      <c r="DL258" s="457">
        <v>7</v>
      </c>
      <c r="DM258" s="457">
        <v>0</v>
      </c>
      <c r="DN258" s="457">
        <v>0</v>
      </c>
      <c r="DO258" s="457">
        <v>0</v>
      </c>
      <c r="DP258" s="457">
        <v>0</v>
      </c>
      <c r="DQ258" s="457">
        <v>0</v>
      </c>
      <c r="DR258" s="457">
        <v>239420</v>
      </c>
      <c r="DS258" s="457">
        <v>0</v>
      </c>
      <c r="DT258" s="457">
        <v>147616</v>
      </c>
      <c r="DU258" s="457">
        <v>18972</v>
      </c>
      <c r="DV258" s="457">
        <v>11200</v>
      </c>
      <c r="DW258" s="457">
        <v>228</v>
      </c>
      <c r="DX258" s="457">
        <v>0</v>
      </c>
      <c r="DY258" s="362">
        <v>0</v>
      </c>
      <c r="DZ258">
        <v>0</v>
      </c>
      <c r="EA258">
        <v>0</v>
      </c>
    </row>
    <row r="259" spans="1:131">
      <c r="A259" s="362" t="s">
        <v>2493</v>
      </c>
      <c r="B259" s="457">
        <v>2909</v>
      </c>
      <c r="C259" s="457">
        <v>0</v>
      </c>
      <c r="D259" s="457">
        <v>0</v>
      </c>
      <c r="E259" s="457">
        <v>1776</v>
      </c>
      <c r="F259" s="457">
        <v>0</v>
      </c>
      <c r="G259" s="457">
        <v>0</v>
      </c>
      <c r="H259" s="457">
        <v>4306</v>
      </c>
      <c r="I259" s="457">
        <v>0</v>
      </c>
      <c r="J259" s="457">
        <v>0</v>
      </c>
      <c r="K259" s="457">
        <v>201</v>
      </c>
      <c r="L259" s="457">
        <v>0</v>
      </c>
      <c r="M259" s="457">
        <v>928</v>
      </c>
      <c r="N259" s="457">
        <v>29522</v>
      </c>
      <c r="O259" s="457">
        <v>285</v>
      </c>
      <c r="P259" s="457">
        <v>0</v>
      </c>
      <c r="Q259" s="457">
        <v>398</v>
      </c>
      <c r="R259" s="457">
        <v>0</v>
      </c>
      <c r="S259" s="457">
        <v>0</v>
      </c>
      <c r="T259" s="457">
        <v>2291</v>
      </c>
      <c r="U259" s="457">
        <v>0</v>
      </c>
      <c r="V259" s="457">
        <v>0</v>
      </c>
      <c r="W259" s="457">
        <v>4044</v>
      </c>
      <c r="X259" s="457">
        <v>0</v>
      </c>
      <c r="Y259" s="457">
        <v>0</v>
      </c>
      <c r="Z259" s="457">
        <v>0</v>
      </c>
      <c r="AA259" s="457">
        <v>0</v>
      </c>
      <c r="AB259" s="457">
        <v>0</v>
      </c>
      <c r="AC259" s="457">
        <v>0</v>
      </c>
      <c r="AD259" s="457">
        <v>0</v>
      </c>
      <c r="AE259" s="457">
        <v>0</v>
      </c>
      <c r="AF259" s="457">
        <v>0</v>
      </c>
      <c r="AG259" s="457">
        <v>0</v>
      </c>
      <c r="AH259" s="457">
        <v>0</v>
      </c>
      <c r="AI259" s="457">
        <v>3229</v>
      </c>
      <c r="AJ259" s="457">
        <v>0</v>
      </c>
      <c r="AK259" s="457">
        <v>0</v>
      </c>
      <c r="AL259" s="457">
        <v>0</v>
      </c>
      <c r="AM259" s="457">
        <v>0</v>
      </c>
      <c r="AN259" s="457">
        <v>0</v>
      </c>
      <c r="AO259" s="457">
        <v>36355</v>
      </c>
      <c r="AP259" s="457">
        <v>5200</v>
      </c>
      <c r="AQ259" s="457">
        <v>8063</v>
      </c>
      <c r="AR259" s="457">
        <v>974</v>
      </c>
      <c r="AS259" s="457">
        <v>0</v>
      </c>
      <c r="AT259" s="457">
        <v>0</v>
      </c>
      <c r="AU259" s="457">
        <v>2241</v>
      </c>
      <c r="AV259" s="457">
        <v>58</v>
      </c>
      <c r="AW259" s="457">
        <v>0</v>
      </c>
      <c r="AX259" s="457">
        <v>317</v>
      </c>
      <c r="AY259" s="457">
        <v>0</v>
      </c>
      <c r="AZ259" s="457">
        <v>75</v>
      </c>
      <c r="BA259" s="457">
        <v>0</v>
      </c>
      <c r="BB259" s="457">
        <v>0</v>
      </c>
      <c r="BC259" s="457">
        <v>0</v>
      </c>
      <c r="BD259" s="457">
        <v>15</v>
      </c>
      <c r="BE259" s="457">
        <v>0</v>
      </c>
      <c r="BF259" s="457">
        <v>0</v>
      </c>
      <c r="BG259" s="457">
        <v>725</v>
      </c>
      <c r="BH259" s="457">
        <v>0</v>
      </c>
      <c r="BI259" s="457">
        <v>0</v>
      </c>
      <c r="BJ259" s="457">
        <v>0</v>
      </c>
      <c r="BK259" s="457">
        <v>0</v>
      </c>
      <c r="BL259" s="457">
        <v>0</v>
      </c>
      <c r="BM259" s="457">
        <v>74</v>
      </c>
      <c r="BN259" s="457">
        <v>0</v>
      </c>
      <c r="BO259" s="457">
        <v>0</v>
      </c>
      <c r="BP259" s="457">
        <v>189</v>
      </c>
      <c r="BQ259" s="457">
        <v>0</v>
      </c>
      <c r="BR259" s="457">
        <v>0</v>
      </c>
      <c r="BS259" s="457">
        <v>0</v>
      </c>
      <c r="BT259" s="457">
        <v>0</v>
      </c>
      <c r="BU259" s="457">
        <v>0</v>
      </c>
      <c r="BV259" s="457">
        <v>0</v>
      </c>
      <c r="BW259" s="457">
        <v>0</v>
      </c>
      <c r="BX259" s="457">
        <v>38</v>
      </c>
      <c r="BY259" s="457">
        <v>0</v>
      </c>
      <c r="BZ259" s="457">
        <v>0</v>
      </c>
      <c r="CA259" s="457">
        <v>0</v>
      </c>
      <c r="CB259" s="457">
        <v>49</v>
      </c>
      <c r="CC259" s="457">
        <v>0</v>
      </c>
      <c r="CD259" s="457">
        <v>0</v>
      </c>
      <c r="CE259" s="457">
        <v>571</v>
      </c>
      <c r="CF259" s="457">
        <v>0</v>
      </c>
      <c r="CG259" s="457">
        <v>0</v>
      </c>
      <c r="CH259" s="457">
        <v>0</v>
      </c>
      <c r="CI259" s="457">
        <v>0</v>
      </c>
      <c r="CJ259" s="457">
        <v>0</v>
      </c>
      <c r="CK259" s="457">
        <v>0</v>
      </c>
      <c r="CL259" s="457">
        <v>0</v>
      </c>
      <c r="CM259" s="457">
        <v>0</v>
      </c>
      <c r="CN259" s="457">
        <v>1794</v>
      </c>
      <c r="CO259" s="457">
        <v>0</v>
      </c>
      <c r="CP259" s="457">
        <v>0</v>
      </c>
      <c r="CQ259" s="457">
        <v>5</v>
      </c>
      <c r="CR259" s="457">
        <v>0</v>
      </c>
      <c r="CS259" s="457">
        <v>0</v>
      </c>
      <c r="CT259" s="457">
        <v>8440</v>
      </c>
      <c r="CU259" s="457">
        <v>0</v>
      </c>
      <c r="CV259" s="457">
        <v>0</v>
      </c>
      <c r="CW259" s="457">
        <v>17721</v>
      </c>
      <c r="CX259" s="457">
        <v>3844</v>
      </c>
      <c r="CY259" s="457">
        <v>0</v>
      </c>
      <c r="CZ259" s="457">
        <v>0</v>
      </c>
      <c r="DA259" s="457">
        <v>0</v>
      </c>
      <c r="DB259" s="457">
        <v>0</v>
      </c>
      <c r="DC259" s="457">
        <v>0</v>
      </c>
      <c r="DD259" s="457">
        <v>0</v>
      </c>
      <c r="DE259" s="457">
        <v>0</v>
      </c>
      <c r="DF259" s="457">
        <v>0</v>
      </c>
      <c r="DG259" s="457">
        <v>0</v>
      </c>
      <c r="DH259" s="457">
        <v>0</v>
      </c>
      <c r="DI259" s="457">
        <v>4183</v>
      </c>
      <c r="DJ259" s="457">
        <v>0</v>
      </c>
      <c r="DK259" s="457">
        <v>1321</v>
      </c>
      <c r="DL259" s="457">
        <v>2665</v>
      </c>
      <c r="DM259" s="457">
        <v>0</v>
      </c>
      <c r="DN259" s="457">
        <v>5441</v>
      </c>
      <c r="DO259" s="457">
        <v>706</v>
      </c>
      <c r="DP259" s="457">
        <v>0</v>
      </c>
      <c r="DQ259" s="457">
        <v>60</v>
      </c>
      <c r="DR259" s="457">
        <v>939346</v>
      </c>
      <c r="DS259" s="457">
        <v>207014</v>
      </c>
      <c r="DT259" s="457">
        <v>774041</v>
      </c>
      <c r="DU259" s="457">
        <v>90437</v>
      </c>
      <c r="DV259" s="457">
        <v>57297</v>
      </c>
      <c r="DW259" s="457">
        <v>21719</v>
      </c>
      <c r="DX259" s="457">
        <v>-23976</v>
      </c>
      <c r="DY259" s="362">
        <v>0</v>
      </c>
      <c r="DZ259">
        <v>0</v>
      </c>
      <c r="EA259">
        <v>-3196</v>
      </c>
    </row>
    <row r="260" spans="1:131">
      <c r="A260" s="362" t="s">
        <v>2522</v>
      </c>
      <c r="B260" s="457">
        <v>7640</v>
      </c>
      <c r="C260" s="457">
        <v>93</v>
      </c>
      <c r="D260" s="457">
        <v>731</v>
      </c>
      <c r="E260" s="457">
        <v>125</v>
      </c>
      <c r="F260" s="457">
        <v>5</v>
      </c>
      <c r="G260" s="457">
        <v>0</v>
      </c>
      <c r="H260" s="457">
        <v>1252</v>
      </c>
      <c r="I260" s="457">
        <v>0</v>
      </c>
      <c r="J260" s="457">
        <v>292</v>
      </c>
      <c r="K260" s="457">
        <v>222</v>
      </c>
      <c r="L260" s="457">
        <v>0</v>
      </c>
      <c r="M260" s="457">
        <v>0</v>
      </c>
      <c r="N260" s="457">
        <v>28082</v>
      </c>
      <c r="O260" s="457">
        <v>30</v>
      </c>
      <c r="P260" s="457">
        <v>0</v>
      </c>
      <c r="Q260" s="457">
        <v>1087</v>
      </c>
      <c r="R260" s="457">
        <v>0</v>
      </c>
      <c r="S260" s="457">
        <v>0</v>
      </c>
      <c r="T260" s="457">
        <v>1047</v>
      </c>
      <c r="U260" s="457">
        <v>0</v>
      </c>
      <c r="V260" s="457">
        <v>0</v>
      </c>
      <c r="W260" s="457">
        <v>12594</v>
      </c>
      <c r="X260" s="457">
        <v>1477</v>
      </c>
      <c r="Y260" s="457">
        <v>0</v>
      </c>
      <c r="Z260" s="457">
        <v>0</v>
      </c>
      <c r="AA260" s="457">
        <v>0</v>
      </c>
      <c r="AB260" s="457">
        <v>0</v>
      </c>
      <c r="AC260" s="457">
        <v>0</v>
      </c>
      <c r="AD260" s="457">
        <v>0</v>
      </c>
      <c r="AE260" s="457">
        <v>0</v>
      </c>
      <c r="AF260" s="457">
        <v>0</v>
      </c>
      <c r="AG260" s="457">
        <v>0</v>
      </c>
      <c r="AH260" s="457">
        <v>0</v>
      </c>
      <c r="AI260" s="457">
        <v>7072</v>
      </c>
      <c r="AJ260" s="457">
        <v>479</v>
      </c>
      <c r="AK260" s="457">
        <v>0</v>
      </c>
      <c r="AL260" s="457">
        <v>0</v>
      </c>
      <c r="AM260" s="457">
        <v>0</v>
      </c>
      <c r="AN260" s="457">
        <v>0</v>
      </c>
      <c r="AO260" s="457">
        <v>101287</v>
      </c>
      <c r="AP260" s="457">
        <v>17226</v>
      </c>
      <c r="AQ260" s="457">
        <v>29346</v>
      </c>
      <c r="AR260" s="457">
        <v>5933</v>
      </c>
      <c r="AS260" s="457">
        <v>43</v>
      </c>
      <c r="AT260" s="457">
        <v>0</v>
      </c>
      <c r="AU260" s="457">
        <v>6548</v>
      </c>
      <c r="AV260" s="457">
        <v>171</v>
      </c>
      <c r="AW260" s="457">
        <v>7792</v>
      </c>
      <c r="AX260" s="457">
        <v>2618</v>
      </c>
      <c r="AY260" s="457">
        <v>43</v>
      </c>
      <c r="AZ260" s="457">
        <v>0</v>
      </c>
      <c r="BA260" s="457">
        <v>2080</v>
      </c>
      <c r="BB260" s="457">
        <v>0</v>
      </c>
      <c r="BC260" s="457">
        <v>0</v>
      </c>
      <c r="BD260" s="457">
        <v>1241</v>
      </c>
      <c r="BE260" s="457">
        <v>8</v>
      </c>
      <c r="BF260" s="457">
        <v>0</v>
      </c>
      <c r="BG260" s="457">
        <v>552</v>
      </c>
      <c r="BH260" s="457">
        <v>0</v>
      </c>
      <c r="BI260" s="457">
        <v>260</v>
      </c>
      <c r="BJ260" s="457">
        <v>0</v>
      </c>
      <c r="BK260" s="457">
        <v>0</v>
      </c>
      <c r="BL260" s="457">
        <v>0</v>
      </c>
      <c r="BM260" s="457">
        <v>46</v>
      </c>
      <c r="BN260" s="457">
        <v>0</v>
      </c>
      <c r="BO260" s="457">
        <v>0</v>
      </c>
      <c r="BP260" s="457">
        <v>9510</v>
      </c>
      <c r="BQ260" s="457">
        <v>0</v>
      </c>
      <c r="BR260" s="457">
        <v>1740</v>
      </c>
      <c r="BS260" s="457">
        <v>0</v>
      </c>
      <c r="BT260" s="457">
        <v>0</v>
      </c>
      <c r="BU260" s="457">
        <v>0</v>
      </c>
      <c r="BV260" s="457">
        <v>0</v>
      </c>
      <c r="BW260" s="457">
        <v>0</v>
      </c>
      <c r="BX260" s="457">
        <v>0</v>
      </c>
      <c r="BY260" s="457">
        <v>0</v>
      </c>
      <c r="BZ260" s="457">
        <v>0</v>
      </c>
      <c r="CA260" s="457">
        <v>0</v>
      </c>
      <c r="CB260" s="457">
        <v>872</v>
      </c>
      <c r="CC260" s="457">
        <v>0</v>
      </c>
      <c r="CD260" s="457">
        <v>0</v>
      </c>
      <c r="CE260" s="457">
        <v>6883</v>
      </c>
      <c r="CF260" s="457">
        <v>0</v>
      </c>
      <c r="CG260" s="457">
        <v>0</v>
      </c>
      <c r="CH260" s="457">
        <v>139</v>
      </c>
      <c r="CI260" s="457">
        <v>0</v>
      </c>
      <c r="CJ260" s="457">
        <v>0</v>
      </c>
      <c r="CK260" s="457">
        <v>0</v>
      </c>
      <c r="CL260" s="457">
        <v>0</v>
      </c>
      <c r="CM260" s="457">
        <v>0</v>
      </c>
      <c r="CN260" s="457">
        <v>107</v>
      </c>
      <c r="CO260" s="457">
        <v>0</v>
      </c>
      <c r="CP260" s="457">
        <v>0</v>
      </c>
      <c r="CQ260" s="457">
        <v>0</v>
      </c>
      <c r="CR260" s="457">
        <v>0</v>
      </c>
      <c r="CS260" s="457">
        <v>0</v>
      </c>
      <c r="CT260" s="457">
        <v>8794</v>
      </c>
      <c r="CU260" s="457">
        <v>547</v>
      </c>
      <c r="CV260" s="457">
        <v>210</v>
      </c>
      <c r="CW260" s="457">
        <v>4599</v>
      </c>
      <c r="CX260" s="457">
        <v>321</v>
      </c>
      <c r="CY260" s="457">
        <v>7490</v>
      </c>
      <c r="CZ260" s="457">
        <v>0</v>
      </c>
      <c r="DA260" s="457">
        <v>107</v>
      </c>
      <c r="DB260" s="457">
        <v>0</v>
      </c>
      <c r="DC260" s="457">
        <v>0</v>
      </c>
      <c r="DD260" s="457">
        <v>0</v>
      </c>
      <c r="DE260" s="457">
        <v>0</v>
      </c>
      <c r="DF260" s="457">
        <v>0</v>
      </c>
      <c r="DG260" s="457">
        <v>0</v>
      </c>
      <c r="DH260" s="457">
        <v>0</v>
      </c>
      <c r="DI260" s="457">
        <v>33391</v>
      </c>
      <c r="DJ260" s="457">
        <v>20229</v>
      </c>
      <c r="DK260" s="457">
        <v>10249</v>
      </c>
      <c r="DL260" s="457">
        <v>0</v>
      </c>
      <c r="DM260" s="457">
        <v>0</v>
      </c>
      <c r="DN260" s="457">
        <v>4596</v>
      </c>
      <c r="DO260" s="457">
        <v>4423</v>
      </c>
      <c r="DP260" s="457">
        <v>0</v>
      </c>
      <c r="DQ260" s="457">
        <v>600</v>
      </c>
      <c r="DR260" s="457">
        <v>3534359</v>
      </c>
      <c r="DS260" s="457">
        <v>904537</v>
      </c>
      <c r="DT260" s="457">
        <v>2640673</v>
      </c>
      <c r="DU260" s="457">
        <v>583640</v>
      </c>
      <c r="DV260" s="457">
        <v>116849</v>
      </c>
      <c r="DW260" s="457">
        <v>58576</v>
      </c>
      <c r="DX260" s="457">
        <v>38042</v>
      </c>
      <c r="DY260" s="362">
        <v>97303</v>
      </c>
      <c r="DZ260">
        <v>39987</v>
      </c>
      <c r="EA260">
        <v>3804</v>
      </c>
    </row>
    <row r="261" spans="1:131">
      <c r="A261" s="362" t="s">
        <v>3026</v>
      </c>
      <c r="B261" s="457">
        <v>3159</v>
      </c>
      <c r="C261" s="457">
        <v>1134</v>
      </c>
      <c r="D261" s="457">
        <v>0</v>
      </c>
      <c r="E261" s="457">
        <v>650</v>
      </c>
      <c r="F261" s="457">
        <v>78</v>
      </c>
      <c r="G261" s="457">
        <v>0</v>
      </c>
      <c r="H261" s="457">
        <v>2061</v>
      </c>
      <c r="I261" s="457">
        <v>85</v>
      </c>
      <c r="J261" s="457">
        <v>0</v>
      </c>
      <c r="K261" s="457">
        <v>24</v>
      </c>
      <c r="L261" s="457">
        <v>0</v>
      </c>
      <c r="M261" s="457">
        <v>0</v>
      </c>
      <c r="N261" s="457">
        <v>17031</v>
      </c>
      <c r="O261" s="457">
        <v>76</v>
      </c>
      <c r="P261" s="457">
        <v>83</v>
      </c>
      <c r="Q261" s="457">
        <v>3</v>
      </c>
      <c r="R261" s="457">
        <v>0</v>
      </c>
      <c r="S261" s="457">
        <v>0</v>
      </c>
      <c r="T261" s="457">
        <v>0</v>
      </c>
      <c r="U261" s="457">
        <v>0</v>
      </c>
      <c r="V261" s="457">
        <v>0</v>
      </c>
      <c r="W261" s="457">
        <v>0</v>
      </c>
      <c r="X261" s="457">
        <v>0</v>
      </c>
      <c r="Y261" s="457">
        <v>0</v>
      </c>
      <c r="Z261" s="457">
        <v>0</v>
      </c>
      <c r="AA261" s="457">
        <v>0</v>
      </c>
      <c r="AB261" s="457">
        <v>0</v>
      </c>
      <c r="AC261" s="457">
        <v>0</v>
      </c>
      <c r="AD261" s="457">
        <v>0</v>
      </c>
      <c r="AE261" s="457">
        <v>0</v>
      </c>
      <c r="AF261" s="457">
        <v>0</v>
      </c>
      <c r="AG261" s="457">
        <v>0</v>
      </c>
      <c r="AH261" s="457">
        <v>0</v>
      </c>
      <c r="AI261" s="457">
        <v>4101</v>
      </c>
      <c r="AJ261" s="457">
        <v>77</v>
      </c>
      <c r="AK261" s="457">
        <v>0</v>
      </c>
      <c r="AL261" s="457">
        <v>0</v>
      </c>
      <c r="AM261" s="457">
        <v>2</v>
      </c>
      <c r="AN261" s="457">
        <v>0</v>
      </c>
      <c r="AO261" s="457">
        <v>0</v>
      </c>
      <c r="AP261" s="457">
        <v>5067</v>
      </c>
      <c r="AQ261" s="457">
        <v>2881</v>
      </c>
      <c r="AR261" s="457">
        <v>6497</v>
      </c>
      <c r="AS261" s="457">
        <v>120</v>
      </c>
      <c r="AT261" s="457">
        <v>0</v>
      </c>
      <c r="AU261" s="457">
        <v>1844</v>
      </c>
      <c r="AV261" s="457">
        <v>1143</v>
      </c>
      <c r="AW261" s="457">
        <v>0</v>
      </c>
      <c r="AX261" s="457">
        <v>1601</v>
      </c>
      <c r="AY261" s="457">
        <v>51</v>
      </c>
      <c r="AZ261" s="457">
        <v>0</v>
      </c>
      <c r="BA261" s="457">
        <v>0</v>
      </c>
      <c r="BB261" s="457">
        <v>2</v>
      </c>
      <c r="BC261" s="457">
        <v>0</v>
      </c>
      <c r="BD261" s="457">
        <v>1015</v>
      </c>
      <c r="BE261" s="457">
        <v>0</v>
      </c>
      <c r="BF261" s="457">
        <v>284</v>
      </c>
      <c r="BG261" s="457">
        <v>146</v>
      </c>
      <c r="BH261" s="457">
        <v>3</v>
      </c>
      <c r="BI261" s="457">
        <v>0</v>
      </c>
      <c r="BJ261" s="457">
        <v>0</v>
      </c>
      <c r="BK261" s="457">
        <v>0</v>
      </c>
      <c r="BL261" s="457">
        <v>0</v>
      </c>
      <c r="BM261" s="457">
        <v>109</v>
      </c>
      <c r="BN261" s="457">
        <v>26</v>
      </c>
      <c r="BO261" s="457">
        <v>0</v>
      </c>
      <c r="BP261" s="457">
        <v>588</v>
      </c>
      <c r="BQ261" s="457">
        <v>0</v>
      </c>
      <c r="BR261" s="457">
        <v>0</v>
      </c>
      <c r="BS261" s="457">
        <v>0</v>
      </c>
      <c r="BT261" s="457">
        <v>0</v>
      </c>
      <c r="BU261" s="457">
        <v>0</v>
      </c>
      <c r="BV261" s="457">
        <v>164</v>
      </c>
      <c r="BW261" s="457">
        <v>0</v>
      </c>
      <c r="BX261" s="457">
        <v>0</v>
      </c>
      <c r="BY261" s="457">
        <v>0</v>
      </c>
      <c r="BZ261" s="457">
        <v>0</v>
      </c>
      <c r="CA261" s="457">
        <v>0</v>
      </c>
      <c r="CB261" s="457">
        <v>742</v>
      </c>
      <c r="CC261" s="457">
        <v>0</v>
      </c>
      <c r="CD261" s="457">
        <v>0</v>
      </c>
      <c r="CE261" s="457">
        <v>155</v>
      </c>
      <c r="CF261" s="457">
        <v>0</v>
      </c>
      <c r="CG261" s="457">
        <v>0</v>
      </c>
      <c r="CH261" s="457">
        <v>0</v>
      </c>
      <c r="CI261" s="457">
        <v>0</v>
      </c>
      <c r="CJ261" s="457">
        <v>0</v>
      </c>
      <c r="CK261" s="457">
        <v>0</v>
      </c>
      <c r="CL261" s="457">
        <v>0</v>
      </c>
      <c r="CM261" s="457">
        <v>0</v>
      </c>
      <c r="CN261" s="457">
        <v>52</v>
      </c>
      <c r="CO261" s="457">
        <v>0</v>
      </c>
      <c r="CP261" s="457">
        <v>0</v>
      </c>
      <c r="CQ261" s="457">
        <v>0</v>
      </c>
      <c r="CR261" s="457">
        <v>0</v>
      </c>
      <c r="CS261" s="457">
        <v>0</v>
      </c>
      <c r="CT261" s="457">
        <v>2</v>
      </c>
      <c r="CU261" s="457">
        <v>10</v>
      </c>
      <c r="CV261" s="457">
        <v>0</v>
      </c>
      <c r="CW261" s="457">
        <v>4150</v>
      </c>
      <c r="CX261" s="457">
        <v>5351</v>
      </c>
      <c r="CY261" s="457">
        <v>14889</v>
      </c>
      <c r="CZ261" s="457">
        <v>0</v>
      </c>
      <c r="DA261" s="457">
        <v>0</v>
      </c>
      <c r="DB261" s="457">
        <v>0</v>
      </c>
      <c r="DC261" s="457">
        <v>0</v>
      </c>
      <c r="DD261" s="457">
        <v>0</v>
      </c>
      <c r="DE261" s="457">
        <v>0</v>
      </c>
      <c r="DF261" s="457">
        <v>0</v>
      </c>
      <c r="DG261" s="457">
        <v>0</v>
      </c>
      <c r="DH261" s="457">
        <v>0</v>
      </c>
      <c r="DI261" s="457">
        <v>5970</v>
      </c>
      <c r="DJ261" s="457">
        <v>17</v>
      </c>
      <c r="DK261" s="457">
        <v>1498</v>
      </c>
      <c r="DL261" s="457">
        <v>0</v>
      </c>
      <c r="DM261" s="457">
        <v>0</v>
      </c>
      <c r="DN261" s="457">
        <v>0</v>
      </c>
      <c r="DO261" s="457">
        <v>0</v>
      </c>
      <c r="DP261" s="457">
        <v>0</v>
      </c>
      <c r="DQ261" s="457">
        <v>0</v>
      </c>
      <c r="DR261" s="457">
        <v>580434</v>
      </c>
      <c r="DS261" s="457">
        <v>0</v>
      </c>
      <c r="DT261" s="457">
        <v>380936</v>
      </c>
      <c r="DU261" s="457">
        <v>93548</v>
      </c>
      <c r="DV261" s="457">
        <v>65125</v>
      </c>
      <c r="DW261" s="457">
        <v>13980</v>
      </c>
      <c r="DX261" s="457">
        <v>0</v>
      </c>
      <c r="DY261" s="362">
        <v>16443</v>
      </c>
      <c r="DZ261">
        <v>12310</v>
      </c>
      <c r="EA261">
        <v>0</v>
      </c>
    </row>
    <row r="262" spans="1:131">
      <c r="A262" s="362" t="s">
        <v>2334</v>
      </c>
      <c r="B262" s="457">
        <v>4003.4090000000001</v>
      </c>
      <c r="C262" s="457">
        <v>0</v>
      </c>
      <c r="D262" s="457">
        <v>0</v>
      </c>
      <c r="E262" s="457">
        <v>14623.996999999999</v>
      </c>
      <c r="F262" s="457">
        <v>550</v>
      </c>
      <c r="G262" s="457">
        <v>0</v>
      </c>
      <c r="H262" s="457">
        <v>0</v>
      </c>
      <c r="I262" s="457">
        <v>0</v>
      </c>
      <c r="J262" s="457">
        <v>0</v>
      </c>
      <c r="K262" s="457">
        <v>0</v>
      </c>
      <c r="L262" s="457">
        <v>0</v>
      </c>
      <c r="M262" s="457">
        <v>0</v>
      </c>
      <c r="N262" s="457">
        <v>12794.121999999999</v>
      </c>
      <c r="O262" s="457">
        <v>0</v>
      </c>
      <c r="P262" s="457">
        <v>0</v>
      </c>
      <c r="Q262" s="457">
        <v>239.982</v>
      </c>
      <c r="R262" s="457">
        <v>0</v>
      </c>
      <c r="S262" s="457">
        <v>0</v>
      </c>
      <c r="T262" s="457">
        <v>0</v>
      </c>
      <c r="U262" s="457">
        <v>0</v>
      </c>
      <c r="V262" s="457">
        <v>0</v>
      </c>
      <c r="W262" s="457">
        <v>0</v>
      </c>
      <c r="X262" s="457">
        <v>0</v>
      </c>
      <c r="Y262" s="457">
        <v>0</v>
      </c>
      <c r="Z262" s="457">
        <v>0</v>
      </c>
      <c r="AA262" s="457">
        <v>0</v>
      </c>
      <c r="AB262" s="457">
        <v>0</v>
      </c>
      <c r="AC262" s="457">
        <v>0</v>
      </c>
      <c r="AD262" s="457">
        <v>0</v>
      </c>
      <c r="AE262" s="457">
        <v>0</v>
      </c>
      <c r="AF262" s="457">
        <v>0</v>
      </c>
      <c r="AG262" s="457">
        <v>0</v>
      </c>
      <c r="AH262" s="457">
        <v>0</v>
      </c>
      <c r="AI262" s="457">
        <v>2297.9299999999998</v>
      </c>
      <c r="AJ262" s="457">
        <v>0</v>
      </c>
      <c r="AK262" s="457">
        <v>0</v>
      </c>
      <c r="AL262" s="457">
        <v>0</v>
      </c>
      <c r="AM262" s="457">
        <v>0</v>
      </c>
      <c r="AN262" s="457">
        <v>0</v>
      </c>
      <c r="AO262" s="457">
        <v>21324.105</v>
      </c>
      <c r="AP262" s="457">
        <v>2881.7530000000002</v>
      </c>
      <c r="AQ262" s="457">
        <v>5348.1530000000002</v>
      </c>
      <c r="AR262" s="457">
        <v>4340.692</v>
      </c>
      <c r="AS262" s="457">
        <v>0</v>
      </c>
      <c r="AT262" s="457">
        <v>0</v>
      </c>
      <c r="AU262" s="457">
        <v>14.5</v>
      </c>
      <c r="AV262" s="457">
        <v>0</v>
      </c>
      <c r="AW262" s="457">
        <v>0</v>
      </c>
      <c r="AX262" s="457">
        <v>0</v>
      </c>
      <c r="AY262" s="457">
        <v>0</v>
      </c>
      <c r="AZ262" s="457">
        <v>0</v>
      </c>
      <c r="BA262" s="457">
        <v>0</v>
      </c>
      <c r="BB262" s="457">
        <v>0</v>
      </c>
      <c r="BC262" s="457">
        <v>0</v>
      </c>
      <c r="BD262" s="457">
        <v>1120.8140000000001</v>
      </c>
      <c r="BE262" s="457">
        <v>0</v>
      </c>
      <c r="BF262" s="457">
        <v>0</v>
      </c>
      <c r="BG262" s="457">
        <v>0</v>
      </c>
      <c r="BH262" s="457">
        <v>0</v>
      </c>
      <c r="BI262" s="457">
        <v>0</v>
      </c>
      <c r="BJ262" s="457">
        <v>0</v>
      </c>
      <c r="BK262" s="457">
        <v>0</v>
      </c>
      <c r="BL262" s="457">
        <v>0</v>
      </c>
      <c r="BM262" s="457">
        <v>0</v>
      </c>
      <c r="BN262" s="457">
        <v>0</v>
      </c>
      <c r="BO262" s="457">
        <v>0</v>
      </c>
      <c r="BP262" s="457">
        <v>1133.2</v>
      </c>
      <c r="BQ262" s="457">
        <v>0</v>
      </c>
      <c r="BR262" s="457">
        <v>0</v>
      </c>
      <c r="BS262" s="457">
        <v>0</v>
      </c>
      <c r="BT262" s="457">
        <v>0</v>
      </c>
      <c r="BU262" s="457">
        <v>0</v>
      </c>
      <c r="BV262" s="457">
        <v>0</v>
      </c>
      <c r="BW262" s="457">
        <v>0</v>
      </c>
      <c r="BX262" s="457">
        <v>0</v>
      </c>
      <c r="BY262" s="457">
        <v>0</v>
      </c>
      <c r="BZ262" s="457">
        <v>0</v>
      </c>
      <c r="CA262" s="457">
        <v>0</v>
      </c>
      <c r="CB262" s="457">
        <v>0</v>
      </c>
      <c r="CC262" s="457">
        <v>0</v>
      </c>
      <c r="CD262" s="457">
        <v>0</v>
      </c>
      <c r="CE262" s="457">
        <v>9642.7790000000005</v>
      </c>
      <c r="CF262" s="457">
        <v>0</v>
      </c>
      <c r="CG262" s="457">
        <v>0</v>
      </c>
      <c r="CH262" s="457">
        <v>0</v>
      </c>
      <c r="CI262" s="457">
        <v>0</v>
      </c>
      <c r="CJ262" s="457">
        <v>0</v>
      </c>
      <c r="CK262" s="457">
        <v>0</v>
      </c>
      <c r="CL262" s="457">
        <v>0</v>
      </c>
      <c r="CM262" s="457">
        <v>0</v>
      </c>
      <c r="CN262" s="457">
        <v>0</v>
      </c>
      <c r="CO262" s="457">
        <v>0</v>
      </c>
      <c r="CP262" s="457">
        <v>0</v>
      </c>
      <c r="CQ262" s="457">
        <v>0</v>
      </c>
      <c r="CR262" s="457">
        <v>0</v>
      </c>
      <c r="CS262" s="457">
        <v>0</v>
      </c>
      <c r="CT262" s="457">
        <v>0</v>
      </c>
      <c r="CU262" s="457">
        <v>0</v>
      </c>
      <c r="CV262" s="457">
        <v>0</v>
      </c>
      <c r="CW262" s="457">
        <v>2119.297</v>
      </c>
      <c r="CX262" s="457">
        <v>0</v>
      </c>
      <c r="CY262" s="457">
        <v>0</v>
      </c>
      <c r="CZ262" s="457">
        <v>0</v>
      </c>
      <c r="DA262" s="457">
        <v>0</v>
      </c>
      <c r="DB262" s="457">
        <v>0</v>
      </c>
      <c r="DC262" s="457">
        <v>0</v>
      </c>
      <c r="DD262" s="457">
        <v>0</v>
      </c>
      <c r="DE262" s="457">
        <v>0</v>
      </c>
      <c r="DF262" s="457">
        <v>0</v>
      </c>
      <c r="DG262" s="457">
        <v>0</v>
      </c>
      <c r="DH262" s="457">
        <v>0</v>
      </c>
      <c r="DI262" s="457">
        <v>15123.16</v>
      </c>
      <c r="DJ262" s="457">
        <v>0</v>
      </c>
      <c r="DK262" s="457">
        <v>435.65</v>
      </c>
      <c r="DL262" s="457">
        <v>139.852</v>
      </c>
      <c r="DM262" s="457">
        <v>-242</v>
      </c>
      <c r="DN262" s="457">
        <v>0</v>
      </c>
      <c r="DO262" s="457">
        <v>0</v>
      </c>
      <c r="DP262" s="457">
        <v>0</v>
      </c>
      <c r="DQ262" s="457">
        <v>0</v>
      </c>
      <c r="DR262" s="457">
        <v>822464</v>
      </c>
      <c r="DS262" s="457">
        <v>345505</v>
      </c>
      <c r="DT262" s="457">
        <v>665901</v>
      </c>
      <c r="DU262" s="457">
        <v>62854</v>
      </c>
      <c r="DV262" s="457">
        <v>47092</v>
      </c>
      <c r="DW262" s="457">
        <v>27440.803</v>
      </c>
      <c r="DX262" s="457">
        <v>0</v>
      </c>
      <c r="DY262" s="362">
        <v>20747.956999999999</v>
      </c>
      <c r="DZ262">
        <v>5366.4059999999999</v>
      </c>
      <c r="EA262">
        <v>0</v>
      </c>
    </row>
    <row r="263" spans="1:131">
      <c r="A263" s="362" t="s">
        <v>1965</v>
      </c>
      <c r="B263" s="457">
        <v>17585</v>
      </c>
      <c r="C263" s="457">
        <v>0</v>
      </c>
      <c r="D263" s="457">
        <v>0</v>
      </c>
      <c r="E263" s="457">
        <v>178</v>
      </c>
      <c r="F263" s="457">
        <v>0</v>
      </c>
      <c r="G263" s="457">
        <v>0</v>
      </c>
      <c r="H263" s="457">
        <v>4</v>
      </c>
      <c r="I263" s="457">
        <v>0</v>
      </c>
      <c r="J263" s="457">
        <v>0</v>
      </c>
      <c r="K263" s="457">
        <v>1393</v>
      </c>
      <c r="L263" s="457">
        <v>0</v>
      </c>
      <c r="M263" s="457">
        <v>0</v>
      </c>
      <c r="N263" s="457">
        <v>13792</v>
      </c>
      <c r="O263" s="457">
        <v>0</v>
      </c>
      <c r="P263" s="457">
        <v>0</v>
      </c>
      <c r="Q263" s="457">
        <v>170</v>
      </c>
      <c r="R263" s="457">
        <v>0</v>
      </c>
      <c r="S263" s="457">
        <v>0</v>
      </c>
      <c r="T263" s="457">
        <v>0</v>
      </c>
      <c r="U263" s="457">
        <v>0</v>
      </c>
      <c r="V263" s="457">
        <v>0</v>
      </c>
      <c r="W263" s="457">
        <v>0</v>
      </c>
      <c r="X263" s="457">
        <v>0</v>
      </c>
      <c r="Y263" s="457">
        <v>0</v>
      </c>
      <c r="Z263" s="457">
        <v>0</v>
      </c>
      <c r="AA263" s="457">
        <v>0</v>
      </c>
      <c r="AB263" s="457">
        <v>0</v>
      </c>
      <c r="AC263" s="457">
        <v>0</v>
      </c>
      <c r="AD263" s="457">
        <v>0</v>
      </c>
      <c r="AE263" s="457">
        <v>0</v>
      </c>
      <c r="AF263" s="457">
        <v>0</v>
      </c>
      <c r="AG263" s="457">
        <v>0</v>
      </c>
      <c r="AH263" s="457">
        <v>0</v>
      </c>
      <c r="AI263" s="457">
        <v>0</v>
      </c>
      <c r="AJ263" s="457">
        <v>0</v>
      </c>
      <c r="AK263" s="457">
        <v>0</v>
      </c>
      <c r="AL263" s="457">
        <v>0</v>
      </c>
      <c r="AM263" s="457">
        <v>0</v>
      </c>
      <c r="AN263" s="457">
        <v>0</v>
      </c>
      <c r="AO263" s="457">
        <v>28586</v>
      </c>
      <c r="AP263" s="457">
        <v>4839</v>
      </c>
      <c r="AQ263" s="457">
        <v>5557</v>
      </c>
      <c r="AR263" s="457">
        <v>951</v>
      </c>
      <c r="AS263" s="457">
        <v>0</v>
      </c>
      <c r="AT263" s="457">
        <v>0</v>
      </c>
      <c r="AU263" s="457">
        <v>2236</v>
      </c>
      <c r="AV263" s="457">
        <v>0</v>
      </c>
      <c r="AW263" s="457">
        <v>0</v>
      </c>
      <c r="AX263" s="457">
        <v>452</v>
      </c>
      <c r="AY263" s="457">
        <v>0</v>
      </c>
      <c r="AZ263" s="457">
        <v>0</v>
      </c>
      <c r="BA263" s="457">
        <v>0</v>
      </c>
      <c r="BB263" s="457">
        <v>0</v>
      </c>
      <c r="BC263" s="457">
        <v>0</v>
      </c>
      <c r="BD263" s="457">
        <v>980</v>
      </c>
      <c r="BE263" s="457">
        <v>0</v>
      </c>
      <c r="BF263" s="457">
        <v>0</v>
      </c>
      <c r="BG263" s="457">
        <v>68</v>
      </c>
      <c r="BH263" s="457">
        <v>0</v>
      </c>
      <c r="BI263" s="457">
        <v>0</v>
      </c>
      <c r="BJ263" s="457">
        <v>0</v>
      </c>
      <c r="BK263" s="457">
        <v>0</v>
      </c>
      <c r="BL263" s="457">
        <v>0</v>
      </c>
      <c r="BM263" s="457">
        <v>16</v>
      </c>
      <c r="BN263" s="457">
        <v>0</v>
      </c>
      <c r="BO263" s="457">
        <v>0</v>
      </c>
      <c r="BP263" s="457">
        <v>177</v>
      </c>
      <c r="BQ263" s="457">
        <v>0</v>
      </c>
      <c r="BR263" s="457">
        <v>0</v>
      </c>
      <c r="BS263" s="457">
        <v>102</v>
      </c>
      <c r="BT263" s="457">
        <v>0</v>
      </c>
      <c r="BU263" s="457">
        <v>0</v>
      </c>
      <c r="BV263" s="457">
        <v>0</v>
      </c>
      <c r="BW263" s="457">
        <v>0</v>
      </c>
      <c r="BX263" s="457">
        <v>0</v>
      </c>
      <c r="BY263" s="457">
        <v>0</v>
      </c>
      <c r="BZ263" s="457">
        <v>0</v>
      </c>
      <c r="CA263" s="457">
        <v>0</v>
      </c>
      <c r="CB263" s="457">
        <v>0</v>
      </c>
      <c r="CC263" s="457">
        <v>0</v>
      </c>
      <c r="CD263" s="457">
        <v>0</v>
      </c>
      <c r="CE263" s="457">
        <v>465</v>
      </c>
      <c r="CF263" s="457">
        <v>0</v>
      </c>
      <c r="CG263" s="457">
        <v>0</v>
      </c>
      <c r="CH263" s="457">
        <v>0</v>
      </c>
      <c r="CI263" s="457">
        <v>0</v>
      </c>
      <c r="CJ263" s="457">
        <v>0</v>
      </c>
      <c r="CK263" s="457">
        <v>0</v>
      </c>
      <c r="CL263" s="457">
        <v>0</v>
      </c>
      <c r="CM263" s="457">
        <v>0</v>
      </c>
      <c r="CN263" s="457">
        <v>0</v>
      </c>
      <c r="CO263" s="457">
        <v>0</v>
      </c>
      <c r="CP263" s="457">
        <v>0</v>
      </c>
      <c r="CQ263" s="457">
        <v>0</v>
      </c>
      <c r="CR263" s="457">
        <v>0</v>
      </c>
      <c r="CS263" s="457">
        <v>0</v>
      </c>
      <c r="CT263" s="457">
        <v>0</v>
      </c>
      <c r="CU263" s="457">
        <v>0</v>
      </c>
      <c r="CV263" s="457">
        <v>0</v>
      </c>
      <c r="CW263" s="457">
        <v>23166</v>
      </c>
      <c r="CX263" s="457">
        <v>0</v>
      </c>
      <c r="CY263" s="457">
        <v>1827</v>
      </c>
      <c r="CZ263" s="457">
        <v>747</v>
      </c>
      <c r="DA263" s="457">
        <v>0</v>
      </c>
      <c r="DB263" s="457">
        <v>0</v>
      </c>
      <c r="DC263" s="457">
        <v>0</v>
      </c>
      <c r="DD263" s="457">
        <v>0</v>
      </c>
      <c r="DE263" s="457">
        <v>0</v>
      </c>
      <c r="DF263" s="457">
        <v>0</v>
      </c>
      <c r="DG263" s="457">
        <v>0</v>
      </c>
      <c r="DH263" s="457">
        <v>0</v>
      </c>
      <c r="DI263" s="457">
        <v>21968</v>
      </c>
      <c r="DJ263" s="457">
        <v>2375</v>
      </c>
      <c r="DK263" s="457">
        <v>0</v>
      </c>
      <c r="DL263" s="457">
        <v>22</v>
      </c>
      <c r="DM263" s="457">
        <v>0</v>
      </c>
      <c r="DN263" s="457">
        <v>0</v>
      </c>
      <c r="DO263" s="457">
        <v>0</v>
      </c>
      <c r="DP263" s="457">
        <v>0</v>
      </c>
      <c r="DQ263" s="457">
        <v>0</v>
      </c>
      <c r="DR263" s="457">
        <v>1082916</v>
      </c>
      <c r="DS263" s="457">
        <v>271734</v>
      </c>
      <c r="DT263" s="457">
        <v>565981</v>
      </c>
      <c r="DU263" s="457">
        <v>168282</v>
      </c>
      <c r="DV263" s="457">
        <v>45976</v>
      </c>
      <c r="DW263" s="457">
        <v>27298</v>
      </c>
      <c r="DX263" s="457">
        <v>32144</v>
      </c>
      <c r="DY263" s="362">
        <v>74144</v>
      </c>
      <c r="DZ263">
        <v>45140</v>
      </c>
      <c r="EA263">
        <v>0</v>
      </c>
    </row>
    <row r="264" spans="1:131">
      <c r="A264" s="362" t="s">
        <v>2813</v>
      </c>
      <c r="B264" s="457">
        <v>6752</v>
      </c>
      <c r="C264" s="457">
        <v>803</v>
      </c>
      <c r="D264" s="457">
        <v>0</v>
      </c>
      <c r="E264" s="457">
        <v>1140</v>
      </c>
      <c r="F264" s="457">
        <v>0</v>
      </c>
      <c r="G264" s="457">
        <v>0</v>
      </c>
      <c r="H264" s="457">
        <v>1121</v>
      </c>
      <c r="I264" s="457">
        <v>0</v>
      </c>
      <c r="J264" s="457">
        <v>0</v>
      </c>
      <c r="K264" s="457">
        <v>1246</v>
      </c>
      <c r="L264" s="457">
        <v>0</v>
      </c>
      <c r="M264" s="457">
        <v>0</v>
      </c>
      <c r="N264" s="457">
        <v>22035</v>
      </c>
      <c r="O264" s="457">
        <v>0</v>
      </c>
      <c r="P264" s="457">
        <v>0</v>
      </c>
      <c r="Q264" s="457">
        <v>838</v>
      </c>
      <c r="R264" s="457">
        <v>0</v>
      </c>
      <c r="S264" s="457">
        <v>0</v>
      </c>
      <c r="T264" s="457">
        <v>0</v>
      </c>
      <c r="U264" s="457">
        <v>0</v>
      </c>
      <c r="V264" s="457">
        <v>0</v>
      </c>
      <c r="W264" s="457">
        <v>0</v>
      </c>
      <c r="X264" s="457">
        <v>0</v>
      </c>
      <c r="Y264" s="457">
        <v>0</v>
      </c>
      <c r="Z264" s="457">
        <v>0</v>
      </c>
      <c r="AA264" s="457">
        <v>0</v>
      </c>
      <c r="AB264" s="457">
        <v>0</v>
      </c>
      <c r="AC264" s="457">
        <v>0</v>
      </c>
      <c r="AD264" s="457">
        <v>0</v>
      </c>
      <c r="AE264" s="457">
        <v>0</v>
      </c>
      <c r="AF264" s="457">
        <v>0</v>
      </c>
      <c r="AG264" s="457">
        <v>0</v>
      </c>
      <c r="AH264" s="457">
        <v>0</v>
      </c>
      <c r="AI264" s="457">
        <v>0</v>
      </c>
      <c r="AJ264" s="457">
        <v>0</v>
      </c>
      <c r="AK264" s="457">
        <v>0</v>
      </c>
      <c r="AL264" s="457">
        <v>0</v>
      </c>
      <c r="AM264" s="457">
        <v>0</v>
      </c>
      <c r="AN264" s="457">
        <v>0</v>
      </c>
      <c r="AO264" s="457">
        <v>45745</v>
      </c>
      <c r="AP264" s="457">
        <v>4723</v>
      </c>
      <c r="AQ264" s="457">
        <v>19950</v>
      </c>
      <c r="AR264" s="457">
        <v>1660</v>
      </c>
      <c r="AS264" s="457">
        <v>0</v>
      </c>
      <c r="AT264" s="457">
        <v>0</v>
      </c>
      <c r="AU264" s="457">
        <v>3584</v>
      </c>
      <c r="AV264" s="457">
        <v>220</v>
      </c>
      <c r="AW264" s="457">
        <v>0</v>
      </c>
      <c r="AX264" s="457">
        <v>177</v>
      </c>
      <c r="AY264" s="457">
        <v>0</v>
      </c>
      <c r="AZ264" s="457">
        <v>0</v>
      </c>
      <c r="BA264" s="457">
        <v>0</v>
      </c>
      <c r="BB264" s="457">
        <v>0</v>
      </c>
      <c r="BC264" s="457">
        <v>0</v>
      </c>
      <c r="BD264" s="457">
        <v>16</v>
      </c>
      <c r="BE264" s="457">
        <v>0</v>
      </c>
      <c r="BF264" s="457">
        <v>0</v>
      </c>
      <c r="BG264" s="457">
        <v>543</v>
      </c>
      <c r="BH264" s="457">
        <v>0</v>
      </c>
      <c r="BI264" s="457">
        <v>0</v>
      </c>
      <c r="BJ264" s="457">
        <v>0</v>
      </c>
      <c r="BK264" s="457">
        <v>0</v>
      </c>
      <c r="BL264" s="457">
        <v>0</v>
      </c>
      <c r="BM264" s="457">
        <v>0</v>
      </c>
      <c r="BN264" s="457">
        <v>0</v>
      </c>
      <c r="BO264" s="457">
        <v>0</v>
      </c>
      <c r="BP264" s="457">
        <v>925</v>
      </c>
      <c r="BQ264" s="457">
        <v>0</v>
      </c>
      <c r="BR264" s="457">
        <v>0</v>
      </c>
      <c r="BS264" s="457">
        <v>1</v>
      </c>
      <c r="BT264" s="457">
        <v>0</v>
      </c>
      <c r="BU264" s="457">
        <v>0</v>
      </c>
      <c r="BV264" s="457">
        <v>528</v>
      </c>
      <c r="BW264" s="457">
        <v>1423</v>
      </c>
      <c r="BX264" s="457">
        <v>0</v>
      </c>
      <c r="BY264" s="457">
        <v>0</v>
      </c>
      <c r="BZ264" s="457">
        <v>0</v>
      </c>
      <c r="CA264" s="457">
        <v>0</v>
      </c>
      <c r="CB264" s="457">
        <v>0</v>
      </c>
      <c r="CC264" s="457">
        <v>0</v>
      </c>
      <c r="CD264" s="457">
        <v>0</v>
      </c>
      <c r="CE264" s="457">
        <v>0</v>
      </c>
      <c r="CF264" s="457">
        <v>0</v>
      </c>
      <c r="CG264" s="457">
        <v>0</v>
      </c>
      <c r="CH264" s="457">
        <v>37</v>
      </c>
      <c r="CI264" s="457">
        <v>0</v>
      </c>
      <c r="CJ264" s="457">
        <v>0</v>
      </c>
      <c r="CK264" s="457">
        <v>0</v>
      </c>
      <c r="CL264" s="457">
        <v>0</v>
      </c>
      <c r="CM264" s="457">
        <v>0</v>
      </c>
      <c r="CN264" s="457">
        <v>0</v>
      </c>
      <c r="CO264" s="457">
        <v>0</v>
      </c>
      <c r="CP264" s="457">
        <v>0</v>
      </c>
      <c r="CQ264" s="457">
        <v>0</v>
      </c>
      <c r="CR264" s="457">
        <v>0</v>
      </c>
      <c r="CS264" s="457">
        <v>0</v>
      </c>
      <c r="CT264" s="457">
        <v>0</v>
      </c>
      <c r="CU264" s="457">
        <v>0</v>
      </c>
      <c r="CV264" s="457">
        <v>0</v>
      </c>
      <c r="CW264" s="457">
        <v>36577</v>
      </c>
      <c r="CX264" s="457">
        <v>2637</v>
      </c>
      <c r="CY264" s="457">
        <v>0</v>
      </c>
      <c r="CZ264" s="457">
        <v>0</v>
      </c>
      <c r="DA264" s="457">
        <v>0</v>
      </c>
      <c r="DB264" s="457">
        <v>0</v>
      </c>
      <c r="DC264" s="457">
        <v>0</v>
      </c>
      <c r="DD264" s="457">
        <v>0</v>
      </c>
      <c r="DE264" s="457">
        <v>0</v>
      </c>
      <c r="DF264" s="457">
        <v>0</v>
      </c>
      <c r="DG264" s="457">
        <v>0</v>
      </c>
      <c r="DH264" s="457">
        <v>0</v>
      </c>
      <c r="DI264" s="457">
        <v>5672</v>
      </c>
      <c r="DJ264" s="457">
        <v>0</v>
      </c>
      <c r="DK264" s="457">
        <v>2416</v>
      </c>
      <c r="DL264" s="457">
        <v>0</v>
      </c>
      <c r="DM264" s="457">
        <v>0</v>
      </c>
      <c r="DN264" s="457">
        <v>0</v>
      </c>
      <c r="DO264" s="457">
        <v>0</v>
      </c>
      <c r="DP264" s="457">
        <v>0</v>
      </c>
      <c r="DQ264" s="457">
        <v>0</v>
      </c>
      <c r="DR264" s="457">
        <v>1639674</v>
      </c>
      <c r="DS264" s="457">
        <v>345779</v>
      </c>
      <c r="DT264" s="457">
        <v>825917</v>
      </c>
      <c r="DU264" s="457">
        <v>344377</v>
      </c>
      <c r="DV264" s="457">
        <v>160845</v>
      </c>
      <c r="DW264" s="457">
        <v>121319</v>
      </c>
      <c r="DX264" s="457">
        <v>90416</v>
      </c>
      <c r="DY264" s="362">
        <v>0</v>
      </c>
      <c r="DZ264">
        <v>0</v>
      </c>
      <c r="EA264">
        <v>0</v>
      </c>
    </row>
    <row r="265" spans="1:131">
      <c r="A265" s="362" t="s">
        <v>2140</v>
      </c>
      <c r="B265" s="457">
        <v>-561.44899999999996</v>
      </c>
      <c r="C265" s="457">
        <v>9.2479999999999993</v>
      </c>
      <c r="D265" s="457">
        <v>0</v>
      </c>
      <c r="E265" s="457">
        <v>0</v>
      </c>
      <c r="F265" s="457">
        <v>0</v>
      </c>
      <c r="G265" s="457">
        <v>0</v>
      </c>
      <c r="H265" s="457">
        <v>0</v>
      </c>
      <c r="I265" s="457">
        <v>0</v>
      </c>
      <c r="J265" s="457">
        <v>0</v>
      </c>
      <c r="K265" s="457">
        <v>0</v>
      </c>
      <c r="L265" s="457">
        <v>0</v>
      </c>
      <c r="M265" s="457">
        <v>0</v>
      </c>
      <c r="N265" s="457">
        <v>7849.1660000000002</v>
      </c>
      <c r="O265" s="457">
        <v>2096.3339999999998</v>
      </c>
      <c r="P265" s="457">
        <v>0</v>
      </c>
      <c r="Q265" s="457">
        <v>3571.6190000000001</v>
      </c>
      <c r="R265" s="457">
        <v>0</v>
      </c>
      <c r="S265" s="457">
        <v>0</v>
      </c>
      <c r="T265" s="457">
        <v>0</v>
      </c>
      <c r="U265" s="457">
        <v>0</v>
      </c>
      <c r="V265" s="457">
        <v>0</v>
      </c>
      <c r="W265" s="457">
        <v>0</v>
      </c>
      <c r="X265" s="457">
        <v>0</v>
      </c>
      <c r="Y265" s="457">
        <v>0</v>
      </c>
      <c r="Z265" s="457">
        <v>399.80900000000003</v>
      </c>
      <c r="AA265" s="457">
        <v>0</v>
      </c>
      <c r="AB265" s="457">
        <v>0</v>
      </c>
      <c r="AC265" s="457">
        <v>567.14300000000003</v>
      </c>
      <c r="AD265" s="457">
        <v>0</v>
      </c>
      <c r="AE265" s="457">
        <v>0</v>
      </c>
      <c r="AF265" s="457">
        <v>0</v>
      </c>
      <c r="AG265" s="457">
        <v>0</v>
      </c>
      <c r="AH265" s="457">
        <v>0</v>
      </c>
      <c r="AI265" s="457">
        <v>0</v>
      </c>
      <c r="AJ265" s="457">
        <v>35.255000000000003</v>
      </c>
      <c r="AK265" s="457">
        <v>0</v>
      </c>
      <c r="AL265" s="457">
        <v>0</v>
      </c>
      <c r="AM265" s="457">
        <v>0</v>
      </c>
      <c r="AN265" s="457">
        <v>0</v>
      </c>
      <c r="AO265" s="457">
        <v>46853.487000000001</v>
      </c>
      <c r="AP265" s="457">
        <v>0</v>
      </c>
      <c r="AQ265" s="457">
        <v>1200</v>
      </c>
      <c r="AR265" s="457">
        <v>11161.817999999999</v>
      </c>
      <c r="AS265" s="457">
        <v>100249.533</v>
      </c>
      <c r="AT265" s="457">
        <v>0</v>
      </c>
      <c r="AU265" s="457">
        <v>0</v>
      </c>
      <c r="AV265" s="457">
        <v>0</v>
      </c>
      <c r="AW265" s="457">
        <v>0</v>
      </c>
      <c r="AX265" s="457">
        <v>3864.373</v>
      </c>
      <c r="AY265" s="457">
        <v>0</v>
      </c>
      <c r="AZ265" s="457">
        <v>0</v>
      </c>
      <c r="BA265" s="457">
        <v>0</v>
      </c>
      <c r="BB265" s="457">
        <v>0</v>
      </c>
      <c r="BC265" s="457">
        <v>0</v>
      </c>
      <c r="BD265" s="457">
        <v>8.8339999999999996</v>
      </c>
      <c r="BE265" s="457">
        <v>0</v>
      </c>
      <c r="BF265" s="457">
        <v>0</v>
      </c>
      <c r="BG265" s="457">
        <v>0</v>
      </c>
      <c r="BH265" s="457">
        <v>0</v>
      </c>
      <c r="BI265" s="457">
        <v>0</v>
      </c>
      <c r="BJ265" s="457">
        <v>0</v>
      </c>
      <c r="BK265" s="457">
        <v>0</v>
      </c>
      <c r="BL265" s="457">
        <v>0</v>
      </c>
      <c r="BM265" s="457">
        <v>0</v>
      </c>
      <c r="BN265" s="457">
        <v>0</v>
      </c>
      <c r="BO265" s="457">
        <v>0</v>
      </c>
      <c r="BP265" s="457">
        <v>0</v>
      </c>
      <c r="BQ265" s="457">
        <v>0</v>
      </c>
      <c r="BR265" s="457">
        <v>0</v>
      </c>
      <c r="BS265" s="457">
        <v>0</v>
      </c>
      <c r="BT265" s="457">
        <v>0</v>
      </c>
      <c r="BU265" s="457">
        <v>0</v>
      </c>
      <c r="BV265" s="457">
        <v>261.25</v>
      </c>
      <c r="BW265" s="457">
        <v>0</v>
      </c>
      <c r="BX265" s="457">
        <v>0</v>
      </c>
      <c r="BY265" s="457">
        <v>0</v>
      </c>
      <c r="BZ265" s="457">
        <v>0</v>
      </c>
      <c r="CA265" s="457">
        <v>0</v>
      </c>
      <c r="CB265" s="457">
        <v>423.28100000000001</v>
      </c>
      <c r="CC265" s="457">
        <v>0</v>
      </c>
      <c r="CD265" s="457">
        <v>0</v>
      </c>
      <c r="CE265" s="457">
        <v>0</v>
      </c>
      <c r="CF265" s="457">
        <v>0</v>
      </c>
      <c r="CG265" s="457">
        <v>0</v>
      </c>
      <c r="CH265" s="457">
        <v>-0.67500000000000004</v>
      </c>
      <c r="CI265" s="457">
        <v>0</v>
      </c>
      <c r="CJ265" s="457">
        <v>0</v>
      </c>
      <c r="CK265" s="457">
        <v>0</v>
      </c>
      <c r="CL265" s="457">
        <v>0</v>
      </c>
      <c r="CM265" s="457">
        <v>0</v>
      </c>
      <c r="CN265" s="457">
        <v>0</v>
      </c>
      <c r="CO265" s="457">
        <v>0</v>
      </c>
      <c r="CP265" s="457">
        <v>0</v>
      </c>
      <c r="CQ265" s="457">
        <v>0</v>
      </c>
      <c r="CR265" s="457">
        <v>0</v>
      </c>
      <c r="CS265" s="457">
        <v>0</v>
      </c>
      <c r="CT265" s="457">
        <v>157.71</v>
      </c>
      <c r="CU265" s="457">
        <v>0</v>
      </c>
      <c r="CV265" s="457">
        <v>0</v>
      </c>
      <c r="CW265" s="457">
        <v>438.58800000000002</v>
      </c>
      <c r="CX265" s="457">
        <v>0</v>
      </c>
      <c r="CY265" s="457">
        <v>0</v>
      </c>
      <c r="CZ265" s="457">
        <v>1508.154</v>
      </c>
      <c r="DA265" s="457">
        <v>0</v>
      </c>
      <c r="DB265" s="457">
        <v>0</v>
      </c>
      <c r="DC265" s="457">
        <v>16944.348000000002</v>
      </c>
      <c r="DD265" s="457">
        <v>0</v>
      </c>
      <c r="DE265" s="457">
        <v>0</v>
      </c>
      <c r="DF265" s="457">
        <v>840.66600000000005</v>
      </c>
      <c r="DG265" s="457">
        <v>0</v>
      </c>
      <c r="DH265" s="457">
        <v>0</v>
      </c>
      <c r="DI265" s="457">
        <v>101175.73699999999</v>
      </c>
      <c r="DJ265" s="457">
        <v>0</v>
      </c>
      <c r="DK265" s="457">
        <v>0</v>
      </c>
      <c r="DL265" s="457">
        <v>1967.635</v>
      </c>
      <c r="DM265" s="457">
        <v>0</v>
      </c>
      <c r="DN265" s="457">
        <v>0</v>
      </c>
      <c r="DO265" s="457">
        <v>0</v>
      </c>
      <c r="DP265" s="457">
        <v>0</v>
      </c>
      <c r="DQ265" s="457">
        <v>12900</v>
      </c>
      <c r="DR265" s="457">
        <v>186213.93900000001</v>
      </c>
      <c r="DS265" s="457">
        <v>3480.319</v>
      </c>
      <c r="DT265" s="457">
        <v>0</v>
      </c>
      <c r="DU265" s="457">
        <v>24200</v>
      </c>
      <c r="DV265" s="457">
        <v>1785171</v>
      </c>
      <c r="DW265" s="457">
        <v>56200</v>
      </c>
      <c r="DX265" s="457">
        <v>628.70899999999995</v>
      </c>
      <c r="DY265" s="362">
        <v>0</v>
      </c>
      <c r="DZ265">
        <v>0</v>
      </c>
      <c r="EA265">
        <v>3480.319</v>
      </c>
    </row>
    <row r="266" spans="1:131">
      <c r="A266" s="362" t="s">
        <v>1958</v>
      </c>
      <c r="B266" s="457">
        <v>10570</v>
      </c>
      <c r="C266" s="457">
        <v>397</v>
      </c>
      <c r="D266" s="457">
        <v>0</v>
      </c>
      <c r="E266" s="457">
        <v>2933</v>
      </c>
      <c r="F266" s="457">
        <v>0</v>
      </c>
      <c r="G266" s="457">
        <v>0</v>
      </c>
      <c r="H266" s="457">
        <v>5000</v>
      </c>
      <c r="I266" s="457">
        <v>400</v>
      </c>
      <c r="J266" s="457">
        <v>0</v>
      </c>
      <c r="K266" s="457">
        <v>761</v>
      </c>
      <c r="L266" s="457">
        <v>250</v>
      </c>
      <c r="M266" s="457">
        <v>0</v>
      </c>
      <c r="N266" s="457">
        <v>9342</v>
      </c>
      <c r="O266" s="457">
        <v>0</v>
      </c>
      <c r="P266" s="457">
        <v>0</v>
      </c>
      <c r="Q266" s="457">
        <v>229</v>
      </c>
      <c r="R266" s="457">
        <v>0</v>
      </c>
      <c r="S266" s="457">
        <v>0</v>
      </c>
      <c r="T266" s="457">
        <v>0</v>
      </c>
      <c r="U266" s="457">
        <v>0</v>
      </c>
      <c r="V266" s="457">
        <v>0</v>
      </c>
      <c r="W266" s="457">
        <v>0</v>
      </c>
      <c r="X266" s="457">
        <v>0</v>
      </c>
      <c r="Y266" s="457">
        <v>0</v>
      </c>
      <c r="Z266" s="457">
        <v>0</v>
      </c>
      <c r="AA266" s="457">
        <v>0</v>
      </c>
      <c r="AB266" s="457">
        <v>0</v>
      </c>
      <c r="AC266" s="457">
        <v>0</v>
      </c>
      <c r="AD266" s="457">
        <v>0</v>
      </c>
      <c r="AE266" s="457">
        <v>0</v>
      </c>
      <c r="AF266" s="457">
        <v>0</v>
      </c>
      <c r="AG266" s="457">
        <v>0</v>
      </c>
      <c r="AH266" s="457">
        <v>0</v>
      </c>
      <c r="AI266" s="457">
        <v>1</v>
      </c>
      <c r="AJ266" s="457">
        <v>1495</v>
      </c>
      <c r="AK266" s="457">
        <v>0</v>
      </c>
      <c r="AL266" s="457">
        <v>0</v>
      </c>
      <c r="AM266" s="457">
        <v>0</v>
      </c>
      <c r="AN266" s="457">
        <v>0</v>
      </c>
      <c r="AO266" s="457">
        <v>198473</v>
      </c>
      <c r="AP266" s="457">
        <v>189564</v>
      </c>
      <c r="AQ266" s="457">
        <v>208022</v>
      </c>
      <c r="AR266" s="457">
        <v>776</v>
      </c>
      <c r="AS266" s="457">
        <v>0</v>
      </c>
      <c r="AT266" s="457">
        <v>0</v>
      </c>
      <c r="AU266" s="457">
        <v>149</v>
      </c>
      <c r="AV266" s="457">
        <v>0</v>
      </c>
      <c r="AW266" s="457">
        <v>0</v>
      </c>
      <c r="AX266" s="457">
        <v>1003</v>
      </c>
      <c r="AY266" s="457">
        <v>0</v>
      </c>
      <c r="AZ266" s="457">
        <v>0</v>
      </c>
      <c r="BA266" s="457">
        <v>0</v>
      </c>
      <c r="BB266" s="457">
        <v>0</v>
      </c>
      <c r="BC266" s="457">
        <v>0</v>
      </c>
      <c r="BD266" s="457">
        <v>0</v>
      </c>
      <c r="BE266" s="457">
        <v>0</v>
      </c>
      <c r="BF266" s="457">
        <v>0</v>
      </c>
      <c r="BG266" s="457">
        <v>46</v>
      </c>
      <c r="BH266" s="457">
        <v>0</v>
      </c>
      <c r="BI266" s="457">
        <v>0</v>
      </c>
      <c r="BJ266" s="457">
        <v>0</v>
      </c>
      <c r="BK266" s="457">
        <v>0</v>
      </c>
      <c r="BL266" s="457">
        <v>0</v>
      </c>
      <c r="BM266" s="457">
        <v>546</v>
      </c>
      <c r="BN266" s="457">
        <v>0</v>
      </c>
      <c r="BO266" s="457">
        <v>0</v>
      </c>
      <c r="BP266" s="457">
        <v>0</v>
      </c>
      <c r="BQ266" s="457">
        <v>0</v>
      </c>
      <c r="BR266" s="457">
        <v>0</v>
      </c>
      <c r="BS266" s="457">
        <v>0</v>
      </c>
      <c r="BT266" s="457">
        <v>0</v>
      </c>
      <c r="BU266" s="457">
        <v>0</v>
      </c>
      <c r="BV266" s="457">
        <v>0</v>
      </c>
      <c r="BW266" s="457">
        <v>0</v>
      </c>
      <c r="BX266" s="457">
        <v>0</v>
      </c>
      <c r="BY266" s="457">
        <v>0</v>
      </c>
      <c r="BZ266" s="457">
        <v>0</v>
      </c>
      <c r="CA266" s="457">
        <v>0</v>
      </c>
      <c r="CB266" s="457">
        <v>0</v>
      </c>
      <c r="CC266" s="457">
        <v>0</v>
      </c>
      <c r="CD266" s="457">
        <v>0</v>
      </c>
      <c r="CE266" s="457">
        <v>0</v>
      </c>
      <c r="CF266" s="457">
        <v>0</v>
      </c>
      <c r="CG266" s="457">
        <v>0</v>
      </c>
      <c r="CH266" s="457">
        <v>0</v>
      </c>
      <c r="CI266" s="457">
        <v>0</v>
      </c>
      <c r="CJ266" s="457">
        <v>0</v>
      </c>
      <c r="CK266" s="457">
        <v>0</v>
      </c>
      <c r="CL266" s="457">
        <v>0</v>
      </c>
      <c r="CM266" s="457">
        <v>0</v>
      </c>
      <c r="CN266" s="457">
        <v>0</v>
      </c>
      <c r="CO266" s="457">
        <v>0</v>
      </c>
      <c r="CP266" s="457">
        <v>0</v>
      </c>
      <c r="CQ266" s="457">
        <v>0</v>
      </c>
      <c r="CR266" s="457">
        <v>0</v>
      </c>
      <c r="CS266" s="457">
        <v>0</v>
      </c>
      <c r="CT266" s="457">
        <v>1054</v>
      </c>
      <c r="CU266" s="457">
        <v>981</v>
      </c>
      <c r="CV266" s="457">
        <v>0</v>
      </c>
      <c r="CW266" s="457">
        <v>1026</v>
      </c>
      <c r="CX266" s="457">
        <v>150</v>
      </c>
      <c r="CY266" s="457">
        <v>0</v>
      </c>
      <c r="CZ266" s="457">
        <v>0</v>
      </c>
      <c r="DA266" s="457">
        <v>0</v>
      </c>
      <c r="DB266" s="457">
        <v>0</v>
      </c>
      <c r="DC266" s="457">
        <v>0</v>
      </c>
      <c r="DD266" s="457">
        <v>0</v>
      </c>
      <c r="DE266" s="457">
        <v>0</v>
      </c>
      <c r="DF266" s="457">
        <v>0</v>
      </c>
      <c r="DG266" s="457">
        <v>0</v>
      </c>
      <c r="DH266" s="457">
        <v>0</v>
      </c>
      <c r="DI266" s="457">
        <v>938</v>
      </c>
      <c r="DJ266" s="457">
        <v>0</v>
      </c>
      <c r="DK266" s="457">
        <v>0</v>
      </c>
      <c r="DL266" s="457">
        <v>826</v>
      </c>
      <c r="DM266" s="457">
        <v>0</v>
      </c>
      <c r="DN266" s="457">
        <v>0</v>
      </c>
      <c r="DO266" s="457">
        <v>0</v>
      </c>
      <c r="DP266" s="457">
        <v>0</v>
      </c>
      <c r="DQ266" s="457">
        <v>0</v>
      </c>
      <c r="DR266" s="457">
        <v>2073874</v>
      </c>
      <c r="DS266" s="457">
        <v>314733</v>
      </c>
      <c r="DT266" s="457">
        <v>1523750</v>
      </c>
      <c r="DU266" s="457">
        <v>292754</v>
      </c>
      <c r="DV266" s="457">
        <v>452725</v>
      </c>
      <c r="DW266" s="457">
        <v>38128</v>
      </c>
      <c r="DX266" s="457">
        <v>8703</v>
      </c>
      <c r="DY266" s="362">
        <v>585352</v>
      </c>
      <c r="DZ266">
        <v>100721.673</v>
      </c>
      <c r="EA266">
        <v>0</v>
      </c>
    </row>
    <row r="267" spans="1:131">
      <c r="A267" s="362" t="s">
        <v>1962</v>
      </c>
      <c r="B267" s="457">
        <v>6578.44</v>
      </c>
      <c r="C267" s="457">
        <v>0</v>
      </c>
      <c r="D267" s="457">
        <v>0</v>
      </c>
      <c r="E267" s="457">
        <v>1943.1404299999999</v>
      </c>
      <c r="F267" s="457">
        <v>0</v>
      </c>
      <c r="G267" s="457">
        <v>0</v>
      </c>
      <c r="H267" s="457">
        <v>379.08814000000001</v>
      </c>
      <c r="I267" s="457">
        <v>0</v>
      </c>
      <c r="J267" s="457">
        <v>0</v>
      </c>
      <c r="K267" s="457">
        <v>0</v>
      </c>
      <c r="L267" s="457">
        <v>0</v>
      </c>
      <c r="M267" s="457">
        <v>0</v>
      </c>
      <c r="N267" s="457">
        <v>26089.3171</v>
      </c>
      <c r="O267" s="457">
        <v>0</v>
      </c>
      <c r="P267" s="457">
        <v>0</v>
      </c>
      <c r="Q267" s="457">
        <v>7.8449999999999998</v>
      </c>
      <c r="R267" s="457">
        <v>0</v>
      </c>
      <c r="S267" s="457">
        <v>0</v>
      </c>
      <c r="T267" s="457">
        <v>0</v>
      </c>
      <c r="U267" s="457">
        <v>0</v>
      </c>
      <c r="V267" s="457">
        <v>0</v>
      </c>
      <c r="W267" s="457">
        <v>10437.20607</v>
      </c>
      <c r="X267" s="457">
        <v>0</v>
      </c>
      <c r="Y267" s="457">
        <v>0</v>
      </c>
      <c r="Z267" s="457">
        <v>0</v>
      </c>
      <c r="AA267" s="457">
        <v>0</v>
      </c>
      <c r="AB267" s="457">
        <v>0</v>
      </c>
      <c r="AC267" s="457">
        <v>0</v>
      </c>
      <c r="AD267" s="457">
        <v>0</v>
      </c>
      <c r="AE267" s="457">
        <v>0</v>
      </c>
      <c r="AF267" s="457">
        <v>0</v>
      </c>
      <c r="AG267" s="457">
        <v>0</v>
      </c>
      <c r="AH267" s="457">
        <v>0</v>
      </c>
      <c r="AI267" s="457">
        <v>5761.65</v>
      </c>
      <c r="AJ267" s="457">
        <v>5975.58</v>
      </c>
      <c r="AK267" s="457">
        <v>0</v>
      </c>
      <c r="AL267" s="457">
        <v>0</v>
      </c>
      <c r="AM267" s="457">
        <v>0</v>
      </c>
      <c r="AN267" s="457">
        <v>0</v>
      </c>
      <c r="AO267" s="457">
        <v>99257.604999999996</v>
      </c>
      <c r="AP267" s="457">
        <v>13993.632</v>
      </c>
      <c r="AQ267" s="457">
        <v>11875.193509999999</v>
      </c>
      <c r="AR267" s="457">
        <v>0</v>
      </c>
      <c r="AS267" s="457">
        <v>0</v>
      </c>
      <c r="AT267" s="457">
        <v>0</v>
      </c>
      <c r="AU267" s="457">
        <v>265.202</v>
      </c>
      <c r="AV267" s="457">
        <v>0</v>
      </c>
      <c r="AW267" s="457">
        <v>0</v>
      </c>
      <c r="AX267" s="457">
        <v>1580.80062</v>
      </c>
      <c r="AY267" s="457">
        <v>0</v>
      </c>
      <c r="AZ267" s="457">
        <v>0</v>
      </c>
      <c r="BA267" s="457">
        <v>0</v>
      </c>
      <c r="BB267" s="457">
        <v>0</v>
      </c>
      <c r="BC267" s="457">
        <v>0</v>
      </c>
      <c r="BD267" s="457">
        <v>116.98618</v>
      </c>
      <c r="BE267" s="457">
        <v>0</v>
      </c>
      <c r="BF267" s="457">
        <v>0</v>
      </c>
      <c r="BG267" s="457">
        <v>194.33</v>
      </c>
      <c r="BH267" s="457">
        <v>0</v>
      </c>
      <c r="BI267" s="457">
        <v>0</v>
      </c>
      <c r="BJ267" s="457">
        <v>0</v>
      </c>
      <c r="BK267" s="457">
        <v>0</v>
      </c>
      <c r="BL267" s="457">
        <v>0</v>
      </c>
      <c r="BM267" s="457">
        <v>0</v>
      </c>
      <c r="BN267" s="457">
        <v>0</v>
      </c>
      <c r="BO267" s="457">
        <v>0</v>
      </c>
      <c r="BP267" s="457">
        <v>0</v>
      </c>
      <c r="BQ267" s="457">
        <v>0</v>
      </c>
      <c r="BR267" s="457">
        <v>0</v>
      </c>
      <c r="BS267" s="457">
        <v>0</v>
      </c>
      <c r="BT267" s="457">
        <v>0</v>
      </c>
      <c r="BU267" s="457">
        <v>0</v>
      </c>
      <c r="BV267" s="457">
        <v>0</v>
      </c>
      <c r="BW267" s="457">
        <v>0</v>
      </c>
      <c r="BX267" s="457">
        <v>0</v>
      </c>
      <c r="BY267" s="457">
        <v>0</v>
      </c>
      <c r="BZ267" s="457">
        <v>0</v>
      </c>
      <c r="CA267" s="457">
        <v>0</v>
      </c>
      <c r="CB267" s="457">
        <v>0</v>
      </c>
      <c r="CC267" s="457">
        <v>0</v>
      </c>
      <c r="CD267" s="457">
        <v>0</v>
      </c>
      <c r="CE267" s="457">
        <v>71.959999999999994</v>
      </c>
      <c r="CF267" s="457">
        <v>0</v>
      </c>
      <c r="CG267" s="457">
        <v>0</v>
      </c>
      <c r="CH267" s="457">
        <v>0</v>
      </c>
      <c r="CI267" s="457">
        <v>0</v>
      </c>
      <c r="CJ267" s="457">
        <v>0</v>
      </c>
      <c r="CK267" s="457">
        <v>0</v>
      </c>
      <c r="CL267" s="457">
        <v>0</v>
      </c>
      <c r="CM267" s="457">
        <v>0</v>
      </c>
      <c r="CN267" s="457">
        <v>0</v>
      </c>
      <c r="CO267" s="457">
        <v>0</v>
      </c>
      <c r="CP267" s="457">
        <v>0</v>
      </c>
      <c r="CQ267" s="457">
        <v>0</v>
      </c>
      <c r="CR267" s="457">
        <v>0</v>
      </c>
      <c r="CS267" s="457">
        <v>0</v>
      </c>
      <c r="CT267" s="457">
        <v>2325.9899999999998</v>
      </c>
      <c r="CU267" s="457">
        <v>0</v>
      </c>
      <c r="CV267" s="457">
        <v>0</v>
      </c>
      <c r="CW267" s="457">
        <v>0</v>
      </c>
      <c r="CX267" s="457">
        <v>0</v>
      </c>
      <c r="CY267" s="457">
        <v>0</v>
      </c>
      <c r="CZ267" s="457">
        <v>431.22187000000002</v>
      </c>
      <c r="DA267" s="457">
        <v>0</v>
      </c>
      <c r="DB267" s="457">
        <v>0</v>
      </c>
      <c r="DC267" s="457">
        <v>0</v>
      </c>
      <c r="DD267" s="457">
        <v>0</v>
      </c>
      <c r="DE267" s="457">
        <v>0</v>
      </c>
      <c r="DF267" s="457">
        <v>0</v>
      </c>
      <c r="DG267" s="457">
        <v>0</v>
      </c>
      <c r="DH267" s="457">
        <v>0</v>
      </c>
      <c r="DI267" s="457">
        <v>69927.932950000002</v>
      </c>
      <c r="DJ267" s="457">
        <v>0</v>
      </c>
      <c r="DK267" s="457">
        <v>253.786</v>
      </c>
      <c r="DL267" s="457">
        <v>0</v>
      </c>
      <c r="DM267" s="457">
        <v>0</v>
      </c>
      <c r="DN267" s="457">
        <v>0</v>
      </c>
      <c r="DO267" s="457">
        <v>0</v>
      </c>
      <c r="DP267" s="457">
        <v>0</v>
      </c>
      <c r="DQ267" s="457">
        <v>0</v>
      </c>
      <c r="DR267" s="457">
        <v>1228351.2742999999</v>
      </c>
      <c r="DS267" s="457">
        <v>469291.22700000001</v>
      </c>
      <c r="DT267" s="457">
        <v>1157060</v>
      </c>
      <c r="DU267" s="457">
        <v>10905</v>
      </c>
      <c r="DV267" s="457">
        <v>61040</v>
      </c>
      <c r="DW267" s="457">
        <v>31210.364809999999</v>
      </c>
      <c r="DX267" s="457">
        <v>1998</v>
      </c>
      <c r="DY267" s="362">
        <v>320792.755</v>
      </c>
      <c r="DZ267">
        <v>137057.29500000001</v>
      </c>
      <c r="EA267">
        <v>54355.226999999999</v>
      </c>
    </row>
    <row r="268" spans="1:131">
      <c r="A268" s="362" t="s">
        <v>1994</v>
      </c>
      <c r="B268" s="457">
        <v>567</v>
      </c>
      <c r="C268" s="457">
        <v>371</v>
      </c>
      <c r="D268" s="457">
        <v>0</v>
      </c>
      <c r="E268" s="457">
        <v>0</v>
      </c>
      <c r="F268" s="457">
        <v>0</v>
      </c>
      <c r="G268" s="457">
        <v>0</v>
      </c>
      <c r="H268" s="457">
        <v>11126</v>
      </c>
      <c r="I268" s="457">
        <v>0</v>
      </c>
      <c r="J268" s="457">
        <v>0</v>
      </c>
      <c r="K268" s="457">
        <v>11</v>
      </c>
      <c r="L268" s="457">
        <v>0</v>
      </c>
      <c r="M268" s="457">
        <v>0</v>
      </c>
      <c r="N268" s="457">
        <v>5264</v>
      </c>
      <c r="O268" s="457">
        <v>0</v>
      </c>
      <c r="P268" s="457">
        <v>0</v>
      </c>
      <c r="Q268" s="457">
        <v>313</v>
      </c>
      <c r="R268" s="457">
        <v>0</v>
      </c>
      <c r="S268" s="457">
        <v>0</v>
      </c>
      <c r="T268" s="457">
        <v>0</v>
      </c>
      <c r="U268" s="457">
        <v>0</v>
      </c>
      <c r="V268" s="457">
        <v>0</v>
      </c>
      <c r="W268" s="457">
        <v>0</v>
      </c>
      <c r="X268" s="457">
        <v>0</v>
      </c>
      <c r="Y268" s="457">
        <v>0</v>
      </c>
      <c r="Z268" s="457">
        <v>0</v>
      </c>
      <c r="AA268" s="457">
        <v>0</v>
      </c>
      <c r="AB268" s="457">
        <v>0</v>
      </c>
      <c r="AC268" s="457">
        <v>0</v>
      </c>
      <c r="AD268" s="457">
        <v>0</v>
      </c>
      <c r="AE268" s="457">
        <v>0</v>
      </c>
      <c r="AF268" s="457">
        <v>0</v>
      </c>
      <c r="AG268" s="457">
        <v>0</v>
      </c>
      <c r="AH268" s="457">
        <v>0</v>
      </c>
      <c r="AI268" s="457">
        <v>1872</v>
      </c>
      <c r="AJ268" s="457">
        <v>0</v>
      </c>
      <c r="AK268" s="457">
        <v>0</v>
      </c>
      <c r="AL268" s="457">
        <v>5</v>
      </c>
      <c r="AM268" s="457">
        <v>0</v>
      </c>
      <c r="AN268" s="457">
        <v>0</v>
      </c>
      <c r="AO268" s="457">
        <v>3790</v>
      </c>
      <c r="AP268" s="457">
        <v>378</v>
      </c>
      <c r="AQ268" s="457">
        <v>0</v>
      </c>
      <c r="AR268" s="457">
        <v>228</v>
      </c>
      <c r="AS268" s="457">
        <v>0</v>
      </c>
      <c r="AT268" s="457">
        <v>0</v>
      </c>
      <c r="AU268" s="457">
        <v>972</v>
      </c>
      <c r="AV268" s="457">
        <v>0</v>
      </c>
      <c r="AW268" s="457">
        <v>0</v>
      </c>
      <c r="AX268" s="457">
        <v>333</v>
      </c>
      <c r="AY268" s="457">
        <v>0</v>
      </c>
      <c r="AZ268" s="457">
        <v>0</v>
      </c>
      <c r="BA268" s="457">
        <v>0</v>
      </c>
      <c r="BB268" s="457">
        <v>0</v>
      </c>
      <c r="BC268" s="457">
        <v>0</v>
      </c>
      <c r="BD268" s="457">
        <v>187</v>
      </c>
      <c r="BE268" s="457">
        <v>0</v>
      </c>
      <c r="BF268" s="457">
        <v>0</v>
      </c>
      <c r="BG268" s="457">
        <v>153</v>
      </c>
      <c r="BH268" s="457">
        <v>0</v>
      </c>
      <c r="BI268" s="457">
        <v>0</v>
      </c>
      <c r="BJ268" s="457">
        <v>0</v>
      </c>
      <c r="BK268" s="457">
        <v>0</v>
      </c>
      <c r="BL268" s="457">
        <v>0</v>
      </c>
      <c r="BM268" s="457">
        <v>0</v>
      </c>
      <c r="BN268" s="457">
        <v>0</v>
      </c>
      <c r="BO268" s="457">
        <v>0</v>
      </c>
      <c r="BP268" s="457">
        <v>170</v>
      </c>
      <c r="BQ268" s="457">
        <v>0</v>
      </c>
      <c r="BR268" s="457">
        <v>0</v>
      </c>
      <c r="BS268" s="457">
        <v>0</v>
      </c>
      <c r="BT268" s="457">
        <v>0</v>
      </c>
      <c r="BU268" s="457">
        <v>0</v>
      </c>
      <c r="BV268" s="457">
        <v>0</v>
      </c>
      <c r="BW268" s="457">
        <v>0</v>
      </c>
      <c r="BX268" s="457">
        <v>0</v>
      </c>
      <c r="BY268" s="457">
        <v>0</v>
      </c>
      <c r="BZ268" s="457">
        <v>0</v>
      </c>
      <c r="CA268" s="457">
        <v>0</v>
      </c>
      <c r="CB268" s="457">
        <v>91</v>
      </c>
      <c r="CC268" s="457">
        <v>0</v>
      </c>
      <c r="CD268" s="457">
        <v>0</v>
      </c>
      <c r="CE268" s="457">
        <v>632</v>
      </c>
      <c r="CF268" s="457">
        <v>0</v>
      </c>
      <c r="CG268" s="457">
        <v>0</v>
      </c>
      <c r="CH268" s="457">
        <v>643</v>
      </c>
      <c r="CI268" s="457">
        <v>0</v>
      </c>
      <c r="CJ268" s="457">
        <v>0</v>
      </c>
      <c r="CK268" s="457">
        <v>0</v>
      </c>
      <c r="CL268" s="457">
        <v>0</v>
      </c>
      <c r="CM268" s="457">
        <v>0</v>
      </c>
      <c r="CN268" s="457">
        <v>0</v>
      </c>
      <c r="CO268" s="457">
        <v>0</v>
      </c>
      <c r="CP268" s="457">
        <v>0</v>
      </c>
      <c r="CQ268" s="457">
        <v>0</v>
      </c>
      <c r="CR268" s="457">
        <v>0</v>
      </c>
      <c r="CS268" s="457">
        <v>0</v>
      </c>
      <c r="CT268" s="457">
        <v>32</v>
      </c>
      <c r="CU268" s="457">
        <v>0</v>
      </c>
      <c r="CV268" s="457">
        <v>0</v>
      </c>
      <c r="CW268" s="457">
        <v>1690</v>
      </c>
      <c r="CX268" s="457">
        <v>0</v>
      </c>
      <c r="CY268" s="457">
        <v>0</v>
      </c>
      <c r="CZ268" s="457">
        <v>557</v>
      </c>
      <c r="DA268" s="457">
        <v>0</v>
      </c>
      <c r="DB268" s="457">
        <v>0</v>
      </c>
      <c r="DC268" s="457">
        <v>0</v>
      </c>
      <c r="DD268" s="457">
        <v>0</v>
      </c>
      <c r="DE268" s="457">
        <v>0</v>
      </c>
      <c r="DF268" s="457">
        <v>0</v>
      </c>
      <c r="DG268" s="457">
        <v>0</v>
      </c>
      <c r="DH268" s="457">
        <v>0</v>
      </c>
      <c r="DI268" s="457">
        <v>375</v>
      </c>
      <c r="DJ268" s="457">
        <v>0</v>
      </c>
      <c r="DK268" s="457">
        <v>0</v>
      </c>
      <c r="DL268" s="457">
        <v>1935</v>
      </c>
      <c r="DM268" s="457">
        <v>7546</v>
      </c>
      <c r="DN268" s="457">
        <v>7985</v>
      </c>
      <c r="DO268" s="457">
        <v>0</v>
      </c>
      <c r="DP268" s="457">
        <v>0</v>
      </c>
      <c r="DQ268" s="457">
        <v>0</v>
      </c>
      <c r="DR268" s="457">
        <v>300043</v>
      </c>
      <c r="DS268" s="457">
        <v>0</v>
      </c>
      <c r="DT268" s="457">
        <v>230615</v>
      </c>
      <c r="DU268" s="457">
        <v>31043</v>
      </c>
      <c r="DV268" s="457">
        <v>21588</v>
      </c>
      <c r="DW268" s="457">
        <v>5123</v>
      </c>
      <c r="DX268" s="457">
        <v>0</v>
      </c>
      <c r="DY268" s="362">
        <v>22865</v>
      </c>
      <c r="DZ268">
        <v>1414</v>
      </c>
      <c r="EA268">
        <v>0</v>
      </c>
    </row>
    <row r="269" spans="1:131">
      <c r="A269" s="362" t="s">
        <v>2033</v>
      </c>
      <c r="B269" s="457">
        <v>2560.0530399999998</v>
      </c>
      <c r="C269" s="457">
        <v>0</v>
      </c>
      <c r="D269" s="457">
        <v>0</v>
      </c>
      <c r="E269" s="457">
        <v>321.92700000000002</v>
      </c>
      <c r="F269" s="457">
        <v>0</v>
      </c>
      <c r="G269" s="457">
        <v>0</v>
      </c>
      <c r="H269" s="457">
        <v>18226.563819999999</v>
      </c>
      <c r="I269" s="457">
        <v>451.73401000000001</v>
      </c>
      <c r="J269" s="457">
        <v>0</v>
      </c>
      <c r="K269" s="457">
        <v>168.82444000000001</v>
      </c>
      <c r="L269" s="457">
        <v>0</v>
      </c>
      <c r="M269" s="457">
        <v>0</v>
      </c>
      <c r="N269" s="457">
        <v>16311.602639999999</v>
      </c>
      <c r="O269" s="457">
        <v>0</v>
      </c>
      <c r="P269" s="457">
        <v>0</v>
      </c>
      <c r="Q269" s="457">
        <v>111.586</v>
      </c>
      <c r="R269" s="457">
        <v>0</v>
      </c>
      <c r="S269" s="457">
        <v>0</v>
      </c>
      <c r="T269" s="457">
        <v>0</v>
      </c>
      <c r="U269" s="457">
        <v>0</v>
      </c>
      <c r="V269" s="457">
        <v>0</v>
      </c>
      <c r="W269" s="457">
        <v>415.31743</v>
      </c>
      <c r="X269" s="457">
        <v>0</v>
      </c>
      <c r="Y269" s="457">
        <v>0</v>
      </c>
      <c r="Z269" s="457">
        <v>0</v>
      </c>
      <c r="AA269" s="457">
        <v>0</v>
      </c>
      <c r="AB269" s="457">
        <v>0</v>
      </c>
      <c r="AC269" s="457">
        <v>0</v>
      </c>
      <c r="AD269" s="457">
        <v>0</v>
      </c>
      <c r="AE269" s="457">
        <v>0</v>
      </c>
      <c r="AF269" s="457">
        <v>0</v>
      </c>
      <c r="AG269" s="457">
        <v>0</v>
      </c>
      <c r="AH269" s="457">
        <v>0</v>
      </c>
      <c r="AI269" s="457">
        <v>4515.7490200000002</v>
      </c>
      <c r="AJ269" s="457">
        <v>0</v>
      </c>
      <c r="AK269" s="457">
        <v>0</v>
      </c>
      <c r="AL269" s="457">
        <v>696.404</v>
      </c>
      <c r="AM269" s="457">
        <v>0</v>
      </c>
      <c r="AN269" s="457">
        <v>0</v>
      </c>
      <c r="AO269" s="457">
        <v>168733.32243999999</v>
      </c>
      <c r="AP269" s="457">
        <v>106.24787999999999</v>
      </c>
      <c r="AQ269" s="457">
        <v>21658.445370000001</v>
      </c>
      <c r="AR269" s="457">
        <v>2720.1320000000001</v>
      </c>
      <c r="AS269" s="457">
        <v>0</v>
      </c>
      <c r="AT269" s="457">
        <v>0</v>
      </c>
      <c r="AU269" s="457">
        <v>1176.07798</v>
      </c>
      <c r="AV269" s="457">
        <v>0</v>
      </c>
      <c r="AW269" s="457">
        <v>0</v>
      </c>
      <c r="AX269" s="457">
        <v>1013.24587</v>
      </c>
      <c r="AY269" s="457">
        <v>0</v>
      </c>
      <c r="AZ269" s="457">
        <v>0</v>
      </c>
      <c r="BA269" s="457">
        <v>0</v>
      </c>
      <c r="BB269" s="457">
        <v>0</v>
      </c>
      <c r="BC269" s="457">
        <v>0</v>
      </c>
      <c r="BD269" s="457">
        <v>2035.6073200000001</v>
      </c>
      <c r="BE269" s="457">
        <v>0</v>
      </c>
      <c r="BF269" s="457">
        <v>0</v>
      </c>
      <c r="BG269" s="457">
        <v>6.1433799999999996</v>
      </c>
      <c r="BH269" s="457">
        <v>0</v>
      </c>
      <c r="BI269" s="457">
        <v>0</v>
      </c>
      <c r="BJ269" s="457">
        <v>0</v>
      </c>
      <c r="BK269" s="457">
        <v>0</v>
      </c>
      <c r="BL269" s="457">
        <v>0</v>
      </c>
      <c r="BM269" s="457">
        <v>0</v>
      </c>
      <c r="BN269" s="457">
        <v>0</v>
      </c>
      <c r="BO269" s="457">
        <v>0</v>
      </c>
      <c r="BP269" s="457">
        <v>0</v>
      </c>
      <c r="BQ269" s="457">
        <v>0</v>
      </c>
      <c r="BR269" s="457">
        <v>0</v>
      </c>
      <c r="BS269" s="457">
        <v>0</v>
      </c>
      <c r="BT269" s="457">
        <v>0</v>
      </c>
      <c r="BU269" s="457">
        <v>0</v>
      </c>
      <c r="BV269" s="457">
        <v>0</v>
      </c>
      <c r="BW269" s="457">
        <v>0</v>
      </c>
      <c r="BX269" s="457">
        <v>0</v>
      </c>
      <c r="BY269" s="457">
        <v>0</v>
      </c>
      <c r="BZ269" s="457">
        <v>0</v>
      </c>
      <c r="CA269" s="457">
        <v>0</v>
      </c>
      <c r="CB269" s="457">
        <v>0</v>
      </c>
      <c r="CC269" s="457">
        <v>0</v>
      </c>
      <c r="CD269" s="457">
        <v>0</v>
      </c>
      <c r="CE269" s="457">
        <v>1159.8465799999999</v>
      </c>
      <c r="CF269" s="457">
        <v>0</v>
      </c>
      <c r="CG269" s="457">
        <v>0</v>
      </c>
      <c r="CH269" s="457">
        <v>0</v>
      </c>
      <c r="CI269" s="457">
        <v>0</v>
      </c>
      <c r="CJ269" s="457">
        <v>0</v>
      </c>
      <c r="CK269" s="457">
        <v>0</v>
      </c>
      <c r="CL269" s="457">
        <v>0</v>
      </c>
      <c r="CM269" s="457">
        <v>0</v>
      </c>
      <c r="CN269" s="457">
        <v>0</v>
      </c>
      <c r="CO269" s="457">
        <v>0</v>
      </c>
      <c r="CP269" s="457">
        <v>0</v>
      </c>
      <c r="CQ269" s="457">
        <v>0</v>
      </c>
      <c r="CR269" s="457">
        <v>0</v>
      </c>
      <c r="CS269" s="457">
        <v>0</v>
      </c>
      <c r="CT269" s="457">
        <v>144.20500000000001</v>
      </c>
      <c r="CU269" s="457">
        <v>0</v>
      </c>
      <c r="CV269" s="457">
        <v>0</v>
      </c>
      <c r="CW269" s="457">
        <v>0</v>
      </c>
      <c r="CX269" s="457">
        <v>0</v>
      </c>
      <c r="CY269" s="457">
        <v>0</v>
      </c>
      <c r="CZ269" s="457">
        <v>7236.8114500000001</v>
      </c>
      <c r="DA269" s="457">
        <v>0</v>
      </c>
      <c r="DB269" s="457">
        <v>0</v>
      </c>
      <c r="DC269" s="457">
        <v>0</v>
      </c>
      <c r="DD269" s="457">
        <v>0</v>
      </c>
      <c r="DE269" s="457">
        <v>0</v>
      </c>
      <c r="DF269" s="457">
        <v>0</v>
      </c>
      <c r="DG269" s="457">
        <v>0</v>
      </c>
      <c r="DH269" s="457">
        <v>0</v>
      </c>
      <c r="DI269" s="457">
        <v>2773.9700899999998</v>
      </c>
      <c r="DJ269" s="457">
        <v>0</v>
      </c>
      <c r="DK269" s="457">
        <v>0</v>
      </c>
      <c r="DL269" s="457">
        <v>671.93526999999995</v>
      </c>
      <c r="DM269" s="457">
        <v>0</v>
      </c>
      <c r="DN269" s="457">
        <v>0</v>
      </c>
      <c r="DO269" s="457">
        <v>0</v>
      </c>
      <c r="DP269" s="457">
        <v>0</v>
      </c>
      <c r="DQ269" s="457">
        <v>0</v>
      </c>
      <c r="DR269" s="457">
        <v>1361000.6298</v>
      </c>
      <c r="DS269" s="457">
        <v>373321.11682</v>
      </c>
      <c r="DT269" s="457">
        <v>900023</v>
      </c>
      <c r="DU269" s="457">
        <v>56082</v>
      </c>
      <c r="DV269" s="457">
        <v>192875</v>
      </c>
      <c r="DW269" s="457">
        <v>37557.99566</v>
      </c>
      <c r="DX269" s="457">
        <v>3625.1238499999999</v>
      </c>
      <c r="DY269" s="362">
        <v>318028</v>
      </c>
      <c r="DZ269">
        <v>15709</v>
      </c>
      <c r="EA269">
        <v>72721.116819999996</v>
      </c>
    </row>
    <row r="270" spans="1:131">
      <c r="A270" s="362" t="s">
        <v>2048</v>
      </c>
      <c r="B270" s="457">
        <v>1616</v>
      </c>
      <c r="C270" s="457">
        <v>143</v>
      </c>
      <c r="D270" s="457">
        <v>0</v>
      </c>
      <c r="E270" s="457">
        <v>124</v>
      </c>
      <c r="F270" s="457">
        <v>0</v>
      </c>
      <c r="G270" s="457">
        <v>0</v>
      </c>
      <c r="H270" s="457">
        <v>1793</v>
      </c>
      <c r="I270" s="457">
        <v>0</v>
      </c>
      <c r="J270" s="457">
        <v>0</v>
      </c>
      <c r="K270" s="457">
        <v>379</v>
      </c>
      <c r="L270" s="457">
        <v>0</v>
      </c>
      <c r="M270" s="457">
        <v>0</v>
      </c>
      <c r="N270" s="457">
        <v>3465</v>
      </c>
      <c r="O270" s="457">
        <v>0</v>
      </c>
      <c r="P270" s="457">
        <v>0</v>
      </c>
      <c r="Q270" s="457">
        <v>102</v>
      </c>
      <c r="R270" s="457">
        <v>0</v>
      </c>
      <c r="S270" s="457">
        <v>0</v>
      </c>
      <c r="T270" s="457">
        <v>0</v>
      </c>
      <c r="U270" s="457">
        <v>0</v>
      </c>
      <c r="V270" s="457">
        <v>0</v>
      </c>
      <c r="W270" s="457">
        <v>0</v>
      </c>
      <c r="X270" s="457">
        <v>0</v>
      </c>
      <c r="Y270" s="457">
        <v>0</v>
      </c>
      <c r="Z270" s="457">
        <v>0</v>
      </c>
      <c r="AA270" s="457">
        <v>0</v>
      </c>
      <c r="AB270" s="457">
        <v>0</v>
      </c>
      <c r="AC270" s="457">
        <v>0</v>
      </c>
      <c r="AD270" s="457">
        <v>0</v>
      </c>
      <c r="AE270" s="457">
        <v>0</v>
      </c>
      <c r="AF270" s="457">
        <v>0</v>
      </c>
      <c r="AG270" s="457">
        <v>0</v>
      </c>
      <c r="AH270" s="457">
        <v>0</v>
      </c>
      <c r="AI270" s="457">
        <v>943</v>
      </c>
      <c r="AJ270" s="457">
        <v>0</v>
      </c>
      <c r="AK270" s="457">
        <v>0</v>
      </c>
      <c r="AL270" s="457">
        <v>0</v>
      </c>
      <c r="AM270" s="457">
        <v>0</v>
      </c>
      <c r="AN270" s="457">
        <v>0</v>
      </c>
      <c r="AO270" s="457">
        <v>12132</v>
      </c>
      <c r="AP270" s="457">
        <v>2734</v>
      </c>
      <c r="AQ270" s="457">
        <v>0</v>
      </c>
      <c r="AR270" s="457">
        <v>-5</v>
      </c>
      <c r="AS270" s="457">
        <v>0</v>
      </c>
      <c r="AT270" s="457">
        <v>0</v>
      </c>
      <c r="AU270" s="457">
        <v>5275</v>
      </c>
      <c r="AV270" s="457">
        <v>0</v>
      </c>
      <c r="AW270" s="457">
        <v>0</v>
      </c>
      <c r="AX270" s="457">
        <v>2757</v>
      </c>
      <c r="AY270" s="457">
        <v>0</v>
      </c>
      <c r="AZ270" s="457">
        <v>0</v>
      </c>
      <c r="BA270" s="457">
        <v>0</v>
      </c>
      <c r="BB270" s="457">
        <v>0</v>
      </c>
      <c r="BC270" s="457">
        <v>0</v>
      </c>
      <c r="BD270" s="457">
        <v>3612</v>
      </c>
      <c r="BE270" s="457">
        <v>0</v>
      </c>
      <c r="BF270" s="457">
        <v>0</v>
      </c>
      <c r="BG270" s="457">
        <v>27</v>
      </c>
      <c r="BH270" s="457">
        <v>0</v>
      </c>
      <c r="BI270" s="457">
        <v>0</v>
      </c>
      <c r="BJ270" s="457">
        <v>0</v>
      </c>
      <c r="BK270" s="457">
        <v>0</v>
      </c>
      <c r="BL270" s="457">
        <v>0</v>
      </c>
      <c r="BM270" s="457">
        <v>0</v>
      </c>
      <c r="BN270" s="457">
        <v>0</v>
      </c>
      <c r="BO270" s="457">
        <v>0</v>
      </c>
      <c r="BP270" s="457">
        <v>0</v>
      </c>
      <c r="BQ270" s="457">
        <v>0</v>
      </c>
      <c r="BR270" s="457">
        <v>0</v>
      </c>
      <c r="BS270" s="457">
        <v>0</v>
      </c>
      <c r="BT270" s="457">
        <v>0</v>
      </c>
      <c r="BU270" s="457">
        <v>0</v>
      </c>
      <c r="BV270" s="457">
        <v>0</v>
      </c>
      <c r="BW270" s="457">
        <v>0</v>
      </c>
      <c r="BX270" s="457">
        <v>0</v>
      </c>
      <c r="BY270" s="457">
        <v>0</v>
      </c>
      <c r="BZ270" s="457">
        <v>0</v>
      </c>
      <c r="CA270" s="457">
        <v>0</v>
      </c>
      <c r="CB270" s="457">
        <v>0</v>
      </c>
      <c r="CC270" s="457">
        <v>0</v>
      </c>
      <c r="CD270" s="457">
        <v>0</v>
      </c>
      <c r="CE270" s="457">
        <v>610</v>
      </c>
      <c r="CF270" s="457">
        <v>0</v>
      </c>
      <c r="CG270" s="457">
        <v>0</v>
      </c>
      <c r="CH270" s="457">
        <v>0</v>
      </c>
      <c r="CI270" s="457">
        <v>0</v>
      </c>
      <c r="CJ270" s="457">
        <v>0</v>
      </c>
      <c r="CK270" s="457">
        <v>0</v>
      </c>
      <c r="CL270" s="457">
        <v>0</v>
      </c>
      <c r="CM270" s="457">
        <v>0</v>
      </c>
      <c r="CN270" s="457">
        <v>0</v>
      </c>
      <c r="CO270" s="457">
        <v>0</v>
      </c>
      <c r="CP270" s="457">
        <v>0</v>
      </c>
      <c r="CQ270" s="457">
        <v>0</v>
      </c>
      <c r="CR270" s="457">
        <v>0</v>
      </c>
      <c r="CS270" s="457">
        <v>0</v>
      </c>
      <c r="CT270" s="457">
        <v>0</v>
      </c>
      <c r="CU270" s="457">
        <v>0</v>
      </c>
      <c r="CV270" s="457">
        <v>0</v>
      </c>
      <c r="CW270" s="457">
        <v>869</v>
      </c>
      <c r="CX270" s="457">
        <v>0</v>
      </c>
      <c r="CY270" s="457">
        <v>0</v>
      </c>
      <c r="CZ270" s="457">
        <v>0</v>
      </c>
      <c r="DA270" s="457">
        <v>0</v>
      </c>
      <c r="DB270" s="457">
        <v>0</v>
      </c>
      <c r="DC270" s="457">
        <v>0</v>
      </c>
      <c r="DD270" s="457">
        <v>0</v>
      </c>
      <c r="DE270" s="457">
        <v>0</v>
      </c>
      <c r="DF270" s="457">
        <v>0</v>
      </c>
      <c r="DG270" s="457">
        <v>0</v>
      </c>
      <c r="DH270" s="457">
        <v>0</v>
      </c>
      <c r="DI270" s="457">
        <v>15975</v>
      </c>
      <c r="DJ270" s="457">
        <v>0</v>
      </c>
      <c r="DK270" s="457">
        <v>16622</v>
      </c>
      <c r="DL270" s="457">
        <v>474</v>
      </c>
      <c r="DM270" s="457">
        <v>0</v>
      </c>
      <c r="DN270" s="457">
        <v>0</v>
      </c>
      <c r="DO270" s="457">
        <v>0</v>
      </c>
      <c r="DP270" s="457">
        <v>0</v>
      </c>
      <c r="DQ270" s="457">
        <v>0</v>
      </c>
      <c r="DR270" s="457">
        <v>80888</v>
      </c>
      <c r="DS270" s="457">
        <v>0</v>
      </c>
      <c r="DT270" s="457">
        <v>0</v>
      </c>
      <c r="DU270" s="457">
        <v>29736</v>
      </c>
      <c r="DV270" s="457">
        <v>239370</v>
      </c>
      <c r="DW270" s="457">
        <v>32158</v>
      </c>
      <c r="DX270" s="457">
        <v>0</v>
      </c>
      <c r="DY270" s="362">
        <v>241605</v>
      </c>
      <c r="DZ270">
        <v>5249</v>
      </c>
      <c r="EA270">
        <v>0</v>
      </c>
    </row>
    <row r="271" spans="1:131">
      <c r="A271" s="362" t="s">
        <v>2092</v>
      </c>
      <c r="B271" s="457">
        <v>7084</v>
      </c>
      <c r="C271" s="457">
        <v>323</v>
      </c>
      <c r="D271" s="457">
        <v>0</v>
      </c>
      <c r="E271" s="457">
        <v>501</v>
      </c>
      <c r="F271" s="457">
        <v>0</v>
      </c>
      <c r="G271" s="457">
        <v>0</v>
      </c>
      <c r="H271" s="457">
        <v>544</v>
      </c>
      <c r="I271" s="457">
        <v>0</v>
      </c>
      <c r="J271" s="457">
        <v>0</v>
      </c>
      <c r="K271" s="457">
        <v>226</v>
      </c>
      <c r="L271" s="457">
        <v>0</v>
      </c>
      <c r="M271" s="457">
        <v>0</v>
      </c>
      <c r="N271" s="457">
        <v>22302</v>
      </c>
      <c r="O271" s="457">
        <v>0</v>
      </c>
      <c r="P271" s="457">
        <v>0</v>
      </c>
      <c r="Q271" s="457">
        <v>136</v>
      </c>
      <c r="R271" s="457">
        <v>0</v>
      </c>
      <c r="S271" s="457">
        <v>0</v>
      </c>
      <c r="T271" s="457">
        <v>0</v>
      </c>
      <c r="U271" s="457">
        <v>0</v>
      </c>
      <c r="V271" s="457">
        <v>0</v>
      </c>
      <c r="W271" s="457">
        <v>0</v>
      </c>
      <c r="X271" s="457">
        <v>0</v>
      </c>
      <c r="Y271" s="457">
        <v>0</v>
      </c>
      <c r="Z271" s="457">
        <v>0</v>
      </c>
      <c r="AA271" s="457">
        <v>0</v>
      </c>
      <c r="AB271" s="457">
        <v>0</v>
      </c>
      <c r="AC271" s="457">
        <v>0</v>
      </c>
      <c r="AD271" s="457">
        <v>0</v>
      </c>
      <c r="AE271" s="457">
        <v>0</v>
      </c>
      <c r="AF271" s="457">
        <v>0</v>
      </c>
      <c r="AG271" s="457">
        <v>0</v>
      </c>
      <c r="AH271" s="457">
        <v>0</v>
      </c>
      <c r="AI271" s="457">
        <v>491</v>
      </c>
      <c r="AJ271" s="457">
        <v>0</v>
      </c>
      <c r="AK271" s="457">
        <v>0</v>
      </c>
      <c r="AL271" s="457">
        <v>0</v>
      </c>
      <c r="AM271" s="457">
        <v>0</v>
      </c>
      <c r="AN271" s="457">
        <v>4100</v>
      </c>
      <c r="AO271" s="457">
        <v>209959</v>
      </c>
      <c r="AP271" s="457">
        <v>1551</v>
      </c>
      <c r="AQ271" s="457">
        <v>42050.995000000003</v>
      </c>
      <c r="AR271" s="457">
        <v>0</v>
      </c>
      <c r="AS271" s="457">
        <v>257</v>
      </c>
      <c r="AT271" s="457">
        <v>0</v>
      </c>
      <c r="AU271" s="457">
        <v>665</v>
      </c>
      <c r="AV271" s="457">
        <v>0</v>
      </c>
      <c r="AW271" s="457">
        <v>0</v>
      </c>
      <c r="AX271" s="457">
        <v>3344</v>
      </c>
      <c r="AY271" s="457">
        <v>0</v>
      </c>
      <c r="AZ271" s="457">
        <v>0</v>
      </c>
      <c r="BA271" s="457">
        <v>0</v>
      </c>
      <c r="BB271" s="457">
        <v>0</v>
      </c>
      <c r="BC271" s="457">
        <v>0</v>
      </c>
      <c r="BD271" s="457">
        <v>3018</v>
      </c>
      <c r="BE271" s="457">
        <v>0</v>
      </c>
      <c r="BF271" s="457">
        <v>0</v>
      </c>
      <c r="BG271" s="457">
        <v>337</v>
      </c>
      <c r="BH271" s="457">
        <v>0</v>
      </c>
      <c r="BI271" s="457">
        <v>0</v>
      </c>
      <c r="BJ271" s="457">
        <v>0</v>
      </c>
      <c r="BK271" s="457">
        <v>0</v>
      </c>
      <c r="BL271" s="457">
        <v>0</v>
      </c>
      <c r="BM271" s="457">
        <v>0</v>
      </c>
      <c r="BN271" s="457">
        <v>0</v>
      </c>
      <c r="BO271" s="457">
        <v>0</v>
      </c>
      <c r="BP271" s="457">
        <v>0</v>
      </c>
      <c r="BQ271" s="457">
        <v>0</v>
      </c>
      <c r="BR271" s="457">
        <v>0</v>
      </c>
      <c r="BS271" s="457">
        <v>0</v>
      </c>
      <c r="BT271" s="457">
        <v>0</v>
      </c>
      <c r="BU271" s="457">
        <v>0</v>
      </c>
      <c r="BV271" s="457">
        <v>167</v>
      </c>
      <c r="BW271" s="457">
        <v>0</v>
      </c>
      <c r="BX271" s="457">
        <v>0</v>
      </c>
      <c r="BY271" s="457">
        <v>0</v>
      </c>
      <c r="BZ271" s="457">
        <v>0</v>
      </c>
      <c r="CA271" s="457">
        <v>0</v>
      </c>
      <c r="CB271" s="457">
        <v>0</v>
      </c>
      <c r="CC271" s="457">
        <v>0</v>
      </c>
      <c r="CD271" s="457">
        <v>0</v>
      </c>
      <c r="CE271" s="457">
        <v>0</v>
      </c>
      <c r="CF271" s="457">
        <v>0</v>
      </c>
      <c r="CG271" s="457">
        <v>0</v>
      </c>
      <c r="CH271" s="457">
        <v>0</v>
      </c>
      <c r="CI271" s="457">
        <v>0</v>
      </c>
      <c r="CJ271" s="457">
        <v>0</v>
      </c>
      <c r="CK271" s="457">
        <v>0</v>
      </c>
      <c r="CL271" s="457">
        <v>0</v>
      </c>
      <c r="CM271" s="457">
        <v>0</v>
      </c>
      <c r="CN271" s="457">
        <v>152</v>
      </c>
      <c r="CO271" s="457">
        <v>0</v>
      </c>
      <c r="CP271" s="457">
        <v>0</v>
      </c>
      <c r="CQ271" s="457">
        <v>0</v>
      </c>
      <c r="CR271" s="457">
        <v>0</v>
      </c>
      <c r="CS271" s="457">
        <v>0</v>
      </c>
      <c r="CT271" s="457">
        <v>142</v>
      </c>
      <c r="CU271" s="457">
        <v>0</v>
      </c>
      <c r="CV271" s="457">
        <v>0</v>
      </c>
      <c r="CW271" s="457">
        <v>1649</v>
      </c>
      <c r="CX271" s="457">
        <v>0</v>
      </c>
      <c r="CY271" s="457">
        <v>0</v>
      </c>
      <c r="CZ271" s="457">
        <v>0</v>
      </c>
      <c r="DA271" s="457">
        <v>0</v>
      </c>
      <c r="DB271" s="457">
        <v>0</v>
      </c>
      <c r="DC271" s="457">
        <v>0</v>
      </c>
      <c r="DD271" s="457">
        <v>0</v>
      </c>
      <c r="DE271" s="457">
        <v>0</v>
      </c>
      <c r="DF271" s="457">
        <v>0</v>
      </c>
      <c r="DG271" s="457">
        <v>0</v>
      </c>
      <c r="DH271" s="457">
        <v>0</v>
      </c>
      <c r="DI271" s="457">
        <v>2913</v>
      </c>
      <c r="DJ271" s="457">
        <v>0</v>
      </c>
      <c r="DK271" s="457">
        <v>2234.9624100000001</v>
      </c>
      <c r="DL271" s="457">
        <v>400</v>
      </c>
      <c r="DM271" s="457">
        <v>0</v>
      </c>
      <c r="DN271" s="457">
        <v>0</v>
      </c>
      <c r="DO271" s="457">
        <v>0</v>
      </c>
      <c r="DP271" s="457">
        <v>0</v>
      </c>
      <c r="DQ271" s="457">
        <v>0</v>
      </c>
      <c r="DR271" s="457">
        <v>761647</v>
      </c>
      <c r="DS271" s="457">
        <v>600802</v>
      </c>
      <c r="DT271" s="457">
        <v>294281.25062000001</v>
      </c>
      <c r="DU271" s="457">
        <v>40382.725030000001</v>
      </c>
      <c r="DV271" s="457">
        <v>198914.74661999999</v>
      </c>
      <c r="DW271" s="457">
        <v>47137.957410000003</v>
      </c>
      <c r="DX271" s="457">
        <v>0</v>
      </c>
      <c r="DY271" s="362">
        <v>10429</v>
      </c>
      <c r="DZ271">
        <v>3016</v>
      </c>
      <c r="EA271">
        <v>39384</v>
      </c>
    </row>
    <row r="272" spans="1:131">
      <c r="A272" s="362" t="s">
        <v>2164</v>
      </c>
      <c r="B272" s="457">
        <v>5518</v>
      </c>
      <c r="C272" s="457">
        <v>0</v>
      </c>
      <c r="D272" s="457">
        <v>921</v>
      </c>
      <c r="E272" s="457">
        <v>0</v>
      </c>
      <c r="F272" s="457">
        <v>0</v>
      </c>
      <c r="G272" s="457">
        <v>0</v>
      </c>
      <c r="H272" s="457">
        <v>3112</v>
      </c>
      <c r="I272" s="457">
        <v>0</v>
      </c>
      <c r="J272" s="457">
        <v>0</v>
      </c>
      <c r="K272" s="457">
        <v>382</v>
      </c>
      <c r="L272" s="457">
        <v>0</v>
      </c>
      <c r="M272" s="457">
        <v>2860</v>
      </c>
      <c r="N272" s="457">
        <v>13229</v>
      </c>
      <c r="O272" s="457">
        <v>0</v>
      </c>
      <c r="P272" s="457">
        <v>0</v>
      </c>
      <c r="Q272" s="457">
        <v>799</v>
      </c>
      <c r="R272" s="457">
        <v>0</v>
      </c>
      <c r="S272" s="457">
        <v>0</v>
      </c>
      <c r="T272" s="457">
        <v>243</v>
      </c>
      <c r="U272" s="457">
        <v>0</v>
      </c>
      <c r="V272" s="457">
        <v>0</v>
      </c>
      <c r="W272" s="457">
        <v>117</v>
      </c>
      <c r="X272" s="457">
        <v>0</v>
      </c>
      <c r="Y272" s="457">
        <v>0</v>
      </c>
      <c r="Z272" s="457">
        <v>0</v>
      </c>
      <c r="AA272" s="457">
        <v>0</v>
      </c>
      <c r="AB272" s="457">
        <v>0</v>
      </c>
      <c r="AC272" s="457">
        <v>0</v>
      </c>
      <c r="AD272" s="457">
        <v>0</v>
      </c>
      <c r="AE272" s="457">
        <v>0</v>
      </c>
      <c r="AF272" s="457">
        <v>0</v>
      </c>
      <c r="AG272" s="457">
        <v>0</v>
      </c>
      <c r="AH272" s="457">
        <v>0</v>
      </c>
      <c r="AI272" s="457">
        <v>4386</v>
      </c>
      <c r="AJ272" s="457">
        <v>0</v>
      </c>
      <c r="AK272" s="457">
        <v>665</v>
      </c>
      <c r="AL272" s="457">
        <v>0</v>
      </c>
      <c r="AM272" s="457">
        <v>0</v>
      </c>
      <c r="AN272" s="457">
        <v>0</v>
      </c>
      <c r="AO272" s="457">
        <v>69903</v>
      </c>
      <c r="AP272" s="457">
        <v>3105</v>
      </c>
      <c r="AQ272" s="457">
        <v>14081</v>
      </c>
      <c r="AR272" s="457">
        <v>304</v>
      </c>
      <c r="AS272" s="457">
        <v>0</v>
      </c>
      <c r="AT272" s="457">
        <v>0</v>
      </c>
      <c r="AU272" s="457">
        <v>2784</v>
      </c>
      <c r="AV272" s="457">
        <v>0</v>
      </c>
      <c r="AW272" s="457">
        <v>1300</v>
      </c>
      <c r="AX272" s="457">
        <v>834</v>
      </c>
      <c r="AY272" s="457">
        <v>0</v>
      </c>
      <c r="AZ272" s="457">
        <v>0</v>
      </c>
      <c r="BA272" s="457">
        <v>0</v>
      </c>
      <c r="BB272" s="457">
        <v>0</v>
      </c>
      <c r="BC272" s="457">
        <v>0</v>
      </c>
      <c r="BD272" s="457">
        <v>167</v>
      </c>
      <c r="BE272" s="457">
        <v>0</v>
      </c>
      <c r="BF272" s="457">
        <v>0</v>
      </c>
      <c r="BG272" s="457">
        <v>0</v>
      </c>
      <c r="BH272" s="457">
        <v>0</v>
      </c>
      <c r="BI272" s="457">
        <v>0</v>
      </c>
      <c r="BJ272" s="457">
        <v>0</v>
      </c>
      <c r="BK272" s="457">
        <v>0</v>
      </c>
      <c r="BL272" s="457">
        <v>0</v>
      </c>
      <c r="BM272" s="457">
        <v>8</v>
      </c>
      <c r="BN272" s="457">
        <v>0</v>
      </c>
      <c r="BO272" s="457">
        <v>0</v>
      </c>
      <c r="BP272" s="457">
        <v>400</v>
      </c>
      <c r="BQ272" s="457">
        <v>0</v>
      </c>
      <c r="BR272" s="457">
        <v>0</v>
      </c>
      <c r="BS272" s="457">
        <v>0</v>
      </c>
      <c r="BT272" s="457">
        <v>0</v>
      </c>
      <c r="BU272" s="457">
        <v>0</v>
      </c>
      <c r="BV272" s="457">
        <v>0</v>
      </c>
      <c r="BW272" s="457">
        <v>0</v>
      </c>
      <c r="BX272" s="457">
        <v>0</v>
      </c>
      <c r="BY272" s="457">
        <v>0</v>
      </c>
      <c r="BZ272" s="457">
        <v>0</v>
      </c>
      <c r="CA272" s="457">
        <v>0</v>
      </c>
      <c r="CB272" s="457">
        <v>0</v>
      </c>
      <c r="CC272" s="457">
        <v>0</v>
      </c>
      <c r="CD272" s="457">
        <v>0</v>
      </c>
      <c r="CE272" s="457">
        <v>31</v>
      </c>
      <c r="CF272" s="457">
        <v>0</v>
      </c>
      <c r="CG272" s="457">
        <v>0</v>
      </c>
      <c r="CH272" s="457">
        <v>0</v>
      </c>
      <c r="CI272" s="457">
        <v>0</v>
      </c>
      <c r="CJ272" s="457">
        <v>0</v>
      </c>
      <c r="CK272" s="457">
        <v>0</v>
      </c>
      <c r="CL272" s="457">
        <v>0</v>
      </c>
      <c r="CM272" s="457">
        <v>0</v>
      </c>
      <c r="CN272" s="457">
        <v>0</v>
      </c>
      <c r="CO272" s="457">
        <v>0</v>
      </c>
      <c r="CP272" s="457">
        <v>0</v>
      </c>
      <c r="CQ272" s="457">
        <v>0</v>
      </c>
      <c r="CR272" s="457">
        <v>0</v>
      </c>
      <c r="CS272" s="457">
        <v>0</v>
      </c>
      <c r="CT272" s="457">
        <v>133</v>
      </c>
      <c r="CU272" s="457">
        <v>0</v>
      </c>
      <c r="CV272" s="457">
        <v>0</v>
      </c>
      <c r="CW272" s="457">
        <v>2552</v>
      </c>
      <c r="CX272" s="457">
        <v>0</v>
      </c>
      <c r="CY272" s="457">
        <v>0</v>
      </c>
      <c r="CZ272" s="457">
        <v>0</v>
      </c>
      <c r="DA272" s="457">
        <v>0</v>
      </c>
      <c r="DB272" s="457">
        <v>0</v>
      </c>
      <c r="DC272" s="457">
        <v>0</v>
      </c>
      <c r="DD272" s="457">
        <v>0</v>
      </c>
      <c r="DE272" s="457">
        <v>0</v>
      </c>
      <c r="DF272" s="457">
        <v>0</v>
      </c>
      <c r="DG272" s="457">
        <v>0</v>
      </c>
      <c r="DH272" s="457">
        <v>0</v>
      </c>
      <c r="DI272" s="457">
        <v>11064</v>
      </c>
      <c r="DJ272" s="457">
        <v>0</v>
      </c>
      <c r="DK272" s="457">
        <v>7174</v>
      </c>
      <c r="DL272" s="457">
        <v>67</v>
      </c>
      <c r="DM272" s="457">
        <v>0</v>
      </c>
      <c r="DN272" s="457">
        <v>31600</v>
      </c>
      <c r="DO272" s="457">
        <v>0</v>
      </c>
      <c r="DP272" s="457">
        <v>0</v>
      </c>
      <c r="DQ272" s="457">
        <v>0</v>
      </c>
      <c r="DR272" s="457">
        <v>1764668</v>
      </c>
      <c r="DS272" s="457">
        <v>377099</v>
      </c>
      <c r="DT272" s="457">
        <v>1459601</v>
      </c>
      <c r="DU272" s="457">
        <v>134600</v>
      </c>
      <c r="DV272" s="457">
        <v>137300</v>
      </c>
      <c r="DW272" s="457">
        <v>39711</v>
      </c>
      <c r="DX272" s="457">
        <v>0</v>
      </c>
      <c r="DY272" s="362">
        <v>3025</v>
      </c>
      <c r="DZ272">
        <v>38527</v>
      </c>
      <c r="EA272">
        <v>11421</v>
      </c>
    </row>
    <row r="273" spans="1:131">
      <c r="A273" s="362" t="s">
        <v>2243</v>
      </c>
      <c r="B273" s="457">
        <v>7635.2721499999998</v>
      </c>
      <c r="C273" s="457">
        <v>823.12869999999998</v>
      </c>
      <c r="D273" s="457">
        <v>0</v>
      </c>
      <c r="E273" s="457">
        <v>13101.32062</v>
      </c>
      <c r="F273" s="457">
        <v>407.23345999999998</v>
      </c>
      <c r="G273" s="457">
        <v>0</v>
      </c>
      <c r="H273" s="457">
        <v>5679.1498199999996</v>
      </c>
      <c r="I273" s="457">
        <v>17.712</v>
      </c>
      <c r="J273" s="457">
        <v>0</v>
      </c>
      <c r="K273" s="457">
        <v>0</v>
      </c>
      <c r="L273" s="457">
        <v>0</v>
      </c>
      <c r="M273" s="457">
        <v>0</v>
      </c>
      <c r="N273" s="457">
        <v>17243.173419999999</v>
      </c>
      <c r="O273" s="457">
        <v>0</v>
      </c>
      <c r="P273" s="457">
        <v>0</v>
      </c>
      <c r="Q273" s="457">
        <v>424.00288999999998</v>
      </c>
      <c r="R273" s="457">
        <v>0</v>
      </c>
      <c r="S273" s="457">
        <v>0</v>
      </c>
      <c r="T273" s="457">
        <v>1031.2081800000001</v>
      </c>
      <c r="U273" s="457">
        <v>0</v>
      </c>
      <c r="V273" s="457">
        <v>0</v>
      </c>
      <c r="W273" s="457">
        <v>90.00027</v>
      </c>
      <c r="X273" s="457">
        <v>0</v>
      </c>
      <c r="Y273" s="457">
        <v>0</v>
      </c>
      <c r="Z273" s="457">
        <v>0</v>
      </c>
      <c r="AA273" s="457">
        <v>0</v>
      </c>
      <c r="AB273" s="457">
        <v>0</v>
      </c>
      <c r="AC273" s="457">
        <v>0</v>
      </c>
      <c r="AD273" s="457">
        <v>0</v>
      </c>
      <c r="AE273" s="457">
        <v>0</v>
      </c>
      <c r="AF273" s="457">
        <v>0</v>
      </c>
      <c r="AG273" s="457">
        <v>0</v>
      </c>
      <c r="AH273" s="457">
        <v>0</v>
      </c>
      <c r="AI273" s="457">
        <v>3081.4854</v>
      </c>
      <c r="AJ273" s="457">
        <v>0</v>
      </c>
      <c r="AK273" s="457">
        <v>0</v>
      </c>
      <c r="AL273" s="457">
        <v>0</v>
      </c>
      <c r="AM273" s="457">
        <v>0</v>
      </c>
      <c r="AN273" s="457">
        <v>0</v>
      </c>
      <c r="AO273" s="457">
        <v>170564.26686</v>
      </c>
      <c r="AP273" s="457">
        <v>1163.73495</v>
      </c>
      <c r="AQ273" s="457">
        <v>12568</v>
      </c>
      <c r="AR273" s="457">
        <v>0.20749999999999999</v>
      </c>
      <c r="AS273" s="457">
        <v>0</v>
      </c>
      <c r="AT273" s="457">
        <v>0</v>
      </c>
      <c r="AU273" s="457">
        <v>5560.1760899999999</v>
      </c>
      <c r="AV273" s="457">
        <v>0</v>
      </c>
      <c r="AW273" s="457">
        <v>0</v>
      </c>
      <c r="AX273" s="457">
        <v>1736.18542</v>
      </c>
      <c r="AY273" s="457">
        <v>0</v>
      </c>
      <c r="AZ273" s="457">
        <v>0</v>
      </c>
      <c r="BA273" s="457">
        <v>0</v>
      </c>
      <c r="BB273" s="457">
        <v>0</v>
      </c>
      <c r="BC273" s="457">
        <v>0</v>
      </c>
      <c r="BD273" s="457">
        <v>180.05106000000001</v>
      </c>
      <c r="BE273" s="457">
        <v>0</v>
      </c>
      <c r="BF273" s="457">
        <v>0</v>
      </c>
      <c r="BG273" s="457">
        <v>898.86811999999998</v>
      </c>
      <c r="BH273" s="457">
        <v>0</v>
      </c>
      <c r="BI273" s="457">
        <v>0</v>
      </c>
      <c r="BJ273" s="457">
        <v>0</v>
      </c>
      <c r="BK273" s="457">
        <v>0</v>
      </c>
      <c r="BL273" s="457">
        <v>0</v>
      </c>
      <c r="BM273" s="457">
        <v>0</v>
      </c>
      <c r="BN273" s="457">
        <v>0</v>
      </c>
      <c r="BO273" s="457">
        <v>0</v>
      </c>
      <c r="BP273" s="457">
        <v>1267.5318199999999</v>
      </c>
      <c r="BQ273" s="457">
        <v>0</v>
      </c>
      <c r="BR273" s="457">
        <v>0</v>
      </c>
      <c r="BS273" s="457">
        <v>0</v>
      </c>
      <c r="BT273" s="457">
        <v>0</v>
      </c>
      <c r="BU273" s="457">
        <v>0</v>
      </c>
      <c r="BV273" s="457">
        <v>0</v>
      </c>
      <c r="BW273" s="457">
        <v>0</v>
      </c>
      <c r="BX273" s="457">
        <v>0</v>
      </c>
      <c r="BY273" s="457">
        <v>0</v>
      </c>
      <c r="BZ273" s="457">
        <v>0</v>
      </c>
      <c r="CA273" s="457">
        <v>0</v>
      </c>
      <c r="CB273" s="457">
        <v>0</v>
      </c>
      <c r="CC273" s="457">
        <v>0</v>
      </c>
      <c r="CD273" s="457">
        <v>0</v>
      </c>
      <c r="CE273" s="457">
        <v>2183.7337499999999</v>
      </c>
      <c r="CF273" s="457">
        <v>0</v>
      </c>
      <c r="CG273" s="457">
        <v>0</v>
      </c>
      <c r="CH273" s="457">
        <v>0</v>
      </c>
      <c r="CI273" s="457">
        <v>0</v>
      </c>
      <c r="CJ273" s="457">
        <v>0</v>
      </c>
      <c r="CK273" s="457">
        <v>0</v>
      </c>
      <c r="CL273" s="457">
        <v>0</v>
      </c>
      <c r="CM273" s="457">
        <v>0</v>
      </c>
      <c r="CN273" s="457">
        <v>0</v>
      </c>
      <c r="CO273" s="457">
        <v>0</v>
      </c>
      <c r="CP273" s="457">
        <v>0</v>
      </c>
      <c r="CQ273" s="457">
        <v>0</v>
      </c>
      <c r="CR273" s="457">
        <v>0</v>
      </c>
      <c r="CS273" s="457">
        <v>0</v>
      </c>
      <c r="CT273" s="457">
        <v>0</v>
      </c>
      <c r="CU273" s="457">
        <v>3046.5967099999998</v>
      </c>
      <c r="CV273" s="457">
        <v>0</v>
      </c>
      <c r="CW273" s="457">
        <v>0</v>
      </c>
      <c r="CX273" s="457">
        <v>0</v>
      </c>
      <c r="CY273" s="457">
        <v>0</v>
      </c>
      <c r="CZ273" s="457">
        <v>10.5</v>
      </c>
      <c r="DA273" s="457">
        <v>0</v>
      </c>
      <c r="DB273" s="457">
        <v>0</v>
      </c>
      <c r="DC273" s="457">
        <v>0</v>
      </c>
      <c r="DD273" s="457">
        <v>0</v>
      </c>
      <c r="DE273" s="457">
        <v>0</v>
      </c>
      <c r="DF273" s="457">
        <v>0</v>
      </c>
      <c r="DG273" s="457">
        <v>0</v>
      </c>
      <c r="DH273" s="457">
        <v>0</v>
      </c>
      <c r="DI273" s="457">
        <v>2163.9264199999998</v>
      </c>
      <c r="DJ273" s="457">
        <v>0</v>
      </c>
      <c r="DK273" s="457">
        <v>817</v>
      </c>
      <c r="DL273" s="457">
        <v>0</v>
      </c>
      <c r="DM273" s="457">
        <v>4011.4825799999999</v>
      </c>
      <c r="DN273" s="457">
        <v>0</v>
      </c>
      <c r="DO273" s="457">
        <v>0</v>
      </c>
      <c r="DP273" s="457">
        <v>0</v>
      </c>
      <c r="DQ273" s="457">
        <v>0</v>
      </c>
      <c r="DR273" s="457">
        <v>1022396.0165</v>
      </c>
      <c r="DS273" s="457">
        <v>278337.01847000001</v>
      </c>
      <c r="DT273" s="457">
        <v>861893.74629000004</v>
      </c>
      <c r="DU273" s="457">
        <v>194462.24414</v>
      </c>
      <c r="DV273" s="457">
        <v>417056.29378000001</v>
      </c>
      <c r="DW273" s="457">
        <v>52702</v>
      </c>
      <c r="DX273" s="457">
        <v>0</v>
      </c>
      <c r="DY273" s="362">
        <v>54596</v>
      </c>
      <c r="DZ273">
        <v>30085</v>
      </c>
      <c r="EA273">
        <v>64431</v>
      </c>
    </row>
    <row r="274" spans="1:131">
      <c r="A274" s="362" t="s">
        <v>2292</v>
      </c>
      <c r="B274" s="457">
        <v>2777.31565</v>
      </c>
      <c r="C274" s="457">
        <v>200</v>
      </c>
      <c r="D274" s="457">
        <v>0</v>
      </c>
      <c r="E274" s="457">
        <v>3059.7411200000001</v>
      </c>
      <c r="F274" s="457">
        <v>0</v>
      </c>
      <c r="G274" s="457">
        <v>0</v>
      </c>
      <c r="H274" s="457">
        <v>3162.8640099999998</v>
      </c>
      <c r="I274" s="457">
        <v>0</v>
      </c>
      <c r="J274" s="457">
        <v>0</v>
      </c>
      <c r="K274" s="457">
        <v>5880.0637999999999</v>
      </c>
      <c r="L274" s="457">
        <v>0</v>
      </c>
      <c r="M274" s="457">
        <v>1374</v>
      </c>
      <c r="N274" s="457">
        <v>69822</v>
      </c>
      <c r="O274" s="457">
        <v>0</v>
      </c>
      <c r="P274" s="457">
        <v>0</v>
      </c>
      <c r="Q274" s="457">
        <v>0</v>
      </c>
      <c r="R274" s="457">
        <v>0</v>
      </c>
      <c r="S274" s="457">
        <v>0</v>
      </c>
      <c r="T274" s="457">
        <v>171.04786999999999</v>
      </c>
      <c r="U274" s="457">
        <v>0</v>
      </c>
      <c r="V274" s="457">
        <v>0</v>
      </c>
      <c r="W274" s="457">
        <v>0</v>
      </c>
      <c r="X274" s="457">
        <v>0</v>
      </c>
      <c r="Y274" s="457">
        <v>0</v>
      </c>
      <c r="Z274" s="457">
        <v>0</v>
      </c>
      <c r="AA274" s="457">
        <v>0</v>
      </c>
      <c r="AB274" s="457">
        <v>0</v>
      </c>
      <c r="AC274" s="457">
        <v>0</v>
      </c>
      <c r="AD274" s="457">
        <v>0</v>
      </c>
      <c r="AE274" s="457">
        <v>0</v>
      </c>
      <c r="AF274" s="457">
        <v>0</v>
      </c>
      <c r="AG274" s="457">
        <v>0</v>
      </c>
      <c r="AH274" s="457">
        <v>0</v>
      </c>
      <c r="AI274" s="457">
        <v>669.69467999999995</v>
      </c>
      <c r="AJ274" s="457">
        <v>4472.0192100000004</v>
      </c>
      <c r="AK274" s="457">
        <v>0</v>
      </c>
      <c r="AL274" s="457">
        <v>0</v>
      </c>
      <c r="AM274" s="457">
        <v>0</v>
      </c>
      <c r="AN274" s="457">
        <v>0</v>
      </c>
      <c r="AO274" s="457">
        <v>140584.84742000001</v>
      </c>
      <c r="AP274" s="457">
        <v>28610</v>
      </c>
      <c r="AQ274" s="457">
        <v>16186</v>
      </c>
      <c r="AR274" s="457">
        <v>0</v>
      </c>
      <c r="AS274" s="457">
        <v>0</v>
      </c>
      <c r="AT274" s="457">
        <v>0</v>
      </c>
      <c r="AU274" s="457">
        <v>4131.3441199999997</v>
      </c>
      <c r="AV274" s="457">
        <v>0</v>
      </c>
      <c r="AW274" s="457">
        <v>0</v>
      </c>
      <c r="AX274" s="457">
        <v>573</v>
      </c>
      <c r="AY274" s="457">
        <v>0</v>
      </c>
      <c r="AZ274" s="457">
        <v>0</v>
      </c>
      <c r="BA274" s="457">
        <v>0</v>
      </c>
      <c r="BB274" s="457">
        <v>0</v>
      </c>
      <c r="BC274" s="457">
        <v>0</v>
      </c>
      <c r="BD274" s="457">
        <v>0</v>
      </c>
      <c r="BE274" s="457">
        <v>0</v>
      </c>
      <c r="BF274" s="457">
        <v>0</v>
      </c>
      <c r="BG274" s="457">
        <v>26.727419999999999</v>
      </c>
      <c r="BH274" s="457">
        <v>0</v>
      </c>
      <c r="BI274" s="457">
        <v>0</v>
      </c>
      <c r="BJ274" s="457">
        <v>0</v>
      </c>
      <c r="BK274" s="457">
        <v>0</v>
      </c>
      <c r="BL274" s="457">
        <v>0</v>
      </c>
      <c r="BM274" s="457">
        <v>216.71878000000001</v>
      </c>
      <c r="BN274" s="457">
        <v>0</v>
      </c>
      <c r="BO274" s="457">
        <v>0</v>
      </c>
      <c r="BP274" s="457">
        <v>1450.13832</v>
      </c>
      <c r="BQ274" s="457">
        <v>0</v>
      </c>
      <c r="BR274" s="457">
        <v>0</v>
      </c>
      <c r="BS274" s="457">
        <v>0</v>
      </c>
      <c r="BT274" s="457">
        <v>0</v>
      </c>
      <c r="BU274" s="457">
        <v>0</v>
      </c>
      <c r="BV274" s="457">
        <v>17</v>
      </c>
      <c r="BW274" s="457">
        <v>0</v>
      </c>
      <c r="BX274" s="457">
        <v>0</v>
      </c>
      <c r="BY274" s="457">
        <v>0</v>
      </c>
      <c r="BZ274" s="457">
        <v>0</v>
      </c>
      <c r="CA274" s="457">
        <v>0</v>
      </c>
      <c r="CB274" s="457">
        <v>45.505000000000003</v>
      </c>
      <c r="CC274" s="457">
        <v>0</v>
      </c>
      <c r="CD274" s="457">
        <v>0</v>
      </c>
      <c r="CE274" s="457">
        <v>533.00064999999995</v>
      </c>
      <c r="CF274" s="457">
        <v>0</v>
      </c>
      <c r="CG274" s="457">
        <v>50</v>
      </c>
      <c r="CH274" s="457">
        <v>53.897080000000003</v>
      </c>
      <c r="CI274" s="457">
        <v>0</v>
      </c>
      <c r="CJ274" s="457">
        <v>0</v>
      </c>
      <c r="CK274" s="457">
        <v>45.505000000000003</v>
      </c>
      <c r="CL274" s="457">
        <v>0</v>
      </c>
      <c r="CM274" s="457">
        <v>0</v>
      </c>
      <c r="CN274" s="457">
        <v>0</v>
      </c>
      <c r="CO274" s="457">
        <v>0</v>
      </c>
      <c r="CP274" s="457">
        <v>0</v>
      </c>
      <c r="CQ274" s="457">
        <v>0</v>
      </c>
      <c r="CR274" s="457">
        <v>0</v>
      </c>
      <c r="CS274" s="457">
        <v>0</v>
      </c>
      <c r="CT274" s="457">
        <v>0</v>
      </c>
      <c r="CU274" s="457">
        <v>0</v>
      </c>
      <c r="CV274" s="457">
        <v>0</v>
      </c>
      <c r="CW274" s="457">
        <v>0</v>
      </c>
      <c r="CX274" s="457">
        <v>0</v>
      </c>
      <c r="CY274" s="457">
        <v>0</v>
      </c>
      <c r="CZ274" s="457">
        <v>1195.4158299999999</v>
      </c>
      <c r="DA274" s="457">
        <v>0</v>
      </c>
      <c r="DB274" s="457">
        <v>0</v>
      </c>
      <c r="DC274" s="457">
        <v>0</v>
      </c>
      <c r="DD274" s="457">
        <v>0</v>
      </c>
      <c r="DE274" s="457">
        <v>0</v>
      </c>
      <c r="DF274" s="457">
        <v>0</v>
      </c>
      <c r="DG274" s="457">
        <v>0</v>
      </c>
      <c r="DH274" s="457">
        <v>0</v>
      </c>
      <c r="DI274" s="457">
        <v>1716.03917</v>
      </c>
      <c r="DJ274" s="457">
        <v>0</v>
      </c>
      <c r="DK274" s="457">
        <v>0</v>
      </c>
      <c r="DL274" s="457">
        <v>3.3543799999999999</v>
      </c>
      <c r="DM274" s="457">
        <v>7681.7380000000003</v>
      </c>
      <c r="DN274" s="457">
        <v>36228</v>
      </c>
      <c r="DO274" s="457">
        <v>0</v>
      </c>
      <c r="DP274" s="457">
        <v>0</v>
      </c>
      <c r="DQ274" s="457">
        <v>0</v>
      </c>
      <c r="DR274" s="457">
        <v>1495870.2715</v>
      </c>
      <c r="DS274" s="457">
        <v>429300</v>
      </c>
      <c r="DT274" s="457">
        <v>1285961</v>
      </c>
      <c r="DU274" s="457">
        <v>52753</v>
      </c>
      <c r="DV274" s="457">
        <v>90088</v>
      </c>
      <c r="DW274" s="457">
        <v>19576.689259999999</v>
      </c>
      <c r="DX274" s="457">
        <v>-1342</v>
      </c>
      <c r="DY274" s="362">
        <v>254576.91500000001</v>
      </c>
      <c r="DZ274">
        <v>50651.85</v>
      </c>
      <c r="EA274">
        <v>49200</v>
      </c>
    </row>
    <row r="275" spans="1:131">
      <c r="A275" s="362" t="s">
        <v>2364</v>
      </c>
      <c r="B275" s="457">
        <v>4302</v>
      </c>
      <c r="C275" s="457">
        <v>0</v>
      </c>
      <c r="D275" s="457">
        <v>0</v>
      </c>
      <c r="E275" s="457">
        <v>190</v>
      </c>
      <c r="F275" s="457">
        <v>0</v>
      </c>
      <c r="G275" s="457">
        <v>0</v>
      </c>
      <c r="H275" s="457">
        <v>11518</v>
      </c>
      <c r="I275" s="457">
        <v>0</v>
      </c>
      <c r="J275" s="457">
        <v>0</v>
      </c>
      <c r="K275" s="457">
        <v>571</v>
      </c>
      <c r="L275" s="457">
        <v>0</v>
      </c>
      <c r="M275" s="457">
        <v>0</v>
      </c>
      <c r="N275" s="457">
        <v>3497</v>
      </c>
      <c r="O275" s="457">
        <v>0</v>
      </c>
      <c r="P275" s="457">
        <v>0</v>
      </c>
      <c r="Q275" s="457">
        <v>133</v>
      </c>
      <c r="R275" s="457">
        <v>0</v>
      </c>
      <c r="S275" s="457">
        <v>0</v>
      </c>
      <c r="T275" s="457">
        <v>0</v>
      </c>
      <c r="U275" s="457">
        <v>0</v>
      </c>
      <c r="V275" s="457">
        <v>0</v>
      </c>
      <c r="W275" s="457">
        <v>0</v>
      </c>
      <c r="X275" s="457">
        <v>0</v>
      </c>
      <c r="Y275" s="457">
        <v>0</v>
      </c>
      <c r="Z275" s="457">
        <v>0</v>
      </c>
      <c r="AA275" s="457">
        <v>0</v>
      </c>
      <c r="AB275" s="457">
        <v>0</v>
      </c>
      <c r="AC275" s="457">
        <v>0</v>
      </c>
      <c r="AD275" s="457">
        <v>0</v>
      </c>
      <c r="AE275" s="457">
        <v>0</v>
      </c>
      <c r="AF275" s="457">
        <v>0</v>
      </c>
      <c r="AG275" s="457">
        <v>0</v>
      </c>
      <c r="AH275" s="457">
        <v>0</v>
      </c>
      <c r="AI275" s="457">
        <v>4271</v>
      </c>
      <c r="AJ275" s="457">
        <v>0</v>
      </c>
      <c r="AK275" s="457">
        <v>0</v>
      </c>
      <c r="AL275" s="457">
        <v>0</v>
      </c>
      <c r="AM275" s="457">
        <v>0</v>
      </c>
      <c r="AN275" s="457">
        <v>0</v>
      </c>
      <c r="AO275" s="457">
        <v>247781</v>
      </c>
      <c r="AP275" s="457">
        <v>383</v>
      </c>
      <c r="AQ275" s="457">
        <v>19662</v>
      </c>
      <c r="AR275" s="457">
        <v>601</v>
      </c>
      <c r="AS275" s="457">
        <v>0</v>
      </c>
      <c r="AT275" s="457">
        <v>0</v>
      </c>
      <c r="AU275" s="457">
        <v>42000</v>
      </c>
      <c r="AV275" s="457">
        <v>0</v>
      </c>
      <c r="AW275" s="457">
        <v>0</v>
      </c>
      <c r="AX275" s="457">
        <v>484</v>
      </c>
      <c r="AY275" s="457">
        <v>0</v>
      </c>
      <c r="AZ275" s="457">
        <v>0</v>
      </c>
      <c r="BA275" s="457">
        <v>0</v>
      </c>
      <c r="BB275" s="457">
        <v>0</v>
      </c>
      <c r="BC275" s="457">
        <v>0</v>
      </c>
      <c r="BD275" s="457">
        <v>0</v>
      </c>
      <c r="BE275" s="457">
        <v>0</v>
      </c>
      <c r="BF275" s="457">
        <v>0</v>
      </c>
      <c r="BG275" s="457">
        <v>2178</v>
      </c>
      <c r="BH275" s="457">
        <v>0</v>
      </c>
      <c r="BI275" s="457">
        <v>0</v>
      </c>
      <c r="BJ275" s="457">
        <v>0</v>
      </c>
      <c r="BK275" s="457">
        <v>0</v>
      </c>
      <c r="BL275" s="457">
        <v>0</v>
      </c>
      <c r="BM275" s="457">
        <v>53</v>
      </c>
      <c r="BN275" s="457">
        <v>0</v>
      </c>
      <c r="BO275" s="457">
        <v>0</v>
      </c>
      <c r="BP275" s="457">
        <v>139</v>
      </c>
      <c r="BQ275" s="457">
        <v>0</v>
      </c>
      <c r="BR275" s="457">
        <v>0</v>
      </c>
      <c r="BS275" s="457">
        <v>0</v>
      </c>
      <c r="BT275" s="457">
        <v>0</v>
      </c>
      <c r="BU275" s="457">
        <v>0</v>
      </c>
      <c r="BV275" s="457">
        <v>0</v>
      </c>
      <c r="BW275" s="457">
        <v>0</v>
      </c>
      <c r="BX275" s="457">
        <v>0</v>
      </c>
      <c r="BY275" s="457">
        <v>0</v>
      </c>
      <c r="BZ275" s="457">
        <v>0</v>
      </c>
      <c r="CA275" s="457">
        <v>0</v>
      </c>
      <c r="CB275" s="457">
        <v>0</v>
      </c>
      <c r="CC275" s="457">
        <v>0</v>
      </c>
      <c r="CD275" s="457">
        <v>0</v>
      </c>
      <c r="CE275" s="457">
        <v>0</v>
      </c>
      <c r="CF275" s="457">
        <v>0</v>
      </c>
      <c r="CG275" s="457">
        <v>0</v>
      </c>
      <c r="CH275" s="457">
        <v>0</v>
      </c>
      <c r="CI275" s="457">
        <v>0</v>
      </c>
      <c r="CJ275" s="457">
        <v>0</v>
      </c>
      <c r="CK275" s="457">
        <v>0</v>
      </c>
      <c r="CL275" s="457">
        <v>0</v>
      </c>
      <c r="CM275" s="457">
        <v>0</v>
      </c>
      <c r="CN275" s="457">
        <v>0</v>
      </c>
      <c r="CO275" s="457">
        <v>0</v>
      </c>
      <c r="CP275" s="457">
        <v>0</v>
      </c>
      <c r="CQ275" s="457">
        <v>0</v>
      </c>
      <c r="CR275" s="457">
        <v>0</v>
      </c>
      <c r="CS275" s="457">
        <v>0</v>
      </c>
      <c r="CT275" s="457">
        <v>0</v>
      </c>
      <c r="CU275" s="457">
        <v>0</v>
      </c>
      <c r="CV275" s="457">
        <v>0</v>
      </c>
      <c r="CW275" s="457">
        <v>0</v>
      </c>
      <c r="CX275" s="457">
        <v>0</v>
      </c>
      <c r="CY275" s="457">
        <v>0</v>
      </c>
      <c r="CZ275" s="457">
        <v>1000</v>
      </c>
      <c r="DA275" s="457">
        <v>250</v>
      </c>
      <c r="DB275" s="457">
        <v>0</v>
      </c>
      <c r="DC275" s="457">
        <v>0</v>
      </c>
      <c r="DD275" s="457">
        <v>0</v>
      </c>
      <c r="DE275" s="457">
        <v>0</v>
      </c>
      <c r="DF275" s="457">
        <v>0</v>
      </c>
      <c r="DG275" s="457">
        <v>0</v>
      </c>
      <c r="DH275" s="457">
        <v>0</v>
      </c>
      <c r="DI275" s="457">
        <v>17084</v>
      </c>
      <c r="DJ275" s="457">
        <v>363</v>
      </c>
      <c r="DK275" s="457">
        <v>295</v>
      </c>
      <c r="DL275" s="457">
        <v>0</v>
      </c>
      <c r="DM275" s="457">
        <v>0</v>
      </c>
      <c r="DN275" s="457">
        <v>0</v>
      </c>
      <c r="DO275" s="457">
        <v>0</v>
      </c>
      <c r="DP275" s="457">
        <v>0</v>
      </c>
      <c r="DQ275" s="457">
        <v>0</v>
      </c>
      <c r="DR275" s="457">
        <v>1157275</v>
      </c>
      <c r="DS275" s="457">
        <v>541397</v>
      </c>
      <c r="DT275" s="457">
        <v>732338</v>
      </c>
      <c r="DU275" s="457">
        <v>174761</v>
      </c>
      <c r="DV275" s="457">
        <v>46890</v>
      </c>
      <c r="DW275" s="457">
        <v>25331</v>
      </c>
      <c r="DX275" s="457">
        <v>0</v>
      </c>
      <c r="DY275" s="362">
        <v>12505</v>
      </c>
      <c r="DZ275">
        <v>26879</v>
      </c>
      <c r="EA275">
        <v>128524</v>
      </c>
    </row>
    <row r="276" spans="1:131">
      <c r="A276" s="362" t="s">
        <v>2370</v>
      </c>
      <c r="B276" s="457">
        <v>11540</v>
      </c>
      <c r="C276" s="457">
        <v>0</v>
      </c>
      <c r="D276" s="457">
        <v>0</v>
      </c>
      <c r="E276" s="457">
        <v>760</v>
      </c>
      <c r="F276" s="457">
        <v>0</v>
      </c>
      <c r="G276" s="457">
        <v>0</v>
      </c>
      <c r="H276" s="457">
        <v>1345</v>
      </c>
      <c r="I276" s="457">
        <v>0</v>
      </c>
      <c r="J276" s="457">
        <v>0</v>
      </c>
      <c r="K276" s="457">
        <v>0</v>
      </c>
      <c r="L276" s="457">
        <v>0</v>
      </c>
      <c r="M276" s="457">
        <v>0</v>
      </c>
      <c r="N276" s="457">
        <v>16942</v>
      </c>
      <c r="O276" s="457">
        <v>0</v>
      </c>
      <c r="P276" s="457">
        <v>0</v>
      </c>
      <c r="Q276" s="457">
        <v>1426</v>
      </c>
      <c r="R276" s="457">
        <v>0</v>
      </c>
      <c r="S276" s="457">
        <v>0</v>
      </c>
      <c r="T276" s="457">
        <v>0</v>
      </c>
      <c r="U276" s="457">
        <v>0</v>
      </c>
      <c r="V276" s="457">
        <v>0</v>
      </c>
      <c r="W276" s="457">
        <v>193</v>
      </c>
      <c r="X276" s="457">
        <v>0</v>
      </c>
      <c r="Y276" s="457">
        <v>0</v>
      </c>
      <c r="Z276" s="457">
        <v>0</v>
      </c>
      <c r="AA276" s="457">
        <v>0</v>
      </c>
      <c r="AB276" s="457">
        <v>0</v>
      </c>
      <c r="AC276" s="457">
        <v>0</v>
      </c>
      <c r="AD276" s="457">
        <v>0</v>
      </c>
      <c r="AE276" s="457">
        <v>0</v>
      </c>
      <c r="AF276" s="457">
        <v>0</v>
      </c>
      <c r="AG276" s="457">
        <v>0</v>
      </c>
      <c r="AH276" s="457">
        <v>0</v>
      </c>
      <c r="AI276" s="457">
        <v>1223</v>
      </c>
      <c r="AJ276" s="457">
        <v>0</v>
      </c>
      <c r="AK276" s="457">
        <v>0</v>
      </c>
      <c r="AL276" s="457">
        <v>0</v>
      </c>
      <c r="AM276" s="457">
        <v>0</v>
      </c>
      <c r="AN276" s="457">
        <v>0</v>
      </c>
      <c r="AO276" s="457">
        <v>161141</v>
      </c>
      <c r="AP276" s="457">
        <v>2047</v>
      </c>
      <c r="AQ276" s="457">
        <v>22951</v>
      </c>
      <c r="AR276" s="457">
        <v>0</v>
      </c>
      <c r="AS276" s="457">
        <v>0</v>
      </c>
      <c r="AT276" s="457">
        <v>0</v>
      </c>
      <c r="AU276" s="457">
        <v>2872</v>
      </c>
      <c r="AV276" s="457">
        <v>0</v>
      </c>
      <c r="AW276" s="457">
        <v>0</v>
      </c>
      <c r="AX276" s="457">
        <v>3674</v>
      </c>
      <c r="AY276" s="457">
        <v>0</v>
      </c>
      <c r="AZ276" s="457">
        <v>9</v>
      </c>
      <c r="BA276" s="457">
        <v>0</v>
      </c>
      <c r="BB276" s="457">
        <v>0</v>
      </c>
      <c r="BC276" s="457">
        <v>0</v>
      </c>
      <c r="BD276" s="457">
        <v>593</v>
      </c>
      <c r="BE276" s="457">
        <v>0</v>
      </c>
      <c r="BF276" s="457">
        <v>0</v>
      </c>
      <c r="BG276" s="457">
        <v>1546</v>
      </c>
      <c r="BH276" s="457">
        <v>0</v>
      </c>
      <c r="BI276" s="457">
        <v>0</v>
      </c>
      <c r="BJ276" s="457">
        <v>0</v>
      </c>
      <c r="BK276" s="457">
        <v>0</v>
      </c>
      <c r="BL276" s="457">
        <v>0</v>
      </c>
      <c r="BM276" s="457">
        <v>932</v>
      </c>
      <c r="BN276" s="457">
        <v>0</v>
      </c>
      <c r="BO276" s="457">
        <v>0</v>
      </c>
      <c r="BP276" s="457">
        <v>0</v>
      </c>
      <c r="BQ276" s="457">
        <v>0</v>
      </c>
      <c r="BR276" s="457">
        <v>0</v>
      </c>
      <c r="BS276" s="457">
        <v>0</v>
      </c>
      <c r="BT276" s="457">
        <v>0</v>
      </c>
      <c r="BU276" s="457">
        <v>0</v>
      </c>
      <c r="BV276" s="457">
        <v>0</v>
      </c>
      <c r="BW276" s="457">
        <v>0</v>
      </c>
      <c r="BX276" s="457">
        <v>0</v>
      </c>
      <c r="BY276" s="457">
        <v>0</v>
      </c>
      <c r="BZ276" s="457">
        <v>0</v>
      </c>
      <c r="CA276" s="457">
        <v>0</v>
      </c>
      <c r="CB276" s="457">
        <v>0</v>
      </c>
      <c r="CC276" s="457">
        <v>0</v>
      </c>
      <c r="CD276" s="457">
        <v>0</v>
      </c>
      <c r="CE276" s="457">
        <v>0</v>
      </c>
      <c r="CF276" s="457">
        <v>0</v>
      </c>
      <c r="CG276" s="457">
        <v>74</v>
      </c>
      <c r="CH276" s="457">
        <v>0</v>
      </c>
      <c r="CI276" s="457">
        <v>0</v>
      </c>
      <c r="CJ276" s="457">
        <v>0</v>
      </c>
      <c r="CK276" s="457">
        <v>44</v>
      </c>
      <c r="CL276" s="457">
        <v>0</v>
      </c>
      <c r="CM276" s="457">
        <v>0</v>
      </c>
      <c r="CN276" s="457">
        <v>0</v>
      </c>
      <c r="CO276" s="457">
        <v>0</v>
      </c>
      <c r="CP276" s="457">
        <v>0</v>
      </c>
      <c r="CQ276" s="457">
        <v>0</v>
      </c>
      <c r="CR276" s="457">
        <v>0</v>
      </c>
      <c r="CS276" s="457">
        <v>0</v>
      </c>
      <c r="CT276" s="457">
        <v>14239</v>
      </c>
      <c r="CU276" s="457">
        <v>0</v>
      </c>
      <c r="CV276" s="457">
        <v>0</v>
      </c>
      <c r="CW276" s="457">
        <v>0</v>
      </c>
      <c r="CX276" s="457">
        <v>0</v>
      </c>
      <c r="CY276" s="457">
        <v>0</v>
      </c>
      <c r="CZ276" s="457">
        <v>1715</v>
      </c>
      <c r="DA276" s="457">
        <v>0</v>
      </c>
      <c r="DB276" s="457">
        <v>0</v>
      </c>
      <c r="DC276" s="457">
        <v>0</v>
      </c>
      <c r="DD276" s="457">
        <v>0</v>
      </c>
      <c r="DE276" s="457">
        <v>0</v>
      </c>
      <c r="DF276" s="457">
        <v>0</v>
      </c>
      <c r="DG276" s="457">
        <v>0</v>
      </c>
      <c r="DH276" s="457">
        <v>0</v>
      </c>
      <c r="DI276" s="457">
        <v>8835</v>
      </c>
      <c r="DJ276" s="457">
        <v>0</v>
      </c>
      <c r="DK276" s="457">
        <v>0</v>
      </c>
      <c r="DL276" s="457">
        <v>668</v>
      </c>
      <c r="DM276" s="457">
        <v>0</v>
      </c>
      <c r="DN276" s="457">
        <v>0</v>
      </c>
      <c r="DO276" s="457">
        <v>0</v>
      </c>
      <c r="DP276" s="457">
        <v>0</v>
      </c>
      <c r="DQ276" s="457">
        <v>0</v>
      </c>
      <c r="DR276" s="457">
        <v>626123</v>
      </c>
      <c r="DS276" s="457">
        <v>139167</v>
      </c>
      <c r="DT276" s="457">
        <v>158276</v>
      </c>
      <c r="DU276" s="457">
        <v>7402</v>
      </c>
      <c r="DV276" s="457">
        <v>65036</v>
      </c>
      <c r="DW276" s="457">
        <v>106479</v>
      </c>
      <c r="DX276" s="457">
        <v>-764</v>
      </c>
      <c r="DY276" s="362">
        <v>30961</v>
      </c>
      <c r="DZ276">
        <v>2888</v>
      </c>
      <c r="EA276">
        <v>11856</v>
      </c>
    </row>
    <row r="277" spans="1:131">
      <c r="A277" s="362" t="s">
        <v>2376</v>
      </c>
      <c r="B277" s="457">
        <v>2061</v>
      </c>
      <c r="C277" s="457">
        <v>0</v>
      </c>
      <c r="D277" s="457">
        <v>0</v>
      </c>
      <c r="E277" s="457">
        <v>173</v>
      </c>
      <c r="F277" s="457">
        <v>0</v>
      </c>
      <c r="G277" s="457">
        <v>0</v>
      </c>
      <c r="H277" s="457">
        <v>29</v>
      </c>
      <c r="I277" s="457">
        <v>0</v>
      </c>
      <c r="J277" s="457">
        <v>0</v>
      </c>
      <c r="K277" s="457">
        <v>0</v>
      </c>
      <c r="L277" s="457">
        <v>0</v>
      </c>
      <c r="M277" s="457">
        <v>0</v>
      </c>
      <c r="N277" s="457">
        <v>21969.200000000001</v>
      </c>
      <c r="O277" s="457">
        <v>0</v>
      </c>
      <c r="P277" s="457">
        <v>0</v>
      </c>
      <c r="Q277" s="457">
        <v>1209</v>
      </c>
      <c r="R277" s="457">
        <v>0</v>
      </c>
      <c r="S277" s="457">
        <v>0</v>
      </c>
      <c r="T277" s="457">
        <v>0</v>
      </c>
      <c r="U277" s="457">
        <v>0</v>
      </c>
      <c r="V277" s="457">
        <v>0</v>
      </c>
      <c r="W277" s="457">
        <v>0</v>
      </c>
      <c r="X277" s="457">
        <v>0</v>
      </c>
      <c r="Y277" s="457">
        <v>0</v>
      </c>
      <c r="Z277" s="457">
        <v>0</v>
      </c>
      <c r="AA277" s="457">
        <v>0</v>
      </c>
      <c r="AB277" s="457">
        <v>0</v>
      </c>
      <c r="AC277" s="457">
        <v>0</v>
      </c>
      <c r="AD277" s="457">
        <v>0</v>
      </c>
      <c r="AE277" s="457">
        <v>0</v>
      </c>
      <c r="AF277" s="457">
        <v>0</v>
      </c>
      <c r="AG277" s="457">
        <v>0</v>
      </c>
      <c r="AH277" s="457">
        <v>0</v>
      </c>
      <c r="AI277" s="457">
        <v>2793</v>
      </c>
      <c r="AJ277" s="457">
        <v>0</v>
      </c>
      <c r="AK277" s="457">
        <v>0</v>
      </c>
      <c r="AL277" s="457">
        <v>0</v>
      </c>
      <c r="AM277" s="457">
        <v>0</v>
      </c>
      <c r="AN277" s="457">
        <v>0</v>
      </c>
      <c r="AO277" s="457">
        <v>150425</v>
      </c>
      <c r="AP277" s="457">
        <v>0</v>
      </c>
      <c r="AQ277" s="457">
        <v>8769</v>
      </c>
      <c r="AR277" s="457">
        <v>340</v>
      </c>
      <c r="AS277" s="457">
        <v>0</v>
      </c>
      <c r="AT277" s="457">
        <v>0</v>
      </c>
      <c r="AU277" s="457">
        <v>1431</v>
      </c>
      <c r="AV277" s="457">
        <v>0</v>
      </c>
      <c r="AW277" s="457">
        <v>0</v>
      </c>
      <c r="AX277" s="457">
        <v>1474</v>
      </c>
      <c r="AY277" s="457">
        <v>0</v>
      </c>
      <c r="AZ277" s="457">
        <v>0</v>
      </c>
      <c r="BA277" s="457">
        <v>0</v>
      </c>
      <c r="BB277" s="457">
        <v>0</v>
      </c>
      <c r="BC277" s="457">
        <v>0</v>
      </c>
      <c r="BD277" s="457">
        <v>253</v>
      </c>
      <c r="BE277" s="457">
        <v>0</v>
      </c>
      <c r="BF277" s="457">
        <v>0</v>
      </c>
      <c r="BG277" s="457">
        <v>879</v>
      </c>
      <c r="BH277" s="457">
        <v>0</v>
      </c>
      <c r="BI277" s="457">
        <v>0</v>
      </c>
      <c r="BJ277" s="457">
        <v>0</v>
      </c>
      <c r="BK277" s="457">
        <v>0</v>
      </c>
      <c r="BL277" s="457">
        <v>0</v>
      </c>
      <c r="BM277" s="457">
        <v>2031</v>
      </c>
      <c r="BN277" s="457">
        <v>0</v>
      </c>
      <c r="BO277" s="457">
        <v>0</v>
      </c>
      <c r="BP277" s="457">
        <v>0</v>
      </c>
      <c r="BQ277" s="457">
        <v>0</v>
      </c>
      <c r="BR277" s="457">
        <v>0</v>
      </c>
      <c r="BS277" s="457">
        <v>0</v>
      </c>
      <c r="BT277" s="457">
        <v>0</v>
      </c>
      <c r="BU277" s="457">
        <v>0</v>
      </c>
      <c r="BV277" s="457">
        <v>319</v>
      </c>
      <c r="BW277" s="457">
        <v>0</v>
      </c>
      <c r="BX277" s="457">
        <v>0</v>
      </c>
      <c r="BY277" s="457">
        <v>0</v>
      </c>
      <c r="BZ277" s="457">
        <v>0</v>
      </c>
      <c r="CA277" s="457">
        <v>0</v>
      </c>
      <c r="CB277" s="457">
        <v>0</v>
      </c>
      <c r="CC277" s="457">
        <v>0</v>
      </c>
      <c r="CD277" s="457">
        <v>0</v>
      </c>
      <c r="CE277" s="457">
        <v>3422</v>
      </c>
      <c r="CF277" s="457">
        <v>0</v>
      </c>
      <c r="CG277" s="457">
        <v>0</v>
      </c>
      <c r="CH277" s="457">
        <v>0</v>
      </c>
      <c r="CI277" s="457">
        <v>0</v>
      </c>
      <c r="CJ277" s="457">
        <v>0</v>
      </c>
      <c r="CK277" s="457">
        <v>0</v>
      </c>
      <c r="CL277" s="457">
        <v>0</v>
      </c>
      <c r="CM277" s="457">
        <v>0</v>
      </c>
      <c r="CN277" s="457">
        <v>0</v>
      </c>
      <c r="CO277" s="457">
        <v>0</v>
      </c>
      <c r="CP277" s="457">
        <v>0</v>
      </c>
      <c r="CQ277" s="457">
        <v>0</v>
      </c>
      <c r="CR277" s="457">
        <v>0</v>
      </c>
      <c r="CS277" s="457">
        <v>0</v>
      </c>
      <c r="CT277" s="457">
        <v>0</v>
      </c>
      <c r="CU277" s="457">
        <v>0</v>
      </c>
      <c r="CV277" s="457">
        <v>0</v>
      </c>
      <c r="CW277" s="457">
        <v>0</v>
      </c>
      <c r="CX277" s="457">
        <v>0</v>
      </c>
      <c r="CY277" s="457">
        <v>0</v>
      </c>
      <c r="CZ277" s="457">
        <v>0</v>
      </c>
      <c r="DA277" s="457">
        <v>0</v>
      </c>
      <c r="DB277" s="457">
        <v>0</v>
      </c>
      <c r="DC277" s="457">
        <v>0</v>
      </c>
      <c r="DD277" s="457">
        <v>0</v>
      </c>
      <c r="DE277" s="457">
        <v>0</v>
      </c>
      <c r="DF277" s="457">
        <v>0</v>
      </c>
      <c r="DG277" s="457">
        <v>0</v>
      </c>
      <c r="DH277" s="457">
        <v>0</v>
      </c>
      <c r="DI277" s="457">
        <v>42225</v>
      </c>
      <c r="DJ277" s="457">
        <v>4099</v>
      </c>
      <c r="DK277" s="457">
        <v>30982</v>
      </c>
      <c r="DL277" s="457">
        <v>0</v>
      </c>
      <c r="DM277" s="457">
        <v>0</v>
      </c>
      <c r="DN277" s="457">
        <v>0</v>
      </c>
      <c r="DO277" s="457">
        <v>0</v>
      </c>
      <c r="DP277" s="457">
        <v>0</v>
      </c>
      <c r="DQ277" s="457">
        <v>0</v>
      </c>
      <c r="DR277" s="457">
        <v>766610</v>
      </c>
      <c r="DS277" s="457">
        <v>458912</v>
      </c>
      <c r="DT277" s="457">
        <v>288361</v>
      </c>
      <c r="DU277" s="457">
        <v>19966</v>
      </c>
      <c r="DV277" s="457">
        <v>44200</v>
      </c>
      <c r="DW277" s="457">
        <v>33704</v>
      </c>
      <c r="DX277" s="457">
        <v>0</v>
      </c>
      <c r="DY277" s="362">
        <v>67425</v>
      </c>
      <c r="DZ277">
        <v>40275</v>
      </c>
      <c r="EA277">
        <v>110452</v>
      </c>
    </row>
    <row r="278" spans="1:131">
      <c r="A278" s="362" t="s">
        <v>2391</v>
      </c>
      <c r="B278" s="457">
        <v>10801.575860000001</v>
      </c>
      <c r="C278" s="457">
        <v>403.32825000000003</v>
      </c>
      <c r="D278" s="457">
        <v>0</v>
      </c>
      <c r="E278" s="457">
        <v>981.70374000000004</v>
      </c>
      <c r="F278" s="457">
        <v>1984.355</v>
      </c>
      <c r="G278" s="457">
        <v>0</v>
      </c>
      <c r="H278" s="457">
        <v>6.1838899999999999</v>
      </c>
      <c r="I278" s="457">
        <v>0</v>
      </c>
      <c r="J278" s="457">
        <v>0</v>
      </c>
      <c r="K278" s="457">
        <v>0</v>
      </c>
      <c r="L278" s="457">
        <v>0</v>
      </c>
      <c r="M278" s="457">
        <v>0</v>
      </c>
      <c r="N278" s="457">
        <v>9378.3223500000004</v>
      </c>
      <c r="O278" s="457">
        <v>0</v>
      </c>
      <c r="P278" s="457">
        <v>0</v>
      </c>
      <c r="Q278" s="457">
        <v>718.32277999999997</v>
      </c>
      <c r="R278" s="457">
        <v>0</v>
      </c>
      <c r="S278" s="457">
        <v>0</v>
      </c>
      <c r="T278" s="457">
        <v>0</v>
      </c>
      <c r="U278" s="457">
        <v>0</v>
      </c>
      <c r="V278" s="457">
        <v>0</v>
      </c>
      <c r="W278" s="457">
        <v>0</v>
      </c>
      <c r="X278" s="457">
        <v>0</v>
      </c>
      <c r="Y278" s="457">
        <v>0</v>
      </c>
      <c r="Z278" s="457">
        <v>0</v>
      </c>
      <c r="AA278" s="457">
        <v>0</v>
      </c>
      <c r="AB278" s="457">
        <v>0</v>
      </c>
      <c r="AC278" s="457">
        <v>0</v>
      </c>
      <c r="AD278" s="457">
        <v>0</v>
      </c>
      <c r="AE278" s="457">
        <v>0</v>
      </c>
      <c r="AF278" s="457">
        <v>3024.39698</v>
      </c>
      <c r="AG278" s="457">
        <v>0</v>
      </c>
      <c r="AH278" s="457">
        <v>0</v>
      </c>
      <c r="AI278" s="457">
        <v>2440.8934599999998</v>
      </c>
      <c r="AJ278" s="457">
        <v>1836.9516799999999</v>
      </c>
      <c r="AK278" s="457">
        <v>0</v>
      </c>
      <c r="AL278" s="457">
        <v>0</v>
      </c>
      <c r="AM278" s="457">
        <v>0</v>
      </c>
      <c r="AN278" s="457">
        <v>0</v>
      </c>
      <c r="AO278" s="457">
        <v>161680.48686</v>
      </c>
      <c r="AP278" s="457">
        <v>0</v>
      </c>
      <c r="AQ278" s="457">
        <v>17318.993999999999</v>
      </c>
      <c r="AR278" s="457">
        <v>249.67107999999999</v>
      </c>
      <c r="AS278" s="457">
        <v>2357.4095000000002</v>
      </c>
      <c r="AT278" s="457">
        <v>0</v>
      </c>
      <c r="AU278" s="457">
        <v>12568.155909999999</v>
      </c>
      <c r="AV278" s="457">
        <v>0</v>
      </c>
      <c r="AW278" s="457">
        <v>0</v>
      </c>
      <c r="AX278" s="457">
        <v>3312.7234199999998</v>
      </c>
      <c r="AY278" s="457">
        <v>0</v>
      </c>
      <c r="AZ278" s="457">
        <v>0</v>
      </c>
      <c r="BA278" s="457">
        <v>0</v>
      </c>
      <c r="BB278" s="457">
        <v>0</v>
      </c>
      <c r="BC278" s="457">
        <v>0</v>
      </c>
      <c r="BD278" s="457">
        <v>374.40600000000001</v>
      </c>
      <c r="BE278" s="457">
        <v>0</v>
      </c>
      <c r="BF278" s="457">
        <v>0</v>
      </c>
      <c r="BG278" s="457">
        <v>0</v>
      </c>
      <c r="BH278" s="457">
        <v>0</v>
      </c>
      <c r="BI278" s="457">
        <v>0</v>
      </c>
      <c r="BJ278" s="457">
        <v>0</v>
      </c>
      <c r="BK278" s="457">
        <v>0</v>
      </c>
      <c r="BL278" s="457">
        <v>0</v>
      </c>
      <c r="BM278" s="457">
        <v>128.58875</v>
      </c>
      <c r="BN278" s="457">
        <v>0</v>
      </c>
      <c r="BO278" s="457">
        <v>0</v>
      </c>
      <c r="BP278" s="457">
        <v>734.07101999999998</v>
      </c>
      <c r="BQ278" s="457">
        <v>0</v>
      </c>
      <c r="BR278" s="457">
        <v>0</v>
      </c>
      <c r="BS278" s="457">
        <v>0</v>
      </c>
      <c r="BT278" s="457">
        <v>0</v>
      </c>
      <c r="BU278" s="457">
        <v>0</v>
      </c>
      <c r="BV278" s="457">
        <v>0</v>
      </c>
      <c r="BW278" s="457">
        <v>0</v>
      </c>
      <c r="BX278" s="457">
        <v>0</v>
      </c>
      <c r="BY278" s="457">
        <v>0</v>
      </c>
      <c r="BZ278" s="457">
        <v>0</v>
      </c>
      <c r="CA278" s="457">
        <v>0</v>
      </c>
      <c r="CB278" s="457">
        <v>0</v>
      </c>
      <c r="CC278" s="457">
        <v>0</v>
      </c>
      <c r="CD278" s="457">
        <v>0</v>
      </c>
      <c r="CE278" s="457">
        <v>96.573930000000004</v>
      </c>
      <c r="CF278" s="457">
        <v>0</v>
      </c>
      <c r="CG278" s="457">
        <v>0</v>
      </c>
      <c r="CH278" s="457">
        <v>0</v>
      </c>
      <c r="CI278" s="457">
        <v>0</v>
      </c>
      <c r="CJ278" s="457">
        <v>0</v>
      </c>
      <c r="CK278" s="457">
        <v>0</v>
      </c>
      <c r="CL278" s="457">
        <v>0</v>
      </c>
      <c r="CM278" s="457">
        <v>0</v>
      </c>
      <c r="CN278" s="457">
        <v>0</v>
      </c>
      <c r="CO278" s="457">
        <v>0</v>
      </c>
      <c r="CP278" s="457">
        <v>0</v>
      </c>
      <c r="CQ278" s="457">
        <v>0</v>
      </c>
      <c r="CR278" s="457">
        <v>0</v>
      </c>
      <c r="CS278" s="457">
        <v>0</v>
      </c>
      <c r="CT278" s="457">
        <v>433.36011000000002</v>
      </c>
      <c r="CU278" s="457">
        <v>0</v>
      </c>
      <c r="CV278" s="457">
        <v>0</v>
      </c>
      <c r="CW278" s="457">
        <v>13531.973669999999</v>
      </c>
      <c r="CX278" s="457">
        <v>346.0179</v>
      </c>
      <c r="CY278" s="457">
        <v>490.79957000000002</v>
      </c>
      <c r="CZ278" s="457">
        <v>4146.2796699999999</v>
      </c>
      <c r="DA278" s="457">
        <v>0</v>
      </c>
      <c r="DB278" s="457">
        <v>0</v>
      </c>
      <c r="DC278" s="457">
        <v>0</v>
      </c>
      <c r="DD278" s="457">
        <v>0</v>
      </c>
      <c r="DE278" s="457">
        <v>0</v>
      </c>
      <c r="DF278" s="457">
        <v>0</v>
      </c>
      <c r="DG278" s="457">
        <v>0</v>
      </c>
      <c r="DH278" s="457">
        <v>0</v>
      </c>
      <c r="DI278" s="457">
        <v>8117.1953400000002</v>
      </c>
      <c r="DJ278" s="457">
        <v>0</v>
      </c>
      <c r="DK278" s="457">
        <v>0</v>
      </c>
      <c r="DL278" s="457">
        <v>229.29667000000001</v>
      </c>
      <c r="DM278" s="457">
        <v>0</v>
      </c>
      <c r="DN278" s="457">
        <v>4189.7960899999998</v>
      </c>
      <c r="DO278" s="457">
        <v>0</v>
      </c>
      <c r="DP278" s="457">
        <v>26.9361</v>
      </c>
      <c r="DQ278" s="457">
        <v>0</v>
      </c>
      <c r="DR278" s="457">
        <v>1331352</v>
      </c>
      <c r="DS278" s="457">
        <v>467768.9534</v>
      </c>
      <c r="DT278" s="457">
        <v>981253</v>
      </c>
      <c r="DU278" s="457">
        <v>52874</v>
      </c>
      <c r="DV278" s="457">
        <v>13630</v>
      </c>
      <c r="DW278" s="457">
        <v>89248.744000000006</v>
      </c>
      <c r="DX278" s="457">
        <v>0</v>
      </c>
      <c r="DY278" s="362">
        <v>41704</v>
      </c>
      <c r="DZ278">
        <v>33093</v>
      </c>
      <c r="EA278">
        <v>83916.953399999999</v>
      </c>
    </row>
    <row r="279" spans="1:131">
      <c r="A279" s="362" t="s">
        <v>2397</v>
      </c>
      <c r="B279" s="457">
        <v>1494</v>
      </c>
      <c r="C279" s="457">
        <v>0</v>
      </c>
      <c r="D279" s="457">
        <v>0</v>
      </c>
      <c r="E279" s="457">
        <v>0</v>
      </c>
      <c r="F279" s="457">
        <v>0</v>
      </c>
      <c r="G279" s="457">
        <v>0</v>
      </c>
      <c r="H279" s="457">
        <v>1946</v>
      </c>
      <c r="I279" s="457">
        <v>0</v>
      </c>
      <c r="J279" s="457">
        <v>0</v>
      </c>
      <c r="K279" s="457">
        <v>27</v>
      </c>
      <c r="L279" s="457">
        <v>0</v>
      </c>
      <c r="M279" s="457">
        <v>0</v>
      </c>
      <c r="N279" s="457">
        <v>15812</v>
      </c>
      <c r="O279" s="457">
        <v>0</v>
      </c>
      <c r="P279" s="457">
        <v>0</v>
      </c>
      <c r="Q279" s="457">
        <v>383</v>
      </c>
      <c r="R279" s="457">
        <v>0</v>
      </c>
      <c r="S279" s="457">
        <v>0</v>
      </c>
      <c r="T279" s="457">
        <v>0</v>
      </c>
      <c r="U279" s="457">
        <v>0</v>
      </c>
      <c r="V279" s="457">
        <v>0</v>
      </c>
      <c r="W279" s="457">
        <v>0</v>
      </c>
      <c r="X279" s="457">
        <v>0</v>
      </c>
      <c r="Y279" s="457">
        <v>0</v>
      </c>
      <c r="Z279" s="457">
        <v>0</v>
      </c>
      <c r="AA279" s="457">
        <v>0</v>
      </c>
      <c r="AB279" s="457">
        <v>0</v>
      </c>
      <c r="AC279" s="457">
        <v>0</v>
      </c>
      <c r="AD279" s="457">
        <v>0</v>
      </c>
      <c r="AE279" s="457">
        <v>0</v>
      </c>
      <c r="AF279" s="457">
        <v>0</v>
      </c>
      <c r="AG279" s="457">
        <v>0</v>
      </c>
      <c r="AH279" s="457">
        <v>0</v>
      </c>
      <c r="AI279" s="457">
        <v>3842</v>
      </c>
      <c r="AJ279" s="457">
        <v>0</v>
      </c>
      <c r="AK279" s="457">
        <v>0</v>
      </c>
      <c r="AL279" s="457">
        <v>431</v>
      </c>
      <c r="AM279" s="457">
        <v>0</v>
      </c>
      <c r="AN279" s="457">
        <v>0</v>
      </c>
      <c r="AO279" s="457">
        <v>51035</v>
      </c>
      <c r="AP279" s="457">
        <v>2411</v>
      </c>
      <c r="AQ279" s="457">
        <v>3037</v>
      </c>
      <c r="AR279" s="457">
        <v>184</v>
      </c>
      <c r="AS279" s="457">
        <v>0</v>
      </c>
      <c r="AT279" s="457">
        <v>0</v>
      </c>
      <c r="AU279" s="457">
        <v>282</v>
      </c>
      <c r="AV279" s="457">
        <v>0</v>
      </c>
      <c r="AW279" s="457">
        <v>0</v>
      </c>
      <c r="AX279" s="457">
        <v>2962</v>
      </c>
      <c r="AY279" s="457">
        <v>0</v>
      </c>
      <c r="AZ279" s="457">
        <v>0</v>
      </c>
      <c r="BA279" s="457">
        <v>0</v>
      </c>
      <c r="BB279" s="457">
        <v>0</v>
      </c>
      <c r="BC279" s="457">
        <v>0</v>
      </c>
      <c r="BD279" s="457">
        <v>134</v>
      </c>
      <c r="BE279" s="457">
        <v>0</v>
      </c>
      <c r="BF279" s="457">
        <v>0</v>
      </c>
      <c r="BG279" s="457">
        <v>14</v>
      </c>
      <c r="BH279" s="457">
        <v>0</v>
      </c>
      <c r="BI279" s="457">
        <v>0</v>
      </c>
      <c r="BJ279" s="457">
        <v>0</v>
      </c>
      <c r="BK279" s="457">
        <v>0</v>
      </c>
      <c r="BL279" s="457">
        <v>0</v>
      </c>
      <c r="BM279" s="457">
        <v>44</v>
      </c>
      <c r="BN279" s="457">
        <v>0</v>
      </c>
      <c r="BO279" s="457">
        <v>0</v>
      </c>
      <c r="BP279" s="457">
        <v>570</v>
      </c>
      <c r="BQ279" s="457">
        <v>0</v>
      </c>
      <c r="BR279" s="457">
        <v>0</v>
      </c>
      <c r="BS279" s="457">
        <v>0</v>
      </c>
      <c r="BT279" s="457">
        <v>0</v>
      </c>
      <c r="BU279" s="457">
        <v>0</v>
      </c>
      <c r="BV279" s="457">
        <v>0</v>
      </c>
      <c r="BW279" s="457">
        <v>0</v>
      </c>
      <c r="BX279" s="457">
        <v>0</v>
      </c>
      <c r="BY279" s="457">
        <v>0</v>
      </c>
      <c r="BZ279" s="457">
        <v>0</v>
      </c>
      <c r="CA279" s="457">
        <v>0</v>
      </c>
      <c r="CB279" s="457">
        <v>0</v>
      </c>
      <c r="CC279" s="457">
        <v>0</v>
      </c>
      <c r="CD279" s="457">
        <v>0</v>
      </c>
      <c r="CE279" s="457">
        <v>0</v>
      </c>
      <c r="CF279" s="457">
        <v>0</v>
      </c>
      <c r="CG279" s="457">
        <v>0</v>
      </c>
      <c r="CH279" s="457">
        <v>338</v>
      </c>
      <c r="CI279" s="457">
        <v>0</v>
      </c>
      <c r="CJ279" s="457">
        <v>0</v>
      </c>
      <c r="CK279" s="457">
        <v>0</v>
      </c>
      <c r="CL279" s="457">
        <v>0</v>
      </c>
      <c r="CM279" s="457">
        <v>0</v>
      </c>
      <c r="CN279" s="457">
        <v>0</v>
      </c>
      <c r="CO279" s="457">
        <v>0</v>
      </c>
      <c r="CP279" s="457">
        <v>0</v>
      </c>
      <c r="CQ279" s="457">
        <v>0</v>
      </c>
      <c r="CR279" s="457">
        <v>0</v>
      </c>
      <c r="CS279" s="457">
        <v>0</v>
      </c>
      <c r="CT279" s="457">
        <v>54</v>
      </c>
      <c r="CU279" s="457">
        <v>0</v>
      </c>
      <c r="CV279" s="457">
        <v>0</v>
      </c>
      <c r="CW279" s="457">
        <v>0</v>
      </c>
      <c r="CX279" s="457">
        <v>0</v>
      </c>
      <c r="CY279" s="457">
        <v>0</v>
      </c>
      <c r="CZ279" s="457">
        <v>0</v>
      </c>
      <c r="DA279" s="457">
        <v>0</v>
      </c>
      <c r="DB279" s="457">
        <v>0</v>
      </c>
      <c r="DC279" s="457">
        <v>0</v>
      </c>
      <c r="DD279" s="457">
        <v>0</v>
      </c>
      <c r="DE279" s="457">
        <v>0</v>
      </c>
      <c r="DF279" s="457">
        <v>0</v>
      </c>
      <c r="DG279" s="457">
        <v>0</v>
      </c>
      <c r="DH279" s="457">
        <v>0</v>
      </c>
      <c r="DI279" s="457">
        <v>5719</v>
      </c>
      <c r="DJ279" s="457">
        <v>0</v>
      </c>
      <c r="DK279" s="457">
        <v>5100</v>
      </c>
      <c r="DL279" s="457">
        <v>1450</v>
      </c>
      <c r="DM279" s="457">
        <v>0</v>
      </c>
      <c r="DN279" s="457">
        <v>7049</v>
      </c>
      <c r="DO279" s="457">
        <v>0</v>
      </c>
      <c r="DP279" s="457">
        <v>0</v>
      </c>
      <c r="DQ279" s="457">
        <v>0</v>
      </c>
      <c r="DR279" s="457">
        <v>596294</v>
      </c>
      <c r="DS279" s="457">
        <v>184599</v>
      </c>
      <c r="DT279" s="457">
        <v>412778</v>
      </c>
      <c r="DU279" s="457">
        <v>34636</v>
      </c>
      <c r="DV279" s="457">
        <v>58306</v>
      </c>
      <c r="DW279" s="457">
        <v>16902</v>
      </c>
      <c r="DX279" s="457">
        <v>8332</v>
      </c>
      <c r="DY279" s="362">
        <v>0</v>
      </c>
      <c r="DZ279">
        <v>0</v>
      </c>
      <c r="EA279">
        <v>12165</v>
      </c>
    </row>
    <row r="280" spans="1:131">
      <c r="A280" s="362" t="s">
        <v>2412</v>
      </c>
      <c r="B280" s="457">
        <v>6388</v>
      </c>
      <c r="C280" s="457">
        <v>1079</v>
      </c>
      <c r="D280" s="457">
        <v>0</v>
      </c>
      <c r="E280" s="457">
        <v>0</v>
      </c>
      <c r="F280" s="457">
        <v>6</v>
      </c>
      <c r="G280" s="457">
        <v>0</v>
      </c>
      <c r="H280" s="457">
        <v>839</v>
      </c>
      <c r="I280" s="457">
        <v>0</v>
      </c>
      <c r="J280" s="457">
        <v>0</v>
      </c>
      <c r="K280" s="457">
        <v>0</v>
      </c>
      <c r="L280" s="457">
        <v>0</v>
      </c>
      <c r="M280" s="457">
        <v>0</v>
      </c>
      <c r="N280" s="457">
        <v>7386</v>
      </c>
      <c r="O280" s="457">
        <v>0</v>
      </c>
      <c r="P280" s="457">
        <v>0</v>
      </c>
      <c r="Q280" s="457">
        <v>179</v>
      </c>
      <c r="R280" s="457">
        <v>0</v>
      </c>
      <c r="S280" s="457">
        <v>0</v>
      </c>
      <c r="T280" s="457">
        <v>0</v>
      </c>
      <c r="U280" s="457">
        <v>0</v>
      </c>
      <c r="V280" s="457">
        <v>0</v>
      </c>
      <c r="W280" s="457">
        <v>0</v>
      </c>
      <c r="X280" s="457">
        <v>0</v>
      </c>
      <c r="Y280" s="457">
        <v>0</v>
      </c>
      <c r="Z280" s="457">
        <v>0</v>
      </c>
      <c r="AA280" s="457">
        <v>0</v>
      </c>
      <c r="AB280" s="457">
        <v>0</v>
      </c>
      <c r="AC280" s="457">
        <v>0</v>
      </c>
      <c r="AD280" s="457">
        <v>0</v>
      </c>
      <c r="AE280" s="457">
        <v>0</v>
      </c>
      <c r="AF280" s="457">
        <v>0</v>
      </c>
      <c r="AG280" s="457">
        <v>0</v>
      </c>
      <c r="AH280" s="457">
        <v>0</v>
      </c>
      <c r="AI280" s="457">
        <v>4556</v>
      </c>
      <c r="AJ280" s="457">
        <v>3395</v>
      </c>
      <c r="AK280" s="457">
        <v>0</v>
      </c>
      <c r="AL280" s="457">
        <v>0</v>
      </c>
      <c r="AM280" s="457">
        <v>0</v>
      </c>
      <c r="AN280" s="457">
        <v>0</v>
      </c>
      <c r="AO280" s="457">
        <v>68506</v>
      </c>
      <c r="AP280" s="457">
        <v>6612</v>
      </c>
      <c r="AQ280" s="457">
        <v>12684</v>
      </c>
      <c r="AR280" s="457">
        <v>727</v>
      </c>
      <c r="AS280" s="457">
        <v>0</v>
      </c>
      <c r="AT280" s="457">
        <v>0</v>
      </c>
      <c r="AU280" s="457">
        <v>1124</v>
      </c>
      <c r="AV280" s="457">
        <v>0</v>
      </c>
      <c r="AW280" s="457">
        <v>0</v>
      </c>
      <c r="AX280" s="457">
        <v>1088</v>
      </c>
      <c r="AY280" s="457">
        <v>0</v>
      </c>
      <c r="AZ280" s="457">
        <v>0</v>
      </c>
      <c r="BA280" s="457">
        <v>0</v>
      </c>
      <c r="BB280" s="457">
        <v>0</v>
      </c>
      <c r="BC280" s="457">
        <v>0</v>
      </c>
      <c r="BD280" s="457">
        <v>5</v>
      </c>
      <c r="BE280" s="457">
        <v>0</v>
      </c>
      <c r="BF280" s="457">
        <v>0</v>
      </c>
      <c r="BG280" s="457">
        <v>114</v>
      </c>
      <c r="BH280" s="457">
        <v>0</v>
      </c>
      <c r="BI280" s="457">
        <v>0</v>
      </c>
      <c r="BJ280" s="457">
        <v>0</v>
      </c>
      <c r="BK280" s="457">
        <v>0</v>
      </c>
      <c r="BL280" s="457">
        <v>0</v>
      </c>
      <c r="BM280" s="457">
        <v>0</v>
      </c>
      <c r="BN280" s="457">
        <v>0</v>
      </c>
      <c r="BO280" s="457">
        <v>0</v>
      </c>
      <c r="BP280" s="457">
        <v>0</v>
      </c>
      <c r="BQ280" s="457">
        <v>0</v>
      </c>
      <c r="BR280" s="457">
        <v>0</v>
      </c>
      <c r="BS280" s="457">
        <v>0</v>
      </c>
      <c r="BT280" s="457">
        <v>0</v>
      </c>
      <c r="BU280" s="457">
        <v>0</v>
      </c>
      <c r="BV280" s="457">
        <v>0</v>
      </c>
      <c r="BW280" s="457">
        <v>0</v>
      </c>
      <c r="BX280" s="457">
        <v>0</v>
      </c>
      <c r="BY280" s="457">
        <v>0</v>
      </c>
      <c r="BZ280" s="457">
        <v>0</v>
      </c>
      <c r="CA280" s="457">
        <v>0</v>
      </c>
      <c r="CB280" s="457">
        <v>0</v>
      </c>
      <c r="CC280" s="457">
        <v>0</v>
      </c>
      <c r="CD280" s="457">
        <v>0</v>
      </c>
      <c r="CE280" s="457">
        <v>555</v>
      </c>
      <c r="CF280" s="457">
        <v>0</v>
      </c>
      <c r="CG280" s="457">
        <v>0</v>
      </c>
      <c r="CH280" s="457">
        <v>0</v>
      </c>
      <c r="CI280" s="457">
        <v>0</v>
      </c>
      <c r="CJ280" s="457">
        <v>0</v>
      </c>
      <c r="CK280" s="457">
        <v>0</v>
      </c>
      <c r="CL280" s="457">
        <v>0</v>
      </c>
      <c r="CM280" s="457">
        <v>0</v>
      </c>
      <c r="CN280" s="457">
        <v>0</v>
      </c>
      <c r="CO280" s="457">
        <v>0</v>
      </c>
      <c r="CP280" s="457">
        <v>0</v>
      </c>
      <c r="CQ280" s="457">
        <v>0</v>
      </c>
      <c r="CR280" s="457">
        <v>0</v>
      </c>
      <c r="CS280" s="457">
        <v>0</v>
      </c>
      <c r="CT280" s="457">
        <v>0</v>
      </c>
      <c r="CU280" s="457">
        <v>0</v>
      </c>
      <c r="CV280" s="457">
        <v>0</v>
      </c>
      <c r="CW280" s="457">
        <v>0</v>
      </c>
      <c r="CX280" s="457">
        <v>0</v>
      </c>
      <c r="CY280" s="457">
        <v>0</v>
      </c>
      <c r="CZ280" s="457">
        <v>0</v>
      </c>
      <c r="DA280" s="457">
        <v>0</v>
      </c>
      <c r="DB280" s="457">
        <v>0</v>
      </c>
      <c r="DC280" s="457">
        <v>0</v>
      </c>
      <c r="DD280" s="457">
        <v>0</v>
      </c>
      <c r="DE280" s="457">
        <v>0</v>
      </c>
      <c r="DF280" s="457">
        <v>0</v>
      </c>
      <c r="DG280" s="457">
        <v>0</v>
      </c>
      <c r="DH280" s="457">
        <v>0</v>
      </c>
      <c r="DI280" s="457">
        <v>5309</v>
      </c>
      <c r="DJ280" s="457">
        <v>84</v>
      </c>
      <c r="DK280" s="457">
        <v>5485</v>
      </c>
      <c r="DL280" s="457">
        <v>13284</v>
      </c>
      <c r="DM280" s="457">
        <v>9014</v>
      </c>
      <c r="DN280" s="457">
        <v>0</v>
      </c>
      <c r="DO280" s="457">
        <v>0</v>
      </c>
      <c r="DP280" s="457">
        <v>0</v>
      </c>
      <c r="DQ280" s="457">
        <v>0</v>
      </c>
      <c r="DR280" s="457">
        <v>708140</v>
      </c>
      <c r="DS280" s="457">
        <v>430891</v>
      </c>
      <c r="DT280" s="457">
        <v>607589</v>
      </c>
      <c r="DU280" s="457">
        <v>0</v>
      </c>
      <c r="DV280" s="457">
        <v>117000</v>
      </c>
      <c r="DW280" s="457">
        <v>24720</v>
      </c>
      <c r="DX280" s="457">
        <v>8176</v>
      </c>
      <c r="DY280" s="362">
        <v>137407</v>
      </c>
      <c r="DZ280">
        <v>13575</v>
      </c>
      <c r="EA280">
        <v>33573</v>
      </c>
    </row>
    <row r="281" spans="1:131">
      <c r="A281" s="362" t="s">
        <v>2433</v>
      </c>
      <c r="B281" s="457">
        <v>4473</v>
      </c>
      <c r="C281" s="457">
        <v>0</v>
      </c>
      <c r="D281" s="457">
        <v>0</v>
      </c>
      <c r="E281" s="457">
        <v>52</v>
      </c>
      <c r="F281" s="457">
        <v>0</v>
      </c>
      <c r="G281" s="457">
        <v>0</v>
      </c>
      <c r="H281" s="457">
        <v>9273</v>
      </c>
      <c r="I281" s="457">
        <v>0</v>
      </c>
      <c r="J281" s="457">
        <v>0</v>
      </c>
      <c r="K281" s="457">
        <v>0</v>
      </c>
      <c r="L281" s="457">
        <v>0</v>
      </c>
      <c r="M281" s="457">
        <v>2771</v>
      </c>
      <c r="N281" s="457">
        <v>12009</v>
      </c>
      <c r="O281" s="457">
        <v>0</v>
      </c>
      <c r="P281" s="457">
        <v>0</v>
      </c>
      <c r="Q281" s="457">
        <v>671</v>
      </c>
      <c r="R281" s="457">
        <v>0</v>
      </c>
      <c r="S281" s="457">
        <v>0</v>
      </c>
      <c r="T281" s="457">
        <v>0</v>
      </c>
      <c r="U281" s="457">
        <v>0</v>
      </c>
      <c r="V281" s="457">
        <v>0</v>
      </c>
      <c r="W281" s="457">
        <v>0</v>
      </c>
      <c r="X281" s="457">
        <v>0</v>
      </c>
      <c r="Y281" s="457">
        <v>0</v>
      </c>
      <c r="Z281" s="457">
        <v>0</v>
      </c>
      <c r="AA281" s="457">
        <v>0</v>
      </c>
      <c r="AB281" s="457">
        <v>0</v>
      </c>
      <c r="AC281" s="457">
        <v>0</v>
      </c>
      <c r="AD281" s="457">
        <v>0</v>
      </c>
      <c r="AE281" s="457">
        <v>0</v>
      </c>
      <c r="AF281" s="457">
        <v>0</v>
      </c>
      <c r="AG281" s="457">
        <v>0</v>
      </c>
      <c r="AH281" s="457">
        <v>0</v>
      </c>
      <c r="AI281" s="457">
        <v>6769</v>
      </c>
      <c r="AJ281" s="457">
        <v>0</v>
      </c>
      <c r="AK281" s="457">
        <v>0</v>
      </c>
      <c r="AL281" s="457">
        <v>0</v>
      </c>
      <c r="AM281" s="457">
        <v>0</v>
      </c>
      <c r="AN281" s="457">
        <v>0</v>
      </c>
      <c r="AO281" s="457">
        <v>178731</v>
      </c>
      <c r="AP281" s="457">
        <v>883</v>
      </c>
      <c r="AQ281" s="457">
        <v>9806</v>
      </c>
      <c r="AR281" s="457">
        <v>133</v>
      </c>
      <c r="AS281" s="457">
        <v>0</v>
      </c>
      <c r="AT281" s="457">
        <v>2187</v>
      </c>
      <c r="AU281" s="457">
        <v>11480</v>
      </c>
      <c r="AV281" s="457">
        <v>0</v>
      </c>
      <c r="AW281" s="457">
        <v>0</v>
      </c>
      <c r="AX281" s="457">
        <v>705</v>
      </c>
      <c r="AY281" s="457">
        <v>0</v>
      </c>
      <c r="AZ281" s="457">
        <v>0</v>
      </c>
      <c r="BA281" s="457">
        <v>0</v>
      </c>
      <c r="BB281" s="457">
        <v>0</v>
      </c>
      <c r="BC281" s="457">
        <v>0</v>
      </c>
      <c r="BD281" s="457">
        <v>19</v>
      </c>
      <c r="BE281" s="457">
        <v>0</v>
      </c>
      <c r="BF281" s="457">
        <v>0</v>
      </c>
      <c r="BG281" s="457">
        <v>69</v>
      </c>
      <c r="BH281" s="457">
        <v>0</v>
      </c>
      <c r="BI281" s="457">
        <v>0</v>
      </c>
      <c r="BJ281" s="457">
        <v>0</v>
      </c>
      <c r="BK281" s="457">
        <v>0</v>
      </c>
      <c r="BL281" s="457">
        <v>0</v>
      </c>
      <c r="BM281" s="457">
        <v>335</v>
      </c>
      <c r="BN281" s="457">
        <v>0</v>
      </c>
      <c r="BO281" s="457">
        <v>0</v>
      </c>
      <c r="BP281" s="457">
        <v>17</v>
      </c>
      <c r="BQ281" s="457">
        <v>0</v>
      </c>
      <c r="BR281" s="457">
        <v>0</v>
      </c>
      <c r="BS281" s="457">
        <v>0</v>
      </c>
      <c r="BT281" s="457">
        <v>0</v>
      </c>
      <c r="BU281" s="457">
        <v>0</v>
      </c>
      <c r="BV281" s="457">
        <v>0</v>
      </c>
      <c r="BW281" s="457">
        <v>0</v>
      </c>
      <c r="BX281" s="457">
        <v>0</v>
      </c>
      <c r="BY281" s="457">
        <v>0</v>
      </c>
      <c r="BZ281" s="457">
        <v>0</v>
      </c>
      <c r="CA281" s="457">
        <v>0</v>
      </c>
      <c r="CB281" s="457">
        <v>0</v>
      </c>
      <c r="CC281" s="457">
        <v>0</v>
      </c>
      <c r="CD281" s="457">
        <v>0</v>
      </c>
      <c r="CE281" s="457">
        <v>17</v>
      </c>
      <c r="CF281" s="457">
        <v>0</v>
      </c>
      <c r="CG281" s="457">
        <v>0</v>
      </c>
      <c r="CH281" s="457">
        <v>0</v>
      </c>
      <c r="CI281" s="457">
        <v>0</v>
      </c>
      <c r="CJ281" s="457">
        <v>0</v>
      </c>
      <c r="CK281" s="457">
        <v>0</v>
      </c>
      <c r="CL281" s="457">
        <v>0</v>
      </c>
      <c r="CM281" s="457">
        <v>0</v>
      </c>
      <c r="CN281" s="457">
        <v>59</v>
      </c>
      <c r="CO281" s="457">
        <v>0</v>
      </c>
      <c r="CP281" s="457">
        <v>0</v>
      </c>
      <c r="CQ281" s="457">
        <v>0</v>
      </c>
      <c r="CR281" s="457">
        <v>0</v>
      </c>
      <c r="CS281" s="457">
        <v>0</v>
      </c>
      <c r="CT281" s="457">
        <v>12248</v>
      </c>
      <c r="CU281" s="457">
        <v>0</v>
      </c>
      <c r="CV281" s="457">
        <v>0</v>
      </c>
      <c r="CW281" s="457">
        <v>147</v>
      </c>
      <c r="CX281" s="457">
        <v>0</v>
      </c>
      <c r="CY281" s="457">
        <v>0</v>
      </c>
      <c r="CZ281" s="457">
        <v>0</v>
      </c>
      <c r="DA281" s="457">
        <v>0</v>
      </c>
      <c r="DB281" s="457">
        <v>0</v>
      </c>
      <c r="DC281" s="457">
        <v>0</v>
      </c>
      <c r="DD281" s="457">
        <v>0</v>
      </c>
      <c r="DE281" s="457">
        <v>0</v>
      </c>
      <c r="DF281" s="457">
        <v>0</v>
      </c>
      <c r="DG281" s="457">
        <v>0</v>
      </c>
      <c r="DH281" s="457">
        <v>0</v>
      </c>
      <c r="DI281" s="457">
        <v>14521</v>
      </c>
      <c r="DJ281" s="457">
        <v>0</v>
      </c>
      <c r="DK281" s="457">
        <v>6309</v>
      </c>
      <c r="DL281" s="457">
        <v>0</v>
      </c>
      <c r="DM281" s="457">
        <v>0</v>
      </c>
      <c r="DN281" s="457">
        <v>0</v>
      </c>
      <c r="DO281" s="457">
        <v>0</v>
      </c>
      <c r="DP281" s="457">
        <v>0</v>
      </c>
      <c r="DQ281" s="457">
        <v>0</v>
      </c>
      <c r="DR281" s="457">
        <v>586001</v>
      </c>
      <c r="DS281" s="457">
        <v>279004</v>
      </c>
      <c r="DT281" s="457">
        <v>517480</v>
      </c>
      <c r="DU281" s="457">
        <v>5510</v>
      </c>
      <c r="DV281" s="457">
        <v>29400</v>
      </c>
      <c r="DW281" s="457">
        <v>38588</v>
      </c>
      <c r="DX281" s="457">
        <v>4302</v>
      </c>
      <c r="DY281" s="362">
        <v>1932</v>
      </c>
      <c r="DZ281">
        <v>0</v>
      </c>
      <c r="EA281">
        <v>96964</v>
      </c>
    </row>
    <row r="282" spans="1:131">
      <c r="A282" s="362" t="s">
        <v>2442</v>
      </c>
      <c r="B282" s="457">
        <v>4150.1606499999998</v>
      </c>
      <c r="C282" s="457">
        <v>0</v>
      </c>
      <c r="D282" s="457">
        <v>0</v>
      </c>
      <c r="E282" s="457">
        <v>1541.1365900000001</v>
      </c>
      <c r="F282" s="457">
        <v>0</v>
      </c>
      <c r="G282" s="457">
        <v>0</v>
      </c>
      <c r="H282" s="457">
        <v>87.338509999999999</v>
      </c>
      <c r="I282" s="457">
        <v>0</v>
      </c>
      <c r="J282" s="457">
        <v>0</v>
      </c>
      <c r="K282" s="457">
        <v>270.05522000000002</v>
      </c>
      <c r="L282" s="457">
        <v>100</v>
      </c>
      <c r="M282" s="457">
        <v>0</v>
      </c>
      <c r="N282" s="457">
        <v>7921.8540599999997</v>
      </c>
      <c r="O282" s="457">
        <v>0</v>
      </c>
      <c r="P282" s="457">
        <v>0</v>
      </c>
      <c r="Q282" s="457">
        <v>205.7373</v>
      </c>
      <c r="R282" s="457">
        <v>0</v>
      </c>
      <c r="S282" s="457">
        <v>0</v>
      </c>
      <c r="T282" s="457">
        <v>0</v>
      </c>
      <c r="U282" s="457">
        <v>0</v>
      </c>
      <c r="V282" s="457">
        <v>0</v>
      </c>
      <c r="W282" s="457">
        <v>0</v>
      </c>
      <c r="X282" s="457">
        <v>0</v>
      </c>
      <c r="Y282" s="457">
        <v>0</v>
      </c>
      <c r="Z282" s="457">
        <v>0</v>
      </c>
      <c r="AA282" s="457">
        <v>0</v>
      </c>
      <c r="AB282" s="457">
        <v>0</v>
      </c>
      <c r="AC282" s="457">
        <v>0</v>
      </c>
      <c r="AD282" s="457">
        <v>0</v>
      </c>
      <c r="AE282" s="457">
        <v>0</v>
      </c>
      <c r="AF282" s="457">
        <v>0</v>
      </c>
      <c r="AG282" s="457">
        <v>0</v>
      </c>
      <c r="AH282" s="457">
        <v>0</v>
      </c>
      <c r="AI282" s="457">
        <v>541.9914</v>
      </c>
      <c r="AJ282" s="457">
        <v>0</v>
      </c>
      <c r="AK282" s="457">
        <v>0</v>
      </c>
      <c r="AL282" s="457">
        <v>0</v>
      </c>
      <c r="AM282" s="457">
        <v>0</v>
      </c>
      <c r="AN282" s="457">
        <v>0</v>
      </c>
      <c r="AO282" s="457">
        <v>86835.622789999994</v>
      </c>
      <c r="AP282" s="457">
        <v>14601.407880000001</v>
      </c>
      <c r="AQ282" s="457">
        <v>25385.221000000001</v>
      </c>
      <c r="AR282" s="457">
        <v>872.77146000000005</v>
      </c>
      <c r="AS282" s="457">
        <v>599.4</v>
      </c>
      <c r="AT282" s="457">
        <v>0</v>
      </c>
      <c r="AU282" s="457">
        <v>2246.7112000000002</v>
      </c>
      <c r="AV282" s="457">
        <v>27.5</v>
      </c>
      <c r="AW282" s="457">
        <v>0</v>
      </c>
      <c r="AX282" s="457">
        <v>3226.82296</v>
      </c>
      <c r="AY282" s="457">
        <v>0</v>
      </c>
      <c r="AZ282" s="457">
        <v>0</v>
      </c>
      <c r="BA282" s="457">
        <v>0</v>
      </c>
      <c r="BB282" s="457">
        <v>0</v>
      </c>
      <c r="BC282" s="457">
        <v>0</v>
      </c>
      <c r="BD282" s="457">
        <v>105.27119999999999</v>
      </c>
      <c r="BE282" s="457">
        <v>0</v>
      </c>
      <c r="BF282" s="457">
        <v>0</v>
      </c>
      <c r="BG282" s="457">
        <v>0</v>
      </c>
      <c r="BH282" s="457">
        <v>0</v>
      </c>
      <c r="BI282" s="457">
        <v>0</v>
      </c>
      <c r="BJ282" s="457">
        <v>0</v>
      </c>
      <c r="BK282" s="457">
        <v>0</v>
      </c>
      <c r="BL282" s="457">
        <v>0</v>
      </c>
      <c r="BM282" s="457">
        <v>41.524290000000001</v>
      </c>
      <c r="BN282" s="457">
        <v>0</v>
      </c>
      <c r="BO282" s="457">
        <v>0</v>
      </c>
      <c r="BP282" s="457">
        <v>0</v>
      </c>
      <c r="BQ282" s="457">
        <v>0</v>
      </c>
      <c r="BR282" s="457">
        <v>0</v>
      </c>
      <c r="BS282" s="457">
        <v>0</v>
      </c>
      <c r="BT282" s="457">
        <v>0</v>
      </c>
      <c r="BU282" s="457">
        <v>0</v>
      </c>
      <c r="BV282" s="457">
        <v>0</v>
      </c>
      <c r="BW282" s="457">
        <v>0</v>
      </c>
      <c r="BX282" s="457">
        <v>0</v>
      </c>
      <c r="BY282" s="457">
        <v>0</v>
      </c>
      <c r="BZ282" s="457">
        <v>0</v>
      </c>
      <c r="CA282" s="457">
        <v>0</v>
      </c>
      <c r="CB282" s="457">
        <v>0</v>
      </c>
      <c r="CC282" s="457">
        <v>0</v>
      </c>
      <c r="CD282" s="457">
        <v>0</v>
      </c>
      <c r="CE282" s="457">
        <v>383.31668000000002</v>
      </c>
      <c r="CF282" s="457">
        <v>0</v>
      </c>
      <c r="CG282" s="457">
        <v>0</v>
      </c>
      <c r="CH282" s="457">
        <v>808.75022999999999</v>
      </c>
      <c r="CI282" s="457">
        <v>0</v>
      </c>
      <c r="CJ282" s="457">
        <v>0</v>
      </c>
      <c r="CK282" s="457">
        <v>0</v>
      </c>
      <c r="CL282" s="457">
        <v>0</v>
      </c>
      <c r="CM282" s="457">
        <v>0</v>
      </c>
      <c r="CN282" s="457">
        <v>0</v>
      </c>
      <c r="CO282" s="457">
        <v>0</v>
      </c>
      <c r="CP282" s="457">
        <v>0</v>
      </c>
      <c r="CQ282" s="457">
        <v>0</v>
      </c>
      <c r="CR282" s="457">
        <v>0</v>
      </c>
      <c r="CS282" s="457">
        <v>0</v>
      </c>
      <c r="CT282" s="457">
        <v>2236.6869900000002</v>
      </c>
      <c r="CU282" s="457">
        <v>0</v>
      </c>
      <c r="CV282" s="457">
        <v>0</v>
      </c>
      <c r="CW282" s="457">
        <v>716.07538</v>
      </c>
      <c r="CX282" s="457">
        <v>794.13900000000001</v>
      </c>
      <c r="CY282" s="457">
        <v>0</v>
      </c>
      <c r="CZ282" s="457">
        <v>0</v>
      </c>
      <c r="DA282" s="457">
        <v>0</v>
      </c>
      <c r="DB282" s="457">
        <v>0</v>
      </c>
      <c r="DC282" s="457">
        <v>0</v>
      </c>
      <c r="DD282" s="457">
        <v>0</v>
      </c>
      <c r="DE282" s="457">
        <v>0</v>
      </c>
      <c r="DF282" s="457">
        <v>0</v>
      </c>
      <c r="DG282" s="457">
        <v>0</v>
      </c>
      <c r="DH282" s="457">
        <v>0</v>
      </c>
      <c r="DI282" s="457">
        <v>5878.2341399999996</v>
      </c>
      <c r="DJ282" s="457">
        <v>0</v>
      </c>
      <c r="DK282" s="457">
        <v>0</v>
      </c>
      <c r="DL282" s="457">
        <v>0</v>
      </c>
      <c r="DM282" s="457">
        <v>0</v>
      </c>
      <c r="DN282" s="457">
        <v>0</v>
      </c>
      <c r="DO282" s="457">
        <v>0</v>
      </c>
      <c r="DP282" s="457">
        <v>0</v>
      </c>
      <c r="DQ282" s="457">
        <v>0</v>
      </c>
      <c r="DR282" s="457">
        <v>864267</v>
      </c>
      <c r="DS282" s="457">
        <v>506631.45260999998</v>
      </c>
      <c r="DT282" s="457">
        <v>608062</v>
      </c>
      <c r="DU282" s="457">
        <v>54515</v>
      </c>
      <c r="DV282" s="457">
        <v>62413</v>
      </c>
      <c r="DW282" s="457">
        <v>49409.220999999998</v>
      </c>
      <c r="DX282" s="457">
        <v>-0.36880000000000002</v>
      </c>
      <c r="DY282" s="362">
        <v>260410</v>
      </c>
      <c r="DZ282">
        <v>77160</v>
      </c>
      <c r="EA282">
        <v>41441.45261</v>
      </c>
    </row>
    <row r="283" spans="1:131">
      <c r="A283" s="362" t="s">
        <v>2469</v>
      </c>
      <c r="B283" s="457">
        <v>2719.9757100000002</v>
      </c>
      <c r="C283" s="457">
        <v>0</v>
      </c>
      <c r="D283" s="457">
        <v>0</v>
      </c>
      <c r="E283" s="457">
        <v>17.680990000000001</v>
      </c>
      <c r="F283" s="457">
        <v>0</v>
      </c>
      <c r="G283" s="457">
        <v>0</v>
      </c>
      <c r="H283" s="457">
        <v>50.644770000000001</v>
      </c>
      <c r="I283" s="457">
        <v>0</v>
      </c>
      <c r="J283" s="457">
        <v>0</v>
      </c>
      <c r="K283" s="457">
        <v>0</v>
      </c>
      <c r="L283" s="457">
        <v>0</v>
      </c>
      <c r="M283" s="457">
        <v>0</v>
      </c>
      <c r="N283" s="457">
        <v>6165.7180900000003</v>
      </c>
      <c r="O283" s="457">
        <v>0</v>
      </c>
      <c r="P283" s="457">
        <v>0</v>
      </c>
      <c r="Q283" s="457">
        <v>0</v>
      </c>
      <c r="R283" s="457">
        <v>0</v>
      </c>
      <c r="S283" s="457">
        <v>0</v>
      </c>
      <c r="T283" s="457">
        <v>0</v>
      </c>
      <c r="U283" s="457">
        <v>0</v>
      </c>
      <c r="V283" s="457">
        <v>0</v>
      </c>
      <c r="W283" s="457">
        <v>0</v>
      </c>
      <c r="X283" s="457">
        <v>0</v>
      </c>
      <c r="Y283" s="457">
        <v>0</v>
      </c>
      <c r="Z283" s="457">
        <v>0</v>
      </c>
      <c r="AA283" s="457">
        <v>0</v>
      </c>
      <c r="AB283" s="457">
        <v>0</v>
      </c>
      <c r="AC283" s="457">
        <v>0</v>
      </c>
      <c r="AD283" s="457">
        <v>0</v>
      </c>
      <c r="AE283" s="457">
        <v>0</v>
      </c>
      <c r="AF283" s="457">
        <v>0</v>
      </c>
      <c r="AG283" s="457">
        <v>0</v>
      </c>
      <c r="AH283" s="457">
        <v>0</v>
      </c>
      <c r="AI283" s="457">
        <v>0</v>
      </c>
      <c r="AJ283" s="457">
        <v>0</v>
      </c>
      <c r="AK283" s="457">
        <v>0</v>
      </c>
      <c r="AL283" s="457">
        <v>0</v>
      </c>
      <c r="AM283" s="457">
        <v>0</v>
      </c>
      <c r="AN283" s="457">
        <v>0</v>
      </c>
      <c r="AO283" s="457">
        <v>182345</v>
      </c>
      <c r="AP283" s="457">
        <v>0</v>
      </c>
      <c r="AQ283" s="457">
        <v>18185</v>
      </c>
      <c r="AR283" s="457">
        <v>0</v>
      </c>
      <c r="AS283" s="457">
        <v>0</v>
      </c>
      <c r="AT283" s="457">
        <v>0</v>
      </c>
      <c r="AU283" s="457">
        <v>11408.83188</v>
      </c>
      <c r="AV283" s="457">
        <v>0</v>
      </c>
      <c r="AW283" s="457">
        <v>0</v>
      </c>
      <c r="AX283" s="457">
        <v>5064.1973500000004</v>
      </c>
      <c r="AY283" s="457">
        <v>0</v>
      </c>
      <c r="AZ283" s="457">
        <v>0</v>
      </c>
      <c r="BA283" s="457">
        <v>0</v>
      </c>
      <c r="BB283" s="457">
        <v>0</v>
      </c>
      <c r="BC283" s="457">
        <v>0</v>
      </c>
      <c r="BD283" s="457">
        <v>44.486260000000001</v>
      </c>
      <c r="BE283" s="457">
        <v>0</v>
      </c>
      <c r="BF283" s="457">
        <v>0</v>
      </c>
      <c r="BG283" s="457">
        <v>0</v>
      </c>
      <c r="BH283" s="457">
        <v>0</v>
      </c>
      <c r="BI283" s="457">
        <v>0</v>
      </c>
      <c r="BJ283" s="457">
        <v>0</v>
      </c>
      <c r="BK283" s="457">
        <v>0</v>
      </c>
      <c r="BL283" s="457">
        <v>0</v>
      </c>
      <c r="BM283" s="457">
        <v>0</v>
      </c>
      <c r="BN283" s="457">
        <v>0</v>
      </c>
      <c r="BO283" s="457">
        <v>0</v>
      </c>
      <c r="BP283" s="457">
        <v>0</v>
      </c>
      <c r="BQ283" s="457">
        <v>0</v>
      </c>
      <c r="BR283" s="457">
        <v>0</v>
      </c>
      <c r="BS283" s="457">
        <v>0</v>
      </c>
      <c r="BT283" s="457">
        <v>0</v>
      </c>
      <c r="BU283" s="457">
        <v>0</v>
      </c>
      <c r="BV283" s="457">
        <v>0</v>
      </c>
      <c r="BW283" s="457">
        <v>0</v>
      </c>
      <c r="BX283" s="457">
        <v>0</v>
      </c>
      <c r="BY283" s="457">
        <v>0</v>
      </c>
      <c r="BZ283" s="457">
        <v>0</v>
      </c>
      <c r="CA283" s="457">
        <v>0</v>
      </c>
      <c r="CB283" s="457">
        <v>0</v>
      </c>
      <c r="CC283" s="457">
        <v>0</v>
      </c>
      <c r="CD283" s="457">
        <v>0</v>
      </c>
      <c r="CE283" s="457">
        <v>83.837199999999996</v>
      </c>
      <c r="CF283" s="457">
        <v>0</v>
      </c>
      <c r="CG283" s="457">
        <v>0</v>
      </c>
      <c r="CH283" s="457">
        <v>0</v>
      </c>
      <c r="CI283" s="457">
        <v>0</v>
      </c>
      <c r="CJ283" s="457">
        <v>0</v>
      </c>
      <c r="CK283" s="457">
        <v>0</v>
      </c>
      <c r="CL283" s="457">
        <v>0</v>
      </c>
      <c r="CM283" s="457">
        <v>0</v>
      </c>
      <c r="CN283" s="457">
        <v>0</v>
      </c>
      <c r="CO283" s="457">
        <v>0</v>
      </c>
      <c r="CP283" s="457">
        <v>0</v>
      </c>
      <c r="CQ283" s="457">
        <v>0</v>
      </c>
      <c r="CR283" s="457">
        <v>0</v>
      </c>
      <c r="CS283" s="457">
        <v>0</v>
      </c>
      <c r="CT283" s="457">
        <v>0</v>
      </c>
      <c r="CU283" s="457">
        <v>0</v>
      </c>
      <c r="CV283" s="457">
        <v>0</v>
      </c>
      <c r="CW283" s="457">
        <v>0</v>
      </c>
      <c r="CX283" s="457">
        <v>0</v>
      </c>
      <c r="CY283" s="457">
        <v>0</v>
      </c>
      <c r="CZ283" s="457">
        <v>0</v>
      </c>
      <c r="DA283" s="457">
        <v>0</v>
      </c>
      <c r="DB283" s="457">
        <v>0</v>
      </c>
      <c r="DC283" s="457">
        <v>0</v>
      </c>
      <c r="DD283" s="457">
        <v>0</v>
      </c>
      <c r="DE283" s="457">
        <v>0</v>
      </c>
      <c r="DF283" s="457">
        <v>0</v>
      </c>
      <c r="DG283" s="457">
        <v>0</v>
      </c>
      <c r="DH283" s="457">
        <v>0</v>
      </c>
      <c r="DI283" s="457">
        <v>17039.060949999999</v>
      </c>
      <c r="DJ283" s="457">
        <v>0</v>
      </c>
      <c r="DK283" s="457">
        <v>77</v>
      </c>
      <c r="DL283" s="457">
        <v>8147.6989899999999</v>
      </c>
      <c r="DM283" s="457">
        <v>0</v>
      </c>
      <c r="DN283" s="457">
        <v>14332</v>
      </c>
      <c r="DO283" s="457">
        <v>101.66186</v>
      </c>
      <c r="DP283" s="457">
        <v>0</v>
      </c>
      <c r="DQ283" s="457">
        <v>0</v>
      </c>
      <c r="DR283" s="457">
        <v>912557.19805000001</v>
      </c>
      <c r="DS283" s="457">
        <v>597057</v>
      </c>
      <c r="DT283" s="457">
        <v>408876</v>
      </c>
      <c r="DU283" s="457">
        <v>91366</v>
      </c>
      <c r="DV283" s="457">
        <v>91000</v>
      </c>
      <c r="DW283" s="457">
        <v>88665</v>
      </c>
      <c r="DX283" s="457">
        <v>2294.748</v>
      </c>
      <c r="DY283" s="362">
        <v>1770.181</v>
      </c>
      <c r="DZ283">
        <v>218</v>
      </c>
      <c r="EA283">
        <v>64420</v>
      </c>
    </row>
    <row r="284" spans="1:131">
      <c r="A284" s="362" t="s">
        <v>2472</v>
      </c>
      <c r="B284" s="457">
        <v>7408</v>
      </c>
      <c r="C284" s="457">
        <v>43</v>
      </c>
      <c r="D284" s="457">
        <v>0</v>
      </c>
      <c r="E284" s="457">
        <v>6603</v>
      </c>
      <c r="F284" s="457">
        <v>0</v>
      </c>
      <c r="G284" s="457">
        <v>0</v>
      </c>
      <c r="H284" s="457">
        <v>1404</v>
      </c>
      <c r="I284" s="457">
        <v>0</v>
      </c>
      <c r="J284" s="457">
        <v>0</v>
      </c>
      <c r="K284" s="457">
        <v>0</v>
      </c>
      <c r="L284" s="457">
        <v>0</v>
      </c>
      <c r="M284" s="457">
        <v>0</v>
      </c>
      <c r="N284" s="457">
        <v>11524</v>
      </c>
      <c r="O284" s="457">
        <v>0</v>
      </c>
      <c r="P284" s="457">
        <v>0</v>
      </c>
      <c r="Q284" s="457">
        <v>0</v>
      </c>
      <c r="R284" s="457">
        <v>0</v>
      </c>
      <c r="S284" s="457">
        <v>0</v>
      </c>
      <c r="T284" s="457">
        <v>0</v>
      </c>
      <c r="U284" s="457">
        <v>0</v>
      </c>
      <c r="V284" s="457">
        <v>0</v>
      </c>
      <c r="W284" s="457">
        <v>0</v>
      </c>
      <c r="X284" s="457">
        <v>0</v>
      </c>
      <c r="Y284" s="457">
        <v>0</v>
      </c>
      <c r="Z284" s="457">
        <v>0</v>
      </c>
      <c r="AA284" s="457">
        <v>0</v>
      </c>
      <c r="AB284" s="457">
        <v>0</v>
      </c>
      <c r="AC284" s="457">
        <v>0</v>
      </c>
      <c r="AD284" s="457">
        <v>0</v>
      </c>
      <c r="AE284" s="457">
        <v>0</v>
      </c>
      <c r="AF284" s="457">
        <v>0</v>
      </c>
      <c r="AG284" s="457">
        <v>0</v>
      </c>
      <c r="AH284" s="457">
        <v>0</v>
      </c>
      <c r="AI284" s="457">
        <v>342</v>
      </c>
      <c r="AJ284" s="457">
        <v>0</v>
      </c>
      <c r="AK284" s="457">
        <v>0</v>
      </c>
      <c r="AL284" s="457">
        <v>0</v>
      </c>
      <c r="AM284" s="457">
        <v>0</v>
      </c>
      <c r="AN284" s="457">
        <v>0</v>
      </c>
      <c r="AO284" s="457">
        <v>109820.8</v>
      </c>
      <c r="AP284" s="457">
        <v>1168</v>
      </c>
      <c r="AQ284" s="457">
        <v>3407</v>
      </c>
      <c r="AR284" s="457">
        <v>439</v>
      </c>
      <c r="AS284" s="457">
        <v>0</v>
      </c>
      <c r="AT284" s="457">
        <v>0</v>
      </c>
      <c r="AU284" s="457">
        <v>2021</v>
      </c>
      <c r="AV284" s="457">
        <v>0</v>
      </c>
      <c r="AW284" s="457">
        <v>0</v>
      </c>
      <c r="AX284" s="457">
        <v>0</v>
      </c>
      <c r="AY284" s="457">
        <v>0</v>
      </c>
      <c r="AZ284" s="457">
        <v>0</v>
      </c>
      <c r="BA284" s="457">
        <v>0</v>
      </c>
      <c r="BB284" s="457">
        <v>0</v>
      </c>
      <c r="BC284" s="457">
        <v>0</v>
      </c>
      <c r="BD284" s="457">
        <v>8</v>
      </c>
      <c r="BE284" s="457">
        <v>0</v>
      </c>
      <c r="BF284" s="457">
        <v>0</v>
      </c>
      <c r="BG284" s="457">
        <v>0</v>
      </c>
      <c r="BH284" s="457">
        <v>0</v>
      </c>
      <c r="BI284" s="457">
        <v>0</v>
      </c>
      <c r="BJ284" s="457">
        <v>0</v>
      </c>
      <c r="BK284" s="457">
        <v>0</v>
      </c>
      <c r="BL284" s="457">
        <v>0</v>
      </c>
      <c r="BM284" s="457">
        <v>95</v>
      </c>
      <c r="BN284" s="457">
        <v>0</v>
      </c>
      <c r="BO284" s="457">
        <v>0</v>
      </c>
      <c r="BP284" s="457">
        <v>12</v>
      </c>
      <c r="BQ284" s="457">
        <v>0</v>
      </c>
      <c r="BR284" s="457">
        <v>0</v>
      </c>
      <c r="BS284" s="457">
        <v>0</v>
      </c>
      <c r="BT284" s="457">
        <v>0</v>
      </c>
      <c r="BU284" s="457">
        <v>0</v>
      </c>
      <c r="BV284" s="457">
        <v>0</v>
      </c>
      <c r="BW284" s="457">
        <v>0</v>
      </c>
      <c r="BX284" s="457">
        <v>0</v>
      </c>
      <c r="BY284" s="457">
        <v>0</v>
      </c>
      <c r="BZ284" s="457">
        <v>0</v>
      </c>
      <c r="CA284" s="457">
        <v>0</v>
      </c>
      <c r="CB284" s="457">
        <v>0</v>
      </c>
      <c r="CC284" s="457">
        <v>0</v>
      </c>
      <c r="CD284" s="457">
        <v>0</v>
      </c>
      <c r="CE284" s="457">
        <v>1523.4</v>
      </c>
      <c r="CF284" s="457">
        <v>0</v>
      </c>
      <c r="CG284" s="457">
        <v>0</v>
      </c>
      <c r="CH284" s="457">
        <v>0</v>
      </c>
      <c r="CI284" s="457">
        <v>0</v>
      </c>
      <c r="CJ284" s="457">
        <v>0</v>
      </c>
      <c r="CK284" s="457">
        <v>0</v>
      </c>
      <c r="CL284" s="457">
        <v>0</v>
      </c>
      <c r="CM284" s="457">
        <v>0</v>
      </c>
      <c r="CN284" s="457">
        <v>0</v>
      </c>
      <c r="CO284" s="457">
        <v>0</v>
      </c>
      <c r="CP284" s="457">
        <v>0</v>
      </c>
      <c r="CQ284" s="457">
        <v>0</v>
      </c>
      <c r="CR284" s="457">
        <v>0</v>
      </c>
      <c r="CS284" s="457">
        <v>0</v>
      </c>
      <c r="CT284" s="457">
        <v>652</v>
      </c>
      <c r="CU284" s="457">
        <v>0</v>
      </c>
      <c r="CV284" s="457">
        <v>0</v>
      </c>
      <c r="CW284" s="457">
        <v>589</v>
      </c>
      <c r="CX284" s="457">
        <v>0</v>
      </c>
      <c r="CY284" s="457">
        <v>0</v>
      </c>
      <c r="CZ284" s="457">
        <v>0</v>
      </c>
      <c r="DA284" s="457">
        <v>0</v>
      </c>
      <c r="DB284" s="457">
        <v>0</v>
      </c>
      <c r="DC284" s="457">
        <v>0</v>
      </c>
      <c r="DD284" s="457">
        <v>0</v>
      </c>
      <c r="DE284" s="457">
        <v>0</v>
      </c>
      <c r="DF284" s="457">
        <v>0</v>
      </c>
      <c r="DG284" s="457">
        <v>0</v>
      </c>
      <c r="DH284" s="457">
        <v>0</v>
      </c>
      <c r="DI284" s="457">
        <v>11176.4</v>
      </c>
      <c r="DJ284" s="457">
        <v>0</v>
      </c>
      <c r="DK284" s="457">
        <v>0</v>
      </c>
      <c r="DL284" s="457">
        <v>0</v>
      </c>
      <c r="DM284" s="457">
        <v>0</v>
      </c>
      <c r="DN284" s="457">
        <v>0</v>
      </c>
      <c r="DO284" s="457">
        <v>0</v>
      </c>
      <c r="DP284" s="457">
        <v>0</v>
      </c>
      <c r="DQ284" s="457">
        <v>0</v>
      </c>
      <c r="DR284" s="457">
        <v>759273</v>
      </c>
      <c r="DS284" s="457">
        <v>306271</v>
      </c>
      <c r="DT284" s="457">
        <v>503538</v>
      </c>
      <c r="DU284" s="457">
        <v>0</v>
      </c>
      <c r="DV284" s="457">
        <v>64852</v>
      </c>
      <c r="DW284" s="457">
        <v>6156</v>
      </c>
      <c r="DX284" s="457">
        <v>194</v>
      </c>
      <c r="DY284" s="362">
        <v>0</v>
      </c>
      <c r="DZ284">
        <v>0</v>
      </c>
      <c r="EA284">
        <v>46610</v>
      </c>
    </row>
    <row r="285" spans="1:131">
      <c r="A285" s="362" t="s">
        <v>2490</v>
      </c>
      <c r="B285" s="457">
        <v>19903</v>
      </c>
      <c r="C285" s="457">
        <v>518</v>
      </c>
      <c r="D285" s="457">
        <v>2</v>
      </c>
      <c r="E285" s="457">
        <v>0</v>
      </c>
      <c r="F285" s="457">
        <v>0</v>
      </c>
      <c r="G285" s="457">
        <v>0</v>
      </c>
      <c r="H285" s="457">
        <v>0</v>
      </c>
      <c r="I285" s="457">
        <v>0</v>
      </c>
      <c r="J285" s="457">
        <v>0</v>
      </c>
      <c r="K285" s="457">
        <v>27</v>
      </c>
      <c r="L285" s="457">
        <v>0</v>
      </c>
      <c r="M285" s="457">
        <v>0</v>
      </c>
      <c r="N285" s="457">
        <v>5577</v>
      </c>
      <c r="O285" s="457">
        <v>0</v>
      </c>
      <c r="P285" s="457">
        <v>0</v>
      </c>
      <c r="Q285" s="457">
        <v>338</v>
      </c>
      <c r="R285" s="457">
        <v>0</v>
      </c>
      <c r="S285" s="457">
        <v>0</v>
      </c>
      <c r="T285" s="457">
        <v>0</v>
      </c>
      <c r="U285" s="457">
        <v>0</v>
      </c>
      <c r="V285" s="457">
        <v>0</v>
      </c>
      <c r="W285" s="457">
        <v>0</v>
      </c>
      <c r="X285" s="457">
        <v>0</v>
      </c>
      <c r="Y285" s="457">
        <v>0</v>
      </c>
      <c r="Z285" s="457">
        <v>0</v>
      </c>
      <c r="AA285" s="457">
        <v>0</v>
      </c>
      <c r="AB285" s="457">
        <v>0</v>
      </c>
      <c r="AC285" s="457">
        <v>0</v>
      </c>
      <c r="AD285" s="457">
        <v>0</v>
      </c>
      <c r="AE285" s="457">
        <v>0</v>
      </c>
      <c r="AF285" s="457">
        <v>0</v>
      </c>
      <c r="AG285" s="457">
        <v>0</v>
      </c>
      <c r="AH285" s="457">
        <v>0</v>
      </c>
      <c r="AI285" s="457">
        <v>164</v>
      </c>
      <c r="AJ285" s="457">
        <v>5</v>
      </c>
      <c r="AK285" s="457">
        <v>5125</v>
      </c>
      <c r="AL285" s="457">
        <v>26</v>
      </c>
      <c r="AM285" s="457">
        <v>0</v>
      </c>
      <c r="AN285" s="457">
        <v>0</v>
      </c>
      <c r="AO285" s="457">
        <v>55504</v>
      </c>
      <c r="AP285" s="457">
        <v>18684</v>
      </c>
      <c r="AQ285" s="457">
        <v>6276</v>
      </c>
      <c r="AR285" s="457">
        <v>184</v>
      </c>
      <c r="AS285" s="457">
        <v>0</v>
      </c>
      <c r="AT285" s="457">
        <v>0</v>
      </c>
      <c r="AU285" s="457">
        <v>3301</v>
      </c>
      <c r="AV285" s="457">
        <v>0</v>
      </c>
      <c r="AW285" s="457">
        <v>0</v>
      </c>
      <c r="AX285" s="457">
        <v>1219</v>
      </c>
      <c r="AY285" s="457">
        <v>0</v>
      </c>
      <c r="AZ285" s="457">
        <v>0</v>
      </c>
      <c r="BA285" s="457">
        <v>0</v>
      </c>
      <c r="BB285" s="457">
        <v>0</v>
      </c>
      <c r="BC285" s="457">
        <v>0</v>
      </c>
      <c r="BD285" s="457">
        <v>353</v>
      </c>
      <c r="BE285" s="457">
        <v>0</v>
      </c>
      <c r="BF285" s="457">
        <v>0</v>
      </c>
      <c r="BG285" s="457">
        <v>219</v>
      </c>
      <c r="BH285" s="457">
        <v>0</v>
      </c>
      <c r="BI285" s="457">
        <v>0</v>
      </c>
      <c r="BJ285" s="457">
        <v>0</v>
      </c>
      <c r="BK285" s="457">
        <v>0</v>
      </c>
      <c r="BL285" s="457">
        <v>0</v>
      </c>
      <c r="BM285" s="457">
        <v>1087</v>
      </c>
      <c r="BN285" s="457">
        <v>0</v>
      </c>
      <c r="BO285" s="457">
        <v>0</v>
      </c>
      <c r="BP285" s="457">
        <v>125</v>
      </c>
      <c r="BQ285" s="457">
        <v>0</v>
      </c>
      <c r="BR285" s="457">
        <v>0</v>
      </c>
      <c r="BS285" s="457">
        <v>0</v>
      </c>
      <c r="BT285" s="457">
        <v>0</v>
      </c>
      <c r="BU285" s="457">
        <v>0</v>
      </c>
      <c r="BV285" s="457">
        <v>44</v>
      </c>
      <c r="BW285" s="457">
        <v>0</v>
      </c>
      <c r="BX285" s="457">
        <v>0</v>
      </c>
      <c r="BY285" s="457">
        <v>0</v>
      </c>
      <c r="BZ285" s="457">
        <v>0</v>
      </c>
      <c r="CA285" s="457">
        <v>0</v>
      </c>
      <c r="CB285" s="457">
        <v>1</v>
      </c>
      <c r="CC285" s="457">
        <v>0</v>
      </c>
      <c r="CD285" s="457">
        <v>0</v>
      </c>
      <c r="CE285" s="457">
        <v>261</v>
      </c>
      <c r="CF285" s="457">
        <v>0</v>
      </c>
      <c r="CG285" s="457">
        <v>85</v>
      </c>
      <c r="CH285" s="457">
        <v>615</v>
      </c>
      <c r="CI285" s="457">
        <v>0</v>
      </c>
      <c r="CJ285" s="457">
        <v>0</v>
      </c>
      <c r="CK285" s="457">
        <v>0</v>
      </c>
      <c r="CL285" s="457">
        <v>0</v>
      </c>
      <c r="CM285" s="457">
        <v>0</v>
      </c>
      <c r="CN285" s="457">
        <v>0</v>
      </c>
      <c r="CO285" s="457">
        <v>0</v>
      </c>
      <c r="CP285" s="457">
        <v>0</v>
      </c>
      <c r="CQ285" s="457">
        <v>0</v>
      </c>
      <c r="CR285" s="457">
        <v>0</v>
      </c>
      <c r="CS285" s="457">
        <v>0</v>
      </c>
      <c r="CT285" s="457">
        <v>643</v>
      </c>
      <c r="CU285" s="457">
        <v>0</v>
      </c>
      <c r="CV285" s="457">
        <v>0</v>
      </c>
      <c r="CW285" s="457">
        <v>2059</v>
      </c>
      <c r="CX285" s="457">
        <v>0</v>
      </c>
      <c r="CY285" s="457">
        <v>0</v>
      </c>
      <c r="CZ285" s="457">
        <v>2200</v>
      </c>
      <c r="DA285" s="457">
        <v>0</v>
      </c>
      <c r="DB285" s="457">
        <v>0</v>
      </c>
      <c r="DC285" s="457">
        <v>0</v>
      </c>
      <c r="DD285" s="457">
        <v>0</v>
      </c>
      <c r="DE285" s="457">
        <v>0</v>
      </c>
      <c r="DF285" s="457">
        <v>0</v>
      </c>
      <c r="DG285" s="457">
        <v>0</v>
      </c>
      <c r="DH285" s="457">
        <v>0</v>
      </c>
      <c r="DI285" s="457">
        <v>960</v>
      </c>
      <c r="DJ285" s="457">
        <v>0</v>
      </c>
      <c r="DK285" s="457">
        <v>0</v>
      </c>
      <c r="DL285" s="457">
        <v>0</v>
      </c>
      <c r="DM285" s="457">
        <v>0</v>
      </c>
      <c r="DN285" s="457">
        <v>0</v>
      </c>
      <c r="DO285" s="457">
        <v>0</v>
      </c>
      <c r="DP285" s="457">
        <v>0</v>
      </c>
      <c r="DQ285" s="457">
        <v>0</v>
      </c>
      <c r="DR285" s="457">
        <v>493528</v>
      </c>
      <c r="DS285" s="457">
        <v>189441</v>
      </c>
      <c r="DT285" s="457">
        <v>327388</v>
      </c>
      <c r="DU285" s="457">
        <v>0</v>
      </c>
      <c r="DV285" s="457">
        <v>62902</v>
      </c>
      <c r="DW285" s="457">
        <v>23434</v>
      </c>
      <c r="DX285" s="457">
        <v>237</v>
      </c>
      <c r="DY285" s="362">
        <v>129503</v>
      </c>
      <c r="DZ285">
        <v>288317</v>
      </c>
      <c r="EA285">
        <v>16134</v>
      </c>
    </row>
    <row r="286" spans="1:131">
      <c r="A286" s="362" t="s">
        <v>2502</v>
      </c>
      <c r="B286" s="457">
        <v>4712</v>
      </c>
      <c r="C286" s="457">
        <v>0</v>
      </c>
      <c r="D286" s="457">
        <v>0</v>
      </c>
      <c r="E286" s="457">
        <v>3358</v>
      </c>
      <c r="F286" s="457">
        <v>0</v>
      </c>
      <c r="G286" s="457">
        <v>0</v>
      </c>
      <c r="H286" s="457">
        <v>2472</v>
      </c>
      <c r="I286" s="457">
        <v>0</v>
      </c>
      <c r="J286" s="457">
        <v>0</v>
      </c>
      <c r="K286" s="457">
        <v>0</v>
      </c>
      <c r="L286" s="457">
        <v>0</v>
      </c>
      <c r="M286" s="457">
        <v>0</v>
      </c>
      <c r="N286" s="457">
        <v>18377</v>
      </c>
      <c r="O286" s="457">
        <v>0</v>
      </c>
      <c r="P286" s="457">
        <v>0</v>
      </c>
      <c r="Q286" s="457">
        <v>3355</v>
      </c>
      <c r="R286" s="457">
        <v>0</v>
      </c>
      <c r="S286" s="457">
        <v>0</v>
      </c>
      <c r="T286" s="457">
        <v>0</v>
      </c>
      <c r="U286" s="457">
        <v>0</v>
      </c>
      <c r="V286" s="457">
        <v>0</v>
      </c>
      <c r="W286" s="457">
        <v>0</v>
      </c>
      <c r="X286" s="457">
        <v>0</v>
      </c>
      <c r="Y286" s="457">
        <v>0</v>
      </c>
      <c r="Z286" s="457">
        <v>0</v>
      </c>
      <c r="AA286" s="457">
        <v>0</v>
      </c>
      <c r="AB286" s="457">
        <v>0</v>
      </c>
      <c r="AC286" s="457">
        <v>0</v>
      </c>
      <c r="AD286" s="457">
        <v>0</v>
      </c>
      <c r="AE286" s="457">
        <v>0</v>
      </c>
      <c r="AF286" s="457">
        <v>0</v>
      </c>
      <c r="AG286" s="457">
        <v>0</v>
      </c>
      <c r="AH286" s="457">
        <v>0</v>
      </c>
      <c r="AI286" s="457">
        <v>3185</v>
      </c>
      <c r="AJ286" s="457">
        <v>0</v>
      </c>
      <c r="AK286" s="457">
        <v>0</v>
      </c>
      <c r="AL286" s="457">
        <v>0</v>
      </c>
      <c r="AM286" s="457">
        <v>0</v>
      </c>
      <c r="AN286" s="457">
        <v>0</v>
      </c>
      <c r="AO286" s="457">
        <v>72926</v>
      </c>
      <c r="AP286" s="457">
        <v>25181</v>
      </c>
      <c r="AQ286" s="457">
        <v>38674</v>
      </c>
      <c r="AR286" s="457">
        <v>3971</v>
      </c>
      <c r="AS286" s="457">
        <v>0</v>
      </c>
      <c r="AT286" s="457">
        <v>0</v>
      </c>
      <c r="AU286" s="457">
        <v>5001</v>
      </c>
      <c r="AV286" s="457">
        <v>0</v>
      </c>
      <c r="AW286" s="457">
        <v>0</v>
      </c>
      <c r="AX286" s="457">
        <v>814</v>
      </c>
      <c r="AY286" s="457">
        <v>0</v>
      </c>
      <c r="AZ286" s="457">
        <v>0</v>
      </c>
      <c r="BA286" s="457">
        <v>0</v>
      </c>
      <c r="BB286" s="457">
        <v>0</v>
      </c>
      <c r="BC286" s="457">
        <v>0</v>
      </c>
      <c r="BD286" s="457">
        <v>2027</v>
      </c>
      <c r="BE286" s="457">
        <v>0</v>
      </c>
      <c r="BF286" s="457">
        <v>0</v>
      </c>
      <c r="BG286" s="457">
        <v>2471</v>
      </c>
      <c r="BH286" s="457">
        <v>0</v>
      </c>
      <c r="BI286" s="457">
        <v>0</v>
      </c>
      <c r="BJ286" s="457">
        <v>0</v>
      </c>
      <c r="BK286" s="457">
        <v>0</v>
      </c>
      <c r="BL286" s="457">
        <v>0</v>
      </c>
      <c r="BM286" s="457">
        <v>1057</v>
      </c>
      <c r="BN286" s="457">
        <v>0</v>
      </c>
      <c r="BO286" s="457">
        <v>0</v>
      </c>
      <c r="BP286" s="457">
        <v>2181</v>
      </c>
      <c r="BQ286" s="457">
        <v>0</v>
      </c>
      <c r="BR286" s="457">
        <v>0</v>
      </c>
      <c r="BS286" s="457">
        <v>0</v>
      </c>
      <c r="BT286" s="457">
        <v>0</v>
      </c>
      <c r="BU286" s="457">
        <v>0</v>
      </c>
      <c r="BV286" s="457">
        <v>0</v>
      </c>
      <c r="BW286" s="457">
        <v>0</v>
      </c>
      <c r="BX286" s="457">
        <v>0</v>
      </c>
      <c r="BY286" s="457">
        <v>0</v>
      </c>
      <c r="BZ286" s="457">
        <v>0</v>
      </c>
      <c r="CA286" s="457">
        <v>0</v>
      </c>
      <c r="CB286" s="457">
        <v>0</v>
      </c>
      <c r="CC286" s="457">
        <v>0</v>
      </c>
      <c r="CD286" s="457">
        <v>0</v>
      </c>
      <c r="CE286" s="457">
        <v>2517</v>
      </c>
      <c r="CF286" s="457">
        <v>0</v>
      </c>
      <c r="CG286" s="457">
        <v>0</v>
      </c>
      <c r="CH286" s="457">
        <v>0</v>
      </c>
      <c r="CI286" s="457">
        <v>0</v>
      </c>
      <c r="CJ286" s="457">
        <v>0</v>
      </c>
      <c r="CK286" s="457">
        <v>0</v>
      </c>
      <c r="CL286" s="457">
        <v>0</v>
      </c>
      <c r="CM286" s="457">
        <v>0</v>
      </c>
      <c r="CN286" s="457">
        <v>0</v>
      </c>
      <c r="CO286" s="457">
        <v>0</v>
      </c>
      <c r="CP286" s="457">
        <v>0</v>
      </c>
      <c r="CQ286" s="457">
        <v>0</v>
      </c>
      <c r="CR286" s="457">
        <v>0</v>
      </c>
      <c r="CS286" s="457">
        <v>0</v>
      </c>
      <c r="CT286" s="457">
        <v>4889</v>
      </c>
      <c r="CU286" s="457">
        <v>0</v>
      </c>
      <c r="CV286" s="457">
        <v>0</v>
      </c>
      <c r="CW286" s="457">
        <v>0</v>
      </c>
      <c r="CX286" s="457">
        <v>0</v>
      </c>
      <c r="CY286" s="457">
        <v>0</v>
      </c>
      <c r="CZ286" s="457">
        <v>2842</v>
      </c>
      <c r="DA286" s="457">
        <v>0</v>
      </c>
      <c r="DB286" s="457">
        <v>0</v>
      </c>
      <c r="DC286" s="457">
        <v>0</v>
      </c>
      <c r="DD286" s="457">
        <v>0</v>
      </c>
      <c r="DE286" s="457">
        <v>0</v>
      </c>
      <c r="DF286" s="457">
        <v>0</v>
      </c>
      <c r="DG286" s="457">
        <v>0</v>
      </c>
      <c r="DH286" s="457">
        <v>0</v>
      </c>
      <c r="DI286" s="457">
        <v>1195</v>
      </c>
      <c r="DJ286" s="457">
        <v>9830</v>
      </c>
      <c r="DK286" s="457">
        <v>0</v>
      </c>
      <c r="DL286" s="457">
        <v>0</v>
      </c>
      <c r="DM286" s="457">
        <v>0</v>
      </c>
      <c r="DN286" s="457">
        <v>0</v>
      </c>
      <c r="DO286" s="457">
        <v>0</v>
      </c>
      <c r="DP286" s="457">
        <v>0</v>
      </c>
      <c r="DQ286" s="457">
        <v>0</v>
      </c>
      <c r="DR286" s="457">
        <v>1331293.605</v>
      </c>
      <c r="DS286" s="457">
        <v>478516.81400000001</v>
      </c>
      <c r="DT286" s="457">
        <v>1128918</v>
      </c>
      <c r="DU286" s="457">
        <v>65458</v>
      </c>
      <c r="DV286" s="457">
        <v>1432.5640000000001</v>
      </c>
      <c r="DW286" s="457">
        <v>66682</v>
      </c>
      <c r="DX286" s="457">
        <v>0</v>
      </c>
      <c r="DY286" s="362">
        <v>72458.153179999994</v>
      </c>
      <c r="DZ286">
        <v>19062.275659999999</v>
      </c>
      <c r="EA286">
        <v>7219.8140000000003</v>
      </c>
    </row>
    <row r="287" spans="1:131">
      <c r="A287" s="362" t="s">
        <v>2540</v>
      </c>
      <c r="B287" s="457">
        <v>4709.4109500000004</v>
      </c>
      <c r="C287" s="457">
        <v>0</v>
      </c>
      <c r="D287" s="457">
        <v>0</v>
      </c>
      <c r="E287" s="457">
        <v>0</v>
      </c>
      <c r="F287" s="457">
        <v>0</v>
      </c>
      <c r="G287" s="457">
        <v>0</v>
      </c>
      <c r="H287" s="457">
        <v>728.67520999999999</v>
      </c>
      <c r="I287" s="457">
        <v>0</v>
      </c>
      <c r="J287" s="457">
        <v>0</v>
      </c>
      <c r="K287" s="457">
        <v>0</v>
      </c>
      <c r="L287" s="457">
        <v>0</v>
      </c>
      <c r="M287" s="457">
        <v>0</v>
      </c>
      <c r="N287" s="457">
        <v>14760.283799999999</v>
      </c>
      <c r="O287" s="457">
        <v>0</v>
      </c>
      <c r="P287" s="457">
        <v>0</v>
      </c>
      <c r="Q287" s="457">
        <v>984.34248000000002</v>
      </c>
      <c r="R287" s="457">
        <v>0</v>
      </c>
      <c r="S287" s="457">
        <v>0</v>
      </c>
      <c r="T287" s="457">
        <v>0</v>
      </c>
      <c r="U287" s="457">
        <v>0</v>
      </c>
      <c r="V287" s="457">
        <v>0</v>
      </c>
      <c r="W287" s="457">
        <v>4.5998200000000002</v>
      </c>
      <c r="X287" s="457">
        <v>0</v>
      </c>
      <c r="Y287" s="457">
        <v>0</v>
      </c>
      <c r="Z287" s="457">
        <v>0</v>
      </c>
      <c r="AA287" s="457">
        <v>0</v>
      </c>
      <c r="AB287" s="457">
        <v>0</v>
      </c>
      <c r="AC287" s="457">
        <v>0</v>
      </c>
      <c r="AD287" s="457">
        <v>0</v>
      </c>
      <c r="AE287" s="457">
        <v>0</v>
      </c>
      <c r="AF287" s="457">
        <v>158.02351999999999</v>
      </c>
      <c r="AG287" s="457">
        <v>0</v>
      </c>
      <c r="AH287" s="457">
        <v>0</v>
      </c>
      <c r="AI287" s="457">
        <v>1347.5187000000001</v>
      </c>
      <c r="AJ287" s="457">
        <v>0</v>
      </c>
      <c r="AK287" s="457">
        <v>316.71015</v>
      </c>
      <c r="AL287" s="457">
        <v>70</v>
      </c>
      <c r="AM287" s="457">
        <v>0</v>
      </c>
      <c r="AN287" s="457">
        <v>0</v>
      </c>
      <c r="AO287" s="457">
        <v>136623.77424999999</v>
      </c>
      <c r="AP287" s="457">
        <v>2959.8839899999998</v>
      </c>
      <c r="AQ287" s="457">
        <v>11221.133099999999</v>
      </c>
      <c r="AR287" s="457">
        <v>38.281089999999999</v>
      </c>
      <c r="AS287" s="457">
        <v>0</v>
      </c>
      <c r="AT287" s="457">
        <v>0</v>
      </c>
      <c r="AU287" s="457">
        <v>1337.4506799999999</v>
      </c>
      <c r="AV287" s="457">
        <v>0</v>
      </c>
      <c r="AW287" s="457">
        <v>0</v>
      </c>
      <c r="AX287" s="457">
        <v>2530.28334</v>
      </c>
      <c r="AY287" s="457">
        <v>0</v>
      </c>
      <c r="AZ287" s="457">
        <v>0</v>
      </c>
      <c r="BA287" s="457">
        <v>0</v>
      </c>
      <c r="BB287" s="457">
        <v>0</v>
      </c>
      <c r="BC287" s="457">
        <v>0</v>
      </c>
      <c r="BD287" s="457">
        <v>898.18183999999997</v>
      </c>
      <c r="BE287" s="457">
        <v>0</v>
      </c>
      <c r="BF287" s="457">
        <v>0</v>
      </c>
      <c r="BG287" s="457">
        <v>87.908389999999997</v>
      </c>
      <c r="BH287" s="457">
        <v>0</v>
      </c>
      <c r="BI287" s="457">
        <v>0</v>
      </c>
      <c r="BJ287" s="457">
        <v>0</v>
      </c>
      <c r="BK287" s="457">
        <v>0</v>
      </c>
      <c r="BL287" s="457">
        <v>0</v>
      </c>
      <c r="BM287" s="457">
        <v>0</v>
      </c>
      <c r="BN287" s="457">
        <v>0</v>
      </c>
      <c r="BO287" s="457">
        <v>0</v>
      </c>
      <c r="BP287" s="457">
        <v>214.76076</v>
      </c>
      <c r="BQ287" s="457">
        <v>0</v>
      </c>
      <c r="BR287" s="457">
        <v>0</v>
      </c>
      <c r="BS287" s="457">
        <v>0</v>
      </c>
      <c r="BT287" s="457">
        <v>0</v>
      </c>
      <c r="BU287" s="457">
        <v>0</v>
      </c>
      <c r="BV287" s="457">
        <v>0</v>
      </c>
      <c r="BW287" s="457">
        <v>0</v>
      </c>
      <c r="BX287" s="457">
        <v>0</v>
      </c>
      <c r="BY287" s="457">
        <v>0</v>
      </c>
      <c r="BZ287" s="457">
        <v>0</v>
      </c>
      <c r="CA287" s="457">
        <v>0</v>
      </c>
      <c r="CB287" s="457">
        <v>0</v>
      </c>
      <c r="CC287" s="457">
        <v>0</v>
      </c>
      <c r="CD287" s="457">
        <v>0</v>
      </c>
      <c r="CE287" s="457">
        <v>165.16470000000001</v>
      </c>
      <c r="CF287" s="457">
        <v>0</v>
      </c>
      <c r="CG287" s="457">
        <v>0</v>
      </c>
      <c r="CH287" s="457">
        <v>0</v>
      </c>
      <c r="CI287" s="457">
        <v>0</v>
      </c>
      <c r="CJ287" s="457">
        <v>0</v>
      </c>
      <c r="CK287" s="457">
        <v>0</v>
      </c>
      <c r="CL287" s="457">
        <v>0</v>
      </c>
      <c r="CM287" s="457">
        <v>0</v>
      </c>
      <c r="CN287" s="457">
        <v>0</v>
      </c>
      <c r="CO287" s="457">
        <v>0</v>
      </c>
      <c r="CP287" s="457">
        <v>0</v>
      </c>
      <c r="CQ287" s="457">
        <v>0</v>
      </c>
      <c r="CR287" s="457">
        <v>0</v>
      </c>
      <c r="CS287" s="457">
        <v>0</v>
      </c>
      <c r="CT287" s="457">
        <v>52.116999999999997</v>
      </c>
      <c r="CU287" s="457">
        <v>0</v>
      </c>
      <c r="CV287" s="457">
        <v>0</v>
      </c>
      <c r="CW287" s="457">
        <v>21.945</v>
      </c>
      <c r="CX287" s="457">
        <v>0</v>
      </c>
      <c r="CY287" s="457">
        <v>0</v>
      </c>
      <c r="CZ287" s="457">
        <v>51.885649999999998</v>
      </c>
      <c r="DA287" s="457">
        <v>0</v>
      </c>
      <c r="DB287" s="457">
        <v>0</v>
      </c>
      <c r="DC287" s="457">
        <v>0</v>
      </c>
      <c r="DD287" s="457">
        <v>0</v>
      </c>
      <c r="DE287" s="457">
        <v>0</v>
      </c>
      <c r="DF287" s="457">
        <v>0</v>
      </c>
      <c r="DG287" s="457">
        <v>0</v>
      </c>
      <c r="DH287" s="457">
        <v>0</v>
      </c>
      <c r="DI287" s="457">
        <v>4397.3471499999996</v>
      </c>
      <c r="DJ287" s="457">
        <v>0</v>
      </c>
      <c r="DK287" s="457">
        <v>0</v>
      </c>
      <c r="DL287" s="457">
        <v>3181.9817899999998</v>
      </c>
      <c r="DM287" s="457">
        <v>0</v>
      </c>
      <c r="DN287" s="457">
        <v>0</v>
      </c>
      <c r="DO287" s="457">
        <v>0</v>
      </c>
      <c r="DP287" s="457">
        <v>0</v>
      </c>
      <c r="DQ287" s="457">
        <v>0</v>
      </c>
      <c r="DR287" s="457">
        <v>639199.08958999999</v>
      </c>
      <c r="DS287" s="457">
        <v>184121.20011000001</v>
      </c>
      <c r="DT287" s="457">
        <v>179775</v>
      </c>
      <c r="DU287" s="457">
        <v>157277</v>
      </c>
      <c r="DV287" s="457">
        <v>184692</v>
      </c>
      <c r="DW287" s="457">
        <v>80700.566690000007</v>
      </c>
      <c r="DX287" s="457">
        <v>96.977599999999995</v>
      </c>
      <c r="DY287" s="362">
        <v>74043</v>
      </c>
      <c r="DZ287">
        <v>5463</v>
      </c>
      <c r="EA287">
        <v>42090.200109999998</v>
      </c>
    </row>
    <row r="288" spans="1:131">
      <c r="A288" s="362" t="s">
        <v>2594</v>
      </c>
      <c r="B288" s="457">
        <v>1798.9</v>
      </c>
      <c r="C288" s="457">
        <v>0</v>
      </c>
      <c r="D288" s="457">
        <v>0</v>
      </c>
      <c r="E288" s="457">
        <v>8548</v>
      </c>
      <c r="F288" s="457">
        <v>5509</v>
      </c>
      <c r="G288" s="457">
        <v>0</v>
      </c>
      <c r="H288" s="457">
        <v>3041</v>
      </c>
      <c r="I288" s="457">
        <v>0</v>
      </c>
      <c r="J288" s="457">
        <v>0</v>
      </c>
      <c r="K288" s="457">
        <v>611</v>
      </c>
      <c r="L288" s="457">
        <v>32</v>
      </c>
      <c r="M288" s="457">
        <v>0</v>
      </c>
      <c r="N288" s="457">
        <v>8370</v>
      </c>
      <c r="O288" s="457">
        <v>151</v>
      </c>
      <c r="P288" s="457">
        <v>0</v>
      </c>
      <c r="Q288" s="457">
        <v>906</v>
      </c>
      <c r="R288" s="457">
        <v>4</v>
      </c>
      <c r="S288" s="457">
        <v>0</v>
      </c>
      <c r="T288" s="457">
        <v>0</v>
      </c>
      <c r="U288" s="457">
        <v>0</v>
      </c>
      <c r="V288" s="457">
        <v>0</v>
      </c>
      <c r="W288" s="457">
        <v>0</v>
      </c>
      <c r="X288" s="457">
        <v>0</v>
      </c>
      <c r="Y288" s="457">
        <v>0</v>
      </c>
      <c r="Z288" s="457">
        <v>0</v>
      </c>
      <c r="AA288" s="457">
        <v>0</v>
      </c>
      <c r="AB288" s="457">
        <v>0</v>
      </c>
      <c r="AC288" s="457">
        <v>0</v>
      </c>
      <c r="AD288" s="457">
        <v>0</v>
      </c>
      <c r="AE288" s="457">
        <v>0</v>
      </c>
      <c r="AF288" s="457">
        <v>0</v>
      </c>
      <c r="AG288" s="457">
        <v>0</v>
      </c>
      <c r="AH288" s="457">
        <v>0</v>
      </c>
      <c r="AI288" s="457">
        <v>0</v>
      </c>
      <c r="AJ288" s="457">
        <v>1258</v>
      </c>
      <c r="AK288" s="457">
        <v>0</v>
      </c>
      <c r="AL288" s="457">
        <v>0</v>
      </c>
      <c r="AM288" s="457">
        <v>0</v>
      </c>
      <c r="AN288" s="457">
        <v>0</v>
      </c>
      <c r="AO288" s="457">
        <v>2058</v>
      </c>
      <c r="AP288" s="457">
        <v>1808</v>
      </c>
      <c r="AQ288" s="457">
        <v>2379</v>
      </c>
      <c r="AR288" s="457">
        <v>0</v>
      </c>
      <c r="AS288" s="457">
        <v>29</v>
      </c>
      <c r="AT288" s="457">
        <v>0</v>
      </c>
      <c r="AU288" s="457">
        <v>158</v>
      </c>
      <c r="AV288" s="457">
        <v>31</v>
      </c>
      <c r="AW288" s="457">
        <v>0</v>
      </c>
      <c r="AX288" s="457">
        <v>2039</v>
      </c>
      <c r="AY288" s="457">
        <v>231</v>
      </c>
      <c r="AZ288" s="457">
        <v>0</v>
      </c>
      <c r="BA288" s="457">
        <v>0</v>
      </c>
      <c r="BB288" s="457">
        <v>0</v>
      </c>
      <c r="BC288" s="457">
        <v>0</v>
      </c>
      <c r="BD288" s="457">
        <v>73</v>
      </c>
      <c r="BE288" s="457">
        <v>0</v>
      </c>
      <c r="BF288" s="457">
        <v>0</v>
      </c>
      <c r="BG288" s="457">
        <v>111</v>
      </c>
      <c r="BH288" s="457">
        <v>0</v>
      </c>
      <c r="BI288" s="457">
        <v>0</v>
      </c>
      <c r="BJ288" s="457">
        <v>0</v>
      </c>
      <c r="BK288" s="457">
        <v>0</v>
      </c>
      <c r="BL288" s="457">
        <v>0</v>
      </c>
      <c r="BM288" s="457">
        <v>0</v>
      </c>
      <c r="BN288" s="457">
        <v>0</v>
      </c>
      <c r="BO288" s="457">
        <v>0</v>
      </c>
      <c r="BP288" s="457">
        <v>0</v>
      </c>
      <c r="BQ288" s="457">
        <v>0</v>
      </c>
      <c r="BR288" s="457">
        <v>0</v>
      </c>
      <c r="BS288" s="457">
        <v>0</v>
      </c>
      <c r="BT288" s="457">
        <v>0</v>
      </c>
      <c r="BU288" s="457">
        <v>0</v>
      </c>
      <c r="BV288" s="457">
        <v>85</v>
      </c>
      <c r="BW288" s="457">
        <v>0</v>
      </c>
      <c r="BX288" s="457">
        <v>0</v>
      </c>
      <c r="BY288" s="457">
        <v>0</v>
      </c>
      <c r="BZ288" s="457">
        <v>0</v>
      </c>
      <c r="CA288" s="457">
        <v>0</v>
      </c>
      <c r="CB288" s="457">
        <v>0</v>
      </c>
      <c r="CC288" s="457">
        <v>0</v>
      </c>
      <c r="CD288" s="457">
        <v>0</v>
      </c>
      <c r="CE288" s="457">
        <v>84</v>
      </c>
      <c r="CF288" s="457">
        <v>0</v>
      </c>
      <c r="CG288" s="457">
        <v>0</v>
      </c>
      <c r="CH288" s="457">
        <v>0</v>
      </c>
      <c r="CI288" s="457">
        <v>0</v>
      </c>
      <c r="CJ288" s="457">
        <v>0</v>
      </c>
      <c r="CK288" s="457">
        <v>0</v>
      </c>
      <c r="CL288" s="457">
        <v>0</v>
      </c>
      <c r="CM288" s="457">
        <v>0</v>
      </c>
      <c r="CN288" s="457">
        <v>0</v>
      </c>
      <c r="CO288" s="457">
        <v>0</v>
      </c>
      <c r="CP288" s="457">
        <v>0</v>
      </c>
      <c r="CQ288" s="457">
        <v>0</v>
      </c>
      <c r="CR288" s="457">
        <v>0</v>
      </c>
      <c r="CS288" s="457">
        <v>0</v>
      </c>
      <c r="CT288" s="457">
        <v>0</v>
      </c>
      <c r="CU288" s="457">
        <v>254</v>
      </c>
      <c r="CV288" s="457">
        <v>0</v>
      </c>
      <c r="CW288" s="457">
        <v>0</v>
      </c>
      <c r="CX288" s="457">
        <v>0</v>
      </c>
      <c r="CY288" s="457">
        <v>0</v>
      </c>
      <c r="CZ288" s="457">
        <v>0</v>
      </c>
      <c r="DA288" s="457">
        <v>0</v>
      </c>
      <c r="DB288" s="457">
        <v>0</v>
      </c>
      <c r="DC288" s="457">
        <v>0</v>
      </c>
      <c r="DD288" s="457">
        <v>0</v>
      </c>
      <c r="DE288" s="457">
        <v>0</v>
      </c>
      <c r="DF288" s="457">
        <v>0</v>
      </c>
      <c r="DG288" s="457">
        <v>0</v>
      </c>
      <c r="DH288" s="457">
        <v>0</v>
      </c>
      <c r="DI288" s="457">
        <v>8764</v>
      </c>
      <c r="DJ288" s="457">
        <v>678</v>
      </c>
      <c r="DK288" s="457">
        <v>591</v>
      </c>
      <c r="DL288" s="457">
        <v>0</v>
      </c>
      <c r="DM288" s="457">
        <v>0</v>
      </c>
      <c r="DN288" s="457">
        <v>0</v>
      </c>
      <c r="DO288" s="457">
        <v>0</v>
      </c>
      <c r="DP288" s="457">
        <v>0</v>
      </c>
      <c r="DQ288" s="457">
        <v>0</v>
      </c>
      <c r="DR288" s="457">
        <v>114694.43055</v>
      </c>
      <c r="DS288" s="457">
        <v>0</v>
      </c>
      <c r="DT288" s="457">
        <v>42000</v>
      </c>
      <c r="DU288" s="457">
        <v>35216</v>
      </c>
      <c r="DV288" s="457">
        <v>230181</v>
      </c>
      <c r="DW288" s="457">
        <v>133723.97365999999</v>
      </c>
      <c r="DX288" s="457">
        <v>0</v>
      </c>
      <c r="DY288" s="362">
        <v>0</v>
      </c>
      <c r="DZ288">
        <v>0</v>
      </c>
      <c r="EA288">
        <v>0</v>
      </c>
    </row>
    <row r="289" spans="1:131">
      <c r="A289" s="362" t="s">
        <v>2630</v>
      </c>
      <c r="B289" s="457">
        <v>8958</v>
      </c>
      <c r="C289" s="457">
        <v>0</v>
      </c>
      <c r="D289" s="457">
        <v>0</v>
      </c>
      <c r="E289" s="457">
        <v>6378</v>
      </c>
      <c r="F289" s="457">
        <v>0</v>
      </c>
      <c r="G289" s="457">
        <v>0</v>
      </c>
      <c r="H289" s="457">
        <v>632</v>
      </c>
      <c r="I289" s="457">
        <v>0</v>
      </c>
      <c r="J289" s="457">
        <v>0</v>
      </c>
      <c r="K289" s="457">
        <v>88</v>
      </c>
      <c r="L289" s="457">
        <v>0</v>
      </c>
      <c r="M289" s="457">
        <v>0</v>
      </c>
      <c r="N289" s="457">
        <v>24662</v>
      </c>
      <c r="O289" s="457">
        <v>0</v>
      </c>
      <c r="P289" s="457">
        <v>70</v>
      </c>
      <c r="Q289" s="457">
        <v>172</v>
      </c>
      <c r="R289" s="457">
        <v>0</v>
      </c>
      <c r="S289" s="457">
        <v>0</v>
      </c>
      <c r="T289" s="457">
        <v>66</v>
      </c>
      <c r="U289" s="457">
        <v>0</v>
      </c>
      <c r="V289" s="457">
        <v>0</v>
      </c>
      <c r="W289" s="457">
        <v>606</v>
      </c>
      <c r="X289" s="457">
        <v>0</v>
      </c>
      <c r="Y289" s="457">
        <v>0</v>
      </c>
      <c r="Z289" s="457">
        <v>0</v>
      </c>
      <c r="AA289" s="457">
        <v>0</v>
      </c>
      <c r="AB289" s="457">
        <v>0</v>
      </c>
      <c r="AC289" s="457">
        <v>804</v>
      </c>
      <c r="AD289" s="457">
        <v>0</v>
      </c>
      <c r="AE289" s="457">
        <v>0</v>
      </c>
      <c r="AF289" s="457">
        <v>580</v>
      </c>
      <c r="AG289" s="457">
        <v>0</v>
      </c>
      <c r="AH289" s="457">
        <v>0</v>
      </c>
      <c r="AI289" s="457">
        <v>1786.509</v>
      </c>
      <c r="AJ289" s="457">
        <v>3113</v>
      </c>
      <c r="AK289" s="457">
        <v>0</v>
      </c>
      <c r="AL289" s="457">
        <v>0</v>
      </c>
      <c r="AM289" s="457">
        <v>0</v>
      </c>
      <c r="AN289" s="457">
        <v>0</v>
      </c>
      <c r="AO289" s="457">
        <v>444694</v>
      </c>
      <c r="AP289" s="457">
        <v>10435</v>
      </c>
      <c r="AQ289" s="457">
        <v>32213.871999999999</v>
      </c>
      <c r="AR289" s="457">
        <v>3857</v>
      </c>
      <c r="AS289" s="457">
        <v>0</v>
      </c>
      <c r="AT289" s="457">
        <v>0</v>
      </c>
      <c r="AU289" s="457">
        <v>1781</v>
      </c>
      <c r="AV289" s="457">
        <v>0</v>
      </c>
      <c r="AW289" s="457">
        <v>0</v>
      </c>
      <c r="AX289" s="457">
        <v>2145</v>
      </c>
      <c r="AY289" s="457">
        <v>0</v>
      </c>
      <c r="AZ289" s="457">
        <v>0</v>
      </c>
      <c r="BA289" s="457">
        <v>0</v>
      </c>
      <c r="BB289" s="457">
        <v>0</v>
      </c>
      <c r="BC289" s="457">
        <v>0</v>
      </c>
      <c r="BD289" s="457">
        <v>65</v>
      </c>
      <c r="BE289" s="457">
        <v>0</v>
      </c>
      <c r="BF289" s="457">
        <v>0</v>
      </c>
      <c r="BG289" s="457">
        <v>0</v>
      </c>
      <c r="BH289" s="457">
        <v>0</v>
      </c>
      <c r="BI289" s="457">
        <v>0</v>
      </c>
      <c r="BJ289" s="457">
        <v>0</v>
      </c>
      <c r="BK289" s="457">
        <v>0</v>
      </c>
      <c r="BL289" s="457">
        <v>0</v>
      </c>
      <c r="BM289" s="457">
        <v>100</v>
      </c>
      <c r="BN289" s="457">
        <v>0</v>
      </c>
      <c r="BO289" s="457">
        <v>0</v>
      </c>
      <c r="BP289" s="457">
        <v>0</v>
      </c>
      <c r="BQ289" s="457">
        <v>0</v>
      </c>
      <c r="BR289" s="457">
        <v>0</v>
      </c>
      <c r="BS289" s="457">
        <v>0</v>
      </c>
      <c r="BT289" s="457">
        <v>0</v>
      </c>
      <c r="BU289" s="457">
        <v>0</v>
      </c>
      <c r="BV289" s="457">
        <v>0</v>
      </c>
      <c r="BW289" s="457">
        <v>0</v>
      </c>
      <c r="BX289" s="457">
        <v>0</v>
      </c>
      <c r="BY289" s="457">
        <v>0</v>
      </c>
      <c r="BZ289" s="457">
        <v>0</v>
      </c>
      <c r="CA289" s="457">
        <v>0</v>
      </c>
      <c r="CB289" s="457">
        <v>0</v>
      </c>
      <c r="CC289" s="457">
        <v>0</v>
      </c>
      <c r="CD289" s="457">
        <v>0</v>
      </c>
      <c r="CE289" s="457">
        <v>0</v>
      </c>
      <c r="CF289" s="457">
        <v>0</v>
      </c>
      <c r="CG289" s="457">
        <v>0</v>
      </c>
      <c r="CH289" s="457">
        <v>0</v>
      </c>
      <c r="CI289" s="457">
        <v>0</v>
      </c>
      <c r="CJ289" s="457">
        <v>0</v>
      </c>
      <c r="CK289" s="457">
        <v>0</v>
      </c>
      <c r="CL289" s="457">
        <v>0</v>
      </c>
      <c r="CM289" s="457">
        <v>0</v>
      </c>
      <c r="CN289" s="457">
        <v>0</v>
      </c>
      <c r="CO289" s="457">
        <v>0</v>
      </c>
      <c r="CP289" s="457">
        <v>0</v>
      </c>
      <c r="CQ289" s="457">
        <v>0</v>
      </c>
      <c r="CR289" s="457">
        <v>0</v>
      </c>
      <c r="CS289" s="457">
        <v>0</v>
      </c>
      <c r="CT289" s="457">
        <v>1402</v>
      </c>
      <c r="CU289" s="457">
        <v>0</v>
      </c>
      <c r="CV289" s="457">
        <v>0</v>
      </c>
      <c r="CW289" s="457">
        <v>1667</v>
      </c>
      <c r="CX289" s="457">
        <v>0</v>
      </c>
      <c r="CY289" s="457">
        <v>0</v>
      </c>
      <c r="CZ289" s="457">
        <v>1678</v>
      </c>
      <c r="DA289" s="457">
        <v>0</v>
      </c>
      <c r="DB289" s="457">
        <v>0</v>
      </c>
      <c r="DC289" s="457">
        <v>0</v>
      </c>
      <c r="DD289" s="457">
        <v>0</v>
      </c>
      <c r="DE289" s="457">
        <v>0</v>
      </c>
      <c r="DF289" s="457">
        <v>0</v>
      </c>
      <c r="DG289" s="457">
        <v>0</v>
      </c>
      <c r="DH289" s="457">
        <v>0</v>
      </c>
      <c r="DI289" s="457">
        <v>30504</v>
      </c>
      <c r="DJ289" s="457">
        <v>0</v>
      </c>
      <c r="DK289" s="457">
        <v>2807</v>
      </c>
      <c r="DL289" s="457">
        <v>0</v>
      </c>
      <c r="DM289" s="457">
        <v>0</v>
      </c>
      <c r="DN289" s="457">
        <v>0</v>
      </c>
      <c r="DO289" s="457">
        <v>0</v>
      </c>
      <c r="DP289" s="457">
        <v>0</v>
      </c>
      <c r="DQ289" s="457">
        <v>0</v>
      </c>
      <c r="DR289" s="457">
        <v>2156751</v>
      </c>
      <c r="DS289" s="457">
        <v>413726</v>
      </c>
      <c r="DT289" s="457">
        <v>1448894</v>
      </c>
      <c r="DU289" s="457">
        <v>0</v>
      </c>
      <c r="DV289" s="457">
        <v>80600</v>
      </c>
      <c r="DW289" s="457">
        <v>188263.872</v>
      </c>
      <c r="DX289" s="457">
        <v>0</v>
      </c>
      <c r="DY289" s="362">
        <v>298016</v>
      </c>
      <c r="DZ289">
        <v>59380</v>
      </c>
      <c r="EA289">
        <v>142996</v>
      </c>
    </row>
    <row r="290" spans="1:131">
      <c r="A290" s="362" t="s">
        <v>2753</v>
      </c>
      <c r="B290" s="457">
        <v>8749</v>
      </c>
      <c r="C290" s="457">
        <v>412</v>
      </c>
      <c r="D290" s="457">
        <v>0</v>
      </c>
      <c r="E290" s="457">
        <v>7745</v>
      </c>
      <c r="F290" s="457">
        <v>828</v>
      </c>
      <c r="G290" s="457">
        <v>0</v>
      </c>
      <c r="H290" s="457">
        <v>3665</v>
      </c>
      <c r="I290" s="457">
        <v>72</v>
      </c>
      <c r="J290" s="457">
        <v>0</v>
      </c>
      <c r="K290" s="457">
        <v>0</v>
      </c>
      <c r="L290" s="457">
        <v>0</v>
      </c>
      <c r="M290" s="457">
        <v>0</v>
      </c>
      <c r="N290" s="457">
        <v>8901</v>
      </c>
      <c r="O290" s="457">
        <v>7</v>
      </c>
      <c r="P290" s="457">
        <v>111</v>
      </c>
      <c r="Q290" s="457">
        <v>301</v>
      </c>
      <c r="R290" s="457">
        <v>0</v>
      </c>
      <c r="S290" s="457">
        <v>0</v>
      </c>
      <c r="T290" s="457">
        <v>0</v>
      </c>
      <c r="U290" s="457">
        <v>0</v>
      </c>
      <c r="V290" s="457">
        <v>0</v>
      </c>
      <c r="W290" s="457">
        <v>0</v>
      </c>
      <c r="X290" s="457">
        <v>0</v>
      </c>
      <c r="Y290" s="457">
        <v>0</v>
      </c>
      <c r="Z290" s="457">
        <v>0</v>
      </c>
      <c r="AA290" s="457">
        <v>0</v>
      </c>
      <c r="AB290" s="457">
        <v>0</v>
      </c>
      <c r="AC290" s="457">
        <v>0</v>
      </c>
      <c r="AD290" s="457">
        <v>0</v>
      </c>
      <c r="AE290" s="457">
        <v>0</v>
      </c>
      <c r="AF290" s="457">
        <v>0</v>
      </c>
      <c r="AG290" s="457">
        <v>0</v>
      </c>
      <c r="AH290" s="457">
        <v>0</v>
      </c>
      <c r="AI290" s="457">
        <v>218</v>
      </c>
      <c r="AJ290" s="457">
        <v>612</v>
      </c>
      <c r="AK290" s="457">
        <v>0</v>
      </c>
      <c r="AL290" s="457">
        <v>0</v>
      </c>
      <c r="AM290" s="457">
        <v>0</v>
      </c>
      <c r="AN290" s="457">
        <v>0</v>
      </c>
      <c r="AO290" s="457">
        <v>91286</v>
      </c>
      <c r="AP290" s="457">
        <v>4175</v>
      </c>
      <c r="AQ290" s="457">
        <v>12459</v>
      </c>
      <c r="AR290" s="457">
        <v>121</v>
      </c>
      <c r="AS290" s="457">
        <v>0</v>
      </c>
      <c r="AT290" s="457">
        <v>0</v>
      </c>
      <c r="AU290" s="457">
        <v>2311</v>
      </c>
      <c r="AV290" s="457">
        <v>0</v>
      </c>
      <c r="AW290" s="457">
        <v>0</v>
      </c>
      <c r="AX290" s="457">
        <v>1330</v>
      </c>
      <c r="AY290" s="457">
        <v>0</v>
      </c>
      <c r="AZ290" s="457">
        <v>0</v>
      </c>
      <c r="BA290" s="457">
        <v>0</v>
      </c>
      <c r="BB290" s="457">
        <v>0</v>
      </c>
      <c r="BC290" s="457">
        <v>0</v>
      </c>
      <c r="BD290" s="457">
        <v>78</v>
      </c>
      <c r="BE290" s="457">
        <v>0</v>
      </c>
      <c r="BF290" s="457">
        <v>0</v>
      </c>
      <c r="BG290" s="457">
        <v>0</v>
      </c>
      <c r="BH290" s="457">
        <v>0</v>
      </c>
      <c r="BI290" s="457">
        <v>0</v>
      </c>
      <c r="BJ290" s="457">
        <v>0</v>
      </c>
      <c r="BK290" s="457">
        <v>0</v>
      </c>
      <c r="BL290" s="457">
        <v>0</v>
      </c>
      <c r="BM290" s="457">
        <v>0</v>
      </c>
      <c r="BN290" s="457">
        <v>0</v>
      </c>
      <c r="BO290" s="457">
        <v>0</v>
      </c>
      <c r="BP290" s="457">
        <v>1381</v>
      </c>
      <c r="BQ290" s="457">
        <v>0</v>
      </c>
      <c r="BR290" s="457">
        <v>0</v>
      </c>
      <c r="BS290" s="457">
        <v>0</v>
      </c>
      <c r="BT290" s="457">
        <v>0</v>
      </c>
      <c r="BU290" s="457">
        <v>0</v>
      </c>
      <c r="BV290" s="457">
        <v>0</v>
      </c>
      <c r="BW290" s="457">
        <v>0</v>
      </c>
      <c r="BX290" s="457">
        <v>0</v>
      </c>
      <c r="BY290" s="457">
        <v>0</v>
      </c>
      <c r="BZ290" s="457">
        <v>0</v>
      </c>
      <c r="CA290" s="457">
        <v>0</v>
      </c>
      <c r="CB290" s="457">
        <v>51</v>
      </c>
      <c r="CC290" s="457">
        <v>0</v>
      </c>
      <c r="CD290" s="457">
        <v>0</v>
      </c>
      <c r="CE290" s="457">
        <v>0</v>
      </c>
      <c r="CF290" s="457">
        <v>0</v>
      </c>
      <c r="CG290" s="457">
        <v>0</v>
      </c>
      <c r="CH290" s="457">
        <v>0</v>
      </c>
      <c r="CI290" s="457">
        <v>0</v>
      </c>
      <c r="CJ290" s="457">
        <v>0</v>
      </c>
      <c r="CK290" s="457">
        <v>0</v>
      </c>
      <c r="CL290" s="457">
        <v>0</v>
      </c>
      <c r="CM290" s="457">
        <v>0</v>
      </c>
      <c r="CN290" s="457">
        <v>0</v>
      </c>
      <c r="CO290" s="457">
        <v>0</v>
      </c>
      <c r="CP290" s="457">
        <v>0</v>
      </c>
      <c r="CQ290" s="457">
        <v>0</v>
      </c>
      <c r="CR290" s="457">
        <v>0</v>
      </c>
      <c r="CS290" s="457">
        <v>0</v>
      </c>
      <c r="CT290" s="457">
        <v>0</v>
      </c>
      <c r="CU290" s="457">
        <v>0</v>
      </c>
      <c r="CV290" s="457">
        <v>0</v>
      </c>
      <c r="CW290" s="457">
        <v>192</v>
      </c>
      <c r="CX290" s="457">
        <v>0</v>
      </c>
      <c r="CY290" s="457">
        <v>0</v>
      </c>
      <c r="CZ290" s="457">
        <v>375</v>
      </c>
      <c r="DA290" s="457">
        <v>0</v>
      </c>
      <c r="DB290" s="457">
        <v>0</v>
      </c>
      <c r="DC290" s="457">
        <v>0</v>
      </c>
      <c r="DD290" s="457">
        <v>0</v>
      </c>
      <c r="DE290" s="457">
        <v>0</v>
      </c>
      <c r="DF290" s="457">
        <v>0</v>
      </c>
      <c r="DG290" s="457">
        <v>0</v>
      </c>
      <c r="DH290" s="457">
        <v>0</v>
      </c>
      <c r="DI290" s="457">
        <v>3455</v>
      </c>
      <c r="DJ290" s="457">
        <v>0</v>
      </c>
      <c r="DK290" s="457">
        <v>0</v>
      </c>
      <c r="DL290" s="457">
        <v>0</v>
      </c>
      <c r="DM290" s="457">
        <v>0</v>
      </c>
      <c r="DN290" s="457">
        <v>0</v>
      </c>
      <c r="DO290" s="457">
        <v>0</v>
      </c>
      <c r="DP290" s="457">
        <v>0</v>
      </c>
      <c r="DQ290" s="457">
        <v>0</v>
      </c>
      <c r="DR290" s="457">
        <v>718952</v>
      </c>
      <c r="DS290" s="457">
        <v>214926</v>
      </c>
      <c r="DT290" s="457">
        <v>471684</v>
      </c>
      <c r="DU290" s="457">
        <v>117181</v>
      </c>
      <c r="DV290" s="457">
        <v>143800</v>
      </c>
      <c r="DW290" s="457">
        <v>26669</v>
      </c>
      <c r="DX290" s="457">
        <v>43</v>
      </c>
      <c r="DY290" s="362">
        <v>199</v>
      </c>
      <c r="DZ290">
        <v>6219</v>
      </c>
      <c r="EA290">
        <v>56024</v>
      </c>
    </row>
    <row r="291" spans="1:131">
      <c r="A291" s="362" t="s">
        <v>2768</v>
      </c>
      <c r="B291" s="457">
        <v>3157</v>
      </c>
      <c r="C291" s="457">
        <v>0</v>
      </c>
      <c r="D291" s="457">
        <v>0</v>
      </c>
      <c r="E291" s="457">
        <v>3928</v>
      </c>
      <c r="F291" s="457">
        <v>0</v>
      </c>
      <c r="G291" s="457">
        <v>0</v>
      </c>
      <c r="H291" s="457">
        <v>3270</v>
      </c>
      <c r="I291" s="457">
        <v>0</v>
      </c>
      <c r="J291" s="457">
        <v>0</v>
      </c>
      <c r="K291" s="457">
        <v>156</v>
      </c>
      <c r="L291" s="457">
        <v>0</v>
      </c>
      <c r="M291" s="457">
        <v>0</v>
      </c>
      <c r="N291" s="457">
        <v>9854</v>
      </c>
      <c r="O291" s="457">
        <v>0</v>
      </c>
      <c r="P291" s="457">
        <v>0</v>
      </c>
      <c r="Q291" s="457">
        <v>420</v>
      </c>
      <c r="R291" s="457">
        <v>0</v>
      </c>
      <c r="S291" s="457">
        <v>0</v>
      </c>
      <c r="T291" s="457">
        <v>0</v>
      </c>
      <c r="U291" s="457">
        <v>100</v>
      </c>
      <c r="V291" s="457">
        <v>0</v>
      </c>
      <c r="W291" s="457">
        <v>0</v>
      </c>
      <c r="X291" s="457">
        <v>0</v>
      </c>
      <c r="Y291" s="457">
        <v>0</v>
      </c>
      <c r="Z291" s="457">
        <v>0</v>
      </c>
      <c r="AA291" s="457">
        <v>0</v>
      </c>
      <c r="AB291" s="457">
        <v>0</v>
      </c>
      <c r="AC291" s="457">
        <v>0</v>
      </c>
      <c r="AD291" s="457">
        <v>0</v>
      </c>
      <c r="AE291" s="457">
        <v>0</v>
      </c>
      <c r="AF291" s="457">
        <v>0</v>
      </c>
      <c r="AG291" s="457">
        <v>0</v>
      </c>
      <c r="AH291" s="457">
        <v>0</v>
      </c>
      <c r="AI291" s="457">
        <v>2107</v>
      </c>
      <c r="AJ291" s="457">
        <v>0</v>
      </c>
      <c r="AK291" s="457">
        <v>0</v>
      </c>
      <c r="AL291" s="457">
        <v>0</v>
      </c>
      <c r="AM291" s="457">
        <v>0</v>
      </c>
      <c r="AN291" s="457">
        <v>0</v>
      </c>
      <c r="AO291" s="457">
        <v>4610</v>
      </c>
      <c r="AP291" s="457">
        <v>1918</v>
      </c>
      <c r="AQ291" s="457">
        <v>10</v>
      </c>
      <c r="AR291" s="457">
        <v>0</v>
      </c>
      <c r="AS291" s="457">
        <v>0</v>
      </c>
      <c r="AT291" s="457">
        <v>0</v>
      </c>
      <c r="AU291" s="457">
        <v>1252</v>
      </c>
      <c r="AV291" s="457">
        <v>99</v>
      </c>
      <c r="AW291" s="457">
        <v>0</v>
      </c>
      <c r="AX291" s="457">
        <v>1436</v>
      </c>
      <c r="AY291" s="457">
        <v>0</v>
      </c>
      <c r="AZ291" s="457">
        <v>0</v>
      </c>
      <c r="BA291" s="457">
        <v>0</v>
      </c>
      <c r="BB291" s="457">
        <v>0</v>
      </c>
      <c r="BC291" s="457">
        <v>0</v>
      </c>
      <c r="BD291" s="457">
        <v>169</v>
      </c>
      <c r="BE291" s="457">
        <v>0</v>
      </c>
      <c r="BF291" s="457">
        <v>0</v>
      </c>
      <c r="BG291" s="457">
        <v>0</v>
      </c>
      <c r="BH291" s="457">
        <v>0</v>
      </c>
      <c r="BI291" s="457">
        <v>0</v>
      </c>
      <c r="BJ291" s="457">
        <v>0</v>
      </c>
      <c r="BK291" s="457">
        <v>0</v>
      </c>
      <c r="BL291" s="457">
        <v>0</v>
      </c>
      <c r="BM291" s="457">
        <v>0</v>
      </c>
      <c r="BN291" s="457">
        <v>0</v>
      </c>
      <c r="BO291" s="457">
        <v>0</v>
      </c>
      <c r="BP291" s="457">
        <v>303</v>
      </c>
      <c r="BQ291" s="457">
        <v>0</v>
      </c>
      <c r="BR291" s="457">
        <v>0</v>
      </c>
      <c r="BS291" s="457">
        <v>0</v>
      </c>
      <c r="BT291" s="457">
        <v>0</v>
      </c>
      <c r="BU291" s="457">
        <v>0</v>
      </c>
      <c r="BV291" s="457">
        <v>0</v>
      </c>
      <c r="BW291" s="457">
        <v>0</v>
      </c>
      <c r="BX291" s="457">
        <v>0</v>
      </c>
      <c r="BY291" s="457">
        <v>0</v>
      </c>
      <c r="BZ291" s="457">
        <v>0</v>
      </c>
      <c r="CA291" s="457">
        <v>0</v>
      </c>
      <c r="CB291" s="457">
        <v>0</v>
      </c>
      <c r="CC291" s="457">
        <v>0</v>
      </c>
      <c r="CD291" s="457">
        <v>0</v>
      </c>
      <c r="CE291" s="457">
        <v>0</v>
      </c>
      <c r="CF291" s="457">
        <v>0</v>
      </c>
      <c r="CG291" s="457">
        <v>0</v>
      </c>
      <c r="CH291" s="457">
        <v>0</v>
      </c>
      <c r="CI291" s="457">
        <v>0</v>
      </c>
      <c r="CJ291" s="457">
        <v>0</v>
      </c>
      <c r="CK291" s="457">
        <v>0</v>
      </c>
      <c r="CL291" s="457">
        <v>0</v>
      </c>
      <c r="CM291" s="457">
        <v>0</v>
      </c>
      <c r="CN291" s="457">
        <v>0</v>
      </c>
      <c r="CO291" s="457">
        <v>0</v>
      </c>
      <c r="CP291" s="457">
        <v>0</v>
      </c>
      <c r="CQ291" s="457">
        <v>0</v>
      </c>
      <c r="CR291" s="457">
        <v>0</v>
      </c>
      <c r="CS291" s="457">
        <v>0</v>
      </c>
      <c r="CT291" s="457">
        <v>762</v>
      </c>
      <c r="CU291" s="457">
        <v>0</v>
      </c>
      <c r="CV291" s="457">
        <v>0</v>
      </c>
      <c r="CW291" s="457">
        <v>2486</v>
      </c>
      <c r="CX291" s="457">
        <v>0</v>
      </c>
      <c r="CY291" s="457">
        <v>0</v>
      </c>
      <c r="CZ291" s="457">
        <v>0</v>
      </c>
      <c r="DA291" s="457">
        <v>0</v>
      </c>
      <c r="DB291" s="457">
        <v>0</v>
      </c>
      <c r="DC291" s="457">
        <v>0</v>
      </c>
      <c r="DD291" s="457">
        <v>0</v>
      </c>
      <c r="DE291" s="457">
        <v>0</v>
      </c>
      <c r="DF291" s="457">
        <v>0</v>
      </c>
      <c r="DG291" s="457">
        <v>0</v>
      </c>
      <c r="DH291" s="457">
        <v>0</v>
      </c>
      <c r="DI291" s="457">
        <v>23648</v>
      </c>
      <c r="DJ291" s="457">
        <v>816</v>
      </c>
      <c r="DK291" s="457">
        <v>4006</v>
      </c>
      <c r="DL291" s="457">
        <v>0</v>
      </c>
      <c r="DM291" s="457">
        <v>0</v>
      </c>
      <c r="DN291" s="457">
        <v>0</v>
      </c>
      <c r="DO291" s="457">
        <v>0</v>
      </c>
      <c r="DP291" s="457">
        <v>0</v>
      </c>
      <c r="DQ291" s="457">
        <v>0</v>
      </c>
      <c r="DR291" s="457">
        <v>198576</v>
      </c>
      <c r="DS291" s="457">
        <v>0</v>
      </c>
      <c r="DT291" s="457">
        <v>110812</v>
      </c>
      <c r="DU291" s="457">
        <v>36087</v>
      </c>
      <c r="DV291" s="457">
        <v>83192</v>
      </c>
      <c r="DW291" s="457">
        <v>5409</v>
      </c>
      <c r="DX291" s="457">
        <v>0</v>
      </c>
      <c r="DY291" s="362">
        <v>82647</v>
      </c>
      <c r="DZ291">
        <v>268295</v>
      </c>
      <c r="EA291">
        <v>0</v>
      </c>
    </row>
    <row r="292" spans="1:131">
      <c r="A292" s="362" t="s">
        <v>2882</v>
      </c>
      <c r="B292" s="457">
        <v>12273.786</v>
      </c>
      <c r="C292" s="457">
        <v>246.547</v>
      </c>
      <c r="D292" s="457">
        <v>0</v>
      </c>
      <c r="E292" s="457">
        <v>8834.9950000000008</v>
      </c>
      <c r="F292" s="457">
        <v>0</v>
      </c>
      <c r="G292" s="457">
        <v>0</v>
      </c>
      <c r="H292" s="457">
        <v>711.16399999999999</v>
      </c>
      <c r="I292" s="457">
        <v>0</v>
      </c>
      <c r="J292" s="457">
        <v>0</v>
      </c>
      <c r="K292" s="457">
        <v>0</v>
      </c>
      <c r="L292" s="457">
        <v>0</v>
      </c>
      <c r="M292" s="457">
        <v>0</v>
      </c>
      <c r="N292" s="457">
        <v>12344.333000000001</v>
      </c>
      <c r="O292" s="457">
        <v>477.62900000000002</v>
      </c>
      <c r="P292" s="457">
        <v>0</v>
      </c>
      <c r="Q292" s="457">
        <v>0</v>
      </c>
      <c r="R292" s="457">
        <v>0</v>
      </c>
      <c r="S292" s="457">
        <v>0</v>
      </c>
      <c r="T292" s="457">
        <v>0</v>
      </c>
      <c r="U292" s="457">
        <v>0</v>
      </c>
      <c r="V292" s="457">
        <v>0</v>
      </c>
      <c r="W292" s="457">
        <v>0</v>
      </c>
      <c r="X292" s="457">
        <v>0</v>
      </c>
      <c r="Y292" s="457">
        <v>0</v>
      </c>
      <c r="Z292" s="457">
        <v>0</v>
      </c>
      <c r="AA292" s="457">
        <v>0</v>
      </c>
      <c r="AB292" s="457">
        <v>0</v>
      </c>
      <c r="AC292" s="457">
        <v>0</v>
      </c>
      <c r="AD292" s="457">
        <v>0</v>
      </c>
      <c r="AE292" s="457">
        <v>0</v>
      </c>
      <c r="AF292" s="457">
        <v>0</v>
      </c>
      <c r="AG292" s="457">
        <v>0</v>
      </c>
      <c r="AH292" s="457">
        <v>0</v>
      </c>
      <c r="AI292" s="457">
        <v>1493.136</v>
      </c>
      <c r="AJ292" s="457">
        <v>0</v>
      </c>
      <c r="AK292" s="457">
        <v>0</v>
      </c>
      <c r="AL292" s="457">
        <v>0</v>
      </c>
      <c r="AM292" s="457">
        <v>0</v>
      </c>
      <c r="AN292" s="457">
        <v>0</v>
      </c>
      <c r="AO292" s="457">
        <v>201865.05600000001</v>
      </c>
      <c r="AP292" s="457">
        <v>3009.8130000000001</v>
      </c>
      <c r="AQ292" s="457">
        <v>48820</v>
      </c>
      <c r="AR292" s="457">
        <v>0</v>
      </c>
      <c r="AS292" s="457">
        <v>1750</v>
      </c>
      <c r="AT292" s="457">
        <v>0</v>
      </c>
      <c r="AU292" s="457">
        <v>5459.8159999999998</v>
      </c>
      <c r="AV292" s="457">
        <v>430.63400000000001</v>
      </c>
      <c r="AW292" s="457">
        <v>0</v>
      </c>
      <c r="AX292" s="457">
        <v>8168.5190000000002</v>
      </c>
      <c r="AY292" s="457">
        <v>135.32300000000001</v>
      </c>
      <c r="AZ292" s="457">
        <v>0</v>
      </c>
      <c r="BA292" s="457">
        <v>0</v>
      </c>
      <c r="BB292" s="457">
        <v>0</v>
      </c>
      <c r="BC292" s="457">
        <v>0</v>
      </c>
      <c r="BD292" s="457">
        <v>210.017</v>
      </c>
      <c r="BE292" s="457">
        <v>12.523999999999999</v>
      </c>
      <c r="BF292" s="457">
        <v>0</v>
      </c>
      <c r="BG292" s="457">
        <v>180.85599999999999</v>
      </c>
      <c r="BH292" s="457">
        <v>0</v>
      </c>
      <c r="BI292" s="457">
        <v>0</v>
      </c>
      <c r="BJ292" s="457">
        <v>0</v>
      </c>
      <c r="BK292" s="457">
        <v>0</v>
      </c>
      <c r="BL292" s="457">
        <v>0</v>
      </c>
      <c r="BM292" s="457">
        <v>496.32799999999997</v>
      </c>
      <c r="BN292" s="457">
        <v>48.774999999999999</v>
      </c>
      <c r="BO292" s="457">
        <v>0</v>
      </c>
      <c r="BP292" s="457">
        <v>2749.2559999999999</v>
      </c>
      <c r="BQ292" s="457">
        <v>0</v>
      </c>
      <c r="BR292" s="457">
        <v>0</v>
      </c>
      <c r="BS292" s="457">
        <v>0</v>
      </c>
      <c r="BT292" s="457">
        <v>0</v>
      </c>
      <c r="BU292" s="457">
        <v>0</v>
      </c>
      <c r="BV292" s="457">
        <v>0</v>
      </c>
      <c r="BW292" s="457">
        <v>0</v>
      </c>
      <c r="BX292" s="457">
        <v>0</v>
      </c>
      <c r="BY292" s="457">
        <v>0</v>
      </c>
      <c r="BZ292" s="457">
        <v>0</v>
      </c>
      <c r="CA292" s="457">
        <v>0</v>
      </c>
      <c r="CB292" s="457">
        <v>0</v>
      </c>
      <c r="CC292" s="457">
        <v>0</v>
      </c>
      <c r="CD292" s="457">
        <v>0</v>
      </c>
      <c r="CE292" s="457">
        <v>1994.4690000000001</v>
      </c>
      <c r="CF292" s="457">
        <v>0</v>
      </c>
      <c r="CG292" s="457">
        <v>0</v>
      </c>
      <c r="CH292" s="457">
        <v>0</v>
      </c>
      <c r="CI292" s="457">
        <v>0</v>
      </c>
      <c r="CJ292" s="457">
        <v>0</v>
      </c>
      <c r="CK292" s="457">
        <v>0</v>
      </c>
      <c r="CL292" s="457">
        <v>0</v>
      </c>
      <c r="CM292" s="457">
        <v>0</v>
      </c>
      <c r="CN292" s="457">
        <v>0</v>
      </c>
      <c r="CO292" s="457">
        <v>0</v>
      </c>
      <c r="CP292" s="457">
        <v>0</v>
      </c>
      <c r="CQ292" s="457">
        <v>0</v>
      </c>
      <c r="CR292" s="457">
        <v>0</v>
      </c>
      <c r="CS292" s="457">
        <v>0</v>
      </c>
      <c r="CT292" s="457">
        <v>1079.098</v>
      </c>
      <c r="CU292" s="457">
        <v>1629.5</v>
      </c>
      <c r="CV292" s="457">
        <v>0</v>
      </c>
      <c r="CW292" s="457">
        <v>12325.864</v>
      </c>
      <c r="CX292" s="457">
        <v>2470.5949999999998</v>
      </c>
      <c r="CY292" s="457">
        <v>0</v>
      </c>
      <c r="CZ292" s="457">
        <v>0</v>
      </c>
      <c r="DA292" s="457">
        <v>0</v>
      </c>
      <c r="DB292" s="457">
        <v>0</v>
      </c>
      <c r="DC292" s="457">
        <v>0</v>
      </c>
      <c r="DD292" s="457">
        <v>0</v>
      </c>
      <c r="DE292" s="457">
        <v>0</v>
      </c>
      <c r="DF292" s="457">
        <v>0</v>
      </c>
      <c r="DG292" s="457">
        <v>0</v>
      </c>
      <c r="DH292" s="457">
        <v>0</v>
      </c>
      <c r="DI292" s="457">
        <v>24409.986000000001</v>
      </c>
      <c r="DJ292" s="457">
        <v>0</v>
      </c>
      <c r="DK292" s="457">
        <v>2815</v>
      </c>
      <c r="DL292" s="457">
        <v>0</v>
      </c>
      <c r="DM292" s="457">
        <v>0</v>
      </c>
      <c r="DN292" s="457">
        <v>0</v>
      </c>
      <c r="DO292" s="457">
        <v>0</v>
      </c>
      <c r="DP292" s="457">
        <v>0</v>
      </c>
      <c r="DQ292" s="457">
        <v>0</v>
      </c>
      <c r="DR292" s="457">
        <v>1848202</v>
      </c>
      <c r="DS292" s="457">
        <v>324535</v>
      </c>
      <c r="DT292" s="457">
        <v>1159304</v>
      </c>
      <c r="DU292" s="457">
        <v>89046</v>
      </c>
      <c r="DV292" s="457">
        <v>53249</v>
      </c>
      <c r="DW292" s="457">
        <v>102413</v>
      </c>
      <c r="DX292" s="457">
        <v>0</v>
      </c>
      <c r="DY292" s="362">
        <v>0</v>
      </c>
      <c r="DZ292">
        <v>0</v>
      </c>
      <c r="EA292">
        <v>40766</v>
      </c>
    </row>
    <row r="293" spans="1:131">
      <c r="A293" s="362" t="s">
        <v>2948</v>
      </c>
      <c r="B293" s="457">
        <v>1936.2919999999999</v>
      </c>
      <c r="C293" s="457">
        <v>0</v>
      </c>
      <c r="D293" s="457">
        <v>0</v>
      </c>
      <c r="E293" s="457">
        <v>4334.366</v>
      </c>
      <c r="F293" s="457">
        <v>0</v>
      </c>
      <c r="G293" s="457">
        <v>0</v>
      </c>
      <c r="H293" s="457">
        <v>5210.598</v>
      </c>
      <c r="I293" s="457">
        <v>0</v>
      </c>
      <c r="J293" s="457">
        <v>0</v>
      </c>
      <c r="K293" s="457">
        <v>0</v>
      </c>
      <c r="L293" s="457">
        <v>0</v>
      </c>
      <c r="M293" s="457">
        <v>0</v>
      </c>
      <c r="N293" s="457">
        <v>8212</v>
      </c>
      <c r="O293" s="457">
        <v>0</v>
      </c>
      <c r="P293" s="457">
        <v>0</v>
      </c>
      <c r="Q293" s="457">
        <v>257.02300000000002</v>
      </c>
      <c r="R293" s="457">
        <v>0</v>
      </c>
      <c r="S293" s="457">
        <v>0</v>
      </c>
      <c r="T293" s="457">
        <v>0</v>
      </c>
      <c r="U293" s="457">
        <v>0</v>
      </c>
      <c r="V293" s="457">
        <v>0</v>
      </c>
      <c r="W293" s="457">
        <v>0</v>
      </c>
      <c r="X293" s="457">
        <v>0</v>
      </c>
      <c r="Y293" s="457">
        <v>0</v>
      </c>
      <c r="Z293" s="457">
        <v>0</v>
      </c>
      <c r="AA293" s="457">
        <v>0</v>
      </c>
      <c r="AB293" s="457">
        <v>0</v>
      </c>
      <c r="AC293" s="457">
        <v>0</v>
      </c>
      <c r="AD293" s="457">
        <v>0</v>
      </c>
      <c r="AE293" s="457">
        <v>0</v>
      </c>
      <c r="AF293" s="457">
        <v>0</v>
      </c>
      <c r="AG293" s="457">
        <v>0</v>
      </c>
      <c r="AH293" s="457">
        <v>0</v>
      </c>
      <c r="AI293" s="457">
        <v>946.13400000000001</v>
      </c>
      <c r="AJ293" s="457">
        <v>0</v>
      </c>
      <c r="AK293" s="457">
        <v>0</v>
      </c>
      <c r="AL293" s="457">
        <v>25.053000000000001</v>
      </c>
      <c r="AM293" s="457">
        <v>0</v>
      </c>
      <c r="AN293" s="457">
        <v>0</v>
      </c>
      <c r="AO293" s="457">
        <v>44023.767</v>
      </c>
      <c r="AP293" s="457">
        <v>7040.6289999999999</v>
      </c>
      <c r="AQ293" s="457">
        <v>9842</v>
      </c>
      <c r="AR293" s="457">
        <v>6</v>
      </c>
      <c r="AS293" s="457">
        <v>0</v>
      </c>
      <c r="AT293" s="457">
        <v>0</v>
      </c>
      <c r="AU293" s="457">
        <v>140.696</v>
      </c>
      <c r="AV293" s="457">
        <v>0</v>
      </c>
      <c r="AW293" s="457">
        <v>0</v>
      </c>
      <c r="AX293" s="457">
        <v>786.548</v>
      </c>
      <c r="AY293" s="457">
        <v>0</v>
      </c>
      <c r="AZ293" s="457">
        <v>0</v>
      </c>
      <c r="BA293" s="457">
        <v>0</v>
      </c>
      <c r="BB293" s="457">
        <v>0</v>
      </c>
      <c r="BC293" s="457">
        <v>0</v>
      </c>
      <c r="BD293" s="457">
        <v>42</v>
      </c>
      <c r="BE293" s="457">
        <v>0</v>
      </c>
      <c r="BF293" s="457">
        <v>0</v>
      </c>
      <c r="BG293" s="457">
        <v>0</v>
      </c>
      <c r="BH293" s="457">
        <v>0</v>
      </c>
      <c r="BI293" s="457">
        <v>0</v>
      </c>
      <c r="BJ293" s="457">
        <v>0</v>
      </c>
      <c r="BK293" s="457">
        <v>0</v>
      </c>
      <c r="BL293" s="457">
        <v>0</v>
      </c>
      <c r="BM293" s="457">
        <v>79</v>
      </c>
      <c r="BN293" s="457">
        <v>0</v>
      </c>
      <c r="BO293" s="457">
        <v>0</v>
      </c>
      <c r="BP293" s="457">
        <v>211</v>
      </c>
      <c r="BQ293" s="457">
        <v>0</v>
      </c>
      <c r="BR293" s="457">
        <v>0</v>
      </c>
      <c r="BS293" s="457">
        <v>0</v>
      </c>
      <c r="BT293" s="457">
        <v>0</v>
      </c>
      <c r="BU293" s="457">
        <v>0</v>
      </c>
      <c r="BV293" s="457">
        <v>8.5139999999999993</v>
      </c>
      <c r="BW293" s="457">
        <v>0</v>
      </c>
      <c r="BX293" s="457">
        <v>0</v>
      </c>
      <c r="BY293" s="457">
        <v>0</v>
      </c>
      <c r="BZ293" s="457">
        <v>0</v>
      </c>
      <c r="CA293" s="457">
        <v>0</v>
      </c>
      <c r="CB293" s="457">
        <v>213.1</v>
      </c>
      <c r="CC293" s="457">
        <v>0</v>
      </c>
      <c r="CD293" s="457">
        <v>0</v>
      </c>
      <c r="CE293" s="457">
        <v>3753.076</v>
      </c>
      <c r="CF293" s="457">
        <v>0</v>
      </c>
      <c r="CG293" s="457">
        <v>0</v>
      </c>
      <c r="CH293" s="457">
        <v>8736.6610000000001</v>
      </c>
      <c r="CI293" s="457">
        <v>0</v>
      </c>
      <c r="CJ293" s="457">
        <v>0</v>
      </c>
      <c r="CK293" s="457">
        <v>0</v>
      </c>
      <c r="CL293" s="457">
        <v>0</v>
      </c>
      <c r="CM293" s="457">
        <v>0</v>
      </c>
      <c r="CN293" s="457">
        <v>0</v>
      </c>
      <c r="CO293" s="457">
        <v>0</v>
      </c>
      <c r="CP293" s="457">
        <v>0</v>
      </c>
      <c r="CQ293" s="457">
        <v>0</v>
      </c>
      <c r="CR293" s="457">
        <v>0</v>
      </c>
      <c r="CS293" s="457">
        <v>0</v>
      </c>
      <c r="CT293" s="457">
        <v>345.5</v>
      </c>
      <c r="CU293" s="457">
        <v>0</v>
      </c>
      <c r="CV293" s="457">
        <v>0</v>
      </c>
      <c r="CW293" s="457">
        <v>9468.1200000000008</v>
      </c>
      <c r="CX293" s="457">
        <v>0</v>
      </c>
      <c r="CY293" s="457">
        <v>0</v>
      </c>
      <c r="CZ293" s="457">
        <v>1579.06</v>
      </c>
      <c r="DA293" s="457">
        <v>0</v>
      </c>
      <c r="DB293" s="457">
        <v>0</v>
      </c>
      <c r="DC293" s="457">
        <v>0</v>
      </c>
      <c r="DD293" s="457">
        <v>0</v>
      </c>
      <c r="DE293" s="457">
        <v>0</v>
      </c>
      <c r="DF293" s="457">
        <v>0</v>
      </c>
      <c r="DG293" s="457">
        <v>0</v>
      </c>
      <c r="DH293" s="457">
        <v>0</v>
      </c>
      <c r="DI293" s="457">
        <v>1540.7349999999999</v>
      </c>
      <c r="DJ293" s="457">
        <v>0</v>
      </c>
      <c r="DK293" s="457">
        <v>3005</v>
      </c>
      <c r="DL293" s="457">
        <v>8.51</v>
      </c>
      <c r="DM293" s="457">
        <v>0</v>
      </c>
      <c r="DN293" s="457">
        <v>0</v>
      </c>
      <c r="DO293" s="457">
        <v>0</v>
      </c>
      <c r="DP293" s="457">
        <v>0</v>
      </c>
      <c r="DQ293" s="457">
        <v>0</v>
      </c>
      <c r="DR293" s="457">
        <v>545532</v>
      </c>
      <c r="DS293" s="457">
        <v>291540</v>
      </c>
      <c r="DT293" s="457">
        <v>422326</v>
      </c>
      <c r="DU293" s="457">
        <v>0</v>
      </c>
      <c r="DV293" s="457">
        <v>5790</v>
      </c>
      <c r="DW293" s="457">
        <v>25533</v>
      </c>
      <c r="DX293" s="457">
        <v>3659</v>
      </c>
      <c r="DY293" s="362">
        <v>27058</v>
      </c>
      <c r="DZ293">
        <v>40324</v>
      </c>
      <c r="EA293">
        <v>20078</v>
      </c>
    </row>
    <row r="294" spans="1:131">
      <c r="A294" s="362" t="s">
        <v>3008</v>
      </c>
      <c r="B294" s="457">
        <v>7134</v>
      </c>
      <c r="C294" s="457">
        <v>282</v>
      </c>
      <c r="D294" s="457">
        <v>0</v>
      </c>
      <c r="E294" s="457">
        <v>11090</v>
      </c>
      <c r="F294" s="457">
        <v>2010</v>
      </c>
      <c r="G294" s="457">
        <v>0</v>
      </c>
      <c r="H294" s="457">
        <v>666</v>
      </c>
      <c r="I294" s="457">
        <v>0</v>
      </c>
      <c r="J294" s="457">
        <v>0</v>
      </c>
      <c r="K294" s="457">
        <v>285</v>
      </c>
      <c r="L294" s="457">
        <v>181</v>
      </c>
      <c r="M294" s="457">
        <v>0</v>
      </c>
      <c r="N294" s="457">
        <v>11302</v>
      </c>
      <c r="O294" s="457">
        <v>0</v>
      </c>
      <c r="P294" s="457">
        <v>0</v>
      </c>
      <c r="Q294" s="457">
        <v>0</v>
      </c>
      <c r="R294" s="457">
        <v>0</v>
      </c>
      <c r="S294" s="457">
        <v>0</v>
      </c>
      <c r="T294" s="457">
        <v>0</v>
      </c>
      <c r="U294" s="457">
        <v>0</v>
      </c>
      <c r="V294" s="457">
        <v>0</v>
      </c>
      <c r="W294" s="457">
        <v>0</v>
      </c>
      <c r="X294" s="457">
        <v>500</v>
      </c>
      <c r="Y294" s="457">
        <v>0</v>
      </c>
      <c r="Z294" s="457">
        <v>0</v>
      </c>
      <c r="AA294" s="457">
        <v>0</v>
      </c>
      <c r="AB294" s="457">
        <v>0</v>
      </c>
      <c r="AC294" s="457">
        <v>0</v>
      </c>
      <c r="AD294" s="457">
        <v>0</v>
      </c>
      <c r="AE294" s="457">
        <v>0</v>
      </c>
      <c r="AF294" s="457">
        <v>220</v>
      </c>
      <c r="AG294" s="457">
        <v>0</v>
      </c>
      <c r="AH294" s="457">
        <v>0</v>
      </c>
      <c r="AI294" s="457">
        <v>357</v>
      </c>
      <c r="AJ294" s="457">
        <v>897</v>
      </c>
      <c r="AK294" s="457">
        <v>0</v>
      </c>
      <c r="AL294" s="457">
        <v>0</v>
      </c>
      <c r="AM294" s="457">
        <v>-22</v>
      </c>
      <c r="AN294" s="457">
        <v>0</v>
      </c>
      <c r="AO294" s="457">
        <v>65554</v>
      </c>
      <c r="AP294" s="457">
        <v>1759</v>
      </c>
      <c r="AQ294" s="457">
        <v>17213</v>
      </c>
      <c r="AR294" s="457">
        <v>0</v>
      </c>
      <c r="AS294" s="457">
        <v>0</v>
      </c>
      <c r="AT294" s="457">
        <v>0</v>
      </c>
      <c r="AU294" s="457">
        <v>4712</v>
      </c>
      <c r="AV294" s="457">
        <v>47</v>
      </c>
      <c r="AW294" s="457">
        <v>0</v>
      </c>
      <c r="AX294" s="457">
        <v>248</v>
      </c>
      <c r="AY294" s="457">
        <v>0</v>
      </c>
      <c r="AZ294" s="457">
        <v>0</v>
      </c>
      <c r="BA294" s="457">
        <v>0</v>
      </c>
      <c r="BB294" s="457">
        <v>0</v>
      </c>
      <c r="BC294" s="457">
        <v>0</v>
      </c>
      <c r="BD294" s="457">
        <v>800</v>
      </c>
      <c r="BE294" s="457">
        <v>84</v>
      </c>
      <c r="BF294" s="457">
        <v>0</v>
      </c>
      <c r="BG294" s="457">
        <v>0</v>
      </c>
      <c r="BH294" s="457">
        <v>0</v>
      </c>
      <c r="BI294" s="457">
        <v>0</v>
      </c>
      <c r="BJ294" s="457">
        <v>0</v>
      </c>
      <c r="BK294" s="457">
        <v>0</v>
      </c>
      <c r="BL294" s="457">
        <v>0</v>
      </c>
      <c r="BM294" s="457">
        <v>219</v>
      </c>
      <c r="BN294" s="457">
        <v>0</v>
      </c>
      <c r="BO294" s="457">
        <v>0</v>
      </c>
      <c r="BP294" s="457">
        <v>0</v>
      </c>
      <c r="BQ294" s="457">
        <v>0</v>
      </c>
      <c r="BR294" s="457">
        <v>0</v>
      </c>
      <c r="BS294" s="457">
        <v>0</v>
      </c>
      <c r="BT294" s="457">
        <v>0</v>
      </c>
      <c r="BU294" s="457">
        <v>0</v>
      </c>
      <c r="BV294" s="457">
        <v>60</v>
      </c>
      <c r="BW294" s="457">
        <v>0</v>
      </c>
      <c r="BX294" s="457">
        <v>0</v>
      </c>
      <c r="BY294" s="457">
        <v>0</v>
      </c>
      <c r="BZ294" s="457">
        <v>0</v>
      </c>
      <c r="CA294" s="457">
        <v>0</v>
      </c>
      <c r="CB294" s="457">
        <v>0</v>
      </c>
      <c r="CC294" s="457">
        <v>0</v>
      </c>
      <c r="CD294" s="457">
        <v>0</v>
      </c>
      <c r="CE294" s="457">
        <v>1896</v>
      </c>
      <c r="CF294" s="457">
        <v>0</v>
      </c>
      <c r="CG294" s="457">
        <v>0</v>
      </c>
      <c r="CH294" s="457">
        <v>0</v>
      </c>
      <c r="CI294" s="457">
        <v>0</v>
      </c>
      <c r="CJ294" s="457">
        <v>0</v>
      </c>
      <c r="CK294" s="457">
        <v>0</v>
      </c>
      <c r="CL294" s="457">
        <v>0</v>
      </c>
      <c r="CM294" s="457">
        <v>0</v>
      </c>
      <c r="CN294" s="457">
        <v>101</v>
      </c>
      <c r="CO294" s="457">
        <v>0</v>
      </c>
      <c r="CP294" s="457">
        <v>0</v>
      </c>
      <c r="CQ294" s="457">
        <v>0</v>
      </c>
      <c r="CR294" s="457">
        <v>0</v>
      </c>
      <c r="CS294" s="457">
        <v>0</v>
      </c>
      <c r="CT294" s="457">
        <v>336</v>
      </c>
      <c r="CU294" s="457">
        <v>167</v>
      </c>
      <c r="CV294" s="457">
        <v>0</v>
      </c>
      <c r="CW294" s="457">
        <v>0</v>
      </c>
      <c r="CX294" s="457">
        <v>35</v>
      </c>
      <c r="CY294" s="457">
        <v>210</v>
      </c>
      <c r="CZ294" s="457">
        <v>0</v>
      </c>
      <c r="DA294" s="457">
        <v>0</v>
      </c>
      <c r="DB294" s="457">
        <v>0</v>
      </c>
      <c r="DC294" s="457">
        <v>0</v>
      </c>
      <c r="DD294" s="457">
        <v>0</v>
      </c>
      <c r="DE294" s="457">
        <v>0</v>
      </c>
      <c r="DF294" s="457">
        <v>0</v>
      </c>
      <c r="DG294" s="457">
        <v>0</v>
      </c>
      <c r="DH294" s="457">
        <v>0</v>
      </c>
      <c r="DI294" s="457">
        <v>15132</v>
      </c>
      <c r="DJ294" s="457">
        <v>0</v>
      </c>
      <c r="DK294" s="457">
        <v>0</v>
      </c>
      <c r="DL294" s="457">
        <v>0</v>
      </c>
      <c r="DM294" s="457">
        <v>0</v>
      </c>
      <c r="DN294" s="457">
        <v>0</v>
      </c>
      <c r="DO294" s="457">
        <v>0</v>
      </c>
      <c r="DP294" s="457">
        <v>0</v>
      </c>
      <c r="DQ294" s="457">
        <v>0</v>
      </c>
      <c r="DR294" s="457">
        <v>629270</v>
      </c>
      <c r="DS294" s="457">
        <v>200052</v>
      </c>
      <c r="DT294" s="457">
        <v>68709</v>
      </c>
      <c r="DU294" s="457">
        <v>62803</v>
      </c>
      <c r="DV294" s="457">
        <v>181286</v>
      </c>
      <c r="DW294" s="457">
        <v>150280</v>
      </c>
      <c r="DX294" s="457">
        <v>9816</v>
      </c>
      <c r="DY294" s="362">
        <v>29430</v>
      </c>
      <c r="DZ294">
        <v>3127</v>
      </c>
      <c r="EA294">
        <v>2721</v>
      </c>
    </row>
    <row r="295" spans="1:131">
      <c r="A295" s="362" t="s">
        <v>3032</v>
      </c>
      <c r="B295" s="457">
        <v>4310.6000000000004</v>
      </c>
      <c r="C295" s="457">
        <v>0</v>
      </c>
      <c r="D295" s="457">
        <v>0</v>
      </c>
      <c r="E295" s="457">
        <v>4002.18145</v>
      </c>
      <c r="F295" s="457">
        <v>0</v>
      </c>
      <c r="G295" s="457">
        <v>0</v>
      </c>
      <c r="H295" s="457">
        <v>3674.2090800000001</v>
      </c>
      <c r="I295" s="457">
        <v>0</v>
      </c>
      <c r="J295" s="457">
        <v>0</v>
      </c>
      <c r="K295" s="457">
        <v>0</v>
      </c>
      <c r="L295" s="457">
        <v>0</v>
      </c>
      <c r="M295" s="457">
        <v>0</v>
      </c>
      <c r="N295" s="457">
        <v>6014.8247499999998</v>
      </c>
      <c r="O295" s="457">
        <v>0</v>
      </c>
      <c r="P295" s="457">
        <v>0</v>
      </c>
      <c r="Q295" s="457">
        <v>0</v>
      </c>
      <c r="R295" s="457">
        <v>0</v>
      </c>
      <c r="S295" s="457">
        <v>0</v>
      </c>
      <c r="T295" s="457">
        <v>0</v>
      </c>
      <c r="U295" s="457">
        <v>0</v>
      </c>
      <c r="V295" s="457">
        <v>0</v>
      </c>
      <c r="W295" s="457">
        <v>1418.07</v>
      </c>
      <c r="X295" s="457">
        <v>0</v>
      </c>
      <c r="Y295" s="457">
        <v>0</v>
      </c>
      <c r="Z295" s="457">
        <v>0</v>
      </c>
      <c r="AA295" s="457">
        <v>0</v>
      </c>
      <c r="AB295" s="457">
        <v>0</v>
      </c>
      <c r="AC295" s="457">
        <v>0</v>
      </c>
      <c r="AD295" s="457">
        <v>0</v>
      </c>
      <c r="AE295" s="457">
        <v>0</v>
      </c>
      <c r="AF295" s="457">
        <v>0</v>
      </c>
      <c r="AG295" s="457">
        <v>0</v>
      </c>
      <c r="AH295" s="457">
        <v>0</v>
      </c>
      <c r="AI295" s="457">
        <v>2266.7851799999999</v>
      </c>
      <c r="AJ295" s="457">
        <v>631.51094000000001</v>
      </c>
      <c r="AK295" s="457">
        <v>0</v>
      </c>
      <c r="AL295" s="457">
        <v>22.62687</v>
      </c>
      <c r="AM295" s="457">
        <v>0</v>
      </c>
      <c r="AN295" s="457">
        <v>0</v>
      </c>
      <c r="AO295" s="457">
        <v>71425.416429999997</v>
      </c>
      <c r="AP295" s="457">
        <v>4.4874299999999998</v>
      </c>
      <c r="AQ295" s="457">
        <v>39150</v>
      </c>
      <c r="AR295" s="457">
        <v>15223.95174</v>
      </c>
      <c r="AS295" s="457">
        <v>341.34</v>
      </c>
      <c r="AT295" s="457">
        <v>0</v>
      </c>
      <c r="AU295" s="457">
        <v>2329.2684599999998</v>
      </c>
      <c r="AV295" s="457">
        <v>0</v>
      </c>
      <c r="AW295" s="457">
        <v>0</v>
      </c>
      <c r="AX295" s="457">
        <v>4030.39806</v>
      </c>
      <c r="AY295" s="457">
        <v>0</v>
      </c>
      <c r="AZ295" s="457">
        <v>0</v>
      </c>
      <c r="BA295" s="457">
        <v>0</v>
      </c>
      <c r="BB295" s="457">
        <v>0</v>
      </c>
      <c r="BC295" s="457">
        <v>0</v>
      </c>
      <c r="BD295" s="457">
        <v>249.96735000000001</v>
      </c>
      <c r="BE295" s="457">
        <v>0</v>
      </c>
      <c r="BF295" s="457">
        <v>0</v>
      </c>
      <c r="BG295" s="457">
        <v>2208.9869600000002</v>
      </c>
      <c r="BH295" s="457">
        <v>0</v>
      </c>
      <c r="BI295" s="457">
        <v>0</v>
      </c>
      <c r="BJ295" s="457">
        <v>0</v>
      </c>
      <c r="BK295" s="457">
        <v>0</v>
      </c>
      <c r="BL295" s="457">
        <v>0</v>
      </c>
      <c r="BM295" s="457">
        <v>0</v>
      </c>
      <c r="BN295" s="457">
        <v>0</v>
      </c>
      <c r="BO295" s="457">
        <v>0</v>
      </c>
      <c r="BP295" s="457">
        <v>47.395000000000003</v>
      </c>
      <c r="BQ295" s="457">
        <v>0</v>
      </c>
      <c r="BR295" s="457">
        <v>0</v>
      </c>
      <c r="BS295" s="457">
        <v>0</v>
      </c>
      <c r="BT295" s="457">
        <v>0</v>
      </c>
      <c r="BU295" s="457">
        <v>0</v>
      </c>
      <c r="BV295" s="457">
        <v>0</v>
      </c>
      <c r="BW295" s="457">
        <v>0</v>
      </c>
      <c r="BX295" s="457">
        <v>0</v>
      </c>
      <c r="BY295" s="457">
        <v>0</v>
      </c>
      <c r="BZ295" s="457">
        <v>0</v>
      </c>
      <c r="CA295" s="457">
        <v>0</v>
      </c>
      <c r="CB295" s="457">
        <v>0</v>
      </c>
      <c r="CC295" s="457">
        <v>0</v>
      </c>
      <c r="CD295" s="457">
        <v>0</v>
      </c>
      <c r="CE295" s="457">
        <v>1445.41048</v>
      </c>
      <c r="CF295" s="457">
        <v>0</v>
      </c>
      <c r="CG295" s="457">
        <v>0</v>
      </c>
      <c r="CH295" s="457">
        <v>0</v>
      </c>
      <c r="CI295" s="457">
        <v>0</v>
      </c>
      <c r="CJ295" s="457">
        <v>0</v>
      </c>
      <c r="CK295" s="457">
        <v>0</v>
      </c>
      <c r="CL295" s="457">
        <v>0</v>
      </c>
      <c r="CM295" s="457">
        <v>0</v>
      </c>
      <c r="CN295" s="457">
        <v>0</v>
      </c>
      <c r="CO295" s="457">
        <v>0</v>
      </c>
      <c r="CP295" s="457">
        <v>0</v>
      </c>
      <c r="CQ295" s="457">
        <v>0</v>
      </c>
      <c r="CR295" s="457">
        <v>0</v>
      </c>
      <c r="CS295" s="457">
        <v>0</v>
      </c>
      <c r="CT295" s="457">
        <v>572.12007000000006</v>
      </c>
      <c r="CU295" s="457">
        <v>0</v>
      </c>
      <c r="CV295" s="457">
        <v>0</v>
      </c>
      <c r="CW295" s="457">
        <v>10401.589400000001</v>
      </c>
      <c r="CX295" s="457">
        <v>2.11382</v>
      </c>
      <c r="CY295" s="457">
        <v>0</v>
      </c>
      <c r="CZ295" s="457">
        <v>1175.1295700000001</v>
      </c>
      <c r="DA295" s="457">
        <v>0</v>
      </c>
      <c r="DB295" s="457">
        <v>0</v>
      </c>
      <c r="DC295" s="457">
        <v>0</v>
      </c>
      <c r="DD295" s="457">
        <v>0</v>
      </c>
      <c r="DE295" s="457">
        <v>0</v>
      </c>
      <c r="DF295" s="457">
        <v>0</v>
      </c>
      <c r="DG295" s="457">
        <v>0</v>
      </c>
      <c r="DH295" s="457">
        <v>0</v>
      </c>
      <c r="DI295" s="457">
        <v>0</v>
      </c>
      <c r="DJ295" s="457">
        <v>0</v>
      </c>
      <c r="DK295" s="457">
        <v>0</v>
      </c>
      <c r="DL295" s="457">
        <v>0</v>
      </c>
      <c r="DM295" s="457">
        <v>0</v>
      </c>
      <c r="DN295" s="457">
        <v>0</v>
      </c>
      <c r="DO295" s="457">
        <v>0</v>
      </c>
      <c r="DP295" s="457">
        <v>0</v>
      </c>
      <c r="DQ295" s="457">
        <v>0</v>
      </c>
      <c r="DR295" s="457">
        <v>690738.80894000002</v>
      </c>
      <c r="DS295" s="457">
        <v>341333</v>
      </c>
      <c r="DT295" s="457">
        <v>537733</v>
      </c>
      <c r="DU295" s="457">
        <v>32565</v>
      </c>
      <c r="DV295" s="457">
        <v>80061</v>
      </c>
      <c r="DW295" s="457">
        <v>40413</v>
      </c>
      <c r="DX295" s="457">
        <v>0</v>
      </c>
      <c r="DY295" s="362">
        <v>0.2</v>
      </c>
      <c r="DZ295">
        <v>0</v>
      </c>
      <c r="EA295">
        <v>25318</v>
      </c>
    </row>
    <row r="296" spans="1:131">
      <c r="A296" s="362" t="s">
        <v>3035</v>
      </c>
      <c r="B296" s="457">
        <v>5804</v>
      </c>
      <c r="C296" s="457">
        <v>0</v>
      </c>
      <c r="D296" s="457">
        <v>0</v>
      </c>
      <c r="E296" s="457">
        <v>318</v>
      </c>
      <c r="F296" s="457">
        <v>0</v>
      </c>
      <c r="G296" s="457">
        <v>0</v>
      </c>
      <c r="H296" s="457">
        <v>17404</v>
      </c>
      <c r="I296" s="457">
        <v>0</v>
      </c>
      <c r="J296" s="457">
        <v>0</v>
      </c>
      <c r="K296" s="457">
        <v>714</v>
      </c>
      <c r="L296" s="457">
        <v>92</v>
      </c>
      <c r="M296" s="457">
        <v>0</v>
      </c>
      <c r="N296" s="457">
        <v>17693</v>
      </c>
      <c r="O296" s="457">
        <v>0</v>
      </c>
      <c r="P296" s="457">
        <v>0</v>
      </c>
      <c r="Q296" s="457">
        <v>645</v>
      </c>
      <c r="R296" s="457">
        <v>0</v>
      </c>
      <c r="S296" s="457">
        <v>0</v>
      </c>
      <c r="T296" s="457">
        <v>0</v>
      </c>
      <c r="U296" s="457">
        <v>0</v>
      </c>
      <c r="V296" s="457">
        <v>0</v>
      </c>
      <c r="W296" s="457">
        <v>162</v>
      </c>
      <c r="X296" s="457">
        <v>100</v>
      </c>
      <c r="Y296" s="457">
        <v>0</v>
      </c>
      <c r="Z296" s="457">
        <v>0</v>
      </c>
      <c r="AA296" s="457">
        <v>0</v>
      </c>
      <c r="AB296" s="457">
        <v>0</v>
      </c>
      <c r="AC296" s="457">
        <v>0</v>
      </c>
      <c r="AD296" s="457">
        <v>0</v>
      </c>
      <c r="AE296" s="457">
        <v>0</v>
      </c>
      <c r="AF296" s="457">
        <v>0</v>
      </c>
      <c r="AG296" s="457">
        <v>0</v>
      </c>
      <c r="AH296" s="457">
        <v>0</v>
      </c>
      <c r="AI296" s="457">
        <v>7983</v>
      </c>
      <c r="AJ296" s="457">
        <v>47</v>
      </c>
      <c r="AK296" s="457">
        <v>0</v>
      </c>
      <c r="AL296" s="457">
        <v>4693</v>
      </c>
      <c r="AM296" s="457">
        <v>0</v>
      </c>
      <c r="AN296" s="457">
        <v>0</v>
      </c>
      <c r="AO296" s="457">
        <v>108815</v>
      </c>
      <c r="AP296" s="457">
        <v>3555</v>
      </c>
      <c r="AQ296" s="457">
        <v>9054</v>
      </c>
      <c r="AR296" s="457">
        <v>0</v>
      </c>
      <c r="AS296" s="457">
        <v>0</v>
      </c>
      <c r="AT296" s="457">
        <v>0</v>
      </c>
      <c r="AU296" s="457">
        <v>1158</v>
      </c>
      <c r="AV296" s="457">
        <v>0</v>
      </c>
      <c r="AW296" s="457">
        <v>0</v>
      </c>
      <c r="AX296" s="457">
        <v>232</v>
      </c>
      <c r="AY296" s="457">
        <v>0</v>
      </c>
      <c r="AZ296" s="457">
        <v>0</v>
      </c>
      <c r="BA296" s="457">
        <v>0</v>
      </c>
      <c r="BB296" s="457">
        <v>0</v>
      </c>
      <c r="BC296" s="457">
        <v>0</v>
      </c>
      <c r="BD296" s="457">
        <v>315</v>
      </c>
      <c r="BE296" s="457">
        <v>0</v>
      </c>
      <c r="BF296" s="457">
        <v>0</v>
      </c>
      <c r="BG296" s="457">
        <v>272</v>
      </c>
      <c r="BH296" s="457">
        <v>0</v>
      </c>
      <c r="BI296" s="457">
        <v>0</v>
      </c>
      <c r="BJ296" s="457">
        <v>0</v>
      </c>
      <c r="BK296" s="457">
        <v>0</v>
      </c>
      <c r="BL296" s="457">
        <v>0</v>
      </c>
      <c r="BM296" s="457">
        <v>10</v>
      </c>
      <c r="BN296" s="457">
        <v>0</v>
      </c>
      <c r="BO296" s="457">
        <v>0</v>
      </c>
      <c r="BP296" s="457">
        <v>190</v>
      </c>
      <c r="BQ296" s="457">
        <v>0</v>
      </c>
      <c r="BR296" s="457">
        <v>0</v>
      </c>
      <c r="BS296" s="457">
        <v>0</v>
      </c>
      <c r="BT296" s="457">
        <v>0</v>
      </c>
      <c r="BU296" s="457">
        <v>0</v>
      </c>
      <c r="BV296" s="457">
        <v>0</v>
      </c>
      <c r="BW296" s="457">
        <v>0</v>
      </c>
      <c r="BX296" s="457">
        <v>0</v>
      </c>
      <c r="BY296" s="457">
        <v>0</v>
      </c>
      <c r="BZ296" s="457">
        <v>0</v>
      </c>
      <c r="CA296" s="457">
        <v>0</v>
      </c>
      <c r="CB296" s="457">
        <v>0</v>
      </c>
      <c r="CC296" s="457">
        <v>0</v>
      </c>
      <c r="CD296" s="457">
        <v>0</v>
      </c>
      <c r="CE296" s="457">
        <v>6545</v>
      </c>
      <c r="CF296" s="457">
        <v>0</v>
      </c>
      <c r="CG296" s="457">
        <v>0</v>
      </c>
      <c r="CH296" s="457">
        <v>0</v>
      </c>
      <c r="CI296" s="457">
        <v>0</v>
      </c>
      <c r="CJ296" s="457">
        <v>0</v>
      </c>
      <c r="CK296" s="457">
        <v>0</v>
      </c>
      <c r="CL296" s="457">
        <v>0</v>
      </c>
      <c r="CM296" s="457">
        <v>0</v>
      </c>
      <c r="CN296" s="457">
        <v>0</v>
      </c>
      <c r="CO296" s="457">
        <v>0</v>
      </c>
      <c r="CP296" s="457">
        <v>0</v>
      </c>
      <c r="CQ296" s="457">
        <v>0</v>
      </c>
      <c r="CR296" s="457">
        <v>0</v>
      </c>
      <c r="CS296" s="457">
        <v>0</v>
      </c>
      <c r="CT296" s="457">
        <v>1343</v>
      </c>
      <c r="CU296" s="457">
        <v>0</v>
      </c>
      <c r="CV296" s="457">
        <v>0</v>
      </c>
      <c r="CW296" s="457">
        <v>715</v>
      </c>
      <c r="CX296" s="457">
        <v>0</v>
      </c>
      <c r="CY296" s="457">
        <v>0</v>
      </c>
      <c r="CZ296" s="457">
        <v>0</v>
      </c>
      <c r="DA296" s="457">
        <v>0</v>
      </c>
      <c r="DB296" s="457">
        <v>0</v>
      </c>
      <c r="DC296" s="457">
        <v>0</v>
      </c>
      <c r="DD296" s="457">
        <v>0</v>
      </c>
      <c r="DE296" s="457">
        <v>0</v>
      </c>
      <c r="DF296" s="457">
        <v>0</v>
      </c>
      <c r="DG296" s="457">
        <v>0</v>
      </c>
      <c r="DH296" s="457">
        <v>0</v>
      </c>
      <c r="DI296" s="457">
        <v>34504</v>
      </c>
      <c r="DJ296" s="457">
        <v>179</v>
      </c>
      <c r="DK296" s="457">
        <v>1168</v>
      </c>
      <c r="DL296" s="457">
        <v>0</v>
      </c>
      <c r="DM296" s="457">
        <v>0</v>
      </c>
      <c r="DN296" s="457">
        <v>0</v>
      </c>
      <c r="DO296" s="457">
        <v>0</v>
      </c>
      <c r="DP296" s="457">
        <v>0</v>
      </c>
      <c r="DQ296" s="457">
        <v>0</v>
      </c>
      <c r="DR296" s="457">
        <v>179240</v>
      </c>
      <c r="DS296" s="457">
        <v>135570</v>
      </c>
      <c r="DT296" s="457">
        <v>850</v>
      </c>
      <c r="DU296" s="457">
        <v>6366</v>
      </c>
      <c r="DV296" s="457">
        <v>567842</v>
      </c>
      <c r="DW296" s="457">
        <v>0</v>
      </c>
      <c r="DX296" s="457">
        <v>25000</v>
      </c>
      <c r="DY296" s="362">
        <v>21021</v>
      </c>
      <c r="DZ296">
        <v>939</v>
      </c>
      <c r="EA296">
        <v>8363</v>
      </c>
    </row>
    <row r="297" spans="1:131">
      <c r="A297" s="362" t="s">
        <v>3116</v>
      </c>
      <c r="B297" s="457">
        <v>1380.7398599999999</v>
      </c>
      <c r="C297" s="457">
        <v>0</v>
      </c>
      <c r="D297" s="457">
        <v>0</v>
      </c>
      <c r="E297" s="457">
        <v>1079.00323</v>
      </c>
      <c r="F297" s="457">
        <v>0</v>
      </c>
      <c r="G297" s="457">
        <v>0</v>
      </c>
      <c r="H297" s="457">
        <v>1577.5468699999999</v>
      </c>
      <c r="I297" s="457">
        <v>0</v>
      </c>
      <c r="J297" s="457">
        <v>0</v>
      </c>
      <c r="K297" s="457">
        <v>864.89653999999996</v>
      </c>
      <c r="L297" s="457">
        <v>0</v>
      </c>
      <c r="M297" s="457">
        <v>0</v>
      </c>
      <c r="N297" s="457">
        <v>40005.651270000002</v>
      </c>
      <c r="O297" s="457">
        <v>0</v>
      </c>
      <c r="P297" s="457">
        <v>0</v>
      </c>
      <c r="Q297" s="457">
        <v>137.2475</v>
      </c>
      <c r="R297" s="457">
        <v>0</v>
      </c>
      <c r="S297" s="457">
        <v>0</v>
      </c>
      <c r="T297" s="457">
        <v>0</v>
      </c>
      <c r="U297" s="457">
        <v>0</v>
      </c>
      <c r="V297" s="457">
        <v>0</v>
      </c>
      <c r="W297" s="457">
        <v>0</v>
      </c>
      <c r="X297" s="457">
        <v>0</v>
      </c>
      <c r="Y297" s="457">
        <v>0</v>
      </c>
      <c r="Z297" s="457">
        <v>0</v>
      </c>
      <c r="AA297" s="457">
        <v>0</v>
      </c>
      <c r="AB297" s="457">
        <v>0</v>
      </c>
      <c r="AC297" s="457">
        <v>0</v>
      </c>
      <c r="AD297" s="457">
        <v>0</v>
      </c>
      <c r="AE297" s="457">
        <v>0</v>
      </c>
      <c r="AF297" s="457">
        <v>0</v>
      </c>
      <c r="AG297" s="457">
        <v>0</v>
      </c>
      <c r="AH297" s="457">
        <v>0</v>
      </c>
      <c r="AI297" s="457">
        <v>2791.65202</v>
      </c>
      <c r="AJ297" s="457">
        <v>899.19038999999998</v>
      </c>
      <c r="AK297" s="457">
        <v>0</v>
      </c>
      <c r="AL297" s="457">
        <v>0</v>
      </c>
      <c r="AM297" s="457">
        <v>0</v>
      </c>
      <c r="AN297" s="457">
        <v>0</v>
      </c>
      <c r="AO297" s="457">
        <v>276462.24141999998</v>
      </c>
      <c r="AP297" s="457">
        <v>3832.1747399999999</v>
      </c>
      <c r="AQ297" s="457">
        <v>108008.1839</v>
      </c>
      <c r="AR297" s="457">
        <v>0</v>
      </c>
      <c r="AS297" s="457">
        <v>0</v>
      </c>
      <c r="AT297" s="457">
        <v>0</v>
      </c>
      <c r="AU297" s="457">
        <v>10505.82324</v>
      </c>
      <c r="AV297" s="457">
        <v>0</v>
      </c>
      <c r="AW297" s="457">
        <v>0</v>
      </c>
      <c r="AX297" s="457">
        <v>1941.69291</v>
      </c>
      <c r="AY297" s="457">
        <v>0</v>
      </c>
      <c r="AZ297" s="457">
        <v>0</v>
      </c>
      <c r="BA297" s="457">
        <v>0</v>
      </c>
      <c r="BB297" s="457">
        <v>0</v>
      </c>
      <c r="BC297" s="457">
        <v>0</v>
      </c>
      <c r="BD297" s="457">
        <v>417.13693000000001</v>
      </c>
      <c r="BE297" s="457">
        <v>0</v>
      </c>
      <c r="BF297" s="457">
        <v>0</v>
      </c>
      <c r="BG297" s="457">
        <v>3159.2856999999999</v>
      </c>
      <c r="BH297" s="457">
        <v>0</v>
      </c>
      <c r="BI297" s="457">
        <v>0</v>
      </c>
      <c r="BJ297" s="457">
        <v>0</v>
      </c>
      <c r="BK297" s="457">
        <v>0</v>
      </c>
      <c r="BL297" s="457">
        <v>0</v>
      </c>
      <c r="BM297" s="457">
        <v>791.85775000000001</v>
      </c>
      <c r="BN297" s="457">
        <v>0</v>
      </c>
      <c r="BO297" s="457">
        <v>0</v>
      </c>
      <c r="BP297" s="457">
        <v>2202.99226</v>
      </c>
      <c r="BQ297" s="457">
        <v>0</v>
      </c>
      <c r="BR297" s="457">
        <v>0</v>
      </c>
      <c r="BS297" s="457">
        <v>0</v>
      </c>
      <c r="BT297" s="457">
        <v>0</v>
      </c>
      <c r="BU297" s="457">
        <v>0</v>
      </c>
      <c r="BV297" s="457">
        <v>3461.19749</v>
      </c>
      <c r="BW297" s="457">
        <v>0</v>
      </c>
      <c r="BX297" s="457">
        <v>0</v>
      </c>
      <c r="BY297" s="457">
        <v>0</v>
      </c>
      <c r="BZ297" s="457">
        <v>0</v>
      </c>
      <c r="CA297" s="457">
        <v>0</v>
      </c>
      <c r="CB297" s="457">
        <v>4043.7804000000001</v>
      </c>
      <c r="CC297" s="457">
        <v>0</v>
      </c>
      <c r="CD297" s="457">
        <v>0</v>
      </c>
      <c r="CE297" s="457">
        <v>593.49819000000002</v>
      </c>
      <c r="CF297" s="457">
        <v>0</v>
      </c>
      <c r="CG297" s="457">
        <v>0</v>
      </c>
      <c r="CH297" s="457">
        <v>0</v>
      </c>
      <c r="CI297" s="457">
        <v>0</v>
      </c>
      <c r="CJ297" s="457">
        <v>0</v>
      </c>
      <c r="CK297" s="457">
        <v>0</v>
      </c>
      <c r="CL297" s="457">
        <v>0</v>
      </c>
      <c r="CM297" s="457">
        <v>0</v>
      </c>
      <c r="CN297" s="457">
        <v>1461.8040000000001</v>
      </c>
      <c r="CO297" s="457">
        <v>0</v>
      </c>
      <c r="CP297" s="457">
        <v>0</v>
      </c>
      <c r="CQ297" s="457">
        <v>0</v>
      </c>
      <c r="CR297" s="457">
        <v>0</v>
      </c>
      <c r="CS297" s="457">
        <v>0</v>
      </c>
      <c r="CT297" s="457">
        <v>2859.6070300000001</v>
      </c>
      <c r="CU297" s="457">
        <v>0</v>
      </c>
      <c r="CV297" s="457">
        <v>0</v>
      </c>
      <c r="CW297" s="457">
        <v>14231.90403</v>
      </c>
      <c r="CX297" s="457">
        <v>0</v>
      </c>
      <c r="CY297" s="457">
        <v>0</v>
      </c>
      <c r="CZ297" s="457">
        <v>12.645300000000001</v>
      </c>
      <c r="DA297" s="457">
        <v>0</v>
      </c>
      <c r="DB297" s="457">
        <v>0</v>
      </c>
      <c r="DC297" s="457">
        <v>0</v>
      </c>
      <c r="DD297" s="457">
        <v>0</v>
      </c>
      <c r="DE297" s="457">
        <v>0</v>
      </c>
      <c r="DF297" s="457">
        <v>0</v>
      </c>
      <c r="DG297" s="457">
        <v>0</v>
      </c>
      <c r="DH297" s="457">
        <v>0</v>
      </c>
      <c r="DI297" s="457">
        <v>16239.31371</v>
      </c>
      <c r="DJ297" s="457">
        <v>196.09181000000001</v>
      </c>
      <c r="DK297" s="457">
        <v>0</v>
      </c>
      <c r="DL297" s="457">
        <v>4371.27754</v>
      </c>
      <c r="DM297" s="457">
        <v>0</v>
      </c>
      <c r="DN297" s="457">
        <v>0</v>
      </c>
      <c r="DO297" s="457">
        <v>0</v>
      </c>
      <c r="DP297" s="457">
        <v>0</v>
      </c>
      <c r="DQ297" s="457">
        <v>0</v>
      </c>
      <c r="DR297" s="457">
        <v>1279572.8178999999</v>
      </c>
      <c r="DS297" s="457">
        <v>347919</v>
      </c>
      <c r="DT297" s="457">
        <v>572688</v>
      </c>
      <c r="DU297" s="457">
        <v>35970</v>
      </c>
      <c r="DV297" s="457">
        <v>463400</v>
      </c>
      <c r="DW297" s="457">
        <v>73728.004000000001</v>
      </c>
      <c r="DX297" s="457">
        <v>-0.18268999999999999</v>
      </c>
      <c r="DY297" s="362">
        <v>192297</v>
      </c>
      <c r="DZ297">
        <v>20313</v>
      </c>
      <c r="EA297">
        <v>2078</v>
      </c>
    </row>
    <row r="298" spans="1:131">
      <c r="A298" s="362" t="s">
        <v>2078</v>
      </c>
      <c r="B298" s="457">
        <v>23193</v>
      </c>
      <c r="C298" s="457">
        <v>228</v>
      </c>
      <c r="D298" s="457">
        <v>0</v>
      </c>
      <c r="E298" s="457">
        <v>33475</v>
      </c>
      <c r="F298" s="457">
        <v>0</v>
      </c>
      <c r="G298" s="457">
        <v>0</v>
      </c>
      <c r="H298" s="457">
        <v>14515</v>
      </c>
      <c r="I298" s="457">
        <v>0</v>
      </c>
      <c r="J298" s="457">
        <v>0</v>
      </c>
      <c r="K298" s="457">
        <v>0</v>
      </c>
      <c r="L298" s="457">
        <v>0</v>
      </c>
      <c r="M298" s="457">
        <v>0</v>
      </c>
      <c r="N298" s="457">
        <v>106318</v>
      </c>
      <c r="O298" s="457">
        <v>0</v>
      </c>
      <c r="P298" s="457">
        <v>0</v>
      </c>
      <c r="Q298" s="457">
        <v>938</v>
      </c>
      <c r="R298" s="457">
        <v>0</v>
      </c>
      <c r="S298" s="457">
        <v>0</v>
      </c>
      <c r="T298" s="457">
        <v>9091</v>
      </c>
      <c r="U298" s="457">
        <v>0</v>
      </c>
      <c r="V298" s="457">
        <v>0</v>
      </c>
      <c r="W298" s="457">
        <v>0</v>
      </c>
      <c r="X298" s="457">
        <v>0</v>
      </c>
      <c r="Y298" s="457">
        <v>0</v>
      </c>
      <c r="Z298" s="457">
        <v>0</v>
      </c>
      <c r="AA298" s="457">
        <v>0</v>
      </c>
      <c r="AB298" s="457">
        <v>0</v>
      </c>
      <c r="AC298" s="457">
        <v>0</v>
      </c>
      <c r="AD298" s="457">
        <v>0</v>
      </c>
      <c r="AE298" s="457">
        <v>0</v>
      </c>
      <c r="AF298" s="457">
        <v>0</v>
      </c>
      <c r="AG298" s="457">
        <v>0</v>
      </c>
      <c r="AH298" s="457">
        <v>0</v>
      </c>
      <c r="AI298" s="457">
        <v>986</v>
      </c>
      <c r="AJ298" s="457">
        <v>5861</v>
      </c>
      <c r="AK298" s="457">
        <v>0</v>
      </c>
      <c r="AL298" s="457">
        <v>0</v>
      </c>
      <c r="AM298" s="457">
        <v>0</v>
      </c>
      <c r="AN298" s="457">
        <v>0</v>
      </c>
      <c r="AO298" s="457">
        <v>0</v>
      </c>
      <c r="AP298" s="457">
        <v>5900</v>
      </c>
      <c r="AQ298" s="457">
        <v>0</v>
      </c>
      <c r="AR298" s="457">
        <v>-723</v>
      </c>
      <c r="AS298" s="457">
        <v>764</v>
      </c>
      <c r="AT298" s="457">
        <v>0</v>
      </c>
      <c r="AU298" s="457">
        <v>20</v>
      </c>
      <c r="AV298" s="457">
        <v>0</v>
      </c>
      <c r="AW298" s="457">
        <v>0</v>
      </c>
      <c r="AX298" s="457">
        <v>0</v>
      </c>
      <c r="AY298" s="457">
        <v>0</v>
      </c>
      <c r="AZ298" s="457">
        <v>0</v>
      </c>
      <c r="BA298" s="457">
        <v>0</v>
      </c>
      <c r="BB298" s="457">
        <v>0</v>
      </c>
      <c r="BC298" s="457">
        <v>0</v>
      </c>
      <c r="BD298" s="457">
        <v>1448</v>
      </c>
      <c r="BE298" s="457">
        <v>0</v>
      </c>
      <c r="BF298" s="457">
        <v>0</v>
      </c>
      <c r="BG298" s="457">
        <v>0</v>
      </c>
      <c r="BH298" s="457">
        <v>0</v>
      </c>
      <c r="BI298" s="457">
        <v>0</v>
      </c>
      <c r="BJ298" s="457">
        <v>0</v>
      </c>
      <c r="BK298" s="457">
        <v>0</v>
      </c>
      <c r="BL298" s="457">
        <v>0</v>
      </c>
      <c r="BM298" s="457">
        <v>0</v>
      </c>
      <c r="BN298" s="457">
        <v>0</v>
      </c>
      <c r="BO298" s="457">
        <v>0</v>
      </c>
      <c r="BP298" s="457">
        <v>0</v>
      </c>
      <c r="BQ298" s="457">
        <v>0</v>
      </c>
      <c r="BR298" s="457">
        <v>0</v>
      </c>
      <c r="BS298" s="457">
        <v>710</v>
      </c>
      <c r="BT298" s="457">
        <v>0</v>
      </c>
      <c r="BU298" s="457">
        <v>7</v>
      </c>
      <c r="BV298" s="457">
        <v>0</v>
      </c>
      <c r="BW298" s="457">
        <v>0</v>
      </c>
      <c r="BX298" s="457">
        <v>0</v>
      </c>
      <c r="BY298" s="457">
        <v>0</v>
      </c>
      <c r="BZ298" s="457">
        <v>0</v>
      </c>
      <c r="CA298" s="457">
        <v>0</v>
      </c>
      <c r="CB298" s="457">
        <v>0</v>
      </c>
      <c r="CC298" s="457">
        <v>0</v>
      </c>
      <c r="CD298" s="457">
        <v>0</v>
      </c>
      <c r="CE298" s="457">
        <v>0</v>
      </c>
      <c r="CF298" s="457">
        <v>0</v>
      </c>
      <c r="CG298" s="457">
        <v>0</v>
      </c>
      <c r="CH298" s="457">
        <v>410</v>
      </c>
      <c r="CI298" s="457">
        <v>0</v>
      </c>
      <c r="CJ298" s="457">
        <v>0</v>
      </c>
      <c r="CK298" s="457">
        <v>0</v>
      </c>
      <c r="CL298" s="457">
        <v>0</v>
      </c>
      <c r="CM298" s="457">
        <v>0</v>
      </c>
      <c r="CN298" s="457">
        <v>0</v>
      </c>
      <c r="CO298" s="457">
        <v>0</v>
      </c>
      <c r="CP298" s="457">
        <v>0</v>
      </c>
      <c r="CQ298" s="457">
        <v>0</v>
      </c>
      <c r="CR298" s="457">
        <v>0</v>
      </c>
      <c r="CS298" s="457">
        <v>0</v>
      </c>
      <c r="CT298" s="457">
        <v>1952</v>
      </c>
      <c r="CU298" s="457">
        <v>0</v>
      </c>
      <c r="CV298" s="457">
        <v>0</v>
      </c>
      <c r="CW298" s="457">
        <v>0</v>
      </c>
      <c r="CX298" s="457">
        <v>0</v>
      </c>
      <c r="CY298" s="457">
        <v>0</v>
      </c>
      <c r="CZ298" s="457">
        <v>5397</v>
      </c>
      <c r="DA298" s="457">
        <v>0</v>
      </c>
      <c r="DB298" s="457">
        <v>0</v>
      </c>
      <c r="DC298" s="457">
        <v>0</v>
      </c>
      <c r="DD298" s="457">
        <v>0</v>
      </c>
      <c r="DE298" s="457">
        <v>0</v>
      </c>
      <c r="DF298" s="457">
        <v>0</v>
      </c>
      <c r="DG298" s="457">
        <v>0</v>
      </c>
      <c r="DH298" s="457">
        <v>0</v>
      </c>
      <c r="DI298" s="457">
        <v>6491</v>
      </c>
      <c r="DJ298" s="457">
        <v>0</v>
      </c>
      <c r="DK298" s="457">
        <v>360</v>
      </c>
      <c r="DL298" s="457">
        <v>11337</v>
      </c>
      <c r="DM298" s="457">
        <v>0</v>
      </c>
      <c r="DN298" s="457">
        <v>0</v>
      </c>
      <c r="DO298" s="457">
        <v>0</v>
      </c>
      <c r="DP298" s="457">
        <v>0</v>
      </c>
      <c r="DQ298" s="457">
        <v>0</v>
      </c>
      <c r="DR298" s="457">
        <v>1143678</v>
      </c>
      <c r="DS298" s="457">
        <v>0</v>
      </c>
      <c r="DT298" s="457">
        <v>852414</v>
      </c>
      <c r="DU298" s="457">
        <v>123931</v>
      </c>
      <c r="DV298" s="457">
        <v>150857</v>
      </c>
      <c r="DW298" s="457">
        <v>0</v>
      </c>
      <c r="DX298" s="457">
        <v>0</v>
      </c>
      <c r="DY298" s="362">
        <v>98064</v>
      </c>
      <c r="DZ298">
        <v>111069</v>
      </c>
      <c r="EA298">
        <v>0</v>
      </c>
    </row>
    <row r="299" spans="1:131">
      <c r="A299" s="362" t="s">
        <v>2192</v>
      </c>
      <c r="B299" s="457">
        <v>19752</v>
      </c>
      <c r="C299" s="457">
        <v>0</v>
      </c>
      <c r="D299" s="457">
        <v>0</v>
      </c>
      <c r="E299" s="457">
        <v>16206</v>
      </c>
      <c r="F299" s="457">
        <v>0</v>
      </c>
      <c r="G299" s="457">
        <v>58</v>
      </c>
      <c r="H299" s="457">
        <v>374</v>
      </c>
      <c r="I299" s="457">
        <v>0</v>
      </c>
      <c r="J299" s="457">
        <v>0</v>
      </c>
      <c r="K299" s="457">
        <v>38</v>
      </c>
      <c r="L299" s="457">
        <v>0</v>
      </c>
      <c r="M299" s="457">
        <v>715</v>
      </c>
      <c r="N299" s="457">
        <v>45371</v>
      </c>
      <c r="O299" s="457">
        <v>0</v>
      </c>
      <c r="P299" s="457">
        <v>268</v>
      </c>
      <c r="Q299" s="457">
        <v>1</v>
      </c>
      <c r="R299" s="457">
        <v>0</v>
      </c>
      <c r="S299" s="457">
        <v>0</v>
      </c>
      <c r="T299" s="457">
        <v>2930</v>
      </c>
      <c r="U299" s="457">
        <v>0</v>
      </c>
      <c r="V299" s="457">
        <v>0</v>
      </c>
      <c r="W299" s="457">
        <v>0</v>
      </c>
      <c r="X299" s="457">
        <v>0</v>
      </c>
      <c r="Y299" s="457">
        <v>0</v>
      </c>
      <c r="Z299" s="457">
        <v>0</v>
      </c>
      <c r="AA299" s="457">
        <v>0</v>
      </c>
      <c r="AB299" s="457">
        <v>0</v>
      </c>
      <c r="AC299" s="457">
        <v>0</v>
      </c>
      <c r="AD299" s="457">
        <v>0</v>
      </c>
      <c r="AE299" s="457">
        <v>0</v>
      </c>
      <c r="AF299" s="457">
        <v>0</v>
      </c>
      <c r="AG299" s="457">
        <v>0</v>
      </c>
      <c r="AH299" s="457">
        <v>0</v>
      </c>
      <c r="AI299" s="457">
        <v>9279</v>
      </c>
      <c r="AJ299" s="457">
        <v>0</v>
      </c>
      <c r="AK299" s="457">
        <v>6832</v>
      </c>
      <c r="AL299" s="457">
        <v>0</v>
      </c>
      <c r="AM299" s="457">
        <v>0</v>
      </c>
      <c r="AN299" s="457">
        <v>0</v>
      </c>
      <c r="AO299" s="457">
        <v>0</v>
      </c>
      <c r="AP299" s="457">
        <v>0</v>
      </c>
      <c r="AQ299" s="457">
        <v>0</v>
      </c>
      <c r="AR299" s="457">
        <v>53</v>
      </c>
      <c r="AS299" s="457">
        <v>0</v>
      </c>
      <c r="AT299" s="457">
        <v>435</v>
      </c>
      <c r="AU299" s="457">
        <v>93</v>
      </c>
      <c r="AV299" s="457">
        <v>0</v>
      </c>
      <c r="AW299" s="457">
        <v>0</v>
      </c>
      <c r="AX299" s="457">
        <v>1544</v>
      </c>
      <c r="AY299" s="457">
        <v>0</v>
      </c>
      <c r="AZ299" s="457">
        <v>32</v>
      </c>
      <c r="BA299" s="457">
        <v>0</v>
      </c>
      <c r="BB299" s="457">
        <v>0</v>
      </c>
      <c r="BC299" s="457">
        <v>0</v>
      </c>
      <c r="BD299" s="457">
        <v>428</v>
      </c>
      <c r="BE299" s="457">
        <v>0</v>
      </c>
      <c r="BF299" s="457">
        <v>0</v>
      </c>
      <c r="BG299" s="457">
        <v>0</v>
      </c>
      <c r="BH299" s="457">
        <v>0</v>
      </c>
      <c r="BI299" s="457">
        <v>0</v>
      </c>
      <c r="BJ299" s="457">
        <v>0</v>
      </c>
      <c r="BK299" s="457">
        <v>0</v>
      </c>
      <c r="BL299" s="457">
        <v>0</v>
      </c>
      <c r="BM299" s="457">
        <v>60</v>
      </c>
      <c r="BN299" s="457">
        <v>0</v>
      </c>
      <c r="BO299" s="457">
        <v>0</v>
      </c>
      <c r="BP299" s="457">
        <v>72</v>
      </c>
      <c r="BQ299" s="457">
        <v>0</v>
      </c>
      <c r="BR299" s="457">
        <v>0</v>
      </c>
      <c r="BS299" s="457">
        <v>0</v>
      </c>
      <c r="BT299" s="457">
        <v>0</v>
      </c>
      <c r="BU299" s="457">
        <v>0</v>
      </c>
      <c r="BV299" s="457">
        <v>0</v>
      </c>
      <c r="BW299" s="457">
        <v>0</v>
      </c>
      <c r="BX299" s="457">
        <v>0</v>
      </c>
      <c r="BY299" s="457">
        <v>0</v>
      </c>
      <c r="BZ299" s="457">
        <v>0</v>
      </c>
      <c r="CA299" s="457">
        <v>0</v>
      </c>
      <c r="CB299" s="457">
        <v>0</v>
      </c>
      <c r="CC299" s="457">
        <v>0</v>
      </c>
      <c r="CD299" s="457">
        <v>0</v>
      </c>
      <c r="CE299" s="457">
        <v>0</v>
      </c>
      <c r="CF299" s="457">
        <v>0</v>
      </c>
      <c r="CG299" s="457">
        <v>0</v>
      </c>
      <c r="CH299" s="457">
        <v>2813</v>
      </c>
      <c r="CI299" s="457">
        <v>0</v>
      </c>
      <c r="CJ299" s="457">
        <v>0</v>
      </c>
      <c r="CK299" s="457">
        <v>0</v>
      </c>
      <c r="CL299" s="457">
        <v>0</v>
      </c>
      <c r="CM299" s="457">
        <v>0</v>
      </c>
      <c r="CN299" s="457">
        <v>255</v>
      </c>
      <c r="CO299" s="457">
        <v>0</v>
      </c>
      <c r="CP299" s="457">
        <v>160</v>
      </c>
      <c r="CQ299" s="457">
        <v>0</v>
      </c>
      <c r="CR299" s="457">
        <v>0</v>
      </c>
      <c r="CS299" s="457">
        <v>0</v>
      </c>
      <c r="CT299" s="457">
        <v>0</v>
      </c>
      <c r="CU299" s="457">
        <v>0</v>
      </c>
      <c r="CV299" s="457">
        <v>0</v>
      </c>
      <c r="CW299" s="457">
        <v>1</v>
      </c>
      <c r="CX299" s="457">
        <v>0</v>
      </c>
      <c r="CY299" s="457">
        <v>0</v>
      </c>
      <c r="CZ299" s="457">
        <v>0</v>
      </c>
      <c r="DA299" s="457">
        <v>0</v>
      </c>
      <c r="DB299" s="457">
        <v>0</v>
      </c>
      <c r="DC299" s="457">
        <v>0</v>
      </c>
      <c r="DD299" s="457">
        <v>0</v>
      </c>
      <c r="DE299" s="457">
        <v>0</v>
      </c>
      <c r="DF299" s="457">
        <v>0</v>
      </c>
      <c r="DG299" s="457">
        <v>0</v>
      </c>
      <c r="DH299" s="457">
        <v>0</v>
      </c>
      <c r="DI299" s="457">
        <v>7360</v>
      </c>
      <c r="DJ299" s="457">
        <v>0</v>
      </c>
      <c r="DK299" s="457">
        <v>5944</v>
      </c>
      <c r="DL299" s="457">
        <v>0</v>
      </c>
      <c r="DM299" s="457">
        <v>0</v>
      </c>
      <c r="DN299" s="457">
        <v>0</v>
      </c>
      <c r="DO299" s="457">
        <v>0</v>
      </c>
      <c r="DP299" s="457">
        <v>0</v>
      </c>
      <c r="DQ299" s="457">
        <v>0</v>
      </c>
      <c r="DR299" s="457">
        <v>717657</v>
      </c>
      <c r="DS299" s="457">
        <v>0</v>
      </c>
      <c r="DT299" s="457">
        <v>401429</v>
      </c>
      <c r="DU299" s="457">
        <v>75253</v>
      </c>
      <c r="DV299" s="457">
        <v>130386</v>
      </c>
      <c r="DW299" s="457">
        <v>22676</v>
      </c>
      <c r="DX299" s="457">
        <v>0</v>
      </c>
      <c r="DY299" s="362">
        <v>12996.013999999999</v>
      </c>
      <c r="DZ299">
        <v>19124</v>
      </c>
      <c r="EA299">
        <v>0</v>
      </c>
    </row>
    <row r="300" spans="1:131">
      <c r="A300" s="362" t="s">
        <v>2204</v>
      </c>
      <c r="B300" s="457">
        <v>6590</v>
      </c>
      <c r="C300" s="457">
        <v>665</v>
      </c>
      <c r="D300" s="457">
        <v>0</v>
      </c>
      <c r="E300" s="457">
        <v>3782</v>
      </c>
      <c r="F300" s="457">
        <v>1291</v>
      </c>
      <c r="G300" s="457">
        <v>0</v>
      </c>
      <c r="H300" s="457">
        <v>1025</v>
      </c>
      <c r="I300" s="457">
        <v>181</v>
      </c>
      <c r="J300" s="457">
        <v>11</v>
      </c>
      <c r="K300" s="457">
        <v>0</v>
      </c>
      <c r="L300" s="457">
        <v>36</v>
      </c>
      <c r="M300" s="457">
        <v>311</v>
      </c>
      <c r="N300" s="457">
        <v>116644</v>
      </c>
      <c r="O300" s="457">
        <v>0</v>
      </c>
      <c r="P300" s="457">
        <v>462</v>
      </c>
      <c r="Q300" s="457">
        <v>1851</v>
      </c>
      <c r="R300" s="457">
        <v>0</v>
      </c>
      <c r="S300" s="457">
        <v>0</v>
      </c>
      <c r="T300" s="457">
        <v>232</v>
      </c>
      <c r="U300" s="457">
        <v>0</v>
      </c>
      <c r="V300" s="457">
        <v>0</v>
      </c>
      <c r="W300" s="457">
        <v>0</v>
      </c>
      <c r="X300" s="457">
        <v>0</v>
      </c>
      <c r="Y300" s="457">
        <v>0</v>
      </c>
      <c r="Z300" s="457">
        <v>0</v>
      </c>
      <c r="AA300" s="457">
        <v>0</v>
      </c>
      <c r="AB300" s="457">
        <v>0</v>
      </c>
      <c r="AC300" s="457">
        <v>0</v>
      </c>
      <c r="AD300" s="457">
        <v>0</v>
      </c>
      <c r="AE300" s="457">
        <v>0</v>
      </c>
      <c r="AF300" s="457">
        <v>421</v>
      </c>
      <c r="AG300" s="457">
        <v>0</v>
      </c>
      <c r="AH300" s="457">
        <v>0</v>
      </c>
      <c r="AI300" s="457">
        <v>1672</v>
      </c>
      <c r="AJ300" s="457">
        <v>10243</v>
      </c>
      <c r="AK300" s="457">
        <v>0</v>
      </c>
      <c r="AL300" s="457">
        <v>0</v>
      </c>
      <c r="AM300" s="457">
        <v>0</v>
      </c>
      <c r="AN300" s="457">
        <v>0</v>
      </c>
      <c r="AO300" s="457">
        <v>0</v>
      </c>
      <c r="AP300" s="457">
        <v>0</v>
      </c>
      <c r="AQ300" s="457">
        <v>0</v>
      </c>
      <c r="AR300" s="457">
        <v>0</v>
      </c>
      <c r="AS300" s="457">
        <v>0</v>
      </c>
      <c r="AT300" s="457">
        <v>0</v>
      </c>
      <c r="AU300" s="457">
        <v>0</v>
      </c>
      <c r="AV300" s="457">
        <v>0</v>
      </c>
      <c r="AW300" s="457">
        <v>0</v>
      </c>
      <c r="AX300" s="457">
        <v>2283.1928499999999</v>
      </c>
      <c r="AY300" s="457">
        <v>283</v>
      </c>
      <c r="AZ300" s="457">
        <v>0</v>
      </c>
      <c r="BA300" s="457">
        <v>0</v>
      </c>
      <c r="BB300" s="457">
        <v>0</v>
      </c>
      <c r="BC300" s="457">
        <v>0</v>
      </c>
      <c r="BD300" s="457">
        <v>5</v>
      </c>
      <c r="BE300" s="457">
        <v>134</v>
      </c>
      <c r="BF300" s="457">
        <v>0</v>
      </c>
      <c r="BG300" s="457">
        <v>0</v>
      </c>
      <c r="BH300" s="457">
        <v>0</v>
      </c>
      <c r="BI300" s="457">
        <v>0</v>
      </c>
      <c r="BJ300" s="457">
        <v>325</v>
      </c>
      <c r="BK300" s="457">
        <v>1238</v>
      </c>
      <c r="BL300" s="457">
        <v>0</v>
      </c>
      <c r="BM300" s="457">
        <v>0</v>
      </c>
      <c r="BN300" s="457">
        <v>0</v>
      </c>
      <c r="BO300" s="457">
        <v>0</v>
      </c>
      <c r="BP300" s="457">
        <v>956</v>
      </c>
      <c r="BQ300" s="457">
        <v>57</v>
      </c>
      <c r="BR300" s="457">
        <v>0</v>
      </c>
      <c r="BS300" s="457">
        <v>570</v>
      </c>
      <c r="BT300" s="457">
        <v>0</v>
      </c>
      <c r="BU300" s="457">
        <v>840</v>
      </c>
      <c r="BV300" s="457">
        <v>0</v>
      </c>
      <c r="BW300" s="457">
        <v>0</v>
      </c>
      <c r="BX300" s="457">
        <v>0</v>
      </c>
      <c r="BY300" s="457">
        <v>0</v>
      </c>
      <c r="BZ300" s="457">
        <v>0</v>
      </c>
      <c r="CA300" s="457">
        <v>0</v>
      </c>
      <c r="CB300" s="457">
        <v>0</v>
      </c>
      <c r="CC300" s="457">
        <v>0</v>
      </c>
      <c r="CD300" s="457">
        <v>0</v>
      </c>
      <c r="CE300" s="457">
        <v>0</v>
      </c>
      <c r="CF300" s="457">
        <v>0</v>
      </c>
      <c r="CG300" s="457">
        <v>0</v>
      </c>
      <c r="CH300" s="457">
        <v>0</v>
      </c>
      <c r="CI300" s="457">
        <v>0</v>
      </c>
      <c r="CJ300" s="457">
        <v>0</v>
      </c>
      <c r="CK300" s="457">
        <v>0</v>
      </c>
      <c r="CL300" s="457">
        <v>0</v>
      </c>
      <c r="CM300" s="457">
        <v>0</v>
      </c>
      <c r="CN300" s="457">
        <v>544</v>
      </c>
      <c r="CO300" s="457">
        <v>0</v>
      </c>
      <c r="CP300" s="457">
        <v>0</v>
      </c>
      <c r="CQ300" s="457">
        <v>0</v>
      </c>
      <c r="CR300" s="457">
        <v>0</v>
      </c>
      <c r="CS300" s="457">
        <v>0</v>
      </c>
      <c r="CT300" s="457">
        <v>2790.7806599999999</v>
      </c>
      <c r="CU300" s="457">
        <v>1831</v>
      </c>
      <c r="CV300" s="457">
        <v>0</v>
      </c>
      <c r="CW300" s="457">
        <v>4856.0107699999999</v>
      </c>
      <c r="CX300" s="457">
        <v>6227</v>
      </c>
      <c r="CY300" s="457">
        <v>0</v>
      </c>
      <c r="CZ300" s="457">
        <v>0</v>
      </c>
      <c r="DA300" s="457">
        <v>0</v>
      </c>
      <c r="DB300" s="457">
        <v>0</v>
      </c>
      <c r="DC300" s="457">
        <v>0</v>
      </c>
      <c r="DD300" s="457">
        <v>0</v>
      </c>
      <c r="DE300" s="457">
        <v>0</v>
      </c>
      <c r="DF300" s="457">
        <v>0</v>
      </c>
      <c r="DG300" s="457">
        <v>0</v>
      </c>
      <c r="DH300" s="457">
        <v>0</v>
      </c>
      <c r="DI300" s="457">
        <v>5709</v>
      </c>
      <c r="DJ300" s="457">
        <v>0</v>
      </c>
      <c r="DK300" s="457">
        <v>0</v>
      </c>
      <c r="DL300" s="457">
        <v>0</v>
      </c>
      <c r="DM300" s="457">
        <v>0</v>
      </c>
      <c r="DN300" s="457">
        <v>0</v>
      </c>
      <c r="DO300" s="457">
        <v>0</v>
      </c>
      <c r="DP300" s="457">
        <v>0</v>
      </c>
      <c r="DQ300" s="457">
        <v>0</v>
      </c>
      <c r="DR300" s="457">
        <v>735315</v>
      </c>
      <c r="DS300" s="457">
        <v>0</v>
      </c>
      <c r="DT300" s="457">
        <v>517849</v>
      </c>
      <c r="DU300" s="457">
        <v>144336</v>
      </c>
      <c r="DV300" s="457">
        <v>50206</v>
      </c>
      <c r="DW300" s="457">
        <v>10252</v>
      </c>
      <c r="DX300" s="457">
        <v>0</v>
      </c>
      <c r="DY300" s="362">
        <v>35345</v>
      </c>
      <c r="DZ300">
        <v>20952</v>
      </c>
      <c r="EA300">
        <v>0</v>
      </c>
    </row>
    <row r="301" spans="1:131">
      <c r="A301" s="362" t="s">
        <v>2277</v>
      </c>
      <c r="B301" s="457">
        <v>4603</v>
      </c>
      <c r="C301" s="457">
        <v>17</v>
      </c>
      <c r="D301" s="457">
        <v>0</v>
      </c>
      <c r="E301" s="457">
        <v>1516</v>
      </c>
      <c r="F301" s="457">
        <v>0</v>
      </c>
      <c r="G301" s="457">
        <v>0</v>
      </c>
      <c r="H301" s="457">
        <v>1691</v>
      </c>
      <c r="I301" s="457">
        <v>0</v>
      </c>
      <c r="J301" s="457">
        <v>0</v>
      </c>
      <c r="K301" s="457">
        <v>8</v>
      </c>
      <c r="L301" s="457">
        <v>899</v>
      </c>
      <c r="M301" s="457">
        <v>0</v>
      </c>
      <c r="N301" s="457">
        <v>45024.878799999999</v>
      </c>
      <c r="O301" s="457">
        <v>0</v>
      </c>
      <c r="P301" s="457">
        <v>0</v>
      </c>
      <c r="Q301" s="457">
        <v>0</v>
      </c>
      <c r="R301" s="457">
        <v>0</v>
      </c>
      <c r="S301" s="457">
        <v>0</v>
      </c>
      <c r="T301" s="457">
        <v>2641</v>
      </c>
      <c r="U301" s="457">
        <v>0</v>
      </c>
      <c r="V301" s="457">
        <v>0</v>
      </c>
      <c r="W301" s="457">
        <v>0</v>
      </c>
      <c r="X301" s="457">
        <v>0</v>
      </c>
      <c r="Y301" s="457">
        <v>0</v>
      </c>
      <c r="Z301" s="457">
        <v>0</v>
      </c>
      <c r="AA301" s="457">
        <v>0</v>
      </c>
      <c r="AB301" s="457">
        <v>0</v>
      </c>
      <c r="AC301" s="457">
        <v>0</v>
      </c>
      <c r="AD301" s="457">
        <v>0</v>
      </c>
      <c r="AE301" s="457">
        <v>0</v>
      </c>
      <c r="AF301" s="457">
        <v>0</v>
      </c>
      <c r="AG301" s="457">
        <v>0</v>
      </c>
      <c r="AH301" s="457">
        <v>0</v>
      </c>
      <c r="AI301" s="457">
        <v>9390.0724100000007</v>
      </c>
      <c r="AJ301" s="457">
        <v>0</v>
      </c>
      <c r="AK301" s="457">
        <v>0</v>
      </c>
      <c r="AL301" s="457">
        <v>0</v>
      </c>
      <c r="AM301" s="457">
        <v>0</v>
      </c>
      <c r="AN301" s="457">
        <v>0</v>
      </c>
      <c r="AO301" s="457">
        <v>0</v>
      </c>
      <c r="AP301" s="457">
        <v>0</v>
      </c>
      <c r="AQ301" s="457">
        <v>0</v>
      </c>
      <c r="AR301" s="457">
        <v>0</v>
      </c>
      <c r="AS301" s="457">
        <v>0</v>
      </c>
      <c r="AT301" s="457">
        <v>0</v>
      </c>
      <c r="AU301" s="457">
        <v>0</v>
      </c>
      <c r="AV301" s="457">
        <v>0</v>
      </c>
      <c r="AW301" s="457">
        <v>0</v>
      </c>
      <c r="AX301" s="457">
        <v>0</v>
      </c>
      <c r="AY301" s="457">
        <v>0</v>
      </c>
      <c r="AZ301" s="457">
        <v>0</v>
      </c>
      <c r="BA301" s="457">
        <v>0</v>
      </c>
      <c r="BB301" s="457">
        <v>0</v>
      </c>
      <c r="BC301" s="457">
        <v>0</v>
      </c>
      <c r="BD301" s="457">
        <v>727.93586000000005</v>
      </c>
      <c r="BE301" s="457">
        <v>0</v>
      </c>
      <c r="BF301" s="457">
        <v>0</v>
      </c>
      <c r="BG301" s="457">
        <v>0</v>
      </c>
      <c r="BH301" s="457">
        <v>0</v>
      </c>
      <c r="BI301" s="457">
        <v>0</v>
      </c>
      <c r="BJ301" s="457">
        <v>0</v>
      </c>
      <c r="BK301" s="457">
        <v>0</v>
      </c>
      <c r="BL301" s="457">
        <v>0</v>
      </c>
      <c r="BM301" s="457">
        <v>0</v>
      </c>
      <c r="BN301" s="457">
        <v>0</v>
      </c>
      <c r="BO301" s="457">
        <v>0</v>
      </c>
      <c r="BP301" s="457">
        <v>1516.8621499999999</v>
      </c>
      <c r="BQ301" s="457">
        <v>0</v>
      </c>
      <c r="BR301" s="457">
        <v>0</v>
      </c>
      <c r="BS301" s="457">
        <v>0</v>
      </c>
      <c r="BT301" s="457">
        <v>0</v>
      </c>
      <c r="BU301" s="457">
        <v>0</v>
      </c>
      <c r="BV301" s="457">
        <v>0</v>
      </c>
      <c r="BW301" s="457">
        <v>0</v>
      </c>
      <c r="BX301" s="457">
        <v>0</v>
      </c>
      <c r="BY301" s="457">
        <v>0</v>
      </c>
      <c r="BZ301" s="457">
        <v>0</v>
      </c>
      <c r="CA301" s="457">
        <v>0</v>
      </c>
      <c r="CB301" s="457">
        <v>0</v>
      </c>
      <c r="CC301" s="457">
        <v>0</v>
      </c>
      <c r="CD301" s="457">
        <v>0</v>
      </c>
      <c r="CE301" s="457">
        <v>0</v>
      </c>
      <c r="CF301" s="457">
        <v>0</v>
      </c>
      <c r="CG301" s="457">
        <v>0</v>
      </c>
      <c r="CH301" s="457">
        <v>0</v>
      </c>
      <c r="CI301" s="457">
        <v>0</v>
      </c>
      <c r="CJ301" s="457">
        <v>0</v>
      </c>
      <c r="CK301" s="457">
        <v>0</v>
      </c>
      <c r="CL301" s="457">
        <v>0</v>
      </c>
      <c r="CM301" s="457">
        <v>0</v>
      </c>
      <c r="CN301" s="457">
        <v>0</v>
      </c>
      <c r="CO301" s="457">
        <v>0</v>
      </c>
      <c r="CP301" s="457">
        <v>0</v>
      </c>
      <c r="CQ301" s="457">
        <v>0</v>
      </c>
      <c r="CR301" s="457">
        <v>0</v>
      </c>
      <c r="CS301" s="457">
        <v>0</v>
      </c>
      <c r="CT301" s="457">
        <v>1745.3012799999999</v>
      </c>
      <c r="CU301" s="457">
        <v>0</v>
      </c>
      <c r="CV301" s="457">
        <v>0</v>
      </c>
      <c r="CW301" s="457">
        <v>67.79616</v>
      </c>
      <c r="CX301" s="457">
        <v>0</v>
      </c>
      <c r="CY301" s="457">
        <v>0</v>
      </c>
      <c r="CZ301" s="457">
        <v>62.7149</v>
      </c>
      <c r="DA301" s="457">
        <v>109</v>
      </c>
      <c r="DB301" s="457">
        <v>0</v>
      </c>
      <c r="DC301" s="457">
        <v>0</v>
      </c>
      <c r="DD301" s="457">
        <v>0</v>
      </c>
      <c r="DE301" s="457">
        <v>0</v>
      </c>
      <c r="DF301" s="457">
        <v>0</v>
      </c>
      <c r="DG301" s="457">
        <v>0</v>
      </c>
      <c r="DH301" s="457">
        <v>0</v>
      </c>
      <c r="DI301" s="457">
        <v>17016.06567</v>
      </c>
      <c r="DJ301" s="457">
        <v>0</v>
      </c>
      <c r="DK301" s="457">
        <v>1136</v>
      </c>
      <c r="DL301" s="457">
        <v>0</v>
      </c>
      <c r="DM301" s="457">
        <v>0</v>
      </c>
      <c r="DN301" s="457">
        <v>0</v>
      </c>
      <c r="DO301" s="457">
        <v>0</v>
      </c>
      <c r="DP301" s="457">
        <v>0</v>
      </c>
      <c r="DQ301" s="457">
        <v>0</v>
      </c>
      <c r="DR301" s="457">
        <v>393026</v>
      </c>
      <c r="DS301" s="457">
        <v>0</v>
      </c>
      <c r="DT301" s="457">
        <v>211591</v>
      </c>
      <c r="DU301" s="457">
        <v>70063</v>
      </c>
      <c r="DV301" s="457">
        <v>115293</v>
      </c>
      <c r="DW301" s="457">
        <v>3635</v>
      </c>
      <c r="DX301" s="457">
        <v>0</v>
      </c>
      <c r="DY301" s="362">
        <v>0</v>
      </c>
      <c r="DZ301">
        <v>0</v>
      </c>
      <c r="EA301">
        <v>0</v>
      </c>
    </row>
    <row r="302" spans="1:131">
      <c r="A302" s="362" t="s">
        <v>2304</v>
      </c>
      <c r="B302" s="457">
        <v>31647</v>
      </c>
      <c r="C302" s="457">
        <v>677</v>
      </c>
      <c r="D302" s="457">
        <v>0</v>
      </c>
      <c r="E302" s="457">
        <v>4296</v>
      </c>
      <c r="F302" s="457">
        <v>0</v>
      </c>
      <c r="G302" s="457">
        <v>0</v>
      </c>
      <c r="H302" s="457">
        <v>10019</v>
      </c>
      <c r="I302" s="457">
        <v>0</v>
      </c>
      <c r="J302" s="457">
        <v>0</v>
      </c>
      <c r="K302" s="457">
        <v>0</v>
      </c>
      <c r="L302" s="457">
        <v>0</v>
      </c>
      <c r="M302" s="457">
        <v>0</v>
      </c>
      <c r="N302" s="457">
        <v>172355</v>
      </c>
      <c r="O302" s="457">
        <v>0</v>
      </c>
      <c r="P302" s="457">
        <v>0</v>
      </c>
      <c r="Q302" s="457">
        <v>0</v>
      </c>
      <c r="R302" s="457">
        <v>0</v>
      </c>
      <c r="S302" s="457">
        <v>0</v>
      </c>
      <c r="T302" s="457">
        <v>3658</v>
      </c>
      <c r="U302" s="457">
        <v>0</v>
      </c>
      <c r="V302" s="457">
        <v>0</v>
      </c>
      <c r="W302" s="457">
        <v>66117</v>
      </c>
      <c r="X302" s="457">
        <v>0</v>
      </c>
      <c r="Y302" s="457">
        <v>0</v>
      </c>
      <c r="Z302" s="457">
        <v>0</v>
      </c>
      <c r="AA302" s="457">
        <v>0</v>
      </c>
      <c r="AB302" s="457">
        <v>0</v>
      </c>
      <c r="AC302" s="457">
        <v>0</v>
      </c>
      <c r="AD302" s="457">
        <v>0</v>
      </c>
      <c r="AE302" s="457">
        <v>0</v>
      </c>
      <c r="AF302" s="457">
        <v>0</v>
      </c>
      <c r="AG302" s="457">
        <v>0</v>
      </c>
      <c r="AH302" s="457">
        <v>0</v>
      </c>
      <c r="AI302" s="457">
        <v>2133</v>
      </c>
      <c r="AJ302" s="457">
        <v>67</v>
      </c>
      <c r="AK302" s="457">
        <v>0</v>
      </c>
      <c r="AL302" s="457">
        <v>0</v>
      </c>
      <c r="AM302" s="457">
        <v>0</v>
      </c>
      <c r="AN302" s="457">
        <v>0</v>
      </c>
      <c r="AO302" s="457">
        <v>0</v>
      </c>
      <c r="AP302" s="457">
        <v>0</v>
      </c>
      <c r="AQ302" s="457">
        <v>0</v>
      </c>
      <c r="AR302" s="457">
        <v>106</v>
      </c>
      <c r="AS302" s="457">
        <v>500</v>
      </c>
      <c r="AT302" s="457">
        <v>0</v>
      </c>
      <c r="AU302" s="457">
        <v>0</v>
      </c>
      <c r="AV302" s="457">
        <v>0</v>
      </c>
      <c r="AW302" s="457">
        <v>0</v>
      </c>
      <c r="AX302" s="457">
        <v>102</v>
      </c>
      <c r="AY302" s="457">
        <v>0</v>
      </c>
      <c r="AZ302" s="457">
        <v>0</v>
      </c>
      <c r="BA302" s="457">
        <v>0</v>
      </c>
      <c r="BB302" s="457">
        <v>0</v>
      </c>
      <c r="BC302" s="457">
        <v>0</v>
      </c>
      <c r="BD302" s="457">
        <v>590</v>
      </c>
      <c r="BE302" s="457">
        <v>0</v>
      </c>
      <c r="BF302" s="457">
        <v>0</v>
      </c>
      <c r="BG302" s="457">
        <v>0</v>
      </c>
      <c r="BH302" s="457">
        <v>0</v>
      </c>
      <c r="BI302" s="457">
        <v>0</v>
      </c>
      <c r="BJ302" s="457">
        <v>0</v>
      </c>
      <c r="BK302" s="457">
        <v>0</v>
      </c>
      <c r="BL302" s="457">
        <v>0</v>
      </c>
      <c r="BM302" s="457">
        <v>450</v>
      </c>
      <c r="BN302" s="457">
        <v>0</v>
      </c>
      <c r="BO302" s="457">
        <v>0</v>
      </c>
      <c r="BP302" s="457">
        <v>2592</v>
      </c>
      <c r="BQ302" s="457">
        <v>0</v>
      </c>
      <c r="BR302" s="457">
        <v>0</v>
      </c>
      <c r="BS302" s="457">
        <v>0</v>
      </c>
      <c r="BT302" s="457">
        <v>0</v>
      </c>
      <c r="BU302" s="457">
        <v>0</v>
      </c>
      <c r="BV302" s="457">
        <v>0</v>
      </c>
      <c r="BW302" s="457">
        <v>0</v>
      </c>
      <c r="BX302" s="457">
        <v>0</v>
      </c>
      <c r="BY302" s="457">
        <v>0</v>
      </c>
      <c r="BZ302" s="457">
        <v>0</v>
      </c>
      <c r="CA302" s="457">
        <v>0</v>
      </c>
      <c r="CB302" s="457">
        <v>0</v>
      </c>
      <c r="CC302" s="457">
        <v>0</v>
      </c>
      <c r="CD302" s="457">
        <v>0</v>
      </c>
      <c r="CE302" s="457">
        <v>0</v>
      </c>
      <c r="CF302" s="457">
        <v>0</v>
      </c>
      <c r="CG302" s="457">
        <v>0</v>
      </c>
      <c r="CH302" s="457">
        <v>4380</v>
      </c>
      <c r="CI302" s="457">
        <v>0</v>
      </c>
      <c r="CJ302" s="457">
        <v>0</v>
      </c>
      <c r="CK302" s="457">
        <v>0</v>
      </c>
      <c r="CL302" s="457">
        <v>0</v>
      </c>
      <c r="CM302" s="457">
        <v>0</v>
      </c>
      <c r="CN302" s="457">
        <v>0</v>
      </c>
      <c r="CO302" s="457">
        <v>0</v>
      </c>
      <c r="CP302" s="457">
        <v>0</v>
      </c>
      <c r="CQ302" s="457">
        <v>0</v>
      </c>
      <c r="CR302" s="457">
        <v>0</v>
      </c>
      <c r="CS302" s="457">
        <v>0</v>
      </c>
      <c r="CT302" s="457">
        <v>6660</v>
      </c>
      <c r="CU302" s="457">
        <v>0</v>
      </c>
      <c r="CV302" s="457">
        <v>0</v>
      </c>
      <c r="CW302" s="457">
        <v>2794</v>
      </c>
      <c r="CX302" s="457">
        <v>0</v>
      </c>
      <c r="CY302" s="457">
        <v>0</v>
      </c>
      <c r="CZ302" s="457">
        <v>0</v>
      </c>
      <c r="DA302" s="457">
        <v>0</v>
      </c>
      <c r="DB302" s="457">
        <v>0</v>
      </c>
      <c r="DC302" s="457">
        <v>0</v>
      </c>
      <c r="DD302" s="457">
        <v>0</v>
      </c>
      <c r="DE302" s="457">
        <v>0</v>
      </c>
      <c r="DF302" s="457">
        <v>0</v>
      </c>
      <c r="DG302" s="457">
        <v>0</v>
      </c>
      <c r="DH302" s="457">
        <v>0</v>
      </c>
      <c r="DI302" s="457">
        <v>6003</v>
      </c>
      <c r="DJ302" s="457">
        <v>0</v>
      </c>
      <c r="DK302" s="457">
        <v>4540</v>
      </c>
      <c r="DL302" s="457">
        <v>1317</v>
      </c>
      <c r="DM302" s="457">
        <v>10183</v>
      </c>
      <c r="DN302" s="457">
        <v>11208</v>
      </c>
      <c r="DO302" s="457">
        <v>0</v>
      </c>
      <c r="DP302" s="457">
        <v>0</v>
      </c>
      <c r="DQ302" s="457">
        <v>0</v>
      </c>
      <c r="DR302" s="457">
        <v>1192822</v>
      </c>
      <c r="DS302" s="457">
        <v>0</v>
      </c>
      <c r="DT302" s="457">
        <v>572998</v>
      </c>
      <c r="DU302" s="457">
        <v>121073</v>
      </c>
      <c r="DV302" s="457">
        <v>695373</v>
      </c>
      <c r="DW302" s="457">
        <v>6556</v>
      </c>
      <c r="DX302" s="457">
        <v>0</v>
      </c>
      <c r="DY302" s="362">
        <v>40161</v>
      </c>
      <c r="DZ302">
        <v>49261</v>
      </c>
      <c r="EA302">
        <v>0</v>
      </c>
    </row>
    <row r="303" spans="1:131">
      <c r="A303" s="362" t="s">
        <v>2343</v>
      </c>
      <c r="B303" s="457">
        <v>4065</v>
      </c>
      <c r="C303" s="457">
        <v>170</v>
      </c>
      <c r="D303" s="457">
        <v>0</v>
      </c>
      <c r="E303" s="457">
        <v>1337</v>
      </c>
      <c r="F303" s="457">
        <v>0</v>
      </c>
      <c r="G303" s="457">
        <v>0</v>
      </c>
      <c r="H303" s="457">
        <v>2657</v>
      </c>
      <c r="I303" s="457">
        <v>0</v>
      </c>
      <c r="J303" s="457">
        <v>0</v>
      </c>
      <c r="K303" s="457">
        <v>0</v>
      </c>
      <c r="L303" s="457">
        <v>0</v>
      </c>
      <c r="M303" s="457">
        <v>0</v>
      </c>
      <c r="N303" s="457">
        <v>92775</v>
      </c>
      <c r="O303" s="457">
        <v>0</v>
      </c>
      <c r="P303" s="457">
        <v>0</v>
      </c>
      <c r="Q303" s="457">
        <v>326</v>
      </c>
      <c r="R303" s="457">
        <v>0</v>
      </c>
      <c r="S303" s="457">
        <v>0</v>
      </c>
      <c r="T303" s="457">
        <v>615</v>
      </c>
      <c r="U303" s="457">
        <v>0</v>
      </c>
      <c r="V303" s="457">
        <v>0</v>
      </c>
      <c r="W303" s="457">
        <v>0</v>
      </c>
      <c r="X303" s="457">
        <v>0</v>
      </c>
      <c r="Y303" s="457">
        <v>0</v>
      </c>
      <c r="Z303" s="457">
        <v>0</v>
      </c>
      <c r="AA303" s="457">
        <v>0</v>
      </c>
      <c r="AB303" s="457">
        <v>0</v>
      </c>
      <c r="AC303" s="457">
        <v>0</v>
      </c>
      <c r="AD303" s="457">
        <v>0</v>
      </c>
      <c r="AE303" s="457">
        <v>0</v>
      </c>
      <c r="AF303" s="457">
        <v>0</v>
      </c>
      <c r="AG303" s="457">
        <v>0</v>
      </c>
      <c r="AH303" s="457">
        <v>0</v>
      </c>
      <c r="AI303" s="457">
        <v>5818</v>
      </c>
      <c r="AJ303" s="457">
        <v>7170</v>
      </c>
      <c r="AK303" s="457">
        <v>0</v>
      </c>
      <c r="AL303" s="457">
        <v>119</v>
      </c>
      <c r="AM303" s="457">
        <v>0</v>
      </c>
      <c r="AN303" s="457">
        <v>0</v>
      </c>
      <c r="AO303" s="457">
        <v>239</v>
      </c>
      <c r="AP303" s="457">
        <v>0</v>
      </c>
      <c r="AQ303" s="457">
        <v>0</v>
      </c>
      <c r="AR303" s="457">
        <v>0</v>
      </c>
      <c r="AS303" s="457">
        <v>0</v>
      </c>
      <c r="AT303" s="457">
        <v>0</v>
      </c>
      <c r="AU303" s="457">
        <v>0</v>
      </c>
      <c r="AV303" s="457">
        <v>0</v>
      </c>
      <c r="AW303" s="457">
        <v>0</v>
      </c>
      <c r="AX303" s="457">
        <v>401</v>
      </c>
      <c r="AY303" s="457">
        <v>0</v>
      </c>
      <c r="AZ303" s="457">
        <v>0</v>
      </c>
      <c r="BA303" s="457">
        <v>0</v>
      </c>
      <c r="BB303" s="457">
        <v>0</v>
      </c>
      <c r="BC303" s="457">
        <v>0</v>
      </c>
      <c r="BD303" s="457">
        <v>443</v>
      </c>
      <c r="BE303" s="457">
        <v>0</v>
      </c>
      <c r="BF303" s="457">
        <v>0</v>
      </c>
      <c r="BG303" s="457">
        <v>0</v>
      </c>
      <c r="BH303" s="457">
        <v>0</v>
      </c>
      <c r="BI303" s="457">
        <v>0</v>
      </c>
      <c r="BJ303" s="457">
        <v>0</v>
      </c>
      <c r="BK303" s="457">
        <v>0</v>
      </c>
      <c r="BL303" s="457">
        <v>0</v>
      </c>
      <c r="BM303" s="457">
        <v>0</v>
      </c>
      <c r="BN303" s="457">
        <v>0</v>
      </c>
      <c r="BO303" s="457">
        <v>0</v>
      </c>
      <c r="BP303" s="457">
        <v>257</v>
      </c>
      <c r="BQ303" s="457">
        <v>86</v>
      </c>
      <c r="BR303" s="457">
        <v>0</v>
      </c>
      <c r="BS303" s="457">
        <v>190</v>
      </c>
      <c r="BT303" s="457">
        <v>0</v>
      </c>
      <c r="BU303" s="457">
        <v>0</v>
      </c>
      <c r="BV303" s="457">
        <v>0</v>
      </c>
      <c r="BW303" s="457">
        <v>0</v>
      </c>
      <c r="BX303" s="457">
        <v>0</v>
      </c>
      <c r="BY303" s="457">
        <v>0</v>
      </c>
      <c r="BZ303" s="457">
        <v>0</v>
      </c>
      <c r="CA303" s="457">
        <v>0</v>
      </c>
      <c r="CB303" s="457">
        <v>0</v>
      </c>
      <c r="CC303" s="457">
        <v>0</v>
      </c>
      <c r="CD303" s="457">
        <v>0</v>
      </c>
      <c r="CE303" s="457">
        <v>0</v>
      </c>
      <c r="CF303" s="457">
        <v>0</v>
      </c>
      <c r="CG303" s="457">
        <v>0</v>
      </c>
      <c r="CH303" s="457">
        <v>440</v>
      </c>
      <c r="CI303" s="457">
        <v>0</v>
      </c>
      <c r="CJ303" s="457">
        <v>0</v>
      </c>
      <c r="CK303" s="457">
        <v>0</v>
      </c>
      <c r="CL303" s="457">
        <v>0</v>
      </c>
      <c r="CM303" s="457">
        <v>0</v>
      </c>
      <c r="CN303" s="457">
        <v>0</v>
      </c>
      <c r="CO303" s="457">
        <v>0</v>
      </c>
      <c r="CP303" s="457">
        <v>0</v>
      </c>
      <c r="CQ303" s="457">
        <v>0</v>
      </c>
      <c r="CR303" s="457">
        <v>0</v>
      </c>
      <c r="CS303" s="457">
        <v>0</v>
      </c>
      <c r="CT303" s="457">
        <v>686</v>
      </c>
      <c r="CU303" s="457">
        <v>4</v>
      </c>
      <c r="CV303" s="457">
        <v>0</v>
      </c>
      <c r="CW303" s="457">
        <v>8</v>
      </c>
      <c r="CX303" s="457">
        <v>0</v>
      </c>
      <c r="CY303" s="457">
        <v>0</v>
      </c>
      <c r="CZ303" s="457">
        <v>0</v>
      </c>
      <c r="DA303" s="457">
        <v>3347</v>
      </c>
      <c r="DB303" s="457">
        <v>0</v>
      </c>
      <c r="DC303" s="457">
        <v>0</v>
      </c>
      <c r="DD303" s="457">
        <v>0</v>
      </c>
      <c r="DE303" s="457">
        <v>0</v>
      </c>
      <c r="DF303" s="457">
        <v>2899</v>
      </c>
      <c r="DG303" s="457">
        <v>0</v>
      </c>
      <c r="DH303" s="457">
        <v>0</v>
      </c>
      <c r="DI303" s="457">
        <v>7859</v>
      </c>
      <c r="DJ303" s="457">
        <v>0</v>
      </c>
      <c r="DK303" s="457">
        <v>9090</v>
      </c>
      <c r="DL303" s="457">
        <v>0</v>
      </c>
      <c r="DM303" s="457">
        <v>0</v>
      </c>
      <c r="DN303" s="457">
        <v>0</v>
      </c>
      <c r="DO303" s="457">
        <v>0</v>
      </c>
      <c r="DP303" s="457">
        <v>0</v>
      </c>
      <c r="DQ303" s="457">
        <v>0</v>
      </c>
      <c r="DR303" s="457">
        <v>484517</v>
      </c>
      <c r="DS303" s="457">
        <v>0</v>
      </c>
      <c r="DT303" s="457">
        <v>226278</v>
      </c>
      <c r="DU303" s="457">
        <v>136569</v>
      </c>
      <c r="DV303" s="457">
        <v>201443</v>
      </c>
      <c r="DW303" s="457">
        <v>2</v>
      </c>
      <c r="DX303" s="457">
        <v>0</v>
      </c>
      <c r="DY303" s="362">
        <v>19197</v>
      </c>
      <c r="DZ303">
        <v>18668</v>
      </c>
      <c r="EA303">
        <v>0</v>
      </c>
    </row>
    <row r="304" spans="1:131">
      <c r="A304" s="362" t="s">
        <v>2379</v>
      </c>
      <c r="B304" s="457">
        <v>54093.881170000001</v>
      </c>
      <c r="C304" s="457">
        <v>249.07798</v>
      </c>
      <c r="D304" s="457">
        <v>0</v>
      </c>
      <c r="E304" s="457">
        <v>25902.578509999999</v>
      </c>
      <c r="F304" s="457">
        <v>0</v>
      </c>
      <c r="G304" s="457">
        <v>0</v>
      </c>
      <c r="H304" s="457">
        <v>6200.4042499999996</v>
      </c>
      <c r="I304" s="457">
        <v>0</v>
      </c>
      <c r="J304" s="457">
        <v>0</v>
      </c>
      <c r="K304" s="457">
        <v>-5.3566099999999999</v>
      </c>
      <c r="L304" s="457">
        <v>241.12620000000001</v>
      </c>
      <c r="M304" s="457">
        <v>0</v>
      </c>
      <c r="N304" s="457">
        <v>121458.50358</v>
      </c>
      <c r="O304" s="457">
        <v>125</v>
      </c>
      <c r="P304" s="457">
        <v>15</v>
      </c>
      <c r="Q304" s="457">
        <v>8.3368500000000001</v>
      </c>
      <c r="R304" s="457">
        <v>0</v>
      </c>
      <c r="S304" s="457">
        <v>0</v>
      </c>
      <c r="T304" s="457">
        <v>3757.5740700000001</v>
      </c>
      <c r="U304" s="457">
        <v>0</v>
      </c>
      <c r="V304" s="457">
        <v>0</v>
      </c>
      <c r="W304" s="457">
        <v>2507.7589499999999</v>
      </c>
      <c r="X304" s="457">
        <v>3.7305000000000001</v>
      </c>
      <c r="Y304" s="457">
        <v>0</v>
      </c>
      <c r="Z304" s="457">
        <v>0</v>
      </c>
      <c r="AA304" s="457">
        <v>0</v>
      </c>
      <c r="AB304" s="457">
        <v>0</v>
      </c>
      <c r="AC304" s="457">
        <v>0</v>
      </c>
      <c r="AD304" s="457">
        <v>0</v>
      </c>
      <c r="AE304" s="457">
        <v>0</v>
      </c>
      <c r="AF304" s="457">
        <v>0</v>
      </c>
      <c r="AG304" s="457">
        <v>0</v>
      </c>
      <c r="AH304" s="457">
        <v>0</v>
      </c>
      <c r="AI304" s="457">
        <v>2587.6822900000002</v>
      </c>
      <c r="AJ304" s="457">
        <v>18502.314109999999</v>
      </c>
      <c r="AK304" s="457">
        <v>3698.6065600000002</v>
      </c>
      <c r="AL304" s="457">
        <v>0</v>
      </c>
      <c r="AM304" s="457">
        <v>0</v>
      </c>
      <c r="AN304" s="457">
        <v>0</v>
      </c>
      <c r="AO304" s="457">
        <v>0</v>
      </c>
      <c r="AP304" s="457">
        <v>0</v>
      </c>
      <c r="AQ304" s="457">
        <v>0</v>
      </c>
      <c r="AR304" s="457">
        <v>310.98187000000001</v>
      </c>
      <c r="AS304" s="457">
        <v>10</v>
      </c>
      <c r="AT304" s="457">
        <v>0</v>
      </c>
      <c r="AU304" s="457">
        <v>820.83861000000002</v>
      </c>
      <c r="AV304" s="457">
        <v>0</v>
      </c>
      <c r="AW304" s="457">
        <v>850</v>
      </c>
      <c r="AX304" s="457">
        <v>3870.0244299999999</v>
      </c>
      <c r="AY304" s="457">
        <v>0</v>
      </c>
      <c r="AZ304" s="457">
        <v>0</v>
      </c>
      <c r="BA304" s="457">
        <v>0</v>
      </c>
      <c r="BB304" s="457">
        <v>0</v>
      </c>
      <c r="BC304" s="457">
        <v>0</v>
      </c>
      <c r="BD304" s="457">
        <v>789.51592000000005</v>
      </c>
      <c r="BE304" s="457">
        <v>0</v>
      </c>
      <c r="BF304" s="457">
        <v>0</v>
      </c>
      <c r="BG304" s="457">
        <v>0</v>
      </c>
      <c r="BH304" s="457">
        <v>0</v>
      </c>
      <c r="BI304" s="457">
        <v>0</v>
      </c>
      <c r="BJ304" s="457">
        <v>0</v>
      </c>
      <c r="BK304" s="457">
        <v>0</v>
      </c>
      <c r="BL304" s="457">
        <v>0</v>
      </c>
      <c r="BM304" s="457">
        <v>0</v>
      </c>
      <c r="BN304" s="457">
        <v>0</v>
      </c>
      <c r="BO304" s="457">
        <v>0</v>
      </c>
      <c r="BP304" s="457">
        <v>1382.4729600000001</v>
      </c>
      <c r="BQ304" s="457">
        <v>0</v>
      </c>
      <c r="BR304" s="457">
        <v>0</v>
      </c>
      <c r="BS304" s="457">
        <v>1107.39329</v>
      </c>
      <c r="BT304" s="457">
        <v>0</v>
      </c>
      <c r="BU304" s="457">
        <v>0</v>
      </c>
      <c r="BV304" s="457">
        <v>0</v>
      </c>
      <c r="BW304" s="457">
        <v>0</v>
      </c>
      <c r="BX304" s="457">
        <v>0</v>
      </c>
      <c r="BY304" s="457">
        <v>0</v>
      </c>
      <c r="BZ304" s="457">
        <v>0</v>
      </c>
      <c r="CA304" s="457">
        <v>0</v>
      </c>
      <c r="CB304" s="457">
        <v>0</v>
      </c>
      <c r="CC304" s="457">
        <v>0</v>
      </c>
      <c r="CD304" s="457">
        <v>0</v>
      </c>
      <c r="CE304" s="457">
        <v>0</v>
      </c>
      <c r="CF304" s="457">
        <v>0</v>
      </c>
      <c r="CG304" s="457">
        <v>0</v>
      </c>
      <c r="CH304" s="457">
        <v>300.73469999999998</v>
      </c>
      <c r="CI304" s="457">
        <v>0</v>
      </c>
      <c r="CJ304" s="457">
        <v>0</v>
      </c>
      <c r="CK304" s="457">
        <v>0</v>
      </c>
      <c r="CL304" s="457">
        <v>0</v>
      </c>
      <c r="CM304" s="457">
        <v>0</v>
      </c>
      <c r="CN304" s="457">
        <v>881.04561000000001</v>
      </c>
      <c r="CO304" s="457">
        <v>0</v>
      </c>
      <c r="CP304" s="457">
        <v>0</v>
      </c>
      <c r="CQ304" s="457">
        <v>0</v>
      </c>
      <c r="CR304" s="457">
        <v>0</v>
      </c>
      <c r="CS304" s="457">
        <v>0</v>
      </c>
      <c r="CT304" s="457">
        <v>0</v>
      </c>
      <c r="CU304" s="457">
        <v>0</v>
      </c>
      <c r="CV304" s="457">
        <v>0</v>
      </c>
      <c r="CW304" s="457">
        <v>1.95113</v>
      </c>
      <c r="CX304" s="457">
        <v>0</v>
      </c>
      <c r="CY304" s="457">
        <v>0</v>
      </c>
      <c r="CZ304" s="457">
        <v>0</v>
      </c>
      <c r="DA304" s="457">
        <v>0</v>
      </c>
      <c r="DB304" s="457">
        <v>0</v>
      </c>
      <c r="DC304" s="457">
        <v>0</v>
      </c>
      <c r="DD304" s="457">
        <v>0</v>
      </c>
      <c r="DE304" s="457">
        <v>0</v>
      </c>
      <c r="DF304" s="457">
        <v>0</v>
      </c>
      <c r="DG304" s="457">
        <v>0</v>
      </c>
      <c r="DH304" s="457">
        <v>0</v>
      </c>
      <c r="DI304" s="457">
        <v>24928.48156</v>
      </c>
      <c r="DJ304" s="457">
        <v>1723.4375</v>
      </c>
      <c r="DK304" s="457">
        <v>14998.17633</v>
      </c>
      <c r="DL304" s="457">
        <v>119.17033000000001</v>
      </c>
      <c r="DM304" s="457">
        <v>0</v>
      </c>
      <c r="DN304" s="457">
        <v>0</v>
      </c>
      <c r="DO304" s="457">
        <v>1475.55278</v>
      </c>
      <c r="DP304" s="457">
        <v>0</v>
      </c>
      <c r="DQ304" s="457">
        <v>0</v>
      </c>
      <c r="DR304" s="457">
        <v>745547.36424999998</v>
      </c>
      <c r="DS304" s="457">
        <v>0</v>
      </c>
      <c r="DT304" s="457">
        <v>250284</v>
      </c>
      <c r="DU304" s="457">
        <v>123043</v>
      </c>
      <c r="DV304" s="457">
        <v>479515.11900000001</v>
      </c>
      <c r="DW304" s="457">
        <v>0.49485000000000001</v>
      </c>
      <c r="DX304" s="457">
        <v>0</v>
      </c>
      <c r="DY304" s="362">
        <v>94437</v>
      </c>
      <c r="DZ304">
        <v>53063</v>
      </c>
      <c r="EA304">
        <v>0</v>
      </c>
    </row>
    <row r="305" spans="1:131">
      <c r="A305" s="362" t="s">
        <v>2421</v>
      </c>
      <c r="B305" s="457">
        <v>38669.712699999996</v>
      </c>
      <c r="C305" s="457">
        <v>0</v>
      </c>
      <c r="D305" s="457">
        <v>0</v>
      </c>
      <c r="E305" s="457">
        <v>27964.108230000002</v>
      </c>
      <c r="F305" s="457">
        <v>0</v>
      </c>
      <c r="G305" s="457">
        <v>0</v>
      </c>
      <c r="H305" s="457">
        <v>8496.3756699999994</v>
      </c>
      <c r="I305" s="457">
        <v>0</v>
      </c>
      <c r="J305" s="457">
        <v>0</v>
      </c>
      <c r="K305" s="457">
        <v>983.49519999999995</v>
      </c>
      <c r="L305" s="457">
        <v>0</v>
      </c>
      <c r="M305" s="457">
        <v>0</v>
      </c>
      <c r="N305" s="457">
        <v>117972.75083999999</v>
      </c>
      <c r="O305" s="457">
        <v>0</v>
      </c>
      <c r="P305" s="457">
        <v>0</v>
      </c>
      <c r="Q305" s="457">
        <v>0</v>
      </c>
      <c r="R305" s="457">
        <v>0</v>
      </c>
      <c r="S305" s="457">
        <v>0</v>
      </c>
      <c r="T305" s="457">
        <v>3980.56954</v>
      </c>
      <c r="U305" s="457">
        <v>0</v>
      </c>
      <c r="V305" s="457">
        <v>0</v>
      </c>
      <c r="W305" s="457">
        <v>158.34815</v>
      </c>
      <c r="X305" s="457">
        <v>0</v>
      </c>
      <c r="Y305" s="457">
        <v>0</v>
      </c>
      <c r="Z305" s="457">
        <v>0</v>
      </c>
      <c r="AA305" s="457">
        <v>0</v>
      </c>
      <c r="AB305" s="457">
        <v>0</v>
      </c>
      <c r="AC305" s="457">
        <v>0</v>
      </c>
      <c r="AD305" s="457">
        <v>0</v>
      </c>
      <c r="AE305" s="457">
        <v>0</v>
      </c>
      <c r="AF305" s="457">
        <v>0</v>
      </c>
      <c r="AG305" s="457">
        <v>0</v>
      </c>
      <c r="AH305" s="457">
        <v>0</v>
      </c>
      <c r="AI305" s="457">
        <v>28201.783350000002</v>
      </c>
      <c r="AJ305" s="457">
        <v>0</v>
      </c>
      <c r="AK305" s="457">
        <v>0</v>
      </c>
      <c r="AL305" s="457">
        <v>160.755</v>
      </c>
      <c r="AM305" s="457">
        <v>0</v>
      </c>
      <c r="AN305" s="457">
        <v>0</v>
      </c>
      <c r="AO305" s="457">
        <v>0</v>
      </c>
      <c r="AP305" s="457">
        <v>0</v>
      </c>
      <c r="AQ305" s="457">
        <v>0</v>
      </c>
      <c r="AR305" s="457">
        <v>2893.66662</v>
      </c>
      <c r="AS305" s="457">
        <v>0</v>
      </c>
      <c r="AT305" s="457">
        <v>0</v>
      </c>
      <c r="AU305" s="457">
        <v>0</v>
      </c>
      <c r="AV305" s="457">
        <v>0</v>
      </c>
      <c r="AW305" s="457">
        <v>0</v>
      </c>
      <c r="AX305" s="457">
        <v>623.82793000000004</v>
      </c>
      <c r="AY305" s="457">
        <v>0</v>
      </c>
      <c r="AZ305" s="457">
        <v>0</v>
      </c>
      <c r="BA305" s="457">
        <v>0</v>
      </c>
      <c r="BB305" s="457">
        <v>0</v>
      </c>
      <c r="BC305" s="457">
        <v>0</v>
      </c>
      <c r="BD305" s="457">
        <v>1641.23658</v>
      </c>
      <c r="BE305" s="457">
        <v>0</v>
      </c>
      <c r="BF305" s="457">
        <v>0</v>
      </c>
      <c r="BG305" s="457">
        <v>0</v>
      </c>
      <c r="BH305" s="457">
        <v>0</v>
      </c>
      <c r="BI305" s="457">
        <v>0</v>
      </c>
      <c r="BJ305" s="457">
        <v>0</v>
      </c>
      <c r="BK305" s="457">
        <v>0</v>
      </c>
      <c r="BL305" s="457">
        <v>0</v>
      </c>
      <c r="BM305" s="457">
        <v>0</v>
      </c>
      <c r="BN305" s="457">
        <v>0</v>
      </c>
      <c r="BO305" s="457">
        <v>0</v>
      </c>
      <c r="BP305" s="457">
        <v>0</v>
      </c>
      <c r="BQ305" s="457">
        <v>0</v>
      </c>
      <c r="BR305" s="457">
        <v>0</v>
      </c>
      <c r="BS305" s="457">
        <v>0</v>
      </c>
      <c r="BT305" s="457">
        <v>0</v>
      </c>
      <c r="BU305" s="457">
        <v>0</v>
      </c>
      <c r="BV305" s="457">
        <v>0</v>
      </c>
      <c r="BW305" s="457">
        <v>0</v>
      </c>
      <c r="BX305" s="457">
        <v>0</v>
      </c>
      <c r="BY305" s="457">
        <v>0</v>
      </c>
      <c r="BZ305" s="457">
        <v>0</v>
      </c>
      <c r="CA305" s="457">
        <v>0</v>
      </c>
      <c r="CB305" s="457">
        <v>0</v>
      </c>
      <c r="CC305" s="457">
        <v>0</v>
      </c>
      <c r="CD305" s="457">
        <v>0</v>
      </c>
      <c r="CE305" s="457">
        <v>0</v>
      </c>
      <c r="CF305" s="457">
        <v>0</v>
      </c>
      <c r="CG305" s="457">
        <v>0</v>
      </c>
      <c r="CH305" s="457">
        <v>22221.805059999999</v>
      </c>
      <c r="CI305" s="457">
        <v>0</v>
      </c>
      <c r="CJ305" s="457">
        <v>0</v>
      </c>
      <c r="CK305" s="457">
        <v>0</v>
      </c>
      <c r="CL305" s="457">
        <v>0</v>
      </c>
      <c r="CM305" s="457">
        <v>0</v>
      </c>
      <c r="CN305" s="457">
        <v>1918.2958100000001</v>
      </c>
      <c r="CO305" s="457">
        <v>0</v>
      </c>
      <c r="CP305" s="457">
        <v>0</v>
      </c>
      <c r="CQ305" s="457">
        <v>0</v>
      </c>
      <c r="CR305" s="457">
        <v>0</v>
      </c>
      <c r="CS305" s="457">
        <v>0</v>
      </c>
      <c r="CT305" s="457">
        <v>403.70146</v>
      </c>
      <c r="CU305" s="457">
        <v>0</v>
      </c>
      <c r="CV305" s="457">
        <v>0</v>
      </c>
      <c r="CW305" s="457">
        <v>0</v>
      </c>
      <c r="CX305" s="457">
        <v>0</v>
      </c>
      <c r="CY305" s="457">
        <v>0</v>
      </c>
      <c r="CZ305" s="457">
        <v>0</v>
      </c>
      <c r="DA305" s="457">
        <v>0</v>
      </c>
      <c r="DB305" s="457">
        <v>0</v>
      </c>
      <c r="DC305" s="457">
        <v>0</v>
      </c>
      <c r="DD305" s="457">
        <v>0</v>
      </c>
      <c r="DE305" s="457">
        <v>0</v>
      </c>
      <c r="DF305" s="457">
        <v>7072.9608200000002</v>
      </c>
      <c r="DG305" s="457">
        <v>0</v>
      </c>
      <c r="DH305" s="457">
        <v>0</v>
      </c>
      <c r="DI305" s="457">
        <v>9188.9061999999994</v>
      </c>
      <c r="DJ305" s="457">
        <v>1292.1827800000001</v>
      </c>
      <c r="DK305" s="457">
        <v>39883.092149999997</v>
      </c>
      <c r="DL305" s="457">
        <v>4.25</v>
      </c>
      <c r="DM305" s="457">
        <v>0</v>
      </c>
      <c r="DN305" s="457">
        <v>0</v>
      </c>
      <c r="DO305" s="457">
        <v>0</v>
      </c>
      <c r="DP305" s="457">
        <v>0</v>
      </c>
      <c r="DQ305" s="457">
        <v>0</v>
      </c>
      <c r="DR305" s="457">
        <v>1073897.2893999999</v>
      </c>
      <c r="DS305" s="457">
        <v>0</v>
      </c>
      <c r="DT305" s="457">
        <v>568550.50225000002</v>
      </c>
      <c r="DU305" s="457">
        <v>58908.86047</v>
      </c>
      <c r="DV305" s="457">
        <v>124728</v>
      </c>
      <c r="DW305" s="457">
        <v>13823.6996</v>
      </c>
      <c r="DX305" s="457">
        <v>0</v>
      </c>
      <c r="DY305" s="362">
        <v>27506</v>
      </c>
      <c r="DZ305">
        <v>85593</v>
      </c>
      <c r="EA305">
        <v>0</v>
      </c>
    </row>
    <row r="306" spans="1:131">
      <c r="A306" s="362" t="s">
        <v>2475</v>
      </c>
      <c r="B306" s="457">
        <v>25560</v>
      </c>
      <c r="C306" s="457">
        <v>1</v>
      </c>
      <c r="D306" s="457">
        <v>0</v>
      </c>
      <c r="E306" s="457">
        <v>6561</v>
      </c>
      <c r="F306" s="457">
        <v>0</v>
      </c>
      <c r="G306" s="457">
        <v>0</v>
      </c>
      <c r="H306" s="457">
        <v>15787</v>
      </c>
      <c r="I306" s="457">
        <v>0</v>
      </c>
      <c r="J306" s="457">
        <v>0</v>
      </c>
      <c r="K306" s="457">
        <v>494</v>
      </c>
      <c r="L306" s="457">
        <v>0</v>
      </c>
      <c r="M306" s="457">
        <v>0</v>
      </c>
      <c r="N306" s="457">
        <v>126345</v>
      </c>
      <c r="O306" s="457">
        <v>125</v>
      </c>
      <c r="P306" s="457">
        <v>0</v>
      </c>
      <c r="Q306" s="457">
        <v>0</v>
      </c>
      <c r="R306" s="457">
        <v>0</v>
      </c>
      <c r="S306" s="457">
        <v>0</v>
      </c>
      <c r="T306" s="457">
        <v>4088</v>
      </c>
      <c r="U306" s="457">
        <v>718</v>
      </c>
      <c r="V306" s="457">
        <v>0</v>
      </c>
      <c r="W306" s="457">
        <v>2584</v>
      </c>
      <c r="X306" s="457">
        <v>0</v>
      </c>
      <c r="Y306" s="457">
        <v>0</v>
      </c>
      <c r="Z306" s="457">
        <v>0</v>
      </c>
      <c r="AA306" s="457">
        <v>0</v>
      </c>
      <c r="AB306" s="457">
        <v>0</v>
      </c>
      <c r="AC306" s="457">
        <v>0</v>
      </c>
      <c r="AD306" s="457">
        <v>0</v>
      </c>
      <c r="AE306" s="457">
        <v>0</v>
      </c>
      <c r="AF306" s="457">
        <v>0</v>
      </c>
      <c r="AG306" s="457">
        <v>0</v>
      </c>
      <c r="AH306" s="457">
        <v>0</v>
      </c>
      <c r="AI306" s="457">
        <v>26637</v>
      </c>
      <c r="AJ306" s="457">
        <v>7910</v>
      </c>
      <c r="AK306" s="457">
        <v>0</v>
      </c>
      <c r="AL306" s="457">
        <v>38</v>
      </c>
      <c r="AM306" s="457">
        <v>0</v>
      </c>
      <c r="AN306" s="457">
        <v>0</v>
      </c>
      <c r="AO306" s="457">
        <v>1648</v>
      </c>
      <c r="AP306" s="457">
        <v>0</v>
      </c>
      <c r="AQ306" s="457">
        <v>0</v>
      </c>
      <c r="AR306" s="457">
        <v>228</v>
      </c>
      <c r="AS306" s="457">
        <v>24</v>
      </c>
      <c r="AT306" s="457">
        <v>0</v>
      </c>
      <c r="AU306" s="457">
        <v>0</v>
      </c>
      <c r="AV306" s="457">
        <v>63</v>
      </c>
      <c r="AW306" s="457">
        <v>0</v>
      </c>
      <c r="AX306" s="457">
        <v>86</v>
      </c>
      <c r="AY306" s="457">
        <v>0</v>
      </c>
      <c r="AZ306" s="457">
        <v>0</v>
      </c>
      <c r="BA306" s="457">
        <v>0</v>
      </c>
      <c r="BB306" s="457">
        <v>0</v>
      </c>
      <c r="BC306" s="457">
        <v>0</v>
      </c>
      <c r="BD306" s="457">
        <v>2</v>
      </c>
      <c r="BE306" s="457">
        <v>0</v>
      </c>
      <c r="BF306" s="457">
        <v>0</v>
      </c>
      <c r="BG306" s="457">
        <v>-295</v>
      </c>
      <c r="BH306" s="457">
        <v>0</v>
      </c>
      <c r="BI306" s="457">
        <v>0</v>
      </c>
      <c r="BJ306" s="457">
        <v>0</v>
      </c>
      <c r="BK306" s="457">
        <v>0</v>
      </c>
      <c r="BL306" s="457">
        <v>0</v>
      </c>
      <c r="BM306" s="457">
        <v>0</v>
      </c>
      <c r="BN306" s="457">
        <v>0</v>
      </c>
      <c r="BO306" s="457">
        <v>0</v>
      </c>
      <c r="BP306" s="457">
        <v>146</v>
      </c>
      <c r="BQ306" s="457">
        <v>625</v>
      </c>
      <c r="BR306" s="457">
        <v>0</v>
      </c>
      <c r="BS306" s="457">
        <v>0</v>
      </c>
      <c r="BT306" s="457">
        <v>0</v>
      </c>
      <c r="BU306" s="457">
        <v>0</v>
      </c>
      <c r="BV306" s="457">
        <v>0</v>
      </c>
      <c r="BW306" s="457">
        <v>0</v>
      </c>
      <c r="BX306" s="457">
        <v>0</v>
      </c>
      <c r="BY306" s="457">
        <v>16</v>
      </c>
      <c r="BZ306" s="457">
        <v>0</v>
      </c>
      <c r="CA306" s="457">
        <v>0</v>
      </c>
      <c r="CB306" s="457">
        <v>0</v>
      </c>
      <c r="CC306" s="457">
        <v>0</v>
      </c>
      <c r="CD306" s="457">
        <v>0</v>
      </c>
      <c r="CE306" s="457">
        <v>0</v>
      </c>
      <c r="CF306" s="457">
        <v>0</v>
      </c>
      <c r="CG306" s="457">
        <v>0</v>
      </c>
      <c r="CH306" s="457">
        <v>2801</v>
      </c>
      <c r="CI306" s="457">
        <v>0</v>
      </c>
      <c r="CJ306" s="457">
        <v>0</v>
      </c>
      <c r="CK306" s="457">
        <v>0</v>
      </c>
      <c r="CL306" s="457">
        <v>0</v>
      </c>
      <c r="CM306" s="457">
        <v>0</v>
      </c>
      <c r="CN306" s="457">
        <v>0</v>
      </c>
      <c r="CO306" s="457">
        <v>0</v>
      </c>
      <c r="CP306" s="457">
        <v>0</v>
      </c>
      <c r="CQ306" s="457">
        <v>0</v>
      </c>
      <c r="CR306" s="457">
        <v>0</v>
      </c>
      <c r="CS306" s="457">
        <v>0</v>
      </c>
      <c r="CT306" s="457">
        <v>119</v>
      </c>
      <c r="CU306" s="457">
        <v>66</v>
      </c>
      <c r="CV306" s="457">
        <v>0</v>
      </c>
      <c r="CW306" s="457">
        <v>0</v>
      </c>
      <c r="CX306" s="457">
        <v>0</v>
      </c>
      <c r="CY306" s="457">
        <v>0</v>
      </c>
      <c r="CZ306" s="457">
        <v>0</v>
      </c>
      <c r="DA306" s="457">
        <v>0</v>
      </c>
      <c r="DB306" s="457">
        <v>0</v>
      </c>
      <c r="DC306" s="457">
        <v>0</v>
      </c>
      <c r="DD306" s="457">
        <v>0</v>
      </c>
      <c r="DE306" s="457">
        <v>0</v>
      </c>
      <c r="DF306" s="457">
        <v>0</v>
      </c>
      <c r="DG306" s="457">
        <v>0</v>
      </c>
      <c r="DH306" s="457">
        <v>0</v>
      </c>
      <c r="DI306" s="457">
        <v>11245</v>
      </c>
      <c r="DJ306" s="457">
        <v>6865</v>
      </c>
      <c r="DK306" s="457">
        <v>31563</v>
      </c>
      <c r="DL306" s="457">
        <v>0</v>
      </c>
      <c r="DM306" s="457">
        <v>0</v>
      </c>
      <c r="DN306" s="457">
        <v>0</v>
      </c>
      <c r="DO306" s="457">
        <v>0</v>
      </c>
      <c r="DP306" s="457">
        <v>0</v>
      </c>
      <c r="DQ306" s="457">
        <v>0</v>
      </c>
      <c r="DR306" s="457">
        <v>1295905</v>
      </c>
      <c r="DS306" s="457">
        <v>0</v>
      </c>
      <c r="DT306" s="457">
        <v>732562.5</v>
      </c>
      <c r="DU306" s="457">
        <v>230300</v>
      </c>
      <c r="DV306" s="457">
        <v>481566</v>
      </c>
      <c r="DW306" s="457">
        <v>6952</v>
      </c>
      <c r="DX306" s="457">
        <v>0</v>
      </c>
      <c r="DY306" s="362">
        <v>130405</v>
      </c>
      <c r="DZ306">
        <v>324745</v>
      </c>
      <c r="EA306">
        <v>0</v>
      </c>
    </row>
    <row r="307" spans="1:131">
      <c r="A307" s="362" t="s">
        <v>2505</v>
      </c>
      <c r="B307" s="457">
        <v>20914</v>
      </c>
      <c r="C307" s="457">
        <v>0</v>
      </c>
      <c r="D307" s="457">
        <v>0</v>
      </c>
      <c r="E307" s="457">
        <v>19426</v>
      </c>
      <c r="F307" s="457">
        <v>0</v>
      </c>
      <c r="G307" s="457">
        <v>1540</v>
      </c>
      <c r="H307" s="457">
        <v>5117</v>
      </c>
      <c r="I307" s="457">
        <v>0</v>
      </c>
      <c r="J307" s="457">
        <v>0</v>
      </c>
      <c r="K307" s="457">
        <v>494</v>
      </c>
      <c r="L307" s="457">
        <v>0</v>
      </c>
      <c r="M307" s="457">
        <v>0</v>
      </c>
      <c r="N307" s="457">
        <v>98546</v>
      </c>
      <c r="O307" s="457">
        <v>0</v>
      </c>
      <c r="P307" s="457">
        <v>352.7</v>
      </c>
      <c r="Q307" s="457">
        <v>12</v>
      </c>
      <c r="R307" s="457">
        <v>0</v>
      </c>
      <c r="S307" s="457">
        <v>0</v>
      </c>
      <c r="T307" s="457">
        <v>3292</v>
      </c>
      <c r="U307" s="457">
        <v>0</v>
      </c>
      <c r="V307" s="457">
        <v>0</v>
      </c>
      <c r="W307" s="457">
        <v>2477</v>
      </c>
      <c r="X307" s="457">
        <v>0</v>
      </c>
      <c r="Y307" s="457">
        <v>0</v>
      </c>
      <c r="Z307" s="457">
        <v>0</v>
      </c>
      <c r="AA307" s="457">
        <v>0</v>
      </c>
      <c r="AB307" s="457">
        <v>0</v>
      </c>
      <c r="AC307" s="457">
        <v>0</v>
      </c>
      <c r="AD307" s="457">
        <v>0</v>
      </c>
      <c r="AE307" s="457">
        <v>0</v>
      </c>
      <c r="AF307" s="457">
        <v>0</v>
      </c>
      <c r="AG307" s="457">
        <v>0</v>
      </c>
      <c r="AH307" s="457">
        <v>0</v>
      </c>
      <c r="AI307" s="457">
        <v>6165</v>
      </c>
      <c r="AJ307" s="457">
        <v>20740</v>
      </c>
      <c r="AK307" s="457">
        <v>0</v>
      </c>
      <c r="AL307" s="457">
        <v>0</v>
      </c>
      <c r="AM307" s="457">
        <v>0</v>
      </c>
      <c r="AN307" s="457">
        <v>0</v>
      </c>
      <c r="AO307" s="457">
        <v>0</v>
      </c>
      <c r="AP307" s="457">
        <v>0</v>
      </c>
      <c r="AQ307" s="457">
        <v>0</v>
      </c>
      <c r="AR307" s="457">
        <v>0</v>
      </c>
      <c r="AS307" s="457">
        <v>0</v>
      </c>
      <c r="AT307" s="457">
        <v>0</v>
      </c>
      <c r="AU307" s="457">
        <v>10776</v>
      </c>
      <c r="AV307" s="457">
        <v>0</v>
      </c>
      <c r="AW307" s="457">
        <v>353.3</v>
      </c>
      <c r="AX307" s="457">
        <v>29</v>
      </c>
      <c r="AY307" s="457">
        <v>0</v>
      </c>
      <c r="AZ307" s="457">
        <v>0</v>
      </c>
      <c r="BA307" s="457">
        <v>0</v>
      </c>
      <c r="BB307" s="457">
        <v>0</v>
      </c>
      <c r="BC307" s="457">
        <v>0</v>
      </c>
      <c r="BD307" s="457">
        <v>0</v>
      </c>
      <c r="BE307" s="457">
        <v>0</v>
      </c>
      <c r="BF307" s="457">
        <v>0</v>
      </c>
      <c r="BG307" s="457">
        <v>0</v>
      </c>
      <c r="BH307" s="457">
        <v>0</v>
      </c>
      <c r="BI307" s="457">
        <v>0</v>
      </c>
      <c r="BJ307" s="457">
        <v>0</v>
      </c>
      <c r="BK307" s="457">
        <v>0</v>
      </c>
      <c r="BL307" s="457">
        <v>0</v>
      </c>
      <c r="BM307" s="457">
        <v>0</v>
      </c>
      <c r="BN307" s="457">
        <v>0</v>
      </c>
      <c r="BO307" s="457">
        <v>0</v>
      </c>
      <c r="BP307" s="457">
        <v>0</v>
      </c>
      <c r="BQ307" s="457">
        <v>0</v>
      </c>
      <c r="BR307" s="457">
        <v>0</v>
      </c>
      <c r="BS307" s="457">
        <v>0</v>
      </c>
      <c r="BT307" s="457">
        <v>0</v>
      </c>
      <c r="BU307" s="457">
        <v>0</v>
      </c>
      <c r="BV307" s="457">
        <v>0</v>
      </c>
      <c r="BW307" s="457">
        <v>0</v>
      </c>
      <c r="BX307" s="457">
        <v>0</v>
      </c>
      <c r="BY307" s="457">
        <v>0</v>
      </c>
      <c r="BZ307" s="457">
        <v>0</v>
      </c>
      <c r="CA307" s="457">
        <v>0</v>
      </c>
      <c r="CB307" s="457">
        <v>0</v>
      </c>
      <c r="CC307" s="457">
        <v>0</v>
      </c>
      <c r="CD307" s="457">
        <v>0</v>
      </c>
      <c r="CE307" s="457">
        <v>0</v>
      </c>
      <c r="CF307" s="457">
        <v>0</v>
      </c>
      <c r="CG307" s="457">
        <v>0</v>
      </c>
      <c r="CH307" s="457">
        <v>0</v>
      </c>
      <c r="CI307" s="457">
        <v>0</v>
      </c>
      <c r="CJ307" s="457">
        <v>0</v>
      </c>
      <c r="CK307" s="457">
        <v>0</v>
      </c>
      <c r="CL307" s="457">
        <v>0</v>
      </c>
      <c r="CM307" s="457">
        <v>0</v>
      </c>
      <c r="CN307" s="457">
        <v>0</v>
      </c>
      <c r="CO307" s="457">
        <v>0</v>
      </c>
      <c r="CP307" s="457">
        <v>0</v>
      </c>
      <c r="CQ307" s="457">
        <v>0</v>
      </c>
      <c r="CR307" s="457">
        <v>0</v>
      </c>
      <c r="CS307" s="457">
        <v>0</v>
      </c>
      <c r="CT307" s="457">
        <v>583</v>
      </c>
      <c r="CU307" s="457">
        <v>0</v>
      </c>
      <c r="CV307" s="457">
        <v>0</v>
      </c>
      <c r="CW307" s="457">
        <v>0</v>
      </c>
      <c r="CX307" s="457">
        <v>0</v>
      </c>
      <c r="CY307" s="457">
        <v>900</v>
      </c>
      <c r="CZ307" s="457">
        <v>0</v>
      </c>
      <c r="DA307" s="457">
        <v>0</v>
      </c>
      <c r="DB307" s="457">
        <v>0</v>
      </c>
      <c r="DC307" s="457">
        <v>0</v>
      </c>
      <c r="DD307" s="457">
        <v>0</v>
      </c>
      <c r="DE307" s="457">
        <v>0</v>
      </c>
      <c r="DF307" s="457">
        <v>0</v>
      </c>
      <c r="DG307" s="457">
        <v>0</v>
      </c>
      <c r="DH307" s="457">
        <v>0</v>
      </c>
      <c r="DI307" s="457">
        <v>10581</v>
      </c>
      <c r="DJ307" s="457">
        <v>0</v>
      </c>
      <c r="DK307" s="457">
        <v>0</v>
      </c>
      <c r="DL307" s="457">
        <v>0</v>
      </c>
      <c r="DM307" s="457">
        <v>0</v>
      </c>
      <c r="DN307" s="457">
        <v>0</v>
      </c>
      <c r="DO307" s="457">
        <v>0</v>
      </c>
      <c r="DP307" s="457">
        <v>0</v>
      </c>
      <c r="DQ307" s="457">
        <v>0</v>
      </c>
      <c r="DR307" s="457">
        <v>1144840</v>
      </c>
      <c r="DS307" s="457">
        <v>0</v>
      </c>
      <c r="DT307" s="457">
        <v>1052087</v>
      </c>
      <c r="DU307" s="457">
        <v>123796</v>
      </c>
      <c r="DV307" s="457">
        <v>575877</v>
      </c>
      <c r="DW307" s="457">
        <v>18342</v>
      </c>
      <c r="DX307" s="457">
        <v>0</v>
      </c>
      <c r="DY307" s="362">
        <v>0</v>
      </c>
      <c r="DZ307">
        <v>0</v>
      </c>
      <c r="EA307">
        <v>0</v>
      </c>
    </row>
    <row r="308" spans="1:131">
      <c r="A308" s="362" t="s">
        <v>2528</v>
      </c>
      <c r="B308" s="457">
        <v>13477</v>
      </c>
      <c r="C308" s="457">
        <v>0</v>
      </c>
      <c r="D308" s="457">
        <v>0</v>
      </c>
      <c r="E308" s="457">
        <v>31691</v>
      </c>
      <c r="F308" s="457">
        <v>0</v>
      </c>
      <c r="G308" s="457">
        <v>0</v>
      </c>
      <c r="H308" s="457">
        <v>1468</v>
      </c>
      <c r="I308" s="457">
        <v>0</v>
      </c>
      <c r="J308" s="457">
        <v>0</v>
      </c>
      <c r="K308" s="457">
        <v>910</v>
      </c>
      <c r="L308" s="457">
        <v>0</v>
      </c>
      <c r="M308" s="457">
        <v>0</v>
      </c>
      <c r="N308" s="457">
        <v>75517</v>
      </c>
      <c r="O308" s="457">
        <v>0</v>
      </c>
      <c r="P308" s="457">
        <v>0</v>
      </c>
      <c r="Q308" s="457">
        <v>0</v>
      </c>
      <c r="R308" s="457">
        <v>0</v>
      </c>
      <c r="S308" s="457">
        <v>0</v>
      </c>
      <c r="T308" s="457">
        <v>387.1</v>
      </c>
      <c r="U308" s="457">
        <v>0</v>
      </c>
      <c r="V308" s="457">
        <v>0</v>
      </c>
      <c r="W308" s="457">
        <v>0</v>
      </c>
      <c r="X308" s="457">
        <v>0</v>
      </c>
      <c r="Y308" s="457">
        <v>0</v>
      </c>
      <c r="Z308" s="457">
        <v>0</v>
      </c>
      <c r="AA308" s="457">
        <v>0</v>
      </c>
      <c r="AB308" s="457">
        <v>0</v>
      </c>
      <c r="AC308" s="457">
        <v>0</v>
      </c>
      <c r="AD308" s="457">
        <v>0</v>
      </c>
      <c r="AE308" s="457">
        <v>0</v>
      </c>
      <c r="AF308" s="457">
        <v>0</v>
      </c>
      <c r="AG308" s="457">
        <v>0</v>
      </c>
      <c r="AH308" s="457">
        <v>0</v>
      </c>
      <c r="AI308" s="457">
        <v>1189.5999999999999</v>
      </c>
      <c r="AJ308" s="457">
        <v>5518</v>
      </c>
      <c r="AK308" s="457">
        <v>0</v>
      </c>
      <c r="AL308" s="457">
        <v>0</v>
      </c>
      <c r="AM308" s="457">
        <v>0</v>
      </c>
      <c r="AN308" s="457">
        <v>0</v>
      </c>
      <c r="AO308" s="457">
        <v>0</v>
      </c>
      <c r="AP308" s="457">
        <v>0</v>
      </c>
      <c r="AQ308" s="457">
        <v>0</v>
      </c>
      <c r="AR308" s="457">
        <v>52</v>
      </c>
      <c r="AS308" s="457">
        <v>0</v>
      </c>
      <c r="AT308" s="457">
        <v>0</v>
      </c>
      <c r="AU308" s="457">
        <v>0</v>
      </c>
      <c r="AV308" s="457">
        <v>0</v>
      </c>
      <c r="AW308" s="457">
        <v>0</v>
      </c>
      <c r="AX308" s="457">
        <v>372.36</v>
      </c>
      <c r="AY308" s="457">
        <v>0</v>
      </c>
      <c r="AZ308" s="457">
        <v>0</v>
      </c>
      <c r="BA308" s="457">
        <v>0</v>
      </c>
      <c r="BB308" s="457">
        <v>0</v>
      </c>
      <c r="BC308" s="457">
        <v>0</v>
      </c>
      <c r="BD308" s="457">
        <v>1086.1600000000001</v>
      </c>
      <c r="BE308" s="457">
        <v>0</v>
      </c>
      <c r="BF308" s="457">
        <v>0</v>
      </c>
      <c r="BG308" s="457">
        <v>0</v>
      </c>
      <c r="BH308" s="457">
        <v>0</v>
      </c>
      <c r="BI308" s="457">
        <v>0</v>
      </c>
      <c r="BJ308" s="457">
        <v>0</v>
      </c>
      <c r="BK308" s="457">
        <v>0</v>
      </c>
      <c r="BL308" s="457">
        <v>0</v>
      </c>
      <c r="BM308" s="457">
        <v>0</v>
      </c>
      <c r="BN308" s="457">
        <v>0</v>
      </c>
      <c r="BO308" s="457">
        <v>0</v>
      </c>
      <c r="BP308" s="457">
        <v>574.35</v>
      </c>
      <c r="BQ308" s="457">
        <v>0</v>
      </c>
      <c r="BR308" s="457">
        <v>0</v>
      </c>
      <c r="BS308" s="457">
        <v>0</v>
      </c>
      <c r="BT308" s="457">
        <v>0</v>
      </c>
      <c r="BU308" s="457">
        <v>692</v>
      </c>
      <c r="BV308" s="457">
        <v>0</v>
      </c>
      <c r="BW308" s="457">
        <v>0</v>
      </c>
      <c r="BX308" s="457">
        <v>0</v>
      </c>
      <c r="BY308" s="457">
        <v>0</v>
      </c>
      <c r="BZ308" s="457">
        <v>0</v>
      </c>
      <c r="CA308" s="457">
        <v>0</v>
      </c>
      <c r="CB308" s="457">
        <v>0</v>
      </c>
      <c r="CC308" s="457">
        <v>0</v>
      </c>
      <c r="CD308" s="457">
        <v>0</v>
      </c>
      <c r="CE308" s="457">
        <v>0</v>
      </c>
      <c r="CF308" s="457">
        <v>0</v>
      </c>
      <c r="CG308" s="457">
        <v>0</v>
      </c>
      <c r="CH308" s="457">
        <v>714.44</v>
      </c>
      <c r="CI308" s="457">
        <v>0</v>
      </c>
      <c r="CJ308" s="457">
        <v>0</v>
      </c>
      <c r="CK308" s="457">
        <v>0</v>
      </c>
      <c r="CL308" s="457">
        <v>0</v>
      </c>
      <c r="CM308" s="457">
        <v>0</v>
      </c>
      <c r="CN308" s="457">
        <v>52</v>
      </c>
      <c r="CO308" s="457">
        <v>0</v>
      </c>
      <c r="CP308" s="457">
        <v>0</v>
      </c>
      <c r="CQ308" s="457">
        <v>0</v>
      </c>
      <c r="CR308" s="457">
        <v>0</v>
      </c>
      <c r="CS308" s="457">
        <v>0</v>
      </c>
      <c r="CT308" s="457">
        <v>22.460999999999999</v>
      </c>
      <c r="CU308" s="457">
        <v>0</v>
      </c>
      <c r="CV308" s="457">
        <v>0</v>
      </c>
      <c r="CW308" s="457">
        <v>2253</v>
      </c>
      <c r="CX308" s="457">
        <v>0</v>
      </c>
      <c r="CY308" s="457">
        <v>0</v>
      </c>
      <c r="CZ308" s="457">
        <v>0</v>
      </c>
      <c r="DA308" s="457">
        <v>0</v>
      </c>
      <c r="DB308" s="457">
        <v>0</v>
      </c>
      <c r="DC308" s="457">
        <v>0</v>
      </c>
      <c r="DD308" s="457">
        <v>0</v>
      </c>
      <c r="DE308" s="457">
        <v>0</v>
      </c>
      <c r="DF308" s="457">
        <v>0</v>
      </c>
      <c r="DG308" s="457">
        <v>0</v>
      </c>
      <c r="DH308" s="457">
        <v>0</v>
      </c>
      <c r="DI308" s="457">
        <v>2075</v>
      </c>
      <c r="DJ308" s="457">
        <v>0</v>
      </c>
      <c r="DK308" s="457">
        <v>0</v>
      </c>
      <c r="DL308" s="457">
        <v>89.5</v>
      </c>
      <c r="DM308" s="457">
        <v>0</v>
      </c>
      <c r="DN308" s="457">
        <v>5126</v>
      </c>
      <c r="DO308" s="457">
        <v>0</v>
      </c>
      <c r="DP308" s="457">
        <v>0</v>
      </c>
      <c r="DQ308" s="457">
        <v>0</v>
      </c>
      <c r="DR308" s="457">
        <v>197608.84700000001</v>
      </c>
      <c r="DS308" s="457">
        <v>0</v>
      </c>
      <c r="DT308" s="457">
        <v>174983</v>
      </c>
      <c r="DU308" s="457">
        <v>0</v>
      </c>
      <c r="DV308" s="457">
        <v>382150</v>
      </c>
      <c r="DW308" s="457">
        <v>139.80000000000001</v>
      </c>
      <c r="DX308" s="457">
        <v>0</v>
      </c>
      <c r="DY308" s="362">
        <v>0</v>
      </c>
      <c r="DZ308">
        <v>0</v>
      </c>
      <c r="EA308">
        <v>0</v>
      </c>
    </row>
    <row r="309" spans="1:131">
      <c r="A309" s="362" t="s">
        <v>2549</v>
      </c>
      <c r="B309" s="457">
        <v>14800</v>
      </c>
      <c r="C309" s="457">
        <v>734</v>
      </c>
      <c r="D309" s="457">
        <v>0</v>
      </c>
      <c r="E309" s="457">
        <v>2530</v>
      </c>
      <c r="F309" s="457">
        <v>620</v>
      </c>
      <c r="G309" s="457">
        <v>0</v>
      </c>
      <c r="H309" s="457">
        <v>12511</v>
      </c>
      <c r="I309" s="457">
        <v>0</v>
      </c>
      <c r="J309" s="457">
        <v>0</v>
      </c>
      <c r="K309" s="457">
        <v>12257</v>
      </c>
      <c r="L309" s="457">
        <v>40</v>
      </c>
      <c r="M309" s="457">
        <v>0</v>
      </c>
      <c r="N309" s="457">
        <v>145641</v>
      </c>
      <c r="O309" s="457">
        <v>4</v>
      </c>
      <c r="P309" s="457">
        <v>0</v>
      </c>
      <c r="Q309" s="457">
        <v>0</v>
      </c>
      <c r="R309" s="457">
        <v>0</v>
      </c>
      <c r="S309" s="457">
        <v>0</v>
      </c>
      <c r="T309" s="457">
        <v>199</v>
      </c>
      <c r="U309" s="457">
        <v>0</v>
      </c>
      <c r="V309" s="457">
        <v>0</v>
      </c>
      <c r="W309" s="457">
        <v>13</v>
      </c>
      <c r="X309" s="457">
        <v>0</v>
      </c>
      <c r="Y309" s="457">
        <v>0</v>
      </c>
      <c r="Z309" s="457">
        <v>0</v>
      </c>
      <c r="AA309" s="457">
        <v>0</v>
      </c>
      <c r="AB309" s="457">
        <v>0</v>
      </c>
      <c r="AC309" s="457">
        <v>0</v>
      </c>
      <c r="AD309" s="457">
        <v>0</v>
      </c>
      <c r="AE309" s="457">
        <v>0</v>
      </c>
      <c r="AF309" s="457">
        <v>0</v>
      </c>
      <c r="AG309" s="457">
        <v>0</v>
      </c>
      <c r="AH309" s="457">
        <v>0</v>
      </c>
      <c r="AI309" s="457">
        <v>1162</v>
      </c>
      <c r="AJ309" s="457">
        <v>0</v>
      </c>
      <c r="AK309" s="457">
        <v>0</v>
      </c>
      <c r="AL309" s="457">
        <v>0</v>
      </c>
      <c r="AM309" s="457">
        <v>8657</v>
      </c>
      <c r="AN309" s="457">
        <v>0</v>
      </c>
      <c r="AO309" s="457">
        <v>0</v>
      </c>
      <c r="AP309" s="457">
        <v>0</v>
      </c>
      <c r="AQ309" s="457">
        <v>0</v>
      </c>
      <c r="AR309" s="457">
        <v>261</v>
      </c>
      <c r="AS309" s="457">
        <v>0</v>
      </c>
      <c r="AT309" s="457">
        <v>0</v>
      </c>
      <c r="AU309" s="457">
        <v>0</v>
      </c>
      <c r="AV309" s="457">
        <v>0</v>
      </c>
      <c r="AW309" s="457">
        <v>0</v>
      </c>
      <c r="AX309" s="457">
        <v>930</v>
      </c>
      <c r="AY309" s="457">
        <v>0</v>
      </c>
      <c r="AZ309" s="457">
        <v>0</v>
      </c>
      <c r="BA309" s="457">
        <v>761</v>
      </c>
      <c r="BB309" s="457">
        <v>0</v>
      </c>
      <c r="BC309" s="457">
        <v>0</v>
      </c>
      <c r="BD309" s="457">
        <v>71</v>
      </c>
      <c r="BE309" s="457">
        <v>0</v>
      </c>
      <c r="BF309" s="457">
        <v>0</v>
      </c>
      <c r="BG309" s="457">
        <v>81</v>
      </c>
      <c r="BH309" s="457">
        <v>0</v>
      </c>
      <c r="BI309" s="457">
        <v>0</v>
      </c>
      <c r="BJ309" s="457">
        <v>0</v>
      </c>
      <c r="BK309" s="457">
        <v>0</v>
      </c>
      <c r="BL309" s="457">
        <v>0</v>
      </c>
      <c r="BM309" s="457">
        <v>0</v>
      </c>
      <c r="BN309" s="457">
        <v>0</v>
      </c>
      <c r="BO309" s="457">
        <v>0</v>
      </c>
      <c r="BP309" s="457">
        <v>2057</v>
      </c>
      <c r="BQ309" s="457">
        <v>0</v>
      </c>
      <c r="BR309" s="457">
        <v>0</v>
      </c>
      <c r="BS309" s="457">
        <v>0</v>
      </c>
      <c r="BT309" s="457">
        <v>0</v>
      </c>
      <c r="BU309" s="457">
        <v>0</v>
      </c>
      <c r="BV309" s="457">
        <v>0</v>
      </c>
      <c r="BW309" s="457">
        <v>0</v>
      </c>
      <c r="BX309" s="457">
        <v>0</v>
      </c>
      <c r="BY309" s="457">
        <v>0</v>
      </c>
      <c r="BZ309" s="457">
        <v>0</v>
      </c>
      <c r="CA309" s="457">
        <v>0</v>
      </c>
      <c r="CB309" s="457">
        <v>0</v>
      </c>
      <c r="CC309" s="457">
        <v>0</v>
      </c>
      <c r="CD309" s="457">
        <v>0</v>
      </c>
      <c r="CE309" s="457">
        <v>4</v>
      </c>
      <c r="CF309" s="457">
        <v>0</v>
      </c>
      <c r="CG309" s="457">
        <v>0</v>
      </c>
      <c r="CH309" s="457">
        <v>0</v>
      </c>
      <c r="CI309" s="457">
        <v>0</v>
      </c>
      <c r="CJ309" s="457">
        <v>0</v>
      </c>
      <c r="CK309" s="457">
        <v>0</v>
      </c>
      <c r="CL309" s="457">
        <v>0</v>
      </c>
      <c r="CM309" s="457">
        <v>0</v>
      </c>
      <c r="CN309" s="457">
        <v>1655</v>
      </c>
      <c r="CO309" s="457">
        <v>0</v>
      </c>
      <c r="CP309" s="457">
        <v>0</v>
      </c>
      <c r="CQ309" s="457">
        <v>0</v>
      </c>
      <c r="CR309" s="457">
        <v>0</v>
      </c>
      <c r="CS309" s="457">
        <v>0</v>
      </c>
      <c r="CT309" s="457">
        <v>0</v>
      </c>
      <c r="CU309" s="457">
        <v>0</v>
      </c>
      <c r="CV309" s="457">
        <v>0</v>
      </c>
      <c r="CW309" s="457">
        <v>668</v>
      </c>
      <c r="CX309" s="457">
        <v>533</v>
      </c>
      <c r="CY309" s="457">
        <v>0</v>
      </c>
      <c r="CZ309" s="457">
        <v>959</v>
      </c>
      <c r="DA309" s="457">
        <v>0</v>
      </c>
      <c r="DB309" s="457">
        <v>0</v>
      </c>
      <c r="DC309" s="457">
        <v>0</v>
      </c>
      <c r="DD309" s="457">
        <v>0</v>
      </c>
      <c r="DE309" s="457">
        <v>0</v>
      </c>
      <c r="DF309" s="457">
        <v>3029</v>
      </c>
      <c r="DG309" s="457">
        <v>0</v>
      </c>
      <c r="DH309" s="457">
        <v>0</v>
      </c>
      <c r="DI309" s="457">
        <v>16047</v>
      </c>
      <c r="DJ309" s="457">
        <v>0</v>
      </c>
      <c r="DK309" s="457">
        <v>3370</v>
      </c>
      <c r="DL309" s="457">
        <v>45</v>
      </c>
      <c r="DM309" s="457">
        <v>0</v>
      </c>
      <c r="DN309" s="457">
        <v>0</v>
      </c>
      <c r="DO309" s="457">
        <v>178</v>
      </c>
      <c r="DP309" s="457">
        <v>0</v>
      </c>
      <c r="DQ309" s="457">
        <v>0</v>
      </c>
      <c r="DR309" s="457">
        <v>700900</v>
      </c>
      <c r="DS309" s="457">
        <v>0</v>
      </c>
      <c r="DT309" s="457">
        <v>450039</v>
      </c>
      <c r="DU309" s="457">
        <v>9311</v>
      </c>
      <c r="DV309" s="457">
        <v>102406</v>
      </c>
      <c r="DW309" s="457">
        <v>24</v>
      </c>
      <c r="DX309" s="457">
        <v>0</v>
      </c>
      <c r="DY309" s="362">
        <v>1610</v>
      </c>
      <c r="DZ309">
        <v>4470</v>
      </c>
      <c r="EA309">
        <v>0</v>
      </c>
    </row>
    <row r="310" spans="1:131">
      <c r="A310" s="362" t="s">
        <v>2633</v>
      </c>
      <c r="B310" s="457">
        <v>22177.491999999998</v>
      </c>
      <c r="C310" s="457">
        <v>0</v>
      </c>
      <c r="D310" s="457">
        <v>20</v>
      </c>
      <c r="E310" s="457">
        <v>4479.5010000000002</v>
      </c>
      <c r="F310" s="457">
        <v>16.62</v>
      </c>
      <c r="G310" s="457">
        <v>0</v>
      </c>
      <c r="H310" s="457">
        <v>13058.883</v>
      </c>
      <c r="I310" s="457">
        <v>0</v>
      </c>
      <c r="J310" s="457">
        <v>0</v>
      </c>
      <c r="K310" s="457">
        <v>502.63499999999999</v>
      </c>
      <c r="L310" s="457">
        <v>0.54</v>
      </c>
      <c r="M310" s="457">
        <v>0</v>
      </c>
      <c r="N310" s="457">
        <v>120624.09299999999</v>
      </c>
      <c r="O310" s="457">
        <v>376.11500000000001</v>
      </c>
      <c r="P310" s="457">
        <v>482.68599999999998</v>
      </c>
      <c r="Q310" s="457">
        <v>0</v>
      </c>
      <c r="R310" s="457">
        <v>0</v>
      </c>
      <c r="S310" s="457">
        <v>0</v>
      </c>
      <c r="T310" s="457">
        <v>7249.777</v>
      </c>
      <c r="U310" s="457">
        <v>0</v>
      </c>
      <c r="V310" s="457">
        <v>0</v>
      </c>
      <c r="W310" s="457">
        <v>52.100999999999999</v>
      </c>
      <c r="X310" s="457">
        <v>0</v>
      </c>
      <c r="Y310" s="457">
        <v>0</v>
      </c>
      <c r="Z310" s="457">
        <v>0</v>
      </c>
      <c r="AA310" s="457">
        <v>0</v>
      </c>
      <c r="AB310" s="457">
        <v>0</v>
      </c>
      <c r="AC310" s="457">
        <v>0</v>
      </c>
      <c r="AD310" s="457">
        <v>0</v>
      </c>
      <c r="AE310" s="457">
        <v>0</v>
      </c>
      <c r="AF310" s="457">
        <v>0</v>
      </c>
      <c r="AG310" s="457">
        <v>0</v>
      </c>
      <c r="AH310" s="457">
        <v>0</v>
      </c>
      <c r="AI310" s="457">
        <v>5569.9319999999998</v>
      </c>
      <c r="AJ310" s="457">
        <v>14317.566000000001</v>
      </c>
      <c r="AK310" s="457">
        <v>1486.7750000000001</v>
      </c>
      <c r="AL310" s="457">
        <v>0</v>
      </c>
      <c r="AM310" s="457">
        <v>0</v>
      </c>
      <c r="AN310" s="457">
        <v>0</v>
      </c>
      <c r="AO310" s="457">
        <v>0</v>
      </c>
      <c r="AP310" s="457">
        <v>0</v>
      </c>
      <c r="AQ310" s="457">
        <v>0</v>
      </c>
      <c r="AR310" s="457">
        <v>11055.075999999999</v>
      </c>
      <c r="AS310" s="457">
        <v>0</v>
      </c>
      <c r="AT310" s="457">
        <v>0</v>
      </c>
      <c r="AU310" s="457">
        <v>0</v>
      </c>
      <c r="AV310" s="457">
        <v>0</v>
      </c>
      <c r="AW310" s="457">
        <v>0</v>
      </c>
      <c r="AX310" s="457">
        <v>0</v>
      </c>
      <c r="AY310" s="457">
        <v>0</v>
      </c>
      <c r="AZ310" s="457">
        <v>0</v>
      </c>
      <c r="BA310" s="457">
        <v>0</v>
      </c>
      <c r="BB310" s="457">
        <v>0</v>
      </c>
      <c r="BC310" s="457">
        <v>0</v>
      </c>
      <c r="BD310" s="457">
        <v>4269.6840000000002</v>
      </c>
      <c r="BE310" s="457">
        <v>0</v>
      </c>
      <c r="BF310" s="457">
        <v>159</v>
      </c>
      <c r="BG310" s="457">
        <v>0</v>
      </c>
      <c r="BH310" s="457">
        <v>0</v>
      </c>
      <c r="BI310" s="457">
        <v>0</v>
      </c>
      <c r="BJ310" s="457">
        <v>0</v>
      </c>
      <c r="BK310" s="457">
        <v>0</v>
      </c>
      <c r="BL310" s="457">
        <v>0</v>
      </c>
      <c r="BM310" s="457">
        <v>0</v>
      </c>
      <c r="BN310" s="457">
        <v>0</v>
      </c>
      <c r="BO310" s="457">
        <v>0</v>
      </c>
      <c r="BP310" s="457">
        <v>2582.038</v>
      </c>
      <c r="BQ310" s="457">
        <v>0</v>
      </c>
      <c r="BR310" s="457">
        <v>0</v>
      </c>
      <c r="BS310" s="457">
        <v>1723.472</v>
      </c>
      <c r="BT310" s="457">
        <v>0</v>
      </c>
      <c r="BU310" s="457">
        <v>592.774</v>
      </c>
      <c r="BV310" s="457">
        <v>1394.873</v>
      </c>
      <c r="BW310" s="457">
        <v>37.868000000000002</v>
      </c>
      <c r="BX310" s="457">
        <v>0</v>
      </c>
      <c r="BY310" s="457">
        <v>128.67500000000001</v>
      </c>
      <c r="BZ310" s="457">
        <v>0</v>
      </c>
      <c r="CA310" s="457">
        <v>0</v>
      </c>
      <c r="CB310" s="457">
        <v>0</v>
      </c>
      <c r="CC310" s="457">
        <v>0</v>
      </c>
      <c r="CD310" s="457">
        <v>0</v>
      </c>
      <c r="CE310" s="457">
        <v>0</v>
      </c>
      <c r="CF310" s="457">
        <v>0</v>
      </c>
      <c r="CG310" s="457">
        <v>0</v>
      </c>
      <c r="CH310" s="457">
        <v>3302.9369999999999</v>
      </c>
      <c r="CI310" s="457">
        <v>0</v>
      </c>
      <c r="CJ310" s="457">
        <v>0</v>
      </c>
      <c r="CK310" s="457">
        <v>0</v>
      </c>
      <c r="CL310" s="457">
        <v>0</v>
      </c>
      <c r="CM310" s="457">
        <v>0</v>
      </c>
      <c r="CN310" s="457">
        <v>4.3230000000000004</v>
      </c>
      <c r="CO310" s="457">
        <v>0</v>
      </c>
      <c r="CP310" s="457">
        <v>0</v>
      </c>
      <c r="CQ310" s="457">
        <v>0</v>
      </c>
      <c r="CR310" s="457">
        <v>0</v>
      </c>
      <c r="CS310" s="457">
        <v>0</v>
      </c>
      <c r="CT310" s="457">
        <v>0</v>
      </c>
      <c r="CU310" s="457">
        <v>0</v>
      </c>
      <c r="CV310" s="457">
        <v>0</v>
      </c>
      <c r="CW310" s="457">
        <v>12267.661</v>
      </c>
      <c r="CX310" s="457">
        <v>0</v>
      </c>
      <c r="CY310" s="457">
        <v>155.196</v>
      </c>
      <c r="CZ310" s="457">
        <v>452.90300000000002</v>
      </c>
      <c r="DA310" s="457">
        <v>57.786000000000001</v>
      </c>
      <c r="DB310" s="457">
        <v>0</v>
      </c>
      <c r="DC310" s="457">
        <v>0</v>
      </c>
      <c r="DD310" s="457">
        <v>0</v>
      </c>
      <c r="DE310" s="457">
        <v>0</v>
      </c>
      <c r="DF310" s="457">
        <v>7440.4390000000003</v>
      </c>
      <c r="DG310" s="457">
        <v>0</v>
      </c>
      <c r="DH310" s="457">
        <v>0</v>
      </c>
      <c r="DI310" s="457">
        <v>23100.465</v>
      </c>
      <c r="DJ310" s="457">
        <v>6000</v>
      </c>
      <c r="DK310" s="457">
        <v>2259.886</v>
      </c>
      <c r="DL310" s="457">
        <v>0</v>
      </c>
      <c r="DM310" s="457">
        <v>0</v>
      </c>
      <c r="DN310" s="457">
        <v>0</v>
      </c>
      <c r="DO310" s="457">
        <v>0</v>
      </c>
      <c r="DP310" s="457">
        <v>0</v>
      </c>
      <c r="DQ310" s="457">
        <v>0</v>
      </c>
      <c r="DR310" s="457">
        <v>1052650</v>
      </c>
      <c r="DS310" s="457">
        <v>0</v>
      </c>
      <c r="DT310" s="457">
        <v>850278</v>
      </c>
      <c r="DU310" s="457">
        <v>54769</v>
      </c>
      <c r="DV310" s="457">
        <v>68077</v>
      </c>
      <c r="DW310" s="457">
        <v>2789.2069999999999</v>
      </c>
      <c r="DX310" s="457">
        <v>0</v>
      </c>
      <c r="DY310" s="362">
        <v>216498</v>
      </c>
      <c r="DZ310">
        <v>383097</v>
      </c>
      <c r="EA310">
        <v>0</v>
      </c>
    </row>
    <row r="311" spans="1:131">
      <c r="A311" s="362" t="s">
        <v>2708</v>
      </c>
      <c r="B311" s="457">
        <v>12431</v>
      </c>
      <c r="C311" s="457">
        <v>8412</v>
      </c>
      <c r="D311" s="457">
        <v>500</v>
      </c>
      <c r="E311" s="457">
        <v>1923</v>
      </c>
      <c r="F311" s="457">
        <v>14551</v>
      </c>
      <c r="G311" s="457">
        <v>0</v>
      </c>
      <c r="H311" s="457">
        <v>16159</v>
      </c>
      <c r="I311" s="457">
        <v>101</v>
      </c>
      <c r="J311" s="457">
        <v>0</v>
      </c>
      <c r="K311" s="457">
        <v>620</v>
      </c>
      <c r="L311" s="457">
        <v>0</v>
      </c>
      <c r="M311" s="457">
        <v>0</v>
      </c>
      <c r="N311" s="457">
        <v>49468</v>
      </c>
      <c r="O311" s="457">
        <v>3000</v>
      </c>
      <c r="P311" s="457">
        <v>0</v>
      </c>
      <c r="Q311" s="457">
        <v>40</v>
      </c>
      <c r="R311" s="457">
        <v>0</v>
      </c>
      <c r="S311" s="457">
        <v>0</v>
      </c>
      <c r="T311" s="457">
        <v>3500</v>
      </c>
      <c r="U311" s="457">
        <v>1006</v>
      </c>
      <c r="V311" s="457">
        <v>0</v>
      </c>
      <c r="W311" s="457">
        <v>0</v>
      </c>
      <c r="X311" s="457">
        <v>5</v>
      </c>
      <c r="Y311" s="457">
        <v>0</v>
      </c>
      <c r="Z311" s="457">
        <v>0</v>
      </c>
      <c r="AA311" s="457">
        <v>0</v>
      </c>
      <c r="AB311" s="457">
        <v>0</v>
      </c>
      <c r="AC311" s="457">
        <v>0</v>
      </c>
      <c r="AD311" s="457">
        <v>0</v>
      </c>
      <c r="AE311" s="457">
        <v>0</v>
      </c>
      <c r="AF311" s="457">
        <v>0</v>
      </c>
      <c r="AG311" s="457">
        <v>0</v>
      </c>
      <c r="AH311" s="457">
        <v>0</v>
      </c>
      <c r="AI311" s="457">
        <v>6761</v>
      </c>
      <c r="AJ311" s="457">
        <v>1031</v>
      </c>
      <c r="AK311" s="457">
        <v>0</v>
      </c>
      <c r="AL311" s="457">
        <v>0</v>
      </c>
      <c r="AM311" s="457">
        <v>0</v>
      </c>
      <c r="AN311" s="457">
        <v>0</v>
      </c>
      <c r="AO311" s="457">
        <v>0</v>
      </c>
      <c r="AP311" s="457">
        <v>0</v>
      </c>
      <c r="AQ311" s="457">
        <v>0</v>
      </c>
      <c r="AR311" s="457">
        <v>1209</v>
      </c>
      <c r="AS311" s="457">
        <v>9</v>
      </c>
      <c r="AT311" s="457">
        <v>0</v>
      </c>
      <c r="AU311" s="457">
        <v>8</v>
      </c>
      <c r="AV311" s="457">
        <v>0</v>
      </c>
      <c r="AW311" s="457">
        <v>0</v>
      </c>
      <c r="AX311" s="457">
        <v>0</v>
      </c>
      <c r="AY311" s="457">
        <v>0</v>
      </c>
      <c r="AZ311" s="457">
        <v>0</v>
      </c>
      <c r="BA311" s="457">
        <v>0</v>
      </c>
      <c r="BB311" s="457">
        <v>0</v>
      </c>
      <c r="BC311" s="457">
        <v>0</v>
      </c>
      <c r="BD311" s="457">
        <v>493</v>
      </c>
      <c r="BE311" s="457">
        <v>23</v>
      </c>
      <c r="BF311" s="457">
        <v>0</v>
      </c>
      <c r="BG311" s="457">
        <v>0</v>
      </c>
      <c r="BH311" s="457">
        <v>0</v>
      </c>
      <c r="BI311" s="457">
        <v>0</v>
      </c>
      <c r="BJ311" s="457">
        <v>0</v>
      </c>
      <c r="BK311" s="457">
        <v>0</v>
      </c>
      <c r="BL311" s="457">
        <v>0</v>
      </c>
      <c r="BM311" s="457">
        <v>0</v>
      </c>
      <c r="BN311" s="457">
        <v>0</v>
      </c>
      <c r="BO311" s="457">
        <v>0</v>
      </c>
      <c r="BP311" s="457">
        <v>1559</v>
      </c>
      <c r="BQ311" s="457">
        <v>0</v>
      </c>
      <c r="BR311" s="457">
        <v>0</v>
      </c>
      <c r="BS311" s="457">
        <v>0</v>
      </c>
      <c r="BT311" s="457">
        <v>0</v>
      </c>
      <c r="BU311" s="457">
        <v>0</v>
      </c>
      <c r="BV311" s="457">
        <v>0</v>
      </c>
      <c r="BW311" s="457">
        <v>0</v>
      </c>
      <c r="BX311" s="457">
        <v>0</v>
      </c>
      <c r="BY311" s="457">
        <v>0</v>
      </c>
      <c r="BZ311" s="457">
        <v>0</v>
      </c>
      <c r="CA311" s="457">
        <v>0</v>
      </c>
      <c r="CB311" s="457">
        <v>0</v>
      </c>
      <c r="CC311" s="457">
        <v>0</v>
      </c>
      <c r="CD311" s="457">
        <v>0</v>
      </c>
      <c r="CE311" s="457">
        <v>0</v>
      </c>
      <c r="CF311" s="457">
        <v>0</v>
      </c>
      <c r="CG311" s="457">
        <v>0</v>
      </c>
      <c r="CH311" s="457">
        <v>806</v>
      </c>
      <c r="CI311" s="457">
        <v>0</v>
      </c>
      <c r="CJ311" s="457">
        <v>0</v>
      </c>
      <c r="CK311" s="457">
        <v>0</v>
      </c>
      <c r="CL311" s="457">
        <v>0</v>
      </c>
      <c r="CM311" s="457">
        <v>0</v>
      </c>
      <c r="CN311" s="457">
        <v>0</v>
      </c>
      <c r="CO311" s="457">
        <v>0</v>
      </c>
      <c r="CP311" s="457">
        <v>0</v>
      </c>
      <c r="CQ311" s="457">
        <v>0</v>
      </c>
      <c r="CR311" s="457">
        <v>0</v>
      </c>
      <c r="CS311" s="457">
        <v>0</v>
      </c>
      <c r="CT311" s="457">
        <v>609</v>
      </c>
      <c r="CU311" s="457">
        <v>1693</v>
      </c>
      <c r="CV311" s="457">
        <v>0</v>
      </c>
      <c r="CW311" s="457">
        <v>1673</v>
      </c>
      <c r="CX311" s="457">
        <v>1341</v>
      </c>
      <c r="CY311" s="457">
        <v>9829</v>
      </c>
      <c r="CZ311" s="457">
        <v>0</v>
      </c>
      <c r="DA311" s="457">
        <v>0</v>
      </c>
      <c r="DB311" s="457">
        <v>0</v>
      </c>
      <c r="DC311" s="457">
        <v>0</v>
      </c>
      <c r="DD311" s="457">
        <v>0</v>
      </c>
      <c r="DE311" s="457">
        <v>0</v>
      </c>
      <c r="DF311" s="457">
        <v>0</v>
      </c>
      <c r="DG311" s="457">
        <v>0</v>
      </c>
      <c r="DH311" s="457">
        <v>0</v>
      </c>
      <c r="DI311" s="457">
        <v>23205</v>
      </c>
      <c r="DJ311" s="457">
        <v>0</v>
      </c>
      <c r="DK311" s="457">
        <v>0</v>
      </c>
      <c r="DL311" s="457">
        <v>0</v>
      </c>
      <c r="DM311" s="457">
        <v>0</v>
      </c>
      <c r="DN311" s="457">
        <v>0</v>
      </c>
      <c r="DO311" s="457">
        <v>0</v>
      </c>
      <c r="DP311" s="457">
        <v>0</v>
      </c>
      <c r="DQ311" s="457">
        <v>0</v>
      </c>
      <c r="DR311" s="457">
        <v>849728</v>
      </c>
      <c r="DS311" s="457">
        <v>0</v>
      </c>
      <c r="DT311" s="457">
        <v>463861</v>
      </c>
      <c r="DU311" s="457">
        <v>135342</v>
      </c>
      <c r="DV311" s="457">
        <v>168952</v>
      </c>
      <c r="DW311" s="457">
        <v>44</v>
      </c>
      <c r="DX311" s="457">
        <v>0</v>
      </c>
      <c r="DY311" s="362">
        <v>51096</v>
      </c>
      <c r="DZ311">
        <v>183481</v>
      </c>
      <c r="EA311">
        <v>0</v>
      </c>
    </row>
    <row r="312" spans="1:131">
      <c r="A312" s="362" t="s">
        <v>2729</v>
      </c>
      <c r="B312" s="457">
        <v>14875</v>
      </c>
      <c r="C312" s="457">
        <v>0</v>
      </c>
      <c r="D312" s="457">
        <v>0</v>
      </c>
      <c r="E312" s="457">
        <v>11010</v>
      </c>
      <c r="F312" s="457">
        <v>0</v>
      </c>
      <c r="G312" s="457">
        <v>1995</v>
      </c>
      <c r="H312" s="457">
        <v>2614</v>
      </c>
      <c r="I312" s="457">
        <v>0</v>
      </c>
      <c r="J312" s="457">
        <v>0</v>
      </c>
      <c r="K312" s="457">
        <v>0</v>
      </c>
      <c r="L312" s="457">
        <v>0</v>
      </c>
      <c r="M312" s="457">
        <v>0</v>
      </c>
      <c r="N312" s="457">
        <v>137370</v>
      </c>
      <c r="O312" s="457">
        <v>0</v>
      </c>
      <c r="P312" s="457">
        <v>0</v>
      </c>
      <c r="Q312" s="457">
        <v>2509</v>
      </c>
      <c r="R312" s="457">
        <v>0</v>
      </c>
      <c r="S312" s="457">
        <v>0</v>
      </c>
      <c r="T312" s="457">
        <v>2378</v>
      </c>
      <c r="U312" s="457">
        <v>23465</v>
      </c>
      <c r="V312" s="457">
        <v>0</v>
      </c>
      <c r="W312" s="457">
        <v>0</v>
      </c>
      <c r="X312" s="457">
        <v>0</v>
      </c>
      <c r="Y312" s="457">
        <v>0</v>
      </c>
      <c r="Z312" s="457">
        <v>0</v>
      </c>
      <c r="AA312" s="457">
        <v>0</v>
      </c>
      <c r="AB312" s="457">
        <v>0</v>
      </c>
      <c r="AC312" s="457">
        <v>0</v>
      </c>
      <c r="AD312" s="457">
        <v>0</v>
      </c>
      <c r="AE312" s="457">
        <v>0</v>
      </c>
      <c r="AF312" s="457">
        <v>0</v>
      </c>
      <c r="AG312" s="457">
        <v>0</v>
      </c>
      <c r="AH312" s="457">
        <v>0</v>
      </c>
      <c r="AI312" s="457">
        <v>7356</v>
      </c>
      <c r="AJ312" s="457">
        <v>8297</v>
      </c>
      <c r="AK312" s="457">
        <v>495</v>
      </c>
      <c r="AL312" s="457">
        <v>0</v>
      </c>
      <c r="AM312" s="457">
        <v>0</v>
      </c>
      <c r="AN312" s="457">
        <v>0</v>
      </c>
      <c r="AO312" s="457">
        <v>0</v>
      </c>
      <c r="AP312" s="457">
        <v>0</v>
      </c>
      <c r="AQ312" s="457">
        <v>0</v>
      </c>
      <c r="AR312" s="457">
        <v>260</v>
      </c>
      <c r="AS312" s="457">
        <v>0</v>
      </c>
      <c r="AT312" s="457">
        <v>0</v>
      </c>
      <c r="AU312" s="457">
        <v>0</v>
      </c>
      <c r="AV312" s="457">
        <v>0</v>
      </c>
      <c r="AW312" s="457">
        <v>0</v>
      </c>
      <c r="AX312" s="457">
        <v>0</v>
      </c>
      <c r="AY312" s="457">
        <v>0</v>
      </c>
      <c r="AZ312" s="457">
        <v>0</v>
      </c>
      <c r="BA312" s="457">
        <v>0</v>
      </c>
      <c r="BB312" s="457">
        <v>0</v>
      </c>
      <c r="BC312" s="457">
        <v>0</v>
      </c>
      <c r="BD312" s="457">
        <v>818</v>
      </c>
      <c r="BE312" s="457">
        <v>0</v>
      </c>
      <c r="BF312" s="457">
        <v>0</v>
      </c>
      <c r="BG312" s="457">
        <v>0</v>
      </c>
      <c r="BH312" s="457">
        <v>0</v>
      </c>
      <c r="BI312" s="457">
        <v>0</v>
      </c>
      <c r="BJ312" s="457">
        <v>0</v>
      </c>
      <c r="BK312" s="457">
        <v>0</v>
      </c>
      <c r="BL312" s="457">
        <v>0</v>
      </c>
      <c r="BM312" s="457">
        <v>0</v>
      </c>
      <c r="BN312" s="457">
        <v>0</v>
      </c>
      <c r="BO312" s="457">
        <v>0</v>
      </c>
      <c r="BP312" s="457">
        <v>0</v>
      </c>
      <c r="BQ312" s="457">
        <v>0</v>
      </c>
      <c r="BR312" s="457">
        <v>0</v>
      </c>
      <c r="BS312" s="457">
        <v>0</v>
      </c>
      <c r="BT312" s="457">
        <v>0</v>
      </c>
      <c r="BU312" s="457">
        <v>0</v>
      </c>
      <c r="BV312" s="457">
        <v>0</v>
      </c>
      <c r="BW312" s="457">
        <v>0</v>
      </c>
      <c r="BX312" s="457">
        <v>0</v>
      </c>
      <c r="BY312" s="457">
        <v>0</v>
      </c>
      <c r="BZ312" s="457">
        <v>0</v>
      </c>
      <c r="CA312" s="457">
        <v>0</v>
      </c>
      <c r="CB312" s="457">
        <v>0</v>
      </c>
      <c r="CC312" s="457">
        <v>0</v>
      </c>
      <c r="CD312" s="457">
        <v>0</v>
      </c>
      <c r="CE312" s="457">
        <v>0</v>
      </c>
      <c r="CF312" s="457">
        <v>0</v>
      </c>
      <c r="CG312" s="457">
        <v>0</v>
      </c>
      <c r="CH312" s="457">
        <v>0</v>
      </c>
      <c r="CI312" s="457">
        <v>0</v>
      </c>
      <c r="CJ312" s="457">
        <v>0</v>
      </c>
      <c r="CK312" s="457">
        <v>0</v>
      </c>
      <c r="CL312" s="457">
        <v>0</v>
      </c>
      <c r="CM312" s="457">
        <v>0</v>
      </c>
      <c r="CN312" s="457">
        <v>0</v>
      </c>
      <c r="CO312" s="457">
        <v>0</v>
      </c>
      <c r="CP312" s="457">
        <v>0</v>
      </c>
      <c r="CQ312" s="457">
        <v>736</v>
      </c>
      <c r="CR312" s="457">
        <v>0</v>
      </c>
      <c r="CS312" s="457">
        <v>0</v>
      </c>
      <c r="CT312" s="457">
        <v>3293</v>
      </c>
      <c r="CU312" s="457">
        <v>0</v>
      </c>
      <c r="CV312" s="457">
        <v>0</v>
      </c>
      <c r="CW312" s="457">
        <v>0</v>
      </c>
      <c r="CX312" s="457">
        <v>0</v>
      </c>
      <c r="CY312" s="457">
        <v>0</v>
      </c>
      <c r="CZ312" s="457">
        <v>3596</v>
      </c>
      <c r="DA312" s="457">
        <v>1425</v>
      </c>
      <c r="DB312" s="457">
        <v>0</v>
      </c>
      <c r="DC312" s="457">
        <v>0</v>
      </c>
      <c r="DD312" s="457">
        <v>0</v>
      </c>
      <c r="DE312" s="457">
        <v>0</v>
      </c>
      <c r="DF312" s="457">
        <v>4473</v>
      </c>
      <c r="DG312" s="457">
        <v>0</v>
      </c>
      <c r="DH312" s="457">
        <v>12</v>
      </c>
      <c r="DI312" s="457">
        <v>6577</v>
      </c>
      <c r="DJ312" s="457">
        <v>0</v>
      </c>
      <c r="DK312" s="457">
        <v>1764</v>
      </c>
      <c r="DL312" s="457">
        <v>0</v>
      </c>
      <c r="DM312" s="457">
        <v>0</v>
      </c>
      <c r="DN312" s="457">
        <v>0</v>
      </c>
      <c r="DO312" s="457">
        <v>0</v>
      </c>
      <c r="DP312" s="457">
        <v>0</v>
      </c>
      <c r="DQ312" s="457">
        <v>0</v>
      </c>
      <c r="DR312" s="457">
        <v>505477</v>
      </c>
      <c r="DS312" s="457">
        <v>0</v>
      </c>
      <c r="DT312" s="457">
        <v>271883</v>
      </c>
      <c r="DU312" s="457">
        <v>13217</v>
      </c>
      <c r="DV312" s="457">
        <v>484920</v>
      </c>
      <c r="DW312" s="457">
        <v>37342</v>
      </c>
      <c r="DX312" s="457">
        <v>0</v>
      </c>
      <c r="DY312" s="362">
        <v>0</v>
      </c>
      <c r="DZ312">
        <v>0</v>
      </c>
      <c r="EA312">
        <v>0</v>
      </c>
    </row>
    <row r="313" spans="1:131">
      <c r="A313" s="362" t="s">
        <v>2897</v>
      </c>
      <c r="B313" s="457">
        <v>21321.593000000001</v>
      </c>
      <c r="C313" s="457">
        <v>0</v>
      </c>
      <c r="D313" s="457">
        <v>0</v>
      </c>
      <c r="E313" s="457">
        <v>18022.902999999998</v>
      </c>
      <c r="F313" s="457">
        <v>0</v>
      </c>
      <c r="G313" s="457">
        <v>0</v>
      </c>
      <c r="H313" s="457">
        <v>9.6199999999999992</v>
      </c>
      <c r="I313" s="457">
        <v>0</v>
      </c>
      <c r="J313" s="457">
        <v>0</v>
      </c>
      <c r="K313" s="457">
        <v>4338.71</v>
      </c>
      <c r="L313" s="457">
        <v>0</v>
      </c>
      <c r="M313" s="457">
        <v>0</v>
      </c>
      <c r="N313" s="457">
        <v>91791.55</v>
      </c>
      <c r="O313" s="457">
        <v>0</v>
      </c>
      <c r="P313" s="457">
        <v>0</v>
      </c>
      <c r="Q313" s="457">
        <v>0</v>
      </c>
      <c r="R313" s="457">
        <v>0</v>
      </c>
      <c r="S313" s="457">
        <v>0</v>
      </c>
      <c r="T313" s="457">
        <v>229.85</v>
      </c>
      <c r="U313" s="457">
        <v>0</v>
      </c>
      <c r="V313" s="457">
        <v>0</v>
      </c>
      <c r="W313" s="457">
        <v>0.5</v>
      </c>
      <c r="X313" s="457">
        <v>0</v>
      </c>
      <c r="Y313" s="457">
        <v>0</v>
      </c>
      <c r="Z313" s="457">
        <v>0</v>
      </c>
      <c r="AA313" s="457">
        <v>0</v>
      </c>
      <c r="AB313" s="457">
        <v>0</v>
      </c>
      <c r="AC313" s="457">
        <v>0</v>
      </c>
      <c r="AD313" s="457">
        <v>0</v>
      </c>
      <c r="AE313" s="457">
        <v>0</v>
      </c>
      <c r="AF313" s="457">
        <v>0</v>
      </c>
      <c r="AG313" s="457">
        <v>0</v>
      </c>
      <c r="AH313" s="457">
        <v>0</v>
      </c>
      <c r="AI313" s="457">
        <v>2067.58</v>
      </c>
      <c r="AJ313" s="457">
        <v>0</v>
      </c>
      <c r="AK313" s="457">
        <v>2390</v>
      </c>
      <c r="AL313" s="457">
        <v>658.58</v>
      </c>
      <c r="AM313" s="457">
        <v>0</v>
      </c>
      <c r="AN313" s="457">
        <v>0</v>
      </c>
      <c r="AO313" s="457">
        <v>0</v>
      </c>
      <c r="AP313" s="457">
        <v>0</v>
      </c>
      <c r="AQ313" s="457">
        <v>0</v>
      </c>
      <c r="AR313" s="457">
        <v>2695.09</v>
      </c>
      <c r="AS313" s="457">
        <v>0</v>
      </c>
      <c r="AT313" s="457">
        <v>0</v>
      </c>
      <c r="AU313" s="457">
        <v>0</v>
      </c>
      <c r="AV313" s="457">
        <v>0</v>
      </c>
      <c r="AW313" s="457">
        <v>0</v>
      </c>
      <c r="AX313" s="457">
        <v>0</v>
      </c>
      <c r="AY313" s="457">
        <v>0</v>
      </c>
      <c r="AZ313" s="457">
        <v>0</v>
      </c>
      <c r="BA313" s="457">
        <v>0</v>
      </c>
      <c r="BB313" s="457">
        <v>0</v>
      </c>
      <c r="BC313" s="457">
        <v>0</v>
      </c>
      <c r="BD313" s="457">
        <v>0</v>
      </c>
      <c r="BE313" s="457">
        <v>0</v>
      </c>
      <c r="BF313" s="457">
        <v>0</v>
      </c>
      <c r="BG313" s="457">
        <v>0</v>
      </c>
      <c r="BH313" s="457">
        <v>0</v>
      </c>
      <c r="BI313" s="457">
        <v>0</v>
      </c>
      <c r="BJ313" s="457">
        <v>0</v>
      </c>
      <c r="BK313" s="457">
        <v>0</v>
      </c>
      <c r="BL313" s="457">
        <v>0</v>
      </c>
      <c r="BM313" s="457">
        <v>0</v>
      </c>
      <c r="BN313" s="457">
        <v>0</v>
      </c>
      <c r="BO313" s="457">
        <v>0</v>
      </c>
      <c r="BP313" s="457">
        <v>0</v>
      </c>
      <c r="BQ313" s="457">
        <v>0</v>
      </c>
      <c r="BR313" s="457">
        <v>0</v>
      </c>
      <c r="BS313" s="457">
        <v>0</v>
      </c>
      <c r="BT313" s="457">
        <v>0</v>
      </c>
      <c r="BU313" s="457">
        <v>0</v>
      </c>
      <c r="BV313" s="457">
        <v>0</v>
      </c>
      <c r="BW313" s="457">
        <v>0</v>
      </c>
      <c r="BX313" s="457">
        <v>0</v>
      </c>
      <c r="BY313" s="457">
        <v>0</v>
      </c>
      <c r="BZ313" s="457">
        <v>0</v>
      </c>
      <c r="CA313" s="457">
        <v>0</v>
      </c>
      <c r="CB313" s="457">
        <v>0</v>
      </c>
      <c r="CC313" s="457">
        <v>0</v>
      </c>
      <c r="CD313" s="457">
        <v>0</v>
      </c>
      <c r="CE313" s="457">
        <v>0</v>
      </c>
      <c r="CF313" s="457">
        <v>0</v>
      </c>
      <c r="CG313" s="457">
        <v>0</v>
      </c>
      <c r="CH313" s="457">
        <v>3034.82</v>
      </c>
      <c r="CI313" s="457">
        <v>0</v>
      </c>
      <c r="CJ313" s="457">
        <v>0</v>
      </c>
      <c r="CK313" s="457">
        <v>0</v>
      </c>
      <c r="CL313" s="457">
        <v>0</v>
      </c>
      <c r="CM313" s="457">
        <v>0</v>
      </c>
      <c r="CN313" s="457">
        <v>0</v>
      </c>
      <c r="CO313" s="457">
        <v>0</v>
      </c>
      <c r="CP313" s="457">
        <v>0</v>
      </c>
      <c r="CQ313" s="457">
        <v>0</v>
      </c>
      <c r="CR313" s="457">
        <v>0</v>
      </c>
      <c r="CS313" s="457">
        <v>0</v>
      </c>
      <c r="CT313" s="457">
        <v>992.19</v>
      </c>
      <c r="CU313" s="457">
        <v>0</v>
      </c>
      <c r="CV313" s="457">
        <v>0</v>
      </c>
      <c r="CW313" s="457">
        <v>2922.99</v>
      </c>
      <c r="CX313" s="457">
        <v>0</v>
      </c>
      <c r="CY313" s="457">
        <v>0</v>
      </c>
      <c r="CZ313" s="457">
        <v>42.57</v>
      </c>
      <c r="DA313" s="457">
        <v>0</v>
      </c>
      <c r="DB313" s="457">
        <v>0</v>
      </c>
      <c r="DC313" s="457">
        <v>0</v>
      </c>
      <c r="DD313" s="457">
        <v>0</v>
      </c>
      <c r="DE313" s="457">
        <v>0</v>
      </c>
      <c r="DF313" s="457">
        <v>0</v>
      </c>
      <c r="DG313" s="457">
        <v>0</v>
      </c>
      <c r="DH313" s="457">
        <v>0</v>
      </c>
      <c r="DI313" s="457">
        <v>3473.58</v>
      </c>
      <c r="DJ313" s="457">
        <v>0</v>
      </c>
      <c r="DK313" s="457">
        <v>5167</v>
      </c>
      <c r="DL313" s="457">
        <v>0</v>
      </c>
      <c r="DM313" s="457">
        <v>0</v>
      </c>
      <c r="DN313" s="457">
        <v>0</v>
      </c>
      <c r="DO313" s="457">
        <v>0</v>
      </c>
      <c r="DP313" s="457">
        <v>0</v>
      </c>
      <c r="DQ313" s="457">
        <v>0</v>
      </c>
      <c r="DR313" s="457">
        <v>659998.25800000003</v>
      </c>
      <c r="DS313" s="457">
        <v>0</v>
      </c>
      <c r="DT313" s="457">
        <v>370500</v>
      </c>
      <c r="DU313" s="457">
        <v>122565</v>
      </c>
      <c r="DV313" s="457">
        <v>422712</v>
      </c>
      <c r="DW313" s="457">
        <v>651.79100000000005</v>
      </c>
      <c r="DX313" s="457">
        <v>0</v>
      </c>
      <c r="DY313" s="362">
        <v>7574.6589999999997</v>
      </c>
      <c r="DZ313">
        <v>6572.0739999999996</v>
      </c>
      <c r="EA313">
        <v>0</v>
      </c>
    </row>
    <row r="314" spans="1:131">
      <c r="A314" s="362" t="s">
        <v>2927</v>
      </c>
      <c r="B314" s="457">
        <v>10289.470810000001</v>
      </c>
      <c r="C314" s="457">
        <v>1161</v>
      </c>
      <c r="D314" s="457">
        <v>0</v>
      </c>
      <c r="E314" s="457">
        <v>2021.12194</v>
      </c>
      <c r="F314" s="457">
        <v>68</v>
      </c>
      <c r="G314" s="457">
        <v>222</v>
      </c>
      <c r="H314" s="457">
        <v>2321.6622000000002</v>
      </c>
      <c r="I314" s="457">
        <v>351</v>
      </c>
      <c r="J314" s="457">
        <v>0</v>
      </c>
      <c r="K314" s="457">
        <v>1475.0341599999999</v>
      </c>
      <c r="L314" s="457">
        <v>0</v>
      </c>
      <c r="M314" s="457">
        <v>0</v>
      </c>
      <c r="N314" s="457">
        <v>68128</v>
      </c>
      <c r="O314" s="457">
        <v>638</v>
      </c>
      <c r="P314" s="457">
        <v>0</v>
      </c>
      <c r="Q314" s="457">
        <v>0</v>
      </c>
      <c r="R314" s="457">
        <v>0</v>
      </c>
      <c r="S314" s="457">
        <v>0</v>
      </c>
      <c r="T314" s="457">
        <v>37</v>
      </c>
      <c r="U314" s="457">
        <v>0</v>
      </c>
      <c r="V314" s="457">
        <v>0</v>
      </c>
      <c r="W314" s="457">
        <v>0</v>
      </c>
      <c r="X314" s="457">
        <v>0</v>
      </c>
      <c r="Y314" s="457">
        <v>0</v>
      </c>
      <c r="Z314" s="457">
        <v>0</v>
      </c>
      <c r="AA314" s="457">
        <v>0</v>
      </c>
      <c r="AB314" s="457">
        <v>0</v>
      </c>
      <c r="AC314" s="457">
        <v>0</v>
      </c>
      <c r="AD314" s="457">
        <v>0</v>
      </c>
      <c r="AE314" s="457">
        <v>0</v>
      </c>
      <c r="AF314" s="457">
        <v>0</v>
      </c>
      <c r="AG314" s="457">
        <v>0</v>
      </c>
      <c r="AH314" s="457">
        <v>0</v>
      </c>
      <c r="AI314" s="457">
        <v>2279</v>
      </c>
      <c r="AJ314" s="457">
        <v>8688</v>
      </c>
      <c r="AK314" s="457">
        <v>655</v>
      </c>
      <c r="AL314" s="457">
        <v>0</v>
      </c>
      <c r="AM314" s="457">
        <v>0</v>
      </c>
      <c r="AN314" s="457">
        <v>0</v>
      </c>
      <c r="AO314" s="457">
        <v>0</v>
      </c>
      <c r="AP314" s="457">
        <v>0</v>
      </c>
      <c r="AQ314" s="457">
        <v>0</v>
      </c>
      <c r="AR314" s="457">
        <v>246</v>
      </c>
      <c r="AS314" s="457">
        <v>0</v>
      </c>
      <c r="AT314" s="457">
        <v>0</v>
      </c>
      <c r="AU314" s="457">
        <v>0</v>
      </c>
      <c r="AV314" s="457">
        <v>0</v>
      </c>
      <c r="AW314" s="457">
        <v>0</v>
      </c>
      <c r="AX314" s="457">
        <v>0</v>
      </c>
      <c r="AY314" s="457">
        <v>0</v>
      </c>
      <c r="AZ314" s="457">
        <v>0</v>
      </c>
      <c r="BA314" s="457">
        <v>0</v>
      </c>
      <c r="BB314" s="457">
        <v>0</v>
      </c>
      <c r="BC314" s="457">
        <v>0</v>
      </c>
      <c r="BD314" s="457">
        <v>77</v>
      </c>
      <c r="BE314" s="457">
        <v>0</v>
      </c>
      <c r="BF314" s="457">
        <v>0</v>
      </c>
      <c r="BG314" s="457">
        <v>0</v>
      </c>
      <c r="BH314" s="457">
        <v>0</v>
      </c>
      <c r="BI314" s="457">
        <v>0</v>
      </c>
      <c r="BJ314" s="457">
        <v>0</v>
      </c>
      <c r="BK314" s="457">
        <v>0</v>
      </c>
      <c r="BL314" s="457">
        <v>0</v>
      </c>
      <c r="BM314" s="457">
        <v>0</v>
      </c>
      <c r="BN314" s="457">
        <v>0</v>
      </c>
      <c r="BO314" s="457">
        <v>0</v>
      </c>
      <c r="BP314" s="457">
        <v>0</v>
      </c>
      <c r="BQ314" s="457">
        <v>0</v>
      </c>
      <c r="BR314" s="457">
        <v>0</v>
      </c>
      <c r="BS314" s="457">
        <v>920</v>
      </c>
      <c r="BT314" s="457">
        <v>0</v>
      </c>
      <c r="BU314" s="457">
        <v>6506</v>
      </c>
      <c r="BV314" s="457">
        <v>0</v>
      </c>
      <c r="BW314" s="457">
        <v>0</v>
      </c>
      <c r="BX314" s="457">
        <v>0</v>
      </c>
      <c r="BY314" s="457">
        <v>0</v>
      </c>
      <c r="BZ314" s="457">
        <v>0</v>
      </c>
      <c r="CA314" s="457">
        <v>0</v>
      </c>
      <c r="CB314" s="457">
        <v>0</v>
      </c>
      <c r="CC314" s="457">
        <v>0</v>
      </c>
      <c r="CD314" s="457">
        <v>0</v>
      </c>
      <c r="CE314" s="457">
        <v>0</v>
      </c>
      <c r="CF314" s="457">
        <v>0</v>
      </c>
      <c r="CG314" s="457">
        <v>0</v>
      </c>
      <c r="CH314" s="457">
        <v>5938</v>
      </c>
      <c r="CI314" s="457">
        <v>0</v>
      </c>
      <c r="CJ314" s="457">
        <v>0</v>
      </c>
      <c r="CK314" s="457">
        <v>0</v>
      </c>
      <c r="CL314" s="457">
        <v>0</v>
      </c>
      <c r="CM314" s="457">
        <v>0</v>
      </c>
      <c r="CN314" s="457">
        <v>27</v>
      </c>
      <c r="CO314" s="457">
        <v>0</v>
      </c>
      <c r="CP314" s="457">
        <v>0</v>
      </c>
      <c r="CQ314" s="457">
        <v>0</v>
      </c>
      <c r="CR314" s="457">
        <v>0</v>
      </c>
      <c r="CS314" s="457">
        <v>0</v>
      </c>
      <c r="CT314" s="457">
        <v>3085.8359099999998</v>
      </c>
      <c r="CU314" s="457">
        <v>2980</v>
      </c>
      <c r="CV314" s="457">
        <v>0</v>
      </c>
      <c r="CW314" s="457">
        <v>0</v>
      </c>
      <c r="CX314" s="457">
        <v>0</v>
      </c>
      <c r="CY314" s="457">
        <v>0</v>
      </c>
      <c r="CZ314" s="457">
        <v>0</v>
      </c>
      <c r="DA314" s="457">
        <v>0</v>
      </c>
      <c r="DB314" s="457">
        <v>0</v>
      </c>
      <c r="DC314" s="457">
        <v>0</v>
      </c>
      <c r="DD314" s="457">
        <v>0</v>
      </c>
      <c r="DE314" s="457">
        <v>0</v>
      </c>
      <c r="DF314" s="457">
        <v>1952</v>
      </c>
      <c r="DG314" s="457">
        <v>0</v>
      </c>
      <c r="DH314" s="457">
        <v>0</v>
      </c>
      <c r="DI314" s="457">
        <v>4791</v>
      </c>
      <c r="DJ314" s="457">
        <v>0</v>
      </c>
      <c r="DK314" s="457">
        <v>274</v>
      </c>
      <c r="DL314" s="457">
        <v>0</v>
      </c>
      <c r="DM314" s="457">
        <v>0</v>
      </c>
      <c r="DN314" s="457">
        <v>0</v>
      </c>
      <c r="DO314" s="457">
        <v>0</v>
      </c>
      <c r="DP314" s="457">
        <v>0</v>
      </c>
      <c r="DQ314" s="457">
        <v>0</v>
      </c>
      <c r="DR314" s="457">
        <v>876170</v>
      </c>
      <c r="DS314" s="457">
        <v>0</v>
      </c>
      <c r="DT314" s="457">
        <v>655997</v>
      </c>
      <c r="DU314" s="457">
        <v>39941</v>
      </c>
      <c r="DV314" s="457">
        <v>49195</v>
      </c>
      <c r="DW314" s="457">
        <v>12368</v>
      </c>
      <c r="DX314" s="457">
        <v>0</v>
      </c>
      <c r="DY314" s="362">
        <v>80041</v>
      </c>
      <c r="DZ314">
        <v>200262</v>
      </c>
      <c r="EA314">
        <v>0</v>
      </c>
    </row>
    <row r="315" spans="1:131">
      <c r="A315" s="362" t="s">
        <v>2936</v>
      </c>
      <c r="B315" s="457">
        <v>16710</v>
      </c>
      <c r="C315" s="457">
        <v>0</v>
      </c>
      <c r="D315" s="457">
        <v>0</v>
      </c>
      <c r="E315" s="457">
        <v>13220</v>
      </c>
      <c r="F315" s="457">
        <v>0</v>
      </c>
      <c r="G315" s="457">
        <v>0</v>
      </c>
      <c r="H315" s="457">
        <v>41489</v>
      </c>
      <c r="I315" s="457">
        <v>0</v>
      </c>
      <c r="J315" s="457">
        <v>0</v>
      </c>
      <c r="K315" s="457">
        <v>0</v>
      </c>
      <c r="L315" s="457">
        <v>0</v>
      </c>
      <c r="M315" s="457">
        <v>0</v>
      </c>
      <c r="N315" s="457">
        <v>129695</v>
      </c>
      <c r="O315" s="457">
        <v>0</v>
      </c>
      <c r="P315" s="457">
        <v>0</v>
      </c>
      <c r="Q315" s="457">
        <v>0</v>
      </c>
      <c r="R315" s="457">
        <v>0</v>
      </c>
      <c r="S315" s="457">
        <v>0</v>
      </c>
      <c r="T315" s="457">
        <v>14446</v>
      </c>
      <c r="U315" s="457">
        <v>0</v>
      </c>
      <c r="V315" s="457">
        <v>0</v>
      </c>
      <c r="W315" s="457">
        <v>0</v>
      </c>
      <c r="X315" s="457">
        <v>0</v>
      </c>
      <c r="Y315" s="457">
        <v>0</v>
      </c>
      <c r="Z315" s="457">
        <v>0</v>
      </c>
      <c r="AA315" s="457">
        <v>0</v>
      </c>
      <c r="AB315" s="457">
        <v>0</v>
      </c>
      <c r="AC315" s="457">
        <v>0</v>
      </c>
      <c r="AD315" s="457">
        <v>0</v>
      </c>
      <c r="AE315" s="457">
        <v>0</v>
      </c>
      <c r="AF315" s="457">
        <v>0</v>
      </c>
      <c r="AG315" s="457">
        <v>0</v>
      </c>
      <c r="AH315" s="457">
        <v>0</v>
      </c>
      <c r="AI315" s="457">
        <v>32491</v>
      </c>
      <c r="AJ315" s="457">
        <v>0</v>
      </c>
      <c r="AK315" s="457">
        <v>0</v>
      </c>
      <c r="AL315" s="457">
        <v>0</v>
      </c>
      <c r="AM315" s="457">
        <v>0</v>
      </c>
      <c r="AN315" s="457">
        <v>0</v>
      </c>
      <c r="AO315" s="457">
        <v>0</v>
      </c>
      <c r="AP315" s="457">
        <v>0</v>
      </c>
      <c r="AQ315" s="457">
        <v>0</v>
      </c>
      <c r="AR315" s="457">
        <v>99</v>
      </c>
      <c r="AS315" s="457">
        <v>0</v>
      </c>
      <c r="AT315" s="457">
        <v>0</v>
      </c>
      <c r="AU315" s="457">
        <v>0</v>
      </c>
      <c r="AV315" s="457">
        <v>0</v>
      </c>
      <c r="AW315" s="457">
        <v>0</v>
      </c>
      <c r="AX315" s="457">
        <v>2515</v>
      </c>
      <c r="AY315" s="457">
        <v>0</v>
      </c>
      <c r="AZ315" s="457">
        <v>0</v>
      </c>
      <c r="BA315" s="457">
        <v>0</v>
      </c>
      <c r="BB315" s="457">
        <v>0</v>
      </c>
      <c r="BC315" s="457">
        <v>0</v>
      </c>
      <c r="BD315" s="457">
        <v>5372</v>
      </c>
      <c r="BE315" s="457">
        <v>0</v>
      </c>
      <c r="BF315" s="457">
        <v>0</v>
      </c>
      <c r="BG315" s="457">
        <v>0</v>
      </c>
      <c r="BH315" s="457">
        <v>0</v>
      </c>
      <c r="BI315" s="457">
        <v>0</v>
      </c>
      <c r="BJ315" s="457">
        <v>0</v>
      </c>
      <c r="BK315" s="457">
        <v>0</v>
      </c>
      <c r="BL315" s="457">
        <v>0</v>
      </c>
      <c r="BM315" s="457">
        <v>0</v>
      </c>
      <c r="BN315" s="457">
        <v>0</v>
      </c>
      <c r="BO315" s="457">
        <v>0</v>
      </c>
      <c r="BP315" s="457">
        <v>13726</v>
      </c>
      <c r="BQ315" s="457">
        <v>0</v>
      </c>
      <c r="BR315" s="457">
        <v>0</v>
      </c>
      <c r="BS315" s="457">
        <v>0</v>
      </c>
      <c r="BT315" s="457">
        <v>0</v>
      </c>
      <c r="BU315" s="457">
        <v>0</v>
      </c>
      <c r="BV315" s="457">
        <v>0</v>
      </c>
      <c r="BW315" s="457">
        <v>0</v>
      </c>
      <c r="BX315" s="457">
        <v>0</v>
      </c>
      <c r="BY315" s="457">
        <v>0</v>
      </c>
      <c r="BZ315" s="457">
        <v>0</v>
      </c>
      <c r="CA315" s="457">
        <v>0</v>
      </c>
      <c r="CB315" s="457">
        <v>0</v>
      </c>
      <c r="CC315" s="457">
        <v>0</v>
      </c>
      <c r="CD315" s="457">
        <v>0</v>
      </c>
      <c r="CE315" s="457">
        <v>0</v>
      </c>
      <c r="CF315" s="457">
        <v>0</v>
      </c>
      <c r="CG315" s="457">
        <v>0</v>
      </c>
      <c r="CH315" s="457">
        <v>54</v>
      </c>
      <c r="CI315" s="457">
        <v>0</v>
      </c>
      <c r="CJ315" s="457">
        <v>0</v>
      </c>
      <c r="CK315" s="457">
        <v>0</v>
      </c>
      <c r="CL315" s="457">
        <v>0</v>
      </c>
      <c r="CM315" s="457">
        <v>0</v>
      </c>
      <c r="CN315" s="457">
        <v>29</v>
      </c>
      <c r="CO315" s="457">
        <v>0</v>
      </c>
      <c r="CP315" s="457">
        <v>0</v>
      </c>
      <c r="CQ315" s="457">
        <v>0</v>
      </c>
      <c r="CR315" s="457">
        <v>0</v>
      </c>
      <c r="CS315" s="457">
        <v>0</v>
      </c>
      <c r="CT315" s="457">
        <v>0</v>
      </c>
      <c r="CU315" s="457">
        <v>2360</v>
      </c>
      <c r="CV315" s="457">
        <v>0</v>
      </c>
      <c r="CW315" s="457">
        <v>4926</v>
      </c>
      <c r="CX315" s="457">
        <v>0</v>
      </c>
      <c r="CY315" s="457">
        <v>7864</v>
      </c>
      <c r="CZ315" s="457">
        <v>8379</v>
      </c>
      <c r="DA315" s="457">
        <v>0</v>
      </c>
      <c r="DB315" s="457">
        <v>0</v>
      </c>
      <c r="DC315" s="457">
        <v>0</v>
      </c>
      <c r="DD315" s="457">
        <v>0</v>
      </c>
      <c r="DE315" s="457">
        <v>0</v>
      </c>
      <c r="DF315" s="457">
        <v>2203</v>
      </c>
      <c r="DG315" s="457">
        <v>0</v>
      </c>
      <c r="DH315" s="457">
        <v>0</v>
      </c>
      <c r="DI315" s="457">
        <v>51912</v>
      </c>
      <c r="DJ315" s="457">
        <v>10938</v>
      </c>
      <c r="DK315" s="457">
        <v>19702</v>
      </c>
      <c r="DL315" s="457">
        <v>20153</v>
      </c>
      <c r="DM315" s="457">
        <v>0</v>
      </c>
      <c r="DN315" s="457">
        <v>0</v>
      </c>
      <c r="DO315" s="457">
        <v>0</v>
      </c>
      <c r="DP315" s="457">
        <v>0</v>
      </c>
      <c r="DQ315" s="457">
        <v>0</v>
      </c>
      <c r="DR315" s="457">
        <v>1645505</v>
      </c>
      <c r="DS315" s="457">
        <v>0</v>
      </c>
      <c r="DT315" s="457">
        <v>1073482</v>
      </c>
      <c r="DU315" s="457">
        <v>85552</v>
      </c>
      <c r="DV315" s="457">
        <v>38000</v>
      </c>
      <c r="DW315" s="457">
        <v>507</v>
      </c>
      <c r="DX315" s="457">
        <v>0</v>
      </c>
      <c r="DY315" s="362">
        <v>281118</v>
      </c>
      <c r="DZ315">
        <v>66434</v>
      </c>
      <c r="EA315">
        <v>0</v>
      </c>
    </row>
    <row r="316" spans="1:131">
      <c r="A316" s="362" t="s">
        <v>3044</v>
      </c>
      <c r="B316" s="457">
        <v>35747</v>
      </c>
      <c r="C316" s="457">
        <v>3372</v>
      </c>
      <c r="D316" s="457">
        <v>0</v>
      </c>
      <c r="E316" s="457">
        <v>21860</v>
      </c>
      <c r="F316" s="457">
        <v>1003</v>
      </c>
      <c r="G316" s="457">
        <v>0</v>
      </c>
      <c r="H316" s="457">
        <v>2631</v>
      </c>
      <c r="I316" s="457">
        <v>0</v>
      </c>
      <c r="J316" s="457">
        <v>0</v>
      </c>
      <c r="K316" s="457">
        <v>329</v>
      </c>
      <c r="L316" s="457">
        <v>0</v>
      </c>
      <c r="M316" s="457">
        <v>0</v>
      </c>
      <c r="N316" s="457">
        <v>56268</v>
      </c>
      <c r="O316" s="457">
        <v>900</v>
      </c>
      <c r="P316" s="457">
        <v>0</v>
      </c>
      <c r="Q316" s="457">
        <v>0</v>
      </c>
      <c r="R316" s="457">
        <v>0</v>
      </c>
      <c r="S316" s="457">
        <v>0</v>
      </c>
      <c r="T316" s="457">
        <v>122</v>
      </c>
      <c r="U316" s="457">
        <v>0</v>
      </c>
      <c r="V316" s="457">
        <v>0</v>
      </c>
      <c r="W316" s="457">
        <v>133</v>
      </c>
      <c r="X316" s="457">
        <v>0</v>
      </c>
      <c r="Y316" s="457">
        <v>0</v>
      </c>
      <c r="Z316" s="457">
        <v>0</v>
      </c>
      <c r="AA316" s="457">
        <v>0</v>
      </c>
      <c r="AB316" s="457">
        <v>0</v>
      </c>
      <c r="AC316" s="457">
        <v>0</v>
      </c>
      <c r="AD316" s="457">
        <v>0</v>
      </c>
      <c r="AE316" s="457">
        <v>0</v>
      </c>
      <c r="AF316" s="457">
        <v>0</v>
      </c>
      <c r="AG316" s="457">
        <v>0</v>
      </c>
      <c r="AH316" s="457">
        <v>0</v>
      </c>
      <c r="AI316" s="457">
        <v>1103</v>
      </c>
      <c r="AJ316" s="457">
        <v>6521</v>
      </c>
      <c r="AK316" s="457">
        <v>257</v>
      </c>
      <c r="AL316" s="457">
        <v>0</v>
      </c>
      <c r="AM316" s="457">
        <v>0</v>
      </c>
      <c r="AN316" s="457">
        <v>0</v>
      </c>
      <c r="AO316" s="457">
        <v>0</v>
      </c>
      <c r="AP316" s="457">
        <v>0</v>
      </c>
      <c r="AQ316" s="457">
        <v>0</v>
      </c>
      <c r="AR316" s="457">
        <v>626</v>
      </c>
      <c r="AS316" s="457">
        <v>750</v>
      </c>
      <c r="AT316" s="457">
        <v>0</v>
      </c>
      <c r="AU316" s="457">
        <v>0</v>
      </c>
      <c r="AV316" s="457">
        <v>0</v>
      </c>
      <c r="AW316" s="457">
        <v>0</v>
      </c>
      <c r="AX316" s="457">
        <v>898</v>
      </c>
      <c r="AY316" s="457">
        <v>0</v>
      </c>
      <c r="AZ316" s="457">
        <v>0</v>
      </c>
      <c r="BA316" s="457">
        <v>174</v>
      </c>
      <c r="BB316" s="457">
        <v>0</v>
      </c>
      <c r="BC316" s="457">
        <v>0</v>
      </c>
      <c r="BD316" s="457">
        <v>1823</v>
      </c>
      <c r="BE316" s="457">
        <v>0</v>
      </c>
      <c r="BF316" s="457">
        <v>0</v>
      </c>
      <c r="BG316" s="457">
        <v>0</v>
      </c>
      <c r="BH316" s="457">
        <v>0</v>
      </c>
      <c r="BI316" s="457">
        <v>0</v>
      </c>
      <c r="BJ316" s="457">
        <v>0</v>
      </c>
      <c r="BK316" s="457">
        <v>0</v>
      </c>
      <c r="BL316" s="457">
        <v>0</v>
      </c>
      <c r="BM316" s="457">
        <v>675</v>
      </c>
      <c r="BN316" s="457">
        <v>0</v>
      </c>
      <c r="BO316" s="457">
        <v>0</v>
      </c>
      <c r="BP316" s="457">
        <v>402</v>
      </c>
      <c r="BQ316" s="457">
        <v>0</v>
      </c>
      <c r="BR316" s="457">
        <v>0</v>
      </c>
      <c r="BS316" s="457">
        <v>123</v>
      </c>
      <c r="BT316" s="457">
        <v>0</v>
      </c>
      <c r="BU316" s="457">
        <v>0</v>
      </c>
      <c r="BV316" s="457">
        <v>0</v>
      </c>
      <c r="BW316" s="457">
        <v>0</v>
      </c>
      <c r="BX316" s="457">
        <v>0</v>
      </c>
      <c r="BY316" s="457">
        <v>78</v>
      </c>
      <c r="BZ316" s="457">
        <v>0</v>
      </c>
      <c r="CA316" s="457">
        <v>0</v>
      </c>
      <c r="CB316" s="457">
        <v>0</v>
      </c>
      <c r="CC316" s="457">
        <v>0</v>
      </c>
      <c r="CD316" s="457">
        <v>0</v>
      </c>
      <c r="CE316" s="457">
        <v>0</v>
      </c>
      <c r="CF316" s="457">
        <v>0</v>
      </c>
      <c r="CG316" s="457">
        <v>0</v>
      </c>
      <c r="CH316" s="457">
        <v>206</v>
      </c>
      <c r="CI316" s="457">
        <v>0</v>
      </c>
      <c r="CJ316" s="457">
        <v>0</v>
      </c>
      <c r="CK316" s="457">
        <v>0</v>
      </c>
      <c r="CL316" s="457">
        <v>0</v>
      </c>
      <c r="CM316" s="457">
        <v>0</v>
      </c>
      <c r="CN316" s="457">
        <v>0</v>
      </c>
      <c r="CO316" s="457">
        <v>0</v>
      </c>
      <c r="CP316" s="457">
        <v>0</v>
      </c>
      <c r="CQ316" s="457">
        <v>0</v>
      </c>
      <c r="CR316" s="457">
        <v>0</v>
      </c>
      <c r="CS316" s="457">
        <v>0</v>
      </c>
      <c r="CT316" s="457">
        <v>0</v>
      </c>
      <c r="CU316" s="457">
        <v>0</v>
      </c>
      <c r="CV316" s="457">
        <v>0</v>
      </c>
      <c r="CW316" s="457">
        <v>31</v>
      </c>
      <c r="CX316" s="457">
        <v>1195</v>
      </c>
      <c r="CY316" s="457">
        <v>0</v>
      </c>
      <c r="CZ316" s="457">
        <v>909</v>
      </c>
      <c r="DA316" s="457">
        <v>369</v>
      </c>
      <c r="DB316" s="457">
        <v>0</v>
      </c>
      <c r="DC316" s="457">
        <v>0</v>
      </c>
      <c r="DD316" s="457">
        <v>0</v>
      </c>
      <c r="DE316" s="457">
        <v>0</v>
      </c>
      <c r="DF316" s="457">
        <v>5948</v>
      </c>
      <c r="DG316" s="457">
        <v>0</v>
      </c>
      <c r="DH316" s="457">
        <v>0</v>
      </c>
      <c r="DI316" s="457">
        <v>1785</v>
      </c>
      <c r="DJ316" s="457">
        <v>990</v>
      </c>
      <c r="DK316" s="457">
        <v>178</v>
      </c>
      <c r="DL316" s="457">
        <v>0</v>
      </c>
      <c r="DM316" s="457">
        <v>2624</v>
      </c>
      <c r="DN316" s="457">
        <v>169</v>
      </c>
      <c r="DO316" s="457">
        <v>0</v>
      </c>
      <c r="DP316" s="457">
        <v>0</v>
      </c>
      <c r="DQ316" s="457">
        <v>0</v>
      </c>
      <c r="DR316" s="457">
        <v>317145</v>
      </c>
      <c r="DS316" s="457">
        <v>0</v>
      </c>
      <c r="DT316" s="457">
        <v>272975</v>
      </c>
      <c r="DU316" s="457">
        <v>0</v>
      </c>
      <c r="DV316" s="457">
        <v>303903</v>
      </c>
      <c r="DW316" s="457">
        <v>6087</v>
      </c>
      <c r="DX316" s="457">
        <v>0</v>
      </c>
      <c r="DY316" s="362">
        <v>30194</v>
      </c>
      <c r="DZ316">
        <v>41217</v>
      </c>
      <c r="EA316">
        <v>0</v>
      </c>
    </row>
    <row r="317" spans="1:131">
      <c r="A317" s="362" t="s">
        <v>3101</v>
      </c>
      <c r="B317" s="457">
        <v>11317</v>
      </c>
      <c r="C317" s="457">
        <v>0</v>
      </c>
      <c r="D317" s="457">
        <v>0</v>
      </c>
      <c r="E317" s="457">
        <v>9764</v>
      </c>
      <c r="F317" s="457">
        <v>0</v>
      </c>
      <c r="G317" s="457">
        <v>0</v>
      </c>
      <c r="H317" s="457">
        <v>4283</v>
      </c>
      <c r="I317" s="457">
        <v>0</v>
      </c>
      <c r="J317" s="457">
        <v>0</v>
      </c>
      <c r="K317" s="457">
        <v>52</v>
      </c>
      <c r="L317" s="457">
        <v>0</v>
      </c>
      <c r="M317" s="457">
        <v>0</v>
      </c>
      <c r="N317" s="457">
        <v>57726</v>
      </c>
      <c r="O317" s="457">
        <v>0</v>
      </c>
      <c r="P317" s="457">
        <v>0</v>
      </c>
      <c r="Q317" s="457">
        <v>111</v>
      </c>
      <c r="R317" s="457">
        <v>0</v>
      </c>
      <c r="S317" s="457">
        <v>0</v>
      </c>
      <c r="T317" s="457">
        <v>5478</v>
      </c>
      <c r="U317" s="457">
        <v>0</v>
      </c>
      <c r="V317" s="457">
        <v>0</v>
      </c>
      <c r="W317" s="457">
        <v>0</v>
      </c>
      <c r="X317" s="457">
        <v>0</v>
      </c>
      <c r="Y317" s="457">
        <v>0</v>
      </c>
      <c r="Z317" s="457">
        <v>0</v>
      </c>
      <c r="AA317" s="457">
        <v>0</v>
      </c>
      <c r="AB317" s="457">
        <v>0</v>
      </c>
      <c r="AC317" s="457">
        <v>0</v>
      </c>
      <c r="AD317" s="457">
        <v>0</v>
      </c>
      <c r="AE317" s="457">
        <v>0</v>
      </c>
      <c r="AF317" s="457">
        <v>0</v>
      </c>
      <c r="AG317" s="457">
        <v>0</v>
      </c>
      <c r="AH317" s="457">
        <v>0</v>
      </c>
      <c r="AI317" s="457">
        <v>1603</v>
      </c>
      <c r="AJ317" s="457">
        <v>0</v>
      </c>
      <c r="AK317" s="457">
        <v>0</v>
      </c>
      <c r="AL317" s="457">
        <v>0</v>
      </c>
      <c r="AM317" s="457">
        <v>0</v>
      </c>
      <c r="AN317" s="457">
        <v>0</v>
      </c>
      <c r="AO317" s="457">
        <v>0</v>
      </c>
      <c r="AP317" s="457">
        <v>0</v>
      </c>
      <c r="AQ317" s="457">
        <v>0</v>
      </c>
      <c r="AR317" s="457">
        <v>0</v>
      </c>
      <c r="AS317" s="457">
        <v>0</v>
      </c>
      <c r="AT317" s="457">
        <v>0</v>
      </c>
      <c r="AU317" s="457">
        <v>0</v>
      </c>
      <c r="AV317" s="457">
        <v>0</v>
      </c>
      <c r="AW317" s="457">
        <v>0</v>
      </c>
      <c r="AX317" s="457">
        <v>600</v>
      </c>
      <c r="AY317" s="457">
        <v>0</v>
      </c>
      <c r="AZ317" s="457">
        <v>0</v>
      </c>
      <c r="BA317" s="457">
        <v>0</v>
      </c>
      <c r="BB317" s="457">
        <v>0</v>
      </c>
      <c r="BC317" s="457">
        <v>0</v>
      </c>
      <c r="BD317" s="457">
        <v>111</v>
      </c>
      <c r="BE317" s="457">
        <v>0</v>
      </c>
      <c r="BF317" s="457">
        <v>0</v>
      </c>
      <c r="BG317" s="457">
        <v>0</v>
      </c>
      <c r="BH317" s="457">
        <v>0</v>
      </c>
      <c r="BI317" s="457">
        <v>0</v>
      </c>
      <c r="BJ317" s="457">
        <v>0</v>
      </c>
      <c r="BK317" s="457">
        <v>0</v>
      </c>
      <c r="BL317" s="457">
        <v>0</v>
      </c>
      <c r="BM317" s="457">
        <v>0</v>
      </c>
      <c r="BN317" s="457">
        <v>0</v>
      </c>
      <c r="BO317" s="457">
        <v>0</v>
      </c>
      <c r="BP317" s="457">
        <v>459</v>
      </c>
      <c r="BQ317" s="457">
        <v>0</v>
      </c>
      <c r="BR317" s="457">
        <v>0</v>
      </c>
      <c r="BS317" s="457">
        <v>0</v>
      </c>
      <c r="BT317" s="457">
        <v>0</v>
      </c>
      <c r="BU317" s="457">
        <v>0</v>
      </c>
      <c r="BV317" s="457">
        <v>0</v>
      </c>
      <c r="BW317" s="457">
        <v>0</v>
      </c>
      <c r="BX317" s="457">
        <v>0</v>
      </c>
      <c r="BY317" s="457">
        <v>0</v>
      </c>
      <c r="BZ317" s="457">
        <v>0</v>
      </c>
      <c r="CA317" s="457">
        <v>0</v>
      </c>
      <c r="CB317" s="457">
        <v>0</v>
      </c>
      <c r="CC317" s="457">
        <v>0</v>
      </c>
      <c r="CD317" s="457">
        <v>0</v>
      </c>
      <c r="CE317" s="457">
        <v>5380</v>
      </c>
      <c r="CF317" s="457">
        <v>0</v>
      </c>
      <c r="CG317" s="457">
        <v>0</v>
      </c>
      <c r="CH317" s="457">
        <v>0</v>
      </c>
      <c r="CI317" s="457">
        <v>0</v>
      </c>
      <c r="CJ317" s="457">
        <v>0</v>
      </c>
      <c r="CK317" s="457">
        <v>0</v>
      </c>
      <c r="CL317" s="457">
        <v>0</v>
      </c>
      <c r="CM317" s="457">
        <v>0</v>
      </c>
      <c r="CN317" s="457">
        <v>0</v>
      </c>
      <c r="CO317" s="457">
        <v>0</v>
      </c>
      <c r="CP317" s="457">
        <v>0</v>
      </c>
      <c r="CQ317" s="457">
        <v>0</v>
      </c>
      <c r="CR317" s="457">
        <v>0</v>
      </c>
      <c r="CS317" s="457">
        <v>0</v>
      </c>
      <c r="CT317" s="457">
        <v>3394</v>
      </c>
      <c r="CU317" s="457">
        <v>0</v>
      </c>
      <c r="CV317" s="457">
        <v>0</v>
      </c>
      <c r="CW317" s="457">
        <v>8237</v>
      </c>
      <c r="CX317" s="457">
        <v>0</v>
      </c>
      <c r="CY317" s="457">
        <v>0</v>
      </c>
      <c r="CZ317" s="457">
        <v>2836</v>
      </c>
      <c r="DA317" s="457">
        <v>0</v>
      </c>
      <c r="DB317" s="457">
        <v>0</v>
      </c>
      <c r="DC317" s="457">
        <v>0</v>
      </c>
      <c r="DD317" s="457">
        <v>0</v>
      </c>
      <c r="DE317" s="457">
        <v>0</v>
      </c>
      <c r="DF317" s="457">
        <v>1703</v>
      </c>
      <c r="DG317" s="457">
        <v>0</v>
      </c>
      <c r="DH317" s="457">
        <v>181</v>
      </c>
      <c r="DI317" s="457">
        <v>1892</v>
      </c>
      <c r="DJ317" s="457">
        <v>0</v>
      </c>
      <c r="DK317" s="457">
        <v>9563</v>
      </c>
      <c r="DL317" s="457">
        <v>648</v>
      </c>
      <c r="DM317" s="457">
        <v>0</v>
      </c>
      <c r="DN317" s="457">
        <v>0</v>
      </c>
      <c r="DO317" s="457">
        <v>0</v>
      </c>
      <c r="DP317" s="457">
        <v>0</v>
      </c>
      <c r="DQ317" s="457">
        <v>0</v>
      </c>
      <c r="DR317" s="457">
        <v>646448</v>
      </c>
      <c r="DS317" s="457">
        <v>0</v>
      </c>
      <c r="DT317" s="457">
        <v>468511</v>
      </c>
      <c r="DU317" s="457">
        <v>100491</v>
      </c>
      <c r="DV317" s="457">
        <v>252005</v>
      </c>
      <c r="DW317" s="457">
        <v>10068</v>
      </c>
      <c r="DX317" s="457">
        <v>0</v>
      </c>
      <c r="DY317" s="362">
        <v>0</v>
      </c>
      <c r="DZ317">
        <v>0</v>
      </c>
      <c r="EA317">
        <v>0</v>
      </c>
    </row>
    <row r="318" spans="1:131">
      <c r="A318" s="362" t="s">
        <v>3152</v>
      </c>
      <c r="B318" s="457">
        <v>7475</v>
      </c>
      <c r="C318" s="457">
        <v>0</v>
      </c>
      <c r="D318" s="457">
        <v>0</v>
      </c>
      <c r="E318" s="457">
        <v>4703</v>
      </c>
      <c r="F318" s="457">
        <v>0</v>
      </c>
      <c r="G318" s="457">
        <v>0</v>
      </c>
      <c r="H318" s="457">
        <v>1527</v>
      </c>
      <c r="I318" s="457">
        <v>0</v>
      </c>
      <c r="J318" s="457">
        <v>0</v>
      </c>
      <c r="K318" s="457">
        <v>266</v>
      </c>
      <c r="L318" s="457">
        <v>0</v>
      </c>
      <c r="M318" s="457">
        <v>0</v>
      </c>
      <c r="N318" s="457">
        <v>64670</v>
      </c>
      <c r="O318" s="457">
        <v>0</v>
      </c>
      <c r="P318" s="457">
        <v>0</v>
      </c>
      <c r="Q318" s="457">
        <v>3</v>
      </c>
      <c r="R318" s="457">
        <v>0</v>
      </c>
      <c r="S318" s="457">
        <v>0</v>
      </c>
      <c r="T318" s="457">
        <v>0</v>
      </c>
      <c r="U318" s="457">
        <v>0</v>
      </c>
      <c r="V318" s="457">
        <v>0</v>
      </c>
      <c r="W318" s="457">
        <v>741</v>
      </c>
      <c r="X318" s="457">
        <v>0</v>
      </c>
      <c r="Y318" s="457">
        <v>0</v>
      </c>
      <c r="Z318" s="457">
        <v>0</v>
      </c>
      <c r="AA318" s="457">
        <v>0</v>
      </c>
      <c r="AB318" s="457">
        <v>0</v>
      </c>
      <c r="AC318" s="457">
        <v>0</v>
      </c>
      <c r="AD318" s="457">
        <v>0</v>
      </c>
      <c r="AE318" s="457">
        <v>0</v>
      </c>
      <c r="AF318" s="457">
        <v>4520</v>
      </c>
      <c r="AG318" s="457">
        <v>0</v>
      </c>
      <c r="AH318" s="457">
        <v>0</v>
      </c>
      <c r="AI318" s="457">
        <v>1478</v>
      </c>
      <c r="AJ318" s="457">
        <v>0</v>
      </c>
      <c r="AK318" s="457">
        <v>0</v>
      </c>
      <c r="AL318" s="457">
        <v>0</v>
      </c>
      <c r="AM318" s="457">
        <v>0</v>
      </c>
      <c r="AN318" s="457">
        <v>0</v>
      </c>
      <c r="AO318" s="457">
        <v>0</v>
      </c>
      <c r="AP318" s="457">
        <v>0</v>
      </c>
      <c r="AQ318" s="457">
        <v>0</v>
      </c>
      <c r="AR318" s="457">
        <v>2047</v>
      </c>
      <c r="AS318" s="457">
        <v>0</v>
      </c>
      <c r="AT318" s="457">
        <v>0</v>
      </c>
      <c r="AU318" s="457">
        <v>0</v>
      </c>
      <c r="AV318" s="457">
        <v>0</v>
      </c>
      <c r="AW318" s="457">
        <v>0</v>
      </c>
      <c r="AX318" s="457">
        <v>8</v>
      </c>
      <c r="AY318" s="457">
        <v>0</v>
      </c>
      <c r="AZ318" s="457">
        <v>0</v>
      </c>
      <c r="BA318" s="457">
        <v>0</v>
      </c>
      <c r="BB318" s="457">
        <v>0</v>
      </c>
      <c r="BC318" s="457">
        <v>0</v>
      </c>
      <c r="BD318" s="457">
        <v>448</v>
      </c>
      <c r="BE318" s="457">
        <v>0</v>
      </c>
      <c r="BF318" s="457">
        <v>0</v>
      </c>
      <c r="BG318" s="457">
        <v>0</v>
      </c>
      <c r="BH318" s="457">
        <v>0</v>
      </c>
      <c r="BI318" s="457">
        <v>0</v>
      </c>
      <c r="BJ318" s="457">
        <v>0</v>
      </c>
      <c r="BK318" s="457">
        <v>0</v>
      </c>
      <c r="BL318" s="457">
        <v>0</v>
      </c>
      <c r="BM318" s="457">
        <v>0</v>
      </c>
      <c r="BN318" s="457">
        <v>0</v>
      </c>
      <c r="BO318" s="457">
        <v>0</v>
      </c>
      <c r="BP318" s="457">
        <v>464</v>
      </c>
      <c r="BQ318" s="457">
        <v>0</v>
      </c>
      <c r="BR318" s="457">
        <v>0</v>
      </c>
      <c r="BS318" s="457">
        <v>143</v>
      </c>
      <c r="BT318" s="457">
        <v>0</v>
      </c>
      <c r="BU318" s="457">
        <v>4451</v>
      </c>
      <c r="BV318" s="457">
        <v>0</v>
      </c>
      <c r="BW318" s="457">
        <v>0</v>
      </c>
      <c r="BX318" s="457">
        <v>0</v>
      </c>
      <c r="BY318" s="457">
        <v>0</v>
      </c>
      <c r="BZ318" s="457">
        <v>0</v>
      </c>
      <c r="CA318" s="457">
        <v>0</v>
      </c>
      <c r="CB318" s="457">
        <v>0</v>
      </c>
      <c r="CC318" s="457">
        <v>0</v>
      </c>
      <c r="CD318" s="457">
        <v>0</v>
      </c>
      <c r="CE318" s="457">
        <v>0</v>
      </c>
      <c r="CF318" s="457">
        <v>0</v>
      </c>
      <c r="CG318" s="457">
        <v>0</v>
      </c>
      <c r="CH318" s="457">
        <v>0</v>
      </c>
      <c r="CI318" s="457">
        <v>0</v>
      </c>
      <c r="CJ318" s="457">
        <v>4257</v>
      </c>
      <c r="CK318" s="457">
        <v>0</v>
      </c>
      <c r="CL318" s="457">
        <v>0</v>
      </c>
      <c r="CM318" s="457">
        <v>0</v>
      </c>
      <c r="CN318" s="457">
        <v>96</v>
      </c>
      <c r="CO318" s="457">
        <v>0</v>
      </c>
      <c r="CP318" s="457">
        <v>0</v>
      </c>
      <c r="CQ318" s="457">
        <v>0</v>
      </c>
      <c r="CR318" s="457">
        <v>0</v>
      </c>
      <c r="CS318" s="457">
        <v>0</v>
      </c>
      <c r="CT318" s="457">
        <v>0</v>
      </c>
      <c r="CU318" s="457">
        <v>1457</v>
      </c>
      <c r="CV318" s="457">
        <v>0</v>
      </c>
      <c r="CW318" s="457">
        <v>6337</v>
      </c>
      <c r="CX318" s="457">
        <v>0</v>
      </c>
      <c r="CY318" s="457">
        <v>0</v>
      </c>
      <c r="CZ318" s="457">
        <v>534</v>
      </c>
      <c r="DA318" s="457">
        <v>0</v>
      </c>
      <c r="DB318" s="457">
        <v>0</v>
      </c>
      <c r="DC318" s="457">
        <v>0</v>
      </c>
      <c r="DD318" s="457">
        <v>0</v>
      </c>
      <c r="DE318" s="457">
        <v>0</v>
      </c>
      <c r="DF318" s="457">
        <v>0</v>
      </c>
      <c r="DG318" s="457">
        <v>0</v>
      </c>
      <c r="DH318" s="457">
        <v>0</v>
      </c>
      <c r="DI318" s="457">
        <v>6496</v>
      </c>
      <c r="DJ318" s="457">
        <v>0</v>
      </c>
      <c r="DK318" s="457">
        <v>142</v>
      </c>
      <c r="DL318" s="457">
        <v>0</v>
      </c>
      <c r="DM318" s="457">
        <v>0</v>
      </c>
      <c r="DN318" s="457">
        <v>0</v>
      </c>
      <c r="DO318" s="457">
        <v>0</v>
      </c>
      <c r="DP318" s="457">
        <v>0</v>
      </c>
      <c r="DQ318" s="457">
        <v>0</v>
      </c>
      <c r="DR318" s="457">
        <v>862232</v>
      </c>
      <c r="DS318" s="457">
        <v>0</v>
      </c>
      <c r="DT318" s="457">
        <v>600997</v>
      </c>
      <c r="DU318" s="457">
        <v>131173</v>
      </c>
      <c r="DV318" s="457">
        <v>57453</v>
      </c>
      <c r="DW318" s="457">
        <v>1898</v>
      </c>
      <c r="DX318" s="457">
        <v>0</v>
      </c>
      <c r="DY318" s="362">
        <v>9281</v>
      </c>
      <c r="DZ318">
        <v>74046</v>
      </c>
      <c r="EA318">
        <v>0</v>
      </c>
    </row>
    <row r="319" spans="1:131">
      <c r="A319" s="362" t="s">
        <v>3319</v>
      </c>
      <c r="B319" s="457">
        <v>0</v>
      </c>
      <c r="C319" s="457">
        <v>0</v>
      </c>
      <c r="D319" s="457">
        <v>0</v>
      </c>
      <c r="E319" s="457">
        <v>0</v>
      </c>
      <c r="F319" s="457">
        <v>0</v>
      </c>
      <c r="G319" s="457">
        <v>0</v>
      </c>
      <c r="H319" s="457">
        <v>0</v>
      </c>
      <c r="I319" s="457">
        <v>0</v>
      </c>
      <c r="J319" s="457">
        <v>0</v>
      </c>
      <c r="K319" s="457">
        <v>0</v>
      </c>
      <c r="L319" s="457">
        <v>0</v>
      </c>
      <c r="M319" s="457">
        <v>0</v>
      </c>
      <c r="N319" s="457">
        <v>323256</v>
      </c>
      <c r="O319" s="457">
        <v>0</v>
      </c>
      <c r="P319" s="457">
        <v>0</v>
      </c>
      <c r="Q319" s="457">
        <v>0</v>
      </c>
      <c r="R319" s="457">
        <v>0</v>
      </c>
      <c r="S319" s="457">
        <v>0</v>
      </c>
      <c r="T319" s="457">
        <v>0</v>
      </c>
      <c r="U319" s="457">
        <v>0</v>
      </c>
      <c r="V319" s="457">
        <v>0</v>
      </c>
      <c r="W319" s="457">
        <v>52517.86</v>
      </c>
      <c r="X319" s="457">
        <v>1524586</v>
      </c>
      <c r="Y319" s="457">
        <v>139398</v>
      </c>
      <c r="Z319" s="457">
        <v>0</v>
      </c>
      <c r="AA319" s="457">
        <v>0</v>
      </c>
      <c r="AB319" s="457">
        <v>0</v>
      </c>
      <c r="AC319" s="457">
        <v>0</v>
      </c>
      <c r="AD319" s="457">
        <v>0</v>
      </c>
      <c r="AE319" s="457">
        <v>0</v>
      </c>
      <c r="AF319" s="457">
        <v>0</v>
      </c>
      <c r="AG319" s="457">
        <v>0</v>
      </c>
      <c r="AH319" s="457">
        <v>0</v>
      </c>
      <c r="AI319" s="457">
        <v>0</v>
      </c>
      <c r="AJ319" s="457">
        <v>0</v>
      </c>
      <c r="AK319" s="457">
        <v>0</v>
      </c>
      <c r="AL319" s="457">
        <v>0</v>
      </c>
      <c r="AM319" s="457">
        <v>0</v>
      </c>
      <c r="AN319" s="457">
        <v>0</v>
      </c>
      <c r="AO319" s="457">
        <v>0</v>
      </c>
      <c r="AP319" s="457">
        <v>1222556</v>
      </c>
      <c r="AQ319" s="457">
        <v>241945</v>
      </c>
      <c r="AR319" s="457">
        <v>0</v>
      </c>
      <c r="AS319" s="457">
        <v>55135</v>
      </c>
      <c r="AT319" s="457">
        <v>0</v>
      </c>
      <c r="AU319" s="457">
        <v>0</v>
      </c>
      <c r="AV319" s="457">
        <v>0</v>
      </c>
      <c r="AW319" s="457">
        <v>0</v>
      </c>
      <c r="AX319" s="457">
        <v>0</v>
      </c>
      <c r="AY319" s="457">
        <v>0</v>
      </c>
      <c r="AZ319" s="457">
        <v>0</v>
      </c>
      <c r="BA319" s="457">
        <v>0</v>
      </c>
      <c r="BB319" s="457">
        <v>0</v>
      </c>
      <c r="BC319" s="457">
        <v>0</v>
      </c>
      <c r="BD319" s="457">
        <v>0</v>
      </c>
      <c r="BE319" s="457">
        <v>0</v>
      </c>
      <c r="BF319" s="457">
        <v>0</v>
      </c>
      <c r="BG319" s="457">
        <v>0</v>
      </c>
      <c r="BH319" s="457">
        <v>0</v>
      </c>
      <c r="BI319" s="457">
        <v>0</v>
      </c>
      <c r="BJ319" s="457">
        <v>0</v>
      </c>
      <c r="BK319" s="457">
        <v>0</v>
      </c>
      <c r="BL319" s="457">
        <v>0</v>
      </c>
      <c r="BM319" s="457">
        <v>0</v>
      </c>
      <c r="BN319" s="457">
        <v>0</v>
      </c>
      <c r="BO319" s="457">
        <v>0</v>
      </c>
      <c r="BP319" s="457">
        <v>0</v>
      </c>
      <c r="BQ319" s="457">
        <v>0</v>
      </c>
      <c r="BR319" s="457">
        <v>0</v>
      </c>
      <c r="BS319" s="457">
        <v>0</v>
      </c>
      <c r="BT319" s="457">
        <v>0</v>
      </c>
      <c r="BU319" s="457">
        <v>0</v>
      </c>
      <c r="BV319" s="457">
        <v>0</v>
      </c>
      <c r="BW319" s="457">
        <v>0</v>
      </c>
      <c r="BX319" s="457">
        <v>0</v>
      </c>
      <c r="BY319" s="457">
        <v>0</v>
      </c>
      <c r="BZ319" s="457">
        <v>0</v>
      </c>
      <c r="CA319" s="457">
        <v>0</v>
      </c>
      <c r="CB319" s="457">
        <v>0</v>
      </c>
      <c r="CC319" s="457">
        <v>0</v>
      </c>
      <c r="CD319" s="457">
        <v>0</v>
      </c>
      <c r="CE319" s="457">
        <v>0</v>
      </c>
      <c r="CF319" s="457">
        <v>0</v>
      </c>
      <c r="CG319" s="457">
        <v>0</v>
      </c>
      <c r="CH319" s="457">
        <v>0</v>
      </c>
      <c r="CI319" s="457">
        <v>0</v>
      </c>
      <c r="CJ319" s="457">
        <v>0</v>
      </c>
      <c r="CK319" s="457">
        <v>0</v>
      </c>
      <c r="CL319" s="457">
        <v>0</v>
      </c>
      <c r="CM319" s="457">
        <v>0</v>
      </c>
      <c r="CN319" s="457">
        <v>0</v>
      </c>
      <c r="CO319" s="457">
        <v>0</v>
      </c>
      <c r="CP319" s="457">
        <v>0</v>
      </c>
      <c r="CQ319" s="457">
        <v>0</v>
      </c>
      <c r="CR319" s="457">
        <v>0</v>
      </c>
      <c r="CS319" s="457">
        <v>0</v>
      </c>
      <c r="CT319" s="457">
        <v>0</v>
      </c>
      <c r="CU319" s="457">
        <v>2935</v>
      </c>
      <c r="CV319" s="457">
        <v>0</v>
      </c>
      <c r="CW319" s="457">
        <v>109787.24657</v>
      </c>
      <c r="CX319" s="457">
        <v>49820</v>
      </c>
      <c r="CY319" s="457">
        <v>183347</v>
      </c>
      <c r="CZ319" s="457">
        <v>0</v>
      </c>
      <c r="DA319" s="457">
        <v>0</v>
      </c>
      <c r="DB319" s="457">
        <v>0</v>
      </c>
      <c r="DC319" s="457">
        <v>292286</v>
      </c>
      <c r="DD319" s="457">
        <v>0</v>
      </c>
      <c r="DE319" s="457">
        <v>728</v>
      </c>
      <c r="DF319" s="457">
        <v>86976</v>
      </c>
      <c r="DG319" s="457">
        <v>0</v>
      </c>
      <c r="DH319" s="457">
        <v>28</v>
      </c>
      <c r="DI319" s="457">
        <v>26230</v>
      </c>
      <c r="DJ319" s="457">
        <v>0</v>
      </c>
      <c r="DK319" s="457">
        <v>134260</v>
      </c>
      <c r="DL319" s="457">
        <v>105400</v>
      </c>
      <c r="DM319" s="457">
        <v>0</v>
      </c>
      <c r="DN319" s="457">
        <v>0</v>
      </c>
      <c r="DO319" s="457">
        <v>0</v>
      </c>
      <c r="DP319" s="457">
        <v>0</v>
      </c>
      <c r="DQ319" s="457">
        <v>0</v>
      </c>
      <c r="DR319" s="457">
        <v>20941389.892999999</v>
      </c>
      <c r="DS319" s="457">
        <v>0</v>
      </c>
      <c r="DT319" s="457">
        <v>20170484.009</v>
      </c>
      <c r="DU319" s="457">
        <v>630360.08765</v>
      </c>
      <c r="DV319" s="457">
        <v>4567386.5362</v>
      </c>
      <c r="DW319" s="457">
        <v>814157</v>
      </c>
      <c r="DX319" s="457">
        <v>0</v>
      </c>
      <c r="DY319" s="362">
        <v>113802460.58</v>
      </c>
      <c r="DZ319">
        <v>11521095</v>
      </c>
      <c r="EA319">
        <v>0</v>
      </c>
    </row>
    <row r="320" spans="1:131">
      <c r="A320" s="362" t="s">
        <v>2173</v>
      </c>
      <c r="B320" s="457">
        <v>0</v>
      </c>
      <c r="C320" s="457">
        <v>0</v>
      </c>
      <c r="D320" s="457">
        <v>0</v>
      </c>
      <c r="E320" s="457">
        <v>0</v>
      </c>
      <c r="F320" s="457">
        <v>0</v>
      </c>
      <c r="G320" s="457">
        <v>0</v>
      </c>
      <c r="H320" s="457">
        <v>0</v>
      </c>
      <c r="I320" s="457">
        <v>0</v>
      </c>
      <c r="J320" s="457">
        <v>0</v>
      </c>
      <c r="K320" s="457">
        <v>0</v>
      </c>
      <c r="L320" s="457">
        <v>0</v>
      </c>
      <c r="M320" s="457">
        <v>0</v>
      </c>
      <c r="N320" s="457">
        <v>0</v>
      </c>
      <c r="O320" s="457">
        <v>0</v>
      </c>
      <c r="P320" s="457">
        <v>0</v>
      </c>
      <c r="Q320" s="457">
        <v>0</v>
      </c>
      <c r="R320" s="457">
        <v>0</v>
      </c>
      <c r="S320" s="457">
        <v>0</v>
      </c>
      <c r="T320" s="457">
        <v>0</v>
      </c>
      <c r="U320" s="457">
        <v>0</v>
      </c>
      <c r="V320" s="457">
        <v>0</v>
      </c>
      <c r="W320" s="457">
        <v>0</v>
      </c>
      <c r="X320" s="457">
        <v>0</v>
      </c>
      <c r="Y320" s="457">
        <v>0</v>
      </c>
      <c r="Z320" s="457">
        <v>0</v>
      </c>
      <c r="AA320" s="457">
        <v>0</v>
      </c>
      <c r="AB320" s="457">
        <v>0</v>
      </c>
      <c r="AC320" s="457">
        <v>0</v>
      </c>
      <c r="AD320" s="457">
        <v>0</v>
      </c>
      <c r="AE320" s="457">
        <v>0</v>
      </c>
      <c r="AF320" s="457">
        <v>0</v>
      </c>
      <c r="AG320" s="457">
        <v>0</v>
      </c>
      <c r="AH320" s="457">
        <v>0</v>
      </c>
      <c r="AI320" s="457">
        <v>0</v>
      </c>
      <c r="AJ320" s="457">
        <v>0</v>
      </c>
      <c r="AK320" s="457">
        <v>0</v>
      </c>
      <c r="AL320" s="457">
        <v>0</v>
      </c>
      <c r="AM320" s="457">
        <v>0</v>
      </c>
      <c r="AN320" s="457">
        <v>0</v>
      </c>
      <c r="AO320" s="457">
        <v>0</v>
      </c>
      <c r="AP320" s="457">
        <v>0</v>
      </c>
      <c r="AQ320" s="457">
        <v>0</v>
      </c>
      <c r="AR320" s="457">
        <v>0</v>
      </c>
      <c r="AS320" s="457">
        <v>0</v>
      </c>
      <c r="AT320" s="457">
        <v>0</v>
      </c>
      <c r="AU320" s="457">
        <v>0</v>
      </c>
      <c r="AV320" s="457">
        <v>0</v>
      </c>
      <c r="AW320" s="457">
        <v>0</v>
      </c>
      <c r="AX320" s="457">
        <v>0</v>
      </c>
      <c r="AY320" s="457">
        <v>0</v>
      </c>
      <c r="AZ320" s="457">
        <v>0</v>
      </c>
      <c r="BA320" s="457">
        <v>0</v>
      </c>
      <c r="BB320" s="457">
        <v>0</v>
      </c>
      <c r="BC320" s="457">
        <v>0</v>
      </c>
      <c r="BD320" s="457">
        <v>0</v>
      </c>
      <c r="BE320" s="457">
        <v>0</v>
      </c>
      <c r="BF320" s="457">
        <v>0</v>
      </c>
      <c r="BG320" s="457">
        <v>0</v>
      </c>
      <c r="BH320" s="457">
        <v>0</v>
      </c>
      <c r="BI320" s="457">
        <v>0</v>
      </c>
      <c r="BJ320" s="457">
        <v>0</v>
      </c>
      <c r="BK320" s="457">
        <v>0</v>
      </c>
      <c r="BL320" s="457">
        <v>0</v>
      </c>
      <c r="BM320" s="457">
        <v>0</v>
      </c>
      <c r="BN320" s="457">
        <v>0</v>
      </c>
      <c r="BO320" s="457">
        <v>0</v>
      </c>
      <c r="BP320" s="457">
        <v>0</v>
      </c>
      <c r="BQ320" s="457">
        <v>0</v>
      </c>
      <c r="BR320" s="457">
        <v>0</v>
      </c>
      <c r="BS320" s="457">
        <v>0</v>
      </c>
      <c r="BT320" s="457">
        <v>0</v>
      </c>
      <c r="BU320" s="457">
        <v>0</v>
      </c>
      <c r="BV320" s="457">
        <v>0</v>
      </c>
      <c r="BW320" s="457">
        <v>0</v>
      </c>
      <c r="BX320" s="457">
        <v>0</v>
      </c>
      <c r="BY320" s="457">
        <v>0</v>
      </c>
      <c r="BZ320" s="457">
        <v>0</v>
      </c>
      <c r="CA320" s="457">
        <v>0</v>
      </c>
      <c r="CB320" s="457">
        <v>0</v>
      </c>
      <c r="CC320" s="457">
        <v>0</v>
      </c>
      <c r="CD320" s="457">
        <v>0</v>
      </c>
      <c r="CE320" s="457">
        <v>0</v>
      </c>
      <c r="CF320" s="457">
        <v>0</v>
      </c>
      <c r="CG320" s="457">
        <v>0</v>
      </c>
      <c r="CH320" s="457">
        <v>0</v>
      </c>
      <c r="CI320" s="457">
        <v>0</v>
      </c>
      <c r="CJ320" s="457">
        <v>0</v>
      </c>
      <c r="CK320" s="457">
        <v>0</v>
      </c>
      <c r="CL320" s="457">
        <v>0</v>
      </c>
      <c r="CM320" s="457">
        <v>0</v>
      </c>
      <c r="CN320" s="457">
        <v>0</v>
      </c>
      <c r="CO320" s="457">
        <v>0</v>
      </c>
      <c r="CP320" s="457">
        <v>0</v>
      </c>
      <c r="CQ320" s="457">
        <v>0</v>
      </c>
      <c r="CR320" s="457">
        <v>0</v>
      </c>
      <c r="CS320" s="457">
        <v>0</v>
      </c>
      <c r="CT320" s="457">
        <v>0</v>
      </c>
      <c r="CU320" s="457">
        <v>0</v>
      </c>
      <c r="CV320" s="457">
        <v>0</v>
      </c>
      <c r="CW320" s="457">
        <v>0</v>
      </c>
      <c r="CX320" s="457">
        <v>0</v>
      </c>
      <c r="CY320" s="457">
        <v>0</v>
      </c>
      <c r="CZ320" s="457">
        <v>0</v>
      </c>
      <c r="DA320" s="457">
        <v>0</v>
      </c>
      <c r="DB320" s="457">
        <v>0</v>
      </c>
      <c r="DC320" s="457">
        <v>3978</v>
      </c>
      <c r="DD320" s="457">
        <v>0</v>
      </c>
      <c r="DE320" s="457">
        <v>0</v>
      </c>
      <c r="DF320" s="457">
        <v>0</v>
      </c>
      <c r="DG320" s="457">
        <v>0</v>
      </c>
      <c r="DH320" s="457">
        <v>0</v>
      </c>
      <c r="DI320" s="457">
        <v>0</v>
      </c>
      <c r="DJ320" s="457">
        <v>0</v>
      </c>
      <c r="DK320" s="457">
        <v>0</v>
      </c>
      <c r="DL320" s="457">
        <v>0</v>
      </c>
      <c r="DM320" s="457">
        <v>0</v>
      </c>
      <c r="DN320" s="457">
        <v>0</v>
      </c>
      <c r="DO320" s="457">
        <v>0</v>
      </c>
      <c r="DP320" s="457">
        <v>0</v>
      </c>
      <c r="DQ320" s="457">
        <v>0</v>
      </c>
      <c r="DR320" s="457">
        <v>21772</v>
      </c>
      <c r="DS320" s="457">
        <v>0</v>
      </c>
      <c r="DT320" s="457">
        <v>0</v>
      </c>
      <c r="DU320" s="457">
        <v>3064</v>
      </c>
      <c r="DV320" s="457">
        <v>6243</v>
      </c>
      <c r="DW320" s="457">
        <v>1523</v>
      </c>
      <c r="DX320" s="457">
        <v>0</v>
      </c>
      <c r="DY320" s="362">
        <v>0</v>
      </c>
      <c r="DZ320">
        <v>0</v>
      </c>
      <c r="EA320">
        <v>0</v>
      </c>
    </row>
    <row r="321" spans="1:131">
      <c r="A321" s="362" t="s">
        <v>2514</v>
      </c>
      <c r="B321" s="457">
        <v>0</v>
      </c>
      <c r="C321" s="457">
        <v>0</v>
      </c>
      <c r="D321" s="457">
        <v>0</v>
      </c>
      <c r="E321" s="457">
        <v>0</v>
      </c>
      <c r="F321" s="457">
        <v>0</v>
      </c>
      <c r="G321" s="457">
        <v>0</v>
      </c>
      <c r="H321" s="457">
        <v>0</v>
      </c>
      <c r="I321" s="457">
        <v>0</v>
      </c>
      <c r="J321" s="457">
        <v>0</v>
      </c>
      <c r="K321" s="457">
        <v>0</v>
      </c>
      <c r="L321" s="457">
        <v>0</v>
      </c>
      <c r="M321" s="457">
        <v>0</v>
      </c>
      <c r="N321" s="457">
        <v>0</v>
      </c>
      <c r="O321" s="457">
        <v>0</v>
      </c>
      <c r="P321" s="457">
        <v>0</v>
      </c>
      <c r="Q321" s="457">
        <v>0</v>
      </c>
      <c r="R321" s="457">
        <v>0</v>
      </c>
      <c r="S321" s="457">
        <v>0</v>
      </c>
      <c r="T321" s="457">
        <v>0</v>
      </c>
      <c r="U321" s="457">
        <v>0</v>
      </c>
      <c r="V321" s="457">
        <v>0</v>
      </c>
      <c r="W321" s="457">
        <v>0</v>
      </c>
      <c r="X321" s="457">
        <v>0</v>
      </c>
      <c r="Y321" s="457">
        <v>0</v>
      </c>
      <c r="Z321" s="457">
        <v>0</v>
      </c>
      <c r="AA321" s="457">
        <v>0</v>
      </c>
      <c r="AB321" s="457">
        <v>0</v>
      </c>
      <c r="AC321" s="457">
        <v>0</v>
      </c>
      <c r="AD321" s="457">
        <v>0</v>
      </c>
      <c r="AE321" s="457">
        <v>0</v>
      </c>
      <c r="AF321" s="457">
        <v>0</v>
      </c>
      <c r="AG321" s="457">
        <v>0</v>
      </c>
      <c r="AH321" s="457">
        <v>0</v>
      </c>
      <c r="AI321" s="457">
        <v>0</v>
      </c>
      <c r="AJ321" s="457">
        <v>0</v>
      </c>
      <c r="AK321" s="457">
        <v>0</v>
      </c>
      <c r="AL321" s="457">
        <v>0</v>
      </c>
      <c r="AM321" s="457">
        <v>0</v>
      </c>
      <c r="AN321" s="457">
        <v>0</v>
      </c>
      <c r="AO321" s="457">
        <v>0</v>
      </c>
      <c r="AP321" s="457">
        <v>0</v>
      </c>
      <c r="AQ321" s="457">
        <v>0</v>
      </c>
      <c r="AR321" s="457">
        <v>0</v>
      </c>
      <c r="AS321" s="457">
        <v>0</v>
      </c>
      <c r="AT321" s="457">
        <v>0</v>
      </c>
      <c r="AU321" s="457">
        <v>0</v>
      </c>
      <c r="AV321" s="457">
        <v>0</v>
      </c>
      <c r="AW321" s="457">
        <v>0</v>
      </c>
      <c r="AX321" s="457">
        <v>0</v>
      </c>
      <c r="AY321" s="457">
        <v>0</v>
      </c>
      <c r="AZ321" s="457">
        <v>0</v>
      </c>
      <c r="BA321" s="457">
        <v>0</v>
      </c>
      <c r="BB321" s="457">
        <v>0</v>
      </c>
      <c r="BC321" s="457">
        <v>0</v>
      </c>
      <c r="BD321" s="457">
        <v>0</v>
      </c>
      <c r="BE321" s="457">
        <v>0</v>
      </c>
      <c r="BF321" s="457">
        <v>0</v>
      </c>
      <c r="BG321" s="457">
        <v>0</v>
      </c>
      <c r="BH321" s="457">
        <v>0</v>
      </c>
      <c r="BI321" s="457">
        <v>0</v>
      </c>
      <c r="BJ321" s="457">
        <v>0</v>
      </c>
      <c r="BK321" s="457">
        <v>0</v>
      </c>
      <c r="BL321" s="457">
        <v>0</v>
      </c>
      <c r="BM321" s="457">
        <v>0</v>
      </c>
      <c r="BN321" s="457">
        <v>0</v>
      </c>
      <c r="BO321" s="457">
        <v>0</v>
      </c>
      <c r="BP321" s="457">
        <v>0</v>
      </c>
      <c r="BQ321" s="457">
        <v>0</v>
      </c>
      <c r="BR321" s="457">
        <v>0</v>
      </c>
      <c r="BS321" s="457">
        <v>0</v>
      </c>
      <c r="BT321" s="457">
        <v>0</v>
      </c>
      <c r="BU321" s="457">
        <v>0</v>
      </c>
      <c r="BV321" s="457">
        <v>0</v>
      </c>
      <c r="BW321" s="457">
        <v>0</v>
      </c>
      <c r="BX321" s="457">
        <v>0</v>
      </c>
      <c r="BY321" s="457">
        <v>0</v>
      </c>
      <c r="BZ321" s="457">
        <v>0</v>
      </c>
      <c r="CA321" s="457">
        <v>0</v>
      </c>
      <c r="CB321" s="457">
        <v>0</v>
      </c>
      <c r="CC321" s="457">
        <v>0</v>
      </c>
      <c r="CD321" s="457">
        <v>0</v>
      </c>
      <c r="CE321" s="457">
        <v>0</v>
      </c>
      <c r="CF321" s="457">
        <v>0</v>
      </c>
      <c r="CG321" s="457">
        <v>0</v>
      </c>
      <c r="CH321" s="457">
        <v>0</v>
      </c>
      <c r="CI321" s="457">
        <v>0</v>
      </c>
      <c r="CJ321" s="457">
        <v>0</v>
      </c>
      <c r="CK321" s="457">
        <v>0</v>
      </c>
      <c r="CL321" s="457">
        <v>0</v>
      </c>
      <c r="CM321" s="457">
        <v>0</v>
      </c>
      <c r="CN321" s="457">
        <v>0</v>
      </c>
      <c r="CO321" s="457">
        <v>0</v>
      </c>
      <c r="CP321" s="457">
        <v>0</v>
      </c>
      <c r="CQ321" s="457">
        <v>0</v>
      </c>
      <c r="CR321" s="457">
        <v>0</v>
      </c>
      <c r="CS321" s="457">
        <v>0</v>
      </c>
      <c r="CT321" s="457">
        <v>0</v>
      </c>
      <c r="CU321" s="457">
        <v>0</v>
      </c>
      <c r="CV321" s="457">
        <v>0</v>
      </c>
      <c r="CW321" s="457">
        <v>0</v>
      </c>
      <c r="CX321" s="457">
        <v>0</v>
      </c>
      <c r="CY321" s="457">
        <v>0</v>
      </c>
      <c r="CZ321" s="457">
        <v>0</v>
      </c>
      <c r="DA321" s="457">
        <v>0</v>
      </c>
      <c r="DB321" s="457">
        <v>0</v>
      </c>
      <c r="DC321" s="457">
        <v>30784</v>
      </c>
      <c r="DD321" s="457">
        <v>119</v>
      </c>
      <c r="DE321" s="457">
        <v>91</v>
      </c>
      <c r="DF321" s="457">
        <v>0</v>
      </c>
      <c r="DG321" s="457">
        <v>0</v>
      </c>
      <c r="DH321" s="457">
        <v>0</v>
      </c>
      <c r="DI321" s="457">
        <v>0</v>
      </c>
      <c r="DJ321" s="457">
        <v>0</v>
      </c>
      <c r="DK321" s="457">
        <v>0</v>
      </c>
      <c r="DL321" s="457">
        <v>0</v>
      </c>
      <c r="DM321" s="457">
        <v>0</v>
      </c>
      <c r="DN321" s="457">
        <v>0</v>
      </c>
      <c r="DO321" s="457">
        <v>0</v>
      </c>
      <c r="DP321" s="457">
        <v>0</v>
      </c>
      <c r="DQ321" s="457">
        <v>0</v>
      </c>
      <c r="DR321" s="457">
        <v>95657</v>
      </c>
      <c r="DS321" s="457">
        <v>0</v>
      </c>
      <c r="DT321" s="457">
        <v>100887</v>
      </c>
      <c r="DU321" s="457">
        <v>2255</v>
      </c>
      <c r="DV321" s="457">
        <v>9745</v>
      </c>
      <c r="DW321" s="457">
        <v>1596</v>
      </c>
      <c r="DX321" s="457">
        <v>0</v>
      </c>
      <c r="DY321" s="362">
        <v>0</v>
      </c>
      <c r="DZ321">
        <v>0</v>
      </c>
      <c r="EA321">
        <v>0</v>
      </c>
    </row>
    <row r="322" spans="1:131">
      <c r="A322" s="362" t="s">
        <v>2588</v>
      </c>
      <c r="B322" s="457">
        <v>0</v>
      </c>
      <c r="C322" s="457">
        <v>0</v>
      </c>
      <c r="D322" s="457">
        <v>0</v>
      </c>
      <c r="E322" s="457">
        <v>0</v>
      </c>
      <c r="F322" s="457">
        <v>0</v>
      </c>
      <c r="G322" s="457">
        <v>0</v>
      </c>
      <c r="H322" s="457">
        <v>0</v>
      </c>
      <c r="I322" s="457">
        <v>0</v>
      </c>
      <c r="J322" s="457">
        <v>0</v>
      </c>
      <c r="K322" s="457">
        <v>0</v>
      </c>
      <c r="L322" s="457">
        <v>0</v>
      </c>
      <c r="M322" s="457">
        <v>0</v>
      </c>
      <c r="N322" s="457">
        <v>0</v>
      </c>
      <c r="O322" s="457">
        <v>0</v>
      </c>
      <c r="P322" s="457">
        <v>0</v>
      </c>
      <c r="Q322" s="457">
        <v>0</v>
      </c>
      <c r="R322" s="457">
        <v>0</v>
      </c>
      <c r="S322" s="457">
        <v>0</v>
      </c>
      <c r="T322" s="457">
        <v>0</v>
      </c>
      <c r="U322" s="457">
        <v>0</v>
      </c>
      <c r="V322" s="457">
        <v>0</v>
      </c>
      <c r="W322" s="457">
        <v>0</v>
      </c>
      <c r="X322" s="457">
        <v>0</v>
      </c>
      <c r="Y322" s="457">
        <v>0</v>
      </c>
      <c r="Z322" s="457">
        <v>0</v>
      </c>
      <c r="AA322" s="457">
        <v>0</v>
      </c>
      <c r="AB322" s="457">
        <v>0</v>
      </c>
      <c r="AC322" s="457">
        <v>0</v>
      </c>
      <c r="AD322" s="457">
        <v>0</v>
      </c>
      <c r="AE322" s="457">
        <v>0</v>
      </c>
      <c r="AF322" s="457">
        <v>0</v>
      </c>
      <c r="AG322" s="457">
        <v>0</v>
      </c>
      <c r="AH322" s="457">
        <v>0</v>
      </c>
      <c r="AI322" s="457">
        <v>0</v>
      </c>
      <c r="AJ322" s="457">
        <v>0</v>
      </c>
      <c r="AK322" s="457">
        <v>0</v>
      </c>
      <c r="AL322" s="457">
        <v>0</v>
      </c>
      <c r="AM322" s="457">
        <v>0</v>
      </c>
      <c r="AN322" s="457">
        <v>0</v>
      </c>
      <c r="AO322" s="457">
        <v>0</v>
      </c>
      <c r="AP322" s="457">
        <v>0</v>
      </c>
      <c r="AQ322" s="457">
        <v>0</v>
      </c>
      <c r="AR322" s="457">
        <v>0</v>
      </c>
      <c r="AS322" s="457">
        <v>0</v>
      </c>
      <c r="AT322" s="457">
        <v>0</v>
      </c>
      <c r="AU322" s="457">
        <v>0</v>
      </c>
      <c r="AV322" s="457">
        <v>0</v>
      </c>
      <c r="AW322" s="457">
        <v>0</v>
      </c>
      <c r="AX322" s="457">
        <v>0</v>
      </c>
      <c r="AY322" s="457">
        <v>0</v>
      </c>
      <c r="AZ322" s="457">
        <v>0</v>
      </c>
      <c r="BA322" s="457">
        <v>0</v>
      </c>
      <c r="BB322" s="457">
        <v>0</v>
      </c>
      <c r="BC322" s="457">
        <v>0</v>
      </c>
      <c r="BD322" s="457">
        <v>0</v>
      </c>
      <c r="BE322" s="457">
        <v>0</v>
      </c>
      <c r="BF322" s="457">
        <v>0</v>
      </c>
      <c r="BG322" s="457">
        <v>0</v>
      </c>
      <c r="BH322" s="457">
        <v>0</v>
      </c>
      <c r="BI322" s="457">
        <v>0</v>
      </c>
      <c r="BJ322" s="457">
        <v>0</v>
      </c>
      <c r="BK322" s="457">
        <v>0</v>
      </c>
      <c r="BL322" s="457">
        <v>0</v>
      </c>
      <c r="BM322" s="457">
        <v>0</v>
      </c>
      <c r="BN322" s="457">
        <v>0</v>
      </c>
      <c r="BO322" s="457">
        <v>0</v>
      </c>
      <c r="BP322" s="457">
        <v>0</v>
      </c>
      <c r="BQ322" s="457">
        <v>0</v>
      </c>
      <c r="BR322" s="457">
        <v>0</v>
      </c>
      <c r="BS322" s="457">
        <v>0</v>
      </c>
      <c r="BT322" s="457">
        <v>0</v>
      </c>
      <c r="BU322" s="457">
        <v>0</v>
      </c>
      <c r="BV322" s="457">
        <v>0</v>
      </c>
      <c r="BW322" s="457">
        <v>0</v>
      </c>
      <c r="BX322" s="457">
        <v>0</v>
      </c>
      <c r="BY322" s="457">
        <v>0</v>
      </c>
      <c r="BZ322" s="457">
        <v>0</v>
      </c>
      <c r="CA322" s="457">
        <v>0</v>
      </c>
      <c r="CB322" s="457">
        <v>0</v>
      </c>
      <c r="CC322" s="457">
        <v>0</v>
      </c>
      <c r="CD322" s="457">
        <v>0</v>
      </c>
      <c r="CE322" s="457">
        <v>0</v>
      </c>
      <c r="CF322" s="457">
        <v>0</v>
      </c>
      <c r="CG322" s="457">
        <v>0</v>
      </c>
      <c r="CH322" s="457">
        <v>0</v>
      </c>
      <c r="CI322" s="457">
        <v>0</v>
      </c>
      <c r="CJ322" s="457">
        <v>0</v>
      </c>
      <c r="CK322" s="457">
        <v>0</v>
      </c>
      <c r="CL322" s="457">
        <v>0</v>
      </c>
      <c r="CM322" s="457">
        <v>0</v>
      </c>
      <c r="CN322" s="457">
        <v>0</v>
      </c>
      <c r="CO322" s="457">
        <v>0</v>
      </c>
      <c r="CP322" s="457">
        <v>0</v>
      </c>
      <c r="CQ322" s="457">
        <v>0</v>
      </c>
      <c r="CR322" s="457">
        <v>0</v>
      </c>
      <c r="CS322" s="457">
        <v>0</v>
      </c>
      <c r="CT322" s="457">
        <v>0</v>
      </c>
      <c r="CU322" s="457">
        <v>0</v>
      </c>
      <c r="CV322" s="457">
        <v>0</v>
      </c>
      <c r="CW322" s="457">
        <v>0</v>
      </c>
      <c r="CX322" s="457">
        <v>0</v>
      </c>
      <c r="CY322" s="457">
        <v>0</v>
      </c>
      <c r="CZ322" s="457">
        <v>0</v>
      </c>
      <c r="DA322" s="457">
        <v>0</v>
      </c>
      <c r="DB322" s="457">
        <v>0</v>
      </c>
      <c r="DC322" s="457">
        <v>14635</v>
      </c>
      <c r="DD322" s="457">
        <v>0</v>
      </c>
      <c r="DE322" s="457">
        <v>636</v>
      </c>
      <c r="DF322" s="457">
        <v>0</v>
      </c>
      <c r="DG322" s="457">
        <v>0</v>
      </c>
      <c r="DH322" s="457">
        <v>0</v>
      </c>
      <c r="DI322" s="457">
        <v>0</v>
      </c>
      <c r="DJ322" s="457">
        <v>0</v>
      </c>
      <c r="DK322" s="457">
        <v>0</v>
      </c>
      <c r="DL322" s="457">
        <v>0</v>
      </c>
      <c r="DM322" s="457">
        <v>0</v>
      </c>
      <c r="DN322" s="457">
        <v>0</v>
      </c>
      <c r="DO322" s="457">
        <v>0</v>
      </c>
      <c r="DP322" s="457">
        <v>0</v>
      </c>
      <c r="DQ322" s="457">
        <v>0</v>
      </c>
      <c r="DR322" s="457">
        <v>182216</v>
      </c>
      <c r="DS322" s="457">
        <v>0</v>
      </c>
      <c r="DT322" s="457">
        <v>172471</v>
      </c>
      <c r="DU322" s="457">
        <v>0</v>
      </c>
      <c r="DV322" s="457">
        <v>25175</v>
      </c>
      <c r="DW322" s="457">
        <v>0</v>
      </c>
      <c r="DX322" s="457">
        <v>0</v>
      </c>
      <c r="DY322" s="362">
        <v>0</v>
      </c>
      <c r="DZ322">
        <v>0</v>
      </c>
      <c r="EA322">
        <v>0</v>
      </c>
    </row>
    <row r="323" spans="1:131">
      <c r="A323" s="362" t="s">
        <v>2125</v>
      </c>
      <c r="B323" s="457">
        <v>0</v>
      </c>
      <c r="C323" s="457">
        <v>0</v>
      </c>
      <c r="D323" s="457">
        <v>0</v>
      </c>
      <c r="E323" s="457">
        <v>0</v>
      </c>
      <c r="F323" s="457">
        <v>0</v>
      </c>
      <c r="G323" s="457">
        <v>0</v>
      </c>
      <c r="H323" s="457">
        <v>0</v>
      </c>
      <c r="I323" s="457">
        <v>0</v>
      </c>
      <c r="J323" s="457">
        <v>0</v>
      </c>
      <c r="K323" s="457">
        <v>0</v>
      </c>
      <c r="L323" s="457">
        <v>0</v>
      </c>
      <c r="M323" s="457">
        <v>0</v>
      </c>
      <c r="N323" s="457">
        <v>0</v>
      </c>
      <c r="O323" s="457">
        <v>0</v>
      </c>
      <c r="P323" s="457">
        <v>0</v>
      </c>
      <c r="Q323" s="457">
        <v>0</v>
      </c>
      <c r="R323" s="457">
        <v>0</v>
      </c>
      <c r="S323" s="457">
        <v>0</v>
      </c>
      <c r="T323" s="457">
        <v>0</v>
      </c>
      <c r="U323" s="457">
        <v>0</v>
      </c>
      <c r="V323" s="457">
        <v>0</v>
      </c>
      <c r="W323" s="457">
        <v>0</v>
      </c>
      <c r="X323" s="457">
        <v>0</v>
      </c>
      <c r="Y323" s="457">
        <v>0</v>
      </c>
      <c r="Z323" s="457">
        <v>0</v>
      </c>
      <c r="AA323" s="457">
        <v>0</v>
      </c>
      <c r="AB323" s="457">
        <v>0</v>
      </c>
      <c r="AC323" s="457">
        <v>0</v>
      </c>
      <c r="AD323" s="457">
        <v>0</v>
      </c>
      <c r="AE323" s="457">
        <v>0</v>
      </c>
      <c r="AF323" s="457">
        <v>0</v>
      </c>
      <c r="AG323" s="457">
        <v>0</v>
      </c>
      <c r="AH323" s="457">
        <v>0</v>
      </c>
      <c r="AI323" s="457">
        <v>0</v>
      </c>
      <c r="AJ323" s="457">
        <v>0</v>
      </c>
      <c r="AK323" s="457">
        <v>0</v>
      </c>
      <c r="AL323" s="457">
        <v>0</v>
      </c>
      <c r="AM323" s="457">
        <v>0</v>
      </c>
      <c r="AN323" s="457">
        <v>0</v>
      </c>
      <c r="AO323" s="457">
        <v>0</v>
      </c>
      <c r="AP323" s="457">
        <v>0</v>
      </c>
      <c r="AQ323" s="457">
        <v>0</v>
      </c>
      <c r="AR323" s="457">
        <v>0</v>
      </c>
      <c r="AS323" s="457">
        <v>0</v>
      </c>
      <c r="AT323" s="457">
        <v>0</v>
      </c>
      <c r="AU323" s="457">
        <v>0</v>
      </c>
      <c r="AV323" s="457">
        <v>0</v>
      </c>
      <c r="AW323" s="457">
        <v>0</v>
      </c>
      <c r="AX323" s="457">
        <v>0</v>
      </c>
      <c r="AY323" s="457">
        <v>0</v>
      </c>
      <c r="AZ323" s="457">
        <v>0</v>
      </c>
      <c r="BA323" s="457">
        <v>0</v>
      </c>
      <c r="BB323" s="457">
        <v>0</v>
      </c>
      <c r="BC323" s="457">
        <v>0</v>
      </c>
      <c r="BD323" s="457">
        <v>0</v>
      </c>
      <c r="BE323" s="457">
        <v>0</v>
      </c>
      <c r="BF323" s="457">
        <v>0</v>
      </c>
      <c r="BG323" s="457">
        <v>0</v>
      </c>
      <c r="BH323" s="457">
        <v>0</v>
      </c>
      <c r="BI323" s="457">
        <v>0</v>
      </c>
      <c r="BJ323" s="457">
        <v>0</v>
      </c>
      <c r="BK323" s="457">
        <v>0</v>
      </c>
      <c r="BL323" s="457">
        <v>0</v>
      </c>
      <c r="BM323" s="457">
        <v>0</v>
      </c>
      <c r="BN323" s="457">
        <v>0</v>
      </c>
      <c r="BO323" s="457">
        <v>0</v>
      </c>
      <c r="BP323" s="457">
        <v>0</v>
      </c>
      <c r="BQ323" s="457">
        <v>0</v>
      </c>
      <c r="BR323" s="457">
        <v>0</v>
      </c>
      <c r="BS323" s="457">
        <v>0</v>
      </c>
      <c r="BT323" s="457">
        <v>0</v>
      </c>
      <c r="BU323" s="457">
        <v>0</v>
      </c>
      <c r="BV323" s="457">
        <v>0</v>
      </c>
      <c r="BW323" s="457">
        <v>0</v>
      </c>
      <c r="BX323" s="457">
        <v>0</v>
      </c>
      <c r="BY323" s="457">
        <v>0</v>
      </c>
      <c r="BZ323" s="457">
        <v>0</v>
      </c>
      <c r="CA323" s="457">
        <v>0</v>
      </c>
      <c r="CB323" s="457">
        <v>0</v>
      </c>
      <c r="CC323" s="457">
        <v>0</v>
      </c>
      <c r="CD323" s="457">
        <v>0</v>
      </c>
      <c r="CE323" s="457">
        <v>0</v>
      </c>
      <c r="CF323" s="457">
        <v>0</v>
      </c>
      <c r="CG323" s="457">
        <v>0</v>
      </c>
      <c r="CH323" s="457">
        <v>0</v>
      </c>
      <c r="CI323" s="457">
        <v>0</v>
      </c>
      <c r="CJ323" s="457">
        <v>0</v>
      </c>
      <c r="CK323" s="457">
        <v>0</v>
      </c>
      <c r="CL323" s="457">
        <v>0</v>
      </c>
      <c r="CM323" s="457">
        <v>0</v>
      </c>
      <c r="CN323" s="457">
        <v>0</v>
      </c>
      <c r="CO323" s="457">
        <v>0</v>
      </c>
      <c r="CP323" s="457">
        <v>0</v>
      </c>
      <c r="CQ323" s="457">
        <v>0</v>
      </c>
      <c r="CR323" s="457">
        <v>0</v>
      </c>
      <c r="CS323" s="457">
        <v>0</v>
      </c>
      <c r="CT323" s="457">
        <v>0</v>
      </c>
      <c r="CU323" s="457">
        <v>0</v>
      </c>
      <c r="CV323" s="457">
        <v>0</v>
      </c>
      <c r="CW323" s="457">
        <v>0</v>
      </c>
      <c r="CX323" s="457">
        <v>0</v>
      </c>
      <c r="CY323" s="457">
        <v>0</v>
      </c>
      <c r="CZ323" s="457">
        <v>0</v>
      </c>
      <c r="DA323" s="457">
        <v>0</v>
      </c>
      <c r="DB323" s="457">
        <v>0</v>
      </c>
      <c r="DC323" s="457">
        <v>9040</v>
      </c>
      <c r="DD323" s="457">
        <v>0</v>
      </c>
      <c r="DE323" s="457">
        <v>211</v>
      </c>
      <c r="DF323" s="457">
        <v>0</v>
      </c>
      <c r="DG323" s="457">
        <v>0</v>
      </c>
      <c r="DH323" s="457">
        <v>0</v>
      </c>
      <c r="DI323" s="457">
        <v>0</v>
      </c>
      <c r="DJ323" s="457">
        <v>0</v>
      </c>
      <c r="DK323" s="457">
        <v>0</v>
      </c>
      <c r="DL323" s="457">
        <v>0</v>
      </c>
      <c r="DM323" s="457">
        <v>0</v>
      </c>
      <c r="DN323" s="457">
        <v>0</v>
      </c>
      <c r="DO323" s="457">
        <v>0</v>
      </c>
      <c r="DP323" s="457">
        <v>0</v>
      </c>
      <c r="DQ323" s="457">
        <v>0</v>
      </c>
      <c r="DR323" s="457">
        <v>46921</v>
      </c>
      <c r="DS323" s="457">
        <v>0</v>
      </c>
      <c r="DT323" s="457">
        <v>26889</v>
      </c>
      <c r="DU323" s="457">
        <v>13209</v>
      </c>
      <c r="DV323" s="457">
        <v>19016</v>
      </c>
      <c r="DW323" s="457">
        <v>111</v>
      </c>
      <c r="DX323" s="457">
        <v>0</v>
      </c>
      <c r="DY323" s="362">
        <v>0</v>
      </c>
      <c r="DZ323">
        <v>0</v>
      </c>
      <c r="EA323">
        <v>0</v>
      </c>
    </row>
    <row r="324" spans="1:131">
      <c r="A324" s="362" t="s">
        <v>2699</v>
      </c>
      <c r="B324" s="457">
        <v>0</v>
      </c>
      <c r="C324" s="457">
        <v>0</v>
      </c>
      <c r="D324" s="457">
        <v>0</v>
      </c>
      <c r="E324" s="457">
        <v>0</v>
      </c>
      <c r="F324" s="457">
        <v>0</v>
      </c>
      <c r="G324" s="457">
        <v>0</v>
      </c>
      <c r="H324" s="457">
        <v>0</v>
      </c>
      <c r="I324" s="457">
        <v>0</v>
      </c>
      <c r="J324" s="457">
        <v>0</v>
      </c>
      <c r="K324" s="457">
        <v>0</v>
      </c>
      <c r="L324" s="457">
        <v>0</v>
      </c>
      <c r="M324" s="457">
        <v>0</v>
      </c>
      <c r="N324" s="457">
        <v>0</v>
      </c>
      <c r="O324" s="457">
        <v>0</v>
      </c>
      <c r="P324" s="457">
        <v>0</v>
      </c>
      <c r="Q324" s="457">
        <v>0</v>
      </c>
      <c r="R324" s="457">
        <v>0</v>
      </c>
      <c r="S324" s="457">
        <v>0</v>
      </c>
      <c r="T324" s="457">
        <v>0</v>
      </c>
      <c r="U324" s="457">
        <v>0</v>
      </c>
      <c r="V324" s="457">
        <v>0</v>
      </c>
      <c r="W324" s="457">
        <v>0</v>
      </c>
      <c r="X324" s="457">
        <v>0</v>
      </c>
      <c r="Y324" s="457">
        <v>0</v>
      </c>
      <c r="Z324" s="457">
        <v>0</v>
      </c>
      <c r="AA324" s="457">
        <v>0</v>
      </c>
      <c r="AB324" s="457">
        <v>0</v>
      </c>
      <c r="AC324" s="457">
        <v>0</v>
      </c>
      <c r="AD324" s="457">
        <v>0</v>
      </c>
      <c r="AE324" s="457">
        <v>0</v>
      </c>
      <c r="AF324" s="457">
        <v>0</v>
      </c>
      <c r="AG324" s="457">
        <v>0</v>
      </c>
      <c r="AH324" s="457">
        <v>0</v>
      </c>
      <c r="AI324" s="457">
        <v>0</v>
      </c>
      <c r="AJ324" s="457">
        <v>0</v>
      </c>
      <c r="AK324" s="457">
        <v>0</v>
      </c>
      <c r="AL324" s="457">
        <v>0</v>
      </c>
      <c r="AM324" s="457">
        <v>0</v>
      </c>
      <c r="AN324" s="457">
        <v>0</v>
      </c>
      <c r="AO324" s="457">
        <v>0</v>
      </c>
      <c r="AP324" s="457">
        <v>0</v>
      </c>
      <c r="AQ324" s="457">
        <v>0</v>
      </c>
      <c r="AR324" s="457">
        <v>0</v>
      </c>
      <c r="AS324" s="457">
        <v>0</v>
      </c>
      <c r="AT324" s="457">
        <v>0</v>
      </c>
      <c r="AU324" s="457">
        <v>0</v>
      </c>
      <c r="AV324" s="457">
        <v>0</v>
      </c>
      <c r="AW324" s="457">
        <v>0</v>
      </c>
      <c r="AX324" s="457">
        <v>0</v>
      </c>
      <c r="AY324" s="457">
        <v>0</v>
      </c>
      <c r="AZ324" s="457">
        <v>0</v>
      </c>
      <c r="BA324" s="457">
        <v>0</v>
      </c>
      <c r="BB324" s="457">
        <v>0</v>
      </c>
      <c r="BC324" s="457">
        <v>0</v>
      </c>
      <c r="BD324" s="457">
        <v>0</v>
      </c>
      <c r="BE324" s="457">
        <v>0</v>
      </c>
      <c r="BF324" s="457">
        <v>0</v>
      </c>
      <c r="BG324" s="457">
        <v>0</v>
      </c>
      <c r="BH324" s="457">
        <v>0</v>
      </c>
      <c r="BI324" s="457">
        <v>0</v>
      </c>
      <c r="BJ324" s="457">
        <v>0</v>
      </c>
      <c r="BK324" s="457">
        <v>0</v>
      </c>
      <c r="BL324" s="457">
        <v>0</v>
      </c>
      <c r="BM324" s="457">
        <v>0</v>
      </c>
      <c r="BN324" s="457">
        <v>0</v>
      </c>
      <c r="BO324" s="457">
        <v>0</v>
      </c>
      <c r="BP324" s="457">
        <v>0</v>
      </c>
      <c r="BQ324" s="457">
        <v>0</v>
      </c>
      <c r="BR324" s="457">
        <v>0</v>
      </c>
      <c r="BS324" s="457">
        <v>0</v>
      </c>
      <c r="BT324" s="457">
        <v>0</v>
      </c>
      <c r="BU324" s="457">
        <v>0</v>
      </c>
      <c r="BV324" s="457">
        <v>0</v>
      </c>
      <c r="BW324" s="457">
        <v>0</v>
      </c>
      <c r="BX324" s="457">
        <v>0</v>
      </c>
      <c r="BY324" s="457">
        <v>0</v>
      </c>
      <c r="BZ324" s="457">
        <v>0</v>
      </c>
      <c r="CA324" s="457">
        <v>0</v>
      </c>
      <c r="CB324" s="457">
        <v>0</v>
      </c>
      <c r="CC324" s="457">
        <v>0</v>
      </c>
      <c r="CD324" s="457">
        <v>0</v>
      </c>
      <c r="CE324" s="457">
        <v>0</v>
      </c>
      <c r="CF324" s="457">
        <v>0</v>
      </c>
      <c r="CG324" s="457">
        <v>0</v>
      </c>
      <c r="CH324" s="457">
        <v>0</v>
      </c>
      <c r="CI324" s="457">
        <v>0</v>
      </c>
      <c r="CJ324" s="457">
        <v>0</v>
      </c>
      <c r="CK324" s="457">
        <v>0</v>
      </c>
      <c r="CL324" s="457">
        <v>0</v>
      </c>
      <c r="CM324" s="457">
        <v>0</v>
      </c>
      <c r="CN324" s="457">
        <v>0</v>
      </c>
      <c r="CO324" s="457">
        <v>0</v>
      </c>
      <c r="CP324" s="457">
        <v>0</v>
      </c>
      <c r="CQ324" s="457">
        <v>0</v>
      </c>
      <c r="CR324" s="457">
        <v>0</v>
      </c>
      <c r="CS324" s="457">
        <v>0</v>
      </c>
      <c r="CT324" s="457">
        <v>0</v>
      </c>
      <c r="CU324" s="457">
        <v>0</v>
      </c>
      <c r="CV324" s="457">
        <v>0</v>
      </c>
      <c r="CW324" s="457">
        <v>0</v>
      </c>
      <c r="CX324" s="457">
        <v>0</v>
      </c>
      <c r="CY324" s="457">
        <v>0</v>
      </c>
      <c r="CZ324" s="457">
        <v>0</v>
      </c>
      <c r="DA324" s="457">
        <v>0</v>
      </c>
      <c r="DB324" s="457">
        <v>0</v>
      </c>
      <c r="DC324" s="457">
        <v>14513</v>
      </c>
      <c r="DD324" s="457">
        <v>0</v>
      </c>
      <c r="DE324" s="457">
        <v>113.64749999999999</v>
      </c>
      <c r="DF324" s="457">
        <v>0</v>
      </c>
      <c r="DG324" s="457">
        <v>0</v>
      </c>
      <c r="DH324" s="457">
        <v>0</v>
      </c>
      <c r="DI324" s="457">
        <v>0</v>
      </c>
      <c r="DJ324" s="457">
        <v>0</v>
      </c>
      <c r="DK324" s="457">
        <v>0</v>
      </c>
      <c r="DL324" s="457">
        <v>0</v>
      </c>
      <c r="DM324" s="457">
        <v>0</v>
      </c>
      <c r="DN324" s="457">
        <v>0</v>
      </c>
      <c r="DO324" s="457">
        <v>0</v>
      </c>
      <c r="DP324" s="457">
        <v>0</v>
      </c>
      <c r="DQ324" s="457">
        <v>0</v>
      </c>
      <c r="DR324" s="457">
        <v>108017</v>
      </c>
      <c r="DS324" s="457">
        <v>0</v>
      </c>
      <c r="DT324" s="457">
        <v>71969</v>
      </c>
      <c r="DU324" s="457">
        <v>0</v>
      </c>
      <c r="DV324" s="457">
        <v>12036</v>
      </c>
      <c r="DW324" s="457">
        <v>6271.6475</v>
      </c>
      <c r="DX324" s="457">
        <v>0</v>
      </c>
      <c r="DY324" s="362">
        <v>0</v>
      </c>
      <c r="DZ324">
        <v>0</v>
      </c>
      <c r="EA324">
        <v>0</v>
      </c>
    </row>
    <row r="325" spans="1:131">
      <c r="A325" s="362" t="s">
        <v>2240</v>
      </c>
      <c r="B325" s="457">
        <v>0</v>
      </c>
      <c r="C325" s="457">
        <v>0</v>
      </c>
      <c r="D325" s="457">
        <v>0</v>
      </c>
      <c r="E325" s="457">
        <v>0</v>
      </c>
      <c r="F325" s="457">
        <v>0</v>
      </c>
      <c r="G325" s="457">
        <v>0</v>
      </c>
      <c r="H325" s="457">
        <v>0</v>
      </c>
      <c r="I325" s="457">
        <v>0</v>
      </c>
      <c r="J325" s="457">
        <v>0</v>
      </c>
      <c r="K325" s="457">
        <v>0</v>
      </c>
      <c r="L325" s="457">
        <v>0</v>
      </c>
      <c r="M325" s="457">
        <v>0</v>
      </c>
      <c r="N325" s="457">
        <v>0</v>
      </c>
      <c r="O325" s="457">
        <v>0</v>
      </c>
      <c r="P325" s="457">
        <v>0</v>
      </c>
      <c r="Q325" s="457">
        <v>0</v>
      </c>
      <c r="R325" s="457">
        <v>0</v>
      </c>
      <c r="S325" s="457">
        <v>0</v>
      </c>
      <c r="T325" s="457">
        <v>0</v>
      </c>
      <c r="U325" s="457">
        <v>0</v>
      </c>
      <c r="V325" s="457">
        <v>0</v>
      </c>
      <c r="W325" s="457">
        <v>0</v>
      </c>
      <c r="X325" s="457">
        <v>0</v>
      </c>
      <c r="Y325" s="457">
        <v>0</v>
      </c>
      <c r="Z325" s="457">
        <v>0</v>
      </c>
      <c r="AA325" s="457">
        <v>0</v>
      </c>
      <c r="AB325" s="457">
        <v>0</v>
      </c>
      <c r="AC325" s="457">
        <v>0</v>
      </c>
      <c r="AD325" s="457">
        <v>0</v>
      </c>
      <c r="AE325" s="457">
        <v>0</v>
      </c>
      <c r="AF325" s="457">
        <v>0</v>
      </c>
      <c r="AG325" s="457">
        <v>0</v>
      </c>
      <c r="AH325" s="457">
        <v>0</v>
      </c>
      <c r="AI325" s="457">
        <v>0</v>
      </c>
      <c r="AJ325" s="457">
        <v>0</v>
      </c>
      <c r="AK325" s="457">
        <v>0</v>
      </c>
      <c r="AL325" s="457">
        <v>0</v>
      </c>
      <c r="AM325" s="457">
        <v>0</v>
      </c>
      <c r="AN325" s="457">
        <v>0</v>
      </c>
      <c r="AO325" s="457">
        <v>0</v>
      </c>
      <c r="AP325" s="457">
        <v>0</v>
      </c>
      <c r="AQ325" s="457">
        <v>0</v>
      </c>
      <c r="AR325" s="457">
        <v>0</v>
      </c>
      <c r="AS325" s="457">
        <v>0</v>
      </c>
      <c r="AT325" s="457">
        <v>0</v>
      </c>
      <c r="AU325" s="457">
        <v>0</v>
      </c>
      <c r="AV325" s="457">
        <v>0</v>
      </c>
      <c r="AW325" s="457">
        <v>0</v>
      </c>
      <c r="AX325" s="457">
        <v>0</v>
      </c>
      <c r="AY325" s="457">
        <v>0</v>
      </c>
      <c r="AZ325" s="457">
        <v>0</v>
      </c>
      <c r="BA325" s="457">
        <v>0</v>
      </c>
      <c r="BB325" s="457">
        <v>0</v>
      </c>
      <c r="BC325" s="457">
        <v>0</v>
      </c>
      <c r="BD325" s="457">
        <v>0</v>
      </c>
      <c r="BE325" s="457">
        <v>0</v>
      </c>
      <c r="BF325" s="457">
        <v>0</v>
      </c>
      <c r="BG325" s="457">
        <v>0</v>
      </c>
      <c r="BH325" s="457">
        <v>0</v>
      </c>
      <c r="BI325" s="457">
        <v>0</v>
      </c>
      <c r="BJ325" s="457">
        <v>0</v>
      </c>
      <c r="BK325" s="457">
        <v>0</v>
      </c>
      <c r="BL325" s="457">
        <v>0</v>
      </c>
      <c r="BM325" s="457">
        <v>0</v>
      </c>
      <c r="BN325" s="457">
        <v>0</v>
      </c>
      <c r="BO325" s="457">
        <v>0</v>
      </c>
      <c r="BP325" s="457">
        <v>0</v>
      </c>
      <c r="BQ325" s="457">
        <v>0</v>
      </c>
      <c r="BR325" s="457">
        <v>0</v>
      </c>
      <c r="BS325" s="457">
        <v>0</v>
      </c>
      <c r="BT325" s="457">
        <v>0</v>
      </c>
      <c r="BU325" s="457">
        <v>0</v>
      </c>
      <c r="BV325" s="457">
        <v>0</v>
      </c>
      <c r="BW325" s="457">
        <v>0</v>
      </c>
      <c r="BX325" s="457">
        <v>0</v>
      </c>
      <c r="BY325" s="457">
        <v>0</v>
      </c>
      <c r="BZ325" s="457">
        <v>0</v>
      </c>
      <c r="CA325" s="457">
        <v>0</v>
      </c>
      <c r="CB325" s="457">
        <v>0</v>
      </c>
      <c r="CC325" s="457">
        <v>0</v>
      </c>
      <c r="CD325" s="457">
        <v>0</v>
      </c>
      <c r="CE325" s="457">
        <v>0</v>
      </c>
      <c r="CF325" s="457">
        <v>0</v>
      </c>
      <c r="CG325" s="457">
        <v>0</v>
      </c>
      <c r="CH325" s="457">
        <v>0</v>
      </c>
      <c r="CI325" s="457">
        <v>0</v>
      </c>
      <c r="CJ325" s="457">
        <v>0</v>
      </c>
      <c r="CK325" s="457">
        <v>0</v>
      </c>
      <c r="CL325" s="457">
        <v>0</v>
      </c>
      <c r="CM325" s="457">
        <v>0</v>
      </c>
      <c r="CN325" s="457">
        <v>0</v>
      </c>
      <c r="CO325" s="457">
        <v>0</v>
      </c>
      <c r="CP325" s="457">
        <v>0</v>
      </c>
      <c r="CQ325" s="457">
        <v>0</v>
      </c>
      <c r="CR325" s="457">
        <v>0</v>
      </c>
      <c r="CS325" s="457">
        <v>0</v>
      </c>
      <c r="CT325" s="457">
        <v>0</v>
      </c>
      <c r="CU325" s="457">
        <v>0</v>
      </c>
      <c r="CV325" s="457">
        <v>0</v>
      </c>
      <c r="CW325" s="457">
        <v>0</v>
      </c>
      <c r="CX325" s="457">
        <v>0</v>
      </c>
      <c r="CY325" s="457">
        <v>0</v>
      </c>
      <c r="CZ325" s="457">
        <v>0</v>
      </c>
      <c r="DA325" s="457">
        <v>0</v>
      </c>
      <c r="DB325" s="457">
        <v>0</v>
      </c>
      <c r="DC325" s="457">
        <v>8588</v>
      </c>
      <c r="DD325" s="457">
        <v>0</v>
      </c>
      <c r="DE325" s="457">
        <v>0</v>
      </c>
      <c r="DF325" s="457">
        <v>0</v>
      </c>
      <c r="DG325" s="457">
        <v>0</v>
      </c>
      <c r="DH325" s="457">
        <v>0</v>
      </c>
      <c r="DI325" s="457">
        <v>0</v>
      </c>
      <c r="DJ325" s="457">
        <v>0</v>
      </c>
      <c r="DK325" s="457">
        <v>0</v>
      </c>
      <c r="DL325" s="457">
        <v>0</v>
      </c>
      <c r="DM325" s="457">
        <v>0</v>
      </c>
      <c r="DN325" s="457">
        <v>0</v>
      </c>
      <c r="DO325" s="457">
        <v>0</v>
      </c>
      <c r="DP325" s="457">
        <v>0</v>
      </c>
      <c r="DQ325" s="457">
        <v>0</v>
      </c>
      <c r="DR325" s="457">
        <v>19055</v>
      </c>
      <c r="DS325" s="457">
        <v>0</v>
      </c>
      <c r="DT325" s="457">
        <v>0</v>
      </c>
      <c r="DU325" s="457">
        <v>0</v>
      </c>
      <c r="DV325" s="457">
        <v>7150</v>
      </c>
      <c r="DW325" s="457">
        <v>5561</v>
      </c>
      <c r="DX325" s="457">
        <v>0</v>
      </c>
      <c r="DY325" s="362">
        <v>0</v>
      </c>
      <c r="DZ325">
        <v>0</v>
      </c>
      <c r="EA325">
        <v>0</v>
      </c>
    </row>
    <row r="326" spans="1:131">
      <c r="A326" s="362" t="s">
        <v>3110</v>
      </c>
      <c r="B326" s="457">
        <v>0</v>
      </c>
      <c r="C326" s="457">
        <v>0</v>
      </c>
      <c r="D326" s="457">
        <v>0</v>
      </c>
      <c r="E326" s="457">
        <v>0</v>
      </c>
      <c r="F326" s="457">
        <v>0</v>
      </c>
      <c r="G326" s="457">
        <v>0</v>
      </c>
      <c r="H326" s="457">
        <v>0</v>
      </c>
      <c r="I326" s="457">
        <v>0</v>
      </c>
      <c r="J326" s="457">
        <v>0</v>
      </c>
      <c r="K326" s="457">
        <v>0</v>
      </c>
      <c r="L326" s="457">
        <v>0</v>
      </c>
      <c r="M326" s="457">
        <v>0</v>
      </c>
      <c r="N326" s="457">
        <v>0</v>
      </c>
      <c r="O326" s="457">
        <v>0</v>
      </c>
      <c r="P326" s="457">
        <v>0</v>
      </c>
      <c r="Q326" s="457">
        <v>0</v>
      </c>
      <c r="R326" s="457">
        <v>0</v>
      </c>
      <c r="S326" s="457">
        <v>0</v>
      </c>
      <c r="T326" s="457">
        <v>0</v>
      </c>
      <c r="U326" s="457">
        <v>0</v>
      </c>
      <c r="V326" s="457">
        <v>0</v>
      </c>
      <c r="W326" s="457">
        <v>0</v>
      </c>
      <c r="X326" s="457">
        <v>0</v>
      </c>
      <c r="Y326" s="457">
        <v>0</v>
      </c>
      <c r="Z326" s="457">
        <v>0</v>
      </c>
      <c r="AA326" s="457">
        <v>0</v>
      </c>
      <c r="AB326" s="457">
        <v>0</v>
      </c>
      <c r="AC326" s="457">
        <v>0</v>
      </c>
      <c r="AD326" s="457">
        <v>0</v>
      </c>
      <c r="AE326" s="457">
        <v>0</v>
      </c>
      <c r="AF326" s="457">
        <v>0</v>
      </c>
      <c r="AG326" s="457">
        <v>0</v>
      </c>
      <c r="AH326" s="457">
        <v>0</v>
      </c>
      <c r="AI326" s="457">
        <v>0</v>
      </c>
      <c r="AJ326" s="457">
        <v>0</v>
      </c>
      <c r="AK326" s="457">
        <v>0</v>
      </c>
      <c r="AL326" s="457">
        <v>0</v>
      </c>
      <c r="AM326" s="457">
        <v>0</v>
      </c>
      <c r="AN326" s="457">
        <v>0</v>
      </c>
      <c r="AO326" s="457">
        <v>0</v>
      </c>
      <c r="AP326" s="457">
        <v>0</v>
      </c>
      <c r="AQ326" s="457">
        <v>0</v>
      </c>
      <c r="AR326" s="457">
        <v>0</v>
      </c>
      <c r="AS326" s="457">
        <v>0</v>
      </c>
      <c r="AT326" s="457">
        <v>0</v>
      </c>
      <c r="AU326" s="457">
        <v>0</v>
      </c>
      <c r="AV326" s="457">
        <v>0</v>
      </c>
      <c r="AW326" s="457">
        <v>0</v>
      </c>
      <c r="AX326" s="457">
        <v>0</v>
      </c>
      <c r="AY326" s="457">
        <v>0</v>
      </c>
      <c r="AZ326" s="457">
        <v>0</v>
      </c>
      <c r="BA326" s="457">
        <v>0</v>
      </c>
      <c r="BB326" s="457">
        <v>0</v>
      </c>
      <c r="BC326" s="457">
        <v>0</v>
      </c>
      <c r="BD326" s="457">
        <v>0</v>
      </c>
      <c r="BE326" s="457">
        <v>0</v>
      </c>
      <c r="BF326" s="457">
        <v>0</v>
      </c>
      <c r="BG326" s="457">
        <v>0</v>
      </c>
      <c r="BH326" s="457">
        <v>0</v>
      </c>
      <c r="BI326" s="457">
        <v>0</v>
      </c>
      <c r="BJ326" s="457">
        <v>0</v>
      </c>
      <c r="BK326" s="457">
        <v>0</v>
      </c>
      <c r="BL326" s="457">
        <v>0</v>
      </c>
      <c r="BM326" s="457">
        <v>0</v>
      </c>
      <c r="BN326" s="457">
        <v>0</v>
      </c>
      <c r="BO326" s="457">
        <v>0</v>
      </c>
      <c r="BP326" s="457">
        <v>0</v>
      </c>
      <c r="BQ326" s="457">
        <v>0</v>
      </c>
      <c r="BR326" s="457">
        <v>0</v>
      </c>
      <c r="BS326" s="457">
        <v>0</v>
      </c>
      <c r="BT326" s="457">
        <v>0</v>
      </c>
      <c r="BU326" s="457">
        <v>0</v>
      </c>
      <c r="BV326" s="457">
        <v>0</v>
      </c>
      <c r="BW326" s="457">
        <v>0</v>
      </c>
      <c r="BX326" s="457">
        <v>0</v>
      </c>
      <c r="BY326" s="457">
        <v>0</v>
      </c>
      <c r="BZ326" s="457">
        <v>0</v>
      </c>
      <c r="CA326" s="457">
        <v>0</v>
      </c>
      <c r="CB326" s="457">
        <v>0</v>
      </c>
      <c r="CC326" s="457">
        <v>0</v>
      </c>
      <c r="CD326" s="457">
        <v>0</v>
      </c>
      <c r="CE326" s="457">
        <v>0</v>
      </c>
      <c r="CF326" s="457">
        <v>0</v>
      </c>
      <c r="CG326" s="457">
        <v>0</v>
      </c>
      <c r="CH326" s="457">
        <v>0</v>
      </c>
      <c r="CI326" s="457">
        <v>0</v>
      </c>
      <c r="CJ326" s="457">
        <v>0</v>
      </c>
      <c r="CK326" s="457">
        <v>0</v>
      </c>
      <c r="CL326" s="457">
        <v>0</v>
      </c>
      <c r="CM326" s="457">
        <v>0</v>
      </c>
      <c r="CN326" s="457">
        <v>0</v>
      </c>
      <c r="CO326" s="457">
        <v>0</v>
      </c>
      <c r="CP326" s="457">
        <v>0</v>
      </c>
      <c r="CQ326" s="457">
        <v>0</v>
      </c>
      <c r="CR326" s="457">
        <v>0</v>
      </c>
      <c r="CS326" s="457">
        <v>0</v>
      </c>
      <c r="CT326" s="457">
        <v>0</v>
      </c>
      <c r="CU326" s="457">
        <v>0</v>
      </c>
      <c r="CV326" s="457">
        <v>0</v>
      </c>
      <c r="CW326" s="457">
        <v>0</v>
      </c>
      <c r="CX326" s="457">
        <v>0</v>
      </c>
      <c r="CY326" s="457">
        <v>0</v>
      </c>
      <c r="CZ326" s="457">
        <v>0</v>
      </c>
      <c r="DA326" s="457">
        <v>0</v>
      </c>
      <c r="DB326" s="457">
        <v>0</v>
      </c>
      <c r="DC326" s="457">
        <v>77514</v>
      </c>
      <c r="DD326" s="457">
        <v>0</v>
      </c>
      <c r="DE326" s="457">
        <v>220</v>
      </c>
      <c r="DF326" s="457">
        <v>0</v>
      </c>
      <c r="DG326" s="457">
        <v>0</v>
      </c>
      <c r="DH326" s="457">
        <v>0</v>
      </c>
      <c r="DI326" s="457">
        <v>0</v>
      </c>
      <c r="DJ326" s="457">
        <v>0</v>
      </c>
      <c r="DK326" s="457">
        <v>0</v>
      </c>
      <c r="DL326" s="457">
        <v>0</v>
      </c>
      <c r="DM326" s="457">
        <v>0</v>
      </c>
      <c r="DN326" s="457">
        <v>0</v>
      </c>
      <c r="DO326" s="457">
        <v>0</v>
      </c>
      <c r="DP326" s="457">
        <v>0</v>
      </c>
      <c r="DQ326" s="457">
        <v>0</v>
      </c>
      <c r="DR326" s="457">
        <v>253286</v>
      </c>
      <c r="DS326" s="457">
        <v>0</v>
      </c>
      <c r="DT326" s="457">
        <v>95274</v>
      </c>
      <c r="DU326" s="457">
        <v>98864</v>
      </c>
      <c r="DV326" s="457">
        <v>51277</v>
      </c>
      <c r="DW326" s="457">
        <v>5386</v>
      </c>
      <c r="DX326" s="457">
        <v>0</v>
      </c>
      <c r="DY326" s="362">
        <v>0</v>
      </c>
      <c r="DZ326">
        <v>0</v>
      </c>
      <c r="EA326">
        <v>0</v>
      </c>
    </row>
    <row r="327" spans="1:131">
      <c r="A327" s="362" t="s">
        <v>2873</v>
      </c>
      <c r="B327" s="457">
        <v>0</v>
      </c>
      <c r="C327" s="457">
        <v>0</v>
      </c>
      <c r="D327" s="457">
        <v>0</v>
      </c>
      <c r="E327" s="457">
        <v>0</v>
      </c>
      <c r="F327" s="457">
        <v>0</v>
      </c>
      <c r="G327" s="457">
        <v>0</v>
      </c>
      <c r="H327" s="457">
        <v>0</v>
      </c>
      <c r="I327" s="457">
        <v>0</v>
      </c>
      <c r="J327" s="457">
        <v>0</v>
      </c>
      <c r="K327" s="457">
        <v>0</v>
      </c>
      <c r="L327" s="457">
        <v>0</v>
      </c>
      <c r="M327" s="457">
        <v>0</v>
      </c>
      <c r="N327" s="457">
        <v>0</v>
      </c>
      <c r="O327" s="457">
        <v>0</v>
      </c>
      <c r="P327" s="457">
        <v>0</v>
      </c>
      <c r="Q327" s="457">
        <v>0</v>
      </c>
      <c r="R327" s="457">
        <v>0</v>
      </c>
      <c r="S327" s="457">
        <v>0</v>
      </c>
      <c r="T327" s="457">
        <v>0</v>
      </c>
      <c r="U327" s="457">
        <v>0</v>
      </c>
      <c r="V327" s="457">
        <v>0</v>
      </c>
      <c r="W327" s="457">
        <v>0</v>
      </c>
      <c r="X327" s="457">
        <v>0</v>
      </c>
      <c r="Y327" s="457">
        <v>0</v>
      </c>
      <c r="Z327" s="457">
        <v>0</v>
      </c>
      <c r="AA327" s="457">
        <v>0</v>
      </c>
      <c r="AB327" s="457">
        <v>0</v>
      </c>
      <c r="AC327" s="457">
        <v>0</v>
      </c>
      <c r="AD327" s="457">
        <v>0</v>
      </c>
      <c r="AE327" s="457">
        <v>0</v>
      </c>
      <c r="AF327" s="457">
        <v>0</v>
      </c>
      <c r="AG327" s="457">
        <v>0</v>
      </c>
      <c r="AH327" s="457">
        <v>0</v>
      </c>
      <c r="AI327" s="457">
        <v>0</v>
      </c>
      <c r="AJ327" s="457">
        <v>0</v>
      </c>
      <c r="AK327" s="457">
        <v>0</v>
      </c>
      <c r="AL327" s="457">
        <v>0</v>
      </c>
      <c r="AM327" s="457">
        <v>0</v>
      </c>
      <c r="AN327" s="457">
        <v>0</v>
      </c>
      <c r="AO327" s="457">
        <v>0</v>
      </c>
      <c r="AP327" s="457">
        <v>0</v>
      </c>
      <c r="AQ327" s="457">
        <v>0</v>
      </c>
      <c r="AR327" s="457">
        <v>0</v>
      </c>
      <c r="AS327" s="457">
        <v>0</v>
      </c>
      <c r="AT327" s="457">
        <v>0</v>
      </c>
      <c r="AU327" s="457">
        <v>0</v>
      </c>
      <c r="AV327" s="457">
        <v>0</v>
      </c>
      <c r="AW327" s="457">
        <v>0</v>
      </c>
      <c r="AX327" s="457">
        <v>0</v>
      </c>
      <c r="AY327" s="457">
        <v>0</v>
      </c>
      <c r="AZ327" s="457">
        <v>0</v>
      </c>
      <c r="BA327" s="457">
        <v>0</v>
      </c>
      <c r="BB327" s="457">
        <v>0</v>
      </c>
      <c r="BC327" s="457">
        <v>0</v>
      </c>
      <c r="BD327" s="457">
        <v>0</v>
      </c>
      <c r="BE327" s="457">
        <v>0</v>
      </c>
      <c r="BF327" s="457">
        <v>0</v>
      </c>
      <c r="BG327" s="457">
        <v>0</v>
      </c>
      <c r="BH327" s="457">
        <v>0</v>
      </c>
      <c r="BI327" s="457">
        <v>0</v>
      </c>
      <c r="BJ327" s="457">
        <v>0</v>
      </c>
      <c r="BK327" s="457">
        <v>0</v>
      </c>
      <c r="BL327" s="457">
        <v>0</v>
      </c>
      <c r="BM327" s="457">
        <v>0</v>
      </c>
      <c r="BN327" s="457">
        <v>0</v>
      </c>
      <c r="BO327" s="457">
        <v>0</v>
      </c>
      <c r="BP327" s="457">
        <v>0</v>
      </c>
      <c r="BQ327" s="457">
        <v>0</v>
      </c>
      <c r="BR327" s="457">
        <v>0</v>
      </c>
      <c r="BS327" s="457">
        <v>0</v>
      </c>
      <c r="BT327" s="457">
        <v>0</v>
      </c>
      <c r="BU327" s="457">
        <v>0</v>
      </c>
      <c r="BV327" s="457">
        <v>0</v>
      </c>
      <c r="BW327" s="457">
        <v>0</v>
      </c>
      <c r="BX327" s="457">
        <v>0</v>
      </c>
      <c r="BY327" s="457">
        <v>0</v>
      </c>
      <c r="BZ327" s="457">
        <v>0</v>
      </c>
      <c r="CA327" s="457">
        <v>0</v>
      </c>
      <c r="CB327" s="457">
        <v>0</v>
      </c>
      <c r="CC327" s="457">
        <v>0</v>
      </c>
      <c r="CD327" s="457">
        <v>0</v>
      </c>
      <c r="CE327" s="457">
        <v>0</v>
      </c>
      <c r="CF327" s="457">
        <v>0</v>
      </c>
      <c r="CG327" s="457">
        <v>0</v>
      </c>
      <c r="CH327" s="457">
        <v>0</v>
      </c>
      <c r="CI327" s="457">
        <v>0</v>
      </c>
      <c r="CJ327" s="457">
        <v>0</v>
      </c>
      <c r="CK327" s="457">
        <v>0</v>
      </c>
      <c r="CL327" s="457">
        <v>0</v>
      </c>
      <c r="CM327" s="457">
        <v>0</v>
      </c>
      <c r="CN327" s="457">
        <v>0</v>
      </c>
      <c r="CO327" s="457">
        <v>0</v>
      </c>
      <c r="CP327" s="457">
        <v>0</v>
      </c>
      <c r="CQ327" s="457">
        <v>0</v>
      </c>
      <c r="CR327" s="457">
        <v>0</v>
      </c>
      <c r="CS327" s="457">
        <v>0</v>
      </c>
      <c r="CT327" s="457">
        <v>0</v>
      </c>
      <c r="CU327" s="457">
        <v>0</v>
      </c>
      <c r="CV327" s="457">
        <v>0</v>
      </c>
      <c r="CW327" s="457">
        <v>0</v>
      </c>
      <c r="CX327" s="457">
        <v>0</v>
      </c>
      <c r="CY327" s="457">
        <v>0</v>
      </c>
      <c r="CZ327" s="457">
        <v>0</v>
      </c>
      <c r="DA327" s="457">
        <v>0</v>
      </c>
      <c r="DB327" s="457">
        <v>0</v>
      </c>
      <c r="DC327" s="457">
        <v>13899</v>
      </c>
      <c r="DD327" s="457">
        <v>140</v>
      </c>
      <c r="DE327" s="457">
        <v>496</v>
      </c>
      <c r="DF327" s="457">
        <v>0</v>
      </c>
      <c r="DG327" s="457">
        <v>0</v>
      </c>
      <c r="DH327" s="457">
        <v>0</v>
      </c>
      <c r="DI327" s="457">
        <v>0</v>
      </c>
      <c r="DJ327" s="457">
        <v>0</v>
      </c>
      <c r="DK327" s="457">
        <v>0</v>
      </c>
      <c r="DL327" s="457">
        <v>0</v>
      </c>
      <c r="DM327" s="457">
        <v>0</v>
      </c>
      <c r="DN327" s="457">
        <v>0</v>
      </c>
      <c r="DO327" s="457">
        <v>0</v>
      </c>
      <c r="DP327" s="457">
        <v>0</v>
      </c>
      <c r="DQ327" s="457">
        <v>0</v>
      </c>
      <c r="DR327" s="457">
        <v>146740</v>
      </c>
      <c r="DS327" s="457">
        <v>0</v>
      </c>
      <c r="DT327" s="457">
        <v>27784</v>
      </c>
      <c r="DU327" s="457">
        <v>0</v>
      </c>
      <c r="DV327" s="457">
        <v>21026</v>
      </c>
      <c r="DW327" s="457">
        <v>0</v>
      </c>
      <c r="DX327" s="457">
        <v>0</v>
      </c>
      <c r="DY327" s="362">
        <v>0</v>
      </c>
      <c r="DZ327">
        <v>0</v>
      </c>
      <c r="EA327">
        <v>0</v>
      </c>
    </row>
    <row r="328" spans="1:131">
      <c r="A328" s="362" t="s">
        <v>2451</v>
      </c>
      <c r="B328" s="457">
        <v>0</v>
      </c>
      <c r="C328" s="457">
        <v>0</v>
      </c>
      <c r="D328" s="457">
        <v>0</v>
      </c>
      <c r="E328" s="457">
        <v>0</v>
      </c>
      <c r="F328" s="457">
        <v>0</v>
      </c>
      <c r="G328" s="457">
        <v>0</v>
      </c>
      <c r="H328" s="457">
        <v>0</v>
      </c>
      <c r="I328" s="457">
        <v>0</v>
      </c>
      <c r="J328" s="457">
        <v>0</v>
      </c>
      <c r="K328" s="457">
        <v>0</v>
      </c>
      <c r="L328" s="457">
        <v>0</v>
      </c>
      <c r="M328" s="457">
        <v>0</v>
      </c>
      <c r="N328" s="457">
        <v>0</v>
      </c>
      <c r="O328" s="457">
        <v>0</v>
      </c>
      <c r="P328" s="457">
        <v>0</v>
      </c>
      <c r="Q328" s="457">
        <v>0</v>
      </c>
      <c r="R328" s="457">
        <v>0</v>
      </c>
      <c r="S328" s="457">
        <v>0</v>
      </c>
      <c r="T328" s="457">
        <v>0</v>
      </c>
      <c r="U328" s="457">
        <v>0</v>
      </c>
      <c r="V328" s="457">
        <v>0</v>
      </c>
      <c r="W328" s="457">
        <v>0</v>
      </c>
      <c r="X328" s="457">
        <v>0</v>
      </c>
      <c r="Y328" s="457">
        <v>0</v>
      </c>
      <c r="Z328" s="457">
        <v>0</v>
      </c>
      <c r="AA328" s="457">
        <v>0</v>
      </c>
      <c r="AB328" s="457">
        <v>0</v>
      </c>
      <c r="AC328" s="457">
        <v>0</v>
      </c>
      <c r="AD328" s="457">
        <v>0</v>
      </c>
      <c r="AE328" s="457">
        <v>0</v>
      </c>
      <c r="AF328" s="457">
        <v>0</v>
      </c>
      <c r="AG328" s="457">
        <v>0</v>
      </c>
      <c r="AH328" s="457">
        <v>0</v>
      </c>
      <c r="AI328" s="457">
        <v>0</v>
      </c>
      <c r="AJ328" s="457">
        <v>0</v>
      </c>
      <c r="AK328" s="457">
        <v>0</v>
      </c>
      <c r="AL328" s="457">
        <v>0</v>
      </c>
      <c r="AM328" s="457">
        <v>0</v>
      </c>
      <c r="AN328" s="457">
        <v>0</v>
      </c>
      <c r="AO328" s="457">
        <v>0</v>
      </c>
      <c r="AP328" s="457">
        <v>0</v>
      </c>
      <c r="AQ328" s="457">
        <v>0</v>
      </c>
      <c r="AR328" s="457">
        <v>0</v>
      </c>
      <c r="AS328" s="457">
        <v>0</v>
      </c>
      <c r="AT328" s="457">
        <v>0</v>
      </c>
      <c r="AU328" s="457">
        <v>0</v>
      </c>
      <c r="AV328" s="457">
        <v>0</v>
      </c>
      <c r="AW328" s="457">
        <v>0</v>
      </c>
      <c r="AX328" s="457">
        <v>0</v>
      </c>
      <c r="AY328" s="457">
        <v>0</v>
      </c>
      <c r="AZ328" s="457">
        <v>0</v>
      </c>
      <c r="BA328" s="457">
        <v>0</v>
      </c>
      <c r="BB328" s="457">
        <v>0</v>
      </c>
      <c r="BC328" s="457">
        <v>0</v>
      </c>
      <c r="BD328" s="457">
        <v>0</v>
      </c>
      <c r="BE328" s="457">
        <v>0</v>
      </c>
      <c r="BF328" s="457">
        <v>0</v>
      </c>
      <c r="BG328" s="457">
        <v>0</v>
      </c>
      <c r="BH328" s="457">
        <v>0</v>
      </c>
      <c r="BI328" s="457">
        <v>0</v>
      </c>
      <c r="BJ328" s="457">
        <v>0</v>
      </c>
      <c r="BK328" s="457">
        <v>0</v>
      </c>
      <c r="BL328" s="457">
        <v>0</v>
      </c>
      <c r="BM328" s="457">
        <v>0</v>
      </c>
      <c r="BN328" s="457">
        <v>0</v>
      </c>
      <c r="BO328" s="457">
        <v>0</v>
      </c>
      <c r="BP328" s="457">
        <v>0</v>
      </c>
      <c r="BQ328" s="457">
        <v>0</v>
      </c>
      <c r="BR328" s="457">
        <v>0</v>
      </c>
      <c r="BS328" s="457">
        <v>0</v>
      </c>
      <c r="BT328" s="457">
        <v>0</v>
      </c>
      <c r="BU328" s="457">
        <v>0</v>
      </c>
      <c r="BV328" s="457">
        <v>0</v>
      </c>
      <c r="BW328" s="457">
        <v>0</v>
      </c>
      <c r="BX328" s="457">
        <v>0</v>
      </c>
      <c r="BY328" s="457">
        <v>0</v>
      </c>
      <c r="BZ328" s="457">
        <v>0</v>
      </c>
      <c r="CA328" s="457">
        <v>0</v>
      </c>
      <c r="CB328" s="457">
        <v>0</v>
      </c>
      <c r="CC328" s="457">
        <v>0</v>
      </c>
      <c r="CD328" s="457">
        <v>0</v>
      </c>
      <c r="CE328" s="457">
        <v>0</v>
      </c>
      <c r="CF328" s="457">
        <v>0</v>
      </c>
      <c r="CG328" s="457">
        <v>0</v>
      </c>
      <c r="CH328" s="457">
        <v>0</v>
      </c>
      <c r="CI328" s="457">
        <v>0</v>
      </c>
      <c r="CJ328" s="457">
        <v>0</v>
      </c>
      <c r="CK328" s="457">
        <v>0</v>
      </c>
      <c r="CL328" s="457">
        <v>0</v>
      </c>
      <c r="CM328" s="457">
        <v>0</v>
      </c>
      <c r="CN328" s="457">
        <v>0</v>
      </c>
      <c r="CO328" s="457">
        <v>0</v>
      </c>
      <c r="CP328" s="457">
        <v>0</v>
      </c>
      <c r="CQ328" s="457">
        <v>0</v>
      </c>
      <c r="CR328" s="457">
        <v>0</v>
      </c>
      <c r="CS328" s="457">
        <v>0</v>
      </c>
      <c r="CT328" s="457">
        <v>0</v>
      </c>
      <c r="CU328" s="457">
        <v>0</v>
      </c>
      <c r="CV328" s="457">
        <v>0</v>
      </c>
      <c r="CW328" s="457">
        <v>0</v>
      </c>
      <c r="CX328" s="457">
        <v>0</v>
      </c>
      <c r="CY328" s="457">
        <v>0</v>
      </c>
      <c r="CZ328" s="457">
        <v>0</v>
      </c>
      <c r="DA328" s="457">
        <v>0</v>
      </c>
      <c r="DB328" s="457">
        <v>0</v>
      </c>
      <c r="DC328" s="457">
        <v>11154</v>
      </c>
      <c r="DD328" s="457">
        <v>0</v>
      </c>
      <c r="DE328" s="457">
        <v>358</v>
      </c>
      <c r="DF328" s="457">
        <v>0</v>
      </c>
      <c r="DG328" s="457">
        <v>0</v>
      </c>
      <c r="DH328" s="457">
        <v>0</v>
      </c>
      <c r="DI328" s="457">
        <v>0</v>
      </c>
      <c r="DJ328" s="457">
        <v>0</v>
      </c>
      <c r="DK328" s="457">
        <v>0</v>
      </c>
      <c r="DL328" s="457">
        <v>0</v>
      </c>
      <c r="DM328" s="457">
        <v>0</v>
      </c>
      <c r="DN328" s="457">
        <v>0</v>
      </c>
      <c r="DO328" s="457">
        <v>0</v>
      </c>
      <c r="DP328" s="457">
        <v>0</v>
      </c>
      <c r="DQ328" s="457">
        <v>0</v>
      </c>
      <c r="DR328" s="457">
        <v>122362</v>
      </c>
      <c r="DS328" s="457">
        <v>0</v>
      </c>
      <c r="DT328" s="457">
        <v>105231</v>
      </c>
      <c r="DU328" s="457">
        <v>0</v>
      </c>
      <c r="DV328" s="457">
        <v>2000</v>
      </c>
      <c r="DW328" s="457">
        <v>0</v>
      </c>
      <c r="DX328" s="457">
        <v>0</v>
      </c>
      <c r="DY328" s="362">
        <v>950</v>
      </c>
      <c r="DZ328">
        <v>3658</v>
      </c>
      <c r="EA328">
        <v>0</v>
      </c>
    </row>
    <row r="329" spans="1:131">
      <c r="A329" s="362" t="s">
        <v>2146</v>
      </c>
      <c r="B329" s="457">
        <v>0</v>
      </c>
      <c r="C329" s="457">
        <v>0</v>
      </c>
      <c r="D329" s="457">
        <v>0</v>
      </c>
      <c r="E329" s="457">
        <v>0</v>
      </c>
      <c r="F329" s="457">
        <v>0</v>
      </c>
      <c r="G329" s="457">
        <v>0</v>
      </c>
      <c r="H329" s="457">
        <v>0</v>
      </c>
      <c r="I329" s="457">
        <v>0</v>
      </c>
      <c r="J329" s="457">
        <v>0</v>
      </c>
      <c r="K329" s="457">
        <v>0</v>
      </c>
      <c r="L329" s="457">
        <v>0</v>
      </c>
      <c r="M329" s="457">
        <v>0</v>
      </c>
      <c r="N329" s="457">
        <v>0</v>
      </c>
      <c r="O329" s="457">
        <v>0</v>
      </c>
      <c r="P329" s="457">
        <v>0</v>
      </c>
      <c r="Q329" s="457">
        <v>0</v>
      </c>
      <c r="R329" s="457">
        <v>0</v>
      </c>
      <c r="S329" s="457">
        <v>0</v>
      </c>
      <c r="T329" s="457">
        <v>0</v>
      </c>
      <c r="U329" s="457">
        <v>0</v>
      </c>
      <c r="V329" s="457">
        <v>0</v>
      </c>
      <c r="W329" s="457">
        <v>0</v>
      </c>
      <c r="X329" s="457">
        <v>0</v>
      </c>
      <c r="Y329" s="457">
        <v>0</v>
      </c>
      <c r="Z329" s="457">
        <v>0</v>
      </c>
      <c r="AA329" s="457">
        <v>0</v>
      </c>
      <c r="AB329" s="457">
        <v>0</v>
      </c>
      <c r="AC329" s="457">
        <v>0</v>
      </c>
      <c r="AD329" s="457">
        <v>0</v>
      </c>
      <c r="AE329" s="457">
        <v>0</v>
      </c>
      <c r="AF329" s="457">
        <v>0</v>
      </c>
      <c r="AG329" s="457">
        <v>0</v>
      </c>
      <c r="AH329" s="457">
        <v>0</v>
      </c>
      <c r="AI329" s="457">
        <v>0</v>
      </c>
      <c r="AJ329" s="457">
        <v>0</v>
      </c>
      <c r="AK329" s="457">
        <v>0</v>
      </c>
      <c r="AL329" s="457">
        <v>0</v>
      </c>
      <c r="AM329" s="457">
        <v>0</v>
      </c>
      <c r="AN329" s="457">
        <v>0</v>
      </c>
      <c r="AO329" s="457">
        <v>0</v>
      </c>
      <c r="AP329" s="457">
        <v>0</v>
      </c>
      <c r="AQ329" s="457">
        <v>0</v>
      </c>
      <c r="AR329" s="457">
        <v>0</v>
      </c>
      <c r="AS329" s="457">
        <v>0</v>
      </c>
      <c r="AT329" s="457">
        <v>0</v>
      </c>
      <c r="AU329" s="457">
        <v>0</v>
      </c>
      <c r="AV329" s="457">
        <v>0</v>
      </c>
      <c r="AW329" s="457">
        <v>0</v>
      </c>
      <c r="AX329" s="457">
        <v>0</v>
      </c>
      <c r="AY329" s="457">
        <v>0</v>
      </c>
      <c r="AZ329" s="457">
        <v>0</v>
      </c>
      <c r="BA329" s="457">
        <v>0</v>
      </c>
      <c r="BB329" s="457">
        <v>0</v>
      </c>
      <c r="BC329" s="457">
        <v>0</v>
      </c>
      <c r="BD329" s="457">
        <v>0</v>
      </c>
      <c r="BE329" s="457">
        <v>0</v>
      </c>
      <c r="BF329" s="457">
        <v>0</v>
      </c>
      <c r="BG329" s="457">
        <v>0</v>
      </c>
      <c r="BH329" s="457">
        <v>0</v>
      </c>
      <c r="BI329" s="457">
        <v>0</v>
      </c>
      <c r="BJ329" s="457">
        <v>0</v>
      </c>
      <c r="BK329" s="457">
        <v>0</v>
      </c>
      <c r="BL329" s="457">
        <v>0</v>
      </c>
      <c r="BM329" s="457">
        <v>0</v>
      </c>
      <c r="BN329" s="457">
        <v>0</v>
      </c>
      <c r="BO329" s="457">
        <v>0</v>
      </c>
      <c r="BP329" s="457">
        <v>0</v>
      </c>
      <c r="BQ329" s="457">
        <v>0</v>
      </c>
      <c r="BR329" s="457">
        <v>0</v>
      </c>
      <c r="BS329" s="457">
        <v>0</v>
      </c>
      <c r="BT329" s="457">
        <v>0</v>
      </c>
      <c r="BU329" s="457">
        <v>0</v>
      </c>
      <c r="BV329" s="457">
        <v>0</v>
      </c>
      <c r="BW329" s="457">
        <v>0</v>
      </c>
      <c r="BX329" s="457">
        <v>0</v>
      </c>
      <c r="BY329" s="457">
        <v>0</v>
      </c>
      <c r="BZ329" s="457">
        <v>0</v>
      </c>
      <c r="CA329" s="457">
        <v>0</v>
      </c>
      <c r="CB329" s="457">
        <v>0</v>
      </c>
      <c r="CC329" s="457">
        <v>0</v>
      </c>
      <c r="CD329" s="457">
        <v>0</v>
      </c>
      <c r="CE329" s="457">
        <v>0</v>
      </c>
      <c r="CF329" s="457">
        <v>0</v>
      </c>
      <c r="CG329" s="457">
        <v>0</v>
      </c>
      <c r="CH329" s="457">
        <v>0</v>
      </c>
      <c r="CI329" s="457">
        <v>0</v>
      </c>
      <c r="CJ329" s="457">
        <v>0</v>
      </c>
      <c r="CK329" s="457">
        <v>0</v>
      </c>
      <c r="CL329" s="457">
        <v>0</v>
      </c>
      <c r="CM329" s="457">
        <v>0</v>
      </c>
      <c r="CN329" s="457">
        <v>0</v>
      </c>
      <c r="CO329" s="457">
        <v>0</v>
      </c>
      <c r="CP329" s="457">
        <v>0</v>
      </c>
      <c r="CQ329" s="457">
        <v>0</v>
      </c>
      <c r="CR329" s="457">
        <v>0</v>
      </c>
      <c r="CS329" s="457">
        <v>0</v>
      </c>
      <c r="CT329" s="457">
        <v>0</v>
      </c>
      <c r="CU329" s="457">
        <v>0</v>
      </c>
      <c r="CV329" s="457">
        <v>0</v>
      </c>
      <c r="CW329" s="457">
        <v>0</v>
      </c>
      <c r="CX329" s="457">
        <v>0</v>
      </c>
      <c r="CY329" s="457">
        <v>0</v>
      </c>
      <c r="CZ329" s="457">
        <v>0</v>
      </c>
      <c r="DA329" s="457">
        <v>0</v>
      </c>
      <c r="DB329" s="457">
        <v>0</v>
      </c>
      <c r="DC329" s="457">
        <v>5117</v>
      </c>
      <c r="DD329" s="457">
        <v>0</v>
      </c>
      <c r="DE329" s="457">
        <v>87</v>
      </c>
      <c r="DF329" s="457">
        <v>0</v>
      </c>
      <c r="DG329" s="457">
        <v>0</v>
      </c>
      <c r="DH329" s="457">
        <v>0</v>
      </c>
      <c r="DI329" s="457">
        <v>0</v>
      </c>
      <c r="DJ329" s="457">
        <v>0</v>
      </c>
      <c r="DK329" s="457">
        <v>0</v>
      </c>
      <c r="DL329" s="457">
        <v>0</v>
      </c>
      <c r="DM329" s="457">
        <v>0</v>
      </c>
      <c r="DN329" s="457">
        <v>0</v>
      </c>
      <c r="DO329" s="457">
        <v>0</v>
      </c>
      <c r="DP329" s="457">
        <v>0</v>
      </c>
      <c r="DQ329" s="457">
        <v>0</v>
      </c>
      <c r="DR329" s="457">
        <v>46202.400000000001</v>
      </c>
      <c r="DS329" s="457">
        <v>0</v>
      </c>
      <c r="DT329" s="457">
        <v>18760</v>
      </c>
      <c r="DU329" s="457">
        <v>17234</v>
      </c>
      <c r="DV329" s="457">
        <v>3000</v>
      </c>
      <c r="DW329" s="457">
        <v>2032.7</v>
      </c>
      <c r="DX329" s="457">
        <v>0</v>
      </c>
      <c r="DY329" s="362">
        <v>0</v>
      </c>
      <c r="DZ329">
        <v>0</v>
      </c>
      <c r="EA329">
        <v>0</v>
      </c>
    </row>
    <row r="330" spans="1:131">
      <c r="A330" s="362" t="s">
        <v>3086</v>
      </c>
      <c r="B330" s="457">
        <v>0</v>
      </c>
      <c r="C330" s="457">
        <v>0</v>
      </c>
      <c r="D330" s="457">
        <v>0</v>
      </c>
      <c r="E330" s="457">
        <v>0</v>
      </c>
      <c r="F330" s="457">
        <v>0</v>
      </c>
      <c r="G330" s="457">
        <v>0</v>
      </c>
      <c r="H330" s="457">
        <v>0</v>
      </c>
      <c r="I330" s="457">
        <v>0</v>
      </c>
      <c r="J330" s="457">
        <v>0</v>
      </c>
      <c r="K330" s="457">
        <v>0</v>
      </c>
      <c r="L330" s="457">
        <v>0</v>
      </c>
      <c r="M330" s="457">
        <v>0</v>
      </c>
      <c r="N330" s="457">
        <v>0</v>
      </c>
      <c r="O330" s="457">
        <v>0</v>
      </c>
      <c r="P330" s="457">
        <v>0</v>
      </c>
      <c r="Q330" s="457">
        <v>0</v>
      </c>
      <c r="R330" s="457">
        <v>0</v>
      </c>
      <c r="S330" s="457">
        <v>0</v>
      </c>
      <c r="T330" s="457">
        <v>0</v>
      </c>
      <c r="U330" s="457">
        <v>0</v>
      </c>
      <c r="V330" s="457">
        <v>0</v>
      </c>
      <c r="W330" s="457">
        <v>0</v>
      </c>
      <c r="X330" s="457">
        <v>0</v>
      </c>
      <c r="Y330" s="457">
        <v>0</v>
      </c>
      <c r="Z330" s="457">
        <v>0</v>
      </c>
      <c r="AA330" s="457">
        <v>0</v>
      </c>
      <c r="AB330" s="457">
        <v>0</v>
      </c>
      <c r="AC330" s="457">
        <v>0</v>
      </c>
      <c r="AD330" s="457">
        <v>0</v>
      </c>
      <c r="AE330" s="457">
        <v>0</v>
      </c>
      <c r="AF330" s="457">
        <v>0</v>
      </c>
      <c r="AG330" s="457">
        <v>0</v>
      </c>
      <c r="AH330" s="457">
        <v>0</v>
      </c>
      <c r="AI330" s="457">
        <v>0</v>
      </c>
      <c r="AJ330" s="457">
        <v>0</v>
      </c>
      <c r="AK330" s="457">
        <v>0</v>
      </c>
      <c r="AL330" s="457">
        <v>0</v>
      </c>
      <c r="AM330" s="457">
        <v>0</v>
      </c>
      <c r="AN330" s="457">
        <v>0</v>
      </c>
      <c r="AO330" s="457">
        <v>0</v>
      </c>
      <c r="AP330" s="457">
        <v>0</v>
      </c>
      <c r="AQ330" s="457">
        <v>0</v>
      </c>
      <c r="AR330" s="457">
        <v>0</v>
      </c>
      <c r="AS330" s="457">
        <v>0</v>
      </c>
      <c r="AT330" s="457">
        <v>0</v>
      </c>
      <c r="AU330" s="457">
        <v>0</v>
      </c>
      <c r="AV330" s="457">
        <v>0</v>
      </c>
      <c r="AW330" s="457">
        <v>0</v>
      </c>
      <c r="AX330" s="457">
        <v>0</v>
      </c>
      <c r="AY330" s="457">
        <v>0</v>
      </c>
      <c r="AZ330" s="457">
        <v>0</v>
      </c>
      <c r="BA330" s="457">
        <v>0</v>
      </c>
      <c r="BB330" s="457">
        <v>0</v>
      </c>
      <c r="BC330" s="457">
        <v>0</v>
      </c>
      <c r="BD330" s="457">
        <v>0</v>
      </c>
      <c r="BE330" s="457">
        <v>0</v>
      </c>
      <c r="BF330" s="457">
        <v>0</v>
      </c>
      <c r="BG330" s="457">
        <v>0</v>
      </c>
      <c r="BH330" s="457">
        <v>0</v>
      </c>
      <c r="BI330" s="457">
        <v>0</v>
      </c>
      <c r="BJ330" s="457">
        <v>0</v>
      </c>
      <c r="BK330" s="457">
        <v>0</v>
      </c>
      <c r="BL330" s="457">
        <v>0</v>
      </c>
      <c r="BM330" s="457">
        <v>0</v>
      </c>
      <c r="BN330" s="457">
        <v>0</v>
      </c>
      <c r="BO330" s="457">
        <v>0</v>
      </c>
      <c r="BP330" s="457">
        <v>0</v>
      </c>
      <c r="BQ330" s="457">
        <v>0</v>
      </c>
      <c r="BR330" s="457">
        <v>0</v>
      </c>
      <c r="BS330" s="457">
        <v>0</v>
      </c>
      <c r="BT330" s="457">
        <v>0</v>
      </c>
      <c r="BU330" s="457">
        <v>0</v>
      </c>
      <c r="BV330" s="457">
        <v>0</v>
      </c>
      <c r="BW330" s="457">
        <v>0</v>
      </c>
      <c r="BX330" s="457">
        <v>0</v>
      </c>
      <c r="BY330" s="457">
        <v>0</v>
      </c>
      <c r="BZ330" s="457">
        <v>0</v>
      </c>
      <c r="CA330" s="457">
        <v>0</v>
      </c>
      <c r="CB330" s="457">
        <v>0</v>
      </c>
      <c r="CC330" s="457">
        <v>0</v>
      </c>
      <c r="CD330" s="457">
        <v>0</v>
      </c>
      <c r="CE330" s="457">
        <v>0</v>
      </c>
      <c r="CF330" s="457">
        <v>0</v>
      </c>
      <c r="CG330" s="457">
        <v>0</v>
      </c>
      <c r="CH330" s="457">
        <v>0</v>
      </c>
      <c r="CI330" s="457">
        <v>0</v>
      </c>
      <c r="CJ330" s="457">
        <v>0</v>
      </c>
      <c r="CK330" s="457">
        <v>0</v>
      </c>
      <c r="CL330" s="457">
        <v>0</v>
      </c>
      <c r="CM330" s="457">
        <v>0</v>
      </c>
      <c r="CN330" s="457">
        <v>0</v>
      </c>
      <c r="CO330" s="457">
        <v>0</v>
      </c>
      <c r="CP330" s="457">
        <v>0</v>
      </c>
      <c r="CQ330" s="457">
        <v>0</v>
      </c>
      <c r="CR330" s="457">
        <v>0</v>
      </c>
      <c r="CS330" s="457">
        <v>0</v>
      </c>
      <c r="CT330" s="457">
        <v>0</v>
      </c>
      <c r="CU330" s="457">
        <v>0</v>
      </c>
      <c r="CV330" s="457">
        <v>0</v>
      </c>
      <c r="CW330" s="457">
        <v>0</v>
      </c>
      <c r="CX330" s="457">
        <v>0</v>
      </c>
      <c r="CY330" s="457">
        <v>0</v>
      </c>
      <c r="CZ330" s="457">
        <v>0</v>
      </c>
      <c r="DA330" s="457">
        <v>0</v>
      </c>
      <c r="DB330" s="457">
        <v>0</v>
      </c>
      <c r="DC330" s="457">
        <v>15910</v>
      </c>
      <c r="DD330" s="457">
        <v>0</v>
      </c>
      <c r="DE330" s="457">
        <v>5804</v>
      </c>
      <c r="DF330" s="457">
        <v>0</v>
      </c>
      <c r="DG330" s="457">
        <v>0</v>
      </c>
      <c r="DH330" s="457">
        <v>0</v>
      </c>
      <c r="DI330" s="457">
        <v>0</v>
      </c>
      <c r="DJ330" s="457">
        <v>0</v>
      </c>
      <c r="DK330" s="457">
        <v>0</v>
      </c>
      <c r="DL330" s="457">
        <v>0</v>
      </c>
      <c r="DM330" s="457">
        <v>0</v>
      </c>
      <c r="DN330" s="457">
        <v>0</v>
      </c>
      <c r="DO330" s="457">
        <v>0</v>
      </c>
      <c r="DP330" s="457">
        <v>0</v>
      </c>
      <c r="DQ330" s="457">
        <v>0</v>
      </c>
      <c r="DR330" s="457">
        <v>86629</v>
      </c>
      <c r="DS330" s="457">
        <v>0</v>
      </c>
      <c r="DT330" s="457">
        <v>82287</v>
      </c>
      <c r="DU330" s="457">
        <v>7370</v>
      </c>
      <c r="DV330" s="457">
        <v>117616</v>
      </c>
      <c r="DW330" s="457">
        <v>11301</v>
      </c>
      <c r="DX330" s="457">
        <v>0</v>
      </c>
      <c r="DY330" s="362">
        <v>0</v>
      </c>
      <c r="DZ330">
        <v>0</v>
      </c>
      <c r="EA330">
        <v>0</v>
      </c>
    </row>
    <row r="331" spans="1:131">
      <c r="A331" s="362" t="s">
        <v>2906</v>
      </c>
      <c r="B331" s="457">
        <v>0</v>
      </c>
      <c r="C331" s="457">
        <v>0</v>
      </c>
      <c r="D331" s="457">
        <v>0</v>
      </c>
      <c r="E331" s="457">
        <v>0</v>
      </c>
      <c r="F331" s="457">
        <v>0</v>
      </c>
      <c r="G331" s="457">
        <v>0</v>
      </c>
      <c r="H331" s="457">
        <v>0</v>
      </c>
      <c r="I331" s="457">
        <v>0</v>
      </c>
      <c r="J331" s="457">
        <v>0</v>
      </c>
      <c r="K331" s="457">
        <v>0</v>
      </c>
      <c r="L331" s="457">
        <v>0</v>
      </c>
      <c r="M331" s="457">
        <v>0</v>
      </c>
      <c r="N331" s="457">
        <v>0</v>
      </c>
      <c r="O331" s="457">
        <v>0</v>
      </c>
      <c r="P331" s="457">
        <v>0</v>
      </c>
      <c r="Q331" s="457">
        <v>0</v>
      </c>
      <c r="R331" s="457">
        <v>0</v>
      </c>
      <c r="S331" s="457">
        <v>0</v>
      </c>
      <c r="T331" s="457">
        <v>0</v>
      </c>
      <c r="U331" s="457">
        <v>0</v>
      </c>
      <c r="V331" s="457">
        <v>0</v>
      </c>
      <c r="W331" s="457">
        <v>0</v>
      </c>
      <c r="X331" s="457">
        <v>0</v>
      </c>
      <c r="Y331" s="457">
        <v>0</v>
      </c>
      <c r="Z331" s="457">
        <v>0</v>
      </c>
      <c r="AA331" s="457">
        <v>0</v>
      </c>
      <c r="AB331" s="457">
        <v>0</v>
      </c>
      <c r="AC331" s="457">
        <v>0</v>
      </c>
      <c r="AD331" s="457">
        <v>0</v>
      </c>
      <c r="AE331" s="457">
        <v>0</v>
      </c>
      <c r="AF331" s="457">
        <v>0</v>
      </c>
      <c r="AG331" s="457">
        <v>0</v>
      </c>
      <c r="AH331" s="457">
        <v>0</v>
      </c>
      <c r="AI331" s="457">
        <v>0</v>
      </c>
      <c r="AJ331" s="457">
        <v>0</v>
      </c>
      <c r="AK331" s="457">
        <v>0</v>
      </c>
      <c r="AL331" s="457">
        <v>0</v>
      </c>
      <c r="AM331" s="457">
        <v>0</v>
      </c>
      <c r="AN331" s="457">
        <v>0</v>
      </c>
      <c r="AO331" s="457">
        <v>0</v>
      </c>
      <c r="AP331" s="457">
        <v>0</v>
      </c>
      <c r="AQ331" s="457">
        <v>0</v>
      </c>
      <c r="AR331" s="457">
        <v>0</v>
      </c>
      <c r="AS331" s="457">
        <v>0</v>
      </c>
      <c r="AT331" s="457">
        <v>0</v>
      </c>
      <c r="AU331" s="457">
        <v>0</v>
      </c>
      <c r="AV331" s="457">
        <v>0</v>
      </c>
      <c r="AW331" s="457">
        <v>0</v>
      </c>
      <c r="AX331" s="457">
        <v>0</v>
      </c>
      <c r="AY331" s="457">
        <v>0</v>
      </c>
      <c r="AZ331" s="457">
        <v>0</v>
      </c>
      <c r="BA331" s="457">
        <v>0</v>
      </c>
      <c r="BB331" s="457">
        <v>0</v>
      </c>
      <c r="BC331" s="457">
        <v>0</v>
      </c>
      <c r="BD331" s="457">
        <v>0</v>
      </c>
      <c r="BE331" s="457">
        <v>0</v>
      </c>
      <c r="BF331" s="457">
        <v>0</v>
      </c>
      <c r="BG331" s="457">
        <v>0</v>
      </c>
      <c r="BH331" s="457">
        <v>0</v>
      </c>
      <c r="BI331" s="457">
        <v>0</v>
      </c>
      <c r="BJ331" s="457">
        <v>0</v>
      </c>
      <c r="BK331" s="457">
        <v>0</v>
      </c>
      <c r="BL331" s="457">
        <v>0</v>
      </c>
      <c r="BM331" s="457">
        <v>0</v>
      </c>
      <c r="BN331" s="457">
        <v>0</v>
      </c>
      <c r="BO331" s="457">
        <v>0</v>
      </c>
      <c r="BP331" s="457">
        <v>0</v>
      </c>
      <c r="BQ331" s="457">
        <v>0</v>
      </c>
      <c r="BR331" s="457">
        <v>0</v>
      </c>
      <c r="BS331" s="457">
        <v>0</v>
      </c>
      <c r="BT331" s="457">
        <v>0</v>
      </c>
      <c r="BU331" s="457">
        <v>0</v>
      </c>
      <c r="BV331" s="457">
        <v>0</v>
      </c>
      <c r="BW331" s="457">
        <v>0</v>
      </c>
      <c r="BX331" s="457">
        <v>0</v>
      </c>
      <c r="BY331" s="457">
        <v>0</v>
      </c>
      <c r="BZ331" s="457">
        <v>0</v>
      </c>
      <c r="CA331" s="457">
        <v>0</v>
      </c>
      <c r="CB331" s="457">
        <v>0</v>
      </c>
      <c r="CC331" s="457">
        <v>0</v>
      </c>
      <c r="CD331" s="457">
        <v>0</v>
      </c>
      <c r="CE331" s="457">
        <v>0</v>
      </c>
      <c r="CF331" s="457">
        <v>0</v>
      </c>
      <c r="CG331" s="457">
        <v>0</v>
      </c>
      <c r="CH331" s="457">
        <v>0</v>
      </c>
      <c r="CI331" s="457">
        <v>0</v>
      </c>
      <c r="CJ331" s="457">
        <v>0</v>
      </c>
      <c r="CK331" s="457">
        <v>0</v>
      </c>
      <c r="CL331" s="457">
        <v>0</v>
      </c>
      <c r="CM331" s="457">
        <v>0</v>
      </c>
      <c r="CN331" s="457">
        <v>0</v>
      </c>
      <c r="CO331" s="457">
        <v>0</v>
      </c>
      <c r="CP331" s="457">
        <v>0</v>
      </c>
      <c r="CQ331" s="457">
        <v>0</v>
      </c>
      <c r="CR331" s="457">
        <v>0</v>
      </c>
      <c r="CS331" s="457">
        <v>0</v>
      </c>
      <c r="CT331" s="457">
        <v>0</v>
      </c>
      <c r="CU331" s="457">
        <v>0</v>
      </c>
      <c r="CV331" s="457">
        <v>0</v>
      </c>
      <c r="CW331" s="457">
        <v>0</v>
      </c>
      <c r="CX331" s="457">
        <v>0</v>
      </c>
      <c r="CY331" s="457">
        <v>0</v>
      </c>
      <c r="CZ331" s="457">
        <v>0</v>
      </c>
      <c r="DA331" s="457">
        <v>0</v>
      </c>
      <c r="DB331" s="457">
        <v>0</v>
      </c>
      <c r="DC331" s="457">
        <v>15617</v>
      </c>
      <c r="DD331" s="457">
        <v>0</v>
      </c>
      <c r="DE331" s="457">
        <v>444</v>
      </c>
      <c r="DF331" s="457">
        <v>0</v>
      </c>
      <c r="DG331" s="457">
        <v>0</v>
      </c>
      <c r="DH331" s="457">
        <v>0</v>
      </c>
      <c r="DI331" s="457">
        <v>0</v>
      </c>
      <c r="DJ331" s="457">
        <v>0</v>
      </c>
      <c r="DK331" s="457">
        <v>0</v>
      </c>
      <c r="DL331" s="457">
        <v>0</v>
      </c>
      <c r="DM331" s="457">
        <v>0</v>
      </c>
      <c r="DN331" s="457">
        <v>0</v>
      </c>
      <c r="DO331" s="457">
        <v>0</v>
      </c>
      <c r="DP331" s="457">
        <v>0</v>
      </c>
      <c r="DQ331" s="457">
        <v>0</v>
      </c>
      <c r="DR331" s="457">
        <v>78439</v>
      </c>
      <c r="DS331" s="457">
        <v>0</v>
      </c>
      <c r="DT331" s="457">
        <v>61500</v>
      </c>
      <c r="DU331" s="457">
        <v>0</v>
      </c>
      <c r="DV331" s="457">
        <v>26450</v>
      </c>
      <c r="DW331" s="457">
        <v>0</v>
      </c>
      <c r="DX331" s="457">
        <v>0</v>
      </c>
      <c r="DY331" s="362">
        <v>0</v>
      </c>
      <c r="DZ331">
        <v>0</v>
      </c>
      <c r="EA331">
        <v>0</v>
      </c>
    </row>
    <row r="332" spans="1:131">
      <c r="A332" s="362" t="s">
        <v>3077</v>
      </c>
      <c r="B332" s="457">
        <v>0</v>
      </c>
      <c r="C332" s="457">
        <v>0</v>
      </c>
      <c r="D332" s="457">
        <v>0</v>
      </c>
      <c r="E332" s="457">
        <v>0</v>
      </c>
      <c r="F332" s="457">
        <v>0</v>
      </c>
      <c r="G332" s="457">
        <v>0</v>
      </c>
      <c r="H332" s="457">
        <v>0</v>
      </c>
      <c r="I332" s="457">
        <v>0</v>
      </c>
      <c r="J332" s="457">
        <v>0</v>
      </c>
      <c r="K332" s="457">
        <v>0</v>
      </c>
      <c r="L332" s="457">
        <v>0</v>
      </c>
      <c r="M332" s="457">
        <v>0</v>
      </c>
      <c r="N332" s="457">
        <v>0</v>
      </c>
      <c r="O332" s="457">
        <v>0</v>
      </c>
      <c r="P332" s="457">
        <v>0</v>
      </c>
      <c r="Q332" s="457">
        <v>0</v>
      </c>
      <c r="R332" s="457">
        <v>0</v>
      </c>
      <c r="S332" s="457">
        <v>0</v>
      </c>
      <c r="T332" s="457">
        <v>0</v>
      </c>
      <c r="U332" s="457">
        <v>0</v>
      </c>
      <c r="V332" s="457">
        <v>0</v>
      </c>
      <c r="W332" s="457">
        <v>0</v>
      </c>
      <c r="X332" s="457">
        <v>0</v>
      </c>
      <c r="Y332" s="457">
        <v>0</v>
      </c>
      <c r="Z332" s="457">
        <v>0</v>
      </c>
      <c r="AA332" s="457">
        <v>0</v>
      </c>
      <c r="AB332" s="457">
        <v>0</v>
      </c>
      <c r="AC332" s="457">
        <v>0</v>
      </c>
      <c r="AD332" s="457">
        <v>0</v>
      </c>
      <c r="AE332" s="457">
        <v>0</v>
      </c>
      <c r="AF332" s="457">
        <v>0</v>
      </c>
      <c r="AG332" s="457">
        <v>0</v>
      </c>
      <c r="AH332" s="457">
        <v>0</v>
      </c>
      <c r="AI332" s="457">
        <v>0</v>
      </c>
      <c r="AJ332" s="457">
        <v>0</v>
      </c>
      <c r="AK332" s="457">
        <v>0</v>
      </c>
      <c r="AL332" s="457">
        <v>0</v>
      </c>
      <c r="AM332" s="457">
        <v>0</v>
      </c>
      <c r="AN332" s="457">
        <v>0</v>
      </c>
      <c r="AO332" s="457">
        <v>0</v>
      </c>
      <c r="AP332" s="457">
        <v>0</v>
      </c>
      <c r="AQ332" s="457">
        <v>0</v>
      </c>
      <c r="AR332" s="457">
        <v>0</v>
      </c>
      <c r="AS332" s="457">
        <v>0</v>
      </c>
      <c r="AT332" s="457">
        <v>0</v>
      </c>
      <c r="AU332" s="457">
        <v>0</v>
      </c>
      <c r="AV332" s="457">
        <v>0</v>
      </c>
      <c r="AW332" s="457">
        <v>0</v>
      </c>
      <c r="AX332" s="457">
        <v>0</v>
      </c>
      <c r="AY332" s="457">
        <v>0</v>
      </c>
      <c r="AZ332" s="457">
        <v>0</v>
      </c>
      <c r="BA332" s="457">
        <v>0</v>
      </c>
      <c r="BB332" s="457">
        <v>0</v>
      </c>
      <c r="BC332" s="457">
        <v>0</v>
      </c>
      <c r="BD332" s="457">
        <v>0</v>
      </c>
      <c r="BE332" s="457">
        <v>0</v>
      </c>
      <c r="BF332" s="457">
        <v>0</v>
      </c>
      <c r="BG332" s="457">
        <v>0</v>
      </c>
      <c r="BH332" s="457">
        <v>0</v>
      </c>
      <c r="BI332" s="457">
        <v>0</v>
      </c>
      <c r="BJ332" s="457">
        <v>0</v>
      </c>
      <c r="BK332" s="457">
        <v>0</v>
      </c>
      <c r="BL332" s="457">
        <v>0</v>
      </c>
      <c r="BM332" s="457">
        <v>0</v>
      </c>
      <c r="BN332" s="457">
        <v>0</v>
      </c>
      <c r="BO332" s="457">
        <v>0</v>
      </c>
      <c r="BP332" s="457">
        <v>0</v>
      </c>
      <c r="BQ332" s="457">
        <v>0</v>
      </c>
      <c r="BR332" s="457">
        <v>0</v>
      </c>
      <c r="BS332" s="457">
        <v>0</v>
      </c>
      <c r="BT332" s="457">
        <v>0</v>
      </c>
      <c r="BU332" s="457">
        <v>0</v>
      </c>
      <c r="BV332" s="457">
        <v>0</v>
      </c>
      <c r="BW332" s="457">
        <v>0</v>
      </c>
      <c r="BX332" s="457">
        <v>0</v>
      </c>
      <c r="BY332" s="457">
        <v>0</v>
      </c>
      <c r="BZ332" s="457">
        <v>0</v>
      </c>
      <c r="CA332" s="457">
        <v>0</v>
      </c>
      <c r="CB332" s="457">
        <v>0</v>
      </c>
      <c r="CC332" s="457">
        <v>0</v>
      </c>
      <c r="CD332" s="457">
        <v>0</v>
      </c>
      <c r="CE332" s="457">
        <v>0</v>
      </c>
      <c r="CF332" s="457">
        <v>0</v>
      </c>
      <c r="CG332" s="457">
        <v>0</v>
      </c>
      <c r="CH332" s="457">
        <v>0</v>
      </c>
      <c r="CI332" s="457">
        <v>0</v>
      </c>
      <c r="CJ332" s="457">
        <v>0</v>
      </c>
      <c r="CK332" s="457">
        <v>0</v>
      </c>
      <c r="CL332" s="457">
        <v>0</v>
      </c>
      <c r="CM332" s="457">
        <v>0</v>
      </c>
      <c r="CN332" s="457">
        <v>0</v>
      </c>
      <c r="CO332" s="457">
        <v>0</v>
      </c>
      <c r="CP332" s="457">
        <v>0</v>
      </c>
      <c r="CQ332" s="457">
        <v>0</v>
      </c>
      <c r="CR332" s="457">
        <v>0</v>
      </c>
      <c r="CS332" s="457">
        <v>0</v>
      </c>
      <c r="CT332" s="457">
        <v>0</v>
      </c>
      <c r="CU332" s="457">
        <v>0</v>
      </c>
      <c r="CV332" s="457">
        <v>0</v>
      </c>
      <c r="CW332" s="457">
        <v>0</v>
      </c>
      <c r="CX332" s="457">
        <v>0</v>
      </c>
      <c r="CY332" s="457">
        <v>0</v>
      </c>
      <c r="CZ332" s="457">
        <v>0</v>
      </c>
      <c r="DA332" s="457">
        <v>0</v>
      </c>
      <c r="DB332" s="457">
        <v>0</v>
      </c>
      <c r="DC332" s="457">
        <v>23934</v>
      </c>
      <c r="DD332" s="457">
        <v>0</v>
      </c>
      <c r="DE332" s="457">
        <v>1417</v>
      </c>
      <c r="DF332" s="457">
        <v>0</v>
      </c>
      <c r="DG332" s="457">
        <v>0</v>
      </c>
      <c r="DH332" s="457">
        <v>0</v>
      </c>
      <c r="DI332" s="457">
        <v>0</v>
      </c>
      <c r="DJ332" s="457">
        <v>0</v>
      </c>
      <c r="DK332" s="457">
        <v>0</v>
      </c>
      <c r="DL332" s="457">
        <v>0</v>
      </c>
      <c r="DM332" s="457">
        <v>0</v>
      </c>
      <c r="DN332" s="457">
        <v>0</v>
      </c>
      <c r="DO332" s="457">
        <v>0</v>
      </c>
      <c r="DP332" s="457">
        <v>0</v>
      </c>
      <c r="DQ332" s="457">
        <v>0</v>
      </c>
      <c r="DR332" s="457">
        <v>111100</v>
      </c>
      <c r="DS332" s="457">
        <v>0</v>
      </c>
      <c r="DT332" s="457">
        <v>93870</v>
      </c>
      <c r="DU332" s="457">
        <v>0</v>
      </c>
      <c r="DV332" s="457">
        <v>7212</v>
      </c>
      <c r="DW332" s="457">
        <v>966</v>
      </c>
      <c r="DX332" s="457">
        <v>0</v>
      </c>
      <c r="DY332" s="362">
        <v>0</v>
      </c>
      <c r="DZ332">
        <v>0</v>
      </c>
      <c r="EA332">
        <v>0</v>
      </c>
    </row>
    <row r="333" spans="1:131">
      <c r="A333" s="362" t="s">
        <v>3047</v>
      </c>
      <c r="B333" s="457">
        <v>0</v>
      </c>
      <c r="C333" s="457">
        <v>0</v>
      </c>
      <c r="D333" s="457">
        <v>0</v>
      </c>
      <c r="E333" s="457">
        <v>0</v>
      </c>
      <c r="F333" s="457">
        <v>0</v>
      </c>
      <c r="G333" s="457">
        <v>0</v>
      </c>
      <c r="H333" s="457">
        <v>0</v>
      </c>
      <c r="I333" s="457">
        <v>0</v>
      </c>
      <c r="J333" s="457">
        <v>0</v>
      </c>
      <c r="K333" s="457">
        <v>0</v>
      </c>
      <c r="L333" s="457">
        <v>0</v>
      </c>
      <c r="M333" s="457">
        <v>0</v>
      </c>
      <c r="N333" s="457">
        <v>0</v>
      </c>
      <c r="O333" s="457">
        <v>0</v>
      </c>
      <c r="P333" s="457">
        <v>0</v>
      </c>
      <c r="Q333" s="457">
        <v>0</v>
      </c>
      <c r="R333" s="457">
        <v>0</v>
      </c>
      <c r="S333" s="457">
        <v>0</v>
      </c>
      <c r="T333" s="457">
        <v>0</v>
      </c>
      <c r="U333" s="457">
        <v>0</v>
      </c>
      <c r="V333" s="457">
        <v>0</v>
      </c>
      <c r="W333" s="457">
        <v>0</v>
      </c>
      <c r="X333" s="457">
        <v>0</v>
      </c>
      <c r="Y333" s="457">
        <v>0</v>
      </c>
      <c r="Z333" s="457">
        <v>0</v>
      </c>
      <c r="AA333" s="457">
        <v>0</v>
      </c>
      <c r="AB333" s="457">
        <v>0</v>
      </c>
      <c r="AC333" s="457">
        <v>0</v>
      </c>
      <c r="AD333" s="457">
        <v>0</v>
      </c>
      <c r="AE333" s="457">
        <v>0</v>
      </c>
      <c r="AF333" s="457">
        <v>0</v>
      </c>
      <c r="AG333" s="457">
        <v>0</v>
      </c>
      <c r="AH333" s="457">
        <v>0</v>
      </c>
      <c r="AI333" s="457">
        <v>0</v>
      </c>
      <c r="AJ333" s="457">
        <v>0</v>
      </c>
      <c r="AK333" s="457">
        <v>0</v>
      </c>
      <c r="AL333" s="457">
        <v>0</v>
      </c>
      <c r="AM333" s="457">
        <v>0</v>
      </c>
      <c r="AN333" s="457">
        <v>0</v>
      </c>
      <c r="AO333" s="457">
        <v>0</v>
      </c>
      <c r="AP333" s="457">
        <v>0</v>
      </c>
      <c r="AQ333" s="457">
        <v>0</v>
      </c>
      <c r="AR333" s="457">
        <v>0</v>
      </c>
      <c r="AS333" s="457">
        <v>0</v>
      </c>
      <c r="AT333" s="457">
        <v>0</v>
      </c>
      <c r="AU333" s="457">
        <v>0</v>
      </c>
      <c r="AV333" s="457">
        <v>0</v>
      </c>
      <c r="AW333" s="457">
        <v>0</v>
      </c>
      <c r="AX333" s="457">
        <v>0</v>
      </c>
      <c r="AY333" s="457">
        <v>0</v>
      </c>
      <c r="AZ333" s="457">
        <v>0</v>
      </c>
      <c r="BA333" s="457">
        <v>0</v>
      </c>
      <c r="BB333" s="457">
        <v>0</v>
      </c>
      <c r="BC333" s="457">
        <v>0</v>
      </c>
      <c r="BD333" s="457">
        <v>0</v>
      </c>
      <c r="BE333" s="457">
        <v>0</v>
      </c>
      <c r="BF333" s="457">
        <v>0</v>
      </c>
      <c r="BG333" s="457">
        <v>0</v>
      </c>
      <c r="BH333" s="457">
        <v>0</v>
      </c>
      <c r="BI333" s="457">
        <v>0</v>
      </c>
      <c r="BJ333" s="457">
        <v>0</v>
      </c>
      <c r="BK333" s="457">
        <v>0</v>
      </c>
      <c r="BL333" s="457">
        <v>0</v>
      </c>
      <c r="BM333" s="457">
        <v>0</v>
      </c>
      <c r="BN333" s="457">
        <v>0</v>
      </c>
      <c r="BO333" s="457">
        <v>0</v>
      </c>
      <c r="BP333" s="457">
        <v>0</v>
      </c>
      <c r="BQ333" s="457">
        <v>0</v>
      </c>
      <c r="BR333" s="457">
        <v>0</v>
      </c>
      <c r="BS333" s="457">
        <v>0</v>
      </c>
      <c r="BT333" s="457">
        <v>0</v>
      </c>
      <c r="BU333" s="457">
        <v>0</v>
      </c>
      <c r="BV333" s="457">
        <v>0</v>
      </c>
      <c r="BW333" s="457">
        <v>0</v>
      </c>
      <c r="BX333" s="457">
        <v>0</v>
      </c>
      <c r="BY333" s="457">
        <v>0</v>
      </c>
      <c r="BZ333" s="457">
        <v>0</v>
      </c>
      <c r="CA333" s="457">
        <v>0</v>
      </c>
      <c r="CB333" s="457">
        <v>0</v>
      </c>
      <c r="CC333" s="457">
        <v>0</v>
      </c>
      <c r="CD333" s="457">
        <v>0</v>
      </c>
      <c r="CE333" s="457">
        <v>0</v>
      </c>
      <c r="CF333" s="457">
        <v>0</v>
      </c>
      <c r="CG333" s="457">
        <v>0</v>
      </c>
      <c r="CH333" s="457">
        <v>0</v>
      </c>
      <c r="CI333" s="457">
        <v>0</v>
      </c>
      <c r="CJ333" s="457">
        <v>0</v>
      </c>
      <c r="CK333" s="457">
        <v>0</v>
      </c>
      <c r="CL333" s="457">
        <v>0</v>
      </c>
      <c r="CM333" s="457">
        <v>0</v>
      </c>
      <c r="CN333" s="457">
        <v>0</v>
      </c>
      <c r="CO333" s="457">
        <v>0</v>
      </c>
      <c r="CP333" s="457">
        <v>0</v>
      </c>
      <c r="CQ333" s="457">
        <v>0</v>
      </c>
      <c r="CR333" s="457">
        <v>0</v>
      </c>
      <c r="CS333" s="457">
        <v>0</v>
      </c>
      <c r="CT333" s="457">
        <v>0</v>
      </c>
      <c r="CU333" s="457">
        <v>0</v>
      </c>
      <c r="CV333" s="457">
        <v>0</v>
      </c>
      <c r="CW333" s="457">
        <v>0</v>
      </c>
      <c r="CX333" s="457">
        <v>0</v>
      </c>
      <c r="CY333" s="457">
        <v>0</v>
      </c>
      <c r="CZ333" s="457">
        <v>0</v>
      </c>
      <c r="DA333" s="457">
        <v>0</v>
      </c>
      <c r="DB333" s="457">
        <v>0</v>
      </c>
      <c r="DC333" s="457">
        <v>9947</v>
      </c>
      <c r="DD333" s="457">
        <v>0</v>
      </c>
      <c r="DE333" s="457">
        <v>0</v>
      </c>
      <c r="DF333" s="457">
        <v>0</v>
      </c>
      <c r="DG333" s="457">
        <v>0</v>
      </c>
      <c r="DH333" s="457">
        <v>0</v>
      </c>
      <c r="DI333" s="457">
        <v>0</v>
      </c>
      <c r="DJ333" s="457">
        <v>0</v>
      </c>
      <c r="DK333" s="457">
        <v>0</v>
      </c>
      <c r="DL333" s="457">
        <v>0</v>
      </c>
      <c r="DM333" s="457">
        <v>0</v>
      </c>
      <c r="DN333" s="457">
        <v>0</v>
      </c>
      <c r="DO333" s="457">
        <v>0</v>
      </c>
      <c r="DP333" s="457">
        <v>0</v>
      </c>
      <c r="DQ333" s="457">
        <v>0</v>
      </c>
      <c r="DR333" s="457">
        <v>34483</v>
      </c>
      <c r="DS333" s="457">
        <v>0</v>
      </c>
      <c r="DT333" s="457">
        <v>19722</v>
      </c>
      <c r="DU333" s="457">
        <v>0</v>
      </c>
      <c r="DV333" s="457">
        <v>8463</v>
      </c>
      <c r="DW333" s="457">
        <v>788</v>
      </c>
      <c r="DX333" s="457">
        <v>0</v>
      </c>
      <c r="DY333" s="362">
        <v>0</v>
      </c>
      <c r="DZ333">
        <v>0</v>
      </c>
      <c r="EA333">
        <v>0</v>
      </c>
    </row>
    <row r="334" spans="1:131">
      <c r="A334" s="362" t="s">
        <v>2201</v>
      </c>
      <c r="B334" s="457">
        <v>0</v>
      </c>
      <c r="C334" s="457">
        <v>0</v>
      </c>
      <c r="D334" s="457">
        <v>0</v>
      </c>
      <c r="E334" s="457">
        <v>0</v>
      </c>
      <c r="F334" s="457">
        <v>0</v>
      </c>
      <c r="G334" s="457">
        <v>0</v>
      </c>
      <c r="H334" s="457">
        <v>0</v>
      </c>
      <c r="I334" s="457">
        <v>0</v>
      </c>
      <c r="J334" s="457">
        <v>0</v>
      </c>
      <c r="K334" s="457">
        <v>0</v>
      </c>
      <c r="L334" s="457">
        <v>0</v>
      </c>
      <c r="M334" s="457">
        <v>0</v>
      </c>
      <c r="N334" s="457">
        <v>0</v>
      </c>
      <c r="O334" s="457">
        <v>0</v>
      </c>
      <c r="P334" s="457">
        <v>0</v>
      </c>
      <c r="Q334" s="457">
        <v>0</v>
      </c>
      <c r="R334" s="457">
        <v>0</v>
      </c>
      <c r="S334" s="457">
        <v>0</v>
      </c>
      <c r="T334" s="457">
        <v>0</v>
      </c>
      <c r="U334" s="457">
        <v>0</v>
      </c>
      <c r="V334" s="457">
        <v>0</v>
      </c>
      <c r="W334" s="457">
        <v>0</v>
      </c>
      <c r="X334" s="457">
        <v>0</v>
      </c>
      <c r="Y334" s="457">
        <v>0</v>
      </c>
      <c r="Z334" s="457">
        <v>0</v>
      </c>
      <c r="AA334" s="457">
        <v>0</v>
      </c>
      <c r="AB334" s="457">
        <v>0</v>
      </c>
      <c r="AC334" s="457">
        <v>0</v>
      </c>
      <c r="AD334" s="457">
        <v>0</v>
      </c>
      <c r="AE334" s="457">
        <v>0</v>
      </c>
      <c r="AF334" s="457">
        <v>0</v>
      </c>
      <c r="AG334" s="457">
        <v>0</v>
      </c>
      <c r="AH334" s="457">
        <v>0</v>
      </c>
      <c r="AI334" s="457">
        <v>0</v>
      </c>
      <c r="AJ334" s="457">
        <v>0</v>
      </c>
      <c r="AK334" s="457">
        <v>0</v>
      </c>
      <c r="AL334" s="457">
        <v>0</v>
      </c>
      <c r="AM334" s="457">
        <v>0</v>
      </c>
      <c r="AN334" s="457">
        <v>0</v>
      </c>
      <c r="AO334" s="457">
        <v>0</v>
      </c>
      <c r="AP334" s="457">
        <v>0</v>
      </c>
      <c r="AQ334" s="457">
        <v>0</v>
      </c>
      <c r="AR334" s="457">
        <v>0</v>
      </c>
      <c r="AS334" s="457">
        <v>0</v>
      </c>
      <c r="AT334" s="457">
        <v>0</v>
      </c>
      <c r="AU334" s="457">
        <v>0</v>
      </c>
      <c r="AV334" s="457">
        <v>0</v>
      </c>
      <c r="AW334" s="457">
        <v>0</v>
      </c>
      <c r="AX334" s="457">
        <v>0</v>
      </c>
      <c r="AY334" s="457">
        <v>0</v>
      </c>
      <c r="AZ334" s="457">
        <v>0</v>
      </c>
      <c r="BA334" s="457">
        <v>0</v>
      </c>
      <c r="BB334" s="457">
        <v>0</v>
      </c>
      <c r="BC334" s="457">
        <v>0</v>
      </c>
      <c r="BD334" s="457">
        <v>0</v>
      </c>
      <c r="BE334" s="457">
        <v>0</v>
      </c>
      <c r="BF334" s="457">
        <v>0</v>
      </c>
      <c r="BG334" s="457">
        <v>0</v>
      </c>
      <c r="BH334" s="457">
        <v>0</v>
      </c>
      <c r="BI334" s="457">
        <v>0</v>
      </c>
      <c r="BJ334" s="457">
        <v>0</v>
      </c>
      <c r="BK334" s="457">
        <v>0</v>
      </c>
      <c r="BL334" s="457">
        <v>0</v>
      </c>
      <c r="BM334" s="457">
        <v>0</v>
      </c>
      <c r="BN334" s="457">
        <v>0</v>
      </c>
      <c r="BO334" s="457">
        <v>0</v>
      </c>
      <c r="BP334" s="457">
        <v>0</v>
      </c>
      <c r="BQ334" s="457">
        <v>0</v>
      </c>
      <c r="BR334" s="457">
        <v>0</v>
      </c>
      <c r="BS334" s="457">
        <v>0</v>
      </c>
      <c r="BT334" s="457">
        <v>0</v>
      </c>
      <c r="BU334" s="457">
        <v>0</v>
      </c>
      <c r="BV334" s="457">
        <v>0</v>
      </c>
      <c r="BW334" s="457">
        <v>0</v>
      </c>
      <c r="BX334" s="457">
        <v>0</v>
      </c>
      <c r="BY334" s="457">
        <v>0</v>
      </c>
      <c r="BZ334" s="457">
        <v>0</v>
      </c>
      <c r="CA334" s="457">
        <v>0</v>
      </c>
      <c r="CB334" s="457">
        <v>0</v>
      </c>
      <c r="CC334" s="457">
        <v>0</v>
      </c>
      <c r="CD334" s="457">
        <v>0</v>
      </c>
      <c r="CE334" s="457">
        <v>0</v>
      </c>
      <c r="CF334" s="457">
        <v>0</v>
      </c>
      <c r="CG334" s="457">
        <v>0</v>
      </c>
      <c r="CH334" s="457">
        <v>0</v>
      </c>
      <c r="CI334" s="457">
        <v>0</v>
      </c>
      <c r="CJ334" s="457">
        <v>0</v>
      </c>
      <c r="CK334" s="457">
        <v>0</v>
      </c>
      <c r="CL334" s="457">
        <v>0</v>
      </c>
      <c r="CM334" s="457">
        <v>0</v>
      </c>
      <c r="CN334" s="457">
        <v>0</v>
      </c>
      <c r="CO334" s="457">
        <v>0</v>
      </c>
      <c r="CP334" s="457">
        <v>0</v>
      </c>
      <c r="CQ334" s="457">
        <v>0</v>
      </c>
      <c r="CR334" s="457">
        <v>0</v>
      </c>
      <c r="CS334" s="457">
        <v>0</v>
      </c>
      <c r="CT334" s="457">
        <v>0</v>
      </c>
      <c r="CU334" s="457">
        <v>0</v>
      </c>
      <c r="CV334" s="457">
        <v>0</v>
      </c>
      <c r="CW334" s="457">
        <v>0</v>
      </c>
      <c r="CX334" s="457">
        <v>0</v>
      </c>
      <c r="CY334" s="457">
        <v>0</v>
      </c>
      <c r="CZ334" s="457">
        <v>0</v>
      </c>
      <c r="DA334" s="457">
        <v>0</v>
      </c>
      <c r="DB334" s="457">
        <v>0</v>
      </c>
      <c r="DC334" s="457">
        <v>7786</v>
      </c>
      <c r="DD334" s="457">
        <v>8</v>
      </c>
      <c r="DE334" s="457">
        <v>0</v>
      </c>
      <c r="DF334" s="457">
        <v>0</v>
      </c>
      <c r="DG334" s="457">
        <v>0</v>
      </c>
      <c r="DH334" s="457">
        <v>0</v>
      </c>
      <c r="DI334" s="457">
        <v>0</v>
      </c>
      <c r="DJ334" s="457">
        <v>0</v>
      </c>
      <c r="DK334" s="457">
        <v>0</v>
      </c>
      <c r="DL334" s="457">
        <v>0</v>
      </c>
      <c r="DM334" s="457">
        <v>0</v>
      </c>
      <c r="DN334" s="457">
        <v>0</v>
      </c>
      <c r="DO334" s="457">
        <v>0</v>
      </c>
      <c r="DP334" s="457">
        <v>0</v>
      </c>
      <c r="DQ334" s="457">
        <v>0</v>
      </c>
      <c r="DR334" s="457">
        <v>43022</v>
      </c>
      <c r="DS334" s="457">
        <v>0</v>
      </c>
      <c r="DT334" s="457">
        <v>29775</v>
      </c>
      <c r="DU334" s="457">
        <v>6821</v>
      </c>
      <c r="DV334" s="457">
        <v>2223</v>
      </c>
      <c r="DW334" s="457">
        <v>0</v>
      </c>
      <c r="DX334" s="457">
        <v>0</v>
      </c>
      <c r="DY334" s="362">
        <v>33795</v>
      </c>
      <c r="DZ334">
        <v>1567</v>
      </c>
      <c r="EA334">
        <v>0</v>
      </c>
    </row>
    <row r="335" spans="1:131">
      <c r="A335" s="362" t="s">
        <v>2714</v>
      </c>
      <c r="B335" s="457">
        <v>0</v>
      </c>
      <c r="C335" s="457">
        <v>0</v>
      </c>
      <c r="D335" s="457">
        <v>0</v>
      </c>
      <c r="E335" s="457">
        <v>0</v>
      </c>
      <c r="F335" s="457">
        <v>0</v>
      </c>
      <c r="G335" s="457">
        <v>0</v>
      </c>
      <c r="H335" s="457">
        <v>0</v>
      </c>
      <c r="I335" s="457">
        <v>0</v>
      </c>
      <c r="J335" s="457">
        <v>0</v>
      </c>
      <c r="K335" s="457">
        <v>0</v>
      </c>
      <c r="L335" s="457">
        <v>0</v>
      </c>
      <c r="M335" s="457">
        <v>0</v>
      </c>
      <c r="N335" s="457">
        <v>0</v>
      </c>
      <c r="O335" s="457">
        <v>0</v>
      </c>
      <c r="P335" s="457">
        <v>0</v>
      </c>
      <c r="Q335" s="457">
        <v>0</v>
      </c>
      <c r="R335" s="457">
        <v>0</v>
      </c>
      <c r="S335" s="457">
        <v>0</v>
      </c>
      <c r="T335" s="457">
        <v>0</v>
      </c>
      <c r="U335" s="457">
        <v>0</v>
      </c>
      <c r="V335" s="457">
        <v>0</v>
      </c>
      <c r="W335" s="457">
        <v>0</v>
      </c>
      <c r="X335" s="457">
        <v>0</v>
      </c>
      <c r="Y335" s="457">
        <v>0</v>
      </c>
      <c r="Z335" s="457">
        <v>0</v>
      </c>
      <c r="AA335" s="457">
        <v>0</v>
      </c>
      <c r="AB335" s="457">
        <v>0</v>
      </c>
      <c r="AC335" s="457">
        <v>0</v>
      </c>
      <c r="AD335" s="457">
        <v>0</v>
      </c>
      <c r="AE335" s="457">
        <v>0</v>
      </c>
      <c r="AF335" s="457">
        <v>0</v>
      </c>
      <c r="AG335" s="457">
        <v>0</v>
      </c>
      <c r="AH335" s="457">
        <v>0</v>
      </c>
      <c r="AI335" s="457">
        <v>0</v>
      </c>
      <c r="AJ335" s="457">
        <v>0</v>
      </c>
      <c r="AK335" s="457">
        <v>0</v>
      </c>
      <c r="AL335" s="457">
        <v>0</v>
      </c>
      <c r="AM335" s="457">
        <v>0</v>
      </c>
      <c r="AN335" s="457">
        <v>0</v>
      </c>
      <c r="AO335" s="457">
        <v>0</v>
      </c>
      <c r="AP335" s="457">
        <v>0</v>
      </c>
      <c r="AQ335" s="457">
        <v>0</v>
      </c>
      <c r="AR335" s="457">
        <v>0</v>
      </c>
      <c r="AS335" s="457">
        <v>0</v>
      </c>
      <c r="AT335" s="457">
        <v>0</v>
      </c>
      <c r="AU335" s="457">
        <v>0</v>
      </c>
      <c r="AV335" s="457">
        <v>0</v>
      </c>
      <c r="AW335" s="457">
        <v>0</v>
      </c>
      <c r="AX335" s="457">
        <v>0</v>
      </c>
      <c r="AY335" s="457">
        <v>0</v>
      </c>
      <c r="AZ335" s="457">
        <v>0</v>
      </c>
      <c r="BA335" s="457">
        <v>0</v>
      </c>
      <c r="BB335" s="457">
        <v>0</v>
      </c>
      <c r="BC335" s="457">
        <v>0</v>
      </c>
      <c r="BD335" s="457">
        <v>0</v>
      </c>
      <c r="BE335" s="457">
        <v>0</v>
      </c>
      <c r="BF335" s="457">
        <v>0</v>
      </c>
      <c r="BG335" s="457">
        <v>0</v>
      </c>
      <c r="BH335" s="457">
        <v>0</v>
      </c>
      <c r="BI335" s="457">
        <v>0</v>
      </c>
      <c r="BJ335" s="457">
        <v>0</v>
      </c>
      <c r="BK335" s="457">
        <v>0</v>
      </c>
      <c r="BL335" s="457">
        <v>0</v>
      </c>
      <c r="BM335" s="457">
        <v>0</v>
      </c>
      <c r="BN335" s="457">
        <v>0</v>
      </c>
      <c r="BO335" s="457">
        <v>0</v>
      </c>
      <c r="BP335" s="457">
        <v>0</v>
      </c>
      <c r="BQ335" s="457">
        <v>0</v>
      </c>
      <c r="BR335" s="457">
        <v>0</v>
      </c>
      <c r="BS335" s="457">
        <v>0</v>
      </c>
      <c r="BT335" s="457">
        <v>0</v>
      </c>
      <c r="BU335" s="457">
        <v>0</v>
      </c>
      <c r="BV335" s="457">
        <v>0</v>
      </c>
      <c r="BW335" s="457">
        <v>0</v>
      </c>
      <c r="BX335" s="457">
        <v>0</v>
      </c>
      <c r="BY335" s="457">
        <v>0</v>
      </c>
      <c r="BZ335" s="457">
        <v>0</v>
      </c>
      <c r="CA335" s="457">
        <v>0</v>
      </c>
      <c r="CB335" s="457">
        <v>0</v>
      </c>
      <c r="CC335" s="457">
        <v>0</v>
      </c>
      <c r="CD335" s="457">
        <v>0</v>
      </c>
      <c r="CE335" s="457">
        <v>0</v>
      </c>
      <c r="CF335" s="457">
        <v>0</v>
      </c>
      <c r="CG335" s="457">
        <v>0</v>
      </c>
      <c r="CH335" s="457">
        <v>0</v>
      </c>
      <c r="CI335" s="457">
        <v>0</v>
      </c>
      <c r="CJ335" s="457">
        <v>0</v>
      </c>
      <c r="CK335" s="457">
        <v>0</v>
      </c>
      <c r="CL335" s="457">
        <v>0</v>
      </c>
      <c r="CM335" s="457">
        <v>0</v>
      </c>
      <c r="CN335" s="457">
        <v>0</v>
      </c>
      <c r="CO335" s="457">
        <v>0</v>
      </c>
      <c r="CP335" s="457">
        <v>0</v>
      </c>
      <c r="CQ335" s="457">
        <v>0</v>
      </c>
      <c r="CR335" s="457">
        <v>0</v>
      </c>
      <c r="CS335" s="457">
        <v>0</v>
      </c>
      <c r="CT335" s="457">
        <v>0</v>
      </c>
      <c r="CU335" s="457">
        <v>0</v>
      </c>
      <c r="CV335" s="457">
        <v>0</v>
      </c>
      <c r="CW335" s="457">
        <v>0</v>
      </c>
      <c r="CX335" s="457">
        <v>0</v>
      </c>
      <c r="CY335" s="457">
        <v>0</v>
      </c>
      <c r="CZ335" s="457">
        <v>0</v>
      </c>
      <c r="DA335" s="457">
        <v>0</v>
      </c>
      <c r="DB335" s="457">
        <v>0</v>
      </c>
      <c r="DC335" s="457">
        <v>12113</v>
      </c>
      <c r="DD335" s="457">
        <v>0</v>
      </c>
      <c r="DE335" s="457">
        <v>483</v>
      </c>
      <c r="DF335" s="457">
        <v>0</v>
      </c>
      <c r="DG335" s="457">
        <v>0</v>
      </c>
      <c r="DH335" s="457">
        <v>0</v>
      </c>
      <c r="DI335" s="457">
        <v>0</v>
      </c>
      <c r="DJ335" s="457">
        <v>0</v>
      </c>
      <c r="DK335" s="457">
        <v>0</v>
      </c>
      <c r="DL335" s="457">
        <v>0</v>
      </c>
      <c r="DM335" s="457">
        <v>0</v>
      </c>
      <c r="DN335" s="457">
        <v>0</v>
      </c>
      <c r="DO335" s="457">
        <v>0</v>
      </c>
      <c r="DP335" s="457">
        <v>0</v>
      </c>
      <c r="DQ335" s="457">
        <v>0</v>
      </c>
      <c r="DR335" s="457">
        <v>61753</v>
      </c>
      <c r="DS335" s="457">
        <v>0</v>
      </c>
      <c r="DT335" s="457">
        <v>59079</v>
      </c>
      <c r="DU335" s="457">
        <v>0</v>
      </c>
      <c r="DV335" s="457">
        <v>49899</v>
      </c>
      <c r="DW335" s="457">
        <v>0</v>
      </c>
      <c r="DX335" s="457">
        <v>0</v>
      </c>
      <c r="DY335" s="362">
        <v>0</v>
      </c>
      <c r="DZ335">
        <v>0</v>
      </c>
      <c r="EA335">
        <v>0</v>
      </c>
    </row>
    <row r="336" spans="1:131">
      <c r="A336" s="362" t="s">
        <v>2552</v>
      </c>
      <c r="B336" s="457">
        <v>0</v>
      </c>
      <c r="C336" s="457">
        <v>0</v>
      </c>
      <c r="D336" s="457">
        <v>0</v>
      </c>
      <c r="E336" s="457">
        <v>0</v>
      </c>
      <c r="F336" s="457">
        <v>0</v>
      </c>
      <c r="G336" s="457">
        <v>0</v>
      </c>
      <c r="H336" s="457">
        <v>0</v>
      </c>
      <c r="I336" s="457">
        <v>0</v>
      </c>
      <c r="J336" s="457">
        <v>0</v>
      </c>
      <c r="K336" s="457">
        <v>0</v>
      </c>
      <c r="L336" s="457">
        <v>0</v>
      </c>
      <c r="M336" s="457">
        <v>0</v>
      </c>
      <c r="N336" s="457">
        <v>0</v>
      </c>
      <c r="O336" s="457">
        <v>0</v>
      </c>
      <c r="P336" s="457">
        <v>0</v>
      </c>
      <c r="Q336" s="457">
        <v>0</v>
      </c>
      <c r="R336" s="457">
        <v>0</v>
      </c>
      <c r="S336" s="457">
        <v>0</v>
      </c>
      <c r="T336" s="457">
        <v>0</v>
      </c>
      <c r="U336" s="457">
        <v>0</v>
      </c>
      <c r="V336" s="457">
        <v>0</v>
      </c>
      <c r="W336" s="457">
        <v>0</v>
      </c>
      <c r="X336" s="457">
        <v>0</v>
      </c>
      <c r="Y336" s="457">
        <v>0</v>
      </c>
      <c r="Z336" s="457">
        <v>0</v>
      </c>
      <c r="AA336" s="457">
        <v>0</v>
      </c>
      <c r="AB336" s="457">
        <v>0</v>
      </c>
      <c r="AC336" s="457">
        <v>0</v>
      </c>
      <c r="AD336" s="457">
        <v>0</v>
      </c>
      <c r="AE336" s="457">
        <v>0</v>
      </c>
      <c r="AF336" s="457">
        <v>0</v>
      </c>
      <c r="AG336" s="457">
        <v>0</v>
      </c>
      <c r="AH336" s="457">
        <v>0</v>
      </c>
      <c r="AI336" s="457">
        <v>0</v>
      </c>
      <c r="AJ336" s="457">
        <v>0</v>
      </c>
      <c r="AK336" s="457">
        <v>0</v>
      </c>
      <c r="AL336" s="457">
        <v>0</v>
      </c>
      <c r="AM336" s="457">
        <v>0</v>
      </c>
      <c r="AN336" s="457">
        <v>0</v>
      </c>
      <c r="AO336" s="457">
        <v>0</v>
      </c>
      <c r="AP336" s="457">
        <v>0</v>
      </c>
      <c r="AQ336" s="457">
        <v>0</v>
      </c>
      <c r="AR336" s="457">
        <v>0</v>
      </c>
      <c r="AS336" s="457">
        <v>0</v>
      </c>
      <c r="AT336" s="457">
        <v>0</v>
      </c>
      <c r="AU336" s="457">
        <v>0</v>
      </c>
      <c r="AV336" s="457">
        <v>0</v>
      </c>
      <c r="AW336" s="457">
        <v>0</v>
      </c>
      <c r="AX336" s="457">
        <v>0</v>
      </c>
      <c r="AY336" s="457">
        <v>0</v>
      </c>
      <c r="AZ336" s="457">
        <v>0</v>
      </c>
      <c r="BA336" s="457">
        <v>0</v>
      </c>
      <c r="BB336" s="457">
        <v>0</v>
      </c>
      <c r="BC336" s="457">
        <v>0</v>
      </c>
      <c r="BD336" s="457">
        <v>0</v>
      </c>
      <c r="BE336" s="457">
        <v>0</v>
      </c>
      <c r="BF336" s="457">
        <v>0</v>
      </c>
      <c r="BG336" s="457">
        <v>0</v>
      </c>
      <c r="BH336" s="457">
        <v>0</v>
      </c>
      <c r="BI336" s="457">
        <v>0</v>
      </c>
      <c r="BJ336" s="457">
        <v>0</v>
      </c>
      <c r="BK336" s="457">
        <v>0</v>
      </c>
      <c r="BL336" s="457">
        <v>0</v>
      </c>
      <c r="BM336" s="457">
        <v>0</v>
      </c>
      <c r="BN336" s="457">
        <v>0</v>
      </c>
      <c r="BO336" s="457">
        <v>0</v>
      </c>
      <c r="BP336" s="457">
        <v>0</v>
      </c>
      <c r="BQ336" s="457">
        <v>0</v>
      </c>
      <c r="BR336" s="457">
        <v>0</v>
      </c>
      <c r="BS336" s="457">
        <v>0</v>
      </c>
      <c r="BT336" s="457">
        <v>0</v>
      </c>
      <c r="BU336" s="457">
        <v>0</v>
      </c>
      <c r="BV336" s="457">
        <v>0</v>
      </c>
      <c r="BW336" s="457">
        <v>0</v>
      </c>
      <c r="BX336" s="457">
        <v>0</v>
      </c>
      <c r="BY336" s="457">
        <v>0</v>
      </c>
      <c r="BZ336" s="457">
        <v>0</v>
      </c>
      <c r="CA336" s="457">
        <v>0</v>
      </c>
      <c r="CB336" s="457">
        <v>0</v>
      </c>
      <c r="CC336" s="457">
        <v>0</v>
      </c>
      <c r="CD336" s="457">
        <v>0</v>
      </c>
      <c r="CE336" s="457">
        <v>0</v>
      </c>
      <c r="CF336" s="457">
        <v>0</v>
      </c>
      <c r="CG336" s="457">
        <v>0</v>
      </c>
      <c r="CH336" s="457">
        <v>0</v>
      </c>
      <c r="CI336" s="457">
        <v>0</v>
      </c>
      <c r="CJ336" s="457">
        <v>0</v>
      </c>
      <c r="CK336" s="457">
        <v>0</v>
      </c>
      <c r="CL336" s="457">
        <v>0</v>
      </c>
      <c r="CM336" s="457">
        <v>0</v>
      </c>
      <c r="CN336" s="457">
        <v>0</v>
      </c>
      <c r="CO336" s="457">
        <v>0</v>
      </c>
      <c r="CP336" s="457">
        <v>0</v>
      </c>
      <c r="CQ336" s="457">
        <v>0</v>
      </c>
      <c r="CR336" s="457">
        <v>0</v>
      </c>
      <c r="CS336" s="457">
        <v>0</v>
      </c>
      <c r="CT336" s="457">
        <v>0</v>
      </c>
      <c r="CU336" s="457">
        <v>0</v>
      </c>
      <c r="CV336" s="457">
        <v>0</v>
      </c>
      <c r="CW336" s="457">
        <v>0</v>
      </c>
      <c r="CX336" s="457">
        <v>0</v>
      </c>
      <c r="CY336" s="457">
        <v>0</v>
      </c>
      <c r="CZ336" s="457">
        <v>0</v>
      </c>
      <c r="DA336" s="457">
        <v>0</v>
      </c>
      <c r="DB336" s="457">
        <v>0</v>
      </c>
      <c r="DC336" s="457">
        <v>4073</v>
      </c>
      <c r="DD336" s="457">
        <v>0</v>
      </c>
      <c r="DE336" s="457">
        <v>88</v>
      </c>
      <c r="DF336" s="457">
        <v>0</v>
      </c>
      <c r="DG336" s="457">
        <v>0</v>
      </c>
      <c r="DH336" s="457">
        <v>0</v>
      </c>
      <c r="DI336" s="457">
        <v>0</v>
      </c>
      <c r="DJ336" s="457">
        <v>0</v>
      </c>
      <c r="DK336" s="457">
        <v>0</v>
      </c>
      <c r="DL336" s="457">
        <v>0</v>
      </c>
      <c r="DM336" s="457">
        <v>0</v>
      </c>
      <c r="DN336" s="457">
        <v>0</v>
      </c>
      <c r="DO336" s="457">
        <v>0</v>
      </c>
      <c r="DP336" s="457">
        <v>0</v>
      </c>
      <c r="DQ336" s="457">
        <v>0</v>
      </c>
      <c r="DR336" s="457">
        <v>45262</v>
      </c>
      <c r="DS336" s="457">
        <v>0</v>
      </c>
      <c r="DT336" s="457">
        <v>25721</v>
      </c>
      <c r="DU336" s="457">
        <v>107</v>
      </c>
      <c r="DV336" s="457">
        <v>16000</v>
      </c>
      <c r="DW336" s="457">
        <v>0</v>
      </c>
      <c r="DX336" s="457">
        <v>0</v>
      </c>
      <c r="DY336" s="362">
        <v>0</v>
      </c>
      <c r="DZ336">
        <v>0</v>
      </c>
      <c r="EA336">
        <v>0</v>
      </c>
    </row>
    <row r="337" spans="1:131">
      <c r="A337" s="362" t="s">
        <v>2534</v>
      </c>
      <c r="B337" s="457">
        <v>0</v>
      </c>
      <c r="C337" s="457">
        <v>0</v>
      </c>
      <c r="D337" s="457">
        <v>0</v>
      </c>
      <c r="E337" s="457">
        <v>0</v>
      </c>
      <c r="F337" s="457">
        <v>0</v>
      </c>
      <c r="G337" s="457">
        <v>0</v>
      </c>
      <c r="H337" s="457">
        <v>0</v>
      </c>
      <c r="I337" s="457">
        <v>0</v>
      </c>
      <c r="J337" s="457">
        <v>0</v>
      </c>
      <c r="K337" s="457">
        <v>0</v>
      </c>
      <c r="L337" s="457">
        <v>0</v>
      </c>
      <c r="M337" s="457">
        <v>0</v>
      </c>
      <c r="N337" s="457">
        <v>0</v>
      </c>
      <c r="O337" s="457">
        <v>0</v>
      </c>
      <c r="P337" s="457">
        <v>0</v>
      </c>
      <c r="Q337" s="457">
        <v>0</v>
      </c>
      <c r="R337" s="457">
        <v>0</v>
      </c>
      <c r="S337" s="457">
        <v>0</v>
      </c>
      <c r="T337" s="457">
        <v>0</v>
      </c>
      <c r="U337" s="457">
        <v>0</v>
      </c>
      <c r="V337" s="457">
        <v>0</v>
      </c>
      <c r="W337" s="457">
        <v>0</v>
      </c>
      <c r="X337" s="457">
        <v>0</v>
      </c>
      <c r="Y337" s="457">
        <v>0</v>
      </c>
      <c r="Z337" s="457">
        <v>0</v>
      </c>
      <c r="AA337" s="457">
        <v>0</v>
      </c>
      <c r="AB337" s="457">
        <v>0</v>
      </c>
      <c r="AC337" s="457">
        <v>0</v>
      </c>
      <c r="AD337" s="457">
        <v>0</v>
      </c>
      <c r="AE337" s="457">
        <v>0</v>
      </c>
      <c r="AF337" s="457">
        <v>0</v>
      </c>
      <c r="AG337" s="457">
        <v>0</v>
      </c>
      <c r="AH337" s="457">
        <v>0</v>
      </c>
      <c r="AI337" s="457">
        <v>0</v>
      </c>
      <c r="AJ337" s="457">
        <v>0</v>
      </c>
      <c r="AK337" s="457">
        <v>0</v>
      </c>
      <c r="AL337" s="457">
        <v>0</v>
      </c>
      <c r="AM337" s="457">
        <v>0</v>
      </c>
      <c r="AN337" s="457">
        <v>0</v>
      </c>
      <c r="AO337" s="457">
        <v>0</v>
      </c>
      <c r="AP337" s="457">
        <v>0</v>
      </c>
      <c r="AQ337" s="457">
        <v>0</v>
      </c>
      <c r="AR337" s="457">
        <v>0</v>
      </c>
      <c r="AS337" s="457">
        <v>0</v>
      </c>
      <c r="AT337" s="457">
        <v>0</v>
      </c>
      <c r="AU337" s="457">
        <v>0</v>
      </c>
      <c r="AV337" s="457">
        <v>0</v>
      </c>
      <c r="AW337" s="457">
        <v>0</v>
      </c>
      <c r="AX337" s="457">
        <v>0</v>
      </c>
      <c r="AY337" s="457">
        <v>0</v>
      </c>
      <c r="AZ337" s="457">
        <v>0</v>
      </c>
      <c r="BA337" s="457">
        <v>0</v>
      </c>
      <c r="BB337" s="457">
        <v>0</v>
      </c>
      <c r="BC337" s="457">
        <v>0</v>
      </c>
      <c r="BD337" s="457">
        <v>0</v>
      </c>
      <c r="BE337" s="457">
        <v>0</v>
      </c>
      <c r="BF337" s="457">
        <v>0</v>
      </c>
      <c r="BG337" s="457">
        <v>0</v>
      </c>
      <c r="BH337" s="457">
        <v>0</v>
      </c>
      <c r="BI337" s="457">
        <v>0</v>
      </c>
      <c r="BJ337" s="457">
        <v>0</v>
      </c>
      <c r="BK337" s="457">
        <v>0</v>
      </c>
      <c r="BL337" s="457">
        <v>0</v>
      </c>
      <c r="BM337" s="457">
        <v>0</v>
      </c>
      <c r="BN337" s="457">
        <v>0</v>
      </c>
      <c r="BO337" s="457">
        <v>0</v>
      </c>
      <c r="BP337" s="457">
        <v>0</v>
      </c>
      <c r="BQ337" s="457">
        <v>0</v>
      </c>
      <c r="BR337" s="457">
        <v>0</v>
      </c>
      <c r="BS337" s="457">
        <v>0</v>
      </c>
      <c r="BT337" s="457">
        <v>0</v>
      </c>
      <c r="BU337" s="457">
        <v>0</v>
      </c>
      <c r="BV337" s="457">
        <v>0</v>
      </c>
      <c r="BW337" s="457">
        <v>0</v>
      </c>
      <c r="BX337" s="457">
        <v>0</v>
      </c>
      <c r="BY337" s="457">
        <v>0</v>
      </c>
      <c r="BZ337" s="457">
        <v>0</v>
      </c>
      <c r="CA337" s="457">
        <v>0</v>
      </c>
      <c r="CB337" s="457">
        <v>0</v>
      </c>
      <c r="CC337" s="457">
        <v>0</v>
      </c>
      <c r="CD337" s="457">
        <v>0</v>
      </c>
      <c r="CE337" s="457">
        <v>0</v>
      </c>
      <c r="CF337" s="457">
        <v>0</v>
      </c>
      <c r="CG337" s="457">
        <v>0</v>
      </c>
      <c r="CH337" s="457">
        <v>0</v>
      </c>
      <c r="CI337" s="457">
        <v>0</v>
      </c>
      <c r="CJ337" s="457">
        <v>0</v>
      </c>
      <c r="CK337" s="457">
        <v>0</v>
      </c>
      <c r="CL337" s="457">
        <v>0</v>
      </c>
      <c r="CM337" s="457">
        <v>0</v>
      </c>
      <c r="CN337" s="457">
        <v>0</v>
      </c>
      <c r="CO337" s="457">
        <v>0</v>
      </c>
      <c r="CP337" s="457">
        <v>0</v>
      </c>
      <c r="CQ337" s="457">
        <v>0</v>
      </c>
      <c r="CR337" s="457">
        <v>0</v>
      </c>
      <c r="CS337" s="457">
        <v>0</v>
      </c>
      <c r="CT337" s="457">
        <v>0</v>
      </c>
      <c r="CU337" s="457">
        <v>0</v>
      </c>
      <c r="CV337" s="457">
        <v>0</v>
      </c>
      <c r="CW337" s="457">
        <v>0</v>
      </c>
      <c r="CX337" s="457">
        <v>0</v>
      </c>
      <c r="CY337" s="457">
        <v>0</v>
      </c>
      <c r="CZ337" s="457">
        <v>0</v>
      </c>
      <c r="DA337" s="457">
        <v>0</v>
      </c>
      <c r="DB337" s="457">
        <v>0</v>
      </c>
      <c r="DC337" s="457">
        <v>6281</v>
      </c>
      <c r="DD337" s="457">
        <v>0</v>
      </c>
      <c r="DE337" s="457">
        <v>0</v>
      </c>
      <c r="DF337" s="457">
        <v>0</v>
      </c>
      <c r="DG337" s="457">
        <v>0</v>
      </c>
      <c r="DH337" s="457">
        <v>0</v>
      </c>
      <c r="DI337" s="457">
        <v>0</v>
      </c>
      <c r="DJ337" s="457">
        <v>0</v>
      </c>
      <c r="DK337" s="457">
        <v>0</v>
      </c>
      <c r="DL337" s="457">
        <v>0</v>
      </c>
      <c r="DM337" s="457">
        <v>0</v>
      </c>
      <c r="DN337" s="457">
        <v>0</v>
      </c>
      <c r="DO337" s="457">
        <v>0</v>
      </c>
      <c r="DP337" s="457">
        <v>0</v>
      </c>
      <c r="DQ337" s="457">
        <v>0</v>
      </c>
      <c r="DR337" s="457">
        <v>35211</v>
      </c>
      <c r="DS337" s="457">
        <v>0</v>
      </c>
      <c r="DT337" s="457">
        <v>24569</v>
      </c>
      <c r="DU337" s="457">
        <v>1687</v>
      </c>
      <c r="DV337" s="457">
        <v>24257</v>
      </c>
      <c r="DW337" s="457">
        <v>0</v>
      </c>
      <c r="DX337" s="457">
        <v>0</v>
      </c>
      <c r="DY337" s="362">
        <v>0</v>
      </c>
      <c r="DZ337">
        <v>0</v>
      </c>
      <c r="EA337">
        <v>0</v>
      </c>
    </row>
    <row r="338" spans="1:131">
      <c r="A338" s="362" t="s">
        <v>2690</v>
      </c>
      <c r="B338" s="457">
        <v>0</v>
      </c>
      <c r="C338" s="457">
        <v>0</v>
      </c>
      <c r="D338" s="457">
        <v>0</v>
      </c>
      <c r="E338" s="457">
        <v>0</v>
      </c>
      <c r="F338" s="457">
        <v>0</v>
      </c>
      <c r="G338" s="457">
        <v>0</v>
      </c>
      <c r="H338" s="457">
        <v>0</v>
      </c>
      <c r="I338" s="457">
        <v>0</v>
      </c>
      <c r="J338" s="457">
        <v>0</v>
      </c>
      <c r="K338" s="457">
        <v>0</v>
      </c>
      <c r="L338" s="457">
        <v>0</v>
      </c>
      <c r="M338" s="457">
        <v>0</v>
      </c>
      <c r="N338" s="457">
        <v>0</v>
      </c>
      <c r="O338" s="457">
        <v>0</v>
      </c>
      <c r="P338" s="457">
        <v>0</v>
      </c>
      <c r="Q338" s="457">
        <v>0</v>
      </c>
      <c r="R338" s="457">
        <v>0</v>
      </c>
      <c r="S338" s="457">
        <v>0</v>
      </c>
      <c r="T338" s="457">
        <v>0</v>
      </c>
      <c r="U338" s="457">
        <v>0</v>
      </c>
      <c r="V338" s="457">
        <v>0</v>
      </c>
      <c r="W338" s="457">
        <v>0</v>
      </c>
      <c r="X338" s="457">
        <v>0</v>
      </c>
      <c r="Y338" s="457">
        <v>0</v>
      </c>
      <c r="Z338" s="457">
        <v>0</v>
      </c>
      <c r="AA338" s="457">
        <v>0</v>
      </c>
      <c r="AB338" s="457">
        <v>0</v>
      </c>
      <c r="AC338" s="457">
        <v>0</v>
      </c>
      <c r="AD338" s="457">
        <v>0</v>
      </c>
      <c r="AE338" s="457">
        <v>0</v>
      </c>
      <c r="AF338" s="457">
        <v>0</v>
      </c>
      <c r="AG338" s="457">
        <v>0</v>
      </c>
      <c r="AH338" s="457">
        <v>0</v>
      </c>
      <c r="AI338" s="457">
        <v>0</v>
      </c>
      <c r="AJ338" s="457">
        <v>0</v>
      </c>
      <c r="AK338" s="457">
        <v>0</v>
      </c>
      <c r="AL338" s="457">
        <v>0</v>
      </c>
      <c r="AM338" s="457">
        <v>0</v>
      </c>
      <c r="AN338" s="457">
        <v>0</v>
      </c>
      <c r="AO338" s="457">
        <v>0</v>
      </c>
      <c r="AP338" s="457">
        <v>0</v>
      </c>
      <c r="AQ338" s="457">
        <v>0</v>
      </c>
      <c r="AR338" s="457">
        <v>0</v>
      </c>
      <c r="AS338" s="457">
        <v>0</v>
      </c>
      <c r="AT338" s="457">
        <v>0</v>
      </c>
      <c r="AU338" s="457">
        <v>0</v>
      </c>
      <c r="AV338" s="457">
        <v>0</v>
      </c>
      <c r="AW338" s="457">
        <v>0</v>
      </c>
      <c r="AX338" s="457">
        <v>0</v>
      </c>
      <c r="AY338" s="457">
        <v>0</v>
      </c>
      <c r="AZ338" s="457">
        <v>0</v>
      </c>
      <c r="BA338" s="457">
        <v>0</v>
      </c>
      <c r="BB338" s="457">
        <v>0</v>
      </c>
      <c r="BC338" s="457">
        <v>0</v>
      </c>
      <c r="BD338" s="457">
        <v>0</v>
      </c>
      <c r="BE338" s="457">
        <v>0</v>
      </c>
      <c r="BF338" s="457">
        <v>0</v>
      </c>
      <c r="BG338" s="457">
        <v>0</v>
      </c>
      <c r="BH338" s="457">
        <v>0</v>
      </c>
      <c r="BI338" s="457">
        <v>0</v>
      </c>
      <c r="BJ338" s="457">
        <v>0</v>
      </c>
      <c r="BK338" s="457">
        <v>0</v>
      </c>
      <c r="BL338" s="457">
        <v>0</v>
      </c>
      <c r="BM338" s="457">
        <v>0</v>
      </c>
      <c r="BN338" s="457">
        <v>0</v>
      </c>
      <c r="BO338" s="457">
        <v>0</v>
      </c>
      <c r="BP338" s="457">
        <v>0</v>
      </c>
      <c r="BQ338" s="457">
        <v>0</v>
      </c>
      <c r="BR338" s="457">
        <v>0</v>
      </c>
      <c r="BS338" s="457">
        <v>0</v>
      </c>
      <c r="BT338" s="457">
        <v>0</v>
      </c>
      <c r="BU338" s="457">
        <v>0</v>
      </c>
      <c r="BV338" s="457">
        <v>0</v>
      </c>
      <c r="BW338" s="457">
        <v>0</v>
      </c>
      <c r="BX338" s="457">
        <v>0</v>
      </c>
      <c r="BY338" s="457">
        <v>0</v>
      </c>
      <c r="BZ338" s="457">
        <v>0</v>
      </c>
      <c r="CA338" s="457">
        <v>0</v>
      </c>
      <c r="CB338" s="457">
        <v>0</v>
      </c>
      <c r="CC338" s="457">
        <v>0</v>
      </c>
      <c r="CD338" s="457">
        <v>0</v>
      </c>
      <c r="CE338" s="457">
        <v>0</v>
      </c>
      <c r="CF338" s="457">
        <v>0</v>
      </c>
      <c r="CG338" s="457">
        <v>0</v>
      </c>
      <c r="CH338" s="457">
        <v>0</v>
      </c>
      <c r="CI338" s="457">
        <v>0</v>
      </c>
      <c r="CJ338" s="457">
        <v>0</v>
      </c>
      <c r="CK338" s="457">
        <v>0</v>
      </c>
      <c r="CL338" s="457">
        <v>0</v>
      </c>
      <c r="CM338" s="457">
        <v>0</v>
      </c>
      <c r="CN338" s="457">
        <v>0</v>
      </c>
      <c r="CO338" s="457">
        <v>0</v>
      </c>
      <c r="CP338" s="457">
        <v>0</v>
      </c>
      <c r="CQ338" s="457">
        <v>0</v>
      </c>
      <c r="CR338" s="457">
        <v>0</v>
      </c>
      <c r="CS338" s="457">
        <v>0</v>
      </c>
      <c r="CT338" s="457">
        <v>0</v>
      </c>
      <c r="CU338" s="457">
        <v>0</v>
      </c>
      <c r="CV338" s="457">
        <v>0</v>
      </c>
      <c r="CW338" s="457">
        <v>0</v>
      </c>
      <c r="CX338" s="457">
        <v>0</v>
      </c>
      <c r="CY338" s="457">
        <v>0</v>
      </c>
      <c r="CZ338" s="457">
        <v>0</v>
      </c>
      <c r="DA338" s="457">
        <v>0</v>
      </c>
      <c r="DB338" s="457">
        <v>0</v>
      </c>
      <c r="DC338" s="457">
        <v>5331</v>
      </c>
      <c r="DD338" s="457">
        <v>0</v>
      </c>
      <c r="DE338" s="457">
        <v>659</v>
      </c>
      <c r="DF338" s="457">
        <v>0</v>
      </c>
      <c r="DG338" s="457">
        <v>0</v>
      </c>
      <c r="DH338" s="457">
        <v>0</v>
      </c>
      <c r="DI338" s="457">
        <v>0</v>
      </c>
      <c r="DJ338" s="457">
        <v>0</v>
      </c>
      <c r="DK338" s="457">
        <v>0</v>
      </c>
      <c r="DL338" s="457">
        <v>0</v>
      </c>
      <c r="DM338" s="457">
        <v>0</v>
      </c>
      <c r="DN338" s="457">
        <v>0</v>
      </c>
      <c r="DO338" s="457">
        <v>0</v>
      </c>
      <c r="DP338" s="457">
        <v>0</v>
      </c>
      <c r="DQ338" s="457">
        <v>0</v>
      </c>
      <c r="DR338" s="457">
        <v>36868</v>
      </c>
      <c r="DS338" s="457">
        <v>0</v>
      </c>
      <c r="DT338" s="457">
        <v>22700</v>
      </c>
      <c r="DU338" s="457">
        <v>0</v>
      </c>
      <c r="DV338" s="457">
        <v>5814</v>
      </c>
      <c r="DW338" s="457">
        <v>8</v>
      </c>
      <c r="DX338" s="457">
        <v>0</v>
      </c>
      <c r="DY338" s="362">
        <v>0</v>
      </c>
      <c r="DZ338">
        <v>0</v>
      </c>
      <c r="EA338">
        <v>0</v>
      </c>
    </row>
    <row r="339" spans="1:131">
      <c r="A339" s="362" t="s">
        <v>2089</v>
      </c>
      <c r="B339" s="457">
        <v>0</v>
      </c>
      <c r="C339" s="457">
        <v>0</v>
      </c>
      <c r="D339" s="457">
        <v>0</v>
      </c>
      <c r="E339" s="457">
        <v>0</v>
      </c>
      <c r="F339" s="457">
        <v>0</v>
      </c>
      <c r="G339" s="457">
        <v>0</v>
      </c>
      <c r="H339" s="457">
        <v>0</v>
      </c>
      <c r="I339" s="457">
        <v>0</v>
      </c>
      <c r="J339" s="457">
        <v>0</v>
      </c>
      <c r="K339" s="457">
        <v>0</v>
      </c>
      <c r="L339" s="457">
        <v>0</v>
      </c>
      <c r="M339" s="457">
        <v>0</v>
      </c>
      <c r="N339" s="457">
        <v>0</v>
      </c>
      <c r="O339" s="457">
        <v>0</v>
      </c>
      <c r="P339" s="457">
        <v>0</v>
      </c>
      <c r="Q339" s="457">
        <v>0</v>
      </c>
      <c r="R339" s="457">
        <v>0</v>
      </c>
      <c r="S339" s="457">
        <v>0</v>
      </c>
      <c r="T339" s="457">
        <v>0</v>
      </c>
      <c r="U339" s="457">
        <v>0</v>
      </c>
      <c r="V339" s="457">
        <v>0</v>
      </c>
      <c r="W339" s="457">
        <v>0</v>
      </c>
      <c r="X339" s="457">
        <v>0</v>
      </c>
      <c r="Y339" s="457">
        <v>0</v>
      </c>
      <c r="Z339" s="457">
        <v>0</v>
      </c>
      <c r="AA339" s="457">
        <v>0</v>
      </c>
      <c r="AB339" s="457">
        <v>0</v>
      </c>
      <c r="AC339" s="457">
        <v>0</v>
      </c>
      <c r="AD339" s="457">
        <v>0</v>
      </c>
      <c r="AE339" s="457">
        <v>0</v>
      </c>
      <c r="AF339" s="457">
        <v>0</v>
      </c>
      <c r="AG339" s="457">
        <v>0</v>
      </c>
      <c r="AH339" s="457">
        <v>0</v>
      </c>
      <c r="AI339" s="457">
        <v>0</v>
      </c>
      <c r="AJ339" s="457">
        <v>0</v>
      </c>
      <c r="AK339" s="457">
        <v>0</v>
      </c>
      <c r="AL339" s="457">
        <v>0</v>
      </c>
      <c r="AM339" s="457">
        <v>0</v>
      </c>
      <c r="AN339" s="457">
        <v>0</v>
      </c>
      <c r="AO339" s="457">
        <v>0</v>
      </c>
      <c r="AP339" s="457">
        <v>0</v>
      </c>
      <c r="AQ339" s="457">
        <v>0</v>
      </c>
      <c r="AR339" s="457">
        <v>0</v>
      </c>
      <c r="AS339" s="457">
        <v>0</v>
      </c>
      <c r="AT339" s="457">
        <v>0</v>
      </c>
      <c r="AU339" s="457">
        <v>0</v>
      </c>
      <c r="AV339" s="457">
        <v>0</v>
      </c>
      <c r="AW339" s="457">
        <v>0</v>
      </c>
      <c r="AX339" s="457">
        <v>0</v>
      </c>
      <c r="AY339" s="457">
        <v>0</v>
      </c>
      <c r="AZ339" s="457">
        <v>0</v>
      </c>
      <c r="BA339" s="457">
        <v>0</v>
      </c>
      <c r="BB339" s="457">
        <v>0</v>
      </c>
      <c r="BC339" s="457">
        <v>0</v>
      </c>
      <c r="BD339" s="457">
        <v>0</v>
      </c>
      <c r="BE339" s="457">
        <v>0</v>
      </c>
      <c r="BF339" s="457">
        <v>0</v>
      </c>
      <c r="BG339" s="457">
        <v>0</v>
      </c>
      <c r="BH339" s="457">
        <v>0</v>
      </c>
      <c r="BI339" s="457">
        <v>0</v>
      </c>
      <c r="BJ339" s="457">
        <v>0</v>
      </c>
      <c r="BK339" s="457">
        <v>0</v>
      </c>
      <c r="BL339" s="457">
        <v>0</v>
      </c>
      <c r="BM339" s="457">
        <v>0</v>
      </c>
      <c r="BN339" s="457">
        <v>0</v>
      </c>
      <c r="BO339" s="457">
        <v>0</v>
      </c>
      <c r="BP339" s="457">
        <v>0</v>
      </c>
      <c r="BQ339" s="457">
        <v>0</v>
      </c>
      <c r="BR339" s="457">
        <v>0</v>
      </c>
      <c r="BS339" s="457">
        <v>0</v>
      </c>
      <c r="BT339" s="457">
        <v>0</v>
      </c>
      <c r="BU339" s="457">
        <v>0</v>
      </c>
      <c r="BV339" s="457">
        <v>0</v>
      </c>
      <c r="BW339" s="457">
        <v>0</v>
      </c>
      <c r="BX339" s="457">
        <v>0</v>
      </c>
      <c r="BY339" s="457">
        <v>0</v>
      </c>
      <c r="BZ339" s="457">
        <v>0</v>
      </c>
      <c r="CA339" s="457">
        <v>0</v>
      </c>
      <c r="CB339" s="457">
        <v>0</v>
      </c>
      <c r="CC339" s="457">
        <v>0</v>
      </c>
      <c r="CD339" s="457">
        <v>0</v>
      </c>
      <c r="CE339" s="457">
        <v>0</v>
      </c>
      <c r="CF339" s="457">
        <v>0</v>
      </c>
      <c r="CG339" s="457">
        <v>0</v>
      </c>
      <c r="CH339" s="457">
        <v>0</v>
      </c>
      <c r="CI339" s="457">
        <v>0</v>
      </c>
      <c r="CJ339" s="457">
        <v>0</v>
      </c>
      <c r="CK339" s="457">
        <v>0</v>
      </c>
      <c r="CL339" s="457">
        <v>0</v>
      </c>
      <c r="CM339" s="457">
        <v>0</v>
      </c>
      <c r="CN339" s="457">
        <v>0</v>
      </c>
      <c r="CO339" s="457">
        <v>0</v>
      </c>
      <c r="CP339" s="457">
        <v>0</v>
      </c>
      <c r="CQ339" s="457">
        <v>0</v>
      </c>
      <c r="CR339" s="457">
        <v>0</v>
      </c>
      <c r="CS339" s="457">
        <v>0</v>
      </c>
      <c r="CT339" s="457">
        <v>0</v>
      </c>
      <c r="CU339" s="457">
        <v>0</v>
      </c>
      <c r="CV339" s="457">
        <v>0</v>
      </c>
      <c r="CW339" s="457">
        <v>0</v>
      </c>
      <c r="CX339" s="457">
        <v>0</v>
      </c>
      <c r="CY339" s="457">
        <v>0</v>
      </c>
      <c r="CZ339" s="457">
        <v>0</v>
      </c>
      <c r="DA339" s="457">
        <v>0</v>
      </c>
      <c r="DB339" s="457">
        <v>0</v>
      </c>
      <c r="DC339" s="457">
        <v>20681</v>
      </c>
      <c r="DD339" s="457">
        <v>0</v>
      </c>
      <c r="DE339" s="457">
        <v>0</v>
      </c>
      <c r="DF339" s="457">
        <v>0</v>
      </c>
      <c r="DG339" s="457">
        <v>0</v>
      </c>
      <c r="DH339" s="457">
        <v>0</v>
      </c>
      <c r="DI339" s="457">
        <v>0</v>
      </c>
      <c r="DJ339" s="457">
        <v>0</v>
      </c>
      <c r="DK339" s="457">
        <v>0</v>
      </c>
      <c r="DL339" s="457">
        <v>0</v>
      </c>
      <c r="DM339" s="457">
        <v>0</v>
      </c>
      <c r="DN339" s="457">
        <v>0</v>
      </c>
      <c r="DO339" s="457">
        <v>0</v>
      </c>
      <c r="DP339" s="457">
        <v>0</v>
      </c>
      <c r="DQ339" s="457">
        <v>0</v>
      </c>
      <c r="DR339" s="457">
        <v>42314</v>
      </c>
      <c r="DS339" s="457">
        <v>0</v>
      </c>
      <c r="DT339" s="457">
        <v>36896</v>
      </c>
      <c r="DU339" s="457">
        <v>0</v>
      </c>
      <c r="DV339" s="457">
        <v>14270</v>
      </c>
      <c r="DW339" s="457">
        <v>77</v>
      </c>
      <c r="DX339" s="457">
        <v>0</v>
      </c>
      <c r="DY339" s="362">
        <v>0</v>
      </c>
      <c r="DZ339">
        <v>0</v>
      </c>
      <c r="EA339">
        <v>0</v>
      </c>
    </row>
    <row r="340" spans="1:131">
      <c r="A340" s="362" t="s">
        <v>2636</v>
      </c>
      <c r="B340" s="457">
        <v>0</v>
      </c>
      <c r="C340" s="457">
        <v>0</v>
      </c>
      <c r="D340" s="457">
        <v>0</v>
      </c>
      <c r="E340" s="457">
        <v>0</v>
      </c>
      <c r="F340" s="457">
        <v>0</v>
      </c>
      <c r="G340" s="457">
        <v>0</v>
      </c>
      <c r="H340" s="457">
        <v>0</v>
      </c>
      <c r="I340" s="457">
        <v>0</v>
      </c>
      <c r="J340" s="457">
        <v>0</v>
      </c>
      <c r="K340" s="457">
        <v>0</v>
      </c>
      <c r="L340" s="457">
        <v>0</v>
      </c>
      <c r="M340" s="457">
        <v>0</v>
      </c>
      <c r="N340" s="457">
        <v>0</v>
      </c>
      <c r="O340" s="457">
        <v>0</v>
      </c>
      <c r="P340" s="457">
        <v>0</v>
      </c>
      <c r="Q340" s="457">
        <v>0</v>
      </c>
      <c r="R340" s="457">
        <v>0</v>
      </c>
      <c r="S340" s="457">
        <v>0</v>
      </c>
      <c r="T340" s="457">
        <v>0</v>
      </c>
      <c r="U340" s="457">
        <v>0</v>
      </c>
      <c r="V340" s="457">
        <v>0</v>
      </c>
      <c r="W340" s="457">
        <v>0</v>
      </c>
      <c r="X340" s="457">
        <v>0</v>
      </c>
      <c r="Y340" s="457">
        <v>0</v>
      </c>
      <c r="Z340" s="457">
        <v>0</v>
      </c>
      <c r="AA340" s="457">
        <v>0</v>
      </c>
      <c r="AB340" s="457">
        <v>0</v>
      </c>
      <c r="AC340" s="457">
        <v>0</v>
      </c>
      <c r="AD340" s="457">
        <v>0</v>
      </c>
      <c r="AE340" s="457">
        <v>0</v>
      </c>
      <c r="AF340" s="457">
        <v>0</v>
      </c>
      <c r="AG340" s="457">
        <v>0</v>
      </c>
      <c r="AH340" s="457">
        <v>0</v>
      </c>
      <c r="AI340" s="457">
        <v>0</v>
      </c>
      <c r="AJ340" s="457">
        <v>0</v>
      </c>
      <c r="AK340" s="457">
        <v>0</v>
      </c>
      <c r="AL340" s="457">
        <v>0</v>
      </c>
      <c r="AM340" s="457">
        <v>0</v>
      </c>
      <c r="AN340" s="457">
        <v>0</v>
      </c>
      <c r="AO340" s="457">
        <v>0</v>
      </c>
      <c r="AP340" s="457">
        <v>0</v>
      </c>
      <c r="AQ340" s="457">
        <v>0</v>
      </c>
      <c r="AR340" s="457">
        <v>0</v>
      </c>
      <c r="AS340" s="457">
        <v>0</v>
      </c>
      <c r="AT340" s="457">
        <v>0</v>
      </c>
      <c r="AU340" s="457">
        <v>0</v>
      </c>
      <c r="AV340" s="457">
        <v>0</v>
      </c>
      <c r="AW340" s="457">
        <v>0</v>
      </c>
      <c r="AX340" s="457">
        <v>0</v>
      </c>
      <c r="AY340" s="457">
        <v>0</v>
      </c>
      <c r="AZ340" s="457">
        <v>0</v>
      </c>
      <c r="BA340" s="457">
        <v>0</v>
      </c>
      <c r="BB340" s="457">
        <v>0</v>
      </c>
      <c r="BC340" s="457">
        <v>0</v>
      </c>
      <c r="BD340" s="457">
        <v>0</v>
      </c>
      <c r="BE340" s="457">
        <v>0</v>
      </c>
      <c r="BF340" s="457">
        <v>0</v>
      </c>
      <c r="BG340" s="457">
        <v>0</v>
      </c>
      <c r="BH340" s="457">
        <v>0</v>
      </c>
      <c r="BI340" s="457">
        <v>0</v>
      </c>
      <c r="BJ340" s="457">
        <v>0</v>
      </c>
      <c r="BK340" s="457">
        <v>0</v>
      </c>
      <c r="BL340" s="457">
        <v>0</v>
      </c>
      <c r="BM340" s="457">
        <v>0</v>
      </c>
      <c r="BN340" s="457">
        <v>0</v>
      </c>
      <c r="BO340" s="457">
        <v>0</v>
      </c>
      <c r="BP340" s="457">
        <v>0</v>
      </c>
      <c r="BQ340" s="457">
        <v>0</v>
      </c>
      <c r="BR340" s="457">
        <v>0</v>
      </c>
      <c r="BS340" s="457">
        <v>0</v>
      </c>
      <c r="BT340" s="457">
        <v>0</v>
      </c>
      <c r="BU340" s="457">
        <v>0</v>
      </c>
      <c r="BV340" s="457">
        <v>0</v>
      </c>
      <c r="BW340" s="457">
        <v>0</v>
      </c>
      <c r="BX340" s="457">
        <v>0</v>
      </c>
      <c r="BY340" s="457">
        <v>0</v>
      </c>
      <c r="BZ340" s="457">
        <v>0</v>
      </c>
      <c r="CA340" s="457">
        <v>0</v>
      </c>
      <c r="CB340" s="457">
        <v>0</v>
      </c>
      <c r="CC340" s="457">
        <v>0</v>
      </c>
      <c r="CD340" s="457">
        <v>0</v>
      </c>
      <c r="CE340" s="457">
        <v>0</v>
      </c>
      <c r="CF340" s="457">
        <v>0</v>
      </c>
      <c r="CG340" s="457">
        <v>0</v>
      </c>
      <c r="CH340" s="457">
        <v>0</v>
      </c>
      <c r="CI340" s="457">
        <v>0</v>
      </c>
      <c r="CJ340" s="457">
        <v>0</v>
      </c>
      <c r="CK340" s="457">
        <v>0</v>
      </c>
      <c r="CL340" s="457">
        <v>0</v>
      </c>
      <c r="CM340" s="457">
        <v>0</v>
      </c>
      <c r="CN340" s="457">
        <v>0</v>
      </c>
      <c r="CO340" s="457">
        <v>0</v>
      </c>
      <c r="CP340" s="457">
        <v>0</v>
      </c>
      <c r="CQ340" s="457">
        <v>0</v>
      </c>
      <c r="CR340" s="457">
        <v>0</v>
      </c>
      <c r="CS340" s="457">
        <v>0</v>
      </c>
      <c r="CT340" s="457">
        <v>0</v>
      </c>
      <c r="CU340" s="457">
        <v>0</v>
      </c>
      <c r="CV340" s="457">
        <v>0</v>
      </c>
      <c r="CW340" s="457">
        <v>0</v>
      </c>
      <c r="CX340" s="457">
        <v>0</v>
      </c>
      <c r="CY340" s="457">
        <v>0</v>
      </c>
      <c r="CZ340" s="457">
        <v>0</v>
      </c>
      <c r="DA340" s="457">
        <v>0</v>
      </c>
      <c r="DB340" s="457">
        <v>0</v>
      </c>
      <c r="DC340" s="457">
        <v>11750</v>
      </c>
      <c r="DD340" s="457">
        <v>0</v>
      </c>
      <c r="DE340" s="457">
        <v>132</v>
      </c>
      <c r="DF340" s="457">
        <v>0</v>
      </c>
      <c r="DG340" s="457">
        <v>0</v>
      </c>
      <c r="DH340" s="457">
        <v>0</v>
      </c>
      <c r="DI340" s="457">
        <v>0</v>
      </c>
      <c r="DJ340" s="457">
        <v>0</v>
      </c>
      <c r="DK340" s="457">
        <v>0</v>
      </c>
      <c r="DL340" s="457">
        <v>0</v>
      </c>
      <c r="DM340" s="457">
        <v>0</v>
      </c>
      <c r="DN340" s="457">
        <v>0</v>
      </c>
      <c r="DO340" s="457">
        <v>0</v>
      </c>
      <c r="DP340" s="457">
        <v>0</v>
      </c>
      <c r="DQ340" s="457">
        <v>0</v>
      </c>
      <c r="DR340" s="457">
        <v>104694</v>
      </c>
      <c r="DS340" s="457">
        <v>0</v>
      </c>
      <c r="DT340" s="457">
        <v>48136</v>
      </c>
      <c r="DU340" s="457">
        <v>50623</v>
      </c>
      <c r="DV340" s="457">
        <v>14225</v>
      </c>
      <c r="DW340" s="457">
        <v>0</v>
      </c>
      <c r="DX340" s="457">
        <v>0</v>
      </c>
      <c r="DY340" s="362">
        <v>0</v>
      </c>
      <c r="DZ340">
        <v>0</v>
      </c>
      <c r="EA340">
        <v>0</v>
      </c>
    </row>
    <row r="341" spans="1:131">
      <c r="A341" s="362" t="s">
        <v>2930</v>
      </c>
      <c r="B341" s="457">
        <v>0</v>
      </c>
      <c r="C341" s="457">
        <v>0</v>
      </c>
      <c r="D341" s="457">
        <v>0</v>
      </c>
      <c r="E341" s="457">
        <v>0</v>
      </c>
      <c r="F341" s="457">
        <v>0</v>
      </c>
      <c r="G341" s="457">
        <v>0</v>
      </c>
      <c r="H341" s="457">
        <v>0</v>
      </c>
      <c r="I341" s="457">
        <v>0</v>
      </c>
      <c r="J341" s="457">
        <v>0</v>
      </c>
      <c r="K341" s="457">
        <v>0</v>
      </c>
      <c r="L341" s="457">
        <v>0</v>
      </c>
      <c r="M341" s="457">
        <v>0</v>
      </c>
      <c r="N341" s="457">
        <v>0</v>
      </c>
      <c r="O341" s="457">
        <v>0</v>
      </c>
      <c r="P341" s="457">
        <v>0</v>
      </c>
      <c r="Q341" s="457">
        <v>0</v>
      </c>
      <c r="R341" s="457">
        <v>0</v>
      </c>
      <c r="S341" s="457">
        <v>0</v>
      </c>
      <c r="T341" s="457">
        <v>0</v>
      </c>
      <c r="U341" s="457">
        <v>0</v>
      </c>
      <c r="V341" s="457">
        <v>0</v>
      </c>
      <c r="W341" s="457">
        <v>0</v>
      </c>
      <c r="X341" s="457">
        <v>0</v>
      </c>
      <c r="Y341" s="457">
        <v>0</v>
      </c>
      <c r="Z341" s="457">
        <v>0</v>
      </c>
      <c r="AA341" s="457">
        <v>0</v>
      </c>
      <c r="AB341" s="457">
        <v>0</v>
      </c>
      <c r="AC341" s="457">
        <v>0</v>
      </c>
      <c r="AD341" s="457">
        <v>0</v>
      </c>
      <c r="AE341" s="457">
        <v>0</v>
      </c>
      <c r="AF341" s="457">
        <v>0</v>
      </c>
      <c r="AG341" s="457">
        <v>0</v>
      </c>
      <c r="AH341" s="457">
        <v>0</v>
      </c>
      <c r="AI341" s="457">
        <v>0</v>
      </c>
      <c r="AJ341" s="457">
        <v>0</v>
      </c>
      <c r="AK341" s="457">
        <v>0</v>
      </c>
      <c r="AL341" s="457">
        <v>0</v>
      </c>
      <c r="AM341" s="457">
        <v>0</v>
      </c>
      <c r="AN341" s="457">
        <v>0</v>
      </c>
      <c r="AO341" s="457">
        <v>0</v>
      </c>
      <c r="AP341" s="457">
        <v>0</v>
      </c>
      <c r="AQ341" s="457">
        <v>0</v>
      </c>
      <c r="AR341" s="457">
        <v>0</v>
      </c>
      <c r="AS341" s="457">
        <v>0</v>
      </c>
      <c r="AT341" s="457">
        <v>0</v>
      </c>
      <c r="AU341" s="457">
        <v>0</v>
      </c>
      <c r="AV341" s="457">
        <v>0</v>
      </c>
      <c r="AW341" s="457">
        <v>0</v>
      </c>
      <c r="AX341" s="457">
        <v>0</v>
      </c>
      <c r="AY341" s="457">
        <v>0</v>
      </c>
      <c r="AZ341" s="457">
        <v>0</v>
      </c>
      <c r="BA341" s="457">
        <v>0</v>
      </c>
      <c r="BB341" s="457">
        <v>0</v>
      </c>
      <c r="BC341" s="457">
        <v>0</v>
      </c>
      <c r="BD341" s="457">
        <v>0</v>
      </c>
      <c r="BE341" s="457">
        <v>0</v>
      </c>
      <c r="BF341" s="457">
        <v>0</v>
      </c>
      <c r="BG341" s="457">
        <v>0</v>
      </c>
      <c r="BH341" s="457">
        <v>0</v>
      </c>
      <c r="BI341" s="457">
        <v>0</v>
      </c>
      <c r="BJ341" s="457">
        <v>0</v>
      </c>
      <c r="BK341" s="457">
        <v>0</v>
      </c>
      <c r="BL341" s="457">
        <v>0</v>
      </c>
      <c r="BM341" s="457">
        <v>0</v>
      </c>
      <c r="BN341" s="457">
        <v>0</v>
      </c>
      <c r="BO341" s="457">
        <v>0</v>
      </c>
      <c r="BP341" s="457">
        <v>0</v>
      </c>
      <c r="BQ341" s="457">
        <v>0</v>
      </c>
      <c r="BR341" s="457">
        <v>0</v>
      </c>
      <c r="BS341" s="457">
        <v>0</v>
      </c>
      <c r="BT341" s="457">
        <v>0</v>
      </c>
      <c r="BU341" s="457">
        <v>0</v>
      </c>
      <c r="BV341" s="457">
        <v>0</v>
      </c>
      <c r="BW341" s="457">
        <v>0</v>
      </c>
      <c r="BX341" s="457">
        <v>0</v>
      </c>
      <c r="BY341" s="457">
        <v>0</v>
      </c>
      <c r="BZ341" s="457">
        <v>0</v>
      </c>
      <c r="CA341" s="457">
        <v>0</v>
      </c>
      <c r="CB341" s="457">
        <v>0</v>
      </c>
      <c r="CC341" s="457">
        <v>0</v>
      </c>
      <c r="CD341" s="457">
        <v>0</v>
      </c>
      <c r="CE341" s="457">
        <v>0</v>
      </c>
      <c r="CF341" s="457">
        <v>0</v>
      </c>
      <c r="CG341" s="457">
        <v>0</v>
      </c>
      <c r="CH341" s="457">
        <v>0</v>
      </c>
      <c r="CI341" s="457">
        <v>0</v>
      </c>
      <c r="CJ341" s="457">
        <v>0</v>
      </c>
      <c r="CK341" s="457">
        <v>0</v>
      </c>
      <c r="CL341" s="457">
        <v>0</v>
      </c>
      <c r="CM341" s="457">
        <v>0</v>
      </c>
      <c r="CN341" s="457">
        <v>0</v>
      </c>
      <c r="CO341" s="457">
        <v>0</v>
      </c>
      <c r="CP341" s="457">
        <v>0</v>
      </c>
      <c r="CQ341" s="457">
        <v>0</v>
      </c>
      <c r="CR341" s="457">
        <v>0</v>
      </c>
      <c r="CS341" s="457">
        <v>0</v>
      </c>
      <c r="CT341" s="457">
        <v>0</v>
      </c>
      <c r="CU341" s="457">
        <v>0</v>
      </c>
      <c r="CV341" s="457">
        <v>0</v>
      </c>
      <c r="CW341" s="457">
        <v>0</v>
      </c>
      <c r="CX341" s="457">
        <v>0</v>
      </c>
      <c r="CY341" s="457">
        <v>0</v>
      </c>
      <c r="CZ341" s="457">
        <v>0</v>
      </c>
      <c r="DA341" s="457">
        <v>0</v>
      </c>
      <c r="DB341" s="457">
        <v>0</v>
      </c>
      <c r="DC341" s="457">
        <v>6802</v>
      </c>
      <c r="DD341" s="457">
        <v>0</v>
      </c>
      <c r="DE341" s="457">
        <v>829</v>
      </c>
      <c r="DF341" s="457">
        <v>0</v>
      </c>
      <c r="DG341" s="457">
        <v>0</v>
      </c>
      <c r="DH341" s="457">
        <v>0</v>
      </c>
      <c r="DI341" s="457">
        <v>0</v>
      </c>
      <c r="DJ341" s="457">
        <v>0</v>
      </c>
      <c r="DK341" s="457">
        <v>0</v>
      </c>
      <c r="DL341" s="457">
        <v>0</v>
      </c>
      <c r="DM341" s="457">
        <v>0</v>
      </c>
      <c r="DN341" s="457">
        <v>0</v>
      </c>
      <c r="DO341" s="457">
        <v>0</v>
      </c>
      <c r="DP341" s="457">
        <v>0</v>
      </c>
      <c r="DQ341" s="457">
        <v>0</v>
      </c>
      <c r="DR341" s="457">
        <v>34056</v>
      </c>
      <c r="DS341" s="457">
        <v>0</v>
      </c>
      <c r="DT341" s="457">
        <v>5564</v>
      </c>
      <c r="DU341" s="457">
        <v>20549</v>
      </c>
      <c r="DV341" s="457">
        <v>32150</v>
      </c>
      <c r="DW341" s="457">
        <v>2891</v>
      </c>
      <c r="DX341" s="457">
        <v>0</v>
      </c>
      <c r="DY341" s="362">
        <v>0</v>
      </c>
      <c r="DZ341">
        <v>0</v>
      </c>
      <c r="EA341">
        <v>0</v>
      </c>
    </row>
    <row r="342" spans="1:131">
      <c r="A342" s="362" t="s">
        <v>1988</v>
      </c>
      <c r="B342" s="457">
        <v>0</v>
      </c>
      <c r="C342" s="457">
        <v>0</v>
      </c>
      <c r="D342" s="457">
        <v>0</v>
      </c>
      <c r="E342" s="457">
        <v>0</v>
      </c>
      <c r="F342" s="457">
        <v>0</v>
      </c>
      <c r="G342" s="457">
        <v>0</v>
      </c>
      <c r="H342" s="457">
        <v>0</v>
      </c>
      <c r="I342" s="457">
        <v>0</v>
      </c>
      <c r="J342" s="457">
        <v>0</v>
      </c>
      <c r="K342" s="457">
        <v>0</v>
      </c>
      <c r="L342" s="457">
        <v>0</v>
      </c>
      <c r="M342" s="457">
        <v>0</v>
      </c>
      <c r="N342" s="457">
        <v>0</v>
      </c>
      <c r="O342" s="457">
        <v>0</v>
      </c>
      <c r="P342" s="457">
        <v>0</v>
      </c>
      <c r="Q342" s="457">
        <v>0</v>
      </c>
      <c r="R342" s="457">
        <v>0</v>
      </c>
      <c r="S342" s="457">
        <v>0</v>
      </c>
      <c r="T342" s="457">
        <v>0</v>
      </c>
      <c r="U342" s="457">
        <v>0</v>
      </c>
      <c r="V342" s="457">
        <v>0</v>
      </c>
      <c r="W342" s="457">
        <v>0</v>
      </c>
      <c r="X342" s="457">
        <v>0</v>
      </c>
      <c r="Y342" s="457">
        <v>0</v>
      </c>
      <c r="Z342" s="457">
        <v>0</v>
      </c>
      <c r="AA342" s="457">
        <v>0</v>
      </c>
      <c r="AB342" s="457">
        <v>0</v>
      </c>
      <c r="AC342" s="457">
        <v>0</v>
      </c>
      <c r="AD342" s="457">
        <v>0</v>
      </c>
      <c r="AE342" s="457">
        <v>0</v>
      </c>
      <c r="AF342" s="457">
        <v>0</v>
      </c>
      <c r="AG342" s="457">
        <v>0</v>
      </c>
      <c r="AH342" s="457">
        <v>0</v>
      </c>
      <c r="AI342" s="457">
        <v>0</v>
      </c>
      <c r="AJ342" s="457">
        <v>0</v>
      </c>
      <c r="AK342" s="457">
        <v>0</v>
      </c>
      <c r="AL342" s="457">
        <v>0</v>
      </c>
      <c r="AM342" s="457">
        <v>0</v>
      </c>
      <c r="AN342" s="457">
        <v>0</v>
      </c>
      <c r="AO342" s="457">
        <v>0</v>
      </c>
      <c r="AP342" s="457">
        <v>0</v>
      </c>
      <c r="AQ342" s="457">
        <v>0</v>
      </c>
      <c r="AR342" s="457">
        <v>0</v>
      </c>
      <c r="AS342" s="457">
        <v>0</v>
      </c>
      <c r="AT342" s="457">
        <v>0</v>
      </c>
      <c r="AU342" s="457">
        <v>0</v>
      </c>
      <c r="AV342" s="457">
        <v>0</v>
      </c>
      <c r="AW342" s="457">
        <v>0</v>
      </c>
      <c r="AX342" s="457">
        <v>0</v>
      </c>
      <c r="AY342" s="457">
        <v>0</v>
      </c>
      <c r="AZ342" s="457">
        <v>0</v>
      </c>
      <c r="BA342" s="457">
        <v>0</v>
      </c>
      <c r="BB342" s="457">
        <v>0</v>
      </c>
      <c r="BC342" s="457">
        <v>0</v>
      </c>
      <c r="BD342" s="457">
        <v>0</v>
      </c>
      <c r="BE342" s="457">
        <v>0</v>
      </c>
      <c r="BF342" s="457">
        <v>0</v>
      </c>
      <c r="BG342" s="457">
        <v>0</v>
      </c>
      <c r="BH342" s="457">
        <v>0</v>
      </c>
      <c r="BI342" s="457">
        <v>0</v>
      </c>
      <c r="BJ342" s="457">
        <v>0</v>
      </c>
      <c r="BK342" s="457">
        <v>0</v>
      </c>
      <c r="BL342" s="457">
        <v>0</v>
      </c>
      <c r="BM342" s="457">
        <v>0</v>
      </c>
      <c r="BN342" s="457">
        <v>0</v>
      </c>
      <c r="BO342" s="457">
        <v>0</v>
      </c>
      <c r="BP342" s="457">
        <v>0</v>
      </c>
      <c r="BQ342" s="457">
        <v>0</v>
      </c>
      <c r="BR342" s="457">
        <v>0</v>
      </c>
      <c r="BS342" s="457">
        <v>0</v>
      </c>
      <c r="BT342" s="457">
        <v>0</v>
      </c>
      <c r="BU342" s="457">
        <v>0</v>
      </c>
      <c r="BV342" s="457">
        <v>0</v>
      </c>
      <c r="BW342" s="457">
        <v>0</v>
      </c>
      <c r="BX342" s="457">
        <v>0</v>
      </c>
      <c r="BY342" s="457">
        <v>0</v>
      </c>
      <c r="BZ342" s="457">
        <v>0</v>
      </c>
      <c r="CA342" s="457">
        <v>0</v>
      </c>
      <c r="CB342" s="457">
        <v>0</v>
      </c>
      <c r="CC342" s="457">
        <v>0</v>
      </c>
      <c r="CD342" s="457">
        <v>0</v>
      </c>
      <c r="CE342" s="457">
        <v>0</v>
      </c>
      <c r="CF342" s="457">
        <v>0</v>
      </c>
      <c r="CG342" s="457">
        <v>0</v>
      </c>
      <c r="CH342" s="457">
        <v>0</v>
      </c>
      <c r="CI342" s="457">
        <v>0</v>
      </c>
      <c r="CJ342" s="457">
        <v>0</v>
      </c>
      <c r="CK342" s="457">
        <v>0</v>
      </c>
      <c r="CL342" s="457">
        <v>0</v>
      </c>
      <c r="CM342" s="457">
        <v>0</v>
      </c>
      <c r="CN342" s="457">
        <v>0</v>
      </c>
      <c r="CO342" s="457">
        <v>0</v>
      </c>
      <c r="CP342" s="457">
        <v>0</v>
      </c>
      <c r="CQ342" s="457">
        <v>0</v>
      </c>
      <c r="CR342" s="457">
        <v>0</v>
      </c>
      <c r="CS342" s="457">
        <v>0</v>
      </c>
      <c r="CT342" s="457">
        <v>0</v>
      </c>
      <c r="CU342" s="457">
        <v>0</v>
      </c>
      <c r="CV342" s="457">
        <v>0</v>
      </c>
      <c r="CW342" s="457">
        <v>0</v>
      </c>
      <c r="CX342" s="457">
        <v>0</v>
      </c>
      <c r="CY342" s="457">
        <v>0</v>
      </c>
      <c r="CZ342" s="457">
        <v>0</v>
      </c>
      <c r="DA342" s="457">
        <v>0</v>
      </c>
      <c r="DB342" s="457">
        <v>0</v>
      </c>
      <c r="DC342" s="457">
        <v>5772</v>
      </c>
      <c r="DD342" s="457">
        <v>0</v>
      </c>
      <c r="DE342" s="457">
        <v>6</v>
      </c>
      <c r="DF342" s="457">
        <v>0</v>
      </c>
      <c r="DG342" s="457">
        <v>0</v>
      </c>
      <c r="DH342" s="457">
        <v>0</v>
      </c>
      <c r="DI342" s="457">
        <v>0</v>
      </c>
      <c r="DJ342" s="457">
        <v>0</v>
      </c>
      <c r="DK342" s="457">
        <v>0</v>
      </c>
      <c r="DL342" s="457">
        <v>0</v>
      </c>
      <c r="DM342" s="457">
        <v>0</v>
      </c>
      <c r="DN342" s="457">
        <v>0</v>
      </c>
      <c r="DO342" s="457">
        <v>0</v>
      </c>
      <c r="DP342" s="457">
        <v>0</v>
      </c>
      <c r="DQ342" s="457">
        <v>0</v>
      </c>
      <c r="DR342" s="457">
        <v>47893</v>
      </c>
      <c r="DS342" s="457">
        <v>0</v>
      </c>
      <c r="DT342" s="457">
        <v>47738</v>
      </c>
      <c r="DU342" s="457">
        <v>0</v>
      </c>
      <c r="DV342" s="457">
        <v>9374</v>
      </c>
      <c r="DW342" s="457">
        <v>0</v>
      </c>
      <c r="DX342" s="457">
        <v>0</v>
      </c>
      <c r="DY342" s="362">
        <v>0</v>
      </c>
      <c r="DZ342">
        <v>0</v>
      </c>
      <c r="EA342">
        <v>0</v>
      </c>
    </row>
    <row r="343" spans="1:131">
      <c r="A343" s="362" t="s">
        <v>2424</v>
      </c>
      <c r="B343" s="457">
        <v>0</v>
      </c>
      <c r="C343" s="457">
        <v>0</v>
      </c>
      <c r="D343" s="457">
        <v>0</v>
      </c>
      <c r="E343" s="457">
        <v>0</v>
      </c>
      <c r="F343" s="457">
        <v>0</v>
      </c>
      <c r="G343" s="457">
        <v>0</v>
      </c>
      <c r="H343" s="457">
        <v>0</v>
      </c>
      <c r="I343" s="457">
        <v>0</v>
      </c>
      <c r="J343" s="457">
        <v>0</v>
      </c>
      <c r="K343" s="457">
        <v>0</v>
      </c>
      <c r="L343" s="457">
        <v>0</v>
      </c>
      <c r="M343" s="457">
        <v>0</v>
      </c>
      <c r="N343" s="457">
        <v>0</v>
      </c>
      <c r="O343" s="457">
        <v>0</v>
      </c>
      <c r="P343" s="457">
        <v>0</v>
      </c>
      <c r="Q343" s="457">
        <v>0</v>
      </c>
      <c r="R343" s="457">
        <v>0</v>
      </c>
      <c r="S343" s="457">
        <v>0</v>
      </c>
      <c r="T343" s="457">
        <v>0</v>
      </c>
      <c r="U343" s="457">
        <v>0</v>
      </c>
      <c r="V343" s="457">
        <v>0</v>
      </c>
      <c r="W343" s="457">
        <v>0</v>
      </c>
      <c r="X343" s="457">
        <v>0</v>
      </c>
      <c r="Y343" s="457">
        <v>0</v>
      </c>
      <c r="Z343" s="457">
        <v>0</v>
      </c>
      <c r="AA343" s="457">
        <v>0</v>
      </c>
      <c r="AB343" s="457">
        <v>0</v>
      </c>
      <c r="AC343" s="457">
        <v>0</v>
      </c>
      <c r="AD343" s="457">
        <v>0</v>
      </c>
      <c r="AE343" s="457">
        <v>0</v>
      </c>
      <c r="AF343" s="457">
        <v>0</v>
      </c>
      <c r="AG343" s="457">
        <v>0</v>
      </c>
      <c r="AH343" s="457">
        <v>0</v>
      </c>
      <c r="AI343" s="457">
        <v>0</v>
      </c>
      <c r="AJ343" s="457">
        <v>0</v>
      </c>
      <c r="AK343" s="457">
        <v>0</v>
      </c>
      <c r="AL343" s="457">
        <v>0</v>
      </c>
      <c r="AM343" s="457">
        <v>0</v>
      </c>
      <c r="AN343" s="457">
        <v>0</v>
      </c>
      <c r="AO343" s="457">
        <v>0</v>
      </c>
      <c r="AP343" s="457">
        <v>0</v>
      </c>
      <c r="AQ343" s="457">
        <v>0</v>
      </c>
      <c r="AR343" s="457">
        <v>0</v>
      </c>
      <c r="AS343" s="457">
        <v>0</v>
      </c>
      <c r="AT343" s="457">
        <v>0</v>
      </c>
      <c r="AU343" s="457">
        <v>0</v>
      </c>
      <c r="AV343" s="457">
        <v>0</v>
      </c>
      <c r="AW343" s="457">
        <v>0</v>
      </c>
      <c r="AX343" s="457">
        <v>0</v>
      </c>
      <c r="AY343" s="457">
        <v>0</v>
      </c>
      <c r="AZ343" s="457">
        <v>0</v>
      </c>
      <c r="BA343" s="457">
        <v>0</v>
      </c>
      <c r="BB343" s="457">
        <v>0</v>
      </c>
      <c r="BC343" s="457">
        <v>0</v>
      </c>
      <c r="BD343" s="457">
        <v>0</v>
      </c>
      <c r="BE343" s="457">
        <v>0</v>
      </c>
      <c r="BF343" s="457">
        <v>0</v>
      </c>
      <c r="BG343" s="457">
        <v>0</v>
      </c>
      <c r="BH343" s="457">
        <v>0</v>
      </c>
      <c r="BI343" s="457">
        <v>0</v>
      </c>
      <c r="BJ343" s="457">
        <v>0</v>
      </c>
      <c r="BK343" s="457">
        <v>0</v>
      </c>
      <c r="BL343" s="457">
        <v>0</v>
      </c>
      <c r="BM343" s="457">
        <v>0</v>
      </c>
      <c r="BN343" s="457">
        <v>0</v>
      </c>
      <c r="BO343" s="457">
        <v>0</v>
      </c>
      <c r="BP343" s="457">
        <v>0</v>
      </c>
      <c r="BQ343" s="457">
        <v>0</v>
      </c>
      <c r="BR343" s="457">
        <v>0</v>
      </c>
      <c r="BS343" s="457">
        <v>0</v>
      </c>
      <c r="BT343" s="457">
        <v>0</v>
      </c>
      <c r="BU343" s="457">
        <v>0</v>
      </c>
      <c r="BV343" s="457">
        <v>0</v>
      </c>
      <c r="BW343" s="457">
        <v>0</v>
      </c>
      <c r="BX343" s="457">
        <v>0</v>
      </c>
      <c r="BY343" s="457">
        <v>0</v>
      </c>
      <c r="BZ343" s="457">
        <v>0</v>
      </c>
      <c r="CA343" s="457">
        <v>0</v>
      </c>
      <c r="CB343" s="457">
        <v>0</v>
      </c>
      <c r="CC343" s="457">
        <v>0</v>
      </c>
      <c r="CD343" s="457">
        <v>0</v>
      </c>
      <c r="CE343" s="457">
        <v>0</v>
      </c>
      <c r="CF343" s="457">
        <v>0</v>
      </c>
      <c r="CG343" s="457">
        <v>0</v>
      </c>
      <c r="CH343" s="457">
        <v>0</v>
      </c>
      <c r="CI343" s="457">
        <v>0</v>
      </c>
      <c r="CJ343" s="457">
        <v>0</v>
      </c>
      <c r="CK343" s="457">
        <v>0</v>
      </c>
      <c r="CL343" s="457">
        <v>0</v>
      </c>
      <c r="CM343" s="457">
        <v>0</v>
      </c>
      <c r="CN343" s="457">
        <v>0</v>
      </c>
      <c r="CO343" s="457">
        <v>0</v>
      </c>
      <c r="CP343" s="457">
        <v>0</v>
      </c>
      <c r="CQ343" s="457">
        <v>0</v>
      </c>
      <c r="CR343" s="457">
        <v>0</v>
      </c>
      <c r="CS343" s="457">
        <v>0</v>
      </c>
      <c r="CT343" s="457">
        <v>0</v>
      </c>
      <c r="CU343" s="457">
        <v>0</v>
      </c>
      <c r="CV343" s="457">
        <v>0</v>
      </c>
      <c r="CW343" s="457">
        <v>0</v>
      </c>
      <c r="CX343" s="457">
        <v>0</v>
      </c>
      <c r="CY343" s="457">
        <v>0</v>
      </c>
      <c r="CZ343" s="457">
        <v>0</v>
      </c>
      <c r="DA343" s="457">
        <v>0</v>
      </c>
      <c r="DB343" s="457">
        <v>0</v>
      </c>
      <c r="DC343" s="457">
        <v>36198</v>
      </c>
      <c r="DD343" s="457">
        <v>0</v>
      </c>
      <c r="DE343" s="457">
        <v>0</v>
      </c>
      <c r="DF343" s="457">
        <v>0</v>
      </c>
      <c r="DG343" s="457">
        <v>0</v>
      </c>
      <c r="DH343" s="457">
        <v>0</v>
      </c>
      <c r="DI343" s="457">
        <v>0</v>
      </c>
      <c r="DJ343" s="457">
        <v>0</v>
      </c>
      <c r="DK343" s="457">
        <v>0</v>
      </c>
      <c r="DL343" s="457">
        <v>0</v>
      </c>
      <c r="DM343" s="457">
        <v>0</v>
      </c>
      <c r="DN343" s="457">
        <v>0</v>
      </c>
      <c r="DO343" s="457">
        <v>0</v>
      </c>
      <c r="DP343" s="457">
        <v>0</v>
      </c>
      <c r="DQ343" s="457">
        <v>0</v>
      </c>
      <c r="DR343" s="457">
        <v>98146</v>
      </c>
      <c r="DS343" s="457">
        <v>0</v>
      </c>
      <c r="DT343" s="457">
        <v>93700</v>
      </c>
      <c r="DU343" s="457">
        <v>5900</v>
      </c>
      <c r="DV343" s="457">
        <v>11500</v>
      </c>
      <c r="DW343" s="457">
        <v>0</v>
      </c>
      <c r="DX343" s="457">
        <v>0</v>
      </c>
      <c r="DY343" s="362">
        <v>0</v>
      </c>
      <c r="DZ343">
        <v>0</v>
      </c>
      <c r="EA343">
        <v>0</v>
      </c>
    </row>
    <row r="344" spans="1:131">
      <c r="A344" s="362" t="s">
        <v>2310</v>
      </c>
      <c r="B344" s="457">
        <v>0</v>
      </c>
      <c r="C344" s="457">
        <v>0</v>
      </c>
      <c r="D344" s="457">
        <v>0</v>
      </c>
      <c r="E344" s="457">
        <v>0</v>
      </c>
      <c r="F344" s="457">
        <v>0</v>
      </c>
      <c r="G344" s="457">
        <v>0</v>
      </c>
      <c r="H344" s="457">
        <v>0</v>
      </c>
      <c r="I344" s="457">
        <v>0</v>
      </c>
      <c r="J344" s="457">
        <v>0</v>
      </c>
      <c r="K344" s="457">
        <v>0</v>
      </c>
      <c r="L344" s="457">
        <v>0</v>
      </c>
      <c r="M344" s="457">
        <v>0</v>
      </c>
      <c r="N344" s="457">
        <v>0</v>
      </c>
      <c r="O344" s="457">
        <v>0</v>
      </c>
      <c r="P344" s="457">
        <v>0</v>
      </c>
      <c r="Q344" s="457">
        <v>0</v>
      </c>
      <c r="R344" s="457">
        <v>0</v>
      </c>
      <c r="S344" s="457">
        <v>0</v>
      </c>
      <c r="T344" s="457">
        <v>0</v>
      </c>
      <c r="U344" s="457">
        <v>0</v>
      </c>
      <c r="V344" s="457">
        <v>0</v>
      </c>
      <c r="W344" s="457">
        <v>0</v>
      </c>
      <c r="X344" s="457">
        <v>0</v>
      </c>
      <c r="Y344" s="457">
        <v>0</v>
      </c>
      <c r="Z344" s="457">
        <v>0</v>
      </c>
      <c r="AA344" s="457">
        <v>0</v>
      </c>
      <c r="AB344" s="457">
        <v>0</v>
      </c>
      <c r="AC344" s="457">
        <v>0</v>
      </c>
      <c r="AD344" s="457">
        <v>0</v>
      </c>
      <c r="AE344" s="457">
        <v>0</v>
      </c>
      <c r="AF344" s="457">
        <v>0</v>
      </c>
      <c r="AG344" s="457">
        <v>0</v>
      </c>
      <c r="AH344" s="457">
        <v>0</v>
      </c>
      <c r="AI344" s="457">
        <v>0</v>
      </c>
      <c r="AJ344" s="457">
        <v>0</v>
      </c>
      <c r="AK344" s="457">
        <v>0</v>
      </c>
      <c r="AL344" s="457">
        <v>0</v>
      </c>
      <c r="AM344" s="457">
        <v>0</v>
      </c>
      <c r="AN344" s="457">
        <v>0</v>
      </c>
      <c r="AO344" s="457">
        <v>0</v>
      </c>
      <c r="AP344" s="457">
        <v>0</v>
      </c>
      <c r="AQ344" s="457">
        <v>0</v>
      </c>
      <c r="AR344" s="457">
        <v>0</v>
      </c>
      <c r="AS344" s="457">
        <v>0</v>
      </c>
      <c r="AT344" s="457">
        <v>0</v>
      </c>
      <c r="AU344" s="457">
        <v>0</v>
      </c>
      <c r="AV344" s="457">
        <v>0</v>
      </c>
      <c r="AW344" s="457">
        <v>0</v>
      </c>
      <c r="AX344" s="457">
        <v>0</v>
      </c>
      <c r="AY344" s="457">
        <v>0</v>
      </c>
      <c r="AZ344" s="457">
        <v>0</v>
      </c>
      <c r="BA344" s="457">
        <v>0</v>
      </c>
      <c r="BB344" s="457">
        <v>0</v>
      </c>
      <c r="BC344" s="457">
        <v>0</v>
      </c>
      <c r="BD344" s="457">
        <v>0</v>
      </c>
      <c r="BE344" s="457">
        <v>0</v>
      </c>
      <c r="BF344" s="457">
        <v>0</v>
      </c>
      <c r="BG344" s="457">
        <v>0</v>
      </c>
      <c r="BH344" s="457">
        <v>0</v>
      </c>
      <c r="BI344" s="457">
        <v>0</v>
      </c>
      <c r="BJ344" s="457">
        <v>0</v>
      </c>
      <c r="BK344" s="457">
        <v>0</v>
      </c>
      <c r="BL344" s="457">
        <v>0</v>
      </c>
      <c r="BM344" s="457">
        <v>0</v>
      </c>
      <c r="BN344" s="457">
        <v>0</v>
      </c>
      <c r="BO344" s="457">
        <v>0</v>
      </c>
      <c r="BP344" s="457">
        <v>0</v>
      </c>
      <c r="BQ344" s="457">
        <v>0</v>
      </c>
      <c r="BR344" s="457">
        <v>0</v>
      </c>
      <c r="BS344" s="457">
        <v>0</v>
      </c>
      <c r="BT344" s="457">
        <v>0</v>
      </c>
      <c r="BU344" s="457">
        <v>0</v>
      </c>
      <c r="BV344" s="457">
        <v>0</v>
      </c>
      <c r="BW344" s="457">
        <v>0</v>
      </c>
      <c r="BX344" s="457">
        <v>0</v>
      </c>
      <c r="BY344" s="457">
        <v>0</v>
      </c>
      <c r="BZ344" s="457">
        <v>0</v>
      </c>
      <c r="CA344" s="457">
        <v>0</v>
      </c>
      <c r="CB344" s="457">
        <v>0</v>
      </c>
      <c r="CC344" s="457">
        <v>0</v>
      </c>
      <c r="CD344" s="457">
        <v>0</v>
      </c>
      <c r="CE344" s="457">
        <v>0</v>
      </c>
      <c r="CF344" s="457">
        <v>0</v>
      </c>
      <c r="CG344" s="457">
        <v>0</v>
      </c>
      <c r="CH344" s="457">
        <v>0</v>
      </c>
      <c r="CI344" s="457">
        <v>0</v>
      </c>
      <c r="CJ344" s="457">
        <v>0</v>
      </c>
      <c r="CK344" s="457">
        <v>0</v>
      </c>
      <c r="CL344" s="457">
        <v>0</v>
      </c>
      <c r="CM344" s="457">
        <v>0</v>
      </c>
      <c r="CN344" s="457">
        <v>0</v>
      </c>
      <c r="CO344" s="457">
        <v>0</v>
      </c>
      <c r="CP344" s="457">
        <v>0</v>
      </c>
      <c r="CQ344" s="457">
        <v>0</v>
      </c>
      <c r="CR344" s="457">
        <v>0</v>
      </c>
      <c r="CS344" s="457">
        <v>0</v>
      </c>
      <c r="CT344" s="457">
        <v>0</v>
      </c>
      <c r="CU344" s="457">
        <v>0</v>
      </c>
      <c r="CV344" s="457">
        <v>0</v>
      </c>
      <c r="CW344" s="457">
        <v>0</v>
      </c>
      <c r="CX344" s="457">
        <v>0</v>
      </c>
      <c r="CY344" s="457">
        <v>0</v>
      </c>
      <c r="CZ344" s="457">
        <v>0</v>
      </c>
      <c r="DA344" s="457">
        <v>0</v>
      </c>
      <c r="DB344" s="457">
        <v>0</v>
      </c>
      <c r="DC344" s="457">
        <v>15521</v>
      </c>
      <c r="DD344" s="457">
        <v>0</v>
      </c>
      <c r="DE344" s="457">
        <v>3957</v>
      </c>
      <c r="DF344" s="457">
        <v>0</v>
      </c>
      <c r="DG344" s="457">
        <v>0</v>
      </c>
      <c r="DH344" s="457">
        <v>0</v>
      </c>
      <c r="DI344" s="457">
        <v>0</v>
      </c>
      <c r="DJ344" s="457">
        <v>0</v>
      </c>
      <c r="DK344" s="457">
        <v>0</v>
      </c>
      <c r="DL344" s="457">
        <v>0</v>
      </c>
      <c r="DM344" s="457">
        <v>0</v>
      </c>
      <c r="DN344" s="457">
        <v>0</v>
      </c>
      <c r="DO344" s="457">
        <v>0</v>
      </c>
      <c r="DP344" s="457">
        <v>0</v>
      </c>
      <c r="DQ344" s="457">
        <v>0</v>
      </c>
      <c r="DR344" s="457">
        <v>37926</v>
      </c>
      <c r="DS344" s="457">
        <v>0</v>
      </c>
      <c r="DT344" s="457">
        <v>1750</v>
      </c>
      <c r="DU344" s="457">
        <v>0</v>
      </c>
      <c r="DV344" s="457">
        <v>10</v>
      </c>
      <c r="DW344" s="457">
        <v>0</v>
      </c>
      <c r="DX344" s="457">
        <v>0</v>
      </c>
      <c r="DY344" s="362">
        <v>0</v>
      </c>
      <c r="DZ344">
        <v>0</v>
      </c>
      <c r="EA344">
        <v>0</v>
      </c>
    </row>
    <row r="345" spans="1:131">
      <c r="A345" s="362" t="s">
        <v>2984</v>
      </c>
      <c r="B345" s="457">
        <v>0</v>
      </c>
      <c r="C345" s="457">
        <v>0</v>
      </c>
      <c r="D345" s="457">
        <v>0</v>
      </c>
      <c r="E345" s="457">
        <v>0</v>
      </c>
      <c r="F345" s="457">
        <v>0</v>
      </c>
      <c r="G345" s="457">
        <v>0</v>
      </c>
      <c r="H345" s="457">
        <v>0</v>
      </c>
      <c r="I345" s="457">
        <v>0</v>
      </c>
      <c r="J345" s="457">
        <v>0</v>
      </c>
      <c r="K345" s="457">
        <v>0</v>
      </c>
      <c r="L345" s="457">
        <v>0</v>
      </c>
      <c r="M345" s="457">
        <v>0</v>
      </c>
      <c r="N345" s="457">
        <v>0</v>
      </c>
      <c r="O345" s="457">
        <v>0</v>
      </c>
      <c r="P345" s="457">
        <v>0</v>
      </c>
      <c r="Q345" s="457">
        <v>0</v>
      </c>
      <c r="R345" s="457">
        <v>0</v>
      </c>
      <c r="S345" s="457">
        <v>0</v>
      </c>
      <c r="T345" s="457">
        <v>0</v>
      </c>
      <c r="U345" s="457">
        <v>0</v>
      </c>
      <c r="V345" s="457">
        <v>0</v>
      </c>
      <c r="W345" s="457">
        <v>0</v>
      </c>
      <c r="X345" s="457">
        <v>0</v>
      </c>
      <c r="Y345" s="457">
        <v>0</v>
      </c>
      <c r="Z345" s="457">
        <v>0</v>
      </c>
      <c r="AA345" s="457">
        <v>0</v>
      </c>
      <c r="AB345" s="457">
        <v>0</v>
      </c>
      <c r="AC345" s="457">
        <v>0</v>
      </c>
      <c r="AD345" s="457">
        <v>0</v>
      </c>
      <c r="AE345" s="457">
        <v>0</v>
      </c>
      <c r="AF345" s="457">
        <v>0</v>
      </c>
      <c r="AG345" s="457">
        <v>0</v>
      </c>
      <c r="AH345" s="457">
        <v>0</v>
      </c>
      <c r="AI345" s="457">
        <v>0</v>
      </c>
      <c r="AJ345" s="457">
        <v>0</v>
      </c>
      <c r="AK345" s="457">
        <v>0</v>
      </c>
      <c r="AL345" s="457">
        <v>0</v>
      </c>
      <c r="AM345" s="457">
        <v>0</v>
      </c>
      <c r="AN345" s="457">
        <v>0</v>
      </c>
      <c r="AO345" s="457">
        <v>0</v>
      </c>
      <c r="AP345" s="457">
        <v>0</v>
      </c>
      <c r="AQ345" s="457">
        <v>0</v>
      </c>
      <c r="AR345" s="457">
        <v>0</v>
      </c>
      <c r="AS345" s="457">
        <v>0</v>
      </c>
      <c r="AT345" s="457">
        <v>0</v>
      </c>
      <c r="AU345" s="457">
        <v>0</v>
      </c>
      <c r="AV345" s="457">
        <v>0</v>
      </c>
      <c r="AW345" s="457">
        <v>0</v>
      </c>
      <c r="AX345" s="457">
        <v>0</v>
      </c>
      <c r="AY345" s="457">
        <v>0</v>
      </c>
      <c r="AZ345" s="457">
        <v>0</v>
      </c>
      <c r="BA345" s="457">
        <v>0</v>
      </c>
      <c r="BB345" s="457">
        <v>0</v>
      </c>
      <c r="BC345" s="457">
        <v>0</v>
      </c>
      <c r="BD345" s="457">
        <v>0</v>
      </c>
      <c r="BE345" s="457">
        <v>0</v>
      </c>
      <c r="BF345" s="457">
        <v>0</v>
      </c>
      <c r="BG345" s="457">
        <v>0</v>
      </c>
      <c r="BH345" s="457">
        <v>0</v>
      </c>
      <c r="BI345" s="457">
        <v>0</v>
      </c>
      <c r="BJ345" s="457">
        <v>0</v>
      </c>
      <c r="BK345" s="457">
        <v>0</v>
      </c>
      <c r="BL345" s="457">
        <v>0</v>
      </c>
      <c r="BM345" s="457">
        <v>0</v>
      </c>
      <c r="BN345" s="457">
        <v>0</v>
      </c>
      <c r="BO345" s="457">
        <v>0</v>
      </c>
      <c r="BP345" s="457">
        <v>0</v>
      </c>
      <c r="BQ345" s="457">
        <v>0</v>
      </c>
      <c r="BR345" s="457">
        <v>0</v>
      </c>
      <c r="BS345" s="457">
        <v>0</v>
      </c>
      <c r="BT345" s="457">
        <v>0</v>
      </c>
      <c r="BU345" s="457">
        <v>0</v>
      </c>
      <c r="BV345" s="457">
        <v>0</v>
      </c>
      <c r="BW345" s="457">
        <v>0</v>
      </c>
      <c r="BX345" s="457">
        <v>0</v>
      </c>
      <c r="BY345" s="457">
        <v>0</v>
      </c>
      <c r="BZ345" s="457">
        <v>0</v>
      </c>
      <c r="CA345" s="457">
        <v>0</v>
      </c>
      <c r="CB345" s="457">
        <v>0</v>
      </c>
      <c r="CC345" s="457">
        <v>0</v>
      </c>
      <c r="CD345" s="457">
        <v>0</v>
      </c>
      <c r="CE345" s="457">
        <v>0</v>
      </c>
      <c r="CF345" s="457">
        <v>0</v>
      </c>
      <c r="CG345" s="457">
        <v>0</v>
      </c>
      <c r="CH345" s="457">
        <v>0</v>
      </c>
      <c r="CI345" s="457">
        <v>0</v>
      </c>
      <c r="CJ345" s="457">
        <v>0</v>
      </c>
      <c r="CK345" s="457">
        <v>0</v>
      </c>
      <c r="CL345" s="457">
        <v>0</v>
      </c>
      <c r="CM345" s="457">
        <v>0</v>
      </c>
      <c r="CN345" s="457">
        <v>0</v>
      </c>
      <c r="CO345" s="457">
        <v>0</v>
      </c>
      <c r="CP345" s="457">
        <v>0</v>
      </c>
      <c r="CQ345" s="457">
        <v>0</v>
      </c>
      <c r="CR345" s="457">
        <v>0</v>
      </c>
      <c r="CS345" s="457">
        <v>0</v>
      </c>
      <c r="CT345" s="457">
        <v>0</v>
      </c>
      <c r="CU345" s="457">
        <v>0</v>
      </c>
      <c r="CV345" s="457">
        <v>0</v>
      </c>
      <c r="CW345" s="457">
        <v>0</v>
      </c>
      <c r="CX345" s="457">
        <v>0</v>
      </c>
      <c r="CY345" s="457">
        <v>0</v>
      </c>
      <c r="CZ345" s="457">
        <v>0</v>
      </c>
      <c r="DA345" s="457">
        <v>0</v>
      </c>
      <c r="DB345" s="457">
        <v>0</v>
      </c>
      <c r="DC345" s="457">
        <v>43745</v>
      </c>
      <c r="DD345" s="457">
        <v>0</v>
      </c>
      <c r="DE345" s="457">
        <v>3510</v>
      </c>
      <c r="DF345" s="457">
        <v>0</v>
      </c>
      <c r="DG345" s="457">
        <v>0</v>
      </c>
      <c r="DH345" s="457">
        <v>0</v>
      </c>
      <c r="DI345" s="457">
        <v>0</v>
      </c>
      <c r="DJ345" s="457">
        <v>0</v>
      </c>
      <c r="DK345" s="457">
        <v>0</v>
      </c>
      <c r="DL345" s="457">
        <v>0</v>
      </c>
      <c r="DM345" s="457">
        <v>0</v>
      </c>
      <c r="DN345" s="457">
        <v>0</v>
      </c>
      <c r="DO345" s="457">
        <v>0</v>
      </c>
      <c r="DP345" s="457">
        <v>0</v>
      </c>
      <c r="DQ345" s="457">
        <v>0</v>
      </c>
      <c r="DR345" s="457">
        <v>68629</v>
      </c>
      <c r="DS345" s="457">
        <v>0</v>
      </c>
      <c r="DT345" s="457">
        <v>46422</v>
      </c>
      <c r="DU345" s="457">
        <v>12598</v>
      </c>
      <c r="DV345" s="457">
        <v>132336</v>
      </c>
      <c r="DW345" s="457">
        <v>0</v>
      </c>
      <c r="DX345" s="457">
        <v>0</v>
      </c>
      <c r="DY345" s="362">
        <v>0</v>
      </c>
      <c r="DZ345">
        <v>0</v>
      </c>
      <c r="EA345">
        <v>0</v>
      </c>
    </row>
    <row r="346" spans="1:131">
      <c r="A346" s="362" t="s">
        <v>2385</v>
      </c>
      <c r="B346" s="457">
        <v>0</v>
      </c>
      <c r="C346" s="457">
        <v>0</v>
      </c>
      <c r="D346" s="457">
        <v>0</v>
      </c>
      <c r="E346" s="457">
        <v>0</v>
      </c>
      <c r="F346" s="457">
        <v>0</v>
      </c>
      <c r="G346" s="457">
        <v>0</v>
      </c>
      <c r="H346" s="457">
        <v>0</v>
      </c>
      <c r="I346" s="457">
        <v>0</v>
      </c>
      <c r="J346" s="457">
        <v>0</v>
      </c>
      <c r="K346" s="457">
        <v>0</v>
      </c>
      <c r="L346" s="457">
        <v>0</v>
      </c>
      <c r="M346" s="457">
        <v>0</v>
      </c>
      <c r="N346" s="457">
        <v>0</v>
      </c>
      <c r="O346" s="457">
        <v>0</v>
      </c>
      <c r="P346" s="457">
        <v>0</v>
      </c>
      <c r="Q346" s="457">
        <v>0</v>
      </c>
      <c r="R346" s="457">
        <v>0</v>
      </c>
      <c r="S346" s="457">
        <v>0</v>
      </c>
      <c r="T346" s="457">
        <v>0</v>
      </c>
      <c r="U346" s="457">
        <v>0</v>
      </c>
      <c r="V346" s="457">
        <v>0</v>
      </c>
      <c r="W346" s="457">
        <v>0</v>
      </c>
      <c r="X346" s="457">
        <v>0</v>
      </c>
      <c r="Y346" s="457">
        <v>0</v>
      </c>
      <c r="Z346" s="457">
        <v>0</v>
      </c>
      <c r="AA346" s="457">
        <v>0</v>
      </c>
      <c r="AB346" s="457">
        <v>0</v>
      </c>
      <c r="AC346" s="457">
        <v>0</v>
      </c>
      <c r="AD346" s="457">
        <v>0</v>
      </c>
      <c r="AE346" s="457">
        <v>0</v>
      </c>
      <c r="AF346" s="457">
        <v>0</v>
      </c>
      <c r="AG346" s="457">
        <v>0</v>
      </c>
      <c r="AH346" s="457">
        <v>0</v>
      </c>
      <c r="AI346" s="457">
        <v>0</v>
      </c>
      <c r="AJ346" s="457">
        <v>0</v>
      </c>
      <c r="AK346" s="457">
        <v>0</v>
      </c>
      <c r="AL346" s="457">
        <v>0</v>
      </c>
      <c r="AM346" s="457">
        <v>0</v>
      </c>
      <c r="AN346" s="457">
        <v>0</v>
      </c>
      <c r="AO346" s="457">
        <v>0</v>
      </c>
      <c r="AP346" s="457">
        <v>0</v>
      </c>
      <c r="AQ346" s="457">
        <v>0</v>
      </c>
      <c r="AR346" s="457">
        <v>0</v>
      </c>
      <c r="AS346" s="457">
        <v>0</v>
      </c>
      <c r="AT346" s="457">
        <v>0</v>
      </c>
      <c r="AU346" s="457">
        <v>0</v>
      </c>
      <c r="AV346" s="457">
        <v>0</v>
      </c>
      <c r="AW346" s="457">
        <v>0</v>
      </c>
      <c r="AX346" s="457">
        <v>0</v>
      </c>
      <c r="AY346" s="457">
        <v>0</v>
      </c>
      <c r="AZ346" s="457">
        <v>0</v>
      </c>
      <c r="BA346" s="457">
        <v>0</v>
      </c>
      <c r="BB346" s="457">
        <v>0</v>
      </c>
      <c r="BC346" s="457">
        <v>0</v>
      </c>
      <c r="BD346" s="457">
        <v>0</v>
      </c>
      <c r="BE346" s="457">
        <v>0</v>
      </c>
      <c r="BF346" s="457">
        <v>0</v>
      </c>
      <c r="BG346" s="457">
        <v>0</v>
      </c>
      <c r="BH346" s="457">
        <v>0</v>
      </c>
      <c r="BI346" s="457">
        <v>0</v>
      </c>
      <c r="BJ346" s="457">
        <v>0</v>
      </c>
      <c r="BK346" s="457">
        <v>0</v>
      </c>
      <c r="BL346" s="457">
        <v>0</v>
      </c>
      <c r="BM346" s="457">
        <v>0</v>
      </c>
      <c r="BN346" s="457">
        <v>0</v>
      </c>
      <c r="BO346" s="457">
        <v>0</v>
      </c>
      <c r="BP346" s="457">
        <v>0</v>
      </c>
      <c r="BQ346" s="457">
        <v>0</v>
      </c>
      <c r="BR346" s="457">
        <v>0</v>
      </c>
      <c r="BS346" s="457">
        <v>0</v>
      </c>
      <c r="BT346" s="457">
        <v>0</v>
      </c>
      <c r="BU346" s="457">
        <v>0</v>
      </c>
      <c r="BV346" s="457">
        <v>0</v>
      </c>
      <c r="BW346" s="457">
        <v>0</v>
      </c>
      <c r="BX346" s="457">
        <v>0</v>
      </c>
      <c r="BY346" s="457">
        <v>0</v>
      </c>
      <c r="BZ346" s="457">
        <v>0</v>
      </c>
      <c r="CA346" s="457">
        <v>0</v>
      </c>
      <c r="CB346" s="457">
        <v>0</v>
      </c>
      <c r="CC346" s="457">
        <v>0</v>
      </c>
      <c r="CD346" s="457">
        <v>0</v>
      </c>
      <c r="CE346" s="457">
        <v>0</v>
      </c>
      <c r="CF346" s="457">
        <v>0</v>
      </c>
      <c r="CG346" s="457">
        <v>0</v>
      </c>
      <c r="CH346" s="457">
        <v>0</v>
      </c>
      <c r="CI346" s="457">
        <v>0</v>
      </c>
      <c r="CJ346" s="457">
        <v>0</v>
      </c>
      <c r="CK346" s="457">
        <v>0</v>
      </c>
      <c r="CL346" s="457">
        <v>0</v>
      </c>
      <c r="CM346" s="457">
        <v>0</v>
      </c>
      <c r="CN346" s="457">
        <v>0</v>
      </c>
      <c r="CO346" s="457">
        <v>0</v>
      </c>
      <c r="CP346" s="457">
        <v>0</v>
      </c>
      <c r="CQ346" s="457">
        <v>0</v>
      </c>
      <c r="CR346" s="457">
        <v>0</v>
      </c>
      <c r="CS346" s="457">
        <v>0</v>
      </c>
      <c r="CT346" s="457">
        <v>0</v>
      </c>
      <c r="CU346" s="457">
        <v>0</v>
      </c>
      <c r="CV346" s="457">
        <v>0</v>
      </c>
      <c r="CW346" s="457">
        <v>0</v>
      </c>
      <c r="CX346" s="457">
        <v>0</v>
      </c>
      <c r="CY346" s="457">
        <v>0</v>
      </c>
      <c r="CZ346" s="457">
        <v>0</v>
      </c>
      <c r="DA346" s="457">
        <v>0</v>
      </c>
      <c r="DB346" s="457">
        <v>0</v>
      </c>
      <c r="DC346" s="457">
        <v>7983</v>
      </c>
      <c r="DD346" s="457">
        <v>0</v>
      </c>
      <c r="DE346" s="457">
        <v>2066</v>
      </c>
      <c r="DF346" s="457">
        <v>0</v>
      </c>
      <c r="DG346" s="457">
        <v>0</v>
      </c>
      <c r="DH346" s="457">
        <v>0</v>
      </c>
      <c r="DI346" s="457">
        <v>0</v>
      </c>
      <c r="DJ346" s="457">
        <v>0</v>
      </c>
      <c r="DK346" s="457">
        <v>0</v>
      </c>
      <c r="DL346" s="457">
        <v>0</v>
      </c>
      <c r="DM346" s="457">
        <v>0</v>
      </c>
      <c r="DN346" s="457">
        <v>0</v>
      </c>
      <c r="DO346" s="457">
        <v>0</v>
      </c>
      <c r="DP346" s="457">
        <v>0</v>
      </c>
      <c r="DQ346" s="457">
        <v>0</v>
      </c>
      <c r="DR346" s="457">
        <v>75227</v>
      </c>
      <c r="DS346" s="457">
        <v>0</v>
      </c>
      <c r="DT346" s="457">
        <v>19000</v>
      </c>
      <c r="DU346" s="457">
        <v>0</v>
      </c>
      <c r="DV346" s="457">
        <v>133104</v>
      </c>
      <c r="DW346" s="457">
        <v>0</v>
      </c>
      <c r="DX346" s="457">
        <v>0</v>
      </c>
      <c r="DY346" s="362">
        <v>0</v>
      </c>
      <c r="DZ346">
        <v>0</v>
      </c>
      <c r="EA346">
        <v>0</v>
      </c>
    </row>
    <row r="347" spans="1:131">
      <c r="A347" s="362" t="s">
        <v>2942</v>
      </c>
      <c r="B347" s="457">
        <v>0</v>
      </c>
      <c r="C347" s="457">
        <v>0</v>
      </c>
      <c r="D347" s="457">
        <v>0</v>
      </c>
      <c r="E347" s="457">
        <v>0</v>
      </c>
      <c r="F347" s="457">
        <v>0</v>
      </c>
      <c r="G347" s="457">
        <v>0</v>
      </c>
      <c r="H347" s="457">
        <v>0</v>
      </c>
      <c r="I347" s="457">
        <v>0</v>
      </c>
      <c r="J347" s="457">
        <v>0</v>
      </c>
      <c r="K347" s="457">
        <v>0</v>
      </c>
      <c r="L347" s="457">
        <v>0</v>
      </c>
      <c r="M347" s="457">
        <v>0</v>
      </c>
      <c r="N347" s="457">
        <v>0</v>
      </c>
      <c r="O347" s="457">
        <v>0</v>
      </c>
      <c r="P347" s="457">
        <v>0</v>
      </c>
      <c r="Q347" s="457">
        <v>0</v>
      </c>
      <c r="R347" s="457">
        <v>0</v>
      </c>
      <c r="S347" s="457">
        <v>0</v>
      </c>
      <c r="T347" s="457">
        <v>0</v>
      </c>
      <c r="U347" s="457">
        <v>0</v>
      </c>
      <c r="V347" s="457">
        <v>0</v>
      </c>
      <c r="W347" s="457">
        <v>0</v>
      </c>
      <c r="X347" s="457">
        <v>0</v>
      </c>
      <c r="Y347" s="457">
        <v>0</v>
      </c>
      <c r="Z347" s="457">
        <v>0</v>
      </c>
      <c r="AA347" s="457">
        <v>0</v>
      </c>
      <c r="AB347" s="457">
        <v>0</v>
      </c>
      <c r="AC347" s="457">
        <v>0</v>
      </c>
      <c r="AD347" s="457">
        <v>0</v>
      </c>
      <c r="AE347" s="457">
        <v>0</v>
      </c>
      <c r="AF347" s="457">
        <v>0</v>
      </c>
      <c r="AG347" s="457">
        <v>0</v>
      </c>
      <c r="AH347" s="457">
        <v>0</v>
      </c>
      <c r="AI347" s="457">
        <v>0</v>
      </c>
      <c r="AJ347" s="457">
        <v>0</v>
      </c>
      <c r="AK347" s="457">
        <v>0</v>
      </c>
      <c r="AL347" s="457">
        <v>0</v>
      </c>
      <c r="AM347" s="457">
        <v>0</v>
      </c>
      <c r="AN347" s="457">
        <v>0</v>
      </c>
      <c r="AO347" s="457">
        <v>0</v>
      </c>
      <c r="AP347" s="457">
        <v>0</v>
      </c>
      <c r="AQ347" s="457">
        <v>0</v>
      </c>
      <c r="AR347" s="457">
        <v>0</v>
      </c>
      <c r="AS347" s="457">
        <v>0</v>
      </c>
      <c r="AT347" s="457">
        <v>0</v>
      </c>
      <c r="AU347" s="457">
        <v>0</v>
      </c>
      <c r="AV347" s="457">
        <v>0</v>
      </c>
      <c r="AW347" s="457">
        <v>0</v>
      </c>
      <c r="AX347" s="457">
        <v>0</v>
      </c>
      <c r="AY347" s="457">
        <v>0</v>
      </c>
      <c r="AZ347" s="457">
        <v>0</v>
      </c>
      <c r="BA347" s="457">
        <v>0</v>
      </c>
      <c r="BB347" s="457">
        <v>0</v>
      </c>
      <c r="BC347" s="457">
        <v>0</v>
      </c>
      <c r="BD347" s="457">
        <v>0</v>
      </c>
      <c r="BE347" s="457">
        <v>0</v>
      </c>
      <c r="BF347" s="457">
        <v>0</v>
      </c>
      <c r="BG347" s="457">
        <v>0</v>
      </c>
      <c r="BH347" s="457">
        <v>0</v>
      </c>
      <c r="BI347" s="457">
        <v>0</v>
      </c>
      <c r="BJ347" s="457">
        <v>0</v>
      </c>
      <c r="BK347" s="457">
        <v>0</v>
      </c>
      <c r="BL347" s="457">
        <v>0</v>
      </c>
      <c r="BM347" s="457">
        <v>0</v>
      </c>
      <c r="BN347" s="457">
        <v>0</v>
      </c>
      <c r="BO347" s="457">
        <v>0</v>
      </c>
      <c r="BP347" s="457">
        <v>0</v>
      </c>
      <c r="BQ347" s="457">
        <v>0</v>
      </c>
      <c r="BR347" s="457">
        <v>0</v>
      </c>
      <c r="BS347" s="457">
        <v>0</v>
      </c>
      <c r="BT347" s="457">
        <v>0</v>
      </c>
      <c r="BU347" s="457">
        <v>0</v>
      </c>
      <c r="BV347" s="457">
        <v>0</v>
      </c>
      <c r="BW347" s="457">
        <v>0</v>
      </c>
      <c r="BX347" s="457">
        <v>0</v>
      </c>
      <c r="BY347" s="457">
        <v>0</v>
      </c>
      <c r="BZ347" s="457">
        <v>0</v>
      </c>
      <c r="CA347" s="457">
        <v>0</v>
      </c>
      <c r="CB347" s="457">
        <v>0</v>
      </c>
      <c r="CC347" s="457">
        <v>0</v>
      </c>
      <c r="CD347" s="457">
        <v>0</v>
      </c>
      <c r="CE347" s="457">
        <v>0</v>
      </c>
      <c r="CF347" s="457">
        <v>0</v>
      </c>
      <c r="CG347" s="457">
        <v>0</v>
      </c>
      <c r="CH347" s="457">
        <v>0</v>
      </c>
      <c r="CI347" s="457">
        <v>0</v>
      </c>
      <c r="CJ347" s="457">
        <v>0</v>
      </c>
      <c r="CK347" s="457">
        <v>0</v>
      </c>
      <c r="CL347" s="457">
        <v>0</v>
      </c>
      <c r="CM347" s="457">
        <v>0</v>
      </c>
      <c r="CN347" s="457">
        <v>0</v>
      </c>
      <c r="CO347" s="457">
        <v>0</v>
      </c>
      <c r="CP347" s="457">
        <v>0</v>
      </c>
      <c r="CQ347" s="457">
        <v>0</v>
      </c>
      <c r="CR347" s="457">
        <v>0</v>
      </c>
      <c r="CS347" s="457">
        <v>0</v>
      </c>
      <c r="CT347" s="457">
        <v>0</v>
      </c>
      <c r="CU347" s="457">
        <v>0</v>
      </c>
      <c r="CV347" s="457">
        <v>0</v>
      </c>
      <c r="CW347" s="457">
        <v>0</v>
      </c>
      <c r="CX347" s="457">
        <v>0</v>
      </c>
      <c r="CY347" s="457">
        <v>0</v>
      </c>
      <c r="CZ347" s="457">
        <v>0</v>
      </c>
      <c r="DA347" s="457">
        <v>0</v>
      </c>
      <c r="DB347" s="457">
        <v>0</v>
      </c>
      <c r="DC347" s="457">
        <v>23273</v>
      </c>
      <c r="DD347" s="457">
        <v>0</v>
      </c>
      <c r="DE347" s="457">
        <v>2731</v>
      </c>
      <c r="DF347" s="457">
        <v>0</v>
      </c>
      <c r="DG347" s="457">
        <v>0</v>
      </c>
      <c r="DH347" s="457">
        <v>0</v>
      </c>
      <c r="DI347" s="457">
        <v>0</v>
      </c>
      <c r="DJ347" s="457">
        <v>0</v>
      </c>
      <c r="DK347" s="457">
        <v>0</v>
      </c>
      <c r="DL347" s="457">
        <v>0</v>
      </c>
      <c r="DM347" s="457">
        <v>0</v>
      </c>
      <c r="DN347" s="457">
        <v>0</v>
      </c>
      <c r="DO347" s="457">
        <v>0</v>
      </c>
      <c r="DP347" s="457">
        <v>0</v>
      </c>
      <c r="DQ347" s="457">
        <v>0</v>
      </c>
      <c r="DR347" s="457">
        <v>28939</v>
      </c>
      <c r="DS347" s="457">
        <v>0</v>
      </c>
      <c r="DT347" s="457">
        <v>12507</v>
      </c>
      <c r="DU347" s="457">
        <v>6761</v>
      </c>
      <c r="DV347" s="457">
        <v>45710</v>
      </c>
      <c r="DW347" s="457">
        <v>0</v>
      </c>
      <c r="DX347" s="457">
        <v>0</v>
      </c>
      <c r="DY347" s="362">
        <v>0</v>
      </c>
      <c r="DZ347">
        <v>0</v>
      </c>
      <c r="EA347">
        <v>0</v>
      </c>
    </row>
    <row r="348" spans="1:131">
      <c r="A348" s="362" t="s">
        <v>2481</v>
      </c>
      <c r="B348" s="457">
        <v>0</v>
      </c>
      <c r="C348" s="457">
        <v>0</v>
      </c>
      <c r="D348" s="457">
        <v>0</v>
      </c>
      <c r="E348" s="457">
        <v>0</v>
      </c>
      <c r="F348" s="457">
        <v>0</v>
      </c>
      <c r="G348" s="457">
        <v>0</v>
      </c>
      <c r="H348" s="457">
        <v>0</v>
      </c>
      <c r="I348" s="457">
        <v>0</v>
      </c>
      <c r="J348" s="457">
        <v>0</v>
      </c>
      <c r="K348" s="457">
        <v>0</v>
      </c>
      <c r="L348" s="457">
        <v>0</v>
      </c>
      <c r="M348" s="457">
        <v>0</v>
      </c>
      <c r="N348" s="457">
        <v>0</v>
      </c>
      <c r="O348" s="457">
        <v>0</v>
      </c>
      <c r="P348" s="457">
        <v>0</v>
      </c>
      <c r="Q348" s="457">
        <v>0</v>
      </c>
      <c r="R348" s="457">
        <v>0</v>
      </c>
      <c r="S348" s="457">
        <v>0</v>
      </c>
      <c r="T348" s="457">
        <v>0</v>
      </c>
      <c r="U348" s="457">
        <v>0</v>
      </c>
      <c r="V348" s="457">
        <v>0</v>
      </c>
      <c r="W348" s="457">
        <v>0</v>
      </c>
      <c r="X348" s="457">
        <v>0</v>
      </c>
      <c r="Y348" s="457">
        <v>0</v>
      </c>
      <c r="Z348" s="457">
        <v>0</v>
      </c>
      <c r="AA348" s="457">
        <v>0</v>
      </c>
      <c r="AB348" s="457">
        <v>0</v>
      </c>
      <c r="AC348" s="457">
        <v>0</v>
      </c>
      <c r="AD348" s="457">
        <v>0</v>
      </c>
      <c r="AE348" s="457">
        <v>0</v>
      </c>
      <c r="AF348" s="457">
        <v>0</v>
      </c>
      <c r="AG348" s="457">
        <v>0</v>
      </c>
      <c r="AH348" s="457">
        <v>0</v>
      </c>
      <c r="AI348" s="457">
        <v>0</v>
      </c>
      <c r="AJ348" s="457">
        <v>0</v>
      </c>
      <c r="AK348" s="457">
        <v>0</v>
      </c>
      <c r="AL348" s="457">
        <v>0</v>
      </c>
      <c r="AM348" s="457">
        <v>0</v>
      </c>
      <c r="AN348" s="457">
        <v>0</v>
      </c>
      <c r="AO348" s="457">
        <v>0</v>
      </c>
      <c r="AP348" s="457">
        <v>0</v>
      </c>
      <c r="AQ348" s="457">
        <v>0</v>
      </c>
      <c r="AR348" s="457">
        <v>0</v>
      </c>
      <c r="AS348" s="457">
        <v>0</v>
      </c>
      <c r="AT348" s="457">
        <v>0</v>
      </c>
      <c r="AU348" s="457">
        <v>0</v>
      </c>
      <c r="AV348" s="457">
        <v>0</v>
      </c>
      <c r="AW348" s="457">
        <v>0</v>
      </c>
      <c r="AX348" s="457">
        <v>0</v>
      </c>
      <c r="AY348" s="457">
        <v>0</v>
      </c>
      <c r="AZ348" s="457">
        <v>0</v>
      </c>
      <c r="BA348" s="457">
        <v>0</v>
      </c>
      <c r="BB348" s="457">
        <v>0</v>
      </c>
      <c r="BC348" s="457">
        <v>0</v>
      </c>
      <c r="BD348" s="457">
        <v>0</v>
      </c>
      <c r="BE348" s="457">
        <v>0</v>
      </c>
      <c r="BF348" s="457">
        <v>0</v>
      </c>
      <c r="BG348" s="457">
        <v>0</v>
      </c>
      <c r="BH348" s="457">
        <v>0</v>
      </c>
      <c r="BI348" s="457">
        <v>0</v>
      </c>
      <c r="BJ348" s="457">
        <v>0</v>
      </c>
      <c r="BK348" s="457">
        <v>0</v>
      </c>
      <c r="BL348" s="457">
        <v>0</v>
      </c>
      <c r="BM348" s="457">
        <v>0</v>
      </c>
      <c r="BN348" s="457">
        <v>0</v>
      </c>
      <c r="BO348" s="457">
        <v>0</v>
      </c>
      <c r="BP348" s="457">
        <v>0</v>
      </c>
      <c r="BQ348" s="457">
        <v>0</v>
      </c>
      <c r="BR348" s="457">
        <v>0</v>
      </c>
      <c r="BS348" s="457">
        <v>0</v>
      </c>
      <c r="BT348" s="457">
        <v>0</v>
      </c>
      <c r="BU348" s="457">
        <v>0</v>
      </c>
      <c r="BV348" s="457">
        <v>0</v>
      </c>
      <c r="BW348" s="457">
        <v>0</v>
      </c>
      <c r="BX348" s="457">
        <v>0</v>
      </c>
      <c r="BY348" s="457">
        <v>0</v>
      </c>
      <c r="BZ348" s="457">
        <v>0</v>
      </c>
      <c r="CA348" s="457">
        <v>0</v>
      </c>
      <c r="CB348" s="457">
        <v>0</v>
      </c>
      <c r="CC348" s="457">
        <v>0</v>
      </c>
      <c r="CD348" s="457">
        <v>0</v>
      </c>
      <c r="CE348" s="457">
        <v>0</v>
      </c>
      <c r="CF348" s="457">
        <v>0</v>
      </c>
      <c r="CG348" s="457">
        <v>0</v>
      </c>
      <c r="CH348" s="457">
        <v>0</v>
      </c>
      <c r="CI348" s="457">
        <v>0</v>
      </c>
      <c r="CJ348" s="457">
        <v>0</v>
      </c>
      <c r="CK348" s="457">
        <v>0</v>
      </c>
      <c r="CL348" s="457">
        <v>0</v>
      </c>
      <c r="CM348" s="457">
        <v>0</v>
      </c>
      <c r="CN348" s="457">
        <v>0</v>
      </c>
      <c r="CO348" s="457">
        <v>0</v>
      </c>
      <c r="CP348" s="457">
        <v>0</v>
      </c>
      <c r="CQ348" s="457">
        <v>0</v>
      </c>
      <c r="CR348" s="457">
        <v>0</v>
      </c>
      <c r="CS348" s="457">
        <v>0</v>
      </c>
      <c r="CT348" s="457">
        <v>0</v>
      </c>
      <c r="CU348" s="457">
        <v>0</v>
      </c>
      <c r="CV348" s="457">
        <v>0</v>
      </c>
      <c r="CW348" s="457">
        <v>0</v>
      </c>
      <c r="CX348" s="457">
        <v>0</v>
      </c>
      <c r="CY348" s="457">
        <v>0</v>
      </c>
      <c r="CZ348" s="457">
        <v>0</v>
      </c>
      <c r="DA348" s="457">
        <v>0</v>
      </c>
      <c r="DB348" s="457">
        <v>0</v>
      </c>
      <c r="DC348" s="457">
        <v>17538</v>
      </c>
      <c r="DD348" s="457">
        <v>0</v>
      </c>
      <c r="DE348" s="457">
        <v>2106</v>
      </c>
      <c r="DF348" s="457">
        <v>0</v>
      </c>
      <c r="DG348" s="457">
        <v>0</v>
      </c>
      <c r="DH348" s="457">
        <v>0</v>
      </c>
      <c r="DI348" s="457">
        <v>0</v>
      </c>
      <c r="DJ348" s="457">
        <v>0</v>
      </c>
      <c r="DK348" s="457">
        <v>0</v>
      </c>
      <c r="DL348" s="457">
        <v>0</v>
      </c>
      <c r="DM348" s="457">
        <v>0</v>
      </c>
      <c r="DN348" s="457">
        <v>0</v>
      </c>
      <c r="DO348" s="457">
        <v>0</v>
      </c>
      <c r="DP348" s="457">
        <v>0</v>
      </c>
      <c r="DQ348" s="457">
        <v>0</v>
      </c>
      <c r="DR348" s="457">
        <v>71024</v>
      </c>
      <c r="DS348" s="457">
        <v>0</v>
      </c>
      <c r="DT348" s="457">
        <v>22000</v>
      </c>
      <c r="DU348" s="457">
        <v>15592</v>
      </c>
      <c r="DV348" s="457">
        <v>17260</v>
      </c>
      <c r="DW348" s="457">
        <v>0</v>
      </c>
      <c r="DX348" s="457">
        <v>0</v>
      </c>
      <c r="DY348" s="362">
        <v>0</v>
      </c>
      <c r="DZ348">
        <v>0</v>
      </c>
      <c r="EA348">
        <v>0</v>
      </c>
    </row>
    <row r="349" spans="1:131">
      <c r="A349" s="362" t="s">
        <v>2945</v>
      </c>
      <c r="B349" s="457">
        <v>0</v>
      </c>
      <c r="C349" s="457">
        <v>0</v>
      </c>
      <c r="D349" s="457">
        <v>0</v>
      </c>
      <c r="E349" s="457">
        <v>0</v>
      </c>
      <c r="F349" s="457">
        <v>0</v>
      </c>
      <c r="G349" s="457">
        <v>0</v>
      </c>
      <c r="H349" s="457">
        <v>0</v>
      </c>
      <c r="I349" s="457">
        <v>0</v>
      </c>
      <c r="J349" s="457">
        <v>0</v>
      </c>
      <c r="K349" s="457">
        <v>0</v>
      </c>
      <c r="L349" s="457">
        <v>0</v>
      </c>
      <c r="M349" s="457">
        <v>0</v>
      </c>
      <c r="N349" s="457">
        <v>0</v>
      </c>
      <c r="O349" s="457">
        <v>0</v>
      </c>
      <c r="P349" s="457">
        <v>0</v>
      </c>
      <c r="Q349" s="457">
        <v>0</v>
      </c>
      <c r="R349" s="457">
        <v>0</v>
      </c>
      <c r="S349" s="457">
        <v>0</v>
      </c>
      <c r="T349" s="457">
        <v>0</v>
      </c>
      <c r="U349" s="457">
        <v>0</v>
      </c>
      <c r="V349" s="457">
        <v>0</v>
      </c>
      <c r="W349" s="457">
        <v>0</v>
      </c>
      <c r="X349" s="457">
        <v>0</v>
      </c>
      <c r="Y349" s="457">
        <v>0</v>
      </c>
      <c r="Z349" s="457">
        <v>0</v>
      </c>
      <c r="AA349" s="457">
        <v>0</v>
      </c>
      <c r="AB349" s="457">
        <v>0</v>
      </c>
      <c r="AC349" s="457">
        <v>0</v>
      </c>
      <c r="AD349" s="457">
        <v>0</v>
      </c>
      <c r="AE349" s="457">
        <v>0</v>
      </c>
      <c r="AF349" s="457">
        <v>0</v>
      </c>
      <c r="AG349" s="457">
        <v>0</v>
      </c>
      <c r="AH349" s="457">
        <v>0</v>
      </c>
      <c r="AI349" s="457">
        <v>0</v>
      </c>
      <c r="AJ349" s="457">
        <v>0</v>
      </c>
      <c r="AK349" s="457">
        <v>0</v>
      </c>
      <c r="AL349" s="457">
        <v>0</v>
      </c>
      <c r="AM349" s="457">
        <v>0</v>
      </c>
      <c r="AN349" s="457">
        <v>0</v>
      </c>
      <c r="AO349" s="457">
        <v>0</v>
      </c>
      <c r="AP349" s="457">
        <v>0</v>
      </c>
      <c r="AQ349" s="457">
        <v>0</v>
      </c>
      <c r="AR349" s="457">
        <v>0</v>
      </c>
      <c r="AS349" s="457">
        <v>0</v>
      </c>
      <c r="AT349" s="457">
        <v>0</v>
      </c>
      <c r="AU349" s="457">
        <v>0</v>
      </c>
      <c r="AV349" s="457">
        <v>0</v>
      </c>
      <c r="AW349" s="457">
        <v>0</v>
      </c>
      <c r="AX349" s="457">
        <v>0</v>
      </c>
      <c r="AY349" s="457">
        <v>0</v>
      </c>
      <c r="AZ349" s="457">
        <v>0</v>
      </c>
      <c r="BA349" s="457">
        <v>0</v>
      </c>
      <c r="BB349" s="457">
        <v>0</v>
      </c>
      <c r="BC349" s="457">
        <v>0</v>
      </c>
      <c r="BD349" s="457">
        <v>0</v>
      </c>
      <c r="BE349" s="457">
        <v>0</v>
      </c>
      <c r="BF349" s="457">
        <v>0</v>
      </c>
      <c r="BG349" s="457">
        <v>0</v>
      </c>
      <c r="BH349" s="457">
        <v>0</v>
      </c>
      <c r="BI349" s="457">
        <v>0</v>
      </c>
      <c r="BJ349" s="457">
        <v>0</v>
      </c>
      <c r="BK349" s="457">
        <v>0</v>
      </c>
      <c r="BL349" s="457">
        <v>0</v>
      </c>
      <c r="BM349" s="457">
        <v>0</v>
      </c>
      <c r="BN349" s="457">
        <v>0</v>
      </c>
      <c r="BO349" s="457">
        <v>0</v>
      </c>
      <c r="BP349" s="457">
        <v>0</v>
      </c>
      <c r="BQ349" s="457">
        <v>0</v>
      </c>
      <c r="BR349" s="457">
        <v>0</v>
      </c>
      <c r="BS349" s="457">
        <v>0</v>
      </c>
      <c r="BT349" s="457">
        <v>0</v>
      </c>
      <c r="BU349" s="457">
        <v>0</v>
      </c>
      <c r="BV349" s="457">
        <v>0</v>
      </c>
      <c r="BW349" s="457">
        <v>0</v>
      </c>
      <c r="BX349" s="457">
        <v>0</v>
      </c>
      <c r="BY349" s="457">
        <v>0</v>
      </c>
      <c r="BZ349" s="457">
        <v>0</v>
      </c>
      <c r="CA349" s="457">
        <v>0</v>
      </c>
      <c r="CB349" s="457">
        <v>0</v>
      </c>
      <c r="CC349" s="457">
        <v>0</v>
      </c>
      <c r="CD349" s="457">
        <v>0</v>
      </c>
      <c r="CE349" s="457">
        <v>0</v>
      </c>
      <c r="CF349" s="457">
        <v>0</v>
      </c>
      <c r="CG349" s="457">
        <v>0</v>
      </c>
      <c r="CH349" s="457">
        <v>0</v>
      </c>
      <c r="CI349" s="457">
        <v>0</v>
      </c>
      <c r="CJ349" s="457">
        <v>0</v>
      </c>
      <c r="CK349" s="457">
        <v>0</v>
      </c>
      <c r="CL349" s="457">
        <v>0</v>
      </c>
      <c r="CM349" s="457">
        <v>0</v>
      </c>
      <c r="CN349" s="457">
        <v>0</v>
      </c>
      <c r="CO349" s="457">
        <v>0</v>
      </c>
      <c r="CP349" s="457">
        <v>0</v>
      </c>
      <c r="CQ349" s="457">
        <v>0</v>
      </c>
      <c r="CR349" s="457">
        <v>0</v>
      </c>
      <c r="CS349" s="457">
        <v>0</v>
      </c>
      <c r="CT349" s="457">
        <v>0</v>
      </c>
      <c r="CU349" s="457">
        <v>0</v>
      </c>
      <c r="CV349" s="457">
        <v>0</v>
      </c>
      <c r="CW349" s="457">
        <v>0</v>
      </c>
      <c r="CX349" s="457">
        <v>0</v>
      </c>
      <c r="CY349" s="457">
        <v>0</v>
      </c>
      <c r="CZ349" s="457">
        <v>0</v>
      </c>
      <c r="DA349" s="457">
        <v>0</v>
      </c>
      <c r="DB349" s="457">
        <v>0</v>
      </c>
      <c r="DC349" s="457">
        <v>19428.184000000001</v>
      </c>
      <c r="DD349" s="457">
        <v>0</v>
      </c>
      <c r="DE349" s="457">
        <v>2438</v>
      </c>
      <c r="DF349" s="457">
        <v>0</v>
      </c>
      <c r="DG349" s="457">
        <v>0</v>
      </c>
      <c r="DH349" s="457">
        <v>0</v>
      </c>
      <c r="DI349" s="457">
        <v>0</v>
      </c>
      <c r="DJ349" s="457">
        <v>0</v>
      </c>
      <c r="DK349" s="457">
        <v>0</v>
      </c>
      <c r="DL349" s="457">
        <v>0</v>
      </c>
      <c r="DM349" s="457">
        <v>0</v>
      </c>
      <c r="DN349" s="457">
        <v>0</v>
      </c>
      <c r="DO349" s="457">
        <v>0</v>
      </c>
      <c r="DP349" s="457">
        <v>0</v>
      </c>
      <c r="DQ349" s="457">
        <v>0</v>
      </c>
      <c r="DR349" s="457">
        <v>26664</v>
      </c>
      <c r="DS349" s="457">
        <v>0</v>
      </c>
      <c r="DT349" s="457">
        <v>11935</v>
      </c>
      <c r="DU349" s="457">
        <v>9928</v>
      </c>
      <c r="DV349" s="457">
        <v>53531</v>
      </c>
      <c r="DW349" s="457">
        <v>2405</v>
      </c>
      <c r="DX349" s="457">
        <v>0</v>
      </c>
      <c r="DY349" s="362">
        <v>0</v>
      </c>
      <c r="DZ349">
        <v>0</v>
      </c>
      <c r="EA349">
        <v>0</v>
      </c>
    </row>
    <row r="350" spans="1:131">
      <c r="A350" s="362" t="s">
        <v>2207</v>
      </c>
      <c r="B350" s="457">
        <v>0</v>
      </c>
      <c r="C350" s="457">
        <v>0</v>
      </c>
      <c r="D350" s="457">
        <v>0</v>
      </c>
      <c r="E350" s="457">
        <v>0</v>
      </c>
      <c r="F350" s="457">
        <v>0</v>
      </c>
      <c r="G350" s="457">
        <v>0</v>
      </c>
      <c r="H350" s="457">
        <v>0</v>
      </c>
      <c r="I350" s="457">
        <v>0</v>
      </c>
      <c r="J350" s="457">
        <v>0</v>
      </c>
      <c r="K350" s="457">
        <v>0</v>
      </c>
      <c r="L350" s="457">
        <v>0</v>
      </c>
      <c r="M350" s="457">
        <v>0</v>
      </c>
      <c r="N350" s="457">
        <v>0</v>
      </c>
      <c r="O350" s="457">
        <v>0</v>
      </c>
      <c r="P350" s="457">
        <v>0</v>
      </c>
      <c r="Q350" s="457">
        <v>0</v>
      </c>
      <c r="R350" s="457">
        <v>0</v>
      </c>
      <c r="S350" s="457">
        <v>0</v>
      </c>
      <c r="T350" s="457">
        <v>0</v>
      </c>
      <c r="U350" s="457">
        <v>0</v>
      </c>
      <c r="V350" s="457">
        <v>0</v>
      </c>
      <c r="W350" s="457">
        <v>0</v>
      </c>
      <c r="X350" s="457">
        <v>0</v>
      </c>
      <c r="Y350" s="457">
        <v>0</v>
      </c>
      <c r="Z350" s="457">
        <v>0</v>
      </c>
      <c r="AA350" s="457">
        <v>0</v>
      </c>
      <c r="AB350" s="457">
        <v>0</v>
      </c>
      <c r="AC350" s="457">
        <v>0</v>
      </c>
      <c r="AD350" s="457">
        <v>0</v>
      </c>
      <c r="AE350" s="457">
        <v>0</v>
      </c>
      <c r="AF350" s="457">
        <v>0</v>
      </c>
      <c r="AG350" s="457">
        <v>0</v>
      </c>
      <c r="AH350" s="457">
        <v>0</v>
      </c>
      <c r="AI350" s="457">
        <v>0</v>
      </c>
      <c r="AJ350" s="457">
        <v>0</v>
      </c>
      <c r="AK350" s="457">
        <v>0</v>
      </c>
      <c r="AL350" s="457">
        <v>0</v>
      </c>
      <c r="AM350" s="457">
        <v>0</v>
      </c>
      <c r="AN350" s="457">
        <v>0</v>
      </c>
      <c r="AO350" s="457">
        <v>0</v>
      </c>
      <c r="AP350" s="457">
        <v>0</v>
      </c>
      <c r="AQ350" s="457">
        <v>0</v>
      </c>
      <c r="AR350" s="457">
        <v>0</v>
      </c>
      <c r="AS350" s="457">
        <v>0</v>
      </c>
      <c r="AT350" s="457">
        <v>0</v>
      </c>
      <c r="AU350" s="457">
        <v>0</v>
      </c>
      <c r="AV350" s="457">
        <v>0</v>
      </c>
      <c r="AW350" s="457">
        <v>0</v>
      </c>
      <c r="AX350" s="457">
        <v>0</v>
      </c>
      <c r="AY350" s="457">
        <v>0</v>
      </c>
      <c r="AZ350" s="457">
        <v>0</v>
      </c>
      <c r="BA350" s="457">
        <v>0</v>
      </c>
      <c r="BB350" s="457">
        <v>0</v>
      </c>
      <c r="BC350" s="457">
        <v>0</v>
      </c>
      <c r="BD350" s="457">
        <v>0</v>
      </c>
      <c r="BE350" s="457">
        <v>0</v>
      </c>
      <c r="BF350" s="457">
        <v>0</v>
      </c>
      <c r="BG350" s="457">
        <v>0</v>
      </c>
      <c r="BH350" s="457">
        <v>0</v>
      </c>
      <c r="BI350" s="457">
        <v>0</v>
      </c>
      <c r="BJ350" s="457">
        <v>0</v>
      </c>
      <c r="BK350" s="457">
        <v>0</v>
      </c>
      <c r="BL350" s="457">
        <v>0</v>
      </c>
      <c r="BM350" s="457">
        <v>0</v>
      </c>
      <c r="BN350" s="457">
        <v>0</v>
      </c>
      <c r="BO350" s="457">
        <v>0</v>
      </c>
      <c r="BP350" s="457">
        <v>0</v>
      </c>
      <c r="BQ350" s="457">
        <v>0</v>
      </c>
      <c r="BR350" s="457">
        <v>0</v>
      </c>
      <c r="BS350" s="457">
        <v>0</v>
      </c>
      <c r="BT350" s="457">
        <v>0</v>
      </c>
      <c r="BU350" s="457">
        <v>0</v>
      </c>
      <c r="BV350" s="457">
        <v>0</v>
      </c>
      <c r="BW350" s="457">
        <v>0</v>
      </c>
      <c r="BX350" s="457">
        <v>0</v>
      </c>
      <c r="BY350" s="457">
        <v>0</v>
      </c>
      <c r="BZ350" s="457">
        <v>0</v>
      </c>
      <c r="CA350" s="457">
        <v>0</v>
      </c>
      <c r="CB350" s="457">
        <v>0</v>
      </c>
      <c r="CC350" s="457">
        <v>0</v>
      </c>
      <c r="CD350" s="457">
        <v>0</v>
      </c>
      <c r="CE350" s="457">
        <v>0</v>
      </c>
      <c r="CF350" s="457">
        <v>0</v>
      </c>
      <c r="CG350" s="457">
        <v>0</v>
      </c>
      <c r="CH350" s="457">
        <v>0</v>
      </c>
      <c r="CI350" s="457">
        <v>0</v>
      </c>
      <c r="CJ350" s="457">
        <v>0</v>
      </c>
      <c r="CK350" s="457">
        <v>0</v>
      </c>
      <c r="CL350" s="457">
        <v>0</v>
      </c>
      <c r="CM350" s="457">
        <v>0</v>
      </c>
      <c r="CN350" s="457">
        <v>0</v>
      </c>
      <c r="CO350" s="457">
        <v>0</v>
      </c>
      <c r="CP350" s="457">
        <v>0</v>
      </c>
      <c r="CQ350" s="457">
        <v>0</v>
      </c>
      <c r="CR350" s="457">
        <v>0</v>
      </c>
      <c r="CS350" s="457">
        <v>0</v>
      </c>
      <c r="CT350" s="457">
        <v>0</v>
      </c>
      <c r="CU350" s="457">
        <v>0</v>
      </c>
      <c r="CV350" s="457">
        <v>0</v>
      </c>
      <c r="CW350" s="457">
        <v>0</v>
      </c>
      <c r="CX350" s="457">
        <v>0</v>
      </c>
      <c r="CY350" s="457">
        <v>0</v>
      </c>
      <c r="CZ350" s="457">
        <v>0</v>
      </c>
      <c r="DA350" s="457">
        <v>0</v>
      </c>
      <c r="DB350" s="457">
        <v>0</v>
      </c>
      <c r="DC350" s="457">
        <v>12407</v>
      </c>
      <c r="DD350" s="457">
        <v>0</v>
      </c>
      <c r="DE350" s="457">
        <v>37</v>
      </c>
      <c r="DF350" s="457">
        <v>0</v>
      </c>
      <c r="DG350" s="457">
        <v>0</v>
      </c>
      <c r="DH350" s="457">
        <v>0</v>
      </c>
      <c r="DI350" s="457">
        <v>0</v>
      </c>
      <c r="DJ350" s="457">
        <v>0</v>
      </c>
      <c r="DK350" s="457">
        <v>0</v>
      </c>
      <c r="DL350" s="457">
        <v>0</v>
      </c>
      <c r="DM350" s="457">
        <v>0</v>
      </c>
      <c r="DN350" s="457">
        <v>0</v>
      </c>
      <c r="DO350" s="457">
        <v>0</v>
      </c>
      <c r="DP350" s="457">
        <v>0</v>
      </c>
      <c r="DQ350" s="457">
        <v>0</v>
      </c>
      <c r="DR350" s="457">
        <v>85277</v>
      </c>
      <c r="DS350" s="457">
        <v>0</v>
      </c>
      <c r="DT350" s="457">
        <v>50777</v>
      </c>
      <c r="DU350" s="457">
        <v>8764</v>
      </c>
      <c r="DV350" s="457">
        <v>20499</v>
      </c>
      <c r="DW350" s="457">
        <v>977</v>
      </c>
      <c r="DX350" s="457">
        <v>0</v>
      </c>
      <c r="DY350" s="362">
        <v>0</v>
      </c>
      <c r="DZ350">
        <v>0</v>
      </c>
      <c r="EA350">
        <v>0</v>
      </c>
    </row>
    <row r="351" spans="1:131">
      <c r="A351" s="362" t="s">
        <v>1947</v>
      </c>
      <c r="B351" s="457">
        <v>0</v>
      </c>
      <c r="C351" s="457">
        <v>0</v>
      </c>
      <c r="D351" s="457">
        <v>0</v>
      </c>
      <c r="E351" s="457">
        <v>0</v>
      </c>
      <c r="F351" s="457">
        <v>0</v>
      </c>
      <c r="G351" s="457">
        <v>0</v>
      </c>
      <c r="H351" s="457">
        <v>0</v>
      </c>
      <c r="I351" s="457">
        <v>0</v>
      </c>
      <c r="J351" s="457">
        <v>0</v>
      </c>
      <c r="K351" s="457">
        <v>0</v>
      </c>
      <c r="L351" s="457">
        <v>0</v>
      </c>
      <c r="M351" s="457">
        <v>0</v>
      </c>
      <c r="N351" s="457">
        <v>0</v>
      </c>
      <c r="O351" s="457">
        <v>0</v>
      </c>
      <c r="P351" s="457">
        <v>0</v>
      </c>
      <c r="Q351" s="457">
        <v>0</v>
      </c>
      <c r="R351" s="457">
        <v>0</v>
      </c>
      <c r="S351" s="457">
        <v>0</v>
      </c>
      <c r="T351" s="457">
        <v>0</v>
      </c>
      <c r="U351" s="457">
        <v>0</v>
      </c>
      <c r="V351" s="457">
        <v>0</v>
      </c>
      <c r="W351" s="457">
        <v>0</v>
      </c>
      <c r="X351" s="457">
        <v>0</v>
      </c>
      <c r="Y351" s="457">
        <v>0</v>
      </c>
      <c r="Z351" s="457">
        <v>0</v>
      </c>
      <c r="AA351" s="457">
        <v>0</v>
      </c>
      <c r="AB351" s="457">
        <v>0</v>
      </c>
      <c r="AC351" s="457">
        <v>0</v>
      </c>
      <c r="AD351" s="457">
        <v>0</v>
      </c>
      <c r="AE351" s="457">
        <v>0</v>
      </c>
      <c r="AF351" s="457">
        <v>0</v>
      </c>
      <c r="AG351" s="457">
        <v>0</v>
      </c>
      <c r="AH351" s="457">
        <v>0</v>
      </c>
      <c r="AI351" s="457">
        <v>0</v>
      </c>
      <c r="AJ351" s="457">
        <v>0</v>
      </c>
      <c r="AK351" s="457">
        <v>0</v>
      </c>
      <c r="AL351" s="457">
        <v>0</v>
      </c>
      <c r="AM351" s="457">
        <v>0</v>
      </c>
      <c r="AN351" s="457">
        <v>0</v>
      </c>
      <c r="AO351" s="457">
        <v>0</v>
      </c>
      <c r="AP351" s="457">
        <v>0</v>
      </c>
      <c r="AQ351" s="457">
        <v>0</v>
      </c>
      <c r="AR351" s="457">
        <v>0</v>
      </c>
      <c r="AS351" s="457">
        <v>0</v>
      </c>
      <c r="AT351" s="457">
        <v>0</v>
      </c>
      <c r="AU351" s="457">
        <v>0</v>
      </c>
      <c r="AV351" s="457">
        <v>0</v>
      </c>
      <c r="AW351" s="457">
        <v>0</v>
      </c>
      <c r="AX351" s="457">
        <v>0</v>
      </c>
      <c r="AY351" s="457">
        <v>0</v>
      </c>
      <c r="AZ351" s="457">
        <v>0</v>
      </c>
      <c r="BA351" s="457">
        <v>0</v>
      </c>
      <c r="BB351" s="457">
        <v>0</v>
      </c>
      <c r="BC351" s="457">
        <v>0</v>
      </c>
      <c r="BD351" s="457">
        <v>0</v>
      </c>
      <c r="BE351" s="457">
        <v>0</v>
      </c>
      <c r="BF351" s="457">
        <v>0</v>
      </c>
      <c r="BG351" s="457">
        <v>0</v>
      </c>
      <c r="BH351" s="457">
        <v>0</v>
      </c>
      <c r="BI351" s="457">
        <v>0</v>
      </c>
      <c r="BJ351" s="457">
        <v>0</v>
      </c>
      <c r="BK351" s="457">
        <v>0</v>
      </c>
      <c r="BL351" s="457">
        <v>0</v>
      </c>
      <c r="BM351" s="457">
        <v>0</v>
      </c>
      <c r="BN351" s="457">
        <v>0</v>
      </c>
      <c r="BO351" s="457">
        <v>0</v>
      </c>
      <c r="BP351" s="457">
        <v>0</v>
      </c>
      <c r="BQ351" s="457">
        <v>0</v>
      </c>
      <c r="BR351" s="457">
        <v>0</v>
      </c>
      <c r="BS351" s="457">
        <v>0</v>
      </c>
      <c r="BT351" s="457">
        <v>0</v>
      </c>
      <c r="BU351" s="457">
        <v>0</v>
      </c>
      <c r="BV351" s="457">
        <v>0</v>
      </c>
      <c r="BW351" s="457">
        <v>0</v>
      </c>
      <c r="BX351" s="457">
        <v>0</v>
      </c>
      <c r="BY351" s="457">
        <v>0</v>
      </c>
      <c r="BZ351" s="457">
        <v>0</v>
      </c>
      <c r="CA351" s="457">
        <v>0</v>
      </c>
      <c r="CB351" s="457">
        <v>0</v>
      </c>
      <c r="CC351" s="457">
        <v>0</v>
      </c>
      <c r="CD351" s="457">
        <v>0</v>
      </c>
      <c r="CE351" s="457">
        <v>0</v>
      </c>
      <c r="CF351" s="457">
        <v>0</v>
      </c>
      <c r="CG351" s="457">
        <v>0</v>
      </c>
      <c r="CH351" s="457">
        <v>0</v>
      </c>
      <c r="CI351" s="457">
        <v>0</v>
      </c>
      <c r="CJ351" s="457">
        <v>0</v>
      </c>
      <c r="CK351" s="457">
        <v>0</v>
      </c>
      <c r="CL351" s="457">
        <v>0</v>
      </c>
      <c r="CM351" s="457">
        <v>0</v>
      </c>
      <c r="CN351" s="457">
        <v>0</v>
      </c>
      <c r="CO351" s="457">
        <v>0</v>
      </c>
      <c r="CP351" s="457">
        <v>0</v>
      </c>
      <c r="CQ351" s="457">
        <v>0</v>
      </c>
      <c r="CR351" s="457">
        <v>0</v>
      </c>
      <c r="CS351" s="457">
        <v>0</v>
      </c>
      <c r="CT351" s="457">
        <v>0</v>
      </c>
      <c r="CU351" s="457">
        <v>0</v>
      </c>
      <c r="CV351" s="457">
        <v>0</v>
      </c>
      <c r="CW351" s="457">
        <v>0</v>
      </c>
      <c r="CX351" s="457">
        <v>0</v>
      </c>
      <c r="CY351" s="457">
        <v>0</v>
      </c>
      <c r="CZ351" s="457">
        <v>0</v>
      </c>
      <c r="DA351" s="457">
        <v>0</v>
      </c>
      <c r="DB351" s="457">
        <v>0</v>
      </c>
      <c r="DC351" s="457">
        <v>17731</v>
      </c>
      <c r="DD351" s="457">
        <v>0</v>
      </c>
      <c r="DE351" s="457">
        <v>412</v>
      </c>
      <c r="DF351" s="457">
        <v>0</v>
      </c>
      <c r="DG351" s="457">
        <v>0</v>
      </c>
      <c r="DH351" s="457">
        <v>0</v>
      </c>
      <c r="DI351" s="457">
        <v>0</v>
      </c>
      <c r="DJ351" s="457">
        <v>0</v>
      </c>
      <c r="DK351" s="457">
        <v>0</v>
      </c>
      <c r="DL351" s="457">
        <v>0</v>
      </c>
      <c r="DM351" s="457">
        <v>0</v>
      </c>
      <c r="DN351" s="457">
        <v>0</v>
      </c>
      <c r="DO351" s="457">
        <v>0</v>
      </c>
      <c r="DP351" s="457">
        <v>0</v>
      </c>
      <c r="DQ351" s="457">
        <v>0</v>
      </c>
      <c r="DR351" s="457">
        <v>100442</v>
      </c>
      <c r="DS351" s="457">
        <v>0</v>
      </c>
      <c r="DT351" s="457">
        <v>40868</v>
      </c>
      <c r="DU351" s="457">
        <v>48806</v>
      </c>
      <c r="DV351" s="457">
        <v>51742</v>
      </c>
      <c r="DW351" s="457">
        <v>12697</v>
      </c>
      <c r="DX351" s="457">
        <v>0</v>
      </c>
      <c r="DY351" s="362">
        <v>0</v>
      </c>
      <c r="DZ351">
        <v>0</v>
      </c>
      <c r="EA351">
        <v>0</v>
      </c>
    </row>
    <row r="352" spans="1:131">
      <c r="A352" s="362" t="s">
        <v>2346</v>
      </c>
      <c r="B352" s="457">
        <v>0</v>
      </c>
      <c r="C352" s="457">
        <v>0</v>
      </c>
      <c r="D352" s="457">
        <v>0</v>
      </c>
      <c r="E352" s="457">
        <v>0</v>
      </c>
      <c r="F352" s="457">
        <v>0</v>
      </c>
      <c r="G352" s="457">
        <v>0</v>
      </c>
      <c r="H352" s="457">
        <v>0</v>
      </c>
      <c r="I352" s="457">
        <v>0</v>
      </c>
      <c r="J352" s="457">
        <v>0</v>
      </c>
      <c r="K352" s="457">
        <v>0</v>
      </c>
      <c r="L352" s="457">
        <v>0</v>
      </c>
      <c r="M352" s="457">
        <v>0</v>
      </c>
      <c r="N352" s="457">
        <v>0</v>
      </c>
      <c r="O352" s="457">
        <v>0</v>
      </c>
      <c r="P352" s="457">
        <v>0</v>
      </c>
      <c r="Q352" s="457">
        <v>0</v>
      </c>
      <c r="R352" s="457">
        <v>0</v>
      </c>
      <c r="S352" s="457">
        <v>0</v>
      </c>
      <c r="T352" s="457">
        <v>0</v>
      </c>
      <c r="U352" s="457">
        <v>0</v>
      </c>
      <c r="V352" s="457">
        <v>0</v>
      </c>
      <c r="W352" s="457">
        <v>0</v>
      </c>
      <c r="X352" s="457">
        <v>0</v>
      </c>
      <c r="Y352" s="457">
        <v>0</v>
      </c>
      <c r="Z352" s="457">
        <v>0</v>
      </c>
      <c r="AA352" s="457">
        <v>0</v>
      </c>
      <c r="AB352" s="457">
        <v>0</v>
      </c>
      <c r="AC352" s="457">
        <v>0</v>
      </c>
      <c r="AD352" s="457">
        <v>0</v>
      </c>
      <c r="AE352" s="457">
        <v>0</v>
      </c>
      <c r="AF352" s="457">
        <v>0</v>
      </c>
      <c r="AG352" s="457">
        <v>0</v>
      </c>
      <c r="AH352" s="457">
        <v>0</v>
      </c>
      <c r="AI352" s="457">
        <v>0</v>
      </c>
      <c r="AJ352" s="457">
        <v>0</v>
      </c>
      <c r="AK352" s="457">
        <v>0</v>
      </c>
      <c r="AL352" s="457">
        <v>0</v>
      </c>
      <c r="AM352" s="457">
        <v>0</v>
      </c>
      <c r="AN352" s="457">
        <v>0</v>
      </c>
      <c r="AO352" s="457">
        <v>0</v>
      </c>
      <c r="AP352" s="457">
        <v>0</v>
      </c>
      <c r="AQ352" s="457">
        <v>0</v>
      </c>
      <c r="AR352" s="457">
        <v>0</v>
      </c>
      <c r="AS352" s="457">
        <v>0</v>
      </c>
      <c r="AT352" s="457">
        <v>0</v>
      </c>
      <c r="AU352" s="457">
        <v>0</v>
      </c>
      <c r="AV352" s="457">
        <v>0</v>
      </c>
      <c r="AW352" s="457">
        <v>0</v>
      </c>
      <c r="AX352" s="457">
        <v>0</v>
      </c>
      <c r="AY352" s="457">
        <v>0</v>
      </c>
      <c r="AZ352" s="457">
        <v>0</v>
      </c>
      <c r="BA352" s="457">
        <v>0</v>
      </c>
      <c r="BB352" s="457">
        <v>0</v>
      </c>
      <c r="BC352" s="457">
        <v>0</v>
      </c>
      <c r="BD352" s="457">
        <v>0</v>
      </c>
      <c r="BE352" s="457">
        <v>0</v>
      </c>
      <c r="BF352" s="457">
        <v>0</v>
      </c>
      <c r="BG352" s="457">
        <v>0</v>
      </c>
      <c r="BH352" s="457">
        <v>0</v>
      </c>
      <c r="BI352" s="457">
        <v>0</v>
      </c>
      <c r="BJ352" s="457">
        <v>0</v>
      </c>
      <c r="BK352" s="457">
        <v>0</v>
      </c>
      <c r="BL352" s="457">
        <v>0</v>
      </c>
      <c r="BM352" s="457">
        <v>0</v>
      </c>
      <c r="BN352" s="457">
        <v>0</v>
      </c>
      <c r="BO352" s="457">
        <v>0</v>
      </c>
      <c r="BP352" s="457">
        <v>0</v>
      </c>
      <c r="BQ352" s="457">
        <v>0</v>
      </c>
      <c r="BR352" s="457">
        <v>0</v>
      </c>
      <c r="BS352" s="457">
        <v>0</v>
      </c>
      <c r="BT352" s="457">
        <v>0</v>
      </c>
      <c r="BU352" s="457">
        <v>0</v>
      </c>
      <c r="BV352" s="457">
        <v>0</v>
      </c>
      <c r="BW352" s="457">
        <v>0</v>
      </c>
      <c r="BX352" s="457">
        <v>0</v>
      </c>
      <c r="BY352" s="457">
        <v>0</v>
      </c>
      <c r="BZ352" s="457">
        <v>0</v>
      </c>
      <c r="CA352" s="457">
        <v>0</v>
      </c>
      <c r="CB352" s="457">
        <v>0</v>
      </c>
      <c r="CC352" s="457">
        <v>0</v>
      </c>
      <c r="CD352" s="457">
        <v>0</v>
      </c>
      <c r="CE352" s="457">
        <v>0</v>
      </c>
      <c r="CF352" s="457">
        <v>0</v>
      </c>
      <c r="CG352" s="457">
        <v>0</v>
      </c>
      <c r="CH352" s="457">
        <v>0</v>
      </c>
      <c r="CI352" s="457">
        <v>0</v>
      </c>
      <c r="CJ352" s="457">
        <v>0</v>
      </c>
      <c r="CK352" s="457">
        <v>0</v>
      </c>
      <c r="CL352" s="457">
        <v>0</v>
      </c>
      <c r="CM352" s="457">
        <v>0</v>
      </c>
      <c r="CN352" s="457">
        <v>0</v>
      </c>
      <c r="CO352" s="457">
        <v>0</v>
      </c>
      <c r="CP352" s="457">
        <v>0</v>
      </c>
      <c r="CQ352" s="457">
        <v>0</v>
      </c>
      <c r="CR352" s="457">
        <v>0</v>
      </c>
      <c r="CS352" s="457">
        <v>0</v>
      </c>
      <c r="CT352" s="457">
        <v>0</v>
      </c>
      <c r="CU352" s="457">
        <v>0</v>
      </c>
      <c r="CV352" s="457">
        <v>0</v>
      </c>
      <c r="CW352" s="457">
        <v>0</v>
      </c>
      <c r="CX352" s="457">
        <v>0</v>
      </c>
      <c r="CY352" s="457">
        <v>0</v>
      </c>
      <c r="CZ352" s="457">
        <v>0</v>
      </c>
      <c r="DA352" s="457">
        <v>0</v>
      </c>
      <c r="DB352" s="457">
        <v>0</v>
      </c>
      <c r="DC352" s="457">
        <v>9859</v>
      </c>
      <c r="DD352" s="457">
        <v>0</v>
      </c>
      <c r="DE352" s="457">
        <v>133</v>
      </c>
      <c r="DF352" s="457">
        <v>0</v>
      </c>
      <c r="DG352" s="457">
        <v>0</v>
      </c>
      <c r="DH352" s="457">
        <v>0</v>
      </c>
      <c r="DI352" s="457">
        <v>0</v>
      </c>
      <c r="DJ352" s="457">
        <v>0</v>
      </c>
      <c r="DK352" s="457">
        <v>0</v>
      </c>
      <c r="DL352" s="457">
        <v>0</v>
      </c>
      <c r="DM352" s="457">
        <v>0</v>
      </c>
      <c r="DN352" s="457">
        <v>0</v>
      </c>
      <c r="DO352" s="457">
        <v>0</v>
      </c>
      <c r="DP352" s="457">
        <v>0</v>
      </c>
      <c r="DQ352" s="457">
        <v>0</v>
      </c>
      <c r="DR352" s="457">
        <v>36014</v>
      </c>
      <c r="DS352" s="457">
        <v>0</v>
      </c>
      <c r="DT352" s="457">
        <v>26907</v>
      </c>
      <c r="DU352" s="457">
        <v>0</v>
      </c>
      <c r="DV352" s="457">
        <v>11070</v>
      </c>
      <c r="DW352" s="457">
        <v>4560</v>
      </c>
      <c r="DX352" s="457">
        <v>0</v>
      </c>
      <c r="DY352" s="362">
        <v>0</v>
      </c>
      <c r="DZ352">
        <v>0</v>
      </c>
      <c r="EA352">
        <v>0</v>
      </c>
    </row>
    <row r="353" spans="1:131">
      <c r="A353" s="362" t="s">
        <v>3128</v>
      </c>
      <c r="B353" s="457">
        <v>0</v>
      </c>
      <c r="C353" s="457">
        <v>0</v>
      </c>
      <c r="D353" s="457">
        <v>0</v>
      </c>
      <c r="E353" s="457">
        <v>0</v>
      </c>
      <c r="F353" s="457">
        <v>0</v>
      </c>
      <c r="G353" s="457">
        <v>0</v>
      </c>
      <c r="H353" s="457">
        <v>0</v>
      </c>
      <c r="I353" s="457">
        <v>0</v>
      </c>
      <c r="J353" s="457">
        <v>0</v>
      </c>
      <c r="K353" s="457">
        <v>0</v>
      </c>
      <c r="L353" s="457">
        <v>0</v>
      </c>
      <c r="M353" s="457">
        <v>0</v>
      </c>
      <c r="N353" s="457">
        <v>0</v>
      </c>
      <c r="O353" s="457">
        <v>0</v>
      </c>
      <c r="P353" s="457">
        <v>0</v>
      </c>
      <c r="Q353" s="457">
        <v>0</v>
      </c>
      <c r="R353" s="457">
        <v>0</v>
      </c>
      <c r="S353" s="457">
        <v>0</v>
      </c>
      <c r="T353" s="457">
        <v>0</v>
      </c>
      <c r="U353" s="457">
        <v>0</v>
      </c>
      <c r="V353" s="457">
        <v>0</v>
      </c>
      <c r="W353" s="457">
        <v>0</v>
      </c>
      <c r="X353" s="457">
        <v>0</v>
      </c>
      <c r="Y353" s="457">
        <v>0</v>
      </c>
      <c r="Z353" s="457">
        <v>0</v>
      </c>
      <c r="AA353" s="457">
        <v>0</v>
      </c>
      <c r="AB353" s="457">
        <v>0</v>
      </c>
      <c r="AC353" s="457">
        <v>0</v>
      </c>
      <c r="AD353" s="457">
        <v>0</v>
      </c>
      <c r="AE353" s="457">
        <v>0</v>
      </c>
      <c r="AF353" s="457">
        <v>0</v>
      </c>
      <c r="AG353" s="457">
        <v>0</v>
      </c>
      <c r="AH353" s="457">
        <v>0</v>
      </c>
      <c r="AI353" s="457">
        <v>0</v>
      </c>
      <c r="AJ353" s="457">
        <v>0</v>
      </c>
      <c r="AK353" s="457">
        <v>0</v>
      </c>
      <c r="AL353" s="457">
        <v>0</v>
      </c>
      <c r="AM353" s="457">
        <v>0</v>
      </c>
      <c r="AN353" s="457">
        <v>0</v>
      </c>
      <c r="AO353" s="457">
        <v>0</v>
      </c>
      <c r="AP353" s="457">
        <v>0</v>
      </c>
      <c r="AQ353" s="457">
        <v>0</v>
      </c>
      <c r="AR353" s="457">
        <v>0</v>
      </c>
      <c r="AS353" s="457">
        <v>0</v>
      </c>
      <c r="AT353" s="457">
        <v>0</v>
      </c>
      <c r="AU353" s="457">
        <v>0</v>
      </c>
      <c r="AV353" s="457">
        <v>0</v>
      </c>
      <c r="AW353" s="457">
        <v>0</v>
      </c>
      <c r="AX353" s="457">
        <v>0</v>
      </c>
      <c r="AY353" s="457">
        <v>0</v>
      </c>
      <c r="AZ353" s="457">
        <v>0</v>
      </c>
      <c r="BA353" s="457">
        <v>0</v>
      </c>
      <c r="BB353" s="457">
        <v>0</v>
      </c>
      <c r="BC353" s="457">
        <v>0</v>
      </c>
      <c r="BD353" s="457">
        <v>0</v>
      </c>
      <c r="BE353" s="457">
        <v>0</v>
      </c>
      <c r="BF353" s="457">
        <v>0</v>
      </c>
      <c r="BG353" s="457">
        <v>0</v>
      </c>
      <c r="BH353" s="457">
        <v>0</v>
      </c>
      <c r="BI353" s="457">
        <v>0</v>
      </c>
      <c r="BJ353" s="457">
        <v>0</v>
      </c>
      <c r="BK353" s="457">
        <v>0</v>
      </c>
      <c r="BL353" s="457">
        <v>0</v>
      </c>
      <c r="BM353" s="457">
        <v>0</v>
      </c>
      <c r="BN353" s="457">
        <v>0</v>
      </c>
      <c r="BO353" s="457">
        <v>0</v>
      </c>
      <c r="BP353" s="457">
        <v>0</v>
      </c>
      <c r="BQ353" s="457">
        <v>0</v>
      </c>
      <c r="BR353" s="457">
        <v>0</v>
      </c>
      <c r="BS353" s="457">
        <v>0</v>
      </c>
      <c r="BT353" s="457">
        <v>0</v>
      </c>
      <c r="BU353" s="457">
        <v>0</v>
      </c>
      <c r="BV353" s="457">
        <v>0</v>
      </c>
      <c r="BW353" s="457">
        <v>0</v>
      </c>
      <c r="BX353" s="457">
        <v>0</v>
      </c>
      <c r="BY353" s="457">
        <v>0</v>
      </c>
      <c r="BZ353" s="457">
        <v>0</v>
      </c>
      <c r="CA353" s="457">
        <v>0</v>
      </c>
      <c r="CB353" s="457">
        <v>0</v>
      </c>
      <c r="CC353" s="457">
        <v>0</v>
      </c>
      <c r="CD353" s="457">
        <v>0</v>
      </c>
      <c r="CE353" s="457">
        <v>0</v>
      </c>
      <c r="CF353" s="457">
        <v>0</v>
      </c>
      <c r="CG353" s="457">
        <v>0</v>
      </c>
      <c r="CH353" s="457">
        <v>0</v>
      </c>
      <c r="CI353" s="457">
        <v>0</v>
      </c>
      <c r="CJ353" s="457">
        <v>0</v>
      </c>
      <c r="CK353" s="457">
        <v>0</v>
      </c>
      <c r="CL353" s="457">
        <v>0</v>
      </c>
      <c r="CM353" s="457">
        <v>0</v>
      </c>
      <c r="CN353" s="457">
        <v>0</v>
      </c>
      <c r="CO353" s="457">
        <v>0</v>
      </c>
      <c r="CP353" s="457">
        <v>0</v>
      </c>
      <c r="CQ353" s="457">
        <v>0</v>
      </c>
      <c r="CR353" s="457">
        <v>0</v>
      </c>
      <c r="CS353" s="457">
        <v>0</v>
      </c>
      <c r="CT353" s="457">
        <v>0</v>
      </c>
      <c r="CU353" s="457">
        <v>0</v>
      </c>
      <c r="CV353" s="457">
        <v>0</v>
      </c>
      <c r="CW353" s="457">
        <v>0</v>
      </c>
      <c r="CX353" s="457">
        <v>0</v>
      </c>
      <c r="CY353" s="457">
        <v>0</v>
      </c>
      <c r="CZ353" s="457">
        <v>0</v>
      </c>
      <c r="DA353" s="457">
        <v>0</v>
      </c>
      <c r="DB353" s="457">
        <v>0</v>
      </c>
      <c r="DC353" s="457">
        <v>5250</v>
      </c>
      <c r="DD353" s="457">
        <v>0</v>
      </c>
      <c r="DE353" s="457">
        <v>5871</v>
      </c>
      <c r="DF353" s="457">
        <v>0</v>
      </c>
      <c r="DG353" s="457">
        <v>0</v>
      </c>
      <c r="DH353" s="457">
        <v>0</v>
      </c>
      <c r="DI353" s="457">
        <v>0</v>
      </c>
      <c r="DJ353" s="457">
        <v>0</v>
      </c>
      <c r="DK353" s="457">
        <v>0</v>
      </c>
      <c r="DL353" s="457">
        <v>0</v>
      </c>
      <c r="DM353" s="457">
        <v>0</v>
      </c>
      <c r="DN353" s="457">
        <v>0</v>
      </c>
      <c r="DO353" s="457">
        <v>0</v>
      </c>
      <c r="DP353" s="457">
        <v>0</v>
      </c>
      <c r="DQ353" s="457">
        <v>0</v>
      </c>
      <c r="DR353" s="457">
        <v>20901</v>
      </c>
      <c r="DS353" s="457">
        <v>0</v>
      </c>
      <c r="DT353" s="457">
        <v>1718</v>
      </c>
      <c r="DU353" s="457">
        <v>0</v>
      </c>
      <c r="DV353" s="457">
        <v>3714</v>
      </c>
      <c r="DW353" s="457">
        <v>2691</v>
      </c>
      <c r="DX353" s="457">
        <v>0</v>
      </c>
      <c r="DY353" s="362">
        <v>0</v>
      </c>
      <c r="DZ353">
        <v>0</v>
      </c>
      <c r="EA353">
        <v>0</v>
      </c>
    </row>
    <row r="354" spans="1:131">
      <c r="A354" s="362" t="s">
        <v>2225</v>
      </c>
      <c r="B354" s="457">
        <v>0</v>
      </c>
      <c r="C354" s="457">
        <v>0</v>
      </c>
      <c r="D354" s="457">
        <v>0</v>
      </c>
      <c r="E354" s="457">
        <v>0</v>
      </c>
      <c r="F354" s="457">
        <v>0</v>
      </c>
      <c r="G354" s="457">
        <v>0</v>
      </c>
      <c r="H354" s="457">
        <v>0</v>
      </c>
      <c r="I354" s="457">
        <v>0</v>
      </c>
      <c r="J354" s="457">
        <v>0</v>
      </c>
      <c r="K354" s="457">
        <v>0</v>
      </c>
      <c r="L354" s="457">
        <v>0</v>
      </c>
      <c r="M354" s="457">
        <v>0</v>
      </c>
      <c r="N354" s="457">
        <v>0</v>
      </c>
      <c r="O354" s="457">
        <v>0</v>
      </c>
      <c r="P354" s="457">
        <v>0</v>
      </c>
      <c r="Q354" s="457">
        <v>0</v>
      </c>
      <c r="R354" s="457">
        <v>0</v>
      </c>
      <c r="S354" s="457">
        <v>0</v>
      </c>
      <c r="T354" s="457">
        <v>0</v>
      </c>
      <c r="U354" s="457">
        <v>0</v>
      </c>
      <c r="V354" s="457">
        <v>0</v>
      </c>
      <c r="W354" s="457">
        <v>0</v>
      </c>
      <c r="X354" s="457">
        <v>0</v>
      </c>
      <c r="Y354" s="457">
        <v>0</v>
      </c>
      <c r="Z354" s="457">
        <v>0</v>
      </c>
      <c r="AA354" s="457">
        <v>0</v>
      </c>
      <c r="AB354" s="457">
        <v>0</v>
      </c>
      <c r="AC354" s="457">
        <v>0</v>
      </c>
      <c r="AD354" s="457">
        <v>0</v>
      </c>
      <c r="AE354" s="457">
        <v>0</v>
      </c>
      <c r="AF354" s="457">
        <v>0</v>
      </c>
      <c r="AG354" s="457">
        <v>0</v>
      </c>
      <c r="AH354" s="457">
        <v>0</v>
      </c>
      <c r="AI354" s="457">
        <v>0</v>
      </c>
      <c r="AJ354" s="457">
        <v>0</v>
      </c>
      <c r="AK354" s="457">
        <v>0</v>
      </c>
      <c r="AL354" s="457">
        <v>0</v>
      </c>
      <c r="AM354" s="457">
        <v>0</v>
      </c>
      <c r="AN354" s="457">
        <v>0</v>
      </c>
      <c r="AO354" s="457">
        <v>0</v>
      </c>
      <c r="AP354" s="457">
        <v>0</v>
      </c>
      <c r="AQ354" s="457">
        <v>0</v>
      </c>
      <c r="AR354" s="457">
        <v>0</v>
      </c>
      <c r="AS354" s="457">
        <v>0</v>
      </c>
      <c r="AT354" s="457">
        <v>0</v>
      </c>
      <c r="AU354" s="457">
        <v>0</v>
      </c>
      <c r="AV354" s="457">
        <v>0</v>
      </c>
      <c r="AW354" s="457">
        <v>0</v>
      </c>
      <c r="AX354" s="457">
        <v>0</v>
      </c>
      <c r="AY354" s="457">
        <v>0</v>
      </c>
      <c r="AZ354" s="457">
        <v>0</v>
      </c>
      <c r="BA354" s="457">
        <v>0</v>
      </c>
      <c r="BB354" s="457">
        <v>0</v>
      </c>
      <c r="BC354" s="457">
        <v>0</v>
      </c>
      <c r="BD354" s="457">
        <v>0</v>
      </c>
      <c r="BE354" s="457">
        <v>0</v>
      </c>
      <c r="BF354" s="457">
        <v>0</v>
      </c>
      <c r="BG354" s="457">
        <v>0</v>
      </c>
      <c r="BH354" s="457">
        <v>0</v>
      </c>
      <c r="BI354" s="457">
        <v>0</v>
      </c>
      <c r="BJ354" s="457">
        <v>0</v>
      </c>
      <c r="BK354" s="457">
        <v>0</v>
      </c>
      <c r="BL354" s="457">
        <v>0</v>
      </c>
      <c r="BM354" s="457">
        <v>0</v>
      </c>
      <c r="BN354" s="457">
        <v>0</v>
      </c>
      <c r="BO354" s="457">
        <v>0</v>
      </c>
      <c r="BP354" s="457">
        <v>0</v>
      </c>
      <c r="BQ354" s="457">
        <v>0</v>
      </c>
      <c r="BR354" s="457">
        <v>0</v>
      </c>
      <c r="BS354" s="457">
        <v>0</v>
      </c>
      <c r="BT354" s="457">
        <v>0</v>
      </c>
      <c r="BU354" s="457">
        <v>0</v>
      </c>
      <c r="BV354" s="457">
        <v>0</v>
      </c>
      <c r="BW354" s="457">
        <v>0</v>
      </c>
      <c r="BX354" s="457">
        <v>0</v>
      </c>
      <c r="BY354" s="457">
        <v>0</v>
      </c>
      <c r="BZ354" s="457">
        <v>0</v>
      </c>
      <c r="CA354" s="457">
        <v>0</v>
      </c>
      <c r="CB354" s="457">
        <v>0</v>
      </c>
      <c r="CC354" s="457">
        <v>0</v>
      </c>
      <c r="CD354" s="457">
        <v>0</v>
      </c>
      <c r="CE354" s="457">
        <v>0</v>
      </c>
      <c r="CF354" s="457">
        <v>0</v>
      </c>
      <c r="CG354" s="457">
        <v>0</v>
      </c>
      <c r="CH354" s="457">
        <v>0</v>
      </c>
      <c r="CI354" s="457">
        <v>0</v>
      </c>
      <c r="CJ354" s="457">
        <v>0</v>
      </c>
      <c r="CK354" s="457">
        <v>0</v>
      </c>
      <c r="CL354" s="457">
        <v>0</v>
      </c>
      <c r="CM354" s="457">
        <v>0</v>
      </c>
      <c r="CN354" s="457">
        <v>0</v>
      </c>
      <c r="CO354" s="457">
        <v>0</v>
      </c>
      <c r="CP354" s="457">
        <v>0</v>
      </c>
      <c r="CQ354" s="457">
        <v>0</v>
      </c>
      <c r="CR354" s="457">
        <v>0</v>
      </c>
      <c r="CS354" s="457">
        <v>0</v>
      </c>
      <c r="CT354" s="457">
        <v>0</v>
      </c>
      <c r="CU354" s="457">
        <v>0</v>
      </c>
      <c r="CV354" s="457">
        <v>0</v>
      </c>
      <c r="CW354" s="457">
        <v>0</v>
      </c>
      <c r="CX354" s="457">
        <v>0</v>
      </c>
      <c r="CY354" s="457">
        <v>0</v>
      </c>
      <c r="CZ354" s="457">
        <v>0</v>
      </c>
      <c r="DA354" s="457">
        <v>0</v>
      </c>
      <c r="DB354" s="457">
        <v>0</v>
      </c>
      <c r="DC354" s="457">
        <v>8831</v>
      </c>
      <c r="DD354" s="457">
        <v>0</v>
      </c>
      <c r="DE354" s="457">
        <v>185</v>
      </c>
      <c r="DF354" s="457">
        <v>0</v>
      </c>
      <c r="DG354" s="457">
        <v>0</v>
      </c>
      <c r="DH354" s="457">
        <v>0</v>
      </c>
      <c r="DI354" s="457">
        <v>0</v>
      </c>
      <c r="DJ354" s="457">
        <v>0</v>
      </c>
      <c r="DK354" s="457">
        <v>0</v>
      </c>
      <c r="DL354" s="457">
        <v>0</v>
      </c>
      <c r="DM354" s="457">
        <v>0</v>
      </c>
      <c r="DN354" s="457">
        <v>0</v>
      </c>
      <c r="DO354" s="457">
        <v>0</v>
      </c>
      <c r="DP354" s="457">
        <v>0</v>
      </c>
      <c r="DQ354" s="457">
        <v>0</v>
      </c>
      <c r="DR354" s="457">
        <v>62744</v>
      </c>
      <c r="DS354" s="457">
        <v>0</v>
      </c>
      <c r="DT354" s="457">
        <v>32500</v>
      </c>
      <c r="DU354" s="457">
        <v>35221</v>
      </c>
      <c r="DV354" s="457">
        <v>21118</v>
      </c>
      <c r="DW354" s="457">
        <v>2670</v>
      </c>
      <c r="DX354" s="457">
        <v>0</v>
      </c>
      <c r="DY354" s="362">
        <v>0</v>
      </c>
      <c r="DZ354">
        <v>0</v>
      </c>
      <c r="EA354">
        <v>0</v>
      </c>
    </row>
    <row r="355" spans="1:131">
      <c r="A355" s="362" t="s">
        <v>2185</v>
      </c>
      <c r="B355" s="457">
        <v>0</v>
      </c>
      <c r="C355" s="457">
        <v>0</v>
      </c>
      <c r="D355" s="457">
        <v>0</v>
      </c>
      <c r="E355" s="457">
        <v>0</v>
      </c>
      <c r="F355" s="457">
        <v>0</v>
      </c>
      <c r="G355" s="457">
        <v>0</v>
      </c>
      <c r="H355" s="457">
        <v>0</v>
      </c>
      <c r="I355" s="457">
        <v>0</v>
      </c>
      <c r="J355" s="457">
        <v>0</v>
      </c>
      <c r="K355" s="457">
        <v>0</v>
      </c>
      <c r="L355" s="457">
        <v>0</v>
      </c>
      <c r="M355" s="457">
        <v>0</v>
      </c>
      <c r="N355" s="457">
        <v>0</v>
      </c>
      <c r="O355" s="457">
        <v>0</v>
      </c>
      <c r="P355" s="457">
        <v>0</v>
      </c>
      <c r="Q355" s="457">
        <v>0</v>
      </c>
      <c r="R355" s="457">
        <v>0</v>
      </c>
      <c r="S355" s="457">
        <v>0</v>
      </c>
      <c r="T355" s="457">
        <v>0</v>
      </c>
      <c r="U355" s="457">
        <v>0</v>
      </c>
      <c r="V355" s="457">
        <v>0</v>
      </c>
      <c r="W355" s="457">
        <v>0</v>
      </c>
      <c r="X355" s="457">
        <v>0</v>
      </c>
      <c r="Y355" s="457">
        <v>0</v>
      </c>
      <c r="Z355" s="457">
        <v>0</v>
      </c>
      <c r="AA355" s="457">
        <v>0</v>
      </c>
      <c r="AB355" s="457">
        <v>0</v>
      </c>
      <c r="AC355" s="457">
        <v>0</v>
      </c>
      <c r="AD355" s="457">
        <v>0</v>
      </c>
      <c r="AE355" s="457">
        <v>0</v>
      </c>
      <c r="AF355" s="457">
        <v>0</v>
      </c>
      <c r="AG355" s="457">
        <v>0</v>
      </c>
      <c r="AH355" s="457">
        <v>0</v>
      </c>
      <c r="AI355" s="457">
        <v>0</v>
      </c>
      <c r="AJ355" s="457">
        <v>0</v>
      </c>
      <c r="AK355" s="457">
        <v>0</v>
      </c>
      <c r="AL355" s="457">
        <v>0</v>
      </c>
      <c r="AM355" s="457">
        <v>0</v>
      </c>
      <c r="AN355" s="457">
        <v>0</v>
      </c>
      <c r="AO355" s="457">
        <v>0</v>
      </c>
      <c r="AP355" s="457">
        <v>0</v>
      </c>
      <c r="AQ355" s="457">
        <v>0</v>
      </c>
      <c r="AR355" s="457">
        <v>188</v>
      </c>
      <c r="AS355" s="457">
        <v>95</v>
      </c>
      <c r="AT355" s="457">
        <v>30</v>
      </c>
      <c r="AU355" s="457">
        <v>0</v>
      </c>
      <c r="AV355" s="457">
        <v>0</v>
      </c>
      <c r="AW355" s="457">
        <v>0</v>
      </c>
      <c r="AX355" s="457">
        <v>0</v>
      </c>
      <c r="AY355" s="457">
        <v>0</v>
      </c>
      <c r="AZ355" s="457">
        <v>0</v>
      </c>
      <c r="BA355" s="457">
        <v>0</v>
      </c>
      <c r="BB355" s="457">
        <v>0</v>
      </c>
      <c r="BC355" s="457">
        <v>0</v>
      </c>
      <c r="BD355" s="457">
        <v>0</v>
      </c>
      <c r="BE355" s="457">
        <v>0</v>
      </c>
      <c r="BF355" s="457">
        <v>0</v>
      </c>
      <c r="BG355" s="457">
        <v>0</v>
      </c>
      <c r="BH355" s="457">
        <v>0</v>
      </c>
      <c r="BI355" s="457">
        <v>0</v>
      </c>
      <c r="BJ355" s="457">
        <v>0</v>
      </c>
      <c r="BK355" s="457">
        <v>0</v>
      </c>
      <c r="BL355" s="457">
        <v>0</v>
      </c>
      <c r="BM355" s="457">
        <v>0</v>
      </c>
      <c r="BN355" s="457">
        <v>0</v>
      </c>
      <c r="BO355" s="457">
        <v>0</v>
      </c>
      <c r="BP355" s="457">
        <v>0</v>
      </c>
      <c r="BQ355" s="457">
        <v>0</v>
      </c>
      <c r="BR355" s="457">
        <v>0</v>
      </c>
      <c r="BS355" s="457">
        <v>0</v>
      </c>
      <c r="BT355" s="457">
        <v>0</v>
      </c>
      <c r="BU355" s="457">
        <v>0</v>
      </c>
      <c r="BV355" s="457">
        <v>0</v>
      </c>
      <c r="BW355" s="457">
        <v>0</v>
      </c>
      <c r="BX355" s="457">
        <v>0</v>
      </c>
      <c r="BY355" s="457">
        <v>0</v>
      </c>
      <c r="BZ355" s="457">
        <v>0</v>
      </c>
      <c r="CA355" s="457">
        <v>0</v>
      </c>
      <c r="CB355" s="457">
        <v>0</v>
      </c>
      <c r="CC355" s="457">
        <v>0</v>
      </c>
      <c r="CD355" s="457">
        <v>0</v>
      </c>
      <c r="CE355" s="457">
        <v>0</v>
      </c>
      <c r="CF355" s="457">
        <v>0</v>
      </c>
      <c r="CG355" s="457">
        <v>0</v>
      </c>
      <c r="CH355" s="457">
        <v>0</v>
      </c>
      <c r="CI355" s="457">
        <v>0</v>
      </c>
      <c r="CJ355" s="457">
        <v>0</v>
      </c>
      <c r="CK355" s="457">
        <v>0</v>
      </c>
      <c r="CL355" s="457">
        <v>0</v>
      </c>
      <c r="CM355" s="457">
        <v>0</v>
      </c>
      <c r="CN355" s="457">
        <v>0</v>
      </c>
      <c r="CO355" s="457">
        <v>0</v>
      </c>
      <c r="CP355" s="457">
        <v>0</v>
      </c>
      <c r="CQ355" s="457">
        <v>0</v>
      </c>
      <c r="CR355" s="457">
        <v>0</v>
      </c>
      <c r="CS355" s="457">
        <v>0</v>
      </c>
      <c r="CT355" s="457">
        <v>0</v>
      </c>
      <c r="CU355" s="457">
        <v>0</v>
      </c>
      <c r="CV355" s="457">
        <v>0</v>
      </c>
      <c r="CW355" s="457">
        <v>0</v>
      </c>
      <c r="CX355" s="457">
        <v>0</v>
      </c>
      <c r="CY355" s="457">
        <v>0</v>
      </c>
      <c r="CZ355" s="457">
        <v>0</v>
      </c>
      <c r="DA355" s="457">
        <v>0</v>
      </c>
      <c r="DB355" s="457">
        <v>0</v>
      </c>
      <c r="DC355" s="457">
        <v>0</v>
      </c>
      <c r="DD355" s="457">
        <v>0</v>
      </c>
      <c r="DE355" s="457">
        <v>0</v>
      </c>
      <c r="DF355" s="457">
        <v>0</v>
      </c>
      <c r="DG355" s="457">
        <v>0</v>
      </c>
      <c r="DH355" s="457">
        <v>0</v>
      </c>
      <c r="DI355" s="457">
        <v>0</v>
      </c>
      <c r="DJ355" s="457">
        <v>0</v>
      </c>
      <c r="DK355" s="457">
        <v>0</v>
      </c>
      <c r="DL355" s="457">
        <v>0</v>
      </c>
      <c r="DM355" s="457">
        <v>0</v>
      </c>
      <c r="DN355" s="457">
        <v>0</v>
      </c>
      <c r="DO355" s="457">
        <v>0</v>
      </c>
      <c r="DP355" s="457">
        <v>0</v>
      </c>
      <c r="DQ355" s="457">
        <v>0</v>
      </c>
      <c r="DR355" s="457">
        <v>0</v>
      </c>
      <c r="DS355" s="457">
        <v>0</v>
      </c>
      <c r="DT355" s="457">
        <v>0</v>
      </c>
      <c r="DU355" s="457">
        <v>0</v>
      </c>
      <c r="DV355" s="457">
        <v>3224</v>
      </c>
      <c r="DW355" s="457">
        <v>53</v>
      </c>
      <c r="DX355" s="457">
        <v>0</v>
      </c>
      <c r="DY355" s="362">
        <v>0</v>
      </c>
      <c r="DZ355">
        <v>0</v>
      </c>
      <c r="EA355">
        <v>0</v>
      </c>
    </row>
    <row r="356" spans="1:131">
      <c r="A356" s="362" t="s">
        <v>2316</v>
      </c>
      <c r="B356" s="457">
        <v>0</v>
      </c>
      <c r="C356" s="457">
        <v>0</v>
      </c>
      <c r="D356" s="457">
        <v>0</v>
      </c>
      <c r="E356" s="457">
        <v>0</v>
      </c>
      <c r="F356" s="457">
        <v>0</v>
      </c>
      <c r="G356" s="457">
        <v>0</v>
      </c>
      <c r="H356" s="457">
        <v>0</v>
      </c>
      <c r="I356" s="457">
        <v>0</v>
      </c>
      <c r="J356" s="457">
        <v>0</v>
      </c>
      <c r="K356" s="457">
        <v>0</v>
      </c>
      <c r="L356" s="457">
        <v>0</v>
      </c>
      <c r="M356" s="457">
        <v>0</v>
      </c>
      <c r="N356" s="457">
        <v>0</v>
      </c>
      <c r="O356" s="457">
        <v>0</v>
      </c>
      <c r="P356" s="457">
        <v>0</v>
      </c>
      <c r="Q356" s="457">
        <v>0</v>
      </c>
      <c r="R356" s="457">
        <v>0</v>
      </c>
      <c r="S356" s="457">
        <v>0</v>
      </c>
      <c r="T356" s="457">
        <v>0</v>
      </c>
      <c r="U356" s="457">
        <v>0</v>
      </c>
      <c r="V356" s="457">
        <v>0</v>
      </c>
      <c r="W356" s="457">
        <v>0</v>
      </c>
      <c r="X356" s="457">
        <v>0</v>
      </c>
      <c r="Y356" s="457">
        <v>0</v>
      </c>
      <c r="Z356" s="457">
        <v>0</v>
      </c>
      <c r="AA356" s="457">
        <v>0</v>
      </c>
      <c r="AB356" s="457">
        <v>0</v>
      </c>
      <c r="AC356" s="457">
        <v>0</v>
      </c>
      <c r="AD356" s="457">
        <v>0</v>
      </c>
      <c r="AE356" s="457">
        <v>0</v>
      </c>
      <c r="AF356" s="457">
        <v>0</v>
      </c>
      <c r="AG356" s="457">
        <v>0</v>
      </c>
      <c r="AH356" s="457">
        <v>0</v>
      </c>
      <c r="AI356" s="457">
        <v>0</v>
      </c>
      <c r="AJ356" s="457">
        <v>0</v>
      </c>
      <c r="AK356" s="457">
        <v>0</v>
      </c>
      <c r="AL356" s="457">
        <v>0</v>
      </c>
      <c r="AM356" s="457">
        <v>0</v>
      </c>
      <c r="AN356" s="457">
        <v>0</v>
      </c>
      <c r="AO356" s="457">
        <v>0</v>
      </c>
      <c r="AP356" s="457">
        <v>0</v>
      </c>
      <c r="AQ356" s="457">
        <v>0</v>
      </c>
      <c r="AR356" s="457">
        <v>0</v>
      </c>
      <c r="AS356" s="457">
        <v>0</v>
      </c>
      <c r="AT356" s="457">
        <v>0</v>
      </c>
      <c r="AU356" s="457">
        <v>0</v>
      </c>
      <c r="AV356" s="457">
        <v>0</v>
      </c>
      <c r="AW356" s="457">
        <v>0</v>
      </c>
      <c r="AX356" s="457">
        <v>545</v>
      </c>
      <c r="AY356" s="457">
        <v>0</v>
      </c>
      <c r="AZ356" s="457">
        <v>450</v>
      </c>
      <c r="BA356" s="457">
        <v>0</v>
      </c>
      <c r="BB356" s="457">
        <v>0</v>
      </c>
      <c r="BC356" s="457">
        <v>0</v>
      </c>
      <c r="BD356" s="457">
        <v>0</v>
      </c>
      <c r="BE356" s="457">
        <v>0</v>
      </c>
      <c r="BF356" s="457">
        <v>0</v>
      </c>
      <c r="BG356" s="457">
        <v>0</v>
      </c>
      <c r="BH356" s="457">
        <v>0</v>
      </c>
      <c r="BI356" s="457">
        <v>0</v>
      </c>
      <c r="BJ356" s="457">
        <v>0</v>
      </c>
      <c r="BK356" s="457">
        <v>0</v>
      </c>
      <c r="BL356" s="457">
        <v>0</v>
      </c>
      <c r="BM356" s="457">
        <v>0</v>
      </c>
      <c r="BN356" s="457">
        <v>0</v>
      </c>
      <c r="BO356" s="457">
        <v>0</v>
      </c>
      <c r="BP356" s="457">
        <v>0</v>
      </c>
      <c r="BQ356" s="457">
        <v>0</v>
      </c>
      <c r="BR356" s="457">
        <v>0</v>
      </c>
      <c r="BS356" s="457">
        <v>0</v>
      </c>
      <c r="BT356" s="457">
        <v>0</v>
      </c>
      <c r="BU356" s="457">
        <v>0</v>
      </c>
      <c r="BV356" s="457">
        <v>0</v>
      </c>
      <c r="BW356" s="457">
        <v>0</v>
      </c>
      <c r="BX356" s="457">
        <v>0</v>
      </c>
      <c r="BY356" s="457">
        <v>0</v>
      </c>
      <c r="BZ356" s="457">
        <v>0</v>
      </c>
      <c r="CA356" s="457">
        <v>0</v>
      </c>
      <c r="CB356" s="457">
        <v>0</v>
      </c>
      <c r="CC356" s="457">
        <v>0</v>
      </c>
      <c r="CD356" s="457">
        <v>0</v>
      </c>
      <c r="CE356" s="457">
        <v>0</v>
      </c>
      <c r="CF356" s="457">
        <v>0</v>
      </c>
      <c r="CG356" s="457">
        <v>0</v>
      </c>
      <c r="CH356" s="457">
        <v>0</v>
      </c>
      <c r="CI356" s="457">
        <v>0</v>
      </c>
      <c r="CJ356" s="457">
        <v>0</v>
      </c>
      <c r="CK356" s="457">
        <v>0</v>
      </c>
      <c r="CL356" s="457">
        <v>0</v>
      </c>
      <c r="CM356" s="457">
        <v>0</v>
      </c>
      <c r="CN356" s="457">
        <v>0</v>
      </c>
      <c r="CO356" s="457">
        <v>0</v>
      </c>
      <c r="CP356" s="457">
        <v>0</v>
      </c>
      <c r="CQ356" s="457">
        <v>0</v>
      </c>
      <c r="CR356" s="457">
        <v>0</v>
      </c>
      <c r="CS356" s="457">
        <v>0</v>
      </c>
      <c r="CT356" s="457">
        <v>0</v>
      </c>
      <c r="CU356" s="457">
        <v>0</v>
      </c>
      <c r="CV356" s="457">
        <v>0</v>
      </c>
      <c r="CW356" s="457">
        <v>0</v>
      </c>
      <c r="CX356" s="457">
        <v>0</v>
      </c>
      <c r="CY356" s="457">
        <v>0</v>
      </c>
      <c r="CZ356" s="457">
        <v>0</v>
      </c>
      <c r="DA356" s="457">
        <v>0</v>
      </c>
      <c r="DB356" s="457">
        <v>0</v>
      </c>
      <c r="DC356" s="457">
        <v>0</v>
      </c>
      <c r="DD356" s="457">
        <v>0</v>
      </c>
      <c r="DE356" s="457">
        <v>0</v>
      </c>
      <c r="DF356" s="457">
        <v>0</v>
      </c>
      <c r="DG356" s="457">
        <v>0</v>
      </c>
      <c r="DH356" s="457">
        <v>0</v>
      </c>
      <c r="DI356" s="457">
        <v>0</v>
      </c>
      <c r="DJ356" s="457">
        <v>0</v>
      </c>
      <c r="DK356" s="457">
        <v>0</v>
      </c>
      <c r="DL356" s="457">
        <v>0</v>
      </c>
      <c r="DM356" s="457">
        <v>0</v>
      </c>
      <c r="DN356" s="457">
        <v>0</v>
      </c>
      <c r="DO356" s="457">
        <v>0</v>
      </c>
      <c r="DP356" s="457">
        <v>0</v>
      </c>
      <c r="DQ356" s="457">
        <v>0</v>
      </c>
      <c r="DR356" s="457">
        <v>0</v>
      </c>
      <c r="DS356" s="457">
        <v>0</v>
      </c>
      <c r="DT356" s="457">
        <v>0</v>
      </c>
      <c r="DU356" s="457">
        <v>0</v>
      </c>
      <c r="DV356" s="457">
        <v>3689</v>
      </c>
      <c r="DW356" s="457">
        <v>450</v>
      </c>
      <c r="DX356" s="457">
        <v>0</v>
      </c>
      <c r="DY356" s="362">
        <v>0</v>
      </c>
      <c r="DZ356">
        <v>0</v>
      </c>
      <c r="EA356">
        <v>0</v>
      </c>
    </row>
    <row r="357" spans="1:131">
      <c r="A357" s="362" t="s">
        <v>2696</v>
      </c>
      <c r="B357" s="457">
        <v>0</v>
      </c>
      <c r="C357" s="457">
        <v>0</v>
      </c>
      <c r="D357" s="457">
        <v>0</v>
      </c>
      <c r="E357" s="457">
        <v>0</v>
      </c>
      <c r="F357" s="457">
        <v>0</v>
      </c>
      <c r="G357" s="457">
        <v>0</v>
      </c>
      <c r="H357" s="457">
        <v>0</v>
      </c>
      <c r="I357" s="457">
        <v>0</v>
      </c>
      <c r="J357" s="457">
        <v>0</v>
      </c>
      <c r="K357" s="457">
        <v>0</v>
      </c>
      <c r="L357" s="457">
        <v>0</v>
      </c>
      <c r="M357" s="457">
        <v>0</v>
      </c>
      <c r="N357" s="457">
        <v>0</v>
      </c>
      <c r="O357" s="457">
        <v>0</v>
      </c>
      <c r="P357" s="457">
        <v>0</v>
      </c>
      <c r="Q357" s="457">
        <v>27</v>
      </c>
      <c r="R357" s="457">
        <v>0</v>
      </c>
      <c r="S357" s="457">
        <v>0</v>
      </c>
      <c r="T357" s="457">
        <v>0</v>
      </c>
      <c r="U357" s="457">
        <v>0</v>
      </c>
      <c r="V357" s="457">
        <v>0</v>
      </c>
      <c r="W357" s="457">
        <v>0</v>
      </c>
      <c r="X357" s="457">
        <v>0</v>
      </c>
      <c r="Y357" s="457">
        <v>0</v>
      </c>
      <c r="Z357" s="457">
        <v>0</v>
      </c>
      <c r="AA357" s="457">
        <v>0</v>
      </c>
      <c r="AB357" s="457">
        <v>0</v>
      </c>
      <c r="AC357" s="457">
        <v>0</v>
      </c>
      <c r="AD357" s="457">
        <v>0</v>
      </c>
      <c r="AE357" s="457">
        <v>0</v>
      </c>
      <c r="AF357" s="457">
        <v>0</v>
      </c>
      <c r="AG357" s="457">
        <v>0</v>
      </c>
      <c r="AH357" s="457">
        <v>0</v>
      </c>
      <c r="AI357" s="457">
        <v>0</v>
      </c>
      <c r="AJ357" s="457">
        <v>0</v>
      </c>
      <c r="AK357" s="457">
        <v>0</v>
      </c>
      <c r="AL357" s="457">
        <v>0</v>
      </c>
      <c r="AM357" s="457">
        <v>0</v>
      </c>
      <c r="AN357" s="457">
        <v>0</v>
      </c>
      <c r="AO357" s="457">
        <v>0</v>
      </c>
      <c r="AP357" s="457">
        <v>0</v>
      </c>
      <c r="AQ357" s="457">
        <v>0</v>
      </c>
      <c r="AR357" s="457">
        <v>0</v>
      </c>
      <c r="AS357" s="457">
        <v>0</v>
      </c>
      <c r="AT357" s="457">
        <v>0</v>
      </c>
      <c r="AU357" s="457">
        <v>0</v>
      </c>
      <c r="AV357" s="457">
        <v>0</v>
      </c>
      <c r="AW357" s="457">
        <v>0</v>
      </c>
      <c r="AX357" s="457">
        <v>190</v>
      </c>
      <c r="AY357" s="457">
        <v>905</v>
      </c>
      <c r="AZ357" s="457">
        <v>0</v>
      </c>
      <c r="BA357" s="457">
        <v>720</v>
      </c>
      <c r="BB357" s="457">
        <v>0</v>
      </c>
      <c r="BC357" s="457">
        <v>0</v>
      </c>
      <c r="BD357" s="457">
        <v>0</v>
      </c>
      <c r="BE357" s="457">
        <v>0</v>
      </c>
      <c r="BF357" s="457">
        <v>0</v>
      </c>
      <c r="BG357" s="457">
        <v>0</v>
      </c>
      <c r="BH357" s="457">
        <v>0</v>
      </c>
      <c r="BI357" s="457">
        <v>0</v>
      </c>
      <c r="BJ357" s="457">
        <v>0</v>
      </c>
      <c r="BK357" s="457">
        <v>0</v>
      </c>
      <c r="BL357" s="457">
        <v>0</v>
      </c>
      <c r="BM357" s="457">
        <v>0</v>
      </c>
      <c r="BN357" s="457">
        <v>0</v>
      </c>
      <c r="BO357" s="457">
        <v>0</v>
      </c>
      <c r="BP357" s="457">
        <v>0</v>
      </c>
      <c r="BQ357" s="457">
        <v>0</v>
      </c>
      <c r="BR357" s="457">
        <v>0</v>
      </c>
      <c r="BS357" s="457">
        <v>0</v>
      </c>
      <c r="BT357" s="457">
        <v>0</v>
      </c>
      <c r="BU357" s="457">
        <v>0</v>
      </c>
      <c r="BV357" s="457">
        <v>0</v>
      </c>
      <c r="BW357" s="457">
        <v>0</v>
      </c>
      <c r="BX357" s="457">
        <v>0</v>
      </c>
      <c r="BY357" s="457">
        <v>0</v>
      </c>
      <c r="BZ357" s="457">
        <v>0</v>
      </c>
      <c r="CA357" s="457">
        <v>0</v>
      </c>
      <c r="CB357" s="457">
        <v>0</v>
      </c>
      <c r="CC357" s="457">
        <v>0</v>
      </c>
      <c r="CD357" s="457">
        <v>0</v>
      </c>
      <c r="CE357" s="457">
        <v>0</v>
      </c>
      <c r="CF357" s="457">
        <v>0</v>
      </c>
      <c r="CG357" s="457">
        <v>0</v>
      </c>
      <c r="CH357" s="457">
        <v>0</v>
      </c>
      <c r="CI357" s="457">
        <v>0</v>
      </c>
      <c r="CJ357" s="457">
        <v>0</v>
      </c>
      <c r="CK357" s="457">
        <v>0</v>
      </c>
      <c r="CL357" s="457">
        <v>0</v>
      </c>
      <c r="CM357" s="457">
        <v>0</v>
      </c>
      <c r="CN357" s="457">
        <v>0</v>
      </c>
      <c r="CO357" s="457">
        <v>0</v>
      </c>
      <c r="CP357" s="457">
        <v>0</v>
      </c>
      <c r="CQ357" s="457">
        <v>0</v>
      </c>
      <c r="CR357" s="457">
        <v>0</v>
      </c>
      <c r="CS357" s="457">
        <v>0</v>
      </c>
      <c r="CT357" s="457">
        <v>0</v>
      </c>
      <c r="CU357" s="457">
        <v>0</v>
      </c>
      <c r="CV357" s="457">
        <v>0</v>
      </c>
      <c r="CW357" s="457">
        <v>0</v>
      </c>
      <c r="CX357" s="457">
        <v>0</v>
      </c>
      <c r="CY357" s="457">
        <v>0</v>
      </c>
      <c r="CZ357" s="457">
        <v>0</v>
      </c>
      <c r="DA357" s="457">
        <v>0</v>
      </c>
      <c r="DB357" s="457">
        <v>0</v>
      </c>
      <c r="DC357" s="457">
        <v>0</v>
      </c>
      <c r="DD357" s="457">
        <v>0</v>
      </c>
      <c r="DE357" s="457">
        <v>0</v>
      </c>
      <c r="DF357" s="457">
        <v>0</v>
      </c>
      <c r="DG357" s="457">
        <v>0</v>
      </c>
      <c r="DH357" s="457">
        <v>0</v>
      </c>
      <c r="DI357" s="457">
        <v>37</v>
      </c>
      <c r="DJ357" s="457">
        <v>0</v>
      </c>
      <c r="DK357" s="457">
        <v>0</v>
      </c>
      <c r="DL357" s="457">
        <v>0</v>
      </c>
      <c r="DM357" s="457">
        <v>0</v>
      </c>
      <c r="DN357" s="457">
        <v>0</v>
      </c>
      <c r="DO357" s="457">
        <v>0</v>
      </c>
      <c r="DP357" s="457">
        <v>0</v>
      </c>
      <c r="DQ357" s="457">
        <v>0</v>
      </c>
      <c r="DR357" s="457">
        <v>994</v>
      </c>
      <c r="DS357" s="457">
        <v>0</v>
      </c>
      <c r="DT357" s="457">
        <v>994</v>
      </c>
      <c r="DU357" s="457">
        <v>0</v>
      </c>
      <c r="DV357" s="457">
        <v>1895</v>
      </c>
      <c r="DW357" s="457">
        <v>-185</v>
      </c>
      <c r="DX357" s="457">
        <v>0</v>
      </c>
      <c r="DY357" s="362">
        <v>0</v>
      </c>
      <c r="DZ357">
        <v>0</v>
      </c>
      <c r="EA357">
        <v>0</v>
      </c>
    </row>
    <row r="358" spans="1:131">
      <c r="A358" s="362" t="s">
        <v>2681</v>
      </c>
      <c r="B358" s="457">
        <v>0</v>
      </c>
      <c r="C358" s="457">
        <v>0</v>
      </c>
      <c r="D358" s="457">
        <v>0</v>
      </c>
      <c r="E358" s="457">
        <v>0</v>
      </c>
      <c r="F358" s="457">
        <v>0</v>
      </c>
      <c r="G358" s="457">
        <v>0</v>
      </c>
      <c r="H358" s="457">
        <v>0</v>
      </c>
      <c r="I358" s="457">
        <v>0</v>
      </c>
      <c r="J358" s="457">
        <v>0</v>
      </c>
      <c r="K358" s="457">
        <v>0</v>
      </c>
      <c r="L358" s="457">
        <v>0</v>
      </c>
      <c r="M358" s="457">
        <v>0</v>
      </c>
      <c r="N358" s="457">
        <v>0</v>
      </c>
      <c r="O358" s="457">
        <v>0</v>
      </c>
      <c r="P358" s="457">
        <v>0</v>
      </c>
      <c r="Q358" s="457">
        <v>136</v>
      </c>
      <c r="R358" s="457">
        <v>0</v>
      </c>
      <c r="S358" s="457">
        <v>0</v>
      </c>
      <c r="T358" s="457">
        <v>0</v>
      </c>
      <c r="U358" s="457">
        <v>0</v>
      </c>
      <c r="V358" s="457">
        <v>0</v>
      </c>
      <c r="W358" s="457">
        <v>0</v>
      </c>
      <c r="X358" s="457">
        <v>0</v>
      </c>
      <c r="Y358" s="457">
        <v>0</v>
      </c>
      <c r="Z358" s="457">
        <v>0</v>
      </c>
      <c r="AA358" s="457">
        <v>0</v>
      </c>
      <c r="AB358" s="457">
        <v>0</v>
      </c>
      <c r="AC358" s="457">
        <v>0</v>
      </c>
      <c r="AD358" s="457">
        <v>0</v>
      </c>
      <c r="AE358" s="457">
        <v>0</v>
      </c>
      <c r="AF358" s="457">
        <v>0</v>
      </c>
      <c r="AG358" s="457">
        <v>0</v>
      </c>
      <c r="AH358" s="457">
        <v>0</v>
      </c>
      <c r="AI358" s="457">
        <v>0</v>
      </c>
      <c r="AJ358" s="457">
        <v>0</v>
      </c>
      <c r="AK358" s="457">
        <v>0</v>
      </c>
      <c r="AL358" s="457">
        <v>0</v>
      </c>
      <c r="AM358" s="457">
        <v>0</v>
      </c>
      <c r="AN358" s="457">
        <v>0</v>
      </c>
      <c r="AO358" s="457">
        <v>0</v>
      </c>
      <c r="AP358" s="457">
        <v>0</v>
      </c>
      <c r="AQ358" s="457">
        <v>0</v>
      </c>
      <c r="AR358" s="457">
        <v>0</v>
      </c>
      <c r="AS358" s="457">
        <v>0</v>
      </c>
      <c r="AT358" s="457">
        <v>0</v>
      </c>
      <c r="AU358" s="457">
        <v>0</v>
      </c>
      <c r="AV358" s="457">
        <v>0</v>
      </c>
      <c r="AW358" s="457">
        <v>0</v>
      </c>
      <c r="AX358" s="457">
        <v>1861</v>
      </c>
      <c r="AY358" s="457">
        <v>0</v>
      </c>
      <c r="AZ358" s="457">
        <v>58</v>
      </c>
      <c r="BA358" s="457">
        <v>562</v>
      </c>
      <c r="BB358" s="457">
        <v>0</v>
      </c>
      <c r="BC358" s="457">
        <v>0</v>
      </c>
      <c r="BD358" s="457">
        <v>0</v>
      </c>
      <c r="BE358" s="457">
        <v>0</v>
      </c>
      <c r="BF358" s="457">
        <v>0</v>
      </c>
      <c r="BG358" s="457">
        <v>0</v>
      </c>
      <c r="BH358" s="457">
        <v>0</v>
      </c>
      <c r="BI358" s="457">
        <v>0</v>
      </c>
      <c r="BJ358" s="457">
        <v>0</v>
      </c>
      <c r="BK358" s="457">
        <v>0</v>
      </c>
      <c r="BL358" s="457">
        <v>0</v>
      </c>
      <c r="BM358" s="457">
        <v>0</v>
      </c>
      <c r="BN358" s="457">
        <v>0</v>
      </c>
      <c r="BO358" s="457">
        <v>0</v>
      </c>
      <c r="BP358" s="457">
        <v>0</v>
      </c>
      <c r="BQ358" s="457">
        <v>0</v>
      </c>
      <c r="BR358" s="457">
        <v>0</v>
      </c>
      <c r="BS358" s="457">
        <v>0</v>
      </c>
      <c r="BT358" s="457">
        <v>0</v>
      </c>
      <c r="BU358" s="457">
        <v>0</v>
      </c>
      <c r="BV358" s="457">
        <v>36</v>
      </c>
      <c r="BW358" s="457">
        <v>0</v>
      </c>
      <c r="BX358" s="457">
        <v>0</v>
      </c>
      <c r="BY358" s="457">
        <v>0</v>
      </c>
      <c r="BZ358" s="457">
        <v>0</v>
      </c>
      <c r="CA358" s="457">
        <v>0</v>
      </c>
      <c r="CB358" s="457">
        <v>0</v>
      </c>
      <c r="CC358" s="457">
        <v>0</v>
      </c>
      <c r="CD358" s="457">
        <v>0</v>
      </c>
      <c r="CE358" s="457">
        <v>0</v>
      </c>
      <c r="CF358" s="457">
        <v>0</v>
      </c>
      <c r="CG358" s="457">
        <v>0</v>
      </c>
      <c r="CH358" s="457">
        <v>0</v>
      </c>
      <c r="CI358" s="457">
        <v>0</v>
      </c>
      <c r="CJ358" s="457">
        <v>0</v>
      </c>
      <c r="CK358" s="457">
        <v>0</v>
      </c>
      <c r="CL358" s="457">
        <v>0</v>
      </c>
      <c r="CM358" s="457">
        <v>0</v>
      </c>
      <c r="CN358" s="457">
        <v>0</v>
      </c>
      <c r="CO358" s="457">
        <v>0</v>
      </c>
      <c r="CP358" s="457">
        <v>0</v>
      </c>
      <c r="CQ358" s="457">
        <v>0</v>
      </c>
      <c r="CR358" s="457">
        <v>0</v>
      </c>
      <c r="CS358" s="457">
        <v>0</v>
      </c>
      <c r="CT358" s="457">
        <v>0</v>
      </c>
      <c r="CU358" s="457">
        <v>0</v>
      </c>
      <c r="CV358" s="457">
        <v>0</v>
      </c>
      <c r="CW358" s="457">
        <v>3</v>
      </c>
      <c r="CX358" s="457">
        <v>0</v>
      </c>
      <c r="CY358" s="457">
        <v>0</v>
      </c>
      <c r="CZ358" s="457">
        <v>0</v>
      </c>
      <c r="DA358" s="457">
        <v>0</v>
      </c>
      <c r="DB358" s="457">
        <v>0</v>
      </c>
      <c r="DC358" s="457">
        <v>0</v>
      </c>
      <c r="DD358" s="457">
        <v>0</v>
      </c>
      <c r="DE358" s="457">
        <v>0</v>
      </c>
      <c r="DF358" s="457">
        <v>0</v>
      </c>
      <c r="DG358" s="457">
        <v>0</v>
      </c>
      <c r="DH358" s="457">
        <v>0</v>
      </c>
      <c r="DI358" s="457">
        <v>0</v>
      </c>
      <c r="DJ358" s="457">
        <v>0</v>
      </c>
      <c r="DK358" s="457">
        <v>0</v>
      </c>
      <c r="DL358" s="457">
        <v>0</v>
      </c>
      <c r="DM358" s="457">
        <v>0</v>
      </c>
      <c r="DN358" s="457">
        <v>0</v>
      </c>
      <c r="DO358" s="457">
        <v>0</v>
      </c>
      <c r="DP358" s="457">
        <v>0</v>
      </c>
      <c r="DQ358" s="457">
        <v>0</v>
      </c>
      <c r="DR358" s="457">
        <v>177</v>
      </c>
      <c r="DS358" s="457">
        <v>0</v>
      </c>
      <c r="DT358" s="457">
        <v>0</v>
      </c>
      <c r="DU358" s="457">
        <v>177</v>
      </c>
      <c r="DV358" s="457">
        <v>7893</v>
      </c>
      <c r="DW358" s="457">
        <v>0</v>
      </c>
      <c r="DX358" s="457">
        <v>0</v>
      </c>
      <c r="DY358" s="362">
        <v>0</v>
      </c>
      <c r="DZ358">
        <v>0</v>
      </c>
      <c r="EA358">
        <v>0</v>
      </c>
    </row>
    <row r="359" spans="1:131">
      <c r="A359" s="362" t="s">
        <v>2732</v>
      </c>
      <c r="B359" s="457">
        <v>0</v>
      </c>
      <c r="C359" s="457">
        <v>0</v>
      </c>
      <c r="D359" s="457">
        <v>0</v>
      </c>
      <c r="E359" s="457">
        <v>0</v>
      </c>
      <c r="F359" s="457">
        <v>0</v>
      </c>
      <c r="G359" s="457">
        <v>0</v>
      </c>
      <c r="H359" s="457">
        <v>0</v>
      </c>
      <c r="I359" s="457">
        <v>0</v>
      </c>
      <c r="J359" s="457">
        <v>0</v>
      </c>
      <c r="K359" s="457">
        <v>0</v>
      </c>
      <c r="L359" s="457">
        <v>0</v>
      </c>
      <c r="M359" s="457">
        <v>0</v>
      </c>
      <c r="N359" s="457">
        <v>0</v>
      </c>
      <c r="O359" s="457">
        <v>0</v>
      </c>
      <c r="P359" s="457">
        <v>0</v>
      </c>
      <c r="Q359" s="457">
        <v>0</v>
      </c>
      <c r="R359" s="457">
        <v>0</v>
      </c>
      <c r="S359" s="457">
        <v>0</v>
      </c>
      <c r="T359" s="457">
        <v>0</v>
      </c>
      <c r="U359" s="457">
        <v>0</v>
      </c>
      <c r="V359" s="457">
        <v>0</v>
      </c>
      <c r="W359" s="457">
        <v>0</v>
      </c>
      <c r="X359" s="457">
        <v>0</v>
      </c>
      <c r="Y359" s="457">
        <v>0</v>
      </c>
      <c r="Z359" s="457">
        <v>0</v>
      </c>
      <c r="AA359" s="457">
        <v>0</v>
      </c>
      <c r="AB359" s="457">
        <v>0</v>
      </c>
      <c r="AC359" s="457">
        <v>0</v>
      </c>
      <c r="AD359" s="457">
        <v>0</v>
      </c>
      <c r="AE359" s="457">
        <v>0</v>
      </c>
      <c r="AF359" s="457">
        <v>0</v>
      </c>
      <c r="AG359" s="457">
        <v>0</v>
      </c>
      <c r="AH359" s="457">
        <v>0</v>
      </c>
      <c r="AI359" s="457">
        <v>0</v>
      </c>
      <c r="AJ359" s="457">
        <v>0</v>
      </c>
      <c r="AK359" s="457">
        <v>0</v>
      </c>
      <c r="AL359" s="457">
        <v>0</v>
      </c>
      <c r="AM359" s="457">
        <v>0</v>
      </c>
      <c r="AN359" s="457">
        <v>0</v>
      </c>
      <c r="AO359" s="457">
        <v>0</v>
      </c>
      <c r="AP359" s="457">
        <v>0</v>
      </c>
      <c r="AQ359" s="457">
        <v>0</v>
      </c>
      <c r="AR359" s="457">
        <v>0</v>
      </c>
      <c r="AS359" s="457">
        <v>0</v>
      </c>
      <c r="AT359" s="457">
        <v>0</v>
      </c>
      <c r="AU359" s="457">
        <v>0</v>
      </c>
      <c r="AV359" s="457">
        <v>0</v>
      </c>
      <c r="AW359" s="457">
        <v>0</v>
      </c>
      <c r="AX359" s="457">
        <v>1854</v>
      </c>
      <c r="AY359" s="457">
        <v>0</v>
      </c>
      <c r="AZ359" s="457">
        <v>59</v>
      </c>
      <c r="BA359" s="457">
        <v>0</v>
      </c>
      <c r="BB359" s="457">
        <v>0</v>
      </c>
      <c r="BC359" s="457">
        <v>0</v>
      </c>
      <c r="BD359" s="457">
        <v>0</v>
      </c>
      <c r="BE359" s="457">
        <v>0</v>
      </c>
      <c r="BF359" s="457">
        <v>0</v>
      </c>
      <c r="BG359" s="457">
        <v>0</v>
      </c>
      <c r="BH359" s="457">
        <v>0</v>
      </c>
      <c r="BI359" s="457">
        <v>0</v>
      </c>
      <c r="BJ359" s="457">
        <v>0</v>
      </c>
      <c r="BK359" s="457">
        <v>0</v>
      </c>
      <c r="BL359" s="457">
        <v>0</v>
      </c>
      <c r="BM359" s="457">
        <v>0</v>
      </c>
      <c r="BN359" s="457">
        <v>0</v>
      </c>
      <c r="BO359" s="457">
        <v>0</v>
      </c>
      <c r="BP359" s="457">
        <v>0</v>
      </c>
      <c r="BQ359" s="457">
        <v>0</v>
      </c>
      <c r="BR359" s="457">
        <v>0</v>
      </c>
      <c r="BS359" s="457">
        <v>0</v>
      </c>
      <c r="BT359" s="457">
        <v>0</v>
      </c>
      <c r="BU359" s="457">
        <v>0</v>
      </c>
      <c r="BV359" s="457">
        <v>0</v>
      </c>
      <c r="BW359" s="457">
        <v>0</v>
      </c>
      <c r="BX359" s="457">
        <v>0</v>
      </c>
      <c r="BY359" s="457">
        <v>0</v>
      </c>
      <c r="BZ359" s="457">
        <v>0</v>
      </c>
      <c r="CA359" s="457">
        <v>0</v>
      </c>
      <c r="CB359" s="457">
        <v>0</v>
      </c>
      <c r="CC359" s="457">
        <v>0</v>
      </c>
      <c r="CD359" s="457">
        <v>0</v>
      </c>
      <c r="CE359" s="457">
        <v>0</v>
      </c>
      <c r="CF359" s="457">
        <v>0</v>
      </c>
      <c r="CG359" s="457">
        <v>0</v>
      </c>
      <c r="CH359" s="457">
        <v>0</v>
      </c>
      <c r="CI359" s="457">
        <v>0</v>
      </c>
      <c r="CJ359" s="457">
        <v>0</v>
      </c>
      <c r="CK359" s="457">
        <v>0</v>
      </c>
      <c r="CL359" s="457">
        <v>0</v>
      </c>
      <c r="CM359" s="457">
        <v>0</v>
      </c>
      <c r="CN359" s="457">
        <v>0</v>
      </c>
      <c r="CO359" s="457">
        <v>0</v>
      </c>
      <c r="CP359" s="457">
        <v>0</v>
      </c>
      <c r="CQ359" s="457">
        <v>0</v>
      </c>
      <c r="CR359" s="457">
        <v>0</v>
      </c>
      <c r="CS359" s="457">
        <v>0</v>
      </c>
      <c r="CT359" s="457">
        <v>0</v>
      </c>
      <c r="CU359" s="457">
        <v>0</v>
      </c>
      <c r="CV359" s="457">
        <v>0</v>
      </c>
      <c r="CW359" s="457">
        <v>0</v>
      </c>
      <c r="CX359" s="457">
        <v>0</v>
      </c>
      <c r="CY359" s="457">
        <v>0</v>
      </c>
      <c r="CZ359" s="457">
        <v>0</v>
      </c>
      <c r="DA359" s="457">
        <v>0</v>
      </c>
      <c r="DB359" s="457">
        <v>0</v>
      </c>
      <c r="DC359" s="457">
        <v>0</v>
      </c>
      <c r="DD359" s="457">
        <v>0</v>
      </c>
      <c r="DE359" s="457">
        <v>0</v>
      </c>
      <c r="DF359" s="457">
        <v>0</v>
      </c>
      <c r="DG359" s="457">
        <v>0</v>
      </c>
      <c r="DH359" s="457">
        <v>0</v>
      </c>
      <c r="DI359" s="457">
        <v>0</v>
      </c>
      <c r="DJ359" s="457">
        <v>0</v>
      </c>
      <c r="DK359" s="457">
        <v>0</v>
      </c>
      <c r="DL359" s="457">
        <v>0</v>
      </c>
      <c r="DM359" s="457">
        <v>0</v>
      </c>
      <c r="DN359" s="457">
        <v>0</v>
      </c>
      <c r="DO359" s="457">
        <v>0</v>
      </c>
      <c r="DP359" s="457">
        <v>0</v>
      </c>
      <c r="DQ359" s="457">
        <v>0</v>
      </c>
      <c r="DR359" s="457">
        <v>1652</v>
      </c>
      <c r="DS359" s="457">
        <v>0</v>
      </c>
      <c r="DT359" s="457">
        <v>264</v>
      </c>
      <c r="DU359" s="457">
        <v>0</v>
      </c>
      <c r="DV359" s="457">
        <v>9643</v>
      </c>
      <c r="DW359" s="457">
        <v>1053</v>
      </c>
      <c r="DX359" s="457">
        <v>0</v>
      </c>
      <c r="DY359" s="362">
        <v>0</v>
      </c>
      <c r="DZ359">
        <v>0</v>
      </c>
      <c r="EA359">
        <v>0</v>
      </c>
    </row>
    <row r="360" spans="1:131">
      <c r="A360" s="362" t="s">
        <v>2990</v>
      </c>
      <c r="B360" s="457">
        <v>0</v>
      </c>
      <c r="C360" s="457">
        <v>0</v>
      </c>
      <c r="D360" s="457">
        <v>0</v>
      </c>
      <c r="E360" s="457">
        <v>0</v>
      </c>
      <c r="F360" s="457">
        <v>0</v>
      </c>
      <c r="G360" s="457">
        <v>0</v>
      </c>
      <c r="H360" s="457">
        <v>0</v>
      </c>
      <c r="I360" s="457">
        <v>0</v>
      </c>
      <c r="J360" s="457">
        <v>0</v>
      </c>
      <c r="K360" s="457">
        <v>0</v>
      </c>
      <c r="L360" s="457">
        <v>0</v>
      </c>
      <c r="M360" s="457">
        <v>0</v>
      </c>
      <c r="N360" s="457">
        <v>0</v>
      </c>
      <c r="O360" s="457">
        <v>0</v>
      </c>
      <c r="P360" s="457">
        <v>0</v>
      </c>
      <c r="Q360" s="457">
        <v>0</v>
      </c>
      <c r="R360" s="457">
        <v>0</v>
      </c>
      <c r="S360" s="457">
        <v>0</v>
      </c>
      <c r="T360" s="457">
        <v>0</v>
      </c>
      <c r="U360" s="457">
        <v>0</v>
      </c>
      <c r="V360" s="457">
        <v>0</v>
      </c>
      <c r="W360" s="457">
        <v>0</v>
      </c>
      <c r="X360" s="457">
        <v>0</v>
      </c>
      <c r="Y360" s="457">
        <v>0</v>
      </c>
      <c r="Z360" s="457">
        <v>0</v>
      </c>
      <c r="AA360" s="457">
        <v>0</v>
      </c>
      <c r="AB360" s="457">
        <v>0</v>
      </c>
      <c r="AC360" s="457">
        <v>0</v>
      </c>
      <c r="AD360" s="457">
        <v>0</v>
      </c>
      <c r="AE360" s="457">
        <v>0</v>
      </c>
      <c r="AF360" s="457">
        <v>0</v>
      </c>
      <c r="AG360" s="457">
        <v>0</v>
      </c>
      <c r="AH360" s="457">
        <v>0</v>
      </c>
      <c r="AI360" s="457">
        <v>0</v>
      </c>
      <c r="AJ360" s="457">
        <v>0</v>
      </c>
      <c r="AK360" s="457">
        <v>0</v>
      </c>
      <c r="AL360" s="457">
        <v>0</v>
      </c>
      <c r="AM360" s="457">
        <v>0</v>
      </c>
      <c r="AN360" s="457">
        <v>0</v>
      </c>
      <c r="AO360" s="457">
        <v>0</v>
      </c>
      <c r="AP360" s="457">
        <v>0</v>
      </c>
      <c r="AQ360" s="457">
        <v>0</v>
      </c>
      <c r="AR360" s="457">
        <v>0</v>
      </c>
      <c r="AS360" s="457">
        <v>0</v>
      </c>
      <c r="AT360" s="457">
        <v>0</v>
      </c>
      <c r="AU360" s="457">
        <v>0</v>
      </c>
      <c r="AV360" s="457">
        <v>0</v>
      </c>
      <c r="AW360" s="457">
        <v>0</v>
      </c>
      <c r="AX360" s="457">
        <v>1216</v>
      </c>
      <c r="AY360" s="457">
        <v>0</v>
      </c>
      <c r="AZ360" s="457">
        <v>44</v>
      </c>
      <c r="BA360" s="457">
        <v>0</v>
      </c>
      <c r="BB360" s="457">
        <v>0</v>
      </c>
      <c r="BC360" s="457">
        <v>0</v>
      </c>
      <c r="BD360" s="457">
        <v>0</v>
      </c>
      <c r="BE360" s="457">
        <v>0</v>
      </c>
      <c r="BF360" s="457">
        <v>0</v>
      </c>
      <c r="BG360" s="457">
        <v>0</v>
      </c>
      <c r="BH360" s="457">
        <v>0</v>
      </c>
      <c r="BI360" s="457">
        <v>0</v>
      </c>
      <c r="BJ360" s="457">
        <v>0</v>
      </c>
      <c r="BK360" s="457">
        <v>0</v>
      </c>
      <c r="BL360" s="457">
        <v>0</v>
      </c>
      <c r="BM360" s="457">
        <v>0</v>
      </c>
      <c r="BN360" s="457">
        <v>0</v>
      </c>
      <c r="BO360" s="457">
        <v>0</v>
      </c>
      <c r="BP360" s="457">
        <v>0</v>
      </c>
      <c r="BQ360" s="457">
        <v>0</v>
      </c>
      <c r="BR360" s="457">
        <v>0</v>
      </c>
      <c r="BS360" s="457">
        <v>0</v>
      </c>
      <c r="BT360" s="457">
        <v>0</v>
      </c>
      <c r="BU360" s="457">
        <v>0</v>
      </c>
      <c r="BV360" s="457">
        <v>0</v>
      </c>
      <c r="BW360" s="457">
        <v>0</v>
      </c>
      <c r="BX360" s="457">
        <v>0</v>
      </c>
      <c r="BY360" s="457">
        <v>0</v>
      </c>
      <c r="BZ360" s="457">
        <v>0</v>
      </c>
      <c r="CA360" s="457">
        <v>0</v>
      </c>
      <c r="CB360" s="457">
        <v>0</v>
      </c>
      <c r="CC360" s="457">
        <v>0</v>
      </c>
      <c r="CD360" s="457">
        <v>0</v>
      </c>
      <c r="CE360" s="457">
        <v>0</v>
      </c>
      <c r="CF360" s="457">
        <v>0</v>
      </c>
      <c r="CG360" s="457">
        <v>0</v>
      </c>
      <c r="CH360" s="457">
        <v>0</v>
      </c>
      <c r="CI360" s="457">
        <v>0</v>
      </c>
      <c r="CJ360" s="457">
        <v>0</v>
      </c>
      <c r="CK360" s="457">
        <v>0</v>
      </c>
      <c r="CL360" s="457">
        <v>0</v>
      </c>
      <c r="CM360" s="457">
        <v>0</v>
      </c>
      <c r="CN360" s="457">
        <v>0</v>
      </c>
      <c r="CO360" s="457">
        <v>0</v>
      </c>
      <c r="CP360" s="457">
        <v>0</v>
      </c>
      <c r="CQ360" s="457">
        <v>0</v>
      </c>
      <c r="CR360" s="457">
        <v>0</v>
      </c>
      <c r="CS360" s="457">
        <v>0</v>
      </c>
      <c r="CT360" s="457">
        <v>0</v>
      </c>
      <c r="CU360" s="457">
        <v>0</v>
      </c>
      <c r="CV360" s="457">
        <v>0</v>
      </c>
      <c r="CW360" s="457">
        <v>0</v>
      </c>
      <c r="CX360" s="457">
        <v>0</v>
      </c>
      <c r="CY360" s="457">
        <v>0</v>
      </c>
      <c r="CZ360" s="457">
        <v>0</v>
      </c>
      <c r="DA360" s="457">
        <v>0</v>
      </c>
      <c r="DB360" s="457">
        <v>0</v>
      </c>
      <c r="DC360" s="457">
        <v>0</v>
      </c>
      <c r="DD360" s="457">
        <v>0</v>
      </c>
      <c r="DE360" s="457">
        <v>0</v>
      </c>
      <c r="DF360" s="457">
        <v>0</v>
      </c>
      <c r="DG360" s="457">
        <v>0</v>
      </c>
      <c r="DH360" s="457">
        <v>0</v>
      </c>
      <c r="DI360" s="457">
        <v>0</v>
      </c>
      <c r="DJ360" s="457">
        <v>0</v>
      </c>
      <c r="DK360" s="457">
        <v>0</v>
      </c>
      <c r="DL360" s="457">
        <v>0</v>
      </c>
      <c r="DM360" s="457">
        <v>0</v>
      </c>
      <c r="DN360" s="457">
        <v>0</v>
      </c>
      <c r="DO360" s="457">
        <v>0</v>
      </c>
      <c r="DP360" s="457">
        <v>0</v>
      </c>
      <c r="DQ360" s="457">
        <v>0</v>
      </c>
      <c r="DR360" s="457">
        <v>687</v>
      </c>
      <c r="DS360" s="457">
        <v>0</v>
      </c>
      <c r="DT360" s="457">
        <v>58</v>
      </c>
      <c r="DU360" s="457">
        <v>0</v>
      </c>
      <c r="DV360" s="457">
        <v>7724</v>
      </c>
      <c r="DW360" s="457">
        <v>446</v>
      </c>
      <c r="DX360" s="457">
        <v>0</v>
      </c>
      <c r="DY360" s="362">
        <v>0</v>
      </c>
      <c r="DZ360">
        <v>0</v>
      </c>
      <c r="EA360">
        <v>0</v>
      </c>
    </row>
    <row r="361" spans="1:131">
      <c r="A361" s="362" t="s">
        <v>2618</v>
      </c>
      <c r="B361" s="457">
        <v>0</v>
      </c>
      <c r="C361" s="457">
        <v>0</v>
      </c>
      <c r="D361" s="457">
        <v>0</v>
      </c>
      <c r="E361" s="457">
        <v>0</v>
      </c>
      <c r="F361" s="457">
        <v>0</v>
      </c>
      <c r="G361" s="457">
        <v>0</v>
      </c>
      <c r="H361" s="457">
        <v>0</v>
      </c>
      <c r="I361" s="457">
        <v>0</v>
      </c>
      <c r="J361" s="457">
        <v>0</v>
      </c>
      <c r="K361" s="457">
        <v>0</v>
      </c>
      <c r="L361" s="457">
        <v>0</v>
      </c>
      <c r="M361" s="457">
        <v>0</v>
      </c>
      <c r="N361" s="457">
        <v>0</v>
      </c>
      <c r="O361" s="457">
        <v>0</v>
      </c>
      <c r="P361" s="457">
        <v>0</v>
      </c>
      <c r="Q361" s="457">
        <v>0</v>
      </c>
      <c r="R361" s="457">
        <v>0</v>
      </c>
      <c r="S361" s="457">
        <v>0</v>
      </c>
      <c r="T361" s="457">
        <v>0</v>
      </c>
      <c r="U361" s="457">
        <v>0</v>
      </c>
      <c r="V361" s="457">
        <v>0</v>
      </c>
      <c r="W361" s="457">
        <v>0</v>
      </c>
      <c r="X361" s="457">
        <v>0</v>
      </c>
      <c r="Y361" s="457">
        <v>0</v>
      </c>
      <c r="Z361" s="457">
        <v>0</v>
      </c>
      <c r="AA361" s="457">
        <v>0</v>
      </c>
      <c r="AB361" s="457">
        <v>0</v>
      </c>
      <c r="AC361" s="457">
        <v>0</v>
      </c>
      <c r="AD361" s="457">
        <v>0</v>
      </c>
      <c r="AE361" s="457">
        <v>0</v>
      </c>
      <c r="AF361" s="457">
        <v>0</v>
      </c>
      <c r="AG361" s="457">
        <v>0</v>
      </c>
      <c r="AH361" s="457">
        <v>0</v>
      </c>
      <c r="AI361" s="457">
        <v>0</v>
      </c>
      <c r="AJ361" s="457">
        <v>0</v>
      </c>
      <c r="AK361" s="457">
        <v>0</v>
      </c>
      <c r="AL361" s="457">
        <v>0</v>
      </c>
      <c r="AM361" s="457">
        <v>0</v>
      </c>
      <c r="AN361" s="457">
        <v>0</v>
      </c>
      <c r="AO361" s="457">
        <v>0</v>
      </c>
      <c r="AP361" s="457">
        <v>0</v>
      </c>
      <c r="AQ361" s="457">
        <v>0</v>
      </c>
      <c r="AR361" s="457">
        <v>278</v>
      </c>
      <c r="AS361" s="457">
        <v>176</v>
      </c>
      <c r="AT361" s="457">
        <v>0</v>
      </c>
      <c r="AU361" s="457">
        <v>0</v>
      </c>
      <c r="AV361" s="457">
        <v>0</v>
      </c>
      <c r="AW361" s="457">
        <v>0</v>
      </c>
      <c r="AX361" s="457">
        <v>0</v>
      </c>
      <c r="AY361" s="457">
        <v>0</v>
      </c>
      <c r="AZ361" s="457">
        <v>0</v>
      </c>
      <c r="BA361" s="457">
        <v>0</v>
      </c>
      <c r="BB361" s="457">
        <v>0</v>
      </c>
      <c r="BC361" s="457">
        <v>0</v>
      </c>
      <c r="BD361" s="457">
        <v>0</v>
      </c>
      <c r="BE361" s="457">
        <v>0</v>
      </c>
      <c r="BF361" s="457">
        <v>0</v>
      </c>
      <c r="BG361" s="457">
        <v>0</v>
      </c>
      <c r="BH361" s="457">
        <v>0</v>
      </c>
      <c r="BI361" s="457">
        <v>0</v>
      </c>
      <c r="BJ361" s="457">
        <v>0</v>
      </c>
      <c r="BK361" s="457">
        <v>0</v>
      </c>
      <c r="BL361" s="457">
        <v>0</v>
      </c>
      <c r="BM361" s="457">
        <v>0</v>
      </c>
      <c r="BN361" s="457">
        <v>0</v>
      </c>
      <c r="BO361" s="457">
        <v>0</v>
      </c>
      <c r="BP361" s="457">
        <v>0</v>
      </c>
      <c r="BQ361" s="457">
        <v>0</v>
      </c>
      <c r="BR361" s="457">
        <v>0</v>
      </c>
      <c r="BS361" s="457">
        <v>0</v>
      </c>
      <c r="BT361" s="457">
        <v>0</v>
      </c>
      <c r="BU361" s="457">
        <v>0</v>
      </c>
      <c r="BV361" s="457">
        <v>0</v>
      </c>
      <c r="BW361" s="457">
        <v>0</v>
      </c>
      <c r="BX361" s="457">
        <v>0</v>
      </c>
      <c r="BY361" s="457">
        <v>0</v>
      </c>
      <c r="BZ361" s="457">
        <v>0</v>
      </c>
      <c r="CA361" s="457">
        <v>0</v>
      </c>
      <c r="CB361" s="457">
        <v>0</v>
      </c>
      <c r="CC361" s="457">
        <v>0</v>
      </c>
      <c r="CD361" s="457">
        <v>0</v>
      </c>
      <c r="CE361" s="457">
        <v>0</v>
      </c>
      <c r="CF361" s="457">
        <v>0</v>
      </c>
      <c r="CG361" s="457">
        <v>0</v>
      </c>
      <c r="CH361" s="457">
        <v>0</v>
      </c>
      <c r="CI361" s="457">
        <v>0</v>
      </c>
      <c r="CJ361" s="457">
        <v>0</v>
      </c>
      <c r="CK361" s="457">
        <v>0</v>
      </c>
      <c r="CL361" s="457">
        <v>0</v>
      </c>
      <c r="CM361" s="457">
        <v>0</v>
      </c>
      <c r="CN361" s="457">
        <v>0</v>
      </c>
      <c r="CO361" s="457">
        <v>0</v>
      </c>
      <c r="CP361" s="457">
        <v>0</v>
      </c>
      <c r="CQ361" s="457">
        <v>0</v>
      </c>
      <c r="CR361" s="457">
        <v>0</v>
      </c>
      <c r="CS361" s="457">
        <v>0</v>
      </c>
      <c r="CT361" s="457">
        <v>0</v>
      </c>
      <c r="CU361" s="457">
        <v>0</v>
      </c>
      <c r="CV361" s="457">
        <v>0</v>
      </c>
      <c r="CW361" s="457">
        <v>0</v>
      </c>
      <c r="CX361" s="457">
        <v>0</v>
      </c>
      <c r="CY361" s="457">
        <v>0</v>
      </c>
      <c r="CZ361" s="457">
        <v>0</v>
      </c>
      <c r="DA361" s="457">
        <v>0</v>
      </c>
      <c r="DB361" s="457">
        <v>0</v>
      </c>
      <c r="DC361" s="457">
        <v>0</v>
      </c>
      <c r="DD361" s="457">
        <v>0</v>
      </c>
      <c r="DE361" s="457">
        <v>0</v>
      </c>
      <c r="DF361" s="457">
        <v>0</v>
      </c>
      <c r="DG361" s="457">
        <v>0</v>
      </c>
      <c r="DH361" s="457">
        <v>0</v>
      </c>
      <c r="DI361" s="457">
        <v>0</v>
      </c>
      <c r="DJ361" s="457">
        <v>166</v>
      </c>
      <c r="DK361" s="457">
        <v>0</v>
      </c>
      <c r="DL361" s="457">
        <v>0</v>
      </c>
      <c r="DM361" s="457">
        <v>0</v>
      </c>
      <c r="DN361" s="457">
        <v>0</v>
      </c>
      <c r="DO361" s="457">
        <v>0</v>
      </c>
      <c r="DP361" s="457">
        <v>0</v>
      </c>
      <c r="DQ361" s="457">
        <v>0</v>
      </c>
      <c r="DR361" s="457">
        <v>0</v>
      </c>
      <c r="DS361" s="457">
        <v>0</v>
      </c>
      <c r="DT361" s="457">
        <v>0</v>
      </c>
      <c r="DU361" s="457">
        <v>0</v>
      </c>
      <c r="DV361" s="457">
        <v>4669</v>
      </c>
      <c r="DW361" s="457">
        <v>0</v>
      </c>
      <c r="DX361" s="457">
        <v>0</v>
      </c>
      <c r="DY361" s="362">
        <v>0</v>
      </c>
      <c r="DZ361">
        <v>0</v>
      </c>
      <c r="EA361">
        <v>0</v>
      </c>
    </row>
    <row r="362" spans="1:131">
      <c r="A362" s="362" t="s">
        <v>2837</v>
      </c>
      <c r="B362" s="457">
        <v>0</v>
      </c>
      <c r="C362" s="457">
        <v>0</v>
      </c>
      <c r="D362" s="457">
        <v>0</v>
      </c>
      <c r="E362" s="457">
        <v>0</v>
      </c>
      <c r="F362" s="457">
        <v>0</v>
      </c>
      <c r="G362" s="457">
        <v>0</v>
      </c>
      <c r="H362" s="457">
        <v>0</v>
      </c>
      <c r="I362" s="457">
        <v>0</v>
      </c>
      <c r="J362" s="457">
        <v>0</v>
      </c>
      <c r="K362" s="457">
        <v>0</v>
      </c>
      <c r="L362" s="457">
        <v>0</v>
      </c>
      <c r="M362" s="457">
        <v>0</v>
      </c>
      <c r="N362" s="457">
        <v>0</v>
      </c>
      <c r="O362" s="457">
        <v>0</v>
      </c>
      <c r="P362" s="457">
        <v>0</v>
      </c>
      <c r="Q362" s="457">
        <v>0</v>
      </c>
      <c r="R362" s="457">
        <v>0</v>
      </c>
      <c r="S362" s="457">
        <v>0</v>
      </c>
      <c r="T362" s="457">
        <v>0</v>
      </c>
      <c r="U362" s="457">
        <v>0</v>
      </c>
      <c r="V362" s="457">
        <v>0</v>
      </c>
      <c r="W362" s="457">
        <v>0</v>
      </c>
      <c r="X362" s="457">
        <v>0</v>
      </c>
      <c r="Y362" s="457">
        <v>0</v>
      </c>
      <c r="Z362" s="457">
        <v>0</v>
      </c>
      <c r="AA362" s="457">
        <v>0</v>
      </c>
      <c r="AB362" s="457">
        <v>0</v>
      </c>
      <c r="AC362" s="457">
        <v>0</v>
      </c>
      <c r="AD362" s="457">
        <v>0</v>
      </c>
      <c r="AE362" s="457">
        <v>0</v>
      </c>
      <c r="AF362" s="457">
        <v>0</v>
      </c>
      <c r="AG362" s="457">
        <v>0</v>
      </c>
      <c r="AH362" s="457">
        <v>0</v>
      </c>
      <c r="AI362" s="457">
        <v>0</v>
      </c>
      <c r="AJ362" s="457">
        <v>0</v>
      </c>
      <c r="AK362" s="457">
        <v>0</v>
      </c>
      <c r="AL362" s="457">
        <v>0</v>
      </c>
      <c r="AM362" s="457">
        <v>0</v>
      </c>
      <c r="AN362" s="457">
        <v>0</v>
      </c>
      <c r="AO362" s="457">
        <v>0</v>
      </c>
      <c r="AP362" s="457">
        <v>0</v>
      </c>
      <c r="AQ362" s="457">
        <v>0</v>
      </c>
      <c r="AR362" s="457">
        <v>208</v>
      </c>
      <c r="AS362" s="457">
        <v>0</v>
      </c>
      <c r="AT362" s="457">
        <v>0</v>
      </c>
      <c r="AU362" s="457">
        <v>0</v>
      </c>
      <c r="AV362" s="457">
        <v>0</v>
      </c>
      <c r="AW362" s="457">
        <v>0</v>
      </c>
      <c r="AX362" s="457">
        <v>628.6</v>
      </c>
      <c r="AY362" s="457">
        <v>0</v>
      </c>
      <c r="AZ362" s="457">
        <v>0</v>
      </c>
      <c r="BA362" s="457">
        <v>0</v>
      </c>
      <c r="BB362" s="457">
        <v>0</v>
      </c>
      <c r="BC362" s="457">
        <v>0</v>
      </c>
      <c r="BD362" s="457">
        <v>0</v>
      </c>
      <c r="BE362" s="457">
        <v>0</v>
      </c>
      <c r="BF362" s="457">
        <v>0</v>
      </c>
      <c r="BG362" s="457">
        <v>0</v>
      </c>
      <c r="BH362" s="457">
        <v>0</v>
      </c>
      <c r="BI362" s="457">
        <v>0</v>
      </c>
      <c r="BJ362" s="457">
        <v>0</v>
      </c>
      <c r="BK362" s="457">
        <v>0</v>
      </c>
      <c r="BL362" s="457">
        <v>0</v>
      </c>
      <c r="BM362" s="457">
        <v>0</v>
      </c>
      <c r="BN362" s="457">
        <v>0</v>
      </c>
      <c r="BO362" s="457">
        <v>0</v>
      </c>
      <c r="BP362" s="457">
        <v>0</v>
      </c>
      <c r="BQ362" s="457">
        <v>0</v>
      </c>
      <c r="BR362" s="457">
        <v>0</v>
      </c>
      <c r="BS362" s="457">
        <v>0</v>
      </c>
      <c r="BT362" s="457">
        <v>0</v>
      </c>
      <c r="BU362" s="457">
        <v>0</v>
      </c>
      <c r="BV362" s="457">
        <v>0</v>
      </c>
      <c r="BW362" s="457">
        <v>0</v>
      </c>
      <c r="BX362" s="457">
        <v>0</v>
      </c>
      <c r="BY362" s="457">
        <v>0</v>
      </c>
      <c r="BZ362" s="457">
        <v>0</v>
      </c>
      <c r="CA362" s="457">
        <v>0</v>
      </c>
      <c r="CB362" s="457">
        <v>0</v>
      </c>
      <c r="CC362" s="457">
        <v>0</v>
      </c>
      <c r="CD362" s="457">
        <v>0</v>
      </c>
      <c r="CE362" s="457">
        <v>0</v>
      </c>
      <c r="CF362" s="457">
        <v>0</v>
      </c>
      <c r="CG362" s="457">
        <v>0</v>
      </c>
      <c r="CH362" s="457">
        <v>0</v>
      </c>
      <c r="CI362" s="457">
        <v>0</v>
      </c>
      <c r="CJ362" s="457">
        <v>0</v>
      </c>
      <c r="CK362" s="457">
        <v>0</v>
      </c>
      <c r="CL362" s="457">
        <v>0</v>
      </c>
      <c r="CM362" s="457">
        <v>0</v>
      </c>
      <c r="CN362" s="457">
        <v>0</v>
      </c>
      <c r="CO362" s="457">
        <v>0</v>
      </c>
      <c r="CP362" s="457">
        <v>0</v>
      </c>
      <c r="CQ362" s="457">
        <v>0</v>
      </c>
      <c r="CR362" s="457">
        <v>0</v>
      </c>
      <c r="CS362" s="457">
        <v>0</v>
      </c>
      <c r="CT362" s="457">
        <v>0</v>
      </c>
      <c r="CU362" s="457">
        <v>0</v>
      </c>
      <c r="CV362" s="457">
        <v>0</v>
      </c>
      <c r="CW362" s="457">
        <v>0</v>
      </c>
      <c r="CX362" s="457">
        <v>0</v>
      </c>
      <c r="CY362" s="457">
        <v>0</v>
      </c>
      <c r="CZ362" s="457">
        <v>0</v>
      </c>
      <c r="DA362" s="457">
        <v>0</v>
      </c>
      <c r="DB362" s="457">
        <v>0</v>
      </c>
      <c r="DC362" s="457">
        <v>0</v>
      </c>
      <c r="DD362" s="457">
        <v>0</v>
      </c>
      <c r="DE362" s="457">
        <v>0</v>
      </c>
      <c r="DF362" s="457">
        <v>0</v>
      </c>
      <c r="DG362" s="457">
        <v>0</v>
      </c>
      <c r="DH362" s="457">
        <v>0</v>
      </c>
      <c r="DI362" s="457">
        <v>0</v>
      </c>
      <c r="DJ362" s="457">
        <v>0</v>
      </c>
      <c r="DK362" s="457">
        <v>0</v>
      </c>
      <c r="DL362" s="457">
        <v>0</v>
      </c>
      <c r="DM362" s="457">
        <v>0</v>
      </c>
      <c r="DN362" s="457">
        <v>0</v>
      </c>
      <c r="DO362" s="457">
        <v>0</v>
      </c>
      <c r="DP362" s="457">
        <v>0</v>
      </c>
      <c r="DQ362" s="457">
        <v>0</v>
      </c>
      <c r="DR362" s="457">
        <v>1991</v>
      </c>
      <c r="DS362" s="457">
        <v>0</v>
      </c>
      <c r="DT362" s="457">
        <v>0</v>
      </c>
      <c r="DU362" s="457">
        <v>770</v>
      </c>
      <c r="DV362" s="457">
        <v>15473</v>
      </c>
      <c r="DW362" s="457">
        <v>39</v>
      </c>
      <c r="DX362" s="457">
        <v>0</v>
      </c>
      <c r="DY362" s="362">
        <v>0</v>
      </c>
      <c r="DZ362">
        <v>0</v>
      </c>
      <c r="EA362">
        <v>0</v>
      </c>
    </row>
    <row r="363" spans="1:131">
      <c r="A363" s="362" t="s">
        <v>2499</v>
      </c>
      <c r="B363" s="457">
        <v>0</v>
      </c>
      <c r="C363" s="457">
        <v>0</v>
      </c>
      <c r="D363" s="457">
        <v>0</v>
      </c>
      <c r="E363" s="457">
        <v>0</v>
      </c>
      <c r="F363" s="457">
        <v>0</v>
      </c>
      <c r="G363" s="457">
        <v>0</v>
      </c>
      <c r="H363" s="457">
        <v>0</v>
      </c>
      <c r="I363" s="457">
        <v>0</v>
      </c>
      <c r="J363" s="457">
        <v>0</v>
      </c>
      <c r="K363" s="457">
        <v>0</v>
      </c>
      <c r="L363" s="457">
        <v>0</v>
      </c>
      <c r="M363" s="457">
        <v>0</v>
      </c>
      <c r="N363" s="457">
        <v>0</v>
      </c>
      <c r="O363" s="457">
        <v>0</v>
      </c>
      <c r="P363" s="457">
        <v>0</v>
      </c>
      <c r="Q363" s="457">
        <v>0</v>
      </c>
      <c r="R363" s="457">
        <v>0</v>
      </c>
      <c r="S363" s="457">
        <v>0</v>
      </c>
      <c r="T363" s="457">
        <v>0</v>
      </c>
      <c r="U363" s="457">
        <v>0</v>
      </c>
      <c r="V363" s="457">
        <v>0</v>
      </c>
      <c r="W363" s="457">
        <v>0</v>
      </c>
      <c r="X363" s="457">
        <v>0</v>
      </c>
      <c r="Y363" s="457">
        <v>0</v>
      </c>
      <c r="Z363" s="457">
        <v>0</v>
      </c>
      <c r="AA363" s="457">
        <v>0</v>
      </c>
      <c r="AB363" s="457">
        <v>0</v>
      </c>
      <c r="AC363" s="457">
        <v>0</v>
      </c>
      <c r="AD363" s="457">
        <v>0</v>
      </c>
      <c r="AE363" s="457">
        <v>0</v>
      </c>
      <c r="AF363" s="457">
        <v>0</v>
      </c>
      <c r="AG363" s="457">
        <v>0</v>
      </c>
      <c r="AH363" s="457">
        <v>0</v>
      </c>
      <c r="AI363" s="457">
        <v>0</v>
      </c>
      <c r="AJ363" s="457">
        <v>0</v>
      </c>
      <c r="AK363" s="457">
        <v>0</v>
      </c>
      <c r="AL363" s="457">
        <v>0</v>
      </c>
      <c r="AM363" s="457">
        <v>0</v>
      </c>
      <c r="AN363" s="457">
        <v>0</v>
      </c>
      <c r="AO363" s="457">
        <v>0</v>
      </c>
      <c r="AP363" s="457">
        <v>0</v>
      </c>
      <c r="AQ363" s="457">
        <v>0</v>
      </c>
      <c r="AR363" s="457">
        <v>0</v>
      </c>
      <c r="AS363" s="457">
        <v>0</v>
      </c>
      <c r="AT363" s="457">
        <v>0</v>
      </c>
      <c r="AU363" s="457">
        <v>0</v>
      </c>
      <c r="AV363" s="457">
        <v>0</v>
      </c>
      <c r="AW363" s="457">
        <v>0</v>
      </c>
      <c r="AX363" s="457">
        <v>399</v>
      </c>
      <c r="AY363" s="457">
        <v>0</v>
      </c>
      <c r="AZ363" s="457">
        <v>26</v>
      </c>
      <c r="BA363" s="457">
        <v>33</v>
      </c>
      <c r="BB363" s="457">
        <v>0</v>
      </c>
      <c r="BC363" s="457">
        <v>0</v>
      </c>
      <c r="BD363" s="457">
        <v>0</v>
      </c>
      <c r="BE363" s="457">
        <v>0</v>
      </c>
      <c r="BF363" s="457">
        <v>0</v>
      </c>
      <c r="BG363" s="457">
        <v>0</v>
      </c>
      <c r="BH363" s="457">
        <v>0</v>
      </c>
      <c r="BI363" s="457">
        <v>0</v>
      </c>
      <c r="BJ363" s="457">
        <v>0</v>
      </c>
      <c r="BK363" s="457">
        <v>0</v>
      </c>
      <c r="BL363" s="457">
        <v>0</v>
      </c>
      <c r="BM363" s="457">
        <v>0</v>
      </c>
      <c r="BN363" s="457">
        <v>0</v>
      </c>
      <c r="BO363" s="457">
        <v>0</v>
      </c>
      <c r="BP363" s="457">
        <v>0</v>
      </c>
      <c r="BQ363" s="457">
        <v>0</v>
      </c>
      <c r="BR363" s="457">
        <v>0</v>
      </c>
      <c r="BS363" s="457">
        <v>0</v>
      </c>
      <c r="BT363" s="457">
        <v>0</v>
      </c>
      <c r="BU363" s="457">
        <v>0</v>
      </c>
      <c r="BV363" s="457">
        <v>0</v>
      </c>
      <c r="BW363" s="457">
        <v>0</v>
      </c>
      <c r="BX363" s="457">
        <v>0</v>
      </c>
      <c r="BY363" s="457">
        <v>0</v>
      </c>
      <c r="BZ363" s="457">
        <v>0</v>
      </c>
      <c r="CA363" s="457">
        <v>0</v>
      </c>
      <c r="CB363" s="457">
        <v>0</v>
      </c>
      <c r="CC363" s="457">
        <v>0</v>
      </c>
      <c r="CD363" s="457">
        <v>0</v>
      </c>
      <c r="CE363" s="457">
        <v>0</v>
      </c>
      <c r="CF363" s="457">
        <v>0</v>
      </c>
      <c r="CG363" s="457">
        <v>0</v>
      </c>
      <c r="CH363" s="457">
        <v>0</v>
      </c>
      <c r="CI363" s="457">
        <v>0</v>
      </c>
      <c r="CJ363" s="457">
        <v>0</v>
      </c>
      <c r="CK363" s="457">
        <v>0</v>
      </c>
      <c r="CL363" s="457">
        <v>0</v>
      </c>
      <c r="CM363" s="457">
        <v>0</v>
      </c>
      <c r="CN363" s="457">
        <v>0</v>
      </c>
      <c r="CO363" s="457">
        <v>0</v>
      </c>
      <c r="CP363" s="457">
        <v>0</v>
      </c>
      <c r="CQ363" s="457">
        <v>0</v>
      </c>
      <c r="CR363" s="457">
        <v>0</v>
      </c>
      <c r="CS363" s="457">
        <v>0</v>
      </c>
      <c r="CT363" s="457">
        <v>0</v>
      </c>
      <c r="CU363" s="457">
        <v>0</v>
      </c>
      <c r="CV363" s="457">
        <v>0</v>
      </c>
      <c r="CW363" s="457">
        <v>0</v>
      </c>
      <c r="CX363" s="457">
        <v>0</v>
      </c>
      <c r="CY363" s="457">
        <v>0</v>
      </c>
      <c r="CZ363" s="457">
        <v>0</v>
      </c>
      <c r="DA363" s="457">
        <v>0</v>
      </c>
      <c r="DB363" s="457">
        <v>0</v>
      </c>
      <c r="DC363" s="457">
        <v>0</v>
      </c>
      <c r="DD363" s="457">
        <v>0</v>
      </c>
      <c r="DE363" s="457">
        <v>0</v>
      </c>
      <c r="DF363" s="457">
        <v>0</v>
      </c>
      <c r="DG363" s="457">
        <v>0</v>
      </c>
      <c r="DH363" s="457">
        <v>0</v>
      </c>
      <c r="DI363" s="457">
        <v>254</v>
      </c>
      <c r="DJ363" s="457">
        <v>0</v>
      </c>
      <c r="DK363" s="457">
        <v>63</v>
      </c>
      <c r="DL363" s="457">
        <v>0</v>
      </c>
      <c r="DM363" s="457">
        <v>0</v>
      </c>
      <c r="DN363" s="457">
        <v>0</v>
      </c>
      <c r="DO363" s="457">
        <v>0</v>
      </c>
      <c r="DP363" s="457">
        <v>0</v>
      </c>
      <c r="DQ363" s="457">
        <v>0</v>
      </c>
      <c r="DR363" s="457">
        <v>0</v>
      </c>
      <c r="DS363" s="457">
        <v>0</v>
      </c>
      <c r="DT363" s="457">
        <v>0</v>
      </c>
      <c r="DU363" s="457">
        <v>0</v>
      </c>
      <c r="DV363" s="457">
        <v>7420</v>
      </c>
      <c r="DW363" s="457">
        <v>644</v>
      </c>
      <c r="DX363" s="457">
        <v>0</v>
      </c>
      <c r="DY363" s="362">
        <v>0</v>
      </c>
      <c r="DZ363">
        <v>0</v>
      </c>
      <c r="EA363">
        <v>0</v>
      </c>
    </row>
    <row r="364" spans="1:131">
      <c r="A364" s="362" t="s">
        <v>3173</v>
      </c>
      <c r="B364" s="457">
        <v>0</v>
      </c>
      <c r="C364" s="457">
        <v>0</v>
      </c>
      <c r="D364" s="457">
        <v>0</v>
      </c>
      <c r="E364" s="457">
        <v>0</v>
      </c>
      <c r="F364" s="457">
        <v>0</v>
      </c>
      <c r="G364" s="457">
        <v>0</v>
      </c>
      <c r="H364" s="457">
        <v>0</v>
      </c>
      <c r="I364" s="457">
        <v>0</v>
      </c>
      <c r="J364" s="457">
        <v>0</v>
      </c>
      <c r="K364" s="457">
        <v>0</v>
      </c>
      <c r="L364" s="457">
        <v>0</v>
      </c>
      <c r="M364" s="457">
        <v>0</v>
      </c>
      <c r="N364" s="457">
        <v>0</v>
      </c>
      <c r="O364" s="457">
        <v>0</v>
      </c>
      <c r="P364" s="457">
        <v>0</v>
      </c>
      <c r="Q364" s="457">
        <v>0</v>
      </c>
      <c r="R364" s="457">
        <v>0</v>
      </c>
      <c r="S364" s="457">
        <v>0</v>
      </c>
      <c r="T364" s="457">
        <v>0</v>
      </c>
      <c r="U364" s="457">
        <v>0</v>
      </c>
      <c r="V364" s="457">
        <v>0</v>
      </c>
      <c r="W364" s="457">
        <v>0</v>
      </c>
      <c r="X364" s="457">
        <v>0</v>
      </c>
      <c r="Y364" s="457">
        <v>0</v>
      </c>
      <c r="Z364" s="457">
        <v>0</v>
      </c>
      <c r="AA364" s="457">
        <v>0</v>
      </c>
      <c r="AB364" s="457">
        <v>0</v>
      </c>
      <c r="AC364" s="457">
        <v>0</v>
      </c>
      <c r="AD364" s="457">
        <v>0</v>
      </c>
      <c r="AE364" s="457">
        <v>0</v>
      </c>
      <c r="AF364" s="457">
        <v>0</v>
      </c>
      <c r="AG364" s="457">
        <v>0</v>
      </c>
      <c r="AH364" s="457">
        <v>0</v>
      </c>
      <c r="AI364" s="457">
        <v>0</v>
      </c>
      <c r="AJ364" s="457">
        <v>0</v>
      </c>
      <c r="AK364" s="457">
        <v>0</v>
      </c>
      <c r="AL364" s="457">
        <v>0</v>
      </c>
      <c r="AM364" s="457">
        <v>0</v>
      </c>
      <c r="AN364" s="457">
        <v>0</v>
      </c>
      <c r="AO364" s="457">
        <v>0</v>
      </c>
      <c r="AP364" s="457">
        <v>0</v>
      </c>
      <c r="AQ364" s="457">
        <v>0</v>
      </c>
      <c r="AR364" s="457">
        <v>36</v>
      </c>
      <c r="AS364" s="457">
        <v>0</v>
      </c>
      <c r="AT364" s="457">
        <v>0</v>
      </c>
      <c r="AU364" s="457">
        <v>0</v>
      </c>
      <c r="AV364" s="457">
        <v>0</v>
      </c>
      <c r="AW364" s="457">
        <v>0</v>
      </c>
      <c r="AX364" s="457">
        <v>282</v>
      </c>
      <c r="AY364" s="457">
        <v>0</v>
      </c>
      <c r="AZ364" s="457">
        <v>38</v>
      </c>
      <c r="BA364" s="457">
        <v>0</v>
      </c>
      <c r="BB364" s="457">
        <v>0</v>
      </c>
      <c r="BC364" s="457">
        <v>0</v>
      </c>
      <c r="BD364" s="457">
        <v>0</v>
      </c>
      <c r="BE364" s="457">
        <v>0</v>
      </c>
      <c r="BF364" s="457">
        <v>0</v>
      </c>
      <c r="BG364" s="457">
        <v>0</v>
      </c>
      <c r="BH364" s="457">
        <v>0</v>
      </c>
      <c r="BI364" s="457">
        <v>0</v>
      </c>
      <c r="BJ364" s="457">
        <v>0</v>
      </c>
      <c r="BK364" s="457">
        <v>0</v>
      </c>
      <c r="BL364" s="457">
        <v>0</v>
      </c>
      <c r="BM364" s="457">
        <v>0</v>
      </c>
      <c r="BN364" s="457">
        <v>0</v>
      </c>
      <c r="BO364" s="457">
        <v>0</v>
      </c>
      <c r="BP364" s="457">
        <v>0</v>
      </c>
      <c r="BQ364" s="457">
        <v>0</v>
      </c>
      <c r="BR364" s="457">
        <v>0</v>
      </c>
      <c r="BS364" s="457">
        <v>0</v>
      </c>
      <c r="BT364" s="457">
        <v>0</v>
      </c>
      <c r="BU364" s="457">
        <v>0</v>
      </c>
      <c r="BV364" s="457">
        <v>0</v>
      </c>
      <c r="BW364" s="457">
        <v>0</v>
      </c>
      <c r="BX364" s="457">
        <v>0</v>
      </c>
      <c r="BY364" s="457">
        <v>0</v>
      </c>
      <c r="BZ364" s="457">
        <v>0</v>
      </c>
      <c r="CA364" s="457">
        <v>0</v>
      </c>
      <c r="CB364" s="457">
        <v>0</v>
      </c>
      <c r="CC364" s="457">
        <v>0</v>
      </c>
      <c r="CD364" s="457">
        <v>0</v>
      </c>
      <c r="CE364" s="457">
        <v>0</v>
      </c>
      <c r="CF364" s="457">
        <v>0</v>
      </c>
      <c r="CG364" s="457">
        <v>0</v>
      </c>
      <c r="CH364" s="457">
        <v>0</v>
      </c>
      <c r="CI364" s="457">
        <v>0</v>
      </c>
      <c r="CJ364" s="457">
        <v>0</v>
      </c>
      <c r="CK364" s="457">
        <v>0</v>
      </c>
      <c r="CL364" s="457">
        <v>0</v>
      </c>
      <c r="CM364" s="457">
        <v>0</v>
      </c>
      <c r="CN364" s="457">
        <v>0</v>
      </c>
      <c r="CO364" s="457">
        <v>0</v>
      </c>
      <c r="CP364" s="457">
        <v>0</v>
      </c>
      <c r="CQ364" s="457">
        <v>0</v>
      </c>
      <c r="CR364" s="457">
        <v>0</v>
      </c>
      <c r="CS364" s="457">
        <v>0</v>
      </c>
      <c r="CT364" s="457">
        <v>0</v>
      </c>
      <c r="CU364" s="457">
        <v>0</v>
      </c>
      <c r="CV364" s="457">
        <v>0</v>
      </c>
      <c r="CW364" s="457">
        <v>0</v>
      </c>
      <c r="CX364" s="457">
        <v>0</v>
      </c>
      <c r="CY364" s="457">
        <v>0</v>
      </c>
      <c r="CZ364" s="457">
        <v>0</v>
      </c>
      <c r="DA364" s="457">
        <v>0</v>
      </c>
      <c r="DB364" s="457">
        <v>0</v>
      </c>
      <c r="DC364" s="457">
        <v>0</v>
      </c>
      <c r="DD364" s="457">
        <v>0</v>
      </c>
      <c r="DE364" s="457">
        <v>0</v>
      </c>
      <c r="DF364" s="457">
        <v>0</v>
      </c>
      <c r="DG364" s="457">
        <v>0</v>
      </c>
      <c r="DH364" s="457">
        <v>0</v>
      </c>
      <c r="DI364" s="457">
        <v>0</v>
      </c>
      <c r="DJ364" s="457">
        <v>0</v>
      </c>
      <c r="DK364" s="457">
        <v>0</v>
      </c>
      <c r="DL364" s="457">
        <v>0</v>
      </c>
      <c r="DM364" s="457">
        <v>0</v>
      </c>
      <c r="DN364" s="457">
        <v>0</v>
      </c>
      <c r="DO364" s="457">
        <v>0</v>
      </c>
      <c r="DP364" s="457">
        <v>0</v>
      </c>
      <c r="DQ364" s="457">
        <v>0</v>
      </c>
      <c r="DR364" s="457">
        <v>-14</v>
      </c>
      <c r="DS364" s="457">
        <v>0</v>
      </c>
      <c r="DT364" s="457">
        <v>0</v>
      </c>
      <c r="DU364" s="457">
        <v>0</v>
      </c>
      <c r="DV364" s="457">
        <v>5431</v>
      </c>
      <c r="DW364" s="457">
        <v>6</v>
      </c>
      <c r="DX364" s="457">
        <v>0</v>
      </c>
      <c r="DY364" s="362">
        <v>0</v>
      </c>
      <c r="DZ364">
        <v>0</v>
      </c>
      <c r="EA364">
        <v>0</v>
      </c>
    </row>
    <row r="365" spans="1:131">
      <c r="A365" s="362" t="s">
        <v>1951</v>
      </c>
      <c r="B365" s="457">
        <v>0</v>
      </c>
      <c r="C365" s="457">
        <v>0</v>
      </c>
      <c r="D365" s="457">
        <v>0</v>
      </c>
      <c r="E365" s="457">
        <v>0</v>
      </c>
      <c r="F365" s="457">
        <v>0</v>
      </c>
      <c r="G365" s="457">
        <v>0</v>
      </c>
      <c r="H365" s="457">
        <v>0</v>
      </c>
      <c r="I365" s="457">
        <v>0</v>
      </c>
      <c r="J365" s="457">
        <v>0</v>
      </c>
      <c r="K365" s="457">
        <v>0</v>
      </c>
      <c r="L365" s="457">
        <v>0</v>
      </c>
      <c r="M365" s="457">
        <v>0</v>
      </c>
      <c r="N365" s="457">
        <v>0</v>
      </c>
      <c r="O365" s="457">
        <v>0</v>
      </c>
      <c r="P365" s="457">
        <v>0</v>
      </c>
      <c r="Q365" s="457">
        <v>0</v>
      </c>
      <c r="R365" s="457">
        <v>0</v>
      </c>
      <c r="S365" s="457">
        <v>0</v>
      </c>
      <c r="T365" s="457">
        <v>0</v>
      </c>
      <c r="U365" s="457">
        <v>0</v>
      </c>
      <c r="V365" s="457">
        <v>0</v>
      </c>
      <c r="W365" s="457">
        <v>0</v>
      </c>
      <c r="X365" s="457">
        <v>0</v>
      </c>
      <c r="Y365" s="457">
        <v>0</v>
      </c>
      <c r="Z365" s="457">
        <v>0</v>
      </c>
      <c r="AA365" s="457">
        <v>0</v>
      </c>
      <c r="AB365" s="457">
        <v>0</v>
      </c>
      <c r="AC365" s="457">
        <v>0</v>
      </c>
      <c r="AD365" s="457">
        <v>0</v>
      </c>
      <c r="AE365" s="457">
        <v>0</v>
      </c>
      <c r="AF365" s="457">
        <v>0</v>
      </c>
      <c r="AG365" s="457">
        <v>0</v>
      </c>
      <c r="AH365" s="457">
        <v>0</v>
      </c>
      <c r="AI365" s="457">
        <v>0</v>
      </c>
      <c r="AJ365" s="457">
        <v>0</v>
      </c>
      <c r="AK365" s="457">
        <v>0</v>
      </c>
      <c r="AL365" s="457">
        <v>0</v>
      </c>
      <c r="AM365" s="457">
        <v>0</v>
      </c>
      <c r="AN365" s="457">
        <v>0</v>
      </c>
      <c r="AO365" s="457">
        <v>0</v>
      </c>
      <c r="AP365" s="457">
        <v>0</v>
      </c>
      <c r="AQ365" s="457">
        <v>0</v>
      </c>
      <c r="AR365" s="457">
        <v>0</v>
      </c>
      <c r="AS365" s="457">
        <v>0</v>
      </c>
      <c r="AT365" s="457">
        <v>0</v>
      </c>
      <c r="AU365" s="457">
        <v>0</v>
      </c>
      <c r="AV365" s="457">
        <v>0</v>
      </c>
      <c r="AW365" s="457">
        <v>0</v>
      </c>
      <c r="AX365" s="457">
        <v>0</v>
      </c>
      <c r="AY365" s="457">
        <v>0</v>
      </c>
      <c r="AZ365" s="457">
        <v>0</v>
      </c>
      <c r="BA365" s="457">
        <v>0</v>
      </c>
      <c r="BB365" s="457">
        <v>0</v>
      </c>
      <c r="BC365" s="457">
        <v>0</v>
      </c>
      <c r="BD365" s="457">
        <v>0</v>
      </c>
      <c r="BE365" s="457">
        <v>0</v>
      </c>
      <c r="BF365" s="457">
        <v>0</v>
      </c>
      <c r="BG365" s="457">
        <v>0</v>
      </c>
      <c r="BH365" s="457">
        <v>0</v>
      </c>
      <c r="BI365" s="457">
        <v>0</v>
      </c>
      <c r="BJ365" s="457">
        <v>0</v>
      </c>
      <c r="BK365" s="457">
        <v>0</v>
      </c>
      <c r="BL365" s="457">
        <v>0</v>
      </c>
      <c r="BM365" s="457">
        <v>0</v>
      </c>
      <c r="BN365" s="457">
        <v>0</v>
      </c>
      <c r="BO365" s="457">
        <v>0</v>
      </c>
      <c r="BP365" s="457">
        <v>0</v>
      </c>
      <c r="BQ365" s="457">
        <v>0</v>
      </c>
      <c r="BR365" s="457">
        <v>0</v>
      </c>
      <c r="BS365" s="457">
        <v>0</v>
      </c>
      <c r="BT365" s="457">
        <v>0</v>
      </c>
      <c r="BU365" s="457">
        <v>0</v>
      </c>
      <c r="BV365" s="457">
        <v>0</v>
      </c>
      <c r="BW365" s="457">
        <v>0</v>
      </c>
      <c r="BX365" s="457">
        <v>0</v>
      </c>
      <c r="BY365" s="457">
        <v>0</v>
      </c>
      <c r="BZ365" s="457">
        <v>0</v>
      </c>
      <c r="CA365" s="457">
        <v>0</v>
      </c>
      <c r="CB365" s="457">
        <v>0</v>
      </c>
      <c r="CC365" s="457">
        <v>0</v>
      </c>
      <c r="CD365" s="457">
        <v>0</v>
      </c>
      <c r="CE365" s="457">
        <v>0</v>
      </c>
      <c r="CF365" s="457">
        <v>0</v>
      </c>
      <c r="CG365" s="457">
        <v>0</v>
      </c>
      <c r="CH365" s="457">
        <v>0</v>
      </c>
      <c r="CI365" s="457">
        <v>0</v>
      </c>
      <c r="CJ365" s="457">
        <v>0</v>
      </c>
      <c r="CK365" s="457">
        <v>0</v>
      </c>
      <c r="CL365" s="457">
        <v>0</v>
      </c>
      <c r="CM365" s="457">
        <v>0</v>
      </c>
      <c r="CN365" s="457">
        <v>0</v>
      </c>
      <c r="CO365" s="457">
        <v>0</v>
      </c>
      <c r="CP365" s="457">
        <v>0</v>
      </c>
      <c r="CQ365" s="457">
        <v>0</v>
      </c>
      <c r="CR365" s="457">
        <v>0</v>
      </c>
      <c r="CS365" s="457">
        <v>0</v>
      </c>
      <c r="CT365" s="457">
        <v>0</v>
      </c>
      <c r="CU365" s="457">
        <v>0</v>
      </c>
      <c r="CV365" s="457">
        <v>0</v>
      </c>
      <c r="CW365" s="457">
        <v>0</v>
      </c>
      <c r="CX365" s="457">
        <v>0</v>
      </c>
      <c r="CY365" s="457">
        <v>0</v>
      </c>
      <c r="CZ365" s="457">
        <v>0</v>
      </c>
      <c r="DA365" s="457">
        <v>0</v>
      </c>
      <c r="DB365" s="457">
        <v>0</v>
      </c>
      <c r="DC365" s="457">
        <v>0</v>
      </c>
      <c r="DD365" s="457">
        <v>0</v>
      </c>
      <c r="DE365" s="457">
        <v>0</v>
      </c>
      <c r="DF365" s="457">
        <v>1903</v>
      </c>
      <c r="DG365" s="457">
        <v>0</v>
      </c>
      <c r="DH365" s="457">
        <v>25</v>
      </c>
      <c r="DI365" s="457">
        <v>0</v>
      </c>
      <c r="DJ365" s="457">
        <v>0</v>
      </c>
      <c r="DK365" s="457">
        <v>0</v>
      </c>
      <c r="DL365" s="457">
        <v>0</v>
      </c>
      <c r="DM365" s="457">
        <v>0</v>
      </c>
      <c r="DN365" s="457">
        <v>0</v>
      </c>
      <c r="DO365" s="457">
        <v>0</v>
      </c>
      <c r="DP365" s="457">
        <v>0</v>
      </c>
      <c r="DQ365" s="457">
        <v>0</v>
      </c>
      <c r="DR365" s="457">
        <v>11731</v>
      </c>
      <c r="DS365" s="457">
        <v>0</v>
      </c>
      <c r="DT365" s="457">
        <v>7000</v>
      </c>
      <c r="DU365" s="457">
        <v>1639</v>
      </c>
      <c r="DV365" s="457">
        <v>0</v>
      </c>
      <c r="DW365" s="457">
        <v>0</v>
      </c>
      <c r="DX365" s="457">
        <v>0</v>
      </c>
      <c r="DY365" s="362">
        <v>0</v>
      </c>
      <c r="DZ365">
        <v>0</v>
      </c>
      <c r="EA365">
        <v>0</v>
      </c>
    </row>
    <row r="366" spans="1:131">
      <c r="A366" s="362" t="s">
        <v>1985</v>
      </c>
      <c r="B366" s="457">
        <v>0</v>
      </c>
      <c r="C366" s="457">
        <v>0</v>
      </c>
      <c r="D366" s="457">
        <v>0</v>
      </c>
      <c r="E366" s="457">
        <v>0</v>
      </c>
      <c r="F366" s="457">
        <v>0</v>
      </c>
      <c r="G366" s="457">
        <v>0</v>
      </c>
      <c r="H366" s="457">
        <v>0</v>
      </c>
      <c r="I366" s="457">
        <v>0</v>
      </c>
      <c r="J366" s="457">
        <v>0</v>
      </c>
      <c r="K366" s="457">
        <v>0</v>
      </c>
      <c r="L366" s="457">
        <v>0</v>
      </c>
      <c r="M366" s="457">
        <v>0</v>
      </c>
      <c r="N366" s="457">
        <v>0</v>
      </c>
      <c r="O366" s="457">
        <v>0</v>
      </c>
      <c r="P366" s="457">
        <v>0</v>
      </c>
      <c r="Q366" s="457">
        <v>0</v>
      </c>
      <c r="R366" s="457">
        <v>0</v>
      </c>
      <c r="S366" s="457">
        <v>0</v>
      </c>
      <c r="T366" s="457">
        <v>0</v>
      </c>
      <c r="U366" s="457">
        <v>0</v>
      </c>
      <c r="V366" s="457">
        <v>0</v>
      </c>
      <c r="W366" s="457">
        <v>0</v>
      </c>
      <c r="X366" s="457">
        <v>0</v>
      </c>
      <c r="Y366" s="457">
        <v>0</v>
      </c>
      <c r="Z366" s="457">
        <v>0</v>
      </c>
      <c r="AA366" s="457">
        <v>0</v>
      </c>
      <c r="AB366" s="457">
        <v>0</v>
      </c>
      <c r="AC366" s="457">
        <v>0</v>
      </c>
      <c r="AD366" s="457">
        <v>0</v>
      </c>
      <c r="AE366" s="457">
        <v>0</v>
      </c>
      <c r="AF366" s="457">
        <v>0</v>
      </c>
      <c r="AG366" s="457">
        <v>0</v>
      </c>
      <c r="AH366" s="457">
        <v>0</v>
      </c>
      <c r="AI366" s="457">
        <v>0</v>
      </c>
      <c r="AJ366" s="457">
        <v>0</v>
      </c>
      <c r="AK366" s="457">
        <v>0</v>
      </c>
      <c r="AL366" s="457">
        <v>0</v>
      </c>
      <c r="AM366" s="457">
        <v>0</v>
      </c>
      <c r="AN366" s="457">
        <v>0</v>
      </c>
      <c r="AO366" s="457">
        <v>0</v>
      </c>
      <c r="AP366" s="457">
        <v>0</v>
      </c>
      <c r="AQ366" s="457">
        <v>0</v>
      </c>
      <c r="AR366" s="457">
        <v>0</v>
      </c>
      <c r="AS366" s="457">
        <v>0</v>
      </c>
      <c r="AT366" s="457">
        <v>0</v>
      </c>
      <c r="AU366" s="457">
        <v>0</v>
      </c>
      <c r="AV366" s="457">
        <v>0</v>
      </c>
      <c r="AW366" s="457">
        <v>0</v>
      </c>
      <c r="AX366" s="457">
        <v>0</v>
      </c>
      <c r="AY366" s="457">
        <v>0</v>
      </c>
      <c r="AZ366" s="457">
        <v>0</v>
      </c>
      <c r="BA366" s="457">
        <v>0</v>
      </c>
      <c r="BB366" s="457">
        <v>0</v>
      </c>
      <c r="BC366" s="457">
        <v>0</v>
      </c>
      <c r="BD366" s="457">
        <v>0</v>
      </c>
      <c r="BE366" s="457">
        <v>0</v>
      </c>
      <c r="BF366" s="457">
        <v>0</v>
      </c>
      <c r="BG366" s="457">
        <v>0</v>
      </c>
      <c r="BH366" s="457">
        <v>0</v>
      </c>
      <c r="BI366" s="457">
        <v>0</v>
      </c>
      <c r="BJ366" s="457">
        <v>0</v>
      </c>
      <c r="BK366" s="457">
        <v>0</v>
      </c>
      <c r="BL366" s="457">
        <v>0</v>
      </c>
      <c r="BM366" s="457">
        <v>0</v>
      </c>
      <c r="BN366" s="457">
        <v>0</v>
      </c>
      <c r="BO366" s="457">
        <v>0</v>
      </c>
      <c r="BP366" s="457">
        <v>0</v>
      </c>
      <c r="BQ366" s="457">
        <v>0</v>
      </c>
      <c r="BR366" s="457">
        <v>0</v>
      </c>
      <c r="BS366" s="457">
        <v>0</v>
      </c>
      <c r="BT366" s="457">
        <v>0</v>
      </c>
      <c r="BU366" s="457">
        <v>0</v>
      </c>
      <c r="BV366" s="457">
        <v>0</v>
      </c>
      <c r="BW366" s="457">
        <v>0</v>
      </c>
      <c r="BX366" s="457">
        <v>0</v>
      </c>
      <c r="BY366" s="457">
        <v>0</v>
      </c>
      <c r="BZ366" s="457">
        <v>0</v>
      </c>
      <c r="CA366" s="457">
        <v>0</v>
      </c>
      <c r="CB366" s="457">
        <v>0</v>
      </c>
      <c r="CC366" s="457">
        <v>0</v>
      </c>
      <c r="CD366" s="457">
        <v>0</v>
      </c>
      <c r="CE366" s="457">
        <v>0</v>
      </c>
      <c r="CF366" s="457">
        <v>0</v>
      </c>
      <c r="CG366" s="457">
        <v>0</v>
      </c>
      <c r="CH366" s="457">
        <v>0</v>
      </c>
      <c r="CI366" s="457">
        <v>0</v>
      </c>
      <c r="CJ366" s="457">
        <v>0</v>
      </c>
      <c r="CK366" s="457">
        <v>0</v>
      </c>
      <c r="CL366" s="457">
        <v>0</v>
      </c>
      <c r="CM366" s="457">
        <v>0</v>
      </c>
      <c r="CN366" s="457">
        <v>0</v>
      </c>
      <c r="CO366" s="457">
        <v>0</v>
      </c>
      <c r="CP366" s="457">
        <v>0</v>
      </c>
      <c r="CQ366" s="457">
        <v>0</v>
      </c>
      <c r="CR366" s="457">
        <v>0</v>
      </c>
      <c r="CS366" s="457">
        <v>0</v>
      </c>
      <c r="CT366" s="457">
        <v>0</v>
      </c>
      <c r="CU366" s="457">
        <v>0</v>
      </c>
      <c r="CV366" s="457">
        <v>0</v>
      </c>
      <c r="CW366" s="457">
        <v>0</v>
      </c>
      <c r="CX366" s="457">
        <v>0</v>
      </c>
      <c r="CY366" s="457">
        <v>0</v>
      </c>
      <c r="CZ366" s="457">
        <v>0</v>
      </c>
      <c r="DA366" s="457">
        <v>0</v>
      </c>
      <c r="DB366" s="457">
        <v>0</v>
      </c>
      <c r="DC366" s="457">
        <v>0</v>
      </c>
      <c r="DD366" s="457">
        <v>0</v>
      </c>
      <c r="DE366" s="457">
        <v>0</v>
      </c>
      <c r="DF366" s="457">
        <v>974</v>
      </c>
      <c r="DG366" s="457">
        <v>0</v>
      </c>
      <c r="DH366" s="457">
        <v>0</v>
      </c>
      <c r="DI366" s="457">
        <v>0</v>
      </c>
      <c r="DJ366" s="457">
        <v>0</v>
      </c>
      <c r="DK366" s="457">
        <v>0</v>
      </c>
      <c r="DL366" s="457">
        <v>0</v>
      </c>
      <c r="DM366" s="457">
        <v>0</v>
      </c>
      <c r="DN366" s="457">
        <v>0</v>
      </c>
      <c r="DO366" s="457">
        <v>0</v>
      </c>
      <c r="DP366" s="457">
        <v>0</v>
      </c>
      <c r="DQ366" s="457">
        <v>0</v>
      </c>
      <c r="DR366" s="457">
        <v>6992</v>
      </c>
      <c r="DS366" s="457">
        <v>0</v>
      </c>
      <c r="DT366" s="457">
        <v>9987</v>
      </c>
      <c r="DU366" s="457">
        <v>239</v>
      </c>
      <c r="DV366" s="457">
        <v>19426</v>
      </c>
      <c r="DW366" s="457">
        <v>83</v>
      </c>
      <c r="DX366" s="457">
        <v>0</v>
      </c>
      <c r="DY366" s="362">
        <v>0</v>
      </c>
      <c r="DZ366">
        <v>0</v>
      </c>
      <c r="EA366">
        <v>0</v>
      </c>
    </row>
    <row r="367" spans="1:131">
      <c r="A367" s="362" t="s">
        <v>1991</v>
      </c>
      <c r="B367" s="457">
        <v>0</v>
      </c>
      <c r="C367" s="457">
        <v>0</v>
      </c>
      <c r="D367" s="457">
        <v>0</v>
      </c>
      <c r="E367" s="457">
        <v>0</v>
      </c>
      <c r="F367" s="457">
        <v>0</v>
      </c>
      <c r="G367" s="457">
        <v>0</v>
      </c>
      <c r="H367" s="457">
        <v>0</v>
      </c>
      <c r="I367" s="457">
        <v>0</v>
      </c>
      <c r="J367" s="457">
        <v>0</v>
      </c>
      <c r="K367" s="457">
        <v>0</v>
      </c>
      <c r="L367" s="457">
        <v>0</v>
      </c>
      <c r="M367" s="457">
        <v>0</v>
      </c>
      <c r="N367" s="457">
        <v>0</v>
      </c>
      <c r="O367" s="457">
        <v>0</v>
      </c>
      <c r="P367" s="457">
        <v>0</v>
      </c>
      <c r="Q367" s="457">
        <v>0</v>
      </c>
      <c r="R367" s="457">
        <v>0</v>
      </c>
      <c r="S367" s="457">
        <v>0</v>
      </c>
      <c r="T367" s="457">
        <v>0</v>
      </c>
      <c r="U367" s="457">
        <v>0</v>
      </c>
      <c r="V367" s="457">
        <v>0</v>
      </c>
      <c r="W367" s="457">
        <v>0</v>
      </c>
      <c r="X367" s="457">
        <v>0</v>
      </c>
      <c r="Y367" s="457">
        <v>0</v>
      </c>
      <c r="Z367" s="457">
        <v>0</v>
      </c>
      <c r="AA367" s="457">
        <v>0</v>
      </c>
      <c r="AB367" s="457">
        <v>0</v>
      </c>
      <c r="AC367" s="457">
        <v>0</v>
      </c>
      <c r="AD367" s="457">
        <v>0</v>
      </c>
      <c r="AE367" s="457">
        <v>0</v>
      </c>
      <c r="AF367" s="457">
        <v>0</v>
      </c>
      <c r="AG367" s="457">
        <v>0</v>
      </c>
      <c r="AH367" s="457">
        <v>0</v>
      </c>
      <c r="AI367" s="457">
        <v>0</v>
      </c>
      <c r="AJ367" s="457">
        <v>0</v>
      </c>
      <c r="AK367" s="457">
        <v>0</v>
      </c>
      <c r="AL367" s="457">
        <v>0</v>
      </c>
      <c r="AM367" s="457">
        <v>0</v>
      </c>
      <c r="AN367" s="457">
        <v>0</v>
      </c>
      <c r="AO367" s="457">
        <v>0</v>
      </c>
      <c r="AP367" s="457">
        <v>0</v>
      </c>
      <c r="AQ367" s="457">
        <v>0</v>
      </c>
      <c r="AR367" s="457">
        <v>0</v>
      </c>
      <c r="AS367" s="457">
        <v>0</v>
      </c>
      <c r="AT367" s="457">
        <v>0</v>
      </c>
      <c r="AU367" s="457">
        <v>0</v>
      </c>
      <c r="AV367" s="457">
        <v>0</v>
      </c>
      <c r="AW367" s="457">
        <v>0</v>
      </c>
      <c r="AX367" s="457">
        <v>0</v>
      </c>
      <c r="AY367" s="457">
        <v>0</v>
      </c>
      <c r="AZ367" s="457">
        <v>0</v>
      </c>
      <c r="BA367" s="457">
        <v>0</v>
      </c>
      <c r="BB367" s="457">
        <v>0</v>
      </c>
      <c r="BC367" s="457">
        <v>0</v>
      </c>
      <c r="BD367" s="457">
        <v>0</v>
      </c>
      <c r="BE367" s="457">
        <v>0</v>
      </c>
      <c r="BF367" s="457">
        <v>0</v>
      </c>
      <c r="BG367" s="457">
        <v>0</v>
      </c>
      <c r="BH367" s="457">
        <v>0</v>
      </c>
      <c r="BI367" s="457">
        <v>0</v>
      </c>
      <c r="BJ367" s="457">
        <v>0</v>
      </c>
      <c r="BK367" s="457">
        <v>0</v>
      </c>
      <c r="BL367" s="457">
        <v>0</v>
      </c>
      <c r="BM367" s="457">
        <v>0</v>
      </c>
      <c r="BN367" s="457">
        <v>0</v>
      </c>
      <c r="BO367" s="457">
        <v>0</v>
      </c>
      <c r="BP367" s="457">
        <v>0</v>
      </c>
      <c r="BQ367" s="457">
        <v>0</v>
      </c>
      <c r="BR367" s="457">
        <v>0</v>
      </c>
      <c r="BS367" s="457">
        <v>0</v>
      </c>
      <c r="BT367" s="457">
        <v>0</v>
      </c>
      <c r="BU367" s="457">
        <v>0</v>
      </c>
      <c r="BV367" s="457">
        <v>0</v>
      </c>
      <c r="BW367" s="457">
        <v>0</v>
      </c>
      <c r="BX367" s="457">
        <v>0</v>
      </c>
      <c r="BY367" s="457">
        <v>0</v>
      </c>
      <c r="BZ367" s="457">
        <v>0</v>
      </c>
      <c r="CA367" s="457">
        <v>0</v>
      </c>
      <c r="CB367" s="457">
        <v>0</v>
      </c>
      <c r="CC367" s="457">
        <v>0</v>
      </c>
      <c r="CD367" s="457">
        <v>0</v>
      </c>
      <c r="CE367" s="457">
        <v>0</v>
      </c>
      <c r="CF367" s="457">
        <v>0</v>
      </c>
      <c r="CG367" s="457">
        <v>0</v>
      </c>
      <c r="CH367" s="457">
        <v>0</v>
      </c>
      <c r="CI367" s="457">
        <v>0</v>
      </c>
      <c r="CJ367" s="457">
        <v>0</v>
      </c>
      <c r="CK367" s="457">
        <v>0</v>
      </c>
      <c r="CL367" s="457">
        <v>0</v>
      </c>
      <c r="CM367" s="457">
        <v>0</v>
      </c>
      <c r="CN367" s="457">
        <v>0</v>
      </c>
      <c r="CO367" s="457">
        <v>0</v>
      </c>
      <c r="CP367" s="457">
        <v>0</v>
      </c>
      <c r="CQ367" s="457">
        <v>0</v>
      </c>
      <c r="CR367" s="457">
        <v>0</v>
      </c>
      <c r="CS367" s="457">
        <v>0</v>
      </c>
      <c r="CT367" s="457">
        <v>0</v>
      </c>
      <c r="CU367" s="457">
        <v>0</v>
      </c>
      <c r="CV367" s="457">
        <v>0</v>
      </c>
      <c r="CW367" s="457">
        <v>0</v>
      </c>
      <c r="CX367" s="457">
        <v>0</v>
      </c>
      <c r="CY367" s="457">
        <v>0</v>
      </c>
      <c r="CZ367" s="457">
        <v>0</v>
      </c>
      <c r="DA367" s="457">
        <v>0</v>
      </c>
      <c r="DB367" s="457">
        <v>0</v>
      </c>
      <c r="DC367" s="457">
        <v>0</v>
      </c>
      <c r="DD367" s="457">
        <v>0</v>
      </c>
      <c r="DE367" s="457">
        <v>0</v>
      </c>
      <c r="DF367" s="457">
        <v>5712</v>
      </c>
      <c r="DG367" s="457">
        <v>0</v>
      </c>
      <c r="DH367" s="457">
        <v>18</v>
      </c>
      <c r="DI367" s="457">
        <v>0</v>
      </c>
      <c r="DJ367" s="457">
        <v>0</v>
      </c>
      <c r="DK367" s="457">
        <v>0</v>
      </c>
      <c r="DL367" s="457">
        <v>0</v>
      </c>
      <c r="DM367" s="457">
        <v>0</v>
      </c>
      <c r="DN367" s="457">
        <v>0</v>
      </c>
      <c r="DO367" s="457">
        <v>0</v>
      </c>
      <c r="DP367" s="457">
        <v>0</v>
      </c>
      <c r="DQ367" s="457">
        <v>0</v>
      </c>
      <c r="DR367" s="457">
        <v>9200</v>
      </c>
      <c r="DS367" s="457">
        <v>0</v>
      </c>
      <c r="DT367" s="457">
        <v>8922</v>
      </c>
      <c r="DU367" s="457">
        <v>0</v>
      </c>
      <c r="DV367" s="457">
        <v>16209</v>
      </c>
      <c r="DW367" s="457">
        <v>2348</v>
      </c>
      <c r="DX367" s="457">
        <v>0</v>
      </c>
      <c r="DY367" s="362">
        <v>0</v>
      </c>
      <c r="DZ367">
        <v>0</v>
      </c>
      <c r="EA367">
        <v>0</v>
      </c>
    </row>
    <row r="368" spans="1:131">
      <c r="A368" s="362" t="s">
        <v>2060</v>
      </c>
      <c r="B368" s="457">
        <v>0</v>
      </c>
      <c r="C368" s="457">
        <v>0</v>
      </c>
      <c r="D368" s="457">
        <v>0</v>
      </c>
      <c r="E368" s="457">
        <v>0</v>
      </c>
      <c r="F368" s="457">
        <v>0</v>
      </c>
      <c r="G368" s="457">
        <v>0</v>
      </c>
      <c r="H368" s="457">
        <v>0</v>
      </c>
      <c r="I368" s="457">
        <v>0</v>
      </c>
      <c r="J368" s="457">
        <v>0</v>
      </c>
      <c r="K368" s="457">
        <v>0</v>
      </c>
      <c r="L368" s="457">
        <v>0</v>
      </c>
      <c r="M368" s="457">
        <v>0</v>
      </c>
      <c r="N368" s="457">
        <v>0</v>
      </c>
      <c r="O368" s="457">
        <v>0</v>
      </c>
      <c r="P368" s="457">
        <v>0</v>
      </c>
      <c r="Q368" s="457">
        <v>0</v>
      </c>
      <c r="R368" s="457">
        <v>0</v>
      </c>
      <c r="S368" s="457">
        <v>0</v>
      </c>
      <c r="T368" s="457">
        <v>0</v>
      </c>
      <c r="U368" s="457">
        <v>0</v>
      </c>
      <c r="V368" s="457">
        <v>0</v>
      </c>
      <c r="W368" s="457">
        <v>0</v>
      </c>
      <c r="X368" s="457">
        <v>0</v>
      </c>
      <c r="Y368" s="457">
        <v>0</v>
      </c>
      <c r="Z368" s="457">
        <v>0</v>
      </c>
      <c r="AA368" s="457">
        <v>0</v>
      </c>
      <c r="AB368" s="457">
        <v>0</v>
      </c>
      <c r="AC368" s="457">
        <v>0</v>
      </c>
      <c r="AD368" s="457">
        <v>0</v>
      </c>
      <c r="AE368" s="457">
        <v>0</v>
      </c>
      <c r="AF368" s="457">
        <v>0</v>
      </c>
      <c r="AG368" s="457">
        <v>0</v>
      </c>
      <c r="AH368" s="457">
        <v>0</v>
      </c>
      <c r="AI368" s="457">
        <v>0</v>
      </c>
      <c r="AJ368" s="457">
        <v>0</v>
      </c>
      <c r="AK368" s="457">
        <v>0</v>
      </c>
      <c r="AL368" s="457">
        <v>0</v>
      </c>
      <c r="AM368" s="457">
        <v>0</v>
      </c>
      <c r="AN368" s="457">
        <v>0</v>
      </c>
      <c r="AO368" s="457">
        <v>0</v>
      </c>
      <c r="AP368" s="457">
        <v>0</v>
      </c>
      <c r="AQ368" s="457">
        <v>0</v>
      </c>
      <c r="AR368" s="457">
        <v>0</v>
      </c>
      <c r="AS368" s="457">
        <v>0</v>
      </c>
      <c r="AT368" s="457">
        <v>0</v>
      </c>
      <c r="AU368" s="457">
        <v>0</v>
      </c>
      <c r="AV368" s="457">
        <v>0</v>
      </c>
      <c r="AW368" s="457">
        <v>0</v>
      </c>
      <c r="AX368" s="457">
        <v>0</v>
      </c>
      <c r="AY368" s="457">
        <v>0</v>
      </c>
      <c r="AZ368" s="457">
        <v>0</v>
      </c>
      <c r="BA368" s="457">
        <v>0</v>
      </c>
      <c r="BB368" s="457">
        <v>0</v>
      </c>
      <c r="BC368" s="457">
        <v>0</v>
      </c>
      <c r="BD368" s="457">
        <v>0</v>
      </c>
      <c r="BE368" s="457">
        <v>0</v>
      </c>
      <c r="BF368" s="457">
        <v>0</v>
      </c>
      <c r="BG368" s="457">
        <v>0</v>
      </c>
      <c r="BH368" s="457">
        <v>0</v>
      </c>
      <c r="BI368" s="457">
        <v>0</v>
      </c>
      <c r="BJ368" s="457">
        <v>0</v>
      </c>
      <c r="BK368" s="457">
        <v>0</v>
      </c>
      <c r="BL368" s="457">
        <v>0</v>
      </c>
      <c r="BM368" s="457">
        <v>0</v>
      </c>
      <c r="BN368" s="457">
        <v>0</v>
      </c>
      <c r="BO368" s="457">
        <v>0</v>
      </c>
      <c r="BP368" s="457">
        <v>0</v>
      </c>
      <c r="BQ368" s="457">
        <v>0</v>
      </c>
      <c r="BR368" s="457">
        <v>0</v>
      </c>
      <c r="BS368" s="457">
        <v>0</v>
      </c>
      <c r="BT368" s="457">
        <v>0</v>
      </c>
      <c r="BU368" s="457">
        <v>0</v>
      </c>
      <c r="BV368" s="457">
        <v>0</v>
      </c>
      <c r="BW368" s="457">
        <v>0</v>
      </c>
      <c r="BX368" s="457">
        <v>0</v>
      </c>
      <c r="BY368" s="457">
        <v>0</v>
      </c>
      <c r="BZ368" s="457">
        <v>0</v>
      </c>
      <c r="CA368" s="457">
        <v>0</v>
      </c>
      <c r="CB368" s="457">
        <v>0</v>
      </c>
      <c r="CC368" s="457">
        <v>0</v>
      </c>
      <c r="CD368" s="457">
        <v>0</v>
      </c>
      <c r="CE368" s="457">
        <v>0</v>
      </c>
      <c r="CF368" s="457">
        <v>0</v>
      </c>
      <c r="CG368" s="457">
        <v>0</v>
      </c>
      <c r="CH368" s="457">
        <v>0</v>
      </c>
      <c r="CI368" s="457">
        <v>0</v>
      </c>
      <c r="CJ368" s="457">
        <v>0</v>
      </c>
      <c r="CK368" s="457">
        <v>0</v>
      </c>
      <c r="CL368" s="457">
        <v>0</v>
      </c>
      <c r="CM368" s="457">
        <v>0</v>
      </c>
      <c r="CN368" s="457">
        <v>0</v>
      </c>
      <c r="CO368" s="457">
        <v>0</v>
      </c>
      <c r="CP368" s="457">
        <v>0</v>
      </c>
      <c r="CQ368" s="457">
        <v>0</v>
      </c>
      <c r="CR368" s="457">
        <v>0</v>
      </c>
      <c r="CS368" s="457">
        <v>0</v>
      </c>
      <c r="CT368" s="457">
        <v>0</v>
      </c>
      <c r="CU368" s="457">
        <v>0</v>
      </c>
      <c r="CV368" s="457">
        <v>0</v>
      </c>
      <c r="CW368" s="457">
        <v>0</v>
      </c>
      <c r="CX368" s="457">
        <v>0</v>
      </c>
      <c r="CY368" s="457">
        <v>0</v>
      </c>
      <c r="CZ368" s="457">
        <v>0</v>
      </c>
      <c r="DA368" s="457">
        <v>0</v>
      </c>
      <c r="DB368" s="457">
        <v>0</v>
      </c>
      <c r="DC368" s="457">
        <v>0</v>
      </c>
      <c r="DD368" s="457">
        <v>0</v>
      </c>
      <c r="DE368" s="457">
        <v>0</v>
      </c>
      <c r="DF368" s="457">
        <v>2194</v>
      </c>
      <c r="DG368" s="457">
        <v>0</v>
      </c>
      <c r="DH368" s="457">
        <v>44</v>
      </c>
      <c r="DI368" s="457">
        <v>0</v>
      </c>
      <c r="DJ368" s="457">
        <v>0</v>
      </c>
      <c r="DK368" s="457">
        <v>0</v>
      </c>
      <c r="DL368" s="457">
        <v>0</v>
      </c>
      <c r="DM368" s="457">
        <v>0</v>
      </c>
      <c r="DN368" s="457">
        <v>0</v>
      </c>
      <c r="DO368" s="457">
        <v>0</v>
      </c>
      <c r="DP368" s="457">
        <v>0</v>
      </c>
      <c r="DQ368" s="457">
        <v>0</v>
      </c>
      <c r="DR368" s="457">
        <v>1355</v>
      </c>
      <c r="DS368" s="457">
        <v>0</v>
      </c>
      <c r="DT368" s="457">
        <v>4550</v>
      </c>
      <c r="DU368" s="457">
        <v>1355</v>
      </c>
      <c r="DV368" s="457">
        <v>24605</v>
      </c>
      <c r="DW368" s="457">
        <v>0</v>
      </c>
      <c r="DX368" s="457">
        <v>0</v>
      </c>
      <c r="DY368" s="362">
        <v>0</v>
      </c>
      <c r="DZ368">
        <v>0</v>
      </c>
      <c r="EA368">
        <v>0</v>
      </c>
    </row>
    <row r="369" spans="1:131">
      <c r="A369" s="362" t="s">
        <v>2086</v>
      </c>
      <c r="B369" s="457">
        <v>0</v>
      </c>
      <c r="C369" s="457">
        <v>0</v>
      </c>
      <c r="D369" s="457">
        <v>0</v>
      </c>
      <c r="E369" s="457">
        <v>0</v>
      </c>
      <c r="F369" s="457">
        <v>0</v>
      </c>
      <c r="G369" s="457">
        <v>0</v>
      </c>
      <c r="H369" s="457">
        <v>0</v>
      </c>
      <c r="I369" s="457">
        <v>0</v>
      </c>
      <c r="J369" s="457">
        <v>0</v>
      </c>
      <c r="K369" s="457">
        <v>0</v>
      </c>
      <c r="L369" s="457">
        <v>0</v>
      </c>
      <c r="M369" s="457">
        <v>0</v>
      </c>
      <c r="N369" s="457">
        <v>0</v>
      </c>
      <c r="O369" s="457">
        <v>0</v>
      </c>
      <c r="P369" s="457">
        <v>0</v>
      </c>
      <c r="Q369" s="457">
        <v>0</v>
      </c>
      <c r="R369" s="457">
        <v>0</v>
      </c>
      <c r="S369" s="457">
        <v>0</v>
      </c>
      <c r="T369" s="457">
        <v>0</v>
      </c>
      <c r="U369" s="457">
        <v>0</v>
      </c>
      <c r="V369" s="457">
        <v>0</v>
      </c>
      <c r="W369" s="457">
        <v>0</v>
      </c>
      <c r="X369" s="457">
        <v>0</v>
      </c>
      <c r="Y369" s="457">
        <v>0</v>
      </c>
      <c r="Z369" s="457">
        <v>0</v>
      </c>
      <c r="AA369" s="457">
        <v>0</v>
      </c>
      <c r="AB369" s="457">
        <v>0</v>
      </c>
      <c r="AC369" s="457">
        <v>0</v>
      </c>
      <c r="AD369" s="457">
        <v>0</v>
      </c>
      <c r="AE369" s="457">
        <v>0</v>
      </c>
      <c r="AF369" s="457">
        <v>0</v>
      </c>
      <c r="AG369" s="457">
        <v>0</v>
      </c>
      <c r="AH369" s="457">
        <v>0</v>
      </c>
      <c r="AI369" s="457">
        <v>0</v>
      </c>
      <c r="AJ369" s="457">
        <v>0</v>
      </c>
      <c r="AK369" s="457">
        <v>0</v>
      </c>
      <c r="AL369" s="457">
        <v>0</v>
      </c>
      <c r="AM369" s="457">
        <v>0</v>
      </c>
      <c r="AN369" s="457">
        <v>0</v>
      </c>
      <c r="AO369" s="457">
        <v>0</v>
      </c>
      <c r="AP369" s="457">
        <v>0</v>
      </c>
      <c r="AQ369" s="457">
        <v>0</v>
      </c>
      <c r="AR369" s="457">
        <v>0</v>
      </c>
      <c r="AS369" s="457">
        <v>0</v>
      </c>
      <c r="AT369" s="457">
        <v>0</v>
      </c>
      <c r="AU369" s="457">
        <v>0</v>
      </c>
      <c r="AV369" s="457">
        <v>0</v>
      </c>
      <c r="AW369" s="457">
        <v>0</v>
      </c>
      <c r="AX369" s="457">
        <v>0</v>
      </c>
      <c r="AY369" s="457">
        <v>0</v>
      </c>
      <c r="AZ369" s="457">
        <v>0</v>
      </c>
      <c r="BA369" s="457">
        <v>0</v>
      </c>
      <c r="BB369" s="457">
        <v>0</v>
      </c>
      <c r="BC369" s="457">
        <v>0</v>
      </c>
      <c r="BD369" s="457">
        <v>0</v>
      </c>
      <c r="BE369" s="457">
        <v>0</v>
      </c>
      <c r="BF369" s="457">
        <v>0</v>
      </c>
      <c r="BG369" s="457">
        <v>0</v>
      </c>
      <c r="BH369" s="457">
        <v>0</v>
      </c>
      <c r="BI369" s="457">
        <v>0</v>
      </c>
      <c r="BJ369" s="457">
        <v>0</v>
      </c>
      <c r="BK369" s="457">
        <v>0</v>
      </c>
      <c r="BL369" s="457">
        <v>0</v>
      </c>
      <c r="BM369" s="457">
        <v>0</v>
      </c>
      <c r="BN369" s="457">
        <v>0</v>
      </c>
      <c r="BO369" s="457">
        <v>0</v>
      </c>
      <c r="BP369" s="457">
        <v>0</v>
      </c>
      <c r="BQ369" s="457">
        <v>0</v>
      </c>
      <c r="BR369" s="457">
        <v>0</v>
      </c>
      <c r="BS369" s="457">
        <v>0</v>
      </c>
      <c r="BT369" s="457">
        <v>0</v>
      </c>
      <c r="BU369" s="457">
        <v>0</v>
      </c>
      <c r="BV369" s="457">
        <v>0</v>
      </c>
      <c r="BW369" s="457">
        <v>0</v>
      </c>
      <c r="BX369" s="457">
        <v>0</v>
      </c>
      <c r="BY369" s="457">
        <v>0</v>
      </c>
      <c r="BZ369" s="457">
        <v>0</v>
      </c>
      <c r="CA369" s="457">
        <v>0</v>
      </c>
      <c r="CB369" s="457">
        <v>0</v>
      </c>
      <c r="CC369" s="457">
        <v>0</v>
      </c>
      <c r="CD369" s="457">
        <v>0</v>
      </c>
      <c r="CE369" s="457">
        <v>0</v>
      </c>
      <c r="CF369" s="457">
        <v>0</v>
      </c>
      <c r="CG369" s="457">
        <v>0</v>
      </c>
      <c r="CH369" s="457">
        <v>0</v>
      </c>
      <c r="CI369" s="457">
        <v>0</v>
      </c>
      <c r="CJ369" s="457">
        <v>0</v>
      </c>
      <c r="CK369" s="457">
        <v>0</v>
      </c>
      <c r="CL369" s="457">
        <v>0</v>
      </c>
      <c r="CM369" s="457">
        <v>0</v>
      </c>
      <c r="CN369" s="457">
        <v>0</v>
      </c>
      <c r="CO369" s="457">
        <v>0</v>
      </c>
      <c r="CP369" s="457">
        <v>0</v>
      </c>
      <c r="CQ369" s="457">
        <v>0</v>
      </c>
      <c r="CR369" s="457">
        <v>0</v>
      </c>
      <c r="CS369" s="457">
        <v>0</v>
      </c>
      <c r="CT369" s="457">
        <v>0</v>
      </c>
      <c r="CU369" s="457">
        <v>0</v>
      </c>
      <c r="CV369" s="457">
        <v>0</v>
      </c>
      <c r="CW369" s="457">
        <v>0</v>
      </c>
      <c r="CX369" s="457">
        <v>0</v>
      </c>
      <c r="CY369" s="457">
        <v>0</v>
      </c>
      <c r="CZ369" s="457">
        <v>0</v>
      </c>
      <c r="DA369" s="457">
        <v>0</v>
      </c>
      <c r="DB369" s="457">
        <v>0</v>
      </c>
      <c r="DC369" s="457">
        <v>0</v>
      </c>
      <c r="DD369" s="457">
        <v>0</v>
      </c>
      <c r="DE369" s="457">
        <v>0</v>
      </c>
      <c r="DF369" s="457">
        <v>2928</v>
      </c>
      <c r="DG369" s="457">
        <v>0</v>
      </c>
      <c r="DH369" s="457">
        <v>310</v>
      </c>
      <c r="DI369" s="457">
        <v>0</v>
      </c>
      <c r="DJ369" s="457">
        <v>0</v>
      </c>
      <c r="DK369" s="457">
        <v>0</v>
      </c>
      <c r="DL369" s="457">
        <v>0</v>
      </c>
      <c r="DM369" s="457">
        <v>0</v>
      </c>
      <c r="DN369" s="457">
        <v>0</v>
      </c>
      <c r="DO369" s="457">
        <v>0</v>
      </c>
      <c r="DP369" s="457">
        <v>0</v>
      </c>
      <c r="DQ369" s="457">
        <v>0</v>
      </c>
      <c r="DR369" s="457">
        <v>9935</v>
      </c>
      <c r="DS369" s="457">
        <v>0</v>
      </c>
      <c r="DT369" s="457">
        <v>5700</v>
      </c>
      <c r="DU369" s="457">
        <v>0</v>
      </c>
      <c r="DV369" s="457">
        <v>12412</v>
      </c>
      <c r="DW369" s="457">
        <v>0</v>
      </c>
      <c r="DX369" s="457">
        <v>0</v>
      </c>
      <c r="DY369" s="362">
        <v>0</v>
      </c>
      <c r="DZ369">
        <v>0</v>
      </c>
      <c r="EA369">
        <v>0</v>
      </c>
    </row>
    <row r="370" spans="1:131">
      <c r="A370" s="362" t="s">
        <v>2119</v>
      </c>
      <c r="B370" s="457">
        <v>0</v>
      </c>
      <c r="C370" s="457">
        <v>0</v>
      </c>
      <c r="D370" s="457">
        <v>0</v>
      </c>
      <c r="E370" s="457">
        <v>0</v>
      </c>
      <c r="F370" s="457">
        <v>0</v>
      </c>
      <c r="G370" s="457">
        <v>0</v>
      </c>
      <c r="H370" s="457">
        <v>0</v>
      </c>
      <c r="I370" s="457">
        <v>0</v>
      </c>
      <c r="J370" s="457">
        <v>0</v>
      </c>
      <c r="K370" s="457">
        <v>0</v>
      </c>
      <c r="L370" s="457">
        <v>0</v>
      </c>
      <c r="M370" s="457">
        <v>0</v>
      </c>
      <c r="N370" s="457">
        <v>0</v>
      </c>
      <c r="O370" s="457">
        <v>0</v>
      </c>
      <c r="P370" s="457">
        <v>0</v>
      </c>
      <c r="Q370" s="457">
        <v>0</v>
      </c>
      <c r="R370" s="457">
        <v>0</v>
      </c>
      <c r="S370" s="457">
        <v>0</v>
      </c>
      <c r="T370" s="457">
        <v>0</v>
      </c>
      <c r="U370" s="457">
        <v>0</v>
      </c>
      <c r="V370" s="457">
        <v>0</v>
      </c>
      <c r="W370" s="457">
        <v>0</v>
      </c>
      <c r="X370" s="457">
        <v>0</v>
      </c>
      <c r="Y370" s="457">
        <v>0</v>
      </c>
      <c r="Z370" s="457">
        <v>0</v>
      </c>
      <c r="AA370" s="457">
        <v>0</v>
      </c>
      <c r="AB370" s="457">
        <v>0</v>
      </c>
      <c r="AC370" s="457">
        <v>0</v>
      </c>
      <c r="AD370" s="457">
        <v>0</v>
      </c>
      <c r="AE370" s="457">
        <v>0</v>
      </c>
      <c r="AF370" s="457">
        <v>0</v>
      </c>
      <c r="AG370" s="457">
        <v>0</v>
      </c>
      <c r="AH370" s="457">
        <v>0</v>
      </c>
      <c r="AI370" s="457">
        <v>0</v>
      </c>
      <c r="AJ370" s="457">
        <v>0</v>
      </c>
      <c r="AK370" s="457">
        <v>0</v>
      </c>
      <c r="AL370" s="457">
        <v>0</v>
      </c>
      <c r="AM370" s="457">
        <v>0</v>
      </c>
      <c r="AN370" s="457">
        <v>0</v>
      </c>
      <c r="AO370" s="457">
        <v>0</v>
      </c>
      <c r="AP370" s="457">
        <v>0</v>
      </c>
      <c r="AQ370" s="457">
        <v>0</v>
      </c>
      <c r="AR370" s="457">
        <v>0</v>
      </c>
      <c r="AS370" s="457">
        <v>0</v>
      </c>
      <c r="AT370" s="457">
        <v>0</v>
      </c>
      <c r="AU370" s="457">
        <v>0</v>
      </c>
      <c r="AV370" s="457">
        <v>0</v>
      </c>
      <c r="AW370" s="457">
        <v>0</v>
      </c>
      <c r="AX370" s="457">
        <v>0</v>
      </c>
      <c r="AY370" s="457">
        <v>0</v>
      </c>
      <c r="AZ370" s="457">
        <v>0</v>
      </c>
      <c r="BA370" s="457">
        <v>0</v>
      </c>
      <c r="BB370" s="457">
        <v>0</v>
      </c>
      <c r="BC370" s="457">
        <v>0</v>
      </c>
      <c r="BD370" s="457">
        <v>0</v>
      </c>
      <c r="BE370" s="457">
        <v>0</v>
      </c>
      <c r="BF370" s="457">
        <v>0</v>
      </c>
      <c r="BG370" s="457">
        <v>0</v>
      </c>
      <c r="BH370" s="457">
        <v>0</v>
      </c>
      <c r="BI370" s="457">
        <v>0</v>
      </c>
      <c r="BJ370" s="457">
        <v>0</v>
      </c>
      <c r="BK370" s="457">
        <v>0</v>
      </c>
      <c r="BL370" s="457">
        <v>0</v>
      </c>
      <c r="BM370" s="457">
        <v>0</v>
      </c>
      <c r="BN370" s="457">
        <v>0</v>
      </c>
      <c r="BO370" s="457">
        <v>0</v>
      </c>
      <c r="BP370" s="457">
        <v>0</v>
      </c>
      <c r="BQ370" s="457">
        <v>0</v>
      </c>
      <c r="BR370" s="457">
        <v>0</v>
      </c>
      <c r="BS370" s="457">
        <v>0</v>
      </c>
      <c r="BT370" s="457">
        <v>0</v>
      </c>
      <c r="BU370" s="457">
        <v>0</v>
      </c>
      <c r="BV370" s="457">
        <v>0</v>
      </c>
      <c r="BW370" s="457">
        <v>0</v>
      </c>
      <c r="BX370" s="457">
        <v>0</v>
      </c>
      <c r="BY370" s="457">
        <v>0</v>
      </c>
      <c r="BZ370" s="457">
        <v>0</v>
      </c>
      <c r="CA370" s="457">
        <v>0</v>
      </c>
      <c r="CB370" s="457">
        <v>0</v>
      </c>
      <c r="CC370" s="457">
        <v>0</v>
      </c>
      <c r="CD370" s="457">
        <v>0</v>
      </c>
      <c r="CE370" s="457">
        <v>0</v>
      </c>
      <c r="CF370" s="457">
        <v>0</v>
      </c>
      <c r="CG370" s="457">
        <v>0</v>
      </c>
      <c r="CH370" s="457">
        <v>0</v>
      </c>
      <c r="CI370" s="457">
        <v>0</v>
      </c>
      <c r="CJ370" s="457">
        <v>0</v>
      </c>
      <c r="CK370" s="457">
        <v>0</v>
      </c>
      <c r="CL370" s="457">
        <v>0</v>
      </c>
      <c r="CM370" s="457">
        <v>0</v>
      </c>
      <c r="CN370" s="457">
        <v>0</v>
      </c>
      <c r="CO370" s="457">
        <v>0</v>
      </c>
      <c r="CP370" s="457">
        <v>0</v>
      </c>
      <c r="CQ370" s="457">
        <v>0</v>
      </c>
      <c r="CR370" s="457">
        <v>0</v>
      </c>
      <c r="CS370" s="457">
        <v>0</v>
      </c>
      <c r="CT370" s="457">
        <v>0</v>
      </c>
      <c r="CU370" s="457">
        <v>0</v>
      </c>
      <c r="CV370" s="457">
        <v>0</v>
      </c>
      <c r="CW370" s="457">
        <v>0</v>
      </c>
      <c r="CX370" s="457">
        <v>0</v>
      </c>
      <c r="CY370" s="457">
        <v>0</v>
      </c>
      <c r="CZ370" s="457">
        <v>0</v>
      </c>
      <c r="DA370" s="457">
        <v>0</v>
      </c>
      <c r="DB370" s="457">
        <v>0</v>
      </c>
      <c r="DC370" s="457">
        <v>0</v>
      </c>
      <c r="DD370" s="457">
        <v>0</v>
      </c>
      <c r="DE370" s="457">
        <v>0</v>
      </c>
      <c r="DF370" s="457">
        <v>8521</v>
      </c>
      <c r="DG370" s="457">
        <v>0</v>
      </c>
      <c r="DH370" s="457">
        <v>0</v>
      </c>
      <c r="DI370" s="457">
        <v>0</v>
      </c>
      <c r="DJ370" s="457">
        <v>0</v>
      </c>
      <c r="DK370" s="457">
        <v>0</v>
      </c>
      <c r="DL370" s="457">
        <v>0</v>
      </c>
      <c r="DM370" s="457">
        <v>0</v>
      </c>
      <c r="DN370" s="457">
        <v>0</v>
      </c>
      <c r="DO370" s="457">
        <v>0</v>
      </c>
      <c r="DP370" s="457">
        <v>0</v>
      </c>
      <c r="DQ370" s="457">
        <v>0</v>
      </c>
      <c r="DR370" s="457">
        <v>25137</v>
      </c>
      <c r="DS370" s="457">
        <v>0</v>
      </c>
      <c r="DT370" s="457">
        <v>11119</v>
      </c>
      <c r="DU370" s="457">
        <v>0</v>
      </c>
      <c r="DV370" s="457">
        <v>13862</v>
      </c>
      <c r="DW370" s="457">
        <v>0</v>
      </c>
      <c r="DX370" s="457">
        <v>0</v>
      </c>
      <c r="DY370" s="362">
        <v>0</v>
      </c>
      <c r="DZ370">
        <v>0</v>
      </c>
      <c r="EA370">
        <v>0</v>
      </c>
    </row>
    <row r="371" spans="1:131">
      <c r="A371" s="362" t="s">
        <v>2143</v>
      </c>
      <c r="B371" s="457">
        <v>0</v>
      </c>
      <c r="C371" s="457">
        <v>0</v>
      </c>
      <c r="D371" s="457">
        <v>0</v>
      </c>
      <c r="E371" s="457">
        <v>0</v>
      </c>
      <c r="F371" s="457">
        <v>0</v>
      </c>
      <c r="G371" s="457">
        <v>0</v>
      </c>
      <c r="H371" s="457">
        <v>0</v>
      </c>
      <c r="I371" s="457">
        <v>0</v>
      </c>
      <c r="J371" s="457">
        <v>0</v>
      </c>
      <c r="K371" s="457">
        <v>0</v>
      </c>
      <c r="L371" s="457">
        <v>0</v>
      </c>
      <c r="M371" s="457">
        <v>0</v>
      </c>
      <c r="N371" s="457">
        <v>0</v>
      </c>
      <c r="O371" s="457">
        <v>0</v>
      </c>
      <c r="P371" s="457">
        <v>0</v>
      </c>
      <c r="Q371" s="457">
        <v>0</v>
      </c>
      <c r="R371" s="457">
        <v>0</v>
      </c>
      <c r="S371" s="457">
        <v>0</v>
      </c>
      <c r="T371" s="457">
        <v>0</v>
      </c>
      <c r="U371" s="457">
        <v>0</v>
      </c>
      <c r="V371" s="457">
        <v>0</v>
      </c>
      <c r="W371" s="457">
        <v>0</v>
      </c>
      <c r="X371" s="457">
        <v>0</v>
      </c>
      <c r="Y371" s="457">
        <v>0</v>
      </c>
      <c r="Z371" s="457">
        <v>0</v>
      </c>
      <c r="AA371" s="457">
        <v>0</v>
      </c>
      <c r="AB371" s="457">
        <v>0</v>
      </c>
      <c r="AC371" s="457">
        <v>0</v>
      </c>
      <c r="AD371" s="457">
        <v>0</v>
      </c>
      <c r="AE371" s="457">
        <v>0</v>
      </c>
      <c r="AF371" s="457">
        <v>0</v>
      </c>
      <c r="AG371" s="457">
        <v>0</v>
      </c>
      <c r="AH371" s="457">
        <v>0</v>
      </c>
      <c r="AI371" s="457">
        <v>0</v>
      </c>
      <c r="AJ371" s="457">
        <v>0</v>
      </c>
      <c r="AK371" s="457">
        <v>0</v>
      </c>
      <c r="AL371" s="457">
        <v>0</v>
      </c>
      <c r="AM371" s="457">
        <v>0</v>
      </c>
      <c r="AN371" s="457">
        <v>0</v>
      </c>
      <c r="AO371" s="457">
        <v>0</v>
      </c>
      <c r="AP371" s="457">
        <v>0</v>
      </c>
      <c r="AQ371" s="457">
        <v>0</v>
      </c>
      <c r="AR371" s="457">
        <v>0</v>
      </c>
      <c r="AS371" s="457">
        <v>0</v>
      </c>
      <c r="AT371" s="457">
        <v>0</v>
      </c>
      <c r="AU371" s="457">
        <v>0</v>
      </c>
      <c r="AV371" s="457">
        <v>0</v>
      </c>
      <c r="AW371" s="457">
        <v>0</v>
      </c>
      <c r="AX371" s="457">
        <v>0</v>
      </c>
      <c r="AY371" s="457">
        <v>0</v>
      </c>
      <c r="AZ371" s="457">
        <v>0</v>
      </c>
      <c r="BA371" s="457">
        <v>0</v>
      </c>
      <c r="BB371" s="457">
        <v>0</v>
      </c>
      <c r="BC371" s="457">
        <v>0</v>
      </c>
      <c r="BD371" s="457">
        <v>0</v>
      </c>
      <c r="BE371" s="457">
        <v>0</v>
      </c>
      <c r="BF371" s="457">
        <v>0</v>
      </c>
      <c r="BG371" s="457">
        <v>0</v>
      </c>
      <c r="BH371" s="457">
        <v>0</v>
      </c>
      <c r="BI371" s="457">
        <v>0</v>
      </c>
      <c r="BJ371" s="457">
        <v>0</v>
      </c>
      <c r="BK371" s="457">
        <v>0</v>
      </c>
      <c r="BL371" s="457">
        <v>0</v>
      </c>
      <c r="BM371" s="457">
        <v>0</v>
      </c>
      <c r="BN371" s="457">
        <v>0</v>
      </c>
      <c r="BO371" s="457">
        <v>0</v>
      </c>
      <c r="BP371" s="457">
        <v>0</v>
      </c>
      <c r="BQ371" s="457">
        <v>0</v>
      </c>
      <c r="BR371" s="457">
        <v>0</v>
      </c>
      <c r="BS371" s="457">
        <v>0</v>
      </c>
      <c r="BT371" s="457">
        <v>0</v>
      </c>
      <c r="BU371" s="457">
        <v>0</v>
      </c>
      <c r="BV371" s="457">
        <v>0</v>
      </c>
      <c r="BW371" s="457">
        <v>0</v>
      </c>
      <c r="BX371" s="457">
        <v>0</v>
      </c>
      <c r="BY371" s="457">
        <v>0</v>
      </c>
      <c r="BZ371" s="457">
        <v>0</v>
      </c>
      <c r="CA371" s="457">
        <v>0</v>
      </c>
      <c r="CB371" s="457">
        <v>0</v>
      </c>
      <c r="CC371" s="457">
        <v>0</v>
      </c>
      <c r="CD371" s="457">
        <v>0</v>
      </c>
      <c r="CE371" s="457">
        <v>0</v>
      </c>
      <c r="CF371" s="457">
        <v>0</v>
      </c>
      <c r="CG371" s="457">
        <v>0</v>
      </c>
      <c r="CH371" s="457">
        <v>0</v>
      </c>
      <c r="CI371" s="457">
        <v>0</v>
      </c>
      <c r="CJ371" s="457">
        <v>0</v>
      </c>
      <c r="CK371" s="457">
        <v>0</v>
      </c>
      <c r="CL371" s="457">
        <v>0</v>
      </c>
      <c r="CM371" s="457">
        <v>0</v>
      </c>
      <c r="CN371" s="457">
        <v>0</v>
      </c>
      <c r="CO371" s="457">
        <v>0</v>
      </c>
      <c r="CP371" s="457">
        <v>0</v>
      </c>
      <c r="CQ371" s="457">
        <v>0</v>
      </c>
      <c r="CR371" s="457">
        <v>0</v>
      </c>
      <c r="CS371" s="457">
        <v>0</v>
      </c>
      <c r="CT371" s="457">
        <v>0</v>
      </c>
      <c r="CU371" s="457">
        <v>0</v>
      </c>
      <c r="CV371" s="457">
        <v>0</v>
      </c>
      <c r="CW371" s="457">
        <v>0</v>
      </c>
      <c r="CX371" s="457">
        <v>0</v>
      </c>
      <c r="CY371" s="457">
        <v>0</v>
      </c>
      <c r="CZ371" s="457">
        <v>0</v>
      </c>
      <c r="DA371" s="457">
        <v>0</v>
      </c>
      <c r="DB371" s="457">
        <v>0</v>
      </c>
      <c r="DC371" s="457">
        <v>0</v>
      </c>
      <c r="DD371" s="457">
        <v>0</v>
      </c>
      <c r="DE371" s="457">
        <v>0</v>
      </c>
      <c r="DF371" s="457">
        <v>2466</v>
      </c>
      <c r="DG371" s="457">
        <v>0</v>
      </c>
      <c r="DH371" s="457">
        <v>131</v>
      </c>
      <c r="DI371" s="457">
        <v>0</v>
      </c>
      <c r="DJ371" s="457">
        <v>0</v>
      </c>
      <c r="DK371" s="457">
        <v>0</v>
      </c>
      <c r="DL371" s="457">
        <v>0</v>
      </c>
      <c r="DM371" s="457">
        <v>0</v>
      </c>
      <c r="DN371" s="457">
        <v>0</v>
      </c>
      <c r="DO371" s="457">
        <v>0</v>
      </c>
      <c r="DP371" s="457">
        <v>0</v>
      </c>
      <c r="DQ371" s="457">
        <v>0</v>
      </c>
      <c r="DR371" s="457">
        <v>10203</v>
      </c>
      <c r="DS371" s="457">
        <v>0</v>
      </c>
      <c r="DT371" s="457">
        <v>8694</v>
      </c>
      <c r="DU371" s="457">
        <v>0</v>
      </c>
      <c r="DV371" s="457">
        <v>15723</v>
      </c>
      <c r="DW371" s="457">
        <v>109</v>
      </c>
      <c r="DX371" s="457">
        <v>0</v>
      </c>
      <c r="DY371" s="362">
        <v>0</v>
      </c>
      <c r="DZ371">
        <v>0</v>
      </c>
      <c r="EA371">
        <v>0</v>
      </c>
    </row>
    <row r="372" spans="1:131">
      <c r="A372" s="362" t="s">
        <v>2170</v>
      </c>
      <c r="B372" s="457">
        <v>0</v>
      </c>
      <c r="C372" s="457">
        <v>0</v>
      </c>
      <c r="D372" s="457">
        <v>0</v>
      </c>
      <c r="E372" s="457">
        <v>0</v>
      </c>
      <c r="F372" s="457">
        <v>0</v>
      </c>
      <c r="G372" s="457">
        <v>0</v>
      </c>
      <c r="H372" s="457">
        <v>0</v>
      </c>
      <c r="I372" s="457">
        <v>0</v>
      </c>
      <c r="J372" s="457">
        <v>0</v>
      </c>
      <c r="K372" s="457">
        <v>0</v>
      </c>
      <c r="L372" s="457">
        <v>0</v>
      </c>
      <c r="M372" s="457">
        <v>0</v>
      </c>
      <c r="N372" s="457">
        <v>0</v>
      </c>
      <c r="O372" s="457">
        <v>0</v>
      </c>
      <c r="P372" s="457">
        <v>0</v>
      </c>
      <c r="Q372" s="457">
        <v>0</v>
      </c>
      <c r="R372" s="457">
        <v>0</v>
      </c>
      <c r="S372" s="457">
        <v>0</v>
      </c>
      <c r="T372" s="457">
        <v>0</v>
      </c>
      <c r="U372" s="457">
        <v>0</v>
      </c>
      <c r="V372" s="457">
        <v>0</v>
      </c>
      <c r="W372" s="457">
        <v>0</v>
      </c>
      <c r="X372" s="457">
        <v>0</v>
      </c>
      <c r="Y372" s="457">
        <v>0</v>
      </c>
      <c r="Z372" s="457">
        <v>0</v>
      </c>
      <c r="AA372" s="457">
        <v>0</v>
      </c>
      <c r="AB372" s="457">
        <v>0</v>
      </c>
      <c r="AC372" s="457">
        <v>0</v>
      </c>
      <c r="AD372" s="457">
        <v>0</v>
      </c>
      <c r="AE372" s="457">
        <v>0</v>
      </c>
      <c r="AF372" s="457">
        <v>0</v>
      </c>
      <c r="AG372" s="457">
        <v>0</v>
      </c>
      <c r="AH372" s="457">
        <v>0</v>
      </c>
      <c r="AI372" s="457">
        <v>0</v>
      </c>
      <c r="AJ372" s="457">
        <v>0</v>
      </c>
      <c r="AK372" s="457">
        <v>0</v>
      </c>
      <c r="AL372" s="457">
        <v>0</v>
      </c>
      <c r="AM372" s="457">
        <v>0</v>
      </c>
      <c r="AN372" s="457">
        <v>0</v>
      </c>
      <c r="AO372" s="457">
        <v>0</v>
      </c>
      <c r="AP372" s="457">
        <v>0</v>
      </c>
      <c r="AQ372" s="457">
        <v>0</v>
      </c>
      <c r="AR372" s="457">
        <v>0</v>
      </c>
      <c r="AS372" s="457">
        <v>0</v>
      </c>
      <c r="AT372" s="457">
        <v>0</v>
      </c>
      <c r="AU372" s="457">
        <v>0</v>
      </c>
      <c r="AV372" s="457">
        <v>0</v>
      </c>
      <c r="AW372" s="457">
        <v>0</v>
      </c>
      <c r="AX372" s="457">
        <v>0</v>
      </c>
      <c r="AY372" s="457">
        <v>0</v>
      </c>
      <c r="AZ372" s="457">
        <v>0</v>
      </c>
      <c r="BA372" s="457">
        <v>0</v>
      </c>
      <c r="BB372" s="457">
        <v>0</v>
      </c>
      <c r="BC372" s="457">
        <v>0</v>
      </c>
      <c r="BD372" s="457">
        <v>0</v>
      </c>
      <c r="BE372" s="457">
        <v>0</v>
      </c>
      <c r="BF372" s="457">
        <v>0</v>
      </c>
      <c r="BG372" s="457">
        <v>0</v>
      </c>
      <c r="BH372" s="457">
        <v>0</v>
      </c>
      <c r="BI372" s="457">
        <v>0</v>
      </c>
      <c r="BJ372" s="457">
        <v>0</v>
      </c>
      <c r="BK372" s="457">
        <v>0</v>
      </c>
      <c r="BL372" s="457">
        <v>0</v>
      </c>
      <c r="BM372" s="457">
        <v>0</v>
      </c>
      <c r="BN372" s="457">
        <v>0</v>
      </c>
      <c r="BO372" s="457">
        <v>0</v>
      </c>
      <c r="BP372" s="457">
        <v>0</v>
      </c>
      <c r="BQ372" s="457">
        <v>0</v>
      </c>
      <c r="BR372" s="457">
        <v>0</v>
      </c>
      <c r="BS372" s="457">
        <v>0</v>
      </c>
      <c r="BT372" s="457">
        <v>0</v>
      </c>
      <c r="BU372" s="457">
        <v>0</v>
      </c>
      <c r="BV372" s="457">
        <v>0</v>
      </c>
      <c r="BW372" s="457">
        <v>0</v>
      </c>
      <c r="BX372" s="457">
        <v>0</v>
      </c>
      <c r="BY372" s="457">
        <v>0</v>
      </c>
      <c r="BZ372" s="457">
        <v>0</v>
      </c>
      <c r="CA372" s="457">
        <v>0</v>
      </c>
      <c r="CB372" s="457">
        <v>0</v>
      </c>
      <c r="CC372" s="457">
        <v>0</v>
      </c>
      <c r="CD372" s="457">
        <v>0</v>
      </c>
      <c r="CE372" s="457">
        <v>0</v>
      </c>
      <c r="CF372" s="457">
        <v>0</v>
      </c>
      <c r="CG372" s="457">
        <v>0</v>
      </c>
      <c r="CH372" s="457">
        <v>0</v>
      </c>
      <c r="CI372" s="457">
        <v>0</v>
      </c>
      <c r="CJ372" s="457">
        <v>0</v>
      </c>
      <c r="CK372" s="457">
        <v>0</v>
      </c>
      <c r="CL372" s="457">
        <v>0</v>
      </c>
      <c r="CM372" s="457">
        <v>0</v>
      </c>
      <c r="CN372" s="457">
        <v>0</v>
      </c>
      <c r="CO372" s="457">
        <v>0</v>
      </c>
      <c r="CP372" s="457">
        <v>0</v>
      </c>
      <c r="CQ372" s="457">
        <v>0</v>
      </c>
      <c r="CR372" s="457">
        <v>0</v>
      </c>
      <c r="CS372" s="457">
        <v>0</v>
      </c>
      <c r="CT372" s="457">
        <v>0</v>
      </c>
      <c r="CU372" s="457">
        <v>0</v>
      </c>
      <c r="CV372" s="457">
        <v>0</v>
      </c>
      <c r="CW372" s="457">
        <v>0</v>
      </c>
      <c r="CX372" s="457">
        <v>0</v>
      </c>
      <c r="CY372" s="457">
        <v>0</v>
      </c>
      <c r="CZ372" s="457">
        <v>0</v>
      </c>
      <c r="DA372" s="457">
        <v>0</v>
      </c>
      <c r="DB372" s="457">
        <v>0</v>
      </c>
      <c r="DC372" s="457">
        <v>0</v>
      </c>
      <c r="DD372" s="457">
        <v>0</v>
      </c>
      <c r="DE372" s="457">
        <v>0</v>
      </c>
      <c r="DF372" s="457">
        <v>2131</v>
      </c>
      <c r="DG372" s="457">
        <v>0</v>
      </c>
      <c r="DH372" s="457">
        <v>47</v>
      </c>
      <c r="DI372" s="457">
        <v>0</v>
      </c>
      <c r="DJ372" s="457">
        <v>0</v>
      </c>
      <c r="DK372" s="457">
        <v>0</v>
      </c>
      <c r="DL372" s="457">
        <v>0</v>
      </c>
      <c r="DM372" s="457">
        <v>0</v>
      </c>
      <c r="DN372" s="457">
        <v>0</v>
      </c>
      <c r="DO372" s="457">
        <v>0</v>
      </c>
      <c r="DP372" s="457">
        <v>0</v>
      </c>
      <c r="DQ372" s="457">
        <v>0</v>
      </c>
      <c r="DR372" s="457">
        <v>23091</v>
      </c>
      <c r="DS372" s="457">
        <v>0</v>
      </c>
      <c r="DT372" s="457">
        <v>7500</v>
      </c>
      <c r="DU372" s="457">
        <v>12522</v>
      </c>
      <c r="DV372" s="457">
        <v>19432</v>
      </c>
      <c r="DW372" s="457">
        <v>0</v>
      </c>
      <c r="DX372" s="457">
        <v>0</v>
      </c>
      <c r="DY372" s="362">
        <v>0</v>
      </c>
      <c r="DZ372">
        <v>0</v>
      </c>
      <c r="EA372">
        <v>0</v>
      </c>
    </row>
    <row r="373" spans="1:131">
      <c r="A373" s="362" t="s">
        <v>2195</v>
      </c>
      <c r="B373" s="457">
        <v>0</v>
      </c>
      <c r="C373" s="457">
        <v>0</v>
      </c>
      <c r="D373" s="457">
        <v>0</v>
      </c>
      <c r="E373" s="457">
        <v>0</v>
      </c>
      <c r="F373" s="457">
        <v>0</v>
      </c>
      <c r="G373" s="457">
        <v>0</v>
      </c>
      <c r="H373" s="457">
        <v>0</v>
      </c>
      <c r="I373" s="457">
        <v>0</v>
      </c>
      <c r="J373" s="457">
        <v>0</v>
      </c>
      <c r="K373" s="457">
        <v>0</v>
      </c>
      <c r="L373" s="457">
        <v>0</v>
      </c>
      <c r="M373" s="457">
        <v>0</v>
      </c>
      <c r="N373" s="457">
        <v>0</v>
      </c>
      <c r="O373" s="457">
        <v>0</v>
      </c>
      <c r="P373" s="457">
        <v>0</v>
      </c>
      <c r="Q373" s="457">
        <v>0</v>
      </c>
      <c r="R373" s="457">
        <v>0</v>
      </c>
      <c r="S373" s="457">
        <v>0</v>
      </c>
      <c r="T373" s="457">
        <v>0</v>
      </c>
      <c r="U373" s="457">
        <v>0</v>
      </c>
      <c r="V373" s="457">
        <v>0</v>
      </c>
      <c r="W373" s="457">
        <v>0</v>
      </c>
      <c r="X373" s="457">
        <v>0</v>
      </c>
      <c r="Y373" s="457">
        <v>0</v>
      </c>
      <c r="Z373" s="457">
        <v>0</v>
      </c>
      <c r="AA373" s="457">
        <v>0</v>
      </c>
      <c r="AB373" s="457">
        <v>0</v>
      </c>
      <c r="AC373" s="457">
        <v>0</v>
      </c>
      <c r="AD373" s="457">
        <v>0</v>
      </c>
      <c r="AE373" s="457">
        <v>0</v>
      </c>
      <c r="AF373" s="457">
        <v>0</v>
      </c>
      <c r="AG373" s="457">
        <v>0</v>
      </c>
      <c r="AH373" s="457">
        <v>0</v>
      </c>
      <c r="AI373" s="457">
        <v>0</v>
      </c>
      <c r="AJ373" s="457">
        <v>0</v>
      </c>
      <c r="AK373" s="457">
        <v>0</v>
      </c>
      <c r="AL373" s="457">
        <v>0</v>
      </c>
      <c r="AM373" s="457">
        <v>0</v>
      </c>
      <c r="AN373" s="457">
        <v>0</v>
      </c>
      <c r="AO373" s="457">
        <v>0</v>
      </c>
      <c r="AP373" s="457">
        <v>0</v>
      </c>
      <c r="AQ373" s="457">
        <v>0</v>
      </c>
      <c r="AR373" s="457">
        <v>0</v>
      </c>
      <c r="AS373" s="457">
        <v>0</v>
      </c>
      <c r="AT373" s="457">
        <v>0</v>
      </c>
      <c r="AU373" s="457">
        <v>0</v>
      </c>
      <c r="AV373" s="457">
        <v>0</v>
      </c>
      <c r="AW373" s="457">
        <v>0</v>
      </c>
      <c r="AX373" s="457">
        <v>0</v>
      </c>
      <c r="AY373" s="457">
        <v>0</v>
      </c>
      <c r="AZ373" s="457">
        <v>0</v>
      </c>
      <c r="BA373" s="457">
        <v>0</v>
      </c>
      <c r="BB373" s="457">
        <v>0</v>
      </c>
      <c r="BC373" s="457">
        <v>0</v>
      </c>
      <c r="BD373" s="457">
        <v>0</v>
      </c>
      <c r="BE373" s="457">
        <v>0</v>
      </c>
      <c r="BF373" s="457">
        <v>0</v>
      </c>
      <c r="BG373" s="457">
        <v>0</v>
      </c>
      <c r="BH373" s="457">
        <v>0</v>
      </c>
      <c r="BI373" s="457">
        <v>0</v>
      </c>
      <c r="BJ373" s="457">
        <v>0</v>
      </c>
      <c r="BK373" s="457">
        <v>0</v>
      </c>
      <c r="BL373" s="457">
        <v>0</v>
      </c>
      <c r="BM373" s="457">
        <v>0</v>
      </c>
      <c r="BN373" s="457">
        <v>0</v>
      </c>
      <c r="BO373" s="457">
        <v>0</v>
      </c>
      <c r="BP373" s="457">
        <v>0</v>
      </c>
      <c r="BQ373" s="457">
        <v>0</v>
      </c>
      <c r="BR373" s="457">
        <v>0</v>
      </c>
      <c r="BS373" s="457">
        <v>0</v>
      </c>
      <c r="BT373" s="457">
        <v>0</v>
      </c>
      <c r="BU373" s="457">
        <v>0</v>
      </c>
      <c r="BV373" s="457">
        <v>0</v>
      </c>
      <c r="BW373" s="457">
        <v>0</v>
      </c>
      <c r="BX373" s="457">
        <v>0</v>
      </c>
      <c r="BY373" s="457">
        <v>0</v>
      </c>
      <c r="BZ373" s="457">
        <v>0</v>
      </c>
      <c r="CA373" s="457">
        <v>0</v>
      </c>
      <c r="CB373" s="457">
        <v>0</v>
      </c>
      <c r="CC373" s="457">
        <v>0</v>
      </c>
      <c r="CD373" s="457">
        <v>0</v>
      </c>
      <c r="CE373" s="457">
        <v>0</v>
      </c>
      <c r="CF373" s="457">
        <v>0</v>
      </c>
      <c r="CG373" s="457">
        <v>0</v>
      </c>
      <c r="CH373" s="457">
        <v>0</v>
      </c>
      <c r="CI373" s="457">
        <v>0</v>
      </c>
      <c r="CJ373" s="457">
        <v>0</v>
      </c>
      <c r="CK373" s="457">
        <v>0</v>
      </c>
      <c r="CL373" s="457">
        <v>0</v>
      </c>
      <c r="CM373" s="457">
        <v>0</v>
      </c>
      <c r="CN373" s="457">
        <v>0</v>
      </c>
      <c r="CO373" s="457">
        <v>0</v>
      </c>
      <c r="CP373" s="457">
        <v>0</v>
      </c>
      <c r="CQ373" s="457">
        <v>0</v>
      </c>
      <c r="CR373" s="457">
        <v>0</v>
      </c>
      <c r="CS373" s="457">
        <v>0</v>
      </c>
      <c r="CT373" s="457">
        <v>0</v>
      </c>
      <c r="CU373" s="457">
        <v>0</v>
      </c>
      <c r="CV373" s="457">
        <v>0</v>
      </c>
      <c r="CW373" s="457">
        <v>0</v>
      </c>
      <c r="CX373" s="457">
        <v>0</v>
      </c>
      <c r="CY373" s="457">
        <v>0</v>
      </c>
      <c r="CZ373" s="457">
        <v>0</v>
      </c>
      <c r="DA373" s="457">
        <v>0</v>
      </c>
      <c r="DB373" s="457">
        <v>0</v>
      </c>
      <c r="DC373" s="457">
        <v>0</v>
      </c>
      <c r="DD373" s="457">
        <v>0</v>
      </c>
      <c r="DE373" s="457">
        <v>0</v>
      </c>
      <c r="DF373" s="457">
        <v>5736</v>
      </c>
      <c r="DG373" s="457">
        <v>0</v>
      </c>
      <c r="DH373" s="457">
        <v>91</v>
      </c>
      <c r="DI373" s="457">
        <v>0</v>
      </c>
      <c r="DJ373" s="457">
        <v>0</v>
      </c>
      <c r="DK373" s="457">
        <v>0</v>
      </c>
      <c r="DL373" s="457">
        <v>0</v>
      </c>
      <c r="DM373" s="457">
        <v>0</v>
      </c>
      <c r="DN373" s="457">
        <v>0</v>
      </c>
      <c r="DO373" s="457">
        <v>0</v>
      </c>
      <c r="DP373" s="457">
        <v>0</v>
      </c>
      <c r="DQ373" s="457">
        <v>0</v>
      </c>
      <c r="DR373" s="457">
        <v>11250</v>
      </c>
      <c r="DS373" s="457">
        <v>0</v>
      </c>
      <c r="DT373" s="457">
        <v>4364</v>
      </c>
      <c r="DU373" s="457">
        <v>4438</v>
      </c>
      <c r="DV373" s="457">
        <v>11528</v>
      </c>
      <c r="DW373" s="457">
        <v>0</v>
      </c>
      <c r="DX373" s="457">
        <v>0</v>
      </c>
      <c r="DY373" s="362">
        <v>33765</v>
      </c>
      <c r="DZ373">
        <v>1567</v>
      </c>
      <c r="EA373">
        <v>0</v>
      </c>
    </row>
    <row r="374" spans="1:131">
      <c r="A374" s="362" t="s">
        <v>2210</v>
      </c>
      <c r="B374" s="457">
        <v>0</v>
      </c>
      <c r="C374" s="457">
        <v>0</v>
      </c>
      <c r="D374" s="457">
        <v>0</v>
      </c>
      <c r="E374" s="457">
        <v>0</v>
      </c>
      <c r="F374" s="457">
        <v>0</v>
      </c>
      <c r="G374" s="457">
        <v>0</v>
      </c>
      <c r="H374" s="457">
        <v>0</v>
      </c>
      <c r="I374" s="457">
        <v>0</v>
      </c>
      <c r="J374" s="457">
        <v>0</v>
      </c>
      <c r="K374" s="457">
        <v>0</v>
      </c>
      <c r="L374" s="457">
        <v>0</v>
      </c>
      <c r="M374" s="457">
        <v>0</v>
      </c>
      <c r="N374" s="457">
        <v>0</v>
      </c>
      <c r="O374" s="457">
        <v>0</v>
      </c>
      <c r="P374" s="457">
        <v>0</v>
      </c>
      <c r="Q374" s="457">
        <v>0</v>
      </c>
      <c r="R374" s="457">
        <v>0</v>
      </c>
      <c r="S374" s="457">
        <v>0</v>
      </c>
      <c r="T374" s="457">
        <v>0</v>
      </c>
      <c r="U374" s="457">
        <v>0</v>
      </c>
      <c r="V374" s="457">
        <v>0</v>
      </c>
      <c r="W374" s="457">
        <v>0</v>
      </c>
      <c r="X374" s="457">
        <v>0</v>
      </c>
      <c r="Y374" s="457">
        <v>0</v>
      </c>
      <c r="Z374" s="457">
        <v>0</v>
      </c>
      <c r="AA374" s="457">
        <v>0</v>
      </c>
      <c r="AB374" s="457">
        <v>0</v>
      </c>
      <c r="AC374" s="457">
        <v>0</v>
      </c>
      <c r="AD374" s="457">
        <v>0</v>
      </c>
      <c r="AE374" s="457">
        <v>0</v>
      </c>
      <c r="AF374" s="457">
        <v>0</v>
      </c>
      <c r="AG374" s="457">
        <v>0</v>
      </c>
      <c r="AH374" s="457">
        <v>0</v>
      </c>
      <c r="AI374" s="457">
        <v>0</v>
      </c>
      <c r="AJ374" s="457">
        <v>0</v>
      </c>
      <c r="AK374" s="457">
        <v>0</v>
      </c>
      <c r="AL374" s="457">
        <v>0</v>
      </c>
      <c r="AM374" s="457">
        <v>0</v>
      </c>
      <c r="AN374" s="457">
        <v>0</v>
      </c>
      <c r="AO374" s="457">
        <v>0</v>
      </c>
      <c r="AP374" s="457">
        <v>0</v>
      </c>
      <c r="AQ374" s="457">
        <v>0</v>
      </c>
      <c r="AR374" s="457">
        <v>0</v>
      </c>
      <c r="AS374" s="457">
        <v>0</v>
      </c>
      <c r="AT374" s="457">
        <v>0</v>
      </c>
      <c r="AU374" s="457">
        <v>0</v>
      </c>
      <c r="AV374" s="457">
        <v>0</v>
      </c>
      <c r="AW374" s="457">
        <v>0</v>
      </c>
      <c r="AX374" s="457">
        <v>0</v>
      </c>
      <c r="AY374" s="457">
        <v>0</v>
      </c>
      <c r="AZ374" s="457">
        <v>0</v>
      </c>
      <c r="BA374" s="457">
        <v>0</v>
      </c>
      <c r="BB374" s="457">
        <v>0</v>
      </c>
      <c r="BC374" s="457">
        <v>0</v>
      </c>
      <c r="BD374" s="457">
        <v>0</v>
      </c>
      <c r="BE374" s="457">
        <v>0</v>
      </c>
      <c r="BF374" s="457">
        <v>0</v>
      </c>
      <c r="BG374" s="457">
        <v>0</v>
      </c>
      <c r="BH374" s="457">
        <v>0</v>
      </c>
      <c r="BI374" s="457">
        <v>0</v>
      </c>
      <c r="BJ374" s="457">
        <v>0</v>
      </c>
      <c r="BK374" s="457">
        <v>0</v>
      </c>
      <c r="BL374" s="457">
        <v>0</v>
      </c>
      <c r="BM374" s="457">
        <v>0</v>
      </c>
      <c r="BN374" s="457">
        <v>0</v>
      </c>
      <c r="BO374" s="457">
        <v>0</v>
      </c>
      <c r="BP374" s="457">
        <v>0</v>
      </c>
      <c r="BQ374" s="457">
        <v>0</v>
      </c>
      <c r="BR374" s="457">
        <v>0</v>
      </c>
      <c r="BS374" s="457">
        <v>0</v>
      </c>
      <c r="BT374" s="457">
        <v>0</v>
      </c>
      <c r="BU374" s="457">
        <v>0</v>
      </c>
      <c r="BV374" s="457">
        <v>0</v>
      </c>
      <c r="BW374" s="457">
        <v>0</v>
      </c>
      <c r="BX374" s="457">
        <v>0</v>
      </c>
      <c r="BY374" s="457">
        <v>0</v>
      </c>
      <c r="BZ374" s="457">
        <v>0</v>
      </c>
      <c r="CA374" s="457">
        <v>0</v>
      </c>
      <c r="CB374" s="457">
        <v>0</v>
      </c>
      <c r="CC374" s="457">
        <v>0</v>
      </c>
      <c r="CD374" s="457">
        <v>0</v>
      </c>
      <c r="CE374" s="457">
        <v>0</v>
      </c>
      <c r="CF374" s="457">
        <v>0</v>
      </c>
      <c r="CG374" s="457">
        <v>0</v>
      </c>
      <c r="CH374" s="457">
        <v>0</v>
      </c>
      <c r="CI374" s="457">
        <v>0</v>
      </c>
      <c r="CJ374" s="457">
        <v>0</v>
      </c>
      <c r="CK374" s="457">
        <v>0</v>
      </c>
      <c r="CL374" s="457">
        <v>0</v>
      </c>
      <c r="CM374" s="457">
        <v>0</v>
      </c>
      <c r="CN374" s="457">
        <v>0</v>
      </c>
      <c r="CO374" s="457">
        <v>0</v>
      </c>
      <c r="CP374" s="457">
        <v>0</v>
      </c>
      <c r="CQ374" s="457">
        <v>0</v>
      </c>
      <c r="CR374" s="457">
        <v>0</v>
      </c>
      <c r="CS374" s="457">
        <v>0</v>
      </c>
      <c r="CT374" s="457">
        <v>0</v>
      </c>
      <c r="CU374" s="457">
        <v>0</v>
      </c>
      <c r="CV374" s="457">
        <v>0</v>
      </c>
      <c r="CW374" s="457">
        <v>0</v>
      </c>
      <c r="CX374" s="457">
        <v>0</v>
      </c>
      <c r="CY374" s="457">
        <v>0</v>
      </c>
      <c r="CZ374" s="457">
        <v>0</v>
      </c>
      <c r="DA374" s="457">
        <v>0</v>
      </c>
      <c r="DB374" s="457">
        <v>0</v>
      </c>
      <c r="DC374" s="457">
        <v>0</v>
      </c>
      <c r="DD374" s="457">
        <v>0</v>
      </c>
      <c r="DE374" s="457">
        <v>0</v>
      </c>
      <c r="DF374" s="457">
        <v>8032</v>
      </c>
      <c r="DG374" s="457">
        <v>0</v>
      </c>
      <c r="DH374" s="457">
        <v>0</v>
      </c>
      <c r="DI374" s="457">
        <v>0</v>
      </c>
      <c r="DJ374" s="457">
        <v>0</v>
      </c>
      <c r="DK374" s="457">
        <v>0</v>
      </c>
      <c r="DL374" s="457">
        <v>0</v>
      </c>
      <c r="DM374" s="457">
        <v>0</v>
      </c>
      <c r="DN374" s="457">
        <v>0</v>
      </c>
      <c r="DO374" s="457">
        <v>0</v>
      </c>
      <c r="DP374" s="457">
        <v>0</v>
      </c>
      <c r="DQ374" s="457">
        <v>0</v>
      </c>
      <c r="DR374" s="457">
        <v>26858</v>
      </c>
      <c r="DS374" s="457">
        <v>0</v>
      </c>
      <c r="DT374" s="457">
        <v>23313</v>
      </c>
      <c r="DU374" s="457">
        <v>3546</v>
      </c>
      <c r="DV374" s="457">
        <v>47790</v>
      </c>
      <c r="DW374" s="457">
        <v>0</v>
      </c>
      <c r="DX374" s="457">
        <v>0</v>
      </c>
      <c r="DY374" s="362">
        <v>1979</v>
      </c>
      <c r="DZ374">
        <v>6349</v>
      </c>
      <c r="EA374">
        <v>0</v>
      </c>
    </row>
    <row r="375" spans="1:131">
      <c r="A375" s="362" t="s">
        <v>2237</v>
      </c>
      <c r="B375" s="457">
        <v>0</v>
      </c>
      <c r="C375" s="457">
        <v>0</v>
      </c>
      <c r="D375" s="457">
        <v>0</v>
      </c>
      <c r="E375" s="457">
        <v>0</v>
      </c>
      <c r="F375" s="457">
        <v>0</v>
      </c>
      <c r="G375" s="457">
        <v>0</v>
      </c>
      <c r="H375" s="457">
        <v>0</v>
      </c>
      <c r="I375" s="457">
        <v>0</v>
      </c>
      <c r="J375" s="457">
        <v>0</v>
      </c>
      <c r="K375" s="457">
        <v>0</v>
      </c>
      <c r="L375" s="457">
        <v>0</v>
      </c>
      <c r="M375" s="457">
        <v>0</v>
      </c>
      <c r="N375" s="457">
        <v>0</v>
      </c>
      <c r="O375" s="457">
        <v>0</v>
      </c>
      <c r="P375" s="457">
        <v>0</v>
      </c>
      <c r="Q375" s="457">
        <v>0</v>
      </c>
      <c r="R375" s="457">
        <v>0</v>
      </c>
      <c r="S375" s="457">
        <v>0</v>
      </c>
      <c r="T375" s="457">
        <v>0</v>
      </c>
      <c r="U375" s="457">
        <v>0</v>
      </c>
      <c r="V375" s="457">
        <v>0</v>
      </c>
      <c r="W375" s="457">
        <v>0</v>
      </c>
      <c r="X375" s="457">
        <v>0</v>
      </c>
      <c r="Y375" s="457">
        <v>0</v>
      </c>
      <c r="Z375" s="457">
        <v>0</v>
      </c>
      <c r="AA375" s="457">
        <v>0</v>
      </c>
      <c r="AB375" s="457">
        <v>0</v>
      </c>
      <c r="AC375" s="457">
        <v>0</v>
      </c>
      <c r="AD375" s="457">
        <v>0</v>
      </c>
      <c r="AE375" s="457">
        <v>0</v>
      </c>
      <c r="AF375" s="457">
        <v>0</v>
      </c>
      <c r="AG375" s="457">
        <v>0</v>
      </c>
      <c r="AH375" s="457">
        <v>0</v>
      </c>
      <c r="AI375" s="457">
        <v>0</v>
      </c>
      <c r="AJ375" s="457">
        <v>0</v>
      </c>
      <c r="AK375" s="457">
        <v>0</v>
      </c>
      <c r="AL375" s="457">
        <v>0</v>
      </c>
      <c r="AM375" s="457">
        <v>0</v>
      </c>
      <c r="AN375" s="457">
        <v>0</v>
      </c>
      <c r="AO375" s="457">
        <v>0</v>
      </c>
      <c r="AP375" s="457">
        <v>0</v>
      </c>
      <c r="AQ375" s="457">
        <v>0</v>
      </c>
      <c r="AR375" s="457">
        <v>0</v>
      </c>
      <c r="AS375" s="457">
        <v>0</v>
      </c>
      <c r="AT375" s="457">
        <v>0</v>
      </c>
      <c r="AU375" s="457">
        <v>0</v>
      </c>
      <c r="AV375" s="457">
        <v>0</v>
      </c>
      <c r="AW375" s="457">
        <v>0</v>
      </c>
      <c r="AX375" s="457">
        <v>0</v>
      </c>
      <c r="AY375" s="457">
        <v>0</v>
      </c>
      <c r="AZ375" s="457">
        <v>0</v>
      </c>
      <c r="BA375" s="457">
        <v>0</v>
      </c>
      <c r="BB375" s="457">
        <v>0</v>
      </c>
      <c r="BC375" s="457">
        <v>0</v>
      </c>
      <c r="BD375" s="457">
        <v>0</v>
      </c>
      <c r="BE375" s="457">
        <v>0</v>
      </c>
      <c r="BF375" s="457">
        <v>0</v>
      </c>
      <c r="BG375" s="457">
        <v>0</v>
      </c>
      <c r="BH375" s="457">
        <v>0</v>
      </c>
      <c r="BI375" s="457">
        <v>0</v>
      </c>
      <c r="BJ375" s="457">
        <v>0</v>
      </c>
      <c r="BK375" s="457">
        <v>0</v>
      </c>
      <c r="BL375" s="457">
        <v>0</v>
      </c>
      <c r="BM375" s="457">
        <v>0</v>
      </c>
      <c r="BN375" s="457">
        <v>0</v>
      </c>
      <c r="BO375" s="457">
        <v>0</v>
      </c>
      <c r="BP375" s="457">
        <v>0</v>
      </c>
      <c r="BQ375" s="457">
        <v>0</v>
      </c>
      <c r="BR375" s="457">
        <v>0</v>
      </c>
      <c r="BS375" s="457">
        <v>0</v>
      </c>
      <c r="BT375" s="457">
        <v>0</v>
      </c>
      <c r="BU375" s="457">
        <v>0</v>
      </c>
      <c r="BV375" s="457">
        <v>0</v>
      </c>
      <c r="BW375" s="457">
        <v>0</v>
      </c>
      <c r="BX375" s="457">
        <v>0</v>
      </c>
      <c r="BY375" s="457">
        <v>0</v>
      </c>
      <c r="BZ375" s="457">
        <v>0</v>
      </c>
      <c r="CA375" s="457">
        <v>0</v>
      </c>
      <c r="CB375" s="457">
        <v>0</v>
      </c>
      <c r="CC375" s="457">
        <v>0</v>
      </c>
      <c r="CD375" s="457">
        <v>0</v>
      </c>
      <c r="CE375" s="457">
        <v>0</v>
      </c>
      <c r="CF375" s="457">
        <v>0</v>
      </c>
      <c r="CG375" s="457">
        <v>0</v>
      </c>
      <c r="CH375" s="457">
        <v>0</v>
      </c>
      <c r="CI375" s="457">
        <v>0</v>
      </c>
      <c r="CJ375" s="457">
        <v>0</v>
      </c>
      <c r="CK375" s="457">
        <v>0</v>
      </c>
      <c r="CL375" s="457">
        <v>0</v>
      </c>
      <c r="CM375" s="457">
        <v>0</v>
      </c>
      <c r="CN375" s="457">
        <v>0</v>
      </c>
      <c r="CO375" s="457">
        <v>0</v>
      </c>
      <c r="CP375" s="457">
        <v>0</v>
      </c>
      <c r="CQ375" s="457">
        <v>0</v>
      </c>
      <c r="CR375" s="457">
        <v>0</v>
      </c>
      <c r="CS375" s="457">
        <v>0</v>
      </c>
      <c r="CT375" s="457">
        <v>0</v>
      </c>
      <c r="CU375" s="457">
        <v>0</v>
      </c>
      <c r="CV375" s="457">
        <v>0</v>
      </c>
      <c r="CW375" s="457">
        <v>0</v>
      </c>
      <c r="CX375" s="457">
        <v>0</v>
      </c>
      <c r="CY375" s="457">
        <v>0</v>
      </c>
      <c r="CZ375" s="457">
        <v>0</v>
      </c>
      <c r="DA375" s="457">
        <v>0</v>
      </c>
      <c r="DB375" s="457">
        <v>0</v>
      </c>
      <c r="DC375" s="457">
        <v>0</v>
      </c>
      <c r="DD375" s="457">
        <v>0</v>
      </c>
      <c r="DE375" s="457">
        <v>0</v>
      </c>
      <c r="DF375" s="457">
        <v>1095</v>
      </c>
      <c r="DG375" s="457">
        <v>0</v>
      </c>
      <c r="DH375" s="457">
        <v>13</v>
      </c>
      <c r="DI375" s="457">
        <v>0</v>
      </c>
      <c r="DJ375" s="457">
        <v>0</v>
      </c>
      <c r="DK375" s="457">
        <v>0</v>
      </c>
      <c r="DL375" s="457">
        <v>0</v>
      </c>
      <c r="DM375" s="457">
        <v>0</v>
      </c>
      <c r="DN375" s="457">
        <v>0</v>
      </c>
      <c r="DO375" s="457">
        <v>0</v>
      </c>
      <c r="DP375" s="457">
        <v>0</v>
      </c>
      <c r="DQ375" s="457">
        <v>0</v>
      </c>
      <c r="DR375" s="457">
        <v>12628</v>
      </c>
      <c r="DS375" s="457">
        <v>0</v>
      </c>
      <c r="DT375" s="457">
        <v>4832</v>
      </c>
      <c r="DU375" s="457">
        <v>6364</v>
      </c>
      <c r="DV375" s="457">
        <v>9726</v>
      </c>
      <c r="DW375" s="457">
        <v>0</v>
      </c>
      <c r="DX375" s="457">
        <v>0</v>
      </c>
      <c r="DY375" s="362">
        <v>458</v>
      </c>
      <c r="DZ375">
        <v>965</v>
      </c>
      <c r="EA375">
        <v>0</v>
      </c>
    </row>
    <row r="376" spans="1:131">
      <c r="A376" s="362" t="s">
        <v>2280</v>
      </c>
      <c r="B376" s="457">
        <v>0</v>
      </c>
      <c r="C376" s="457">
        <v>0</v>
      </c>
      <c r="D376" s="457">
        <v>0</v>
      </c>
      <c r="E376" s="457">
        <v>0</v>
      </c>
      <c r="F376" s="457">
        <v>0</v>
      </c>
      <c r="G376" s="457">
        <v>0</v>
      </c>
      <c r="H376" s="457">
        <v>0</v>
      </c>
      <c r="I376" s="457">
        <v>0</v>
      </c>
      <c r="J376" s="457">
        <v>0</v>
      </c>
      <c r="K376" s="457">
        <v>0</v>
      </c>
      <c r="L376" s="457">
        <v>0</v>
      </c>
      <c r="M376" s="457">
        <v>0</v>
      </c>
      <c r="N376" s="457">
        <v>0</v>
      </c>
      <c r="O376" s="457">
        <v>0</v>
      </c>
      <c r="P376" s="457">
        <v>0</v>
      </c>
      <c r="Q376" s="457">
        <v>0</v>
      </c>
      <c r="R376" s="457">
        <v>0</v>
      </c>
      <c r="S376" s="457">
        <v>0</v>
      </c>
      <c r="T376" s="457">
        <v>0</v>
      </c>
      <c r="U376" s="457">
        <v>0</v>
      </c>
      <c r="V376" s="457">
        <v>0</v>
      </c>
      <c r="W376" s="457">
        <v>0</v>
      </c>
      <c r="X376" s="457">
        <v>0</v>
      </c>
      <c r="Y376" s="457">
        <v>0</v>
      </c>
      <c r="Z376" s="457">
        <v>0</v>
      </c>
      <c r="AA376" s="457">
        <v>0</v>
      </c>
      <c r="AB376" s="457">
        <v>0</v>
      </c>
      <c r="AC376" s="457">
        <v>0</v>
      </c>
      <c r="AD376" s="457">
        <v>0</v>
      </c>
      <c r="AE376" s="457">
        <v>0</v>
      </c>
      <c r="AF376" s="457">
        <v>0</v>
      </c>
      <c r="AG376" s="457">
        <v>0</v>
      </c>
      <c r="AH376" s="457">
        <v>0</v>
      </c>
      <c r="AI376" s="457">
        <v>0</v>
      </c>
      <c r="AJ376" s="457">
        <v>0</v>
      </c>
      <c r="AK376" s="457">
        <v>0</v>
      </c>
      <c r="AL376" s="457">
        <v>0</v>
      </c>
      <c r="AM376" s="457">
        <v>0</v>
      </c>
      <c r="AN376" s="457">
        <v>0</v>
      </c>
      <c r="AO376" s="457">
        <v>0</v>
      </c>
      <c r="AP376" s="457">
        <v>0</v>
      </c>
      <c r="AQ376" s="457">
        <v>0</v>
      </c>
      <c r="AR376" s="457">
        <v>0</v>
      </c>
      <c r="AS376" s="457">
        <v>0</v>
      </c>
      <c r="AT376" s="457">
        <v>0</v>
      </c>
      <c r="AU376" s="457">
        <v>0</v>
      </c>
      <c r="AV376" s="457">
        <v>0</v>
      </c>
      <c r="AW376" s="457">
        <v>0</v>
      </c>
      <c r="AX376" s="457">
        <v>0</v>
      </c>
      <c r="AY376" s="457">
        <v>0</v>
      </c>
      <c r="AZ376" s="457">
        <v>0</v>
      </c>
      <c r="BA376" s="457">
        <v>0</v>
      </c>
      <c r="BB376" s="457">
        <v>0</v>
      </c>
      <c r="BC376" s="457">
        <v>0</v>
      </c>
      <c r="BD376" s="457">
        <v>0</v>
      </c>
      <c r="BE376" s="457">
        <v>0</v>
      </c>
      <c r="BF376" s="457">
        <v>0</v>
      </c>
      <c r="BG376" s="457">
        <v>0</v>
      </c>
      <c r="BH376" s="457">
        <v>0</v>
      </c>
      <c r="BI376" s="457">
        <v>0</v>
      </c>
      <c r="BJ376" s="457">
        <v>0</v>
      </c>
      <c r="BK376" s="457">
        <v>0</v>
      </c>
      <c r="BL376" s="457">
        <v>0</v>
      </c>
      <c r="BM376" s="457">
        <v>0</v>
      </c>
      <c r="BN376" s="457">
        <v>0</v>
      </c>
      <c r="BO376" s="457">
        <v>0</v>
      </c>
      <c r="BP376" s="457">
        <v>0</v>
      </c>
      <c r="BQ376" s="457">
        <v>0</v>
      </c>
      <c r="BR376" s="457">
        <v>0</v>
      </c>
      <c r="BS376" s="457">
        <v>0</v>
      </c>
      <c r="BT376" s="457">
        <v>0</v>
      </c>
      <c r="BU376" s="457">
        <v>0</v>
      </c>
      <c r="BV376" s="457">
        <v>0</v>
      </c>
      <c r="BW376" s="457">
        <v>0</v>
      </c>
      <c r="BX376" s="457">
        <v>0</v>
      </c>
      <c r="BY376" s="457">
        <v>0</v>
      </c>
      <c r="BZ376" s="457">
        <v>0</v>
      </c>
      <c r="CA376" s="457">
        <v>0</v>
      </c>
      <c r="CB376" s="457">
        <v>0</v>
      </c>
      <c r="CC376" s="457">
        <v>0</v>
      </c>
      <c r="CD376" s="457">
        <v>0</v>
      </c>
      <c r="CE376" s="457">
        <v>0</v>
      </c>
      <c r="CF376" s="457">
        <v>0</v>
      </c>
      <c r="CG376" s="457">
        <v>0</v>
      </c>
      <c r="CH376" s="457">
        <v>0</v>
      </c>
      <c r="CI376" s="457">
        <v>0</v>
      </c>
      <c r="CJ376" s="457">
        <v>0</v>
      </c>
      <c r="CK376" s="457">
        <v>0</v>
      </c>
      <c r="CL376" s="457">
        <v>0</v>
      </c>
      <c r="CM376" s="457">
        <v>0</v>
      </c>
      <c r="CN376" s="457">
        <v>0</v>
      </c>
      <c r="CO376" s="457">
        <v>0</v>
      </c>
      <c r="CP376" s="457">
        <v>0</v>
      </c>
      <c r="CQ376" s="457">
        <v>0</v>
      </c>
      <c r="CR376" s="457">
        <v>0</v>
      </c>
      <c r="CS376" s="457">
        <v>0</v>
      </c>
      <c r="CT376" s="457">
        <v>0</v>
      </c>
      <c r="CU376" s="457">
        <v>0</v>
      </c>
      <c r="CV376" s="457">
        <v>0</v>
      </c>
      <c r="CW376" s="457">
        <v>0</v>
      </c>
      <c r="CX376" s="457">
        <v>0</v>
      </c>
      <c r="CY376" s="457">
        <v>0</v>
      </c>
      <c r="CZ376" s="457">
        <v>0</v>
      </c>
      <c r="DA376" s="457">
        <v>0</v>
      </c>
      <c r="DB376" s="457">
        <v>0</v>
      </c>
      <c r="DC376" s="457">
        <v>0</v>
      </c>
      <c r="DD376" s="457">
        <v>0</v>
      </c>
      <c r="DE376" s="457">
        <v>0</v>
      </c>
      <c r="DF376" s="457">
        <v>6827</v>
      </c>
      <c r="DG376" s="457">
        <v>0</v>
      </c>
      <c r="DH376" s="457">
        <v>45</v>
      </c>
      <c r="DI376" s="457">
        <v>0</v>
      </c>
      <c r="DJ376" s="457">
        <v>0</v>
      </c>
      <c r="DK376" s="457">
        <v>0</v>
      </c>
      <c r="DL376" s="457">
        <v>0</v>
      </c>
      <c r="DM376" s="457">
        <v>0</v>
      </c>
      <c r="DN376" s="457">
        <v>0</v>
      </c>
      <c r="DO376" s="457">
        <v>0</v>
      </c>
      <c r="DP376" s="457">
        <v>0</v>
      </c>
      <c r="DQ376" s="457">
        <v>0</v>
      </c>
      <c r="DR376" s="457">
        <v>9844</v>
      </c>
      <c r="DS376" s="457">
        <v>0</v>
      </c>
      <c r="DT376" s="457">
        <v>9015</v>
      </c>
      <c r="DU376" s="457">
        <v>0</v>
      </c>
      <c r="DV376" s="457">
        <v>13407</v>
      </c>
      <c r="DW376" s="457">
        <v>0</v>
      </c>
      <c r="DX376" s="457">
        <v>0</v>
      </c>
      <c r="DY376" s="362">
        <v>0</v>
      </c>
      <c r="DZ376">
        <v>0</v>
      </c>
      <c r="EA376">
        <v>0</v>
      </c>
    </row>
    <row r="377" spans="1:131">
      <c r="A377" s="362" t="s">
        <v>2307</v>
      </c>
      <c r="B377" s="457">
        <v>0</v>
      </c>
      <c r="C377" s="457">
        <v>0</v>
      </c>
      <c r="D377" s="457">
        <v>0</v>
      </c>
      <c r="E377" s="457">
        <v>0</v>
      </c>
      <c r="F377" s="457">
        <v>0</v>
      </c>
      <c r="G377" s="457">
        <v>0</v>
      </c>
      <c r="H377" s="457">
        <v>0</v>
      </c>
      <c r="I377" s="457">
        <v>0</v>
      </c>
      <c r="J377" s="457">
        <v>0</v>
      </c>
      <c r="K377" s="457">
        <v>0</v>
      </c>
      <c r="L377" s="457">
        <v>0</v>
      </c>
      <c r="M377" s="457">
        <v>0</v>
      </c>
      <c r="N377" s="457">
        <v>0</v>
      </c>
      <c r="O377" s="457">
        <v>0</v>
      </c>
      <c r="P377" s="457">
        <v>0</v>
      </c>
      <c r="Q377" s="457">
        <v>0</v>
      </c>
      <c r="R377" s="457">
        <v>0</v>
      </c>
      <c r="S377" s="457">
        <v>0</v>
      </c>
      <c r="T377" s="457">
        <v>0</v>
      </c>
      <c r="U377" s="457">
        <v>0</v>
      </c>
      <c r="V377" s="457">
        <v>0</v>
      </c>
      <c r="W377" s="457">
        <v>0</v>
      </c>
      <c r="X377" s="457">
        <v>0</v>
      </c>
      <c r="Y377" s="457">
        <v>0</v>
      </c>
      <c r="Z377" s="457">
        <v>0</v>
      </c>
      <c r="AA377" s="457">
        <v>0</v>
      </c>
      <c r="AB377" s="457">
        <v>0</v>
      </c>
      <c r="AC377" s="457">
        <v>0</v>
      </c>
      <c r="AD377" s="457">
        <v>0</v>
      </c>
      <c r="AE377" s="457">
        <v>0</v>
      </c>
      <c r="AF377" s="457">
        <v>0</v>
      </c>
      <c r="AG377" s="457">
        <v>0</v>
      </c>
      <c r="AH377" s="457">
        <v>0</v>
      </c>
      <c r="AI377" s="457">
        <v>0</v>
      </c>
      <c r="AJ377" s="457">
        <v>0</v>
      </c>
      <c r="AK377" s="457">
        <v>0</v>
      </c>
      <c r="AL377" s="457">
        <v>0</v>
      </c>
      <c r="AM377" s="457">
        <v>0</v>
      </c>
      <c r="AN377" s="457">
        <v>0</v>
      </c>
      <c r="AO377" s="457">
        <v>0</v>
      </c>
      <c r="AP377" s="457">
        <v>0</v>
      </c>
      <c r="AQ377" s="457">
        <v>0</v>
      </c>
      <c r="AR377" s="457">
        <v>0</v>
      </c>
      <c r="AS377" s="457">
        <v>0</v>
      </c>
      <c r="AT377" s="457">
        <v>0</v>
      </c>
      <c r="AU377" s="457">
        <v>0</v>
      </c>
      <c r="AV377" s="457">
        <v>0</v>
      </c>
      <c r="AW377" s="457">
        <v>0</v>
      </c>
      <c r="AX377" s="457">
        <v>0</v>
      </c>
      <c r="AY377" s="457">
        <v>0</v>
      </c>
      <c r="AZ377" s="457">
        <v>0</v>
      </c>
      <c r="BA377" s="457">
        <v>0</v>
      </c>
      <c r="BB377" s="457">
        <v>0</v>
      </c>
      <c r="BC377" s="457">
        <v>0</v>
      </c>
      <c r="BD377" s="457">
        <v>0</v>
      </c>
      <c r="BE377" s="457">
        <v>0</v>
      </c>
      <c r="BF377" s="457">
        <v>0</v>
      </c>
      <c r="BG377" s="457">
        <v>0</v>
      </c>
      <c r="BH377" s="457">
        <v>0</v>
      </c>
      <c r="BI377" s="457">
        <v>0</v>
      </c>
      <c r="BJ377" s="457">
        <v>0</v>
      </c>
      <c r="BK377" s="457">
        <v>0</v>
      </c>
      <c r="BL377" s="457">
        <v>0</v>
      </c>
      <c r="BM377" s="457">
        <v>0</v>
      </c>
      <c r="BN377" s="457">
        <v>0</v>
      </c>
      <c r="BO377" s="457">
        <v>0</v>
      </c>
      <c r="BP377" s="457">
        <v>0</v>
      </c>
      <c r="BQ377" s="457">
        <v>0</v>
      </c>
      <c r="BR377" s="457">
        <v>0</v>
      </c>
      <c r="BS377" s="457">
        <v>0</v>
      </c>
      <c r="BT377" s="457">
        <v>0</v>
      </c>
      <c r="BU377" s="457">
        <v>0</v>
      </c>
      <c r="BV377" s="457">
        <v>0</v>
      </c>
      <c r="BW377" s="457">
        <v>0</v>
      </c>
      <c r="BX377" s="457">
        <v>0</v>
      </c>
      <c r="BY377" s="457">
        <v>0</v>
      </c>
      <c r="BZ377" s="457">
        <v>0</v>
      </c>
      <c r="CA377" s="457">
        <v>0</v>
      </c>
      <c r="CB377" s="457">
        <v>0</v>
      </c>
      <c r="CC377" s="457">
        <v>0</v>
      </c>
      <c r="CD377" s="457">
        <v>0</v>
      </c>
      <c r="CE377" s="457">
        <v>0</v>
      </c>
      <c r="CF377" s="457">
        <v>0</v>
      </c>
      <c r="CG377" s="457">
        <v>0</v>
      </c>
      <c r="CH377" s="457">
        <v>0</v>
      </c>
      <c r="CI377" s="457">
        <v>0</v>
      </c>
      <c r="CJ377" s="457">
        <v>0</v>
      </c>
      <c r="CK377" s="457">
        <v>0</v>
      </c>
      <c r="CL377" s="457">
        <v>0</v>
      </c>
      <c r="CM377" s="457">
        <v>0</v>
      </c>
      <c r="CN377" s="457">
        <v>0</v>
      </c>
      <c r="CO377" s="457">
        <v>0</v>
      </c>
      <c r="CP377" s="457">
        <v>0</v>
      </c>
      <c r="CQ377" s="457">
        <v>0</v>
      </c>
      <c r="CR377" s="457">
        <v>0</v>
      </c>
      <c r="CS377" s="457">
        <v>0</v>
      </c>
      <c r="CT377" s="457">
        <v>0</v>
      </c>
      <c r="CU377" s="457">
        <v>0</v>
      </c>
      <c r="CV377" s="457">
        <v>0</v>
      </c>
      <c r="CW377" s="457">
        <v>0</v>
      </c>
      <c r="CX377" s="457">
        <v>0</v>
      </c>
      <c r="CY377" s="457">
        <v>0</v>
      </c>
      <c r="CZ377" s="457">
        <v>0</v>
      </c>
      <c r="DA377" s="457">
        <v>0</v>
      </c>
      <c r="DB377" s="457">
        <v>0</v>
      </c>
      <c r="DC377" s="457">
        <v>0</v>
      </c>
      <c r="DD377" s="457">
        <v>0</v>
      </c>
      <c r="DE377" s="457">
        <v>0</v>
      </c>
      <c r="DF377" s="457">
        <v>5921</v>
      </c>
      <c r="DG377" s="457">
        <v>0</v>
      </c>
      <c r="DH377" s="457">
        <v>359</v>
      </c>
      <c r="DI377" s="457">
        <v>0</v>
      </c>
      <c r="DJ377" s="457">
        <v>0</v>
      </c>
      <c r="DK377" s="457">
        <v>0</v>
      </c>
      <c r="DL377" s="457">
        <v>0</v>
      </c>
      <c r="DM377" s="457">
        <v>0</v>
      </c>
      <c r="DN377" s="457">
        <v>0</v>
      </c>
      <c r="DO377" s="457">
        <v>0</v>
      </c>
      <c r="DP377" s="457">
        <v>0</v>
      </c>
      <c r="DQ377" s="457">
        <v>0</v>
      </c>
      <c r="DR377" s="457">
        <v>31371</v>
      </c>
      <c r="DS377" s="457">
        <v>0</v>
      </c>
      <c r="DT377" s="457">
        <v>22500</v>
      </c>
      <c r="DU377" s="457">
        <v>164</v>
      </c>
      <c r="DV377" s="457">
        <v>31528</v>
      </c>
      <c r="DW377" s="457">
        <v>13650</v>
      </c>
      <c r="DX377" s="457">
        <v>0</v>
      </c>
      <c r="DY377" s="362">
        <v>0</v>
      </c>
      <c r="DZ377">
        <v>0</v>
      </c>
      <c r="EA377">
        <v>0</v>
      </c>
    </row>
    <row r="378" spans="1:131">
      <c r="A378" s="362" t="s">
        <v>2415</v>
      </c>
      <c r="B378" s="457">
        <v>0</v>
      </c>
      <c r="C378" s="457">
        <v>0</v>
      </c>
      <c r="D378" s="457">
        <v>0</v>
      </c>
      <c r="E378" s="457">
        <v>0</v>
      </c>
      <c r="F378" s="457">
        <v>0</v>
      </c>
      <c r="G378" s="457">
        <v>0</v>
      </c>
      <c r="H378" s="457">
        <v>0</v>
      </c>
      <c r="I378" s="457">
        <v>0</v>
      </c>
      <c r="J378" s="457">
        <v>0</v>
      </c>
      <c r="K378" s="457">
        <v>0</v>
      </c>
      <c r="L378" s="457">
        <v>0</v>
      </c>
      <c r="M378" s="457">
        <v>0</v>
      </c>
      <c r="N378" s="457">
        <v>0</v>
      </c>
      <c r="O378" s="457">
        <v>0</v>
      </c>
      <c r="P378" s="457">
        <v>0</v>
      </c>
      <c r="Q378" s="457">
        <v>0</v>
      </c>
      <c r="R378" s="457">
        <v>0</v>
      </c>
      <c r="S378" s="457">
        <v>0</v>
      </c>
      <c r="T378" s="457">
        <v>0</v>
      </c>
      <c r="U378" s="457">
        <v>0</v>
      </c>
      <c r="V378" s="457">
        <v>0</v>
      </c>
      <c r="W378" s="457">
        <v>0</v>
      </c>
      <c r="X378" s="457">
        <v>0</v>
      </c>
      <c r="Y378" s="457">
        <v>0</v>
      </c>
      <c r="Z378" s="457">
        <v>0</v>
      </c>
      <c r="AA378" s="457">
        <v>0</v>
      </c>
      <c r="AB378" s="457">
        <v>0</v>
      </c>
      <c r="AC378" s="457">
        <v>0</v>
      </c>
      <c r="AD378" s="457">
        <v>0</v>
      </c>
      <c r="AE378" s="457">
        <v>0</v>
      </c>
      <c r="AF378" s="457">
        <v>0</v>
      </c>
      <c r="AG378" s="457">
        <v>0</v>
      </c>
      <c r="AH378" s="457">
        <v>0</v>
      </c>
      <c r="AI378" s="457">
        <v>0</v>
      </c>
      <c r="AJ378" s="457">
        <v>0</v>
      </c>
      <c r="AK378" s="457">
        <v>0</v>
      </c>
      <c r="AL378" s="457">
        <v>0</v>
      </c>
      <c r="AM378" s="457">
        <v>0</v>
      </c>
      <c r="AN378" s="457">
        <v>0</v>
      </c>
      <c r="AO378" s="457">
        <v>0</v>
      </c>
      <c r="AP378" s="457">
        <v>0</v>
      </c>
      <c r="AQ378" s="457">
        <v>0</v>
      </c>
      <c r="AR378" s="457">
        <v>0</v>
      </c>
      <c r="AS378" s="457">
        <v>0</v>
      </c>
      <c r="AT378" s="457">
        <v>0</v>
      </c>
      <c r="AU378" s="457">
        <v>0</v>
      </c>
      <c r="AV378" s="457">
        <v>0</v>
      </c>
      <c r="AW378" s="457">
        <v>0</v>
      </c>
      <c r="AX378" s="457">
        <v>0</v>
      </c>
      <c r="AY378" s="457">
        <v>0</v>
      </c>
      <c r="AZ378" s="457">
        <v>0</v>
      </c>
      <c r="BA378" s="457">
        <v>0</v>
      </c>
      <c r="BB378" s="457">
        <v>0</v>
      </c>
      <c r="BC378" s="457">
        <v>0</v>
      </c>
      <c r="BD378" s="457">
        <v>0</v>
      </c>
      <c r="BE378" s="457">
        <v>0</v>
      </c>
      <c r="BF378" s="457">
        <v>0</v>
      </c>
      <c r="BG378" s="457">
        <v>0</v>
      </c>
      <c r="BH378" s="457">
        <v>0</v>
      </c>
      <c r="BI378" s="457">
        <v>0</v>
      </c>
      <c r="BJ378" s="457">
        <v>0</v>
      </c>
      <c r="BK378" s="457">
        <v>0</v>
      </c>
      <c r="BL378" s="457">
        <v>0</v>
      </c>
      <c r="BM378" s="457">
        <v>0</v>
      </c>
      <c r="BN378" s="457">
        <v>0</v>
      </c>
      <c r="BO378" s="457">
        <v>0</v>
      </c>
      <c r="BP378" s="457">
        <v>0</v>
      </c>
      <c r="BQ378" s="457">
        <v>0</v>
      </c>
      <c r="BR378" s="457">
        <v>0</v>
      </c>
      <c r="BS378" s="457">
        <v>0</v>
      </c>
      <c r="BT378" s="457">
        <v>0</v>
      </c>
      <c r="BU378" s="457">
        <v>0</v>
      </c>
      <c r="BV378" s="457">
        <v>0</v>
      </c>
      <c r="BW378" s="457">
        <v>0</v>
      </c>
      <c r="BX378" s="457">
        <v>0</v>
      </c>
      <c r="BY378" s="457">
        <v>0</v>
      </c>
      <c r="BZ378" s="457">
        <v>0</v>
      </c>
      <c r="CA378" s="457">
        <v>0</v>
      </c>
      <c r="CB378" s="457">
        <v>0</v>
      </c>
      <c r="CC378" s="457">
        <v>0</v>
      </c>
      <c r="CD378" s="457">
        <v>0</v>
      </c>
      <c r="CE378" s="457">
        <v>0</v>
      </c>
      <c r="CF378" s="457">
        <v>0</v>
      </c>
      <c r="CG378" s="457">
        <v>0</v>
      </c>
      <c r="CH378" s="457">
        <v>0</v>
      </c>
      <c r="CI378" s="457">
        <v>0</v>
      </c>
      <c r="CJ378" s="457">
        <v>0</v>
      </c>
      <c r="CK378" s="457">
        <v>0</v>
      </c>
      <c r="CL378" s="457">
        <v>0</v>
      </c>
      <c r="CM378" s="457">
        <v>0</v>
      </c>
      <c r="CN378" s="457">
        <v>0</v>
      </c>
      <c r="CO378" s="457">
        <v>0</v>
      </c>
      <c r="CP378" s="457">
        <v>0</v>
      </c>
      <c r="CQ378" s="457">
        <v>0</v>
      </c>
      <c r="CR378" s="457">
        <v>0</v>
      </c>
      <c r="CS378" s="457">
        <v>0</v>
      </c>
      <c r="CT378" s="457">
        <v>0</v>
      </c>
      <c r="CU378" s="457">
        <v>0</v>
      </c>
      <c r="CV378" s="457">
        <v>0</v>
      </c>
      <c r="CW378" s="457">
        <v>0</v>
      </c>
      <c r="CX378" s="457">
        <v>0</v>
      </c>
      <c r="CY378" s="457">
        <v>0</v>
      </c>
      <c r="CZ378" s="457">
        <v>0</v>
      </c>
      <c r="DA378" s="457">
        <v>0</v>
      </c>
      <c r="DB378" s="457">
        <v>0</v>
      </c>
      <c r="DC378" s="457">
        <v>0</v>
      </c>
      <c r="DD378" s="457">
        <v>0</v>
      </c>
      <c r="DE378" s="457">
        <v>0</v>
      </c>
      <c r="DF378" s="457">
        <v>1008</v>
      </c>
      <c r="DG378" s="457">
        <v>0</v>
      </c>
      <c r="DH378" s="457">
        <v>0</v>
      </c>
      <c r="DI378" s="457">
        <v>0</v>
      </c>
      <c r="DJ378" s="457">
        <v>0</v>
      </c>
      <c r="DK378" s="457">
        <v>0</v>
      </c>
      <c r="DL378" s="457">
        <v>0</v>
      </c>
      <c r="DM378" s="457">
        <v>0</v>
      </c>
      <c r="DN378" s="457">
        <v>0</v>
      </c>
      <c r="DO378" s="457">
        <v>0</v>
      </c>
      <c r="DP378" s="457">
        <v>0</v>
      </c>
      <c r="DQ378" s="457">
        <v>0</v>
      </c>
      <c r="DR378" s="457">
        <v>19598</v>
      </c>
      <c r="DS378" s="457">
        <v>0</v>
      </c>
      <c r="DT378" s="457">
        <v>8488</v>
      </c>
      <c r="DU378" s="457">
        <v>0</v>
      </c>
      <c r="DV378" s="457">
        <v>10400</v>
      </c>
      <c r="DW378" s="457">
        <v>7498</v>
      </c>
      <c r="DX378" s="457">
        <v>0</v>
      </c>
      <c r="DY378" s="362">
        <v>0</v>
      </c>
      <c r="DZ378">
        <v>0</v>
      </c>
      <c r="EA378">
        <v>0</v>
      </c>
    </row>
    <row r="379" spans="1:131">
      <c r="A379" s="362" t="s">
        <v>2448</v>
      </c>
      <c r="B379" s="457">
        <v>0</v>
      </c>
      <c r="C379" s="457">
        <v>0</v>
      </c>
      <c r="D379" s="457">
        <v>0</v>
      </c>
      <c r="E379" s="457">
        <v>0</v>
      </c>
      <c r="F379" s="457">
        <v>0</v>
      </c>
      <c r="G379" s="457">
        <v>0</v>
      </c>
      <c r="H379" s="457">
        <v>0</v>
      </c>
      <c r="I379" s="457">
        <v>0</v>
      </c>
      <c r="J379" s="457">
        <v>0</v>
      </c>
      <c r="K379" s="457">
        <v>0</v>
      </c>
      <c r="L379" s="457">
        <v>0</v>
      </c>
      <c r="M379" s="457">
        <v>0</v>
      </c>
      <c r="N379" s="457">
        <v>0</v>
      </c>
      <c r="O379" s="457">
        <v>0</v>
      </c>
      <c r="P379" s="457">
        <v>0</v>
      </c>
      <c r="Q379" s="457">
        <v>0</v>
      </c>
      <c r="R379" s="457">
        <v>0</v>
      </c>
      <c r="S379" s="457">
        <v>0</v>
      </c>
      <c r="T379" s="457">
        <v>0</v>
      </c>
      <c r="U379" s="457">
        <v>0</v>
      </c>
      <c r="V379" s="457">
        <v>0</v>
      </c>
      <c r="W379" s="457">
        <v>0</v>
      </c>
      <c r="X379" s="457">
        <v>0</v>
      </c>
      <c r="Y379" s="457">
        <v>0</v>
      </c>
      <c r="Z379" s="457">
        <v>0</v>
      </c>
      <c r="AA379" s="457">
        <v>0</v>
      </c>
      <c r="AB379" s="457">
        <v>0</v>
      </c>
      <c r="AC379" s="457">
        <v>0</v>
      </c>
      <c r="AD379" s="457">
        <v>0</v>
      </c>
      <c r="AE379" s="457">
        <v>0</v>
      </c>
      <c r="AF379" s="457">
        <v>0</v>
      </c>
      <c r="AG379" s="457">
        <v>0</v>
      </c>
      <c r="AH379" s="457">
        <v>0</v>
      </c>
      <c r="AI379" s="457">
        <v>0</v>
      </c>
      <c r="AJ379" s="457">
        <v>0</v>
      </c>
      <c r="AK379" s="457">
        <v>0</v>
      </c>
      <c r="AL379" s="457">
        <v>0</v>
      </c>
      <c r="AM379" s="457">
        <v>0</v>
      </c>
      <c r="AN379" s="457">
        <v>0</v>
      </c>
      <c r="AO379" s="457">
        <v>0</v>
      </c>
      <c r="AP379" s="457">
        <v>0</v>
      </c>
      <c r="AQ379" s="457">
        <v>0</v>
      </c>
      <c r="AR379" s="457">
        <v>0</v>
      </c>
      <c r="AS379" s="457">
        <v>0</v>
      </c>
      <c r="AT379" s="457">
        <v>0</v>
      </c>
      <c r="AU379" s="457">
        <v>0</v>
      </c>
      <c r="AV379" s="457">
        <v>0</v>
      </c>
      <c r="AW379" s="457">
        <v>0</v>
      </c>
      <c r="AX379" s="457">
        <v>0</v>
      </c>
      <c r="AY379" s="457">
        <v>0</v>
      </c>
      <c r="AZ379" s="457">
        <v>0</v>
      </c>
      <c r="BA379" s="457">
        <v>0</v>
      </c>
      <c r="BB379" s="457">
        <v>0</v>
      </c>
      <c r="BC379" s="457">
        <v>0</v>
      </c>
      <c r="BD379" s="457">
        <v>0</v>
      </c>
      <c r="BE379" s="457">
        <v>0</v>
      </c>
      <c r="BF379" s="457">
        <v>0</v>
      </c>
      <c r="BG379" s="457">
        <v>0</v>
      </c>
      <c r="BH379" s="457">
        <v>0</v>
      </c>
      <c r="BI379" s="457">
        <v>0</v>
      </c>
      <c r="BJ379" s="457">
        <v>0</v>
      </c>
      <c r="BK379" s="457">
        <v>0</v>
      </c>
      <c r="BL379" s="457">
        <v>0</v>
      </c>
      <c r="BM379" s="457">
        <v>0</v>
      </c>
      <c r="BN379" s="457">
        <v>0</v>
      </c>
      <c r="BO379" s="457">
        <v>0</v>
      </c>
      <c r="BP379" s="457">
        <v>0</v>
      </c>
      <c r="BQ379" s="457">
        <v>0</v>
      </c>
      <c r="BR379" s="457">
        <v>0</v>
      </c>
      <c r="BS379" s="457">
        <v>0</v>
      </c>
      <c r="BT379" s="457">
        <v>0</v>
      </c>
      <c r="BU379" s="457">
        <v>0</v>
      </c>
      <c r="BV379" s="457">
        <v>0</v>
      </c>
      <c r="BW379" s="457">
        <v>0</v>
      </c>
      <c r="BX379" s="457">
        <v>0</v>
      </c>
      <c r="BY379" s="457">
        <v>0</v>
      </c>
      <c r="BZ379" s="457">
        <v>0</v>
      </c>
      <c r="CA379" s="457">
        <v>0</v>
      </c>
      <c r="CB379" s="457">
        <v>0</v>
      </c>
      <c r="CC379" s="457">
        <v>0</v>
      </c>
      <c r="CD379" s="457">
        <v>0</v>
      </c>
      <c r="CE379" s="457">
        <v>0</v>
      </c>
      <c r="CF379" s="457">
        <v>0</v>
      </c>
      <c r="CG379" s="457">
        <v>0</v>
      </c>
      <c r="CH379" s="457">
        <v>0</v>
      </c>
      <c r="CI379" s="457">
        <v>0</v>
      </c>
      <c r="CJ379" s="457">
        <v>0</v>
      </c>
      <c r="CK379" s="457">
        <v>0</v>
      </c>
      <c r="CL379" s="457">
        <v>0</v>
      </c>
      <c r="CM379" s="457">
        <v>0</v>
      </c>
      <c r="CN379" s="457">
        <v>0</v>
      </c>
      <c r="CO379" s="457">
        <v>0</v>
      </c>
      <c r="CP379" s="457">
        <v>0</v>
      </c>
      <c r="CQ379" s="457">
        <v>0</v>
      </c>
      <c r="CR379" s="457">
        <v>0</v>
      </c>
      <c r="CS379" s="457">
        <v>0</v>
      </c>
      <c r="CT379" s="457">
        <v>0</v>
      </c>
      <c r="CU379" s="457">
        <v>0</v>
      </c>
      <c r="CV379" s="457">
        <v>0</v>
      </c>
      <c r="CW379" s="457">
        <v>0</v>
      </c>
      <c r="CX379" s="457">
        <v>0</v>
      </c>
      <c r="CY379" s="457">
        <v>0</v>
      </c>
      <c r="CZ379" s="457">
        <v>0</v>
      </c>
      <c r="DA379" s="457">
        <v>0</v>
      </c>
      <c r="DB379" s="457">
        <v>0</v>
      </c>
      <c r="DC379" s="457">
        <v>0</v>
      </c>
      <c r="DD379" s="457">
        <v>0</v>
      </c>
      <c r="DE379" s="457">
        <v>0</v>
      </c>
      <c r="DF379" s="457">
        <v>5013</v>
      </c>
      <c r="DG379" s="457">
        <v>0</v>
      </c>
      <c r="DH379" s="457">
        <v>33</v>
      </c>
      <c r="DI379" s="457">
        <v>0</v>
      </c>
      <c r="DJ379" s="457">
        <v>0</v>
      </c>
      <c r="DK379" s="457">
        <v>0</v>
      </c>
      <c r="DL379" s="457">
        <v>0</v>
      </c>
      <c r="DM379" s="457">
        <v>0</v>
      </c>
      <c r="DN379" s="457">
        <v>0</v>
      </c>
      <c r="DO379" s="457">
        <v>0</v>
      </c>
      <c r="DP379" s="457">
        <v>0</v>
      </c>
      <c r="DQ379" s="457">
        <v>0</v>
      </c>
      <c r="DR379" s="457">
        <v>20913</v>
      </c>
      <c r="DS379" s="457">
        <v>0</v>
      </c>
      <c r="DT379" s="457">
        <v>19828</v>
      </c>
      <c r="DU379" s="457">
        <v>1126</v>
      </c>
      <c r="DV379" s="457">
        <v>24650</v>
      </c>
      <c r="DW379" s="457">
        <v>127</v>
      </c>
      <c r="DX379" s="457">
        <v>0</v>
      </c>
      <c r="DY379" s="362">
        <v>0</v>
      </c>
      <c r="DZ379">
        <v>0</v>
      </c>
      <c r="EA379">
        <v>0</v>
      </c>
    </row>
    <row r="380" spans="1:131">
      <c r="A380" s="362" t="s">
        <v>2478</v>
      </c>
      <c r="B380" s="457">
        <v>0</v>
      </c>
      <c r="C380" s="457">
        <v>0</v>
      </c>
      <c r="D380" s="457">
        <v>0</v>
      </c>
      <c r="E380" s="457">
        <v>0</v>
      </c>
      <c r="F380" s="457">
        <v>0</v>
      </c>
      <c r="G380" s="457">
        <v>0</v>
      </c>
      <c r="H380" s="457">
        <v>0</v>
      </c>
      <c r="I380" s="457">
        <v>0</v>
      </c>
      <c r="J380" s="457">
        <v>0</v>
      </c>
      <c r="K380" s="457">
        <v>0</v>
      </c>
      <c r="L380" s="457">
        <v>0</v>
      </c>
      <c r="M380" s="457">
        <v>0</v>
      </c>
      <c r="N380" s="457">
        <v>0</v>
      </c>
      <c r="O380" s="457">
        <v>0</v>
      </c>
      <c r="P380" s="457">
        <v>0</v>
      </c>
      <c r="Q380" s="457">
        <v>0</v>
      </c>
      <c r="R380" s="457">
        <v>0</v>
      </c>
      <c r="S380" s="457">
        <v>0</v>
      </c>
      <c r="T380" s="457">
        <v>0</v>
      </c>
      <c r="U380" s="457">
        <v>0</v>
      </c>
      <c r="V380" s="457">
        <v>0</v>
      </c>
      <c r="W380" s="457">
        <v>0</v>
      </c>
      <c r="X380" s="457">
        <v>0</v>
      </c>
      <c r="Y380" s="457">
        <v>0</v>
      </c>
      <c r="Z380" s="457">
        <v>0</v>
      </c>
      <c r="AA380" s="457">
        <v>0</v>
      </c>
      <c r="AB380" s="457">
        <v>0</v>
      </c>
      <c r="AC380" s="457">
        <v>0</v>
      </c>
      <c r="AD380" s="457">
        <v>0</v>
      </c>
      <c r="AE380" s="457">
        <v>0</v>
      </c>
      <c r="AF380" s="457">
        <v>0</v>
      </c>
      <c r="AG380" s="457">
        <v>0</v>
      </c>
      <c r="AH380" s="457">
        <v>0</v>
      </c>
      <c r="AI380" s="457">
        <v>0</v>
      </c>
      <c r="AJ380" s="457">
        <v>0</v>
      </c>
      <c r="AK380" s="457">
        <v>0</v>
      </c>
      <c r="AL380" s="457">
        <v>0</v>
      </c>
      <c r="AM380" s="457">
        <v>0</v>
      </c>
      <c r="AN380" s="457">
        <v>0</v>
      </c>
      <c r="AO380" s="457">
        <v>0</v>
      </c>
      <c r="AP380" s="457">
        <v>0</v>
      </c>
      <c r="AQ380" s="457">
        <v>0</v>
      </c>
      <c r="AR380" s="457">
        <v>0</v>
      </c>
      <c r="AS380" s="457">
        <v>0</v>
      </c>
      <c r="AT380" s="457">
        <v>0</v>
      </c>
      <c r="AU380" s="457">
        <v>0</v>
      </c>
      <c r="AV380" s="457">
        <v>0</v>
      </c>
      <c r="AW380" s="457">
        <v>0</v>
      </c>
      <c r="AX380" s="457">
        <v>0</v>
      </c>
      <c r="AY380" s="457">
        <v>0</v>
      </c>
      <c r="AZ380" s="457">
        <v>0</v>
      </c>
      <c r="BA380" s="457">
        <v>0</v>
      </c>
      <c r="BB380" s="457">
        <v>0</v>
      </c>
      <c r="BC380" s="457">
        <v>0</v>
      </c>
      <c r="BD380" s="457">
        <v>0</v>
      </c>
      <c r="BE380" s="457">
        <v>0</v>
      </c>
      <c r="BF380" s="457">
        <v>0</v>
      </c>
      <c r="BG380" s="457">
        <v>0</v>
      </c>
      <c r="BH380" s="457">
        <v>0</v>
      </c>
      <c r="BI380" s="457">
        <v>0</v>
      </c>
      <c r="BJ380" s="457">
        <v>0</v>
      </c>
      <c r="BK380" s="457">
        <v>0</v>
      </c>
      <c r="BL380" s="457">
        <v>0</v>
      </c>
      <c r="BM380" s="457">
        <v>0</v>
      </c>
      <c r="BN380" s="457">
        <v>0</v>
      </c>
      <c r="BO380" s="457">
        <v>0</v>
      </c>
      <c r="BP380" s="457">
        <v>0</v>
      </c>
      <c r="BQ380" s="457">
        <v>0</v>
      </c>
      <c r="BR380" s="457">
        <v>0</v>
      </c>
      <c r="BS380" s="457">
        <v>0</v>
      </c>
      <c r="BT380" s="457">
        <v>0</v>
      </c>
      <c r="BU380" s="457">
        <v>0</v>
      </c>
      <c r="BV380" s="457">
        <v>0</v>
      </c>
      <c r="BW380" s="457">
        <v>0</v>
      </c>
      <c r="BX380" s="457">
        <v>0</v>
      </c>
      <c r="BY380" s="457">
        <v>0</v>
      </c>
      <c r="BZ380" s="457">
        <v>0</v>
      </c>
      <c r="CA380" s="457">
        <v>0</v>
      </c>
      <c r="CB380" s="457">
        <v>0</v>
      </c>
      <c r="CC380" s="457">
        <v>0</v>
      </c>
      <c r="CD380" s="457">
        <v>0</v>
      </c>
      <c r="CE380" s="457">
        <v>0</v>
      </c>
      <c r="CF380" s="457">
        <v>0</v>
      </c>
      <c r="CG380" s="457">
        <v>0</v>
      </c>
      <c r="CH380" s="457">
        <v>0</v>
      </c>
      <c r="CI380" s="457">
        <v>0</v>
      </c>
      <c r="CJ380" s="457">
        <v>0</v>
      </c>
      <c r="CK380" s="457">
        <v>0</v>
      </c>
      <c r="CL380" s="457">
        <v>0</v>
      </c>
      <c r="CM380" s="457">
        <v>0</v>
      </c>
      <c r="CN380" s="457">
        <v>0</v>
      </c>
      <c r="CO380" s="457">
        <v>0</v>
      </c>
      <c r="CP380" s="457">
        <v>0</v>
      </c>
      <c r="CQ380" s="457">
        <v>0</v>
      </c>
      <c r="CR380" s="457">
        <v>0</v>
      </c>
      <c r="CS380" s="457">
        <v>0</v>
      </c>
      <c r="CT380" s="457">
        <v>0</v>
      </c>
      <c r="CU380" s="457">
        <v>0</v>
      </c>
      <c r="CV380" s="457">
        <v>0</v>
      </c>
      <c r="CW380" s="457">
        <v>0</v>
      </c>
      <c r="CX380" s="457">
        <v>0</v>
      </c>
      <c r="CY380" s="457">
        <v>0</v>
      </c>
      <c r="CZ380" s="457">
        <v>0</v>
      </c>
      <c r="DA380" s="457">
        <v>0</v>
      </c>
      <c r="DB380" s="457">
        <v>0</v>
      </c>
      <c r="DC380" s="457">
        <v>0</v>
      </c>
      <c r="DD380" s="457">
        <v>0</v>
      </c>
      <c r="DE380" s="457">
        <v>0</v>
      </c>
      <c r="DF380" s="457">
        <v>5852</v>
      </c>
      <c r="DG380" s="457">
        <v>0</v>
      </c>
      <c r="DH380" s="457">
        <v>93</v>
      </c>
      <c r="DI380" s="457">
        <v>0</v>
      </c>
      <c r="DJ380" s="457">
        <v>0</v>
      </c>
      <c r="DK380" s="457">
        <v>0</v>
      </c>
      <c r="DL380" s="457">
        <v>0</v>
      </c>
      <c r="DM380" s="457">
        <v>0</v>
      </c>
      <c r="DN380" s="457">
        <v>0</v>
      </c>
      <c r="DO380" s="457">
        <v>0</v>
      </c>
      <c r="DP380" s="457">
        <v>0</v>
      </c>
      <c r="DQ380" s="457">
        <v>0</v>
      </c>
      <c r="DR380" s="457">
        <v>3959</v>
      </c>
      <c r="DS380" s="457">
        <v>0</v>
      </c>
      <c r="DT380" s="457">
        <v>0</v>
      </c>
      <c r="DU380" s="457">
        <v>170</v>
      </c>
      <c r="DV380" s="457">
        <v>66189</v>
      </c>
      <c r="DW380" s="457">
        <v>8647</v>
      </c>
      <c r="DX380" s="457">
        <v>0</v>
      </c>
      <c r="DY380" s="362">
        <v>0</v>
      </c>
      <c r="DZ380">
        <v>0</v>
      </c>
      <c r="EA380">
        <v>0</v>
      </c>
    </row>
    <row r="381" spans="1:131">
      <c r="A381" s="362" t="s">
        <v>2511</v>
      </c>
      <c r="B381" s="457">
        <v>0</v>
      </c>
      <c r="C381" s="457">
        <v>0</v>
      </c>
      <c r="D381" s="457">
        <v>0</v>
      </c>
      <c r="E381" s="457">
        <v>0</v>
      </c>
      <c r="F381" s="457">
        <v>0</v>
      </c>
      <c r="G381" s="457">
        <v>0</v>
      </c>
      <c r="H381" s="457">
        <v>0</v>
      </c>
      <c r="I381" s="457">
        <v>0</v>
      </c>
      <c r="J381" s="457">
        <v>0</v>
      </c>
      <c r="K381" s="457">
        <v>0</v>
      </c>
      <c r="L381" s="457">
        <v>0</v>
      </c>
      <c r="M381" s="457">
        <v>0</v>
      </c>
      <c r="N381" s="457">
        <v>0</v>
      </c>
      <c r="O381" s="457">
        <v>0</v>
      </c>
      <c r="P381" s="457">
        <v>0</v>
      </c>
      <c r="Q381" s="457">
        <v>0</v>
      </c>
      <c r="R381" s="457">
        <v>0</v>
      </c>
      <c r="S381" s="457">
        <v>0</v>
      </c>
      <c r="T381" s="457">
        <v>0</v>
      </c>
      <c r="U381" s="457">
        <v>0</v>
      </c>
      <c r="V381" s="457">
        <v>0</v>
      </c>
      <c r="W381" s="457">
        <v>0</v>
      </c>
      <c r="X381" s="457">
        <v>0</v>
      </c>
      <c r="Y381" s="457">
        <v>0</v>
      </c>
      <c r="Z381" s="457">
        <v>0</v>
      </c>
      <c r="AA381" s="457">
        <v>0</v>
      </c>
      <c r="AB381" s="457">
        <v>0</v>
      </c>
      <c r="AC381" s="457">
        <v>0</v>
      </c>
      <c r="AD381" s="457">
        <v>0</v>
      </c>
      <c r="AE381" s="457">
        <v>0</v>
      </c>
      <c r="AF381" s="457">
        <v>0</v>
      </c>
      <c r="AG381" s="457">
        <v>0</v>
      </c>
      <c r="AH381" s="457">
        <v>0</v>
      </c>
      <c r="AI381" s="457">
        <v>0</v>
      </c>
      <c r="AJ381" s="457">
        <v>0</v>
      </c>
      <c r="AK381" s="457">
        <v>0</v>
      </c>
      <c r="AL381" s="457">
        <v>0</v>
      </c>
      <c r="AM381" s="457">
        <v>0</v>
      </c>
      <c r="AN381" s="457">
        <v>0</v>
      </c>
      <c r="AO381" s="457">
        <v>0</v>
      </c>
      <c r="AP381" s="457">
        <v>0</v>
      </c>
      <c r="AQ381" s="457">
        <v>0</v>
      </c>
      <c r="AR381" s="457">
        <v>0</v>
      </c>
      <c r="AS381" s="457">
        <v>0</v>
      </c>
      <c r="AT381" s="457">
        <v>0</v>
      </c>
      <c r="AU381" s="457">
        <v>0</v>
      </c>
      <c r="AV381" s="457">
        <v>0</v>
      </c>
      <c r="AW381" s="457">
        <v>0</v>
      </c>
      <c r="AX381" s="457">
        <v>0</v>
      </c>
      <c r="AY381" s="457">
        <v>0</v>
      </c>
      <c r="AZ381" s="457">
        <v>0</v>
      </c>
      <c r="BA381" s="457">
        <v>0</v>
      </c>
      <c r="BB381" s="457">
        <v>0</v>
      </c>
      <c r="BC381" s="457">
        <v>0</v>
      </c>
      <c r="BD381" s="457">
        <v>0</v>
      </c>
      <c r="BE381" s="457">
        <v>0</v>
      </c>
      <c r="BF381" s="457">
        <v>0</v>
      </c>
      <c r="BG381" s="457">
        <v>0</v>
      </c>
      <c r="BH381" s="457">
        <v>0</v>
      </c>
      <c r="BI381" s="457">
        <v>0</v>
      </c>
      <c r="BJ381" s="457">
        <v>0</v>
      </c>
      <c r="BK381" s="457">
        <v>0</v>
      </c>
      <c r="BL381" s="457">
        <v>0</v>
      </c>
      <c r="BM381" s="457">
        <v>0</v>
      </c>
      <c r="BN381" s="457">
        <v>0</v>
      </c>
      <c r="BO381" s="457">
        <v>0</v>
      </c>
      <c r="BP381" s="457">
        <v>0</v>
      </c>
      <c r="BQ381" s="457">
        <v>0</v>
      </c>
      <c r="BR381" s="457">
        <v>0</v>
      </c>
      <c r="BS381" s="457">
        <v>0</v>
      </c>
      <c r="BT381" s="457">
        <v>0</v>
      </c>
      <c r="BU381" s="457">
        <v>0</v>
      </c>
      <c r="BV381" s="457">
        <v>0</v>
      </c>
      <c r="BW381" s="457">
        <v>0</v>
      </c>
      <c r="BX381" s="457">
        <v>0</v>
      </c>
      <c r="BY381" s="457">
        <v>0</v>
      </c>
      <c r="BZ381" s="457">
        <v>0</v>
      </c>
      <c r="CA381" s="457">
        <v>0</v>
      </c>
      <c r="CB381" s="457">
        <v>0</v>
      </c>
      <c r="CC381" s="457">
        <v>0</v>
      </c>
      <c r="CD381" s="457">
        <v>0</v>
      </c>
      <c r="CE381" s="457">
        <v>0</v>
      </c>
      <c r="CF381" s="457">
        <v>0</v>
      </c>
      <c r="CG381" s="457">
        <v>0</v>
      </c>
      <c r="CH381" s="457">
        <v>0</v>
      </c>
      <c r="CI381" s="457">
        <v>0</v>
      </c>
      <c r="CJ381" s="457">
        <v>0</v>
      </c>
      <c r="CK381" s="457">
        <v>0</v>
      </c>
      <c r="CL381" s="457">
        <v>0</v>
      </c>
      <c r="CM381" s="457">
        <v>0</v>
      </c>
      <c r="CN381" s="457">
        <v>0</v>
      </c>
      <c r="CO381" s="457">
        <v>0</v>
      </c>
      <c r="CP381" s="457">
        <v>0</v>
      </c>
      <c r="CQ381" s="457">
        <v>0</v>
      </c>
      <c r="CR381" s="457">
        <v>0</v>
      </c>
      <c r="CS381" s="457">
        <v>0</v>
      </c>
      <c r="CT381" s="457">
        <v>0</v>
      </c>
      <c r="CU381" s="457">
        <v>0</v>
      </c>
      <c r="CV381" s="457">
        <v>0</v>
      </c>
      <c r="CW381" s="457">
        <v>0</v>
      </c>
      <c r="CX381" s="457">
        <v>0</v>
      </c>
      <c r="CY381" s="457">
        <v>0</v>
      </c>
      <c r="CZ381" s="457">
        <v>0</v>
      </c>
      <c r="DA381" s="457">
        <v>0</v>
      </c>
      <c r="DB381" s="457">
        <v>0</v>
      </c>
      <c r="DC381" s="457">
        <v>0</v>
      </c>
      <c r="DD381" s="457">
        <v>0</v>
      </c>
      <c r="DE381" s="457">
        <v>0</v>
      </c>
      <c r="DF381" s="457">
        <v>4261</v>
      </c>
      <c r="DG381" s="457">
        <v>0</v>
      </c>
      <c r="DH381" s="457">
        <v>123</v>
      </c>
      <c r="DI381" s="457">
        <v>0</v>
      </c>
      <c r="DJ381" s="457">
        <v>0</v>
      </c>
      <c r="DK381" s="457">
        <v>0</v>
      </c>
      <c r="DL381" s="457">
        <v>0</v>
      </c>
      <c r="DM381" s="457">
        <v>0</v>
      </c>
      <c r="DN381" s="457">
        <v>0</v>
      </c>
      <c r="DO381" s="457">
        <v>0</v>
      </c>
      <c r="DP381" s="457">
        <v>0</v>
      </c>
      <c r="DQ381" s="457">
        <v>0</v>
      </c>
      <c r="DR381" s="457">
        <v>12440</v>
      </c>
      <c r="DS381" s="457">
        <v>0</v>
      </c>
      <c r="DT381" s="457">
        <v>2000</v>
      </c>
      <c r="DU381" s="457">
        <v>12582</v>
      </c>
      <c r="DV381" s="457">
        <v>50122</v>
      </c>
      <c r="DW381" s="457">
        <v>194</v>
      </c>
      <c r="DX381" s="457">
        <v>0</v>
      </c>
      <c r="DY381" s="362">
        <v>0</v>
      </c>
      <c r="DZ381">
        <v>0</v>
      </c>
      <c r="EA381">
        <v>0</v>
      </c>
    </row>
    <row r="382" spans="1:131">
      <c r="A382" s="362" t="s">
        <v>2531</v>
      </c>
      <c r="B382" s="457">
        <v>0</v>
      </c>
      <c r="C382" s="457">
        <v>0</v>
      </c>
      <c r="D382" s="457">
        <v>0</v>
      </c>
      <c r="E382" s="457">
        <v>0</v>
      </c>
      <c r="F382" s="457">
        <v>0</v>
      </c>
      <c r="G382" s="457">
        <v>0</v>
      </c>
      <c r="H382" s="457">
        <v>0</v>
      </c>
      <c r="I382" s="457">
        <v>0</v>
      </c>
      <c r="J382" s="457">
        <v>0</v>
      </c>
      <c r="K382" s="457">
        <v>0</v>
      </c>
      <c r="L382" s="457">
        <v>0</v>
      </c>
      <c r="M382" s="457">
        <v>0</v>
      </c>
      <c r="N382" s="457">
        <v>0</v>
      </c>
      <c r="O382" s="457">
        <v>0</v>
      </c>
      <c r="P382" s="457">
        <v>0</v>
      </c>
      <c r="Q382" s="457">
        <v>0</v>
      </c>
      <c r="R382" s="457">
        <v>0</v>
      </c>
      <c r="S382" s="457">
        <v>0</v>
      </c>
      <c r="T382" s="457">
        <v>0</v>
      </c>
      <c r="U382" s="457">
        <v>0</v>
      </c>
      <c r="V382" s="457">
        <v>0</v>
      </c>
      <c r="W382" s="457">
        <v>0</v>
      </c>
      <c r="X382" s="457">
        <v>0</v>
      </c>
      <c r="Y382" s="457">
        <v>0</v>
      </c>
      <c r="Z382" s="457">
        <v>0</v>
      </c>
      <c r="AA382" s="457">
        <v>0</v>
      </c>
      <c r="AB382" s="457">
        <v>0</v>
      </c>
      <c r="AC382" s="457">
        <v>0</v>
      </c>
      <c r="AD382" s="457">
        <v>0</v>
      </c>
      <c r="AE382" s="457">
        <v>0</v>
      </c>
      <c r="AF382" s="457">
        <v>0</v>
      </c>
      <c r="AG382" s="457">
        <v>0</v>
      </c>
      <c r="AH382" s="457">
        <v>0</v>
      </c>
      <c r="AI382" s="457">
        <v>0</v>
      </c>
      <c r="AJ382" s="457">
        <v>0</v>
      </c>
      <c r="AK382" s="457">
        <v>0</v>
      </c>
      <c r="AL382" s="457">
        <v>0</v>
      </c>
      <c r="AM382" s="457">
        <v>0</v>
      </c>
      <c r="AN382" s="457">
        <v>0</v>
      </c>
      <c r="AO382" s="457">
        <v>0</v>
      </c>
      <c r="AP382" s="457">
        <v>0</v>
      </c>
      <c r="AQ382" s="457">
        <v>0</v>
      </c>
      <c r="AR382" s="457">
        <v>0</v>
      </c>
      <c r="AS382" s="457">
        <v>0</v>
      </c>
      <c r="AT382" s="457">
        <v>0</v>
      </c>
      <c r="AU382" s="457">
        <v>0</v>
      </c>
      <c r="AV382" s="457">
        <v>0</v>
      </c>
      <c r="AW382" s="457">
        <v>0</v>
      </c>
      <c r="AX382" s="457">
        <v>0</v>
      </c>
      <c r="AY382" s="457">
        <v>0</v>
      </c>
      <c r="AZ382" s="457">
        <v>0</v>
      </c>
      <c r="BA382" s="457">
        <v>0</v>
      </c>
      <c r="BB382" s="457">
        <v>0</v>
      </c>
      <c r="BC382" s="457">
        <v>0</v>
      </c>
      <c r="BD382" s="457">
        <v>0</v>
      </c>
      <c r="BE382" s="457">
        <v>0</v>
      </c>
      <c r="BF382" s="457">
        <v>0</v>
      </c>
      <c r="BG382" s="457">
        <v>0</v>
      </c>
      <c r="BH382" s="457">
        <v>0</v>
      </c>
      <c r="BI382" s="457">
        <v>0</v>
      </c>
      <c r="BJ382" s="457">
        <v>0</v>
      </c>
      <c r="BK382" s="457">
        <v>0</v>
      </c>
      <c r="BL382" s="457">
        <v>0</v>
      </c>
      <c r="BM382" s="457">
        <v>0</v>
      </c>
      <c r="BN382" s="457">
        <v>0</v>
      </c>
      <c r="BO382" s="457">
        <v>0</v>
      </c>
      <c r="BP382" s="457">
        <v>0</v>
      </c>
      <c r="BQ382" s="457">
        <v>0</v>
      </c>
      <c r="BR382" s="457">
        <v>0</v>
      </c>
      <c r="BS382" s="457">
        <v>0</v>
      </c>
      <c r="BT382" s="457">
        <v>0</v>
      </c>
      <c r="BU382" s="457">
        <v>0</v>
      </c>
      <c r="BV382" s="457">
        <v>0</v>
      </c>
      <c r="BW382" s="457">
        <v>0</v>
      </c>
      <c r="BX382" s="457">
        <v>0</v>
      </c>
      <c r="BY382" s="457">
        <v>0</v>
      </c>
      <c r="BZ382" s="457">
        <v>0</v>
      </c>
      <c r="CA382" s="457">
        <v>0</v>
      </c>
      <c r="CB382" s="457">
        <v>0</v>
      </c>
      <c r="CC382" s="457">
        <v>0</v>
      </c>
      <c r="CD382" s="457">
        <v>0</v>
      </c>
      <c r="CE382" s="457">
        <v>0</v>
      </c>
      <c r="CF382" s="457">
        <v>0</v>
      </c>
      <c r="CG382" s="457">
        <v>0</v>
      </c>
      <c r="CH382" s="457">
        <v>0</v>
      </c>
      <c r="CI382" s="457">
        <v>0</v>
      </c>
      <c r="CJ382" s="457">
        <v>0</v>
      </c>
      <c r="CK382" s="457">
        <v>0</v>
      </c>
      <c r="CL382" s="457">
        <v>0</v>
      </c>
      <c r="CM382" s="457">
        <v>0</v>
      </c>
      <c r="CN382" s="457">
        <v>0</v>
      </c>
      <c r="CO382" s="457">
        <v>0</v>
      </c>
      <c r="CP382" s="457">
        <v>0</v>
      </c>
      <c r="CQ382" s="457">
        <v>0</v>
      </c>
      <c r="CR382" s="457">
        <v>0</v>
      </c>
      <c r="CS382" s="457">
        <v>0</v>
      </c>
      <c r="CT382" s="457">
        <v>0</v>
      </c>
      <c r="CU382" s="457">
        <v>0</v>
      </c>
      <c r="CV382" s="457">
        <v>0</v>
      </c>
      <c r="CW382" s="457">
        <v>0</v>
      </c>
      <c r="CX382" s="457">
        <v>0</v>
      </c>
      <c r="CY382" s="457">
        <v>0</v>
      </c>
      <c r="CZ382" s="457">
        <v>0</v>
      </c>
      <c r="DA382" s="457">
        <v>0</v>
      </c>
      <c r="DB382" s="457">
        <v>0</v>
      </c>
      <c r="DC382" s="457">
        <v>0</v>
      </c>
      <c r="DD382" s="457">
        <v>0</v>
      </c>
      <c r="DE382" s="457">
        <v>0</v>
      </c>
      <c r="DF382" s="457">
        <v>6186</v>
      </c>
      <c r="DG382" s="457">
        <v>0</v>
      </c>
      <c r="DH382" s="457">
        <v>554</v>
      </c>
      <c r="DI382" s="457">
        <v>0</v>
      </c>
      <c r="DJ382" s="457">
        <v>0</v>
      </c>
      <c r="DK382" s="457">
        <v>0</v>
      </c>
      <c r="DL382" s="457">
        <v>0</v>
      </c>
      <c r="DM382" s="457">
        <v>0</v>
      </c>
      <c r="DN382" s="457">
        <v>0</v>
      </c>
      <c r="DO382" s="457">
        <v>0</v>
      </c>
      <c r="DP382" s="457">
        <v>0</v>
      </c>
      <c r="DQ382" s="457">
        <v>0</v>
      </c>
      <c r="DR382" s="457">
        <v>17491</v>
      </c>
      <c r="DS382" s="457">
        <v>0</v>
      </c>
      <c r="DT382" s="457">
        <v>10168</v>
      </c>
      <c r="DU382" s="457">
        <v>50</v>
      </c>
      <c r="DV382" s="457">
        <v>24424</v>
      </c>
      <c r="DW382" s="457">
        <v>0</v>
      </c>
      <c r="DX382" s="457">
        <v>0</v>
      </c>
      <c r="DY382" s="362">
        <v>0</v>
      </c>
      <c r="DZ382">
        <v>0</v>
      </c>
      <c r="EA382">
        <v>0</v>
      </c>
    </row>
    <row r="383" spans="1:131">
      <c r="A383" s="362" t="s">
        <v>2687</v>
      </c>
      <c r="B383" s="457">
        <v>0</v>
      </c>
      <c r="C383" s="457">
        <v>0</v>
      </c>
      <c r="D383" s="457">
        <v>0</v>
      </c>
      <c r="E383" s="457">
        <v>0</v>
      </c>
      <c r="F383" s="457">
        <v>0</v>
      </c>
      <c r="G383" s="457">
        <v>0</v>
      </c>
      <c r="H383" s="457">
        <v>0</v>
      </c>
      <c r="I383" s="457">
        <v>0</v>
      </c>
      <c r="J383" s="457">
        <v>0</v>
      </c>
      <c r="K383" s="457">
        <v>0</v>
      </c>
      <c r="L383" s="457">
        <v>0</v>
      </c>
      <c r="M383" s="457">
        <v>0</v>
      </c>
      <c r="N383" s="457">
        <v>0</v>
      </c>
      <c r="O383" s="457">
        <v>0</v>
      </c>
      <c r="P383" s="457">
        <v>0</v>
      </c>
      <c r="Q383" s="457">
        <v>0</v>
      </c>
      <c r="R383" s="457">
        <v>0</v>
      </c>
      <c r="S383" s="457">
        <v>0</v>
      </c>
      <c r="T383" s="457">
        <v>0</v>
      </c>
      <c r="U383" s="457">
        <v>0</v>
      </c>
      <c r="V383" s="457">
        <v>0</v>
      </c>
      <c r="W383" s="457">
        <v>0</v>
      </c>
      <c r="X383" s="457">
        <v>0</v>
      </c>
      <c r="Y383" s="457">
        <v>0</v>
      </c>
      <c r="Z383" s="457">
        <v>0</v>
      </c>
      <c r="AA383" s="457">
        <v>0</v>
      </c>
      <c r="AB383" s="457">
        <v>0</v>
      </c>
      <c r="AC383" s="457">
        <v>0</v>
      </c>
      <c r="AD383" s="457">
        <v>0</v>
      </c>
      <c r="AE383" s="457">
        <v>0</v>
      </c>
      <c r="AF383" s="457">
        <v>0</v>
      </c>
      <c r="AG383" s="457">
        <v>0</v>
      </c>
      <c r="AH383" s="457">
        <v>0</v>
      </c>
      <c r="AI383" s="457">
        <v>0</v>
      </c>
      <c r="AJ383" s="457">
        <v>0</v>
      </c>
      <c r="AK383" s="457">
        <v>0</v>
      </c>
      <c r="AL383" s="457">
        <v>0</v>
      </c>
      <c r="AM383" s="457">
        <v>0</v>
      </c>
      <c r="AN383" s="457">
        <v>0</v>
      </c>
      <c r="AO383" s="457">
        <v>0</v>
      </c>
      <c r="AP383" s="457">
        <v>0</v>
      </c>
      <c r="AQ383" s="457">
        <v>0</v>
      </c>
      <c r="AR383" s="457">
        <v>0</v>
      </c>
      <c r="AS383" s="457">
        <v>0</v>
      </c>
      <c r="AT383" s="457">
        <v>0</v>
      </c>
      <c r="AU383" s="457">
        <v>0</v>
      </c>
      <c r="AV383" s="457">
        <v>0</v>
      </c>
      <c r="AW383" s="457">
        <v>0</v>
      </c>
      <c r="AX383" s="457">
        <v>0</v>
      </c>
      <c r="AY383" s="457">
        <v>0</v>
      </c>
      <c r="AZ383" s="457">
        <v>0</v>
      </c>
      <c r="BA383" s="457">
        <v>0</v>
      </c>
      <c r="BB383" s="457">
        <v>0</v>
      </c>
      <c r="BC383" s="457">
        <v>0</v>
      </c>
      <c r="BD383" s="457">
        <v>0</v>
      </c>
      <c r="BE383" s="457">
        <v>0</v>
      </c>
      <c r="BF383" s="457">
        <v>0</v>
      </c>
      <c r="BG383" s="457">
        <v>0</v>
      </c>
      <c r="BH383" s="457">
        <v>0</v>
      </c>
      <c r="BI383" s="457">
        <v>0</v>
      </c>
      <c r="BJ383" s="457">
        <v>0</v>
      </c>
      <c r="BK383" s="457">
        <v>0</v>
      </c>
      <c r="BL383" s="457">
        <v>0</v>
      </c>
      <c r="BM383" s="457">
        <v>0</v>
      </c>
      <c r="BN383" s="457">
        <v>0</v>
      </c>
      <c r="BO383" s="457">
        <v>0</v>
      </c>
      <c r="BP383" s="457">
        <v>0</v>
      </c>
      <c r="BQ383" s="457">
        <v>0</v>
      </c>
      <c r="BR383" s="457">
        <v>0</v>
      </c>
      <c r="BS383" s="457">
        <v>0</v>
      </c>
      <c r="BT383" s="457">
        <v>0</v>
      </c>
      <c r="BU383" s="457">
        <v>0</v>
      </c>
      <c r="BV383" s="457">
        <v>0</v>
      </c>
      <c r="BW383" s="457">
        <v>0</v>
      </c>
      <c r="BX383" s="457">
        <v>0</v>
      </c>
      <c r="BY383" s="457">
        <v>0</v>
      </c>
      <c r="BZ383" s="457">
        <v>0</v>
      </c>
      <c r="CA383" s="457">
        <v>0</v>
      </c>
      <c r="CB383" s="457">
        <v>0</v>
      </c>
      <c r="CC383" s="457">
        <v>0</v>
      </c>
      <c r="CD383" s="457">
        <v>0</v>
      </c>
      <c r="CE383" s="457">
        <v>0</v>
      </c>
      <c r="CF383" s="457">
        <v>0</v>
      </c>
      <c r="CG383" s="457">
        <v>0</v>
      </c>
      <c r="CH383" s="457">
        <v>0</v>
      </c>
      <c r="CI383" s="457">
        <v>0</v>
      </c>
      <c r="CJ383" s="457">
        <v>0</v>
      </c>
      <c r="CK383" s="457">
        <v>0</v>
      </c>
      <c r="CL383" s="457">
        <v>0</v>
      </c>
      <c r="CM383" s="457">
        <v>0</v>
      </c>
      <c r="CN383" s="457">
        <v>0</v>
      </c>
      <c r="CO383" s="457">
        <v>0</v>
      </c>
      <c r="CP383" s="457">
        <v>0</v>
      </c>
      <c r="CQ383" s="457">
        <v>0</v>
      </c>
      <c r="CR383" s="457">
        <v>0</v>
      </c>
      <c r="CS383" s="457">
        <v>0</v>
      </c>
      <c r="CT383" s="457">
        <v>0</v>
      </c>
      <c r="CU383" s="457">
        <v>0</v>
      </c>
      <c r="CV383" s="457">
        <v>0</v>
      </c>
      <c r="CW383" s="457">
        <v>0</v>
      </c>
      <c r="CX383" s="457">
        <v>0</v>
      </c>
      <c r="CY383" s="457">
        <v>0</v>
      </c>
      <c r="CZ383" s="457">
        <v>0</v>
      </c>
      <c r="DA383" s="457">
        <v>0</v>
      </c>
      <c r="DB383" s="457">
        <v>0</v>
      </c>
      <c r="DC383" s="457">
        <v>0</v>
      </c>
      <c r="DD383" s="457">
        <v>0</v>
      </c>
      <c r="DE383" s="457">
        <v>0</v>
      </c>
      <c r="DF383" s="457">
        <v>2433</v>
      </c>
      <c r="DG383" s="457">
        <v>0</v>
      </c>
      <c r="DH383" s="457">
        <v>3252</v>
      </c>
      <c r="DI383" s="457">
        <v>0</v>
      </c>
      <c r="DJ383" s="457">
        <v>0</v>
      </c>
      <c r="DK383" s="457">
        <v>0</v>
      </c>
      <c r="DL383" s="457">
        <v>0</v>
      </c>
      <c r="DM383" s="457">
        <v>0</v>
      </c>
      <c r="DN383" s="457">
        <v>0</v>
      </c>
      <c r="DO383" s="457">
        <v>0</v>
      </c>
      <c r="DP383" s="457">
        <v>0</v>
      </c>
      <c r="DQ383" s="457">
        <v>0</v>
      </c>
      <c r="DR383" s="457">
        <v>9774</v>
      </c>
      <c r="DS383" s="457">
        <v>0</v>
      </c>
      <c r="DT383" s="457">
        <v>2970</v>
      </c>
      <c r="DU383" s="457">
        <v>0</v>
      </c>
      <c r="DV383" s="457">
        <v>5586</v>
      </c>
      <c r="DW383" s="457">
        <v>2099</v>
      </c>
      <c r="DX383" s="457">
        <v>0</v>
      </c>
      <c r="DY383" s="362">
        <v>0</v>
      </c>
      <c r="DZ383">
        <v>0</v>
      </c>
      <c r="EA383">
        <v>0</v>
      </c>
    </row>
    <row r="384" spans="1:131">
      <c r="A384" s="362" t="s">
        <v>2711</v>
      </c>
      <c r="B384" s="457">
        <v>0</v>
      </c>
      <c r="C384" s="457">
        <v>0</v>
      </c>
      <c r="D384" s="457">
        <v>0</v>
      </c>
      <c r="E384" s="457">
        <v>0</v>
      </c>
      <c r="F384" s="457">
        <v>0</v>
      </c>
      <c r="G384" s="457">
        <v>0</v>
      </c>
      <c r="H384" s="457">
        <v>0</v>
      </c>
      <c r="I384" s="457">
        <v>0</v>
      </c>
      <c r="J384" s="457">
        <v>0</v>
      </c>
      <c r="K384" s="457">
        <v>0</v>
      </c>
      <c r="L384" s="457">
        <v>0</v>
      </c>
      <c r="M384" s="457">
        <v>0</v>
      </c>
      <c r="N384" s="457">
        <v>0</v>
      </c>
      <c r="O384" s="457">
        <v>0</v>
      </c>
      <c r="P384" s="457">
        <v>0</v>
      </c>
      <c r="Q384" s="457">
        <v>0</v>
      </c>
      <c r="R384" s="457">
        <v>0</v>
      </c>
      <c r="S384" s="457">
        <v>0</v>
      </c>
      <c r="T384" s="457">
        <v>0</v>
      </c>
      <c r="U384" s="457">
        <v>0</v>
      </c>
      <c r="V384" s="457">
        <v>0</v>
      </c>
      <c r="W384" s="457">
        <v>0</v>
      </c>
      <c r="X384" s="457">
        <v>0</v>
      </c>
      <c r="Y384" s="457">
        <v>0</v>
      </c>
      <c r="Z384" s="457">
        <v>0</v>
      </c>
      <c r="AA384" s="457">
        <v>0</v>
      </c>
      <c r="AB384" s="457">
        <v>0</v>
      </c>
      <c r="AC384" s="457">
        <v>0</v>
      </c>
      <c r="AD384" s="457">
        <v>0</v>
      </c>
      <c r="AE384" s="457">
        <v>0</v>
      </c>
      <c r="AF384" s="457">
        <v>0</v>
      </c>
      <c r="AG384" s="457">
        <v>0</v>
      </c>
      <c r="AH384" s="457">
        <v>0</v>
      </c>
      <c r="AI384" s="457">
        <v>0</v>
      </c>
      <c r="AJ384" s="457">
        <v>0</v>
      </c>
      <c r="AK384" s="457">
        <v>0</v>
      </c>
      <c r="AL384" s="457">
        <v>0</v>
      </c>
      <c r="AM384" s="457">
        <v>0</v>
      </c>
      <c r="AN384" s="457">
        <v>0</v>
      </c>
      <c r="AO384" s="457">
        <v>0</v>
      </c>
      <c r="AP384" s="457">
        <v>0</v>
      </c>
      <c r="AQ384" s="457">
        <v>0</v>
      </c>
      <c r="AR384" s="457">
        <v>0</v>
      </c>
      <c r="AS384" s="457">
        <v>0</v>
      </c>
      <c r="AT384" s="457">
        <v>0</v>
      </c>
      <c r="AU384" s="457">
        <v>0</v>
      </c>
      <c r="AV384" s="457">
        <v>0</v>
      </c>
      <c r="AW384" s="457">
        <v>0</v>
      </c>
      <c r="AX384" s="457">
        <v>0</v>
      </c>
      <c r="AY384" s="457">
        <v>0</v>
      </c>
      <c r="AZ384" s="457">
        <v>0</v>
      </c>
      <c r="BA384" s="457">
        <v>0</v>
      </c>
      <c r="BB384" s="457">
        <v>0</v>
      </c>
      <c r="BC384" s="457">
        <v>0</v>
      </c>
      <c r="BD384" s="457">
        <v>0</v>
      </c>
      <c r="BE384" s="457">
        <v>0</v>
      </c>
      <c r="BF384" s="457">
        <v>0</v>
      </c>
      <c r="BG384" s="457">
        <v>0</v>
      </c>
      <c r="BH384" s="457">
        <v>0</v>
      </c>
      <c r="BI384" s="457">
        <v>0</v>
      </c>
      <c r="BJ384" s="457">
        <v>0</v>
      </c>
      <c r="BK384" s="457">
        <v>0</v>
      </c>
      <c r="BL384" s="457">
        <v>0</v>
      </c>
      <c r="BM384" s="457">
        <v>0</v>
      </c>
      <c r="BN384" s="457">
        <v>0</v>
      </c>
      <c r="BO384" s="457">
        <v>0</v>
      </c>
      <c r="BP384" s="457">
        <v>0</v>
      </c>
      <c r="BQ384" s="457">
        <v>0</v>
      </c>
      <c r="BR384" s="457">
        <v>0</v>
      </c>
      <c r="BS384" s="457">
        <v>0</v>
      </c>
      <c r="BT384" s="457">
        <v>0</v>
      </c>
      <c r="BU384" s="457">
        <v>0</v>
      </c>
      <c r="BV384" s="457">
        <v>0</v>
      </c>
      <c r="BW384" s="457">
        <v>0</v>
      </c>
      <c r="BX384" s="457">
        <v>0</v>
      </c>
      <c r="BY384" s="457">
        <v>0</v>
      </c>
      <c r="BZ384" s="457">
        <v>0</v>
      </c>
      <c r="CA384" s="457">
        <v>0</v>
      </c>
      <c r="CB384" s="457">
        <v>0</v>
      </c>
      <c r="CC384" s="457">
        <v>0</v>
      </c>
      <c r="CD384" s="457">
        <v>0</v>
      </c>
      <c r="CE384" s="457">
        <v>0</v>
      </c>
      <c r="CF384" s="457">
        <v>0</v>
      </c>
      <c r="CG384" s="457">
        <v>0</v>
      </c>
      <c r="CH384" s="457">
        <v>0</v>
      </c>
      <c r="CI384" s="457">
        <v>0</v>
      </c>
      <c r="CJ384" s="457">
        <v>0</v>
      </c>
      <c r="CK384" s="457">
        <v>0</v>
      </c>
      <c r="CL384" s="457">
        <v>0</v>
      </c>
      <c r="CM384" s="457">
        <v>0</v>
      </c>
      <c r="CN384" s="457">
        <v>0</v>
      </c>
      <c r="CO384" s="457">
        <v>0</v>
      </c>
      <c r="CP384" s="457">
        <v>0</v>
      </c>
      <c r="CQ384" s="457">
        <v>0</v>
      </c>
      <c r="CR384" s="457">
        <v>0</v>
      </c>
      <c r="CS384" s="457">
        <v>0</v>
      </c>
      <c r="CT384" s="457">
        <v>82</v>
      </c>
      <c r="CU384" s="457">
        <v>0</v>
      </c>
      <c r="CV384" s="457">
        <v>0</v>
      </c>
      <c r="CW384" s="457">
        <v>0</v>
      </c>
      <c r="CX384" s="457">
        <v>0</v>
      </c>
      <c r="CY384" s="457">
        <v>0</v>
      </c>
      <c r="CZ384" s="457">
        <v>0</v>
      </c>
      <c r="DA384" s="457">
        <v>0</v>
      </c>
      <c r="DB384" s="457">
        <v>0</v>
      </c>
      <c r="DC384" s="457">
        <v>0</v>
      </c>
      <c r="DD384" s="457">
        <v>0</v>
      </c>
      <c r="DE384" s="457">
        <v>0</v>
      </c>
      <c r="DF384" s="457">
        <v>4560</v>
      </c>
      <c r="DG384" s="457">
        <v>0</v>
      </c>
      <c r="DH384" s="457">
        <v>49</v>
      </c>
      <c r="DI384" s="457">
        <v>0</v>
      </c>
      <c r="DJ384" s="457">
        <v>0</v>
      </c>
      <c r="DK384" s="457">
        <v>0</v>
      </c>
      <c r="DL384" s="457">
        <v>0</v>
      </c>
      <c r="DM384" s="457">
        <v>0</v>
      </c>
      <c r="DN384" s="457">
        <v>0</v>
      </c>
      <c r="DO384" s="457">
        <v>0</v>
      </c>
      <c r="DP384" s="457">
        <v>0</v>
      </c>
      <c r="DQ384" s="457">
        <v>0</v>
      </c>
      <c r="DR384" s="457">
        <v>36473</v>
      </c>
      <c r="DS384" s="457">
        <v>0</v>
      </c>
      <c r="DT384" s="457">
        <v>28900</v>
      </c>
      <c r="DU384" s="457">
        <v>0</v>
      </c>
      <c r="DV384" s="457">
        <v>9500</v>
      </c>
      <c r="DW384" s="457">
        <v>0</v>
      </c>
      <c r="DX384" s="457">
        <v>0</v>
      </c>
      <c r="DY384" s="362">
        <v>0</v>
      </c>
      <c r="DZ384">
        <v>0</v>
      </c>
      <c r="EA384">
        <v>0</v>
      </c>
    </row>
    <row r="385" spans="1:131">
      <c r="A385" s="362" t="s">
        <v>2819</v>
      </c>
      <c r="B385" s="457">
        <v>0</v>
      </c>
      <c r="C385" s="457">
        <v>0</v>
      </c>
      <c r="D385" s="457">
        <v>0</v>
      </c>
      <c r="E385" s="457">
        <v>0</v>
      </c>
      <c r="F385" s="457">
        <v>0</v>
      </c>
      <c r="G385" s="457">
        <v>0</v>
      </c>
      <c r="H385" s="457">
        <v>0</v>
      </c>
      <c r="I385" s="457">
        <v>0</v>
      </c>
      <c r="J385" s="457">
        <v>0</v>
      </c>
      <c r="K385" s="457">
        <v>0</v>
      </c>
      <c r="L385" s="457">
        <v>0</v>
      </c>
      <c r="M385" s="457">
        <v>0</v>
      </c>
      <c r="N385" s="457">
        <v>0</v>
      </c>
      <c r="O385" s="457">
        <v>0</v>
      </c>
      <c r="P385" s="457">
        <v>0</v>
      </c>
      <c r="Q385" s="457">
        <v>0</v>
      </c>
      <c r="R385" s="457">
        <v>0</v>
      </c>
      <c r="S385" s="457">
        <v>0</v>
      </c>
      <c r="T385" s="457">
        <v>0</v>
      </c>
      <c r="U385" s="457">
        <v>0</v>
      </c>
      <c r="V385" s="457">
        <v>0</v>
      </c>
      <c r="W385" s="457">
        <v>0</v>
      </c>
      <c r="X385" s="457">
        <v>0</v>
      </c>
      <c r="Y385" s="457">
        <v>0</v>
      </c>
      <c r="Z385" s="457">
        <v>0</v>
      </c>
      <c r="AA385" s="457">
        <v>0</v>
      </c>
      <c r="AB385" s="457">
        <v>0</v>
      </c>
      <c r="AC385" s="457">
        <v>0</v>
      </c>
      <c r="AD385" s="457">
        <v>0</v>
      </c>
      <c r="AE385" s="457">
        <v>0</v>
      </c>
      <c r="AF385" s="457">
        <v>0</v>
      </c>
      <c r="AG385" s="457">
        <v>0</v>
      </c>
      <c r="AH385" s="457">
        <v>0</v>
      </c>
      <c r="AI385" s="457">
        <v>0</v>
      </c>
      <c r="AJ385" s="457">
        <v>0</v>
      </c>
      <c r="AK385" s="457">
        <v>0</v>
      </c>
      <c r="AL385" s="457">
        <v>0</v>
      </c>
      <c r="AM385" s="457">
        <v>0</v>
      </c>
      <c r="AN385" s="457">
        <v>0</v>
      </c>
      <c r="AO385" s="457">
        <v>0</v>
      </c>
      <c r="AP385" s="457">
        <v>0</v>
      </c>
      <c r="AQ385" s="457">
        <v>0</v>
      </c>
      <c r="AR385" s="457">
        <v>0</v>
      </c>
      <c r="AS385" s="457">
        <v>0</v>
      </c>
      <c r="AT385" s="457">
        <v>0</v>
      </c>
      <c r="AU385" s="457">
        <v>0</v>
      </c>
      <c r="AV385" s="457">
        <v>0</v>
      </c>
      <c r="AW385" s="457">
        <v>0</v>
      </c>
      <c r="AX385" s="457">
        <v>0</v>
      </c>
      <c r="AY385" s="457">
        <v>0</v>
      </c>
      <c r="AZ385" s="457">
        <v>0</v>
      </c>
      <c r="BA385" s="457">
        <v>0</v>
      </c>
      <c r="BB385" s="457">
        <v>0</v>
      </c>
      <c r="BC385" s="457">
        <v>0</v>
      </c>
      <c r="BD385" s="457">
        <v>0</v>
      </c>
      <c r="BE385" s="457">
        <v>0</v>
      </c>
      <c r="BF385" s="457">
        <v>0</v>
      </c>
      <c r="BG385" s="457">
        <v>0</v>
      </c>
      <c r="BH385" s="457">
        <v>0</v>
      </c>
      <c r="BI385" s="457">
        <v>0</v>
      </c>
      <c r="BJ385" s="457">
        <v>0</v>
      </c>
      <c r="BK385" s="457">
        <v>0</v>
      </c>
      <c r="BL385" s="457">
        <v>0</v>
      </c>
      <c r="BM385" s="457">
        <v>0</v>
      </c>
      <c r="BN385" s="457">
        <v>0</v>
      </c>
      <c r="BO385" s="457">
        <v>0</v>
      </c>
      <c r="BP385" s="457">
        <v>0</v>
      </c>
      <c r="BQ385" s="457">
        <v>0</v>
      </c>
      <c r="BR385" s="457">
        <v>0</v>
      </c>
      <c r="BS385" s="457">
        <v>0</v>
      </c>
      <c r="BT385" s="457">
        <v>0</v>
      </c>
      <c r="BU385" s="457">
        <v>0</v>
      </c>
      <c r="BV385" s="457">
        <v>0</v>
      </c>
      <c r="BW385" s="457">
        <v>0</v>
      </c>
      <c r="BX385" s="457">
        <v>0</v>
      </c>
      <c r="BY385" s="457">
        <v>0</v>
      </c>
      <c r="BZ385" s="457">
        <v>0</v>
      </c>
      <c r="CA385" s="457">
        <v>0</v>
      </c>
      <c r="CB385" s="457">
        <v>0</v>
      </c>
      <c r="CC385" s="457">
        <v>0</v>
      </c>
      <c r="CD385" s="457">
        <v>0</v>
      </c>
      <c r="CE385" s="457">
        <v>0</v>
      </c>
      <c r="CF385" s="457">
        <v>0</v>
      </c>
      <c r="CG385" s="457">
        <v>0</v>
      </c>
      <c r="CH385" s="457">
        <v>0</v>
      </c>
      <c r="CI385" s="457">
        <v>0</v>
      </c>
      <c r="CJ385" s="457">
        <v>0</v>
      </c>
      <c r="CK385" s="457">
        <v>0</v>
      </c>
      <c r="CL385" s="457">
        <v>0</v>
      </c>
      <c r="CM385" s="457">
        <v>0</v>
      </c>
      <c r="CN385" s="457">
        <v>0</v>
      </c>
      <c r="CO385" s="457">
        <v>0</v>
      </c>
      <c r="CP385" s="457">
        <v>0</v>
      </c>
      <c r="CQ385" s="457">
        <v>0</v>
      </c>
      <c r="CR385" s="457">
        <v>0</v>
      </c>
      <c r="CS385" s="457">
        <v>0</v>
      </c>
      <c r="CT385" s="457">
        <v>0</v>
      </c>
      <c r="CU385" s="457">
        <v>0</v>
      </c>
      <c r="CV385" s="457">
        <v>0</v>
      </c>
      <c r="CW385" s="457">
        <v>0</v>
      </c>
      <c r="CX385" s="457">
        <v>0</v>
      </c>
      <c r="CY385" s="457">
        <v>0</v>
      </c>
      <c r="CZ385" s="457">
        <v>0</v>
      </c>
      <c r="DA385" s="457">
        <v>0</v>
      </c>
      <c r="DB385" s="457">
        <v>0</v>
      </c>
      <c r="DC385" s="457">
        <v>0</v>
      </c>
      <c r="DD385" s="457">
        <v>0</v>
      </c>
      <c r="DE385" s="457">
        <v>0</v>
      </c>
      <c r="DF385" s="457">
        <v>6162</v>
      </c>
      <c r="DG385" s="457">
        <v>0</v>
      </c>
      <c r="DH385" s="457">
        <v>152</v>
      </c>
      <c r="DI385" s="457">
        <v>0</v>
      </c>
      <c r="DJ385" s="457">
        <v>0</v>
      </c>
      <c r="DK385" s="457">
        <v>0</v>
      </c>
      <c r="DL385" s="457">
        <v>0</v>
      </c>
      <c r="DM385" s="457">
        <v>0</v>
      </c>
      <c r="DN385" s="457">
        <v>0</v>
      </c>
      <c r="DO385" s="457">
        <v>0</v>
      </c>
      <c r="DP385" s="457">
        <v>0</v>
      </c>
      <c r="DQ385" s="457">
        <v>0</v>
      </c>
      <c r="DR385" s="457">
        <v>14446</v>
      </c>
      <c r="DS385" s="457">
        <v>0</v>
      </c>
      <c r="DT385" s="457">
        <v>5045</v>
      </c>
      <c r="DU385" s="457">
        <v>0</v>
      </c>
      <c r="DV385" s="457">
        <v>8500</v>
      </c>
      <c r="DW385" s="457">
        <v>210</v>
      </c>
      <c r="DX385" s="457">
        <v>0</v>
      </c>
      <c r="DY385" s="362">
        <v>0</v>
      </c>
      <c r="DZ385">
        <v>0</v>
      </c>
      <c r="EA385">
        <v>0</v>
      </c>
    </row>
    <row r="386" spans="1:131">
      <c r="A386" s="362" t="s">
        <v>2903</v>
      </c>
      <c r="B386" s="457">
        <v>0</v>
      </c>
      <c r="C386" s="457">
        <v>0</v>
      </c>
      <c r="D386" s="457">
        <v>0</v>
      </c>
      <c r="E386" s="457">
        <v>0</v>
      </c>
      <c r="F386" s="457">
        <v>0</v>
      </c>
      <c r="G386" s="457">
        <v>0</v>
      </c>
      <c r="H386" s="457">
        <v>0</v>
      </c>
      <c r="I386" s="457">
        <v>0</v>
      </c>
      <c r="J386" s="457">
        <v>0</v>
      </c>
      <c r="K386" s="457">
        <v>0</v>
      </c>
      <c r="L386" s="457">
        <v>0</v>
      </c>
      <c r="M386" s="457">
        <v>0</v>
      </c>
      <c r="N386" s="457">
        <v>0</v>
      </c>
      <c r="O386" s="457">
        <v>0</v>
      </c>
      <c r="P386" s="457">
        <v>0</v>
      </c>
      <c r="Q386" s="457">
        <v>0</v>
      </c>
      <c r="R386" s="457">
        <v>0</v>
      </c>
      <c r="S386" s="457">
        <v>0</v>
      </c>
      <c r="T386" s="457">
        <v>0</v>
      </c>
      <c r="U386" s="457">
        <v>0</v>
      </c>
      <c r="V386" s="457">
        <v>0</v>
      </c>
      <c r="W386" s="457">
        <v>0</v>
      </c>
      <c r="X386" s="457">
        <v>0</v>
      </c>
      <c r="Y386" s="457">
        <v>0</v>
      </c>
      <c r="Z386" s="457">
        <v>0</v>
      </c>
      <c r="AA386" s="457">
        <v>0</v>
      </c>
      <c r="AB386" s="457">
        <v>0</v>
      </c>
      <c r="AC386" s="457">
        <v>0</v>
      </c>
      <c r="AD386" s="457">
        <v>0</v>
      </c>
      <c r="AE386" s="457">
        <v>0</v>
      </c>
      <c r="AF386" s="457">
        <v>0</v>
      </c>
      <c r="AG386" s="457">
        <v>0</v>
      </c>
      <c r="AH386" s="457">
        <v>0</v>
      </c>
      <c r="AI386" s="457">
        <v>0</v>
      </c>
      <c r="AJ386" s="457">
        <v>0</v>
      </c>
      <c r="AK386" s="457">
        <v>0</v>
      </c>
      <c r="AL386" s="457">
        <v>0</v>
      </c>
      <c r="AM386" s="457">
        <v>0</v>
      </c>
      <c r="AN386" s="457">
        <v>0</v>
      </c>
      <c r="AO386" s="457">
        <v>0</v>
      </c>
      <c r="AP386" s="457">
        <v>0</v>
      </c>
      <c r="AQ386" s="457">
        <v>0</v>
      </c>
      <c r="AR386" s="457">
        <v>0</v>
      </c>
      <c r="AS386" s="457">
        <v>0</v>
      </c>
      <c r="AT386" s="457">
        <v>0</v>
      </c>
      <c r="AU386" s="457">
        <v>0</v>
      </c>
      <c r="AV386" s="457">
        <v>0</v>
      </c>
      <c r="AW386" s="457">
        <v>0</v>
      </c>
      <c r="AX386" s="457">
        <v>0</v>
      </c>
      <c r="AY386" s="457">
        <v>0</v>
      </c>
      <c r="AZ386" s="457">
        <v>0</v>
      </c>
      <c r="BA386" s="457">
        <v>0</v>
      </c>
      <c r="BB386" s="457">
        <v>0</v>
      </c>
      <c r="BC386" s="457">
        <v>0</v>
      </c>
      <c r="BD386" s="457">
        <v>0</v>
      </c>
      <c r="BE386" s="457">
        <v>0</v>
      </c>
      <c r="BF386" s="457">
        <v>0</v>
      </c>
      <c r="BG386" s="457">
        <v>0</v>
      </c>
      <c r="BH386" s="457">
        <v>0</v>
      </c>
      <c r="BI386" s="457">
        <v>0</v>
      </c>
      <c r="BJ386" s="457">
        <v>0</v>
      </c>
      <c r="BK386" s="457">
        <v>0</v>
      </c>
      <c r="BL386" s="457">
        <v>0</v>
      </c>
      <c r="BM386" s="457">
        <v>0</v>
      </c>
      <c r="BN386" s="457">
        <v>0</v>
      </c>
      <c r="BO386" s="457">
        <v>0</v>
      </c>
      <c r="BP386" s="457">
        <v>0</v>
      </c>
      <c r="BQ386" s="457">
        <v>0</v>
      </c>
      <c r="BR386" s="457">
        <v>0</v>
      </c>
      <c r="BS386" s="457">
        <v>0</v>
      </c>
      <c r="BT386" s="457">
        <v>0</v>
      </c>
      <c r="BU386" s="457">
        <v>0</v>
      </c>
      <c r="BV386" s="457">
        <v>0</v>
      </c>
      <c r="BW386" s="457">
        <v>0</v>
      </c>
      <c r="BX386" s="457">
        <v>0</v>
      </c>
      <c r="BY386" s="457">
        <v>0</v>
      </c>
      <c r="BZ386" s="457">
        <v>0</v>
      </c>
      <c r="CA386" s="457">
        <v>0</v>
      </c>
      <c r="CB386" s="457">
        <v>0</v>
      </c>
      <c r="CC386" s="457">
        <v>0</v>
      </c>
      <c r="CD386" s="457">
        <v>0</v>
      </c>
      <c r="CE386" s="457">
        <v>0</v>
      </c>
      <c r="CF386" s="457">
        <v>0</v>
      </c>
      <c r="CG386" s="457">
        <v>0</v>
      </c>
      <c r="CH386" s="457">
        <v>0</v>
      </c>
      <c r="CI386" s="457">
        <v>0</v>
      </c>
      <c r="CJ386" s="457">
        <v>0</v>
      </c>
      <c r="CK386" s="457">
        <v>0</v>
      </c>
      <c r="CL386" s="457">
        <v>0</v>
      </c>
      <c r="CM386" s="457">
        <v>0</v>
      </c>
      <c r="CN386" s="457">
        <v>0</v>
      </c>
      <c r="CO386" s="457">
        <v>0</v>
      </c>
      <c r="CP386" s="457">
        <v>0</v>
      </c>
      <c r="CQ386" s="457">
        <v>0</v>
      </c>
      <c r="CR386" s="457">
        <v>0</v>
      </c>
      <c r="CS386" s="457">
        <v>0</v>
      </c>
      <c r="CT386" s="457">
        <v>0</v>
      </c>
      <c r="CU386" s="457">
        <v>0</v>
      </c>
      <c r="CV386" s="457">
        <v>0</v>
      </c>
      <c r="CW386" s="457">
        <v>0</v>
      </c>
      <c r="CX386" s="457">
        <v>0</v>
      </c>
      <c r="CY386" s="457">
        <v>0</v>
      </c>
      <c r="CZ386" s="457">
        <v>0</v>
      </c>
      <c r="DA386" s="457">
        <v>0</v>
      </c>
      <c r="DB386" s="457">
        <v>0</v>
      </c>
      <c r="DC386" s="457">
        <v>0</v>
      </c>
      <c r="DD386" s="457">
        <v>0</v>
      </c>
      <c r="DE386" s="457">
        <v>0</v>
      </c>
      <c r="DF386" s="457">
        <v>0</v>
      </c>
      <c r="DG386" s="457">
        <v>0</v>
      </c>
      <c r="DH386" s="457">
        <v>0</v>
      </c>
      <c r="DI386" s="457">
        <v>3954</v>
      </c>
      <c r="DJ386" s="457">
        <v>0</v>
      </c>
      <c r="DK386" s="457">
        <v>0</v>
      </c>
      <c r="DL386" s="457">
        <v>0</v>
      </c>
      <c r="DM386" s="457">
        <v>0</v>
      </c>
      <c r="DN386" s="457">
        <v>0</v>
      </c>
      <c r="DO386" s="457">
        <v>0</v>
      </c>
      <c r="DP386" s="457">
        <v>0</v>
      </c>
      <c r="DQ386" s="457">
        <v>0</v>
      </c>
      <c r="DR386" s="457">
        <v>20984</v>
      </c>
      <c r="DS386" s="457">
        <v>0</v>
      </c>
      <c r="DT386" s="457">
        <v>16150</v>
      </c>
      <c r="DU386" s="457">
        <v>0</v>
      </c>
      <c r="DV386" s="457">
        <v>19950</v>
      </c>
      <c r="DW386" s="457">
        <v>0</v>
      </c>
      <c r="DX386" s="457">
        <v>0</v>
      </c>
      <c r="DY386" s="362">
        <v>0</v>
      </c>
      <c r="DZ386">
        <v>0</v>
      </c>
      <c r="EA386">
        <v>0</v>
      </c>
    </row>
    <row r="387" spans="1:131">
      <c r="A387" s="362" t="s">
        <v>2585</v>
      </c>
      <c r="B387" s="457">
        <v>0</v>
      </c>
      <c r="C387" s="457">
        <v>0</v>
      </c>
      <c r="D387" s="457">
        <v>0</v>
      </c>
      <c r="E387" s="457">
        <v>0</v>
      </c>
      <c r="F387" s="457">
        <v>0</v>
      </c>
      <c r="G387" s="457">
        <v>0</v>
      </c>
      <c r="H387" s="457">
        <v>0</v>
      </c>
      <c r="I387" s="457">
        <v>0</v>
      </c>
      <c r="J387" s="457">
        <v>0</v>
      </c>
      <c r="K387" s="457">
        <v>0</v>
      </c>
      <c r="L387" s="457">
        <v>0</v>
      </c>
      <c r="M387" s="457">
        <v>0</v>
      </c>
      <c r="N387" s="457">
        <v>0</v>
      </c>
      <c r="O387" s="457">
        <v>0</v>
      </c>
      <c r="P387" s="457">
        <v>0</v>
      </c>
      <c r="Q387" s="457">
        <v>0</v>
      </c>
      <c r="R387" s="457">
        <v>0</v>
      </c>
      <c r="S387" s="457">
        <v>0</v>
      </c>
      <c r="T387" s="457">
        <v>0</v>
      </c>
      <c r="U387" s="457">
        <v>0</v>
      </c>
      <c r="V387" s="457">
        <v>0</v>
      </c>
      <c r="W387" s="457">
        <v>0</v>
      </c>
      <c r="X387" s="457">
        <v>0</v>
      </c>
      <c r="Y387" s="457">
        <v>0</v>
      </c>
      <c r="Z387" s="457">
        <v>0</v>
      </c>
      <c r="AA387" s="457">
        <v>0</v>
      </c>
      <c r="AB387" s="457">
        <v>0</v>
      </c>
      <c r="AC387" s="457">
        <v>0</v>
      </c>
      <c r="AD387" s="457">
        <v>0</v>
      </c>
      <c r="AE387" s="457">
        <v>0</v>
      </c>
      <c r="AF387" s="457">
        <v>0</v>
      </c>
      <c r="AG387" s="457">
        <v>0</v>
      </c>
      <c r="AH387" s="457">
        <v>0</v>
      </c>
      <c r="AI387" s="457">
        <v>0</v>
      </c>
      <c r="AJ387" s="457">
        <v>0</v>
      </c>
      <c r="AK387" s="457">
        <v>0</v>
      </c>
      <c r="AL387" s="457">
        <v>0</v>
      </c>
      <c r="AM387" s="457">
        <v>0</v>
      </c>
      <c r="AN387" s="457">
        <v>0</v>
      </c>
      <c r="AO387" s="457">
        <v>0</v>
      </c>
      <c r="AP387" s="457">
        <v>0</v>
      </c>
      <c r="AQ387" s="457">
        <v>0</v>
      </c>
      <c r="AR387" s="457">
        <v>0</v>
      </c>
      <c r="AS387" s="457">
        <v>0</v>
      </c>
      <c r="AT387" s="457">
        <v>0</v>
      </c>
      <c r="AU387" s="457">
        <v>0</v>
      </c>
      <c r="AV387" s="457">
        <v>0</v>
      </c>
      <c r="AW387" s="457">
        <v>0</v>
      </c>
      <c r="AX387" s="457">
        <v>0</v>
      </c>
      <c r="AY387" s="457">
        <v>0</v>
      </c>
      <c r="AZ387" s="457">
        <v>0</v>
      </c>
      <c r="BA387" s="457">
        <v>0</v>
      </c>
      <c r="BB387" s="457">
        <v>0</v>
      </c>
      <c r="BC387" s="457">
        <v>0</v>
      </c>
      <c r="BD387" s="457">
        <v>0</v>
      </c>
      <c r="BE387" s="457">
        <v>0</v>
      </c>
      <c r="BF387" s="457">
        <v>0</v>
      </c>
      <c r="BG387" s="457">
        <v>0</v>
      </c>
      <c r="BH387" s="457">
        <v>0</v>
      </c>
      <c r="BI387" s="457">
        <v>0</v>
      </c>
      <c r="BJ387" s="457">
        <v>0</v>
      </c>
      <c r="BK387" s="457">
        <v>0</v>
      </c>
      <c r="BL387" s="457">
        <v>0</v>
      </c>
      <c r="BM387" s="457">
        <v>0</v>
      </c>
      <c r="BN387" s="457">
        <v>0</v>
      </c>
      <c r="BO387" s="457">
        <v>0</v>
      </c>
      <c r="BP387" s="457">
        <v>0</v>
      </c>
      <c r="BQ387" s="457">
        <v>0</v>
      </c>
      <c r="BR387" s="457">
        <v>0</v>
      </c>
      <c r="BS387" s="457">
        <v>0</v>
      </c>
      <c r="BT387" s="457">
        <v>0</v>
      </c>
      <c r="BU387" s="457">
        <v>0</v>
      </c>
      <c r="BV387" s="457">
        <v>0</v>
      </c>
      <c r="BW387" s="457">
        <v>0</v>
      </c>
      <c r="BX387" s="457">
        <v>0</v>
      </c>
      <c r="BY387" s="457">
        <v>0</v>
      </c>
      <c r="BZ387" s="457">
        <v>0</v>
      </c>
      <c r="CA387" s="457">
        <v>0</v>
      </c>
      <c r="CB387" s="457">
        <v>0</v>
      </c>
      <c r="CC387" s="457">
        <v>0</v>
      </c>
      <c r="CD387" s="457">
        <v>0</v>
      </c>
      <c r="CE387" s="457">
        <v>0</v>
      </c>
      <c r="CF387" s="457">
        <v>0</v>
      </c>
      <c r="CG387" s="457">
        <v>0</v>
      </c>
      <c r="CH387" s="457">
        <v>0</v>
      </c>
      <c r="CI387" s="457">
        <v>0</v>
      </c>
      <c r="CJ387" s="457">
        <v>0</v>
      </c>
      <c r="CK387" s="457">
        <v>0</v>
      </c>
      <c r="CL387" s="457">
        <v>0</v>
      </c>
      <c r="CM387" s="457">
        <v>0</v>
      </c>
      <c r="CN387" s="457">
        <v>0</v>
      </c>
      <c r="CO387" s="457">
        <v>0</v>
      </c>
      <c r="CP387" s="457">
        <v>0</v>
      </c>
      <c r="CQ387" s="457">
        <v>0</v>
      </c>
      <c r="CR387" s="457">
        <v>0</v>
      </c>
      <c r="CS387" s="457">
        <v>0</v>
      </c>
      <c r="CT387" s="457">
        <v>0</v>
      </c>
      <c r="CU387" s="457">
        <v>0</v>
      </c>
      <c r="CV387" s="457">
        <v>0</v>
      </c>
      <c r="CW387" s="457">
        <v>0</v>
      </c>
      <c r="CX387" s="457">
        <v>0</v>
      </c>
      <c r="CY387" s="457">
        <v>0</v>
      </c>
      <c r="CZ387" s="457">
        <v>0</v>
      </c>
      <c r="DA387" s="457">
        <v>0</v>
      </c>
      <c r="DB387" s="457">
        <v>0</v>
      </c>
      <c r="DC387" s="457">
        <v>0</v>
      </c>
      <c r="DD387" s="457">
        <v>0</v>
      </c>
      <c r="DE387" s="457">
        <v>0</v>
      </c>
      <c r="DF387" s="457">
        <v>13790</v>
      </c>
      <c r="DG387" s="457">
        <v>0</v>
      </c>
      <c r="DH387" s="457">
        <v>3711</v>
      </c>
      <c r="DI387" s="457">
        <v>0</v>
      </c>
      <c r="DJ387" s="457">
        <v>0</v>
      </c>
      <c r="DK387" s="457">
        <v>0</v>
      </c>
      <c r="DL387" s="457">
        <v>0</v>
      </c>
      <c r="DM387" s="457">
        <v>0</v>
      </c>
      <c r="DN387" s="457">
        <v>0</v>
      </c>
      <c r="DO387" s="457">
        <v>0</v>
      </c>
      <c r="DP387" s="457">
        <v>0</v>
      </c>
      <c r="DQ387" s="457">
        <v>0</v>
      </c>
      <c r="DR387" s="457">
        <v>51831</v>
      </c>
      <c r="DS387" s="457">
        <v>0</v>
      </c>
      <c r="DT387" s="457">
        <v>33720</v>
      </c>
      <c r="DU387" s="457">
        <v>15245</v>
      </c>
      <c r="DV387" s="457">
        <v>47700</v>
      </c>
      <c r="DW387" s="457">
        <v>0</v>
      </c>
      <c r="DX387" s="457">
        <v>0</v>
      </c>
      <c r="DY387" s="362">
        <v>0</v>
      </c>
      <c r="DZ387">
        <v>0</v>
      </c>
      <c r="EA387">
        <v>0</v>
      </c>
    </row>
    <row r="388" spans="1:131">
      <c r="A388" s="362" t="s">
        <v>2867</v>
      </c>
      <c r="B388" s="457">
        <v>0</v>
      </c>
      <c r="C388" s="457">
        <v>0</v>
      </c>
      <c r="D388" s="457">
        <v>0</v>
      </c>
      <c r="E388" s="457">
        <v>0</v>
      </c>
      <c r="F388" s="457">
        <v>0</v>
      </c>
      <c r="G388" s="457">
        <v>0</v>
      </c>
      <c r="H388" s="457">
        <v>0</v>
      </c>
      <c r="I388" s="457">
        <v>0</v>
      </c>
      <c r="J388" s="457">
        <v>0</v>
      </c>
      <c r="K388" s="457">
        <v>0</v>
      </c>
      <c r="L388" s="457">
        <v>0</v>
      </c>
      <c r="M388" s="457">
        <v>0</v>
      </c>
      <c r="N388" s="457">
        <v>0</v>
      </c>
      <c r="O388" s="457">
        <v>0</v>
      </c>
      <c r="P388" s="457">
        <v>0</v>
      </c>
      <c r="Q388" s="457">
        <v>0</v>
      </c>
      <c r="R388" s="457">
        <v>0</v>
      </c>
      <c r="S388" s="457">
        <v>0</v>
      </c>
      <c r="T388" s="457">
        <v>0</v>
      </c>
      <c r="U388" s="457">
        <v>0</v>
      </c>
      <c r="V388" s="457">
        <v>0</v>
      </c>
      <c r="W388" s="457">
        <v>0</v>
      </c>
      <c r="X388" s="457">
        <v>0</v>
      </c>
      <c r="Y388" s="457">
        <v>0</v>
      </c>
      <c r="Z388" s="457">
        <v>0</v>
      </c>
      <c r="AA388" s="457">
        <v>0</v>
      </c>
      <c r="AB388" s="457">
        <v>0</v>
      </c>
      <c r="AC388" s="457">
        <v>0</v>
      </c>
      <c r="AD388" s="457">
        <v>0</v>
      </c>
      <c r="AE388" s="457">
        <v>0</v>
      </c>
      <c r="AF388" s="457">
        <v>0</v>
      </c>
      <c r="AG388" s="457">
        <v>0</v>
      </c>
      <c r="AH388" s="457">
        <v>0</v>
      </c>
      <c r="AI388" s="457">
        <v>0</v>
      </c>
      <c r="AJ388" s="457">
        <v>0</v>
      </c>
      <c r="AK388" s="457">
        <v>0</v>
      </c>
      <c r="AL388" s="457">
        <v>0</v>
      </c>
      <c r="AM388" s="457">
        <v>0</v>
      </c>
      <c r="AN388" s="457">
        <v>0</v>
      </c>
      <c r="AO388" s="457">
        <v>0</v>
      </c>
      <c r="AP388" s="457">
        <v>0</v>
      </c>
      <c r="AQ388" s="457">
        <v>0</v>
      </c>
      <c r="AR388" s="457">
        <v>0</v>
      </c>
      <c r="AS388" s="457">
        <v>0</v>
      </c>
      <c r="AT388" s="457">
        <v>0</v>
      </c>
      <c r="AU388" s="457">
        <v>0</v>
      </c>
      <c r="AV388" s="457">
        <v>0</v>
      </c>
      <c r="AW388" s="457">
        <v>0</v>
      </c>
      <c r="AX388" s="457">
        <v>0</v>
      </c>
      <c r="AY388" s="457">
        <v>0</v>
      </c>
      <c r="AZ388" s="457">
        <v>0</v>
      </c>
      <c r="BA388" s="457">
        <v>0</v>
      </c>
      <c r="BB388" s="457">
        <v>0</v>
      </c>
      <c r="BC388" s="457">
        <v>0</v>
      </c>
      <c r="BD388" s="457">
        <v>0</v>
      </c>
      <c r="BE388" s="457">
        <v>0</v>
      </c>
      <c r="BF388" s="457">
        <v>0</v>
      </c>
      <c r="BG388" s="457">
        <v>0</v>
      </c>
      <c r="BH388" s="457">
        <v>0</v>
      </c>
      <c r="BI388" s="457">
        <v>0</v>
      </c>
      <c r="BJ388" s="457">
        <v>0</v>
      </c>
      <c r="BK388" s="457">
        <v>0</v>
      </c>
      <c r="BL388" s="457">
        <v>0</v>
      </c>
      <c r="BM388" s="457">
        <v>0</v>
      </c>
      <c r="BN388" s="457">
        <v>0</v>
      </c>
      <c r="BO388" s="457">
        <v>0</v>
      </c>
      <c r="BP388" s="457">
        <v>0</v>
      </c>
      <c r="BQ388" s="457">
        <v>0</v>
      </c>
      <c r="BR388" s="457">
        <v>0</v>
      </c>
      <c r="BS388" s="457">
        <v>0</v>
      </c>
      <c r="BT388" s="457">
        <v>0</v>
      </c>
      <c r="BU388" s="457">
        <v>0</v>
      </c>
      <c r="BV388" s="457">
        <v>0</v>
      </c>
      <c r="BW388" s="457">
        <v>0</v>
      </c>
      <c r="BX388" s="457">
        <v>0</v>
      </c>
      <c r="BY388" s="457">
        <v>0</v>
      </c>
      <c r="BZ388" s="457">
        <v>0</v>
      </c>
      <c r="CA388" s="457">
        <v>0</v>
      </c>
      <c r="CB388" s="457">
        <v>0</v>
      </c>
      <c r="CC388" s="457">
        <v>0</v>
      </c>
      <c r="CD388" s="457">
        <v>0</v>
      </c>
      <c r="CE388" s="457">
        <v>0</v>
      </c>
      <c r="CF388" s="457">
        <v>0</v>
      </c>
      <c r="CG388" s="457">
        <v>0</v>
      </c>
      <c r="CH388" s="457">
        <v>0</v>
      </c>
      <c r="CI388" s="457">
        <v>0</v>
      </c>
      <c r="CJ388" s="457">
        <v>0</v>
      </c>
      <c r="CK388" s="457">
        <v>0</v>
      </c>
      <c r="CL388" s="457">
        <v>0</v>
      </c>
      <c r="CM388" s="457">
        <v>0</v>
      </c>
      <c r="CN388" s="457">
        <v>0</v>
      </c>
      <c r="CO388" s="457">
        <v>0</v>
      </c>
      <c r="CP388" s="457">
        <v>0</v>
      </c>
      <c r="CQ388" s="457">
        <v>0</v>
      </c>
      <c r="CR388" s="457">
        <v>0</v>
      </c>
      <c r="CS388" s="457">
        <v>0</v>
      </c>
      <c r="CT388" s="457">
        <v>0</v>
      </c>
      <c r="CU388" s="457">
        <v>0</v>
      </c>
      <c r="CV388" s="457">
        <v>0</v>
      </c>
      <c r="CW388" s="457">
        <v>0</v>
      </c>
      <c r="CX388" s="457">
        <v>0</v>
      </c>
      <c r="CY388" s="457">
        <v>0</v>
      </c>
      <c r="CZ388" s="457">
        <v>0</v>
      </c>
      <c r="DA388" s="457">
        <v>0</v>
      </c>
      <c r="DB388" s="457">
        <v>0</v>
      </c>
      <c r="DC388" s="457">
        <v>0</v>
      </c>
      <c r="DD388" s="457">
        <v>0</v>
      </c>
      <c r="DE388" s="457">
        <v>0</v>
      </c>
      <c r="DF388" s="457">
        <v>4406</v>
      </c>
      <c r="DG388" s="457">
        <v>0</v>
      </c>
      <c r="DH388" s="457">
        <v>25</v>
      </c>
      <c r="DI388" s="457">
        <v>0</v>
      </c>
      <c r="DJ388" s="457">
        <v>0</v>
      </c>
      <c r="DK388" s="457">
        <v>0</v>
      </c>
      <c r="DL388" s="457">
        <v>0</v>
      </c>
      <c r="DM388" s="457">
        <v>0</v>
      </c>
      <c r="DN388" s="457">
        <v>0</v>
      </c>
      <c r="DO388" s="457">
        <v>0</v>
      </c>
      <c r="DP388" s="457">
        <v>0</v>
      </c>
      <c r="DQ388" s="457">
        <v>0</v>
      </c>
      <c r="DR388" s="457">
        <v>37282</v>
      </c>
      <c r="DS388" s="457">
        <v>0</v>
      </c>
      <c r="DT388" s="457">
        <v>25259</v>
      </c>
      <c r="DU388" s="457">
        <v>0</v>
      </c>
      <c r="DV388" s="457">
        <v>4000</v>
      </c>
      <c r="DW388" s="457">
        <v>37</v>
      </c>
      <c r="DX388" s="457">
        <v>0</v>
      </c>
      <c r="DY388" s="362">
        <v>0</v>
      </c>
      <c r="DZ388">
        <v>0</v>
      </c>
      <c r="EA388">
        <v>0</v>
      </c>
    </row>
    <row r="389" spans="1:131">
      <c r="A389" s="362" t="s">
        <v>3017</v>
      </c>
      <c r="B389" s="457">
        <v>0</v>
      </c>
      <c r="C389" s="457">
        <v>0</v>
      </c>
      <c r="D389" s="457">
        <v>0</v>
      </c>
      <c r="E389" s="457">
        <v>0</v>
      </c>
      <c r="F389" s="457">
        <v>0</v>
      </c>
      <c r="G389" s="457">
        <v>0</v>
      </c>
      <c r="H389" s="457">
        <v>0</v>
      </c>
      <c r="I389" s="457">
        <v>0</v>
      </c>
      <c r="J389" s="457">
        <v>0</v>
      </c>
      <c r="K389" s="457">
        <v>0</v>
      </c>
      <c r="L389" s="457">
        <v>0</v>
      </c>
      <c r="M389" s="457">
        <v>0</v>
      </c>
      <c r="N389" s="457">
        <v>0</v>
      </c>
      <c r="O389" s="457">
        <v>0</v>
      </c>
      <c r="P389" s="457">
        <v>0</v>
      </c>
      <c r="Q389" s="457">
        <v>0</v>
      </c>
      <c r="R389" s="457">
        <v>0</v>
      </c>
      <c r="S389" s="457">
        <v>0</v>
      </c>
      <c r="T389" s="457">
        <v>0</v>
      </c>
      <c r="U389" s="457">
        <v>0</v>
      </c>
      <c r="V389" s="457">
        <v>0</v>
      </c>
      <c r="W389" s="457">
        <v>0</v>
      </c>
      <c r="X389" s="457">
        <v>0</v>
      </c>
      <c r="Y389" s="457">
        <v>0</v>
      </c>
      <c r="Z389" s="457">
        <v>0</v>
      </c>
      <c r="AA389" s="457">
        <v>0</v>
      </c>
      <c r="AB389" s="457">
        <v>0</v>
      </c>
      <c r="AC389" s="457">
        <v>0</v>
      </c>
      <c r="AD389" s="457">
        <v>0</v>
      </c>
      <c r="AE389" s="457">
        <v>0</v>
      </c>
      <c r="AF389" s="457">
        <v>0</v>
      </c>
      <c r="AG389" s="457">
        <v>0</v>
      </c>
      <c r="AH389" s="457">
        <v>0</v>
      </c>
      <c r="AI389" s="457">
        <v>0</v>
      </c>
      <c r="AJ389" s="457">
        <v>0</v>
      </c>
      <c r="AK389" s="457">
        <v>0</v>
      </c>
      <c r="AL389" s="457">
        <v>0</v>
      </c>
      <c r="AM389" s="457">
        <v>0</v>
      </c>
      <c r="AN389" s="457">
        <v>0</v>
      </c>
      <c r="AO389" s="457">
        <v>0</v>
      </c>
      <c r="AP389" s="457">
        <v>0</v>
      </c>
      <c r="AQ389" s="457">
        <v>0</v>
      </c>
      <c r="AR389" s="457">
        <v>0</v>
      </c>
      <c r="AS389" s="457">
        <v>0</v>
      </c>
      <c r="AT389" s="457">
        <v>0</v>
      </c>
      <c r="AU389" s="457">
        <v>0</v>
      </c>
      <c r="AV389" s="457">
        <v>0</v>
      </c>
      <c r="AW389" s="457">
        <v>0</v>
      </c>
      <c r="AX389" s="457">
        <v>0</v>
      </c>
      <c r="AY389" s="457">
        <v>0</v>
      </c>
      <c r="AZ389" s="457">
        <v>0</v>
      </c>
      <c r="BA389" s="457">
        <v>0</v>
      </c>
      <c r="BB389" s="457">
        <v>0</v>
      </c>
      <c r="BC389" s="457">
        <v>0</v>
      </c>
      <c r="BD389" s="457">
        <v>0</v>
      </c>
      <c r="BE389" s="457">
        <v>0</v>
      </c>
      <c r="BF389" s="457">
        <v>0</v>
      </c>
      <c r="BG389" s="457">
        <v>0</v>
      </c>
      <c r="BH389" s="457">
        <v>0</v>
      </c>
      <c r="BI389" s="457">
        <v>0</v>
      </c>
      <c r="BJ389" s="457">
        <v>0</v>
      </c>
      <c r="BK389" s="457">
        <v>0</v>
      </c>
      <c r="BL389" s="457">
        <v>0</v>
      </c>
      <c r="BM389" s="457">
        <v>0</v>
      </c>
      <c r="BN389" s="457">
        <v>0</v>
      </c>
      <c r="BO389" s="457">
        <v>0</v>
      </c>
      <c r="BP389" s="457">
        <v>0</v>
      </c>
      <c r="BQ389" s="457">
        <v>0</v>
      </c>
      <c r="BR389" s="457">
        <v>0</v>
      </c>
      <c r="BS389" s="457">
        <v>0</v>
      </c>
      <c r="BT389" s="457">
        <v>0</v>
      </c>
      <c r="BU389" s="457">
        <v>0</v>
      </c>
      <c r="BV389" s="457">
        <v>0</v>
      </c>
      <c r="BW389" s="457">
        <v>0</v>
      </c>
      <c r="BX389" s="457">
        <v>0</v>
      </c>
      <c r="BY389" s="457">
        <v>0</v>
      </c>
      <c r="BZ389" s="457">
        <v>0</v>
      </c>
      <c r="CA389" s="457">
        <v>0</v>
      </c>
      <c r="CB389" s="457">
        <v>0</v>
      </c>
      <c r="CC389" s="457">
        <v>0</v>
      </c>
      <c r="CD389" s="457">
        <v>0</v>
      </c>
      <c r="CE389" s="457">
        <v>0</v>
      </c>
      <c r="CF389" s="457">
        <v>0</v>
      </c>
      <c r="CG389" s="457">
        <v>0</v>
      </c>
      <c r="CH389" s="457">
        <v>0</v>
      </c>
      <c r="CI389" s="457">
        <v>0</v>
      </c>
      <c r="CJ389" s="457">
        <v>0</v>
      </c>
      <c r="CK389" s="457">
        <v>0</v>
      </c>
      <c r="CL389" s="457">
        <v>0</v>
      </c>
      <c r="CM389" s="457">
        <v>0</v>
      </c>
      <c r="CN389" s="457">
        <v>0</v>
      </c>
      <c r="CO389" s="457">
        <v>0</v>
      </c>
      <c r="CP389" s="457">
        <v>0</v>
      </c>
      <c r="CQ389" s="457">
        <v>0</v>
      </c>
      <c r="CR389" s="457">
        <v>0</v>
      </c>
      <c r="CS389" s="457">
        <v>0</v>
      </c>
      <c r="CT389" s="457">
        <v>0</v>
      </c>
      <c r="CU389" s="457">
        <v>0</v>
      </c>
      <c r="CV389" s="457">
        <v>0</v>
      </c>
      <c r="CW389" s="457">
        <v>0</v>
      </c>
      <c r="CX389" s="457">
        <v>0</v>
      </c>
      <c r="CY389" s="457">
        <v>0</v>
      </c>
      <c r="CZ389" s="457">
        <v>0</v>
      </c>
      <c r="DA389" s="457">
        <v>0</v>
      </c>
      <c r="DB389" s="457">
        <v>0</v>
      </c>
      <c r="DC389" s="457">
        <v>0</v>
      </c>
      <c r="DD389" s="457">
        <v>0</v>
      </c>
      <c r="DE389" s="457">
        <v>0</v>
      </c>
      <c r="DF389" s="457">
        <v>6704</v>
      </c>
      <c r="DG389" s="457">
        <v>0</v>
      </c>
      <c r="DH389" s="457">
        <v>26</v>
      </c>
      <c r="DI389" s="457">
        <v>0</v>
      </c>
      <c r="DJ389" s="457">
        <v>0</v>
      </c>
      <c r="DK389" s="457">
        <v>0</v>
      </c>
      <c r="DL389" s="457">
        <v>0</v>
      </c>
      <c r="DM389" s="457">
        <v>0</v>
      </c>
      <c r="DN389" s="457">
        <v>0</v>
      </c>
      <c r="DO389" s="457">
        <v>0</v>
      </c>
      <c r="DP389" s="457">
        <v>0</v>
      </c>
      <c r="DQ389" s="457">
        <v>0</v>
      </c>
      <c r="DR389" s="457">
        <v>21401</v>
      </c>
      <c r="DS389" s="457">
        <v>0</v>
      </c>
      <c r="DT389" s="457">
        <v>0</v>
      </c>
      <c r="DU389" s="457">
        <v>16437</v>
      </c>
      <c r="DV389" s="457">
        <v>27514</v>
      </c>
      <c r="DW389" s="457">
        <v>1469</v>
      </c>
      <c r="DX389" s="457">
        <v>0</v>
      </c>
      <c r="DY389" s="362">
        <v>0</v>
      </c>
      <c r="DZ389">
        <v>0</v>
      </c>
      <c r="EA389">
        <v>0</v>
      </c>
    </row>
    <row r="390" spans="1:131">
      <c r="A390" s="362" t="s">
        <v>3083</v>
      </c>
      <c r="B390" s="457">
        <v>0</v>
      </c>
      <c r="C390" s="457">
        <v>0</v>
      </c>
      <c r="D390" s="457">
        <v>0</v>
      </c>
      <c r="E390" s="457">
        <v>0</v>
      </c>
      <c r="F390" s="457">
        <v>0</v>
      </c>
      <c r="G390" s="457">
        <v>0</v>
      </c>
      <c r="H390" s="457">
        <v>0</v>
      </c>
      <c r="I390" s="457">
        <v>0</v>
      </c>
      <c r="J390" s="457">
        <v>0</v>
      </c>
      <c r="K390" s="457">
        <v>0</v>
      </c>
      <c r="L390" s="457">
        <v>0</v>
      </c>
      <c r="M390" s="457">
        <v>0</v>
      </c>
      <c r="N390" s="457">
        <v>0</v>
      </c>
      <c r="O390" s="457">
        <v>0</v>
      </c>
      <c r="P390" s="457">
        <v>0</v>
      </c>
      <c r="Q390" s="457">
        <v>0</v>
      </c>
      <c r="R390" s="457">
        <v>0</v>
      </c>
      <c r="S390" s="457">
        <v>0</v>
      </c>
      <c r="T390" s="457">
        <v>0</v>
      </c>
      <c r="U390" s="457">
        <v>0</v>
      </c>
      <c r="V390" s="457">
        <v>0</v>
      </c>
      <c r="W390" s="457">
        <v>0</v>
      </c>
      <c r="X390" s="457">
        <v>0</v>
      </c>
      <c r="Y390" s="457">
        <v>0</v>
      </c>
      <c r="Z390" s="457">
        <v>0</v>
      </c>
      <c r="AA390" s="457">
        <v>0</v>
      </c>
      <c r="AB390" s="457">
        <v>0</v>
      </c>
      <c r="AC390" s="457">
        <v>0</v>
      </c>
      <c r="AD390" s="457">
        <v>0</v>
      </c>
      <c r="AE390" s="457">
        <v>0</v>
      </c>
      <c r="AF390" s="457">
        <v>0</v>
      </c>
      <c r="AG390" s="457">
        <v>0</v>
      </c>
      <c r="AH390" s="457">
        <v>0</v>
      </c>
      <c r="AI390" s="457">
        <v>0</v>
      </c>
      <c r="AJ390" s="457">
        <v>0</v>
      </c>
      <c r="AK390" s="457">
        <v>0</v>
      </c>
      <c r="AL390" s="457">
        <v>0</v>
      </c>
      <c r="AM390" s="457">
        <v>0</v>
      </c>
      <c r="AN390" s="457">
        <v>0</v>
      </c>
      <c r="AO390" s="457">
        <v>0</v>
      </c>
      <c r="AP390" s="457">
        <v>0</v>
      </c>
      <c r="AQ390" s="457">
        <v>0</v>
      </c>
      <c r="AR390" s="457">
        <v>0</v>
      </c>
      <c r="AS390" s="457">
        <v>0</v>
      </c>
      <c r="AT390" s="457">
        <v>0</v>
      </c>
      <c r="AU390" s="457">
        <v>0</v>
      </c>
      <c r="AV390" s="457">
        <v>0</v>
      </c>
      <c r="AW390" s="457">
        <v>0</v>
      </c>
      <c r="AX390" s="457">
        <v>0</v>
      </c>
      <c r="AY390" s="457">
        <v>0</v>
      </c>
      <c r="AZ390" s="457">
        <v>0</v>
      </c>
      <c r="BA390" s="457">
        <v>0</v>
      </c>
      <c r="BB390" s="457">
        <v>0</v>
      </c>
      <c r="BC390" s="457">
        <v>0</v>
      </c>
      <c r="BD390" s="457">
        <v>0</v>
      </c>
      <c r="BE390" s="457">
        <v>0</v>
      </c>
      <c r="BF390" s="457">
        <v>0</v>
      </c>
      <c r="BG390" s="457">
        <v>0</v>
      </c>
      <c r="BH390" s="457">
        <v>0</v>
      </c>
      <c r="BI390" s="457">
        <v>0</v>
      </c>
      <c r="BJ390" s="457">
        <v>0</v>
      </c>
      <c r="BK390" s="457">
        <v>0</v>
      </c>
      <c r="BL390" s="457">
        <v>0</v>
      </c>
      <c r="BM390" s="457">
        <v>0</v>
      </c>
      <c r="BN390" s="457">
        <v>0</v>
      </c>
      <c r="BO390" s="457">
        <v>0</v>
      </c>
      <c r="BP390" s="457">
        <v>0</v>
      </c>
      <c r="BQ390" s="457">
        <v>0</v>
      </c>
      <c r="BR390" s="457">
        <v>0</v>
      </c>
      <c r="BS390" s="457">
        <v>0</v>
      </c>
      <c r="BT390" s="457">
        <v>0</v>
      </c>
      <c r="BU390" s="457">
        <v>0</v>
      </c>
      <c r="BV390" s="457">
        <v>0</v>
      </c>
      <c r="BW390" s="457">
        <v>0</v>
      </c>
      <c r="BX390" s="457">
        <v>0</v>
      </c>
      <c r="BY390" s="457">
        <v>0</v>
      </c>
      <c r="BZ390" s="457">
        <v>0</v>
      </c>
      <c r="CA390" s="457">
        <v>0</v>
      </c>
      <c r="CB390" s="457">
        <v>0</v>
      </c>
      <c r="CC390" s="457">
        <v>0</v>
      </c>
      <c r="CD390" s="457">
        <v>0</v>
      </c>
      <c r="CE390" s="457">
        <v>0</v>
      </c>
      <c r="CF390" s="457">
        <v>0</v>
      </c>
      <c r="CG390" s="457">
        <v>0</v>
      </c>
      <c r="CH390" s="457">
        <v>0</v>
      </c>
      <c r="CI390" s="457">
        <v>0</v>
      </c>
      <c r="CJ390" s="457">
        <v>0</v>
      </c>
      <c r="CK390" s="457">
        <v>0</v>
      </c>
      <c r="CL390" s="457">
        <v>0</v>
      </c>
      <c r="CM390" s="457">
        <v>0</v>
      </c>
      <c r="CN390" s="457">
        <v>0</v>
      </c>
      <c r="CO390" s="457">
        <v>0</v>
      </c>
      <c r="CP390" s="457">
        <v>0</v>
      </c>
      <c r="CQ390" s="457">
        <v>0</v>
      </c>
      <c r="CR390" s="457">
        <v>0</v>
      </c>
      <c r="CS390" s="457">
        <v>0</v>
      </c>
      <c r="CT390" s="457">
        <v>0</v>
      </c>
      <c r="CU390" s="457">
        <v>0</v>
      </c>
      <c r="CV390" s="457">
        <v>0</v>
      </c>
      <c r="CW390" s="457">
        <v>0</v>
      </c>
      <c r="CX390" s="457">
        <v>0</v>
      </c>
      <c r="CY390" s="457">
        <v>0</v>
      </c>
      <c r="CZ390" s="457">
        <v>0</v>
      </c>
      <c r="DA390" s="457">
        <v>0</v>
      </c>
      <c r="DB390" s="457">
        <v>0</v>
      </c>
      <c r="DC390" s="457">
        <v>0</v>
      </c>
      <c r="DD390" s="457">
        <v>0</v>
      </c>
      <c r="DE390" s="457">
        <v>0</v>
      </c>
      <c r="DF390" s="457">
        <v>5832</v>
      </c>
      <c r="DG390" s="457">
        <v>0</v>
      </c>
      <c r="DH390" s="457">
        <v>74</v>
      </c>
      <c r="DI390" s="457">
        <v>0</v>
      </c>
      <c r="DJ390" s="457">
        <v>0</v>
      </c>
      <c r="DK390" s="457">
        <v>0</v>
      </c>
      <c r="DL390" s="457">
        <v>0</v>
      </c>
      <c r="DM390" s="457">
        <v>0</v>
      </c>
      <c r="DN390" s="457">
        <v>0</v>
      </c>
      <c r="DO390" s="457">
        <v>0</v>
      </c>
      <c r="DP390" s="457">
        <v>0</v>
      </c>
      <c r="DQ390" s="457">
        <v>0</v>
      </c>
      <c r="DR390" s="457">
        <v>22841</v>
      </c>
      <c r="DS390" s="457">
        <v>0</v>
      </c>
      <c r="DT390" s="457">
        <v>28590</v>
      </c>
      <c r="DU390" s="457">
        <v>594</v>
      </c>
      <c r="DV390" s="457">
        <v>32211</v>
      </c>
      <c r="DW390" s="457">
        <v>0</v>
      </c>
      <c r="DX390" s="457">
        <v>0</v>
      </c>
      <c r="DY390" s="362">
        <v>0</v>
      </c>
      <c r="DZ390">
        <v>0</v>
      </c>
      <c r="EA390">
        <v>0</v>
      </c>
    </row>
    <row r="391" spans="1:131">
      <c r="A391" s="362" t="s">
        <v>3107</v>
      </c>
      <c r="B391" s="457">
        <v>0</v>
      </c>
      <c r="C391" s="457">
        <v>0</v>
      </c>
      <c r="D391" s="457">
        <v>0</v>
      </c>
      <c r="E391" s="457">
        <v>0</v>
      </c>
      <c r="F391" s="457">
        <v>0</v>
      </c>
      <c r="G391" s="457">
        <v>0</v>
      </c>
      <c r="H391" s="457">
        <v>0</v>
      </c>
      <c r="I391" s="457">
        <v>0</v>
      </c>
      <c r="J391" s="457">
        <v>0</v>
      </c>
      <c r="K391" s="457">
        <v>0</v>
      </c>
      <c r="L391" s="457">
        <v>0</v>
      </c>
      <c r="M391" s="457">
        <v>0</v>
      </c>
      <c r="N391" s="457">
        <v>0</v>
      </c>
      <c r="O391" s="457">
        <v>0</v>
      </c>
      <c r="P391" s="457">
        <v>0</v>
      </c>
      <c r="Q391" s="457">
        <v>0</v>
      </c>
      <c r="R391" s="457">
        <v>0</v>
      </c>
      <c r="S391" s="457">
        <v>0</v>
      </c>
      <c r="T391" s="457">
        <v>0</v>
      </c>
      <c r="U391" s="457">
        <v>0</v>
      </c>
      <c r="V391" s="457">
        <v>0</v>
      </c>
      <c r="W391" s="457">
        <v>0</v>
      </c>
      <c r="X391" s="457">
        <v>0</v>
      </c>
      <c r="Y391" s="457">
        <v>0</v>
      </c>
      <c r="Z391" s="457">
        <v>0</v>
      </c>
      <c r="AA391" s="457">
        <v>0</v>
      </c>
      <c r="AB391" s="457">
        <v>0</v>
      </c>
      <c r="AC391" s="457">
        <v>0</v>
      </c>
      <c r="AD391" s="457">
        <v>0</v>
      </c>
      <c r="AE391" s="457">
        <v>0</v>
      </c>
      <c r="AF391" s="457">
        <v>0</v>
      </c>
      <c r="AG391" s="457">
        <v>0</v>
      </c>
      <c r="AH391" s="457">
        <v>0</v>
      </c>
      <c r="AI391" s="457">
        <v>0</v>
      </c>
      <c r="AJ391" s="457">
        <v>0</v>
      </c>
      <c r="AK391" s="457">
        <v>0</v>
      </c>
      <c r="AL391" s="457">
        <v>0</v>
      </c>
      <c r="AM391" s="457">
        <v>0</v>
      </c>
      <c r="AN391" s="457">
        <v>0</v>
      </c>
      <c r="AO391" s="457">
        <v>0</v>
      </c>
      <c r="AP391" s="457">
        <v>0</v>
      </c>
      <c r="AQ391" s="457">
        <v>0</v>
      </c>
      <c r="AR391" s="457">
        <v>0</v>
      </c>
      <c r="AS391" s="457">
        <v>0</v>
      </c>
      <c r="AT391" s="457">
        <v>0</v>
      </c>
      <c r="AU391" s="457">
        <v>0</v>
      </c>
      <c r="AV391" s="457">
        <v>0</v>
      </c>
      <c r="AW391" s="457">
        <v>0</v>
      </c>
      <c r="AX391" s="457">
        <v>0</v>
      </c>
      <c r="AY391" s="457">
        <v>0</v>
      </c>
      <c r="AZ391" s="457">
        <v>0</v>
      </c>
      <c r="BA391" s="457">
        <v>0</v>
      </c>
      <c r="BB391" s="457">
        <v>0</v>
      </c>
      <c r="BC391" s="457">
        <v>0</v>
      </c>
      <c r="BD391" s="457">
        <v>0</v>
      </c>
      <c r="BE391" s="457">
        <v>0</v>
      </c>
      <c r="BF391" s="457">
        <v>0</v>
      </c>
      <c r="BG391" s="457">
        <v>0</v>
      </c>
      <c r="BH391" s="457">
        <v>0</v>
      </c>
      <c r="BI391" s="457">
        <v>0</v>
      </c>
      <c r="BJ391" s="457">
        <v>0</v>
      </c>
      <c r="BK391" s="457">
        <v>0</v>
      </c>
      <c r="BL391" s="457">
        <v>0</v>
      </c>
      <c r="BM391" s="457">
        <v>0</v>
      </c>
      <c r="BN391" s="457">
        <v>0</v>
      </c>
      <c r="BO391" s="457">
        <v>0</v>
      </c>
      <c r="BP391" s="457">
        <v>0</v>
      </c>
      <c r="BQ391" s="457">
        <v>0</v>
      </c>
      <c r="BR391" s="457">
        <v>0</v>
      </c>
      <c r="BS391" s="457">
        <v>0</v>
      </c>
      <c r="BT391" s="457">
        <v>0</v>
      </c>
      <c r="BU391" s="457">
        <v>0</v>
      </c>
      <c r="BV391" s="457">
        <v>0</v>
      </c>
      <c r="BW391" s="457">
        <v>0</v>
      </c>
      <c r="BX391" s="457">
        <v>0</v>
      </c>
      <c r="BY391" s="457">
        <v>0</v>
      </c>
      <c r="BZ391" s="457">
        <v>0</v>
      </c>
      <c r="CA391" s="457">
        <v>0</v>
      </c>
      <c r="CB391" s="457">
        <v>0</v>
      </c>
      <c r="CC391" s="457">
        <v>0</v>
      </c>
      <c r="CD391" s="457">
        <v>0</v>
      </c>
      <c r="CE391" s="457">
        <v>0</v>
      </c>
      <c r="CF391" s="457">
        <v>0</v>
      </c>
      <c r="CG391" s="457">
        <v>0</v>
      </c>
      <c r="CH391" s="457">
        <v>0</v>
      </c>
      <c r="CI391" s="457">
        <v>0</v>
      </c>
      <c r="CJ391" s="457">
        <v>0</v>
      </c>
      <c r="CK391" s="457">
        <v>0</v>
      </c>
      <c r="CL391" s="457">
        <v>0</v>
      </c>
      <c r="CM391" s="457">
        <v>0</v>
      </c>
      <c r="CN391" s="457">
        <v>0</v>
      </c>
      <c r="CO391" s="457">
        <v>0</v>
      </c>
      <c r="CP391" s="457">
        <v>0</v>
      </c>
      <c r="CQ391" s="457">
        <v>0</v>
      </c>
      <c r="CR391" s="457">
        <v>0</v>
      </c>
      <c r="CS391" s="457">
        <v>0</v>
      </c>
      <c r="CT391" s="457">
        <v>0</v>
      </c>
      <c r="CU391" s="457">
        <v>0</v>
      </c>
      <c r="CV391" s="457">
        <v>0</v>
      </c>
      <c r="CW391" s="457">
        <v>0</v>
      </c>
      <c r="CX391" s="457">
        <v>0</v>
      </c>
      <c r="CY391" s="457">
        <v>0</v>
      </c>
      <c r="CZ391" s="457">
        <v>0</v>
      </c>
      <c r="DA391" s="457">
        <v>0</v>
      </c>
      <c r="DB391" s="457">
        <v>0</v>
      </c>
      <c r="DC391" s="457">
        <v>0</v>
      </c>
      <c r="DD391" s="457">
        <v>0</v>
      </c>
      <c r="DE391" s="457">
        <v>0</v>
      </c>
      <c r="DF391" s="457">
        <v>24523</v>
      </c>
      <c r="DG391" s="457">
        <v>0</v>
      </c>
      <c r="DH391" s="457">
        <v>169</v>
      </c>
      <c r="DI391" s="457">
        <v>0</v>
      </c>
      <c r="DJ391" s="457">
        <v>0</v>
      </c>
      <c r="DK391" s="457">
        <v>0</v>
      </c>
      <c r="DL391" s="457">
        <v>0</v>
      </c>
      <c r="DM391" s="457">
        <v>0</v>
      </c>
      <c r="DN391" s="457">
        <v>0</v>
      </c>
      <c r="DO391" s="457">
        <v>0</v>
      </c>
      <c r="DP391" s="457">
        <v>0</v>
      </c>
      <c r="DQ391" s="457">
        <v>0</v>
      </c>
      <c r="DR391" s="457">
        <v>60540</v>
      </c>
      <c r="DS391" s="457">
        <v>0</v>
      </c>
      <c r="DT391" s="457">
        <v>40937</v>
      </c>
      <c r="DU391" s="457">
        <v>0</v>
      </c>
      <c r="DV391" s="457">
        <v>17005</v>
      </c>
      <c r="DW391" s="457">
        <v>85</v>
      </c>
      <c r="DX391" s="457">
        <v>0</v>
      </c>
      <c r="DY391" s="362">
        <v>0</v>
      </c>
      <c r="DZ391">
        <v>0</v>
      </c>
      <c r="EA391">
        <v>0</v>
      </c>
    </row>
    <row r="392" spans="1:131">
      <c r="A392" s="362" t="s">
        <v>2222</v>
      </c>
      <c r="B392" s="457">
        <v>0</v>
      </c>
      <c r="C392" s="457">
        <v>0</v>
      </c>
      <c r="D392" s="457">
        <v>0</v>
      </c>
      <c r="E392" s="457">
        <v>0</v>
      </c>
      <c r="F392" s="457">
        <v>0</v>
      </c>
      <c r="G392" s="457">
        <v>0</v>
      </c>
      <c r="H392" s="457">
        <v>0</v>
      </c>
      <c r="I392" s="457">
        <v>0</v>
      </c>
      <c r="J392" s="457">
        <v>0</v>
      </c>
      <c r="K392" s="457">
        <v>0</v>
      </c>
      <c r="L392" s="457">
        <v>0</v>
      </c>
      <c r="M392" s="457">
        <v>0</v>
      </c>
      <c r="N392" s="457">
        <v>0</v>
      </c>
      <c r="O392" s="457">
        <v>0</v>
      </c>
      <c r="P392" s="457">
        <v>0</v>
      </c>
      <c r="Q392" s="457">
        <v>0</v>
      </c>
      <c r="R392" s="457">
        <v>0</v>
      </c>
      <c r="S392" s="457">
        <v>0</v>
      </c>
      <c r="T392" s="457">
        <v>0</v>
      </c>
      <c r="U392" s="457">
        <v>0</v>
      </c>
      <c r="V392" s="457">
        <v>0</v>
      </c>
      <c r="W392" s="457">
        <v>0</v>
      </c>
      <c r="X392" s="457">
        <v>0</v>
      </c>
      <c r="Y392" s="457">
        <v>0</v>
      </c>
      <c r="Z392" s="457">
        <v>0</v>
      </c>
      <c r="AA392" s="457">
        <v>0</v>
      </c>
      <c r="AB392" s="457">
        <v>0</v>
      </c>
      <c r="AC392" s="457">
        <v>0</v>
      </c>
      <c r="AD392" s="457">
        <v>0</v>
      </c>
      <c r="AE392" s="457">
        <v>0</v>
      </c>
      <c r="AF392" s="457">
        <v>0</v>
      </c>
      <c r="AG392" s="457">
        <v>0</v>
      </c>
      <c r="AH392" s="457">
        <v>0</v>
      </c>
      <c r="AI392" s="457">
        <v>0</v>
      </c>
      <c r="AJ392" s="457">
        <v>0</v>
      </c>
      <c r="AK392" s="457">
        <v>0</v>
      </c>
      <c r="AL392" s="457">
        <v>0</v>
      </c>
      <c r="AM392" s="457">
        <v>0</v>
      </c>
      <c r="AN392" s="457">
        <v>0</v>
      </c>
      <c r="AO392" s="457">
        <v>0</v>
      </c>
      <c r="AP392" s="457">
        <v>0</v>
      </c>
      <c r="AQ392" s="457">
        <v>0</v>
      </c>
      <c r="AR392" s="457">
        <v>0</v>
      </c>
      <c r="AS392" s="457">
        <v>0</v>
      </c>
      <c r="AT392" s="457">
        <v>0</v>
      </c>
      <c r="AU392" s="457">
        <v>0</v>
      </c>
      <c r="AV392" s="457">
        <v>0</v>
      </c>
      <c r="AW392" s="457">
        <v>0</v>
      </c>
      <c r="AX392" s="457">
        <v>0</v>
      </c>
      <c r="AY392" s="457">
        <v>0</v>
      </c>
      <c r="AZ392" s="457">
        <v>0</v>
      </c>
      <c r="BA392" s="457">
        <v>0</v>
      </c>
      <c r="BB392" s="457">
        <v>0</v>
      </c>
      <c r="BC392" s="457">
        <v>0</v>
      </c>
      <c r="BD392" s="457">
        <v>0</v>
      </c>
      <c r="BE392" s="457">
        <v>0</v>
      </c>
      <c r="BF392" s="457">
        <v>0</v>
      </c>
      <c r="BG392" s="457">
        <v>0</v>
      </c>
      <c r="BH392" s="457">
        <v>0</v>
      </c>
      <c r="BI392" s="457">
        <v>0</v>
      </c>
      <c r="BJ392" s="457">
        <v>0</v>
      </c>
      <c r="BK392" s="457">
        <v>0</v>
      </c>
      <c r="BL392" s="457">
        <v>0</v>
      </c>
      <c r="BM392" s="457">
        <v>0</v>
      </c>
      <c r="BN392" s="457">
        <v>0</v>
      </c>
      <c r="BO392" s="457">
        <v>0</v>
      </c>
      <c r="BP392" s="457">
        <v>0</v>
      </c>
      <c r="BQ392" s="457">
        <v>0</v>
      </c>
      <c r="BR392" s="457">
        <v>0</v>
      </c>
      <c r="BS392" s="457">
        <v>0</v>
      </c>
      <c r="BT392" s="457">
        <v>0</v>
      </c>
      <c r="BU392" s="457">
        <v>0</v>
      </c>
      <c r="BV392" s="457">
        <v>0</v>
      </c>
      <c r="BW392" s="457">
        <v>0</v>
      </c>
      <c r="BX392" s="457">
        <v>0</v>
      </c>
      <c r="BY392" s="457">
        <v>0</v>
      </c>
      <c r="BZ392" s="457">
        <v>0</v>
      </c>
      <c r="CA392" s="457">
        <v>0</v>
      </c>
      <c r="CB392" s="457">
        <v>0</v>
      </c>
      <c r="CC392" s="457">
        <v>0</v>
      </c>
      <c r="CD392" s="457">
        <v>0</v>
      </c>
      <c r="CE392" s="457">
        <v>0</v>
      </c>
      <c r="CF392" s="457">
        <v>0</v>
      </c>
      <c r="CG392" s="457">
        <v>0</v>
      </c>
      <c r="CH392" s="457">
        <v>0</v>
      </c>
      <c r="CI392" s="457">
        <v>0</v>
      </c>
      <c r="CJ392" s="457">
        <v>0</v>
      </c>
      <c r="CK392" s="457">
        <v>0</v>
      </c>
      <c r="CL392" s="457">
        <v>0</v>
      </c>
      <c r="CM392" s="457">
        <v>0</v>
      </c>
      <c r="CN392" s="457">
        <v>0</v>
      </c>
      <c r="CO392" s="457">
        <v>0</v>
      </c>
      <c r="CP392" s="457">
        <v>0</v>
      </c>
      <c r="CQ392" s="457">
        <v>0</v>
      </c>
      <c r="CR392" s="457">
        <v>0</v>
      </c>
      <c r="CS392" s="457">
        <v>0</v>
      </c>
      <c r="CT392" s="457">
        <v>0</v>
      </c>
      <c r="CU392" s="457">
        <v>0</v>
      </c>
      <c r="CV392" s="457">
        <v>0</v>
      </c>
      <c r="CW392" s="457">
        <v>0</v>
      </c>
      <c r="CX392" s="457">
        <v>0</v>
      </c>
      <c r="CY392" s="457">
        <v>0</v>
      </c>
      <c r="CZ392" s="457">
        <v>0</v>
      </c>
      <c r="DA392" s="457">
        <v>0</v>
      </c>
      <c r="DB392" s="457">
        <v>0</v>
      </c>
      <c r="DC392" s="457">
        <v>0</v>
      </c>
      <c r="DD392" s="457">
        <v>0</v>
      </c>
      <c r="DE392" s="457">
        <v>0</v>
      </c>
      <c r="DF392" s="457">
        <v>3758</v>
      </c>
      <c r="DG392" s="457">
        <v>0</v>
      </c>
      <c r="DH392" s="457">
        <v>123</v>
      </c>
      <c r="DI392" s="457">
        <v>0</v>
      </c>
      <c r="DJ392" s="457">
        <v>0</v>
      </c>
      <c r="DK392" s="457">
        <v>0</v>
      </c>
      <c r="DL392" s="457">
        <v>0</v>
      </c>
      <c r="DM392" s="457">
        <v>0</v>
      </c>
      <c r="DN392" s="457">
        <v>0</v>
      </c>
      <c r="DO392" s="457">
        <v>0</v>
      </c>
      <c r="DP392" s="457">
        <v>0</v>
      </c>
      <c r="DQ392" s="457">
        <v>0</v>
      </c>
      <c r="DR392" s="457">
        <v>47519</v>
      </c>
      <c r="DS392" s="457">
        <v>0</v>
      </c>
      <c r="DT392" s="457">
        <v>16187</v>
      </c>
      <c r="DU392" s="457">
        <v>14006</v>
      </c>
      <c r="DV392" s="457">
        <v>11626</v>
      </c>
      <c r="DW392" s="457">
        <v>0</v>
      </c>
      <c r="DX392" s="457">
        <v>0</v>
      </c>
      <c r="DY392" s="362">
        <v>0</v>
      </c>
      <c r="DZ392">
        <v>0</v>
      </c>
      <c r="EA392">
        <v>0</v>
      </c>
    </row>
    <row r="393" spans="1:131">
      <c r="A393" s="362" t="s">
        <v>2382</v>
      </c>
      <c r="B393" s="457">
        <v>0</v>
      </c>
      <c r="C393" s="457">
        <v>0</v>
      </c>
      <c r="D393" s="457">
        <v>0</v>
      </c>
      <c r="E393" s="457">
        <v>0</v>
      </c>
      <c r="F393" s="457">
        <v>0</v>
      </c>
      <c r="G393" s="457">
        <v>0</v>
      </c>
      <c r="H393" s="457">
        <v>0</v>
      </c>
      <c r="I393" s="457">
        <v>0</v>
      </c>
      <c r="J393" s="457">
        <v>0</v>
      </c>
      <c r="K393" s="457">
        <v>0</v>
      </c>
      <c r="L393" s="457">
        <v>0</v>
      </c>
      <c r="M393" s="457">
        <v>0</v>
      </c>
      <c r="N393" s="457">
        <v>0</v>
      </c>
      <c r="O393" s="457">
        <v>0</v>
      </c>
      <c r="P393" s="457">
        <v>0</v>
      </c>
      <c r="Q393" s="457">
        <v>0</v>
      </c>
      <c r="R393" s="457">
        <v>0</v>
      </c>
      <c r="S393" s="457">
        <v>0</v>
      </c>
      <c r="T393" s="457">
        <v>0</v>
      </c>
      <c r="U393" s="457">
        <v>0</v>
      </c>
      <c r="V393" s="457">
        <v>0</v>
      </c>
      <c r="W393" s="457">
        <v>0</v>
      </c>
      <c r="X393" s="457">
        <v>0</v>
      </c>
      <c r="Y393" s="457">
        <v>0</v>
      </c>
      <c r="Z393" s="457">
        <v>0</v>
      </c>
      <c r="AA393" s="457">
        <v>0</v>
      </c>
      <c r="AB393" s="457">
        <v>0</v>
      </c>
      <c r="AC393" s="457">
        <v>0</v>
      </c>
      <c r="AD393" s="457">
        <v>0</v>
      </c>
      <c r="AE393" s="457">
        <v>0</v>
      </c>
      <c r="AF393" s="457">
        <v>0</v>
      </c>
      <c r="AG393" s="457">
        <v>0</v>
      </c>
      <c r="AH393" s="457">
        <v>0</v>
      </c>
      <c r="AI393" s="457">
        <v>0</v>
      </c>
      <c r="AJ393" s="457">
        <v>0</v>
      </c>
      <c r="AK393" s="457">
        <v>0</v>
      </c>
      <c r="AL393" s="457">
        <v>0</v>
      </c>
      <c r="AM393" s="457">
        <v>0</v>
      </c>
      <c r="AN393" s="457">
        <v>0</v>
      </c>
      <c r="AO393" s="457">
        <v>0</v>
      </c>
      <c r="AP393" s="457">
        <v>0</v>
      </c>
      <c r="AQ393" s="457">
        <v>0</v>
      </c>
      <c r="AR393" s="457">
        <v>0</v>
      </c>
      <c r="AS393" s="457">
        <v>0</v>
      </c>
      <c r="AT393" s="457">
        <v>0</v>
      </c>
      <c r="AU393" s="457">
        <v>0</v>
      </c>
      <c r="AV393" s="457">
        <v>0</v>
      </c>
      <c r="AW393" s="457">
        <v>0</v>
      </c>
      <c r="AX393" s="457">
        <v>0</v>
      </c>
      <c r="AY393" s="457">
        <v>0</v>
      </c>
      <c r="AZ393" s="457">
        <v>0</v>
      </c>
      <c r="BA393" s="457">
        <v>0</v>
      </c>
      <c r="BB393" s="457">
        <v>0</v>
      </c>
      <c r="BC393" s="457">
        <v>0</v>
      </c>
      <c r="BD393" s="457">
        <v>0</v>
      </c>
      <c r="BE393" s="457">
        <v>0</v>
      </c>
      <c r="BF393" s="457">
        <v>0</v>
      </c>
      <c r="BG393" s="457">
        <v>0</v>
      </c>
      <c r="BH393" s="457">
        <v>0</v>
      </c>
      <c r="BI393" s="457">
        <v>0</v>
      </c>
      <c r="BJ393" s="457">
        <v>0</v>
      </c>
      <c r="BK393" s="457">
        <v>0</v>
      </c>
      <c r="BL393" s="457">
        <v>0</v>
      </c>
      <c r="BM393" s="457">
        <v>0</v>
      </c>
      <c r="BN393" s="457">
        <v>0</v>
      </c>
      <c r="BO393" s="457">
        <v>0</v>
      </c>
      <c r="BP393" s="457">
        <v>0</v>
      </c>
      <c r="BQ393" s="457">
        <v>0</v>
      </c>
      <c r="BR393" s="457">
        <v>0</v>
      </c>
      <c r="BS393" s="457">
        <v>0</v>
      </c>
      <c r="BT393" s="457">
        <v>0</v>
      </c>
      <c r="BU393" s="457">
        <v>0</v>
      </c>
      <c r="BV393" s="457">
        <v>0</v>
      </c>
      <c r="BW393" s="457">
        <v>0</v>
      </c>
      <c r="BX393" s="457">
        <v>0</v>
      </c>
      <c r="BY393" s="457">
        <v>0</v>
      </c>
      <c r="BZ393" s="457">
        <v>0</v>
      </c>
      <c r="CA393" s="457">
        <v>0</v>
      </c>
      <c r="CB393" s="457">
        <v>0</v>
      </c>
      <c r="CC393" s="457">
        <v>0</v>
      </c>
      <c r="CD393" s="457">
        <v>0</v>
      </c>
      <c r="CE393" s="457">
        <v>0</v>
      </c>
      <c r="CF393" s="457">
        <v>0</v>
      </c>
      <c r="CG393" s="457">
        <v>0</v>
      </c>
      <c r="CH393" s="457">
        <v>0</v>
      </c>
      <c r="CI393" s="457">
        <v>0</v>
      </c>
      <c r="CJ393" s="457">
        <v>0</v>
      </c>
      <c r="CK393" s="457">
        <v>0</v>
      </c>
      <c r="CL393" s="457">
        <v>0</v>
      </c>
      <c r="CM393" s="457">
        <v>0</v>
      </c>
      <c r="CN393" s="457">
        <v>0</v>
      </c>
      <c r="CO393" s="457">
        <v>0</v>
      </c>
      <c r="CP393" s="457">
        <v>0</v>
      </c>
      <c r="CQ393" s="457">
        <v>0</v>
      </c>
      <c r="CR393" s="457">
        <v>0</v>
      </c>
      <c r="CS393" s="457">
        <v>0</v>
      </c>
      <c r="CT393" s="457">
        <v>0</v>
      </c>
      <c r="CU393" s="457">
        <v>0</v>
      </c>
      <c r="CV393" s="457">
        <v>0</v>
      </c>
      <c r="CW393" s="457">
        <v>0</v>
      </c>
      <c r="CX393" s="457">
        <v>0</v>
      </c>
      <c r="CY393" s="457">
        <v>0</v>
      </c>
      <c r="CZ393" s="457">
        <v>0</v>
      </c>
      <c r="DA393" s="457">
        <v>0</v>
      </c>
      <c r="DB393" s="457">
        <v>0</v>
      </c>
      <c r="DC393" s="457">
        <v>0</v>
      </c>
      <c r="DD393" s="457">
        <v>0</v>
      </c>
      <c r="DE393" s="457">
        <v>0</v>
      </c>
      <c r="DF393" s="457">
        <v>13746</v>
      </c>
      <c r="DG393" s="457">
        <v>0</v>
      </c>
      <c r="DH393" s="457">
        <v>118</v>
      </c>
      <c r="DI393" s="457">
        <v>0</v>
      </c>
      <c r="DJ393" s="457">
        <v>0</v>
      </c>
      <c r="DK393" s="457">
        <v>0</v>
      </c>
      <c r="DL393" s="457">
        <v>0</v>
      </c>
      <c r="DM393" s="457">
        <v>0</v>
      </c>
      <c r="DN393" s="457">
        <v>0</v>
      </c>
      <c r="DO393" s="457">
        <v>0</v>
      </c>
      <c r="DP393" s="457">
        <v>0</v>
      </c>
      <c r="DQ393" s="457">
        <v>0</v>
      </c>
      <c r="DR393" s="457">
        <v>29377</v>
      </c>
      <c r="DS393" s="457">
        <v>0</v>
      </c>
      <c r="DT393" s="457">
        <v>14431</v>
      </c>
      <c r="DU393" s="457">
        <v>0</v>
      </c>
      <c r="DV393" s="457">
        <v>26005</v>
      </c>
      <c r="DW393" s="457">
        <v>0</v>
      </c>
      <c r="DX393" s="457">
        <v>0</v>
      </c>
      <c r="DY393" s="362">
        <v>256</v>
      </c>
      <c r="DZ393">
        <v>493</v>
      </c>
      <c r="EA393">
        <v>0</v>
      </c>
    </row>
    <row r="394" spans="1:131">
      <c r="A394" s="362" t="s">
        <v>2361</v>
      </c>
      <c r="B394" s="457">
        <v>0</v>
      </c>
      <c r="C394" s="457">
        <v>0</v>
      </c>
      <c r="D394" s="457">
        <v>0</v>
      </c>
      <c r="E394" s="457">
        <v>0</v>
      </c>
      <c r="F394" s="457">
        <v>0</v>
      </c>
      <c r="G394" s="457">
        <v>0</v>
      </c>
      <c r="H394" s="457">
        <v>0</v>
      </c>
      <c r="I394" s="457">
        <v>0</v>
      </c>
      <c r="J394" s="457">
        <v>0</v>
      </c>
      <c r="K394" s="457">
        <v>0</v>
      </c>
      <c r="L394" s="457">
        <v>0</v>
      </c>
      <c r="M394" s="457">
        <v>0</v>
      </c>
      <c r="N394" s="457">
        <v>4021</v>
      </c>
      <c r="O394" s="457">
        <v>54885</v>
      </c>
      <c r="P394" s="457">
        <v>0</v>
      </c>
      <c r="Q394" s="457">
        <v>0</v>
      </c>
      <c r="R394" s="457">
        <v>0</v>
      </c>
      <c r="S394" s="457">
        <v>0</v>
      </c>
      <c r="T394" s="457">
        <v>0</v>
      </c>
      <c r="U394" s="457">
        <v>178191</v>
      </c>
      <c r="V394" s="457">
        <v>0</v>
      </c>
      <c r="W394" s="457">
        <v>0</v>
      </c>
      <c r="X394" s="457">
        <v>83345</v>
      </c>
      <c r="Y394" s="457">
        <v>0</v>
      </c>
      <c r="Z394" s="457">
        <v>0</v>
      </c>
      <c r="AA394" s="457">
        <v>0</v>
      </c>
      <c r="AB394" s="457">
        <v>0</v>
      </c>
      <c r="AC394" s="457">
        <v>0</v>
      </c>
      <c r="AD394" s="457">
        <v>0</v>
      </c>
      <c r="AE394" s="457">
        <v>0</v>
      </c>
      <c r="AF394" s="457">
        <v>0</v>
      </c>
      <c r="AG394" s="457">
        <v>0</v>
      </c>
      <c r="AH394" s="457">
        <v>0</v>
      </c>
      <c r="AI394" s="457">
        <v>2274</v>
      </c>
      <c r="AJ394" s="457">
        <v>488</v>
      </c>
      <c r="AK394" s="457">
        <v>0</v>
      </c>
      <c r="AL394" s="457">
        <v>0</v>
      </c>
      <c r="AM394" s="457">
        <v>0</v>
      </c>
      <c r="AN394" s="457">
        <v>0</v>
      </c>
      <c r="AO394" s="457">
        <v>0</v>
      </c>
      <c r="AP394" s="457">
        <v>0</v>
      </c>
      <c r="AQ394" s="457">
        <v>0</v>
      </c>
      <c r="AR394" s="457">
        <v>0</v>
      </c>
      <c r="AS394" s="457">
        <v>0</v>
      </c>
      <c r="AT394" s="457">
        <v>0</v>
      </c>
      <c r="AU394" s="457">
        <v>0</v>
      </c>
      <c r="AV394" s="457">
        <v>0</v>
      </c>
      <c r="AW394" s="457">
        <v>0</v>
      </c>
      <c r="AX394" s="457">
        <v>0</v>
      </c>
      <c r="AY394" s="457">
        <v>0</v>
      </c>
      <c r="AZ394" s="457">
        <v>0</v>
      </c>
      <c r="BA394" s="457">
        <v>0</v>
      </c>
      <c r="BB394" s="457">
        <v>0</v>
      </c>
      <c r="BC394" s="457">
        <v>0</v>
      </c>
      <c r="BD394" s="457">
        <v>0</v>
      </c>
      <c r="BE394" s="457">
        <v>0</v>
      </c>
      <c r="BF394" s="457">
        <v>0</v>
      </c>
      <c r="BG394" s="457">
        <v>0</v>
      </c>
      <c r="BH394" s="457">
        <v>0</v>
      </c>
      <c r="BI394" s="457">
        <v>0</v>
      </c>
      <c r="BJ394" s="457">
        <v>0</v>
      </c>
      <c r="BK394" s="457">
        <v>0</v>
      </c>
      <c r="BL394" s="457">
        <v>0</v>
      </c>
      <c r="BM394" s="457">
        <v>0</v>
      </c>
      <c r="BN394" s="457">
        <v>0</v>
      </c>
      <c r="BO394" s="457">
        <v>0</v>
      </c>
      <c r="BP394" s="457">
        <v>0</v>
      </c>
      <c r="BQ394" s="457">
        <v>0</v>
      </c>
      <c r="BR394" s="457">
        <v>0</v>
      </c>
      <c r="BS394" s="457">
        <v>0</v>
      </c>
      <c r="BT394" s="457">
        <v>0</v>
      </c>
      <c r="BU394" s="457">
        <v>0</v>
      </c>
      <c r="BV394" s="457">
        <v>0</v>
      </c>
      <c r="BW394" s="457">
        <v>0</v>
      </c>
      <c r="BX394" s="457">
        <v>0</v>
      </c>
      <c r="BY394" s="457">
        <v>0</v>
      </c>
      <c r="BZ394" s="457">
        <v>0</v>
      </c>
      <c r="CA394" s="457">
        <v>0</v>
      </c>
      <c r="CB394" s="457">
        <v>0</v>
      </c>
      <c r="CC394" s="457">
        <v>0</v>
      </c>
      <c r="CD394" s="457">
        <v>0</v>
      </c>
      <c r="CE394" s="457">
        <v>0</v>
      </c>
      <c r="CF394" s="457">
        <v>0</v>
      </c>
      <c r="CG394" s="457">
        <v>0</v>
      </c>
      <c r="CH394" s="457">
        <v>2738</v>
      </c>
      <c r="CI394" s="457">
        <v>0</v>
      </c>
      <c r="CJ394" s="457">
        <v>68</v>
      </c>
      <c r="CK394" s="457">
        <v>0</v>
      </c>
      <c r="CL394" s="457">
        <v>0</v>
      </c>
      <c r="CM394" s="457">
        <v>0</v>
      </c>
      <c r="CN394" s="457">
        <v>0</v>
      </c>
      <c r="CO394" s="457">
        <v>0</v>
      </c>
      <c r="CP394" s="457">
        <v>0</v>
      </c>
      <c r="CQ394" s="457">
        <v>0</v>
      </c>
      <c r="CR394" s="457">
        <v>0</v>
      </c>
      <c r="CS394" s="457">
        <v>0</v>
      </c>
      <c r="CT394" s="457">
        <v>0</v>
      </c>
      <c r="CU394" s="457">
        <v>0</v>
      </c>
      <c r="CV394" s="457">
        <v>0</v>
      </c>
      <c r="CW394" s="457">
        <v>0</v>
      </c>
      <c r="CX394" s="457">
        <v>238801</v>
      </c>
      <c r="CY394" s="457">
        <v>94013</v>
      </c>
      <c r="CZ394" s="457">
        <v>0</v>
      </c>
      <c r="DA394" s="457">
        <v>0</v>
      </c>
      <c r="DB394" s="457">
        <v>0</v>
      </c>
      <c r="DC394" s="457">
        <v>27848</v>
      </c>
      <c r="DD394" s="457">
        <v>0</v>
      </c>
      <c r="DE394" s="457">
        <v>0</v>
      </c>
      <c r="DF394" s="457">
        <v>10364</v>
      </c>
      <c r="DG394" s="457">
        <v>384</v>
      </c>
      <c r="DH394" s="457">
        <v>0</v>
      </c>
      <c r="DI394" s="457">
        <v>2268</v>
      </c>
      <c r="DJ394" s="457">
        <v>0</v>
      </c>
      <c r="DK394" s="457">
        <v>0</v>
      </c>
      <c r="DL394" s="457">
        <v>0</v>
      </c>
      <c r="DM394" s="457">
        <v>0</v>
      </c>
      <c r="DN394" s="457">
        <v>0</v>
      </c>
      <c r="DO394" s="457">
        <v>0</v>
      </c>
      <c r="DP394" s="457">
        <v>0</v>
      </c>
      <c r="DQ394" s="457">
        <v>0</v>
      </c>
      <c r="DR394" s="457">
        <v>2500649</v>
      </c>
      <c r="DS394" s="457">
        <v>0</v>
      </c>
      <c r="DT394" s="457">
        <v>1417327</v>
      </c>
      <c r="DU394" s="457">
        <v>63894</v>
      </c>
      <c r="DV394" s="457">
        <v>362584</v>
      </c>
      <c r="DW394" s="457">
        <v>189012</v>
      </c>
      <c r="DX394" s="457">
        <v>0</v>
      </c>
      <c r="DY394" s="362">
        <v>2475251.074</v>
      </c>
      <c r="DZ394">
        <v>1906514.5993999999</v>
      </c>
      <c r="EA394">
        <v>0</v>
      </c>
    </row>
    <row r="395" spans="1:131">
      <c r="A395" s="362" t="s">
        <v>2870</v>
      </c>
      <c r="B395" s="457">
        <v>0</v>
      </c>
      <c r="C395" s="457">
        <v>0</v>
      </c>
      <c r="D395" s="457">
        <v>0</v>
      </c>
      <c r="E395" s="457">
        <v>0</v>
      </c>
      <c r="F395" s="457">
        <v>0</v>
      </c>
      <c r="G395" s="457">
        <v>0</v>
      </c>
      <c r="H395" s="457">
        <v>0</v>
      </c>
      <c r="I395" s="457">
        <v>0</v>
      </c>
      <c r="J395" s="457">
        <v>0</v>
      </c>
      <c r="K395" s="457">
        <v>0</v>
      </c>
      <c r="L395" s="457">
        <v>0</v>
      </c>
      <c r="M395" s="457">
        <v>0</v>
      </c>
      <c r="N395" s="457">
        <v>515</v>
      </c>
      <c r="O395" s="457">
        <v>67714</v>
      </c>
      <c r="P395" s="457">
        <v>0</v>
      </c>
      <c r="Q395" s="457">
        <v>0</v>
      </c>
      <c r="R395" s="457">
        <v>11</v>
      </c>
      <c r="S395" s="457">
        <v>0</v>
      </c>
      <c r="T395" s="457">
        <v>317</v>
      </c>
      <c r="U395" s="457">
        <v>5834</v>
      </c>
      <c r="V395" s="457">
        <v>0</v>
      </c>
      <c r="W395" s="457">
        <v>19495</v>
      </c>
      <c r="X395" s="457">
        <v>1412</v>
      </c>
      <c r="Y395" s="457">
        <v>0</v>
      </c>
      <c r="Z395" s="457">
        <v>0</v>
      </c>
      <c r="AA395" s="457">
        <v>3001</v>
      </c>
      <c r="AB395" s="457">
        <v>0</v>
      </c>
      <c r="AC395" s="457">
        <v>0</v>
      </c>
      <c r="AD395" s="457">
        <v>0</v>
      </c>
      <c r="AE395" s="457">
        <v>0</v>
      </c>
      <c r="AF395" s="457">
        <v>0</v>
      </c>
      <c r="AG395" s="457">
        <v>0</v>
      </c>
      <c r="AH395" s="457">
        <v>0</v>
      </c>
      <c r="AI395" s="457">
        <v>0</v>
      </c>
      <c r="AJ395" s="457">
        <v>0</v>
      </c>
      <c r="AK395" s="457">
        <v>0</v>
      </c>
      <c r="AL395" s="457">
        <v>0</v>
      </c>
      <c r="AM395" s="457">
        <v>0</v>
      </c>
      <c r="AN395" s="457">
        <v>0</v>
      </c>
      <c r="AO395" s="457">
        <v>0</v>
      </c>
      <c r="AP395" s="457">
        <v>0</v>
      </c>
      <c r="AQ395" s="457">
        <v>0</v>
      </c>
      <c r="AR395" s="457">
        <v>0</v>
      </c>
      <c r="AS395" s="457">
        <v>0</v>
      </c>
      <c r="AT395" s="457">
        <v>0</v>
      </c>
      <c r="AU395" s="457">
        <v>0</v>
      </c>
      <c r="AV395" s="457">
        <v>0</v>
      </c>
      <c r="AW395" s="457">
        <v>0</v>
      </c>
      <c r="AX395" s="457">
        <v>0</v>
      </c>
      <c r="AY395" s="457">
        <v>0</v>
      </c>
      <c r="AZ395" s="457">
        <v>0</v>
      </c>
      <c r="BA395" s="457">
        <v>0</v>
      </c>
      <c r="BB395" s="457">
        <v>0</v>
      </c>
      <c r="BC395" s="457">
        <v>0</v>
      </c>
      <c r="BD395" s="457">
        <v>0</v>
      </c>
      <c r="BE395" s="457">
        <v>0</v>
      </c>
      <c r="BF395" s="457">
        <v>0</v>
      </c>
      <c r="BG395" s="457">
        <v>0</v>
      </c>
      <c r="BH395" s="457">
        <v>0</v>
      </c>
      <c r="BI395" s="457">
        <v>0</v>
      </c>
      <c r="BJ395" s="457">
        <v>0</v>
      </c>
      <c r="BK395" s="457">
        <v>0</v>
      </c>
      <c r="BL395" s="457">
        <v>0</v>
      </c>
      <c r="BM395" s="457">
        <v>0</v>
      </c>
      <c r="BN395" s="457">
        <v>0</v>
      </c>
      <c r="BO395" s="457">
        <v>0</v>
      </c>
      <c r="BP395" s="457">
        <v>0</v>
      </c>
      <c r="BQ395" s="457">
        <v>790</v>
      </c>
      <c r="BR395" s="457">
        <v>0</v>
      </c>
      <c r="BS395" s="457">
        <v>0</v>
      </c>
      <c r="BT395" s="457">
        <v>0</v>
      </c>
      <c r="BU395" s="457">
        <v>0</v>
      </c>
      <c r="BV395" s="457">
        <v>0</v>
      </c>
      <c r="BW395" s="457">
        <v>0</v>
      </c>
      <c r="BX395" s="457">
        <v>0</v>
      </c>
      <c r="BY395" s="457">
        <v>0</v>
      </c>
      <c r="BZ395" s="457">
        <v>0</v>
      </c>
      <c r="CA395" s="457">
        <v>0</v>
      </c>
      <c r="CB395" s="457">
        <v>0</v>
      </c>
      <c r="CC395" s="457">
        <v>0</v>
      </c>
      <c r="CD395" s="457">
        <v>0</v>
      </c>
      <c r="CE395" s="457">
        <v>0</v>
      </c>
      <c r="CF395" s="457">
        <v>0</v>
      </c>
      <c r="CG395" s="457">
        <v>0</v>
      </c>
      <c r="CH395" s="457">
        <v>0</v>
      </c>
      <c r="CI395" s="457">
        <v>0</v>
      </c>
      <c r="CJ395" s="457">
        <v>0</v>
      </c>
      <c r="CK395" s="457">
        <v>0</v>
      </c>
      <c r="CL395" s="457">
        <v>0</v>
      </c>
      <c r="CM395" s="457">
        <v>0</v>
      </c>
      <c r="CN395" s="457">
        <v>0</v>
      </c>
      <c r="CO395" s="457">
        <v>0</v>
      </c>
      <c r="CP395" s="457">
        <v>0</v>
      </c>
      <c r="CQ395" s="457">
        <v>0</v>
      </c>
      <c r="CR395" s="457">
        <v>0</v>
      </c>
      <c r="CS395" s="457">
        <v>0</v>
      </c>
      <c r="CT395" s="457">
        <v>0</v>
      </c>
      <c r="CU395" s="457">
        <v>0</v>
      </c>
      <c r="CV395" s="457">
        <v>0</v>
      </c>
      <c r="CW395" s="457">
        <v>0</v>
      </c>
      <c r="CX395" s="457">
        <v>48381</v>
      </c>
      <c r="CY395" s="457">
        <v>0</v>
      </c>
      <c r="CZ395" s="457">
        <v>37</v>
      </c>
      <c r="DA395" s="457">
        <v>383</v>
      </c>
      <c r="DB395" s="457">
        <v>0</v>
      </c>
      <c r="DC395" s="457">
        <v>0</v>
      </c>
      <c r="DD395" s="457">
        <v>0</v>
      </c>
      <c r="DE395" s="457">
        <v>0</v>
      </c>
      <c r="DF395" s="457">
        <v>0</v>
      </c>
      <c r="DG395" s="457">
        <v>0</v>
      </c>
      <c r="DH395" s="457">
        <v>0</v>
      </c>
      <c r="DI395" s="457">
        <v>0</v>
      </c>
      <c r="DJ395" s="457">
        <v>0</v>
      </c>
      <c r="DK395" s="457">
        <v>0</v>
      </c>
      <c r="DL395" s="457">
        <v>743</v>
      </c>
      <c r="DM395" s="457">
        <v>437</v>
      </c>
      <c r="DN395" s="457">
        <v>0</v>
      </c>
      <c r="DO395" s="457">
        <v>0</v>
      </c>
      <c r="DP395" s="457">
        <v>0</v>
      </c>
      <c r="DQ395" s="457">
        <v>0</v>
      </c>
      <c r="DR395" s="457">
        <v>109827</v>
      </c>
      <c r="DS395" s="457">
        <v>0</v>
      </c>
      <c r="DT395" s="457">
        <v>43000</v>
      </c>
      <c r="DU395" s="457">
        <v>12865</v>
      </c>
      <c r="DV395" s="457">
        <v>490206</v>
      </c>
      <c r="DW395" s="457">
        <v>16414</v>
      </c>
      <c r="DX395" s="457">
        <v>0</v>
      </c>
      <c r="DY395" s="362">
        <v>6932</v>
      </c>
      <c r="DZ395">
        <v>26017</v>
      </c>
      <c r="EA395">
        <v>0</v>
      </c>
    </row>
    <row r="396" spans="1:131">
      <c r="A396" s="362" t="s">
        <v>3104</v>
      </c>
      <c r="B396" s="457">
        <v>0</v>
      </c>
      <c r="C396" s="457">
        <v>0</v>
      </c>
      <c r="D396" s="457">
        <v>0</v>
      </c>
      <c r="E396" s="457">
        <v>0</v>
      </c>
      <c r="F396" s="457">
        <v>0</v>
      </c>
      <c r="G396" s="457">
        <v>0</v>
      </c>
      <c r="H396" s="457">
        <v>0</v>
      </c>
      <c r="I396" s="457">
        <v>0</v>
      </c>
      <c r="J396" s="457">
        <v>0</v>
      </c>
      <c r="K396" s="457">
        <v>0</v>
      </c>
      <c r="L396" s="457">
        <v>0</v>
      </c>
      <c r="M396" s="457">
        <v>0</v>
      </c>
      <c r="N396" s="457">
        <v>0</v>
      </c>
      <c r="O396" s="457">
        <v>141019</v>
      </c>
      <c r="P396" s="457">
        <v>0</v>
      </c>
      <c r="Q396" s="457">
        <v>0</v>
      </c>
      <c r="R396" s="457">
        <v>0</v>
      </c>
      <c r="S396" s="457">
        <v>0</v>
      </c>
      <c r="T396" s="457">
        <v>0</v>
      </c>
      <c r="U396" s="457">
        <v>14474</v>
      </c>
      <c r="V396" s="457">
        <v>0</v>
      </c>
      <c r="W396" s="457">
        <v>0</v>
      </c>
      <c r="X396" s="457">
        <v>113356</v>
      </c>
      <c r="Y396" s="457">
        <v>0</v>
      </c>
      <c r="Z396" s="457">
        <v>0</v>
      </c>
      <c r="AA396" s="457">
        <v>0</v>
      </c>
      <c r="AB396" s="457">
        <v>0</v>
      </c>
      <c r="AC396" s="457">
        <v>0</v>
      </c>
      <c r="AD396" s="457">
        <v>0</v>
      </c>
      <c r="AE396" s="457">
        <v>0</v>
      </c>
      <c r="AF396" s="457">
        <v>0</v>
      </c>
      <c r="AG396" s="457">
        <v>0</v>
      </c>
      <c r="AH396" s="457">
        <v>0</v>
      </c>
      <c r="AI396" s="457">
        <v>0</v>
      </c>
      <c r="AJ396" s="457">
        <v>0</v>
      </c>
      <c r="AK396" s="457">
        <v>0</v>
      </c>
      <c r="AL396" s="457">
        <v>0</v>
      </c>
      <c r="AM396" s="457">
        <v>0</v>
      </c>
      <c r="AN396" s="457">
        <v>0</v>
      </c>
      <c r="AO396" s="457">
        <v>0</v>
      </c>
      <c r="AP396" s="457">
        <v>0</v>
      </c>
      <c r="AQ396" s="457">
        <v>0</v>
      </c>
      <c r="AR396" s="457">
        <v>0</v>
      </c>
      <c r="AS396" s="457">
        <v>5412</v>
      </c>
      <c r="AT396" s="457">
        <v>0</v>
      </c>
      <c r="AU396" s="457">
        <v>0</v>
      </c>
      <c r="AV396" s="457">
        <v>0</v>
      </c>
      <c r="AW396" s="457">
        <v>0</v>
      </c>
      <c r="AX396" s="457">
        <v>0</v>
      </c>
      <c r="AY396" s="457">
        <v>0</v>
      </c>
      <c r="AZ396" s="457">
        <v>0</v>
      </c>
      <c r="BA396" s="457">
        <v>0</v>
      </c>
      <c r="BB396" s="457">
        <v>0</v>
      </c>
      <c r="BC396" s="457">
        <v>0</v>
      </c>
      <c r="BD396" s="457">
        <v>0</v>
      </c>
      <c r="BE396" s="457">
        <v>649</v>
      </c>
      <c r="BF396" s="457">
        <v>0</v>
      </c>
      <c r="BG396" s="457">
        <v>0</v>
      </c>
      <c r="BH396" s="457">
        <v>0</v>
      </c>
      <c r="BI396" s="457">
        <v>0</v>
      </c>
      <c r="BJ396" s="457">
        <v>0</v>
      </c>
      <c r="BK396" s="457">
        <v>499</v>
      </c>
      <c r="BL396" s="457">
        <v>0</v>
      </c>
      <c r="BM396" s="457">
        <v>0</v>
      </c>
      <c r="BN396" s="457">
        <v>0</v>
      </c>
      <c r="BO396" s="457">
        <v>0</v>
      </c>
      <c r="BP396" s="457">
        <v>0</v>
      </c>
      <c r="BQ396" s="457">
        <v>2089</v>
      </c>
      <c r="BR396" s="457">
        <v>0</v>
      </c>
      <c r="BS396" s="457">
        <v>0</v>
      </c>
      <c r="BT396" s="457">
        <v>0</v>
      </c>
      <c r="BU396" s="457">
        <v>0</v>
      </c>
      <c r="BV396" s="457">
        <v>0</v>
      </c>
      <c r="BW396" s="457">
        <v>0</v>
      </c>
      <c r="BX396" s="457">
        <v>0</v>
      </c>
      <c r="BY396" s="457">
        <v>0</v>
      </c>
      <c r="BZ396" s="457">
        <v>0</v>
      </c>
      <c r="CA396" s="457">
        <v>0</v>
      </c>
      <c r="CB396" s="457">
        <v>0</v>
      </c>
      <c r="CC396" s="457">
        <v>0</v>
      </c>
      <c r="CD396" s="457">
        <v>0</v>
      </c>
      <c r="CE396" s="457">
        <v>0</v>
      </c>
      <c r="CF396" s="457">
        <v>0</v>
      </c>
      <c r="CG396" s="457">
        <v>0</v>
      </c>
      <c r="CH396" s="457">
        <v>0</v>
      </c>
      <c r="CI396" s="457">
        <v>0</v>
      </c>
      <c r="CJ396" s="457">
        <v>0</v>
      </c>
      <c r="CK396" s="457">
        <v>0</v>
      </c>
      <c r="CL396" s="457">
        <v>0</v>
      </c>
      <c r="CM396" s="457">
        <v>0</v>
      </c>
      <c r="CN396" s="457">
        <v>0</v>
      </c>
      <c r="CO396" s="457">
        <v>0</v>
      </c>
      <c r="CP396" s="457">
        <v>0</v>
      </c>
      <c r="CQ396" s="457">
        <v>0</v>
      </c>
      <c r="CR396" s="457">
        <v>0</v>
      </c>
      <c r="CS396" s="457">
        <v>0</v>
      </c>
      <c r="CT396" s="457">
        <v>0</v>
      </c>
      <c r="CU396" s="457">
        <v>429</v>
      </c>
      <c r="CV396" s="457">
        <v>0</v>
      </c>
      <c r="CW396" s="457">
        <v>0</v>
      </c>
      <c r="CX396" s="457">
        <v>15837</v>
      </c>
      <c r="CY396" s="457">
        <v>0</v>
      </c>
      <c r="CZ396" s="457">
        <v>0</v>
      </c>
      <c r="DA396" s="457">
        <v>1966</v>
      </c>
      <c r="DB396" s="457">
        <v>0</v>
      </c>
      <c r="DC396" s="457">
        <v>0</v>
      </c>
      <c r="DD396" s="457">
        <v>0</v>
      </c>
      <c r="DE396" s="457">
        <v>0</v>
      </c>
      <c r="DF396" s="457">
        <v>0</v>
      </c>
      <c r="DG396" s="457">
        <v>0</v>
      </c>
      <c r="DH396" s="457">
        <v>0</v>
      </c>
      <c r="DI396" s="457">
        <v>0</v>
      </c>
      <c r="DJ396" s="457">
        <v>618</v>
      </c>
      <c r="DK396" s="457">
        <v>0</v>
      </c>
      <c r="DL396" s="457">
        <v>0</v>
      </c>
      <c r="DM396" s="457">
        <v>24312</v>
      </c>
      <c r="DN396" s="457">
        <v>2958.9360000000001</v>
      </c>
      <c r="DO396" s="457">
        <v>0</v>
      </c>
      <c r="DP396" s="457">
        <v>0</v>
      </c>
      <c r="DQ396" s="457">
        <v>0</v>
      </c>
      <c r="DR396" s="457">
        <v>174388</v>
      </c>
      <c r="DS396" s="457">
        <v>0</v>
      </c>
      <c r="DT396" s="457">
        <v>75000</v>
      </c>
      <c r="DU396" s="457">
        <v>0</v>
      </c>
      <c r="DV396" s="457">
        <v>690990</v>
      </c>
      <c r="DW396" s="457">
        <v>33243.936000000002</v>
      </c>
      <c r="DX396" s="457">
        <v>0</v>
      </c>
      <c r="DY396" s="362">
        <v>0</v>
      </c>
      <c r="DZ396">
        <v>0</v>
      </c>
      <c r="EA396">
        <v>0</v>
      </c>
    </row>
    <row r="397" spans="1:131">
      <c r="A397" s="362" t="s">
        <v>2558</v>
      </c>
      <c r="B397" s="457">
        <v>0</v>
      </c>
      <c r="C397" s="457">
        <v>0</v>
      </c>
      <c r="D397" s="457">
        <v>0</v>
      </c>
      <c r="E397" s="457">
        <v>0</v>
      </c>
      <c r="F397" s="457">
        <v>0</v>
      </c>
      <c r="G397" s="457">
        <v>0</v>
      </c>
      <c r="H397" s="457">
        <v>0</v>
      </c>
      <c r="I397" s="457">
        <v>0</v>
      </c>
      <c r="J397" s="457">
        <v>0</v>
      </c>
      <c r="K397" s="457">
        <v>0</v>
      </c>
      <c r="L397" s="457">
        <v>56.649470000000001</v>
      </c>
      <c r="M397" s="457">
        <v>0</v>
      </c>
      <c r="N397" s="457">
        <v>0</v>
      </c>
      <c r="O397" s="457">
        <v>83762.206139999995</v>
      </c>
      <c r="P397" s="457">
        <v>0</v>
      </c>
      <c r="Q397" s="457">
        <v>0</v>
      </c>
      <c r="R397" s="457">
        <v>0</v>
      </c>
      <c r="S397" s="457">
        <v>0</v>
      </c>
      <c r="T397" s="457">
        <v>20117</v>
      </c>
      <c r="U397" s="457">
        <v>2165</v>
      </c>
      <c r="V397" s="457">
        <v>0</v>
      </c>
      <c r="W397" s="457">
        <v>19225</v>
      </c>
      <c r="X397" s="457">
        <v>21045.574799999999</v>
      </c>
      <c r="Y397" s="457">
        <v>0</v>
      </c>
      <c r="Z397" s="457">
        <v>0</v>
      </c>
      <c r="AA397" s="457">
        <v>0</v>
      </c>
      <c r="AB397" s="457">
        <v>0</v>
      </c>
      <c r="AC397" s="457">
        <v>0</v>
      </c>
      <c r="AD397" s="457">
        <v>0</v>
      </c>
      <c r="AE397" s="457">
        <v>0</v>
      </c>
      <c r="AF397" s="457">
        <v>33693</v>
      </c>
      <c r="AG397" s="457">
        <v>26</v>
      </c>
      <c r="AH397" s="457">
        <v>0</v>
      </c>
      <c r="AI397" s="457">
        <v>0</v>
      </c>
      <c r="AJ397" s="457">
        <v>0</v>
      </c>
      <c r="AK397" s="457">
        <v>0</v>
      </c>
      <c r="AL397" s="457">
        <v>0</v>
      </c>
      <c r="AM397" s="457">
        <v>0</v>
      </c>
      <c r="AN397" s="457">
        <v>0</v>
      </c>
      <c r="AO397" s="457">
        <v>0</v>
      </c>
      <c r="AP397" s="457">
        <v>60051.370459999998</v>
      </c>
      <c r="AQ397" s="457">
        <v>0</v>
      </c>
      <c r="AR397" s="457">
        <v>0</v>
      </c>
      <c r="AS397" s="457">
        <v>2836.7085900000002</v>
      </c>
      <c r="AT397" s="457">
        <v>0</v>
      </c>
      <c r="AU397" s="457">
        <v>0</v>
      </c>
      <c r="AV397" s="457">
        <v>0</v>
      </c>
      <c r="AW397" s="457">
        <v>0</v>
      </c>
      <c r="AX397" s="457">
        <v>0</v>
      </c>
      <c r="AY397" s="457">
        <v>15313.4138</v>
      </c>
      <c r="AZ397" s="457">
        <v>0</v>
      </c>
      <c r="BA397" s="457">
        <v>0</v>
      </c>
      <c r="BB397" s="457">
        <v>0</v>
      </c>
      <c r="BC397" s="457">
        <v>0</v>
      </c>
      <c r="BD397" s="457">
        <v>0</v>
      </c>
      <c r="BE397" s="457">
        <v>0</v>
      </c>
      <c r="BF397" s="457">
        <v>0</v>
      </c>
      <c r="BG397" s="457">
        <v>0</v>
      </c>
      <c r="BH397" s="457">
        <v>0</v>
      </c>
      <c r="BI397" s="457">
        <v>0</v>
      </c>
      <c r="BJ397" s="457">
        <v>0</v>
      </c>
      <c r="BK397" s="457">
        <v>0</v>
      </c>
      <c r="BL397" s="457">
        <v>0</v>
      </c>
      <c r="BM397" s="457">
        <v>0</v>
      </c>
      <c r="BN397" s="457">
        <v>0</v>
      </c>
      <c r="BO397" s="457">
        <v>0</v>
      </c>
      <c r="BP397" s="457">
        <v>0</v>
      </c>
      <c r="BQ397" s="457">
        <v>0</v>
      </c>
      <c r="BR397" s="457">
        <v>0</v>
      </c>
      <c r="BS397" s="457">
        <v>0</v>
      </c>
      <c r="BT397" s="457">
        <v>0</v>
      </c>
      <c r="BU397" s="457">
        <v>0</v>
      </c>
      <c r="BV397" s="457">
        <v>0</v>
      </c>
      <c r="BW397" s="457">
        <v>0</v>
      </c>
      <c r="BX397" s="457">
        <v>0</v>
      </c>
      <c r="BY397" s="457">
        <v>0</v>
      </c>
      <c r="BZ397" s="457">
        <v>0</v>
      </c>
      <c r="CA397" s="457">
        <v>0</v>
      </c>
      <c r="CB397" s="457">
        <v>0</v>
      </c>
      <c r="CC397" s="457">
        <v>0</v>
      </c>
      <c r="CD397" s="457">
        <v>0</v>
      </c>
      <c r="CE397" s="457">
        <v>0</v>
      </c>
      <c r="CF397" s="457">
        <v>0</v>
      </c>
      <c r="CG397" s="457">
        <v>0</v>
      </c>
      <c r="CH397" s="457">
        <v>0</v>
      </c>
      <c r="CI397" s="457">
        <v>0</v>
      </c>
      <c r="CJ397" s="457">
        <v>0</v>
      </c>
      <c r="CK397" s="457">
        <v>0</v>
      </c>
      <c r="CL397" s="457">
        <v>0</v>
      </c>
      <c r="CM397" s="457">
        <v>0</v>
      </c>
      <c r="CN397" s="457">
        <v>0</v>
      </c>
      <c r="CO397" s="457">
        <v>0</v>
      </c>
      <c r="CP397" s="457">
        <v>0</v>
      </c>
      <c r="CQ397" s="457">
        <v>0</v>
      </c>
      <c r="CR397" s="457">
        <v>0</v>
      </c>
      <c r="CS397" s="457">
        <v>0</v>
      </c>
      <c r="CT397" s="457">
        <v>0</v>
      </c>
      <c r="CU397" s="457">
        <v>0</v>
      </c>
      <c r="CV397" s="457">
        <v>0</v>
      </c>
      <c r="CW397" s="457">
        <v>0</v>
      </c>
      <c r="CX397" s="457">
        <v>0</v>
      </c>
      <c r="CY397" s="457">
        <v>0</v>
      </c>
      <c r="CZ397" s="457">
        <v>0</v>
      </c>
      <c r="DA397" s="457">
        <v>489.47338999999999</v>
      </c>
      <c r="DB397" s="457">
        <v>0</v>
      </c>
      <c r="DC397" s="457">
        <v>0</v>
      </c>
      <c r="DD397" s="457">
        <v>0</v>
      </c>
      <c r="DE397" s="457">
        <v>0</v>
      </c>
      <c r="DF397" s="457">
        <v>0</v>
      </c>
      <c r="DG397" s="457">
        <v>0</v>
      </c>
      <c r="DH397" s="457">
        <v>0</v>
      </c>
      <c r="DI397" s="457">
        <v>44508</v>
      </c>
      <c r="DJ397" s="457">
        <v>0</v>
      </c>
      <c r="DK397" s="457">
        <v>0</v>
      </c>
      <c r="DL397" s="457">
        <v>0</v>
      </c>
      <c r="DM397" s="457">
        <v>22208</v>
      </c>
      <c r="DN397" s="457">
        <v>1277</v>
      </c>
      <c r="DO397" s="457">
        <v>0</v>
      </c>
      <c r="DP397" s="457">
        <v>6628.03107</v>
      </c>
      <c r="DQ397" s="457">
        <v>0</v>
      </c>
      <c r="DR397" s="457">
        <v>673964.43474000006</v>
      </c>
      <c r="DS397" s="457">
        <v>0</v>
      </c>
      <c r="DT397" s="457">
        <v>276903</v>
      </c>
      <c r="DU397" s="457">
        <v>0</v>
      </c>
      <c r="DV397" s="457">
        <v>338787</v>
      </c>
      <c r="DW397" s="457">
        <v>9292.2288800000006</v>
      </c>
      <c r="DX397" s="457">
        <v>0</v>
      </c>
      <c r="DY397" s="362">
        <v>97329</v>
      </c>
      <c r="DZ397">
        <v>17596</v>
      </c>
      <c r="EA397">
        <v>0</v>
      </c>
    </row>
    <row r="398" spans="1:131">
      <c r="A398" s="362" t="s">
        <v>2966</v>
      </c>
      <c r="B398" s="457">
        <v>0</v>
      </c>
      <c r="C398" s="457">
        <v>0</v>
      </c>
      <c r="D398" s="457">
        <v>0</v>
      </c>
      <c r="E398" s="457">
        <v>0</v>
      </c>
      <c r="F398" s="457">
        <v>0</v>
      </c>
      <c r="G398" s="457">
        <v>0</v>
      </c>
      <c r="H398" s="457">
        <v>0</v>
      </c>
      <c r="I398" s="457">
        <v>0</v>
      </c>
      <c r="J398" s="457">
        <v>0</v>
      </c>
      <c r="K398" s="457">
        <v>0</v>
      </c>
      <c r="L398" s="457">
        <v>0</v>
      </c>
      <c r="M398" s="457">
        <v>0</v>
      </c>
      <c r="N398" s="457">
        <v>1699</v>
      </c>
      <c r="O398" s="457">
        <v>1120</v>
      </c>
      <c r="P398" s="457">
        <v>0</v>
      </c>
      <c r="Q398" s="457">
        <v>0</v>
      </c>
      <c r="R398" s="457">
        <v>0</v>
      </c>
      <c r="S398" s="457">
        <v>0</v>
      </c>
      <c r="T398" s="457">
        <v>844</v>
      </c>
      <c r="U398" s="457">
        <v>0</v>
      </c>
      <c r="V398" s="457">
        <v>0</v>
      </c>
      <c r="W398" s="457">
        <v>16345</v>
      </c>
      <c r="X398" s="457">
        <v>2015</v>
      </c>
      <c r="Y398" s="457">
        <v>0</v>
      </c>
      <c r="Z398" s="457">
        <v>0</v>
      </c>
      <c r="AA398" s="457">
        <v>12973</v>
      </c>
      <c r="AB398" s="457">
        <v>0</v>
      </c>
      <c r="AC398" s="457">
        <v>0</v>
      </c>
      <c r="AD398" s="457">
        <v>0</v>
      </c>
      <c r="AE398" s="457">
        <v>0</v>
      </c>
      <c r="AF398" s="457">
        <v>0</v>
      </c>
      <c r="AG398" s="457">
        <v>0</v>
      </c>
      <c r="AH398" s="457">
        <v>0</v>
      </c>
      <c r="AI398" s="457">
        <v>0</v>
      </c>
      <c r="AJ398" s="457">
        <v>0</v>
      </c>
      <c r="AK398" s="457">
        <v>0</v>
      </c>
      <c r="AL398" s="457">
        <v>0</v>
      </c>
      <c r="AM398" s="457">
        <v>0</v>
      </c>
      <c r="AN398" s="457">
        <v>0</v>
      </c>
      <c r="AO398" s="457">
        <v>0</v>
      </c>
      <c r="AP398" s="457">
        <v>14056</v>
      </c>
      <c r="AQ398" s="457">
        <v>0</v>
      </c>
      <c r="AR398" s="457">
        <v>0</v>
      </c>
      <c r="AS398" s="457">
        <v>11609</v>
      </c>
      <c r="AT398" s="457">
        <v>0</v>
      </c>
      <c r="AU398" s="457">
        <v>0</v>
      </c>
      <c r="AV398" s="457">
        <v>0</v>
      </c>
      <c r="AW398" s="457">
        <v>0</v>
      </c>
      <c r="AX398" s="457">
        <v>0</v>
      </c>
      <c r="AY398" s="457">
        <v>0</v>
      </c>
      <c r="AZ398" s="457">
        <v>0</v>
      </c>
      <c r="BA398" s="457">
        <v>0</v>
      </c>
      <c r="BB398" s="457">
        <v>645</v>
      </c>
      <c r="BC398" s="457">
        <v>0</v>
      </c>
      <c r="BD398" s="457">
        <v>0</v>
      </c>
      <c r="BE398" s="457">
        <v>0</v>
      </c>
      <c r="BF398" s="457">
        <v>0</v>
      </c>
      <c r="BG398" s="457">
        <v>0</v>
      </c>
      <c r="BH398" s="457">
        <v>0</v>
      </c>
      <c r="BI398" s="457">
        <v>0</v>
      </c>
      <c r="BJ398" s="457">
        <v>0</v>
      </c>
      <c r="BK398" s="457">
        <v>0</v>
      </c>
      <c r="BL398" s="457">
        <v>0</v>
      </c>
      <c r="BM398" s="457">
        <v>0</v>
      </c>
      <c r="BN398" s="457">
        <v>0</v>
      </c>
      <c r="BO398" s="457">
        <v>0</v>
      </c>
      <c r="BP398" s="457">
        <v>0</v>
      </c>
      <c r="BQ398" s="457">
        <v>0</v>
      </c>
      <c r="BR398" s="457">
        <v>0</v>
      </c>
      <c r="BS398" s="457">
        <v>0</v>
      </c>
      <c r="BT398" s="457">
        <v>0</v>
      </c>
      <c r="BU398" s="457">
        <v>0</v>
      </c>
      <c r="BV398" s="457">
        <v>0</v>
      </c>
      <c r="BW398" s="457">
        <v>0</v>
      </c>
      <c r="BX398" s="457">
        <v>0</v>
      </c>
      <c r="BY398" s="457">
        <v>0</v>
      </c>
      <c r="BZ398" s="457">
        <v>0</v>
      </c>
      <c r="CA398" s="457">
        <v>0</v>
      </c>
      <c r="CB398" s="457">
        <v>0</v>
      </c>
      <c r="CC398" s="457">
        <v>0</v>
      </c>
      <c r="CD398" s="457">
        <v>0</v>
      </c>
      <c r="CE398" s="457">
        <v>0</v>
      </c>
      <c r="CF398" s="457">
        <v>0</v>
      </c>
      <c r="CG398" s="457">
        <v>0</v>
      </c>
      <c r="CH398" s="457">
        <v>0</v>
      </c>
      <c r="CI398" s="457">
        <v>0</v>
      </c>
      <c r="CJ398" s="457">
        <v>0</v>
      </c>
      <c r="CK398" s="457">
        <v>0</v>
      </c>
      <c r="CL398" s="457">
        <v>0</v>
      </c>
      <c r="CM398" s="457">
        <v>0</v>
      </c>
      <c r="CN398" s="457">
        <v>0</v>
      </c>
      <c r="CO398" s="457">
        <v>0</v>
      </c>
      <c r="CP398" s="457">
        <v>0</v>
      </c>
      <c r="CQ398" s="457">
        <v>0</v>
      </c>
      <c r="CR398" s="457">
        <v>500</v>
      </c>
      <c r="CS398" s="457">
        <v>0</v>
      </c>
      <c r="CT398" s="457">
        <v>0</v>
      </c>
      <c r="CU398" s="457">
        <v>126596</v>
      </c>
      <c r="CV398" s="457">
        <v>0</v>
      </c>
      <c r="CW398" s="457">
        <v>1130</v>
      </c>
      <c r="CX398" s="457">
        <v>99941</v>
      </c>
      <c r="CY398" s="457">
        <v>0</v>
      </c>
      <c r="CZ398" s="457">
        <v>1636</v>
      </c>
      <c r="DA398" s="457">
        <v>1142</v>
      </c>
      <c r="DB398" s="457">
        <v>0</v>
      </c>
      <c r="DC398" s="457">
        <v>0</v>
      </c>
      <c r="DD398" s="457">
        <v>0</v>
      </c>
      <c r="DE398" s="457">
        <v>0</v>
      </c>
      <c r="DF398" s="457">
        <v>0</v>
      </c>
      <c r="DG398" s="457">
        <v>0</v>
      </c>
      <c r="DH398" s="457">
        <v>0</v>
      </c>
      <c r="DI398" s="457">
        <v>0</v>
      </c>
      <c r="DJ398" s="457">
        <v>0</v>
      </c>
      <c r="DK398" s="457">
        <v>0</v>
      </c>
      <c r="DL398" s="457">
        <v>0</v>
      </c>
      <c r="DM398" s="457">
        <v>0</v>
      </c>
      <c r="DN398" s="457">
        <v>0</v>
      </c>
      <c r="DO398" s="457">
        <v>0</v>
      </c>
      <c r="DP398" s="457">
        <v>0</v>
      </c>
      <c r="DQ398" s="457">
        <v>0</v>
      </c>
      <c r="DR398" s="457">
        <v>772064</v>
      </c>
      <c r="DS398" s="457">
        <v>0</v>
      </c>
      <c r="DT398" s="457">
        <v>398871</v>
      </c>
      <c r="DU398" s="457">
        <v>0</v>
      </c>
      <c r="DV398" s="457">
        <v>46436</v>
      </c>
      <c r="DW398" s="457">
        <v>0</v>
      </c>
      <c r="DX398" s="457">
        <v>0</v>
      </c>
      <c r="DY398" s="362">
        <v>333394</v>
      </c>
      <c r="DZ398">
        <v>89688</v>
      </c>
      <c r="EA398">
        <v>0</v>
      </c>
    </row>
    <row r="399" spans="1:131">
      <c r="A399" s="362" t="s">
        <v>3080</v>
      </c>
      <c r="B399" s="457">
        <v>0</v>
      </c>
      <c r="C399" s="457">
        <v>0</v>
      </c>
      <c r="D399" s="457">
        <v>0</v>
      </c>
      <c r="E399" s="457">
        <v>0</v>
      </c>
      <c r="F399" s="457">
        <v>0</v>
      </c>
      <c r="G399" s="457">
        <v>0</v>
      </c>
      <c r="H399" s="457">
        <v>0</v>
      </c>
      <c r="I399" s="457">
        <v>0</v>
      </c>
      <c r="J399" s="457">
        <v>0</v>
      </c>
      <c r="K399" s="457">
        <v>0</v>
      </c>
      <c r="L399" s="457">
        <v>0</v>
      </c>
      <c r="M399" s="457">
        <v>0</v>
      </c>
      <c r="N399" s="457">
        <v>621</v>
      </c>
      <c r="O399" s="457">
        <v>61442.141880000003</v>
      </c>
      <c r="P399" s="457">
        <v>0</v>
      </c>
      <c r="Q399" s="457">
        <v>0</v>
      </c>
      <c r="R399" s="457">
        <v>0</v>
      </c>
      <c r="S399" s="457">
        <v>0</v>
      </c>
      <c r="T399" s="457">
        <v>38873.605250000001</v>
      </c>
      <c r="U399" s="457">
        <v>634.55011999999999</v>
      </c>
      <c r="V399" s="457">
        <v>0</v>
      </c>
      <c r="W399" s="457">
        <v>171224.41648000001</v>
      </c>
      <c r="X399" s="457">
        <v>7614.1756400000004</v>
      </c>
      <c r="Y399" s="457">
        <v>0</v>
      </c>
      <c r="Z399" s="457">
        <v>0</v>
      </c>
      <c r="AA399" s="457">
        <v>0</v>
      </c>
      <c r="AB399" s="457">
        <v>0</v>
      </c>
      <c r="AC399" s="457">
        <v>0</v>
      </c>
      <c r="AD399" s="457">
        <v>0</v>
      </c>
      <c r="AE399" s="457">
        <v>0</v>
      </c>
      <c r="AF399" s="457">
        <v>0</v>
      </c>
      <c r="AG399" s="457">
        <v>0</v>
      </c>
      <c r="AH399" s="457">
        <v>0</v>
      </c>
      <c r="AI399" s="457">
        <v>0</v>
      </c>
      <c r="AJ399" s="457">
        <v>0</v>
      </c>
      <c r="AK399" s="457">
        <v>0</v>
      </c>
      <c r="AL399" s="457">
        <v>0</v>
      </c>
      <c r="AM399" s="457">
        <v>0</v>
      </c>
      <c r="AN399" s="457">
        <v>0</v>
      </c>
      <c r="AO399" s="457">
        <v>0</v>
      </c>
      <c r="AP399" s="457">
        <v>0</v>
      </c>
      <c r="AQ399" s="457">
        <v>0</v>
      </c>
      <c r="AR399" s="457">
        <v>0</v>
      </c>
      <c r="AS399" s="457">
        <v>0</v>
      </c>
      <c r="AT399" s="457">
        <v>0</v>
      </c>
      <c r="AU399" s="457">
        <v>0</v>
      </c>
      <c r="AV399" s="457">
        <v>0</v>
      </c>
      <c r="AW399" s="457">
        <v>0</v>
      </c>
      <c r="AX399" s="457">
        <v>0</v>
      </c>
      <c r="AY399" s="457">
        <v>0</v>
      </c>
      <c r="AZ399" s="457">
        <v>0</v>
      </c>
      <c r="BA399" s="457">
        <v>0</v>
      </c>
      <c r="BB399" s="457">
        <v>0</v>
      </c>
      <c r="BC399" s="457">
        <v>0</v>
      </c>
      <c r="BD399" s="457">
        <v>0</v>
      </c>
      <c r="BE399" s="457">
        <v>0</v>
      </c>
      <c r="BF399" s="457">
        <v>0</v>
      </c>
      <c r="BG399" s="457">
        <v>0</v>
      </c>
      <c r="BH399" s="457">
        <v>0</v>
      </c>
      <c r="BI399" s="457">
        <v>0</v>
      </c>
      <c r="BJ399" s="457">
        <v>0</v>
      </c>
      <c r="BK399" s="457">
        <v>0</v>
      </c>
      <c r="BL399" s="457">
        <v>0</v>
      </c>
      <c r="BM399" s="457">
        <v>0</v>
      </c>
      <c r="BN399" s="457">
        <v>0</v>
      </c>
      <c r="BO399" s="457">
        <v>0</v>
      </c>
      <c r="BP399" s="457">
        <v>0</v>
      </c>
      <c r="BQ399" s="457">
        <v>0</v>
      </c>
      <c r="BR399" s="457">
        <v>0</v>
      </c>
      <c r="BS399" s="457">
        <v>0</v>
      </c>
      <c r="BT399" s="457">
        <v>0</v>
      </c>
      <c r="BU399" s="457">
        <v>0</v>
      </c>
      <c r="BV399" s="457">
        <v>0</v>
      </c>
      <c r="BW399" s="457">
        <v>0</v>
      </c>
      <c r="BX399" s="457">
        <v>0</v>
      </c>
      <c r="BY399" s="457">
        <v>0</v>
      </c>
      <c r="BZ399" s="457">
        <v>0</v>
      </c>
      <c r="CA399" s="457">
        <v>0</v>
      </c>
      <c r="CB399" s="457">
        <v>0</v>
      </c>
      <c r="CC399" s="457">
        <v>0</v>
      </c>
      <c r="CD399" s="457">
        <v>0</v>
      </c>
      <c r="CE399" s="457">
        <v>0</v>
      </c>
      <c r="CF399" s="457">
        <v>0</v>
      </c>
      <c r="CG399" s="457">
        <v>0</v>
      </c>
      <c r="CH399" s="457">
        <v>0</v>
      </c>
      <c r="CI399" s="457">
        <v>0</v>
      </c>
      <c r="CJ399" s="457">
        <v>0</v>
      </c>
      <c r="CK399" s="457">
        <v>0</v>
      </c>
      <c r="CL399" s="457">
        <v>0</v>
      </c>
      <c r="CM399" s="457">
        <v>0</v>
      </c>
      <c r="CN399" s="457">
        <v>0</v>
      </c>
      <c r="CO399" s="457">
        <v>0</v>
      </c>
      <c r="CP399" s="457">
        <v>0</v>
      </c>
      <c r="CQ399" s="457">
        <v>0</v>
      </c>
      <c r="CR399" s="457">
        <v>0</v>
      </c>
      <c r="CS399" s="457">
        <v>0</v>
      </c>
      <c r="CT399" s="457">
        <v>0</v>
      </c>
      <c r="CU399" s="457">
        <v>0</v>
      </c>
      <c r="CV399" s="457">
        <v>0</v>
      </c>
      <c r="CW399" s="457">
        <v>0</v>
      </c>
      <c r="CX399" s="457">
        <v>0</v>
      </c>
      <c r="CY399" s="457">
        <v>0</v>
      </c>
      <c r="CZ399" s="457">
        <v>0</v>
      </c>
      <c r="DA399" s="457">
        <v>0</v>
      </c>
      <c r="DB399" s="457">
        <v>0</v>
      </c>
      <c r="DC399" s="457">
        <v>0</v>
      </c>
      <c r="DD399" s="457">
        <v>0</v>
      </c>
      <c r="DE399" s="457">
        <v>0</v>
      </c>
      <c r="DF399" s="457">
        <v>0</v>
      </c>
      <c r="DG399" s="457">
        <v>0</v>
      </c>
      <c r="DH399" s="457">
        <v>0</v>
      </c>
      <c r="DI399" s="457">
        <v>0</v>
      </c>
      <c r="DJ399" s="457">
        <v>0</v>
      </c>
      <c r="DK399" s="457">
        <v>0</v>
      </c>
      <c r="DL399" s="457">
        <v>0</v>
      </c>
      <c r="DM399" s="457">
        <v>0</v>
      </c>
      <c r="DN399" s="457">
        <v>0</v>
      </c>
      <c r="DO399" s="457">
        <v>17788.092530000002</v>
      </c>
      <c r="DP399" s="457">
        <v>119414.31895</v>
      </c>
      <c r="DQ399" s="457">
        <v>17603</v>
      </c>
      <c r="DR399" s="457">
        <v>872759.29142000002</v>
      </c>
      <c r="DS399" s="457">
        <v>0</v>
      </c>
      <c r="DT399" s="457">
        <v>580010</v>
      </c>
      <c r="DU399" s="457">
        <v>1341</v>
      </c>
      <c r="DV399" s="457">
        <v>815531</v>
      </c>
      <c r="DW399" s="457">
        <v>3995</v>
      </c>
      <c r="DX399" s="457">
        <v>0</v>
      </c>
      <c r="DY399" s="362">
        <v>36814.718000000001</v>
      </c>
      <c r="DZ399">
        <v>35411</v>
      </c>
      <c r="EA399">
        <v>0</v>
      </c>
    </row>
    <row r="400" spans="1:131">
      <c r="A400" s="362" t="s">
        <v>2082</v>
      </c>
      <c r="B400" s="457">
        <v>0</v>
      </c>
      <c r="C400" s="457">
        <v>109</v>
      </c>
      <c r="D400" s="457">
        <v>0</v>
      </c>
      <c r="E400" s="457">
        <v>0</v>
      </c>
      <c r="F400" s="457">
        <v>0</v>
      </c>
      <c r="G400" s="457">
        <v>0</v>
      </c>
      <c r="H400" s="457">
        <v>0</v>
      </c>
      <c r="I400" s="457">
        <v>0</v>
      </c>
      <c r="J400" s="457">
        <v>0</v>
      </c>
      <c r="K400" s="457">
        <v>0</v>
      </c>
      <c r="L400" s="457">
        <v>0</v>
      </c>
      <c r="M400" s="457">
        <v>0</v>
      </c>
      <c r="N400" s="457">
        <v>816</v>
      </c>
      <c r="O400" s="457">
        <v>42543</v>
      </c>
      <c r="P400" s="457">
        <v>0</v>
      </c>
      <c r="Q400" s="457">
        <v>0</v>
      </c>
      <c r="R400" s="457">
        <v>0</v>
      </c>
      <c r="S400" s="457">
        <v>0</v>
      </c>
      <c r="T400" s="457">
        <v>46</v>
      </c>
      <c r="U400" s="457">
        <v>117</v>
      </c>
      <c r="V400" s="457">
        <v>0</v>
      </c>
      <c r="W400" s="457">
        <v>0</v>
      </c>
      <c r="X400" s="457">
        <v>1000</v>
      </c>
      <c r="Y400" s="457">
        <v>0</v>
      </c>
      <c r="Z400" s="457">
        <v>0</v>
      </c>
      <c r="AA400" s="457">
        <v>0</v>
      </c>
      <c r="AB400" s="457">
        <v>0</v>
      </c>
      <c r="AC400" s="457">
        <v>0</v>
      </c>
      <c r="AD400" s="457">
        <v>0</v>
      </c>
      <c r="AE400" s="457">
        <v>0</v>
      </c>
      <c r="AF400" s="457">
        <v>0</v>
      </c>
      <c r="AG400" s="457">
        <v>0</v>
      </c>
      <c r="AH400" s="457">
        <v>0</v>
      </c>
      <c r="AI400" s="457">
        <v>0</v>
      </c>
      <c r="AJ400" s="457">
        <v>1076</v>
      </c>
      <c r="AK400" s="457">
        <v>0</v>
      </c>
      <c r="AL400" s="457">
        <v>0</v>
      </c>
      <c r="AM400" s="457">
        <v>0</v>
      </c>
      <c r="AN400" s="457">
        <v>0</v>
      </c>
      <c r="AO400" s="457">
        <v>0</v>
      </c>
      <c r="AP400" s="457">
        <v>26319</v>
      </c>
      <c r="AQ400" s="457">
        <v>6</v>
      </c>
      <c r="AR400" s="457">
        <v>0</v>
      </c>
      <c r="AS400" s="457">
        <v>18</v>
      </c>
      <c r="AT400" s="457">
        <v>0</v>
      </c>
      <c r="AU400" s="457">
        <v>0</v>
      </c>
      <c r="AV400" s="457">
        <v>100</v>
      </c>
      <c r="AW400" s="457">
        <v>0</v>
      </c>
      <c r="AX400" s="457">
        <v>0</v>
      </c>
      <c r="AY400" s="457">
        <v>719</v>
      </c>
      <c r="AZ400" s="457">
        <v>0</v>
      </c>
      <c r="BA400" s="457">
        <v>0</v>
      </c>
      <c r="BB400" s="457">
        <v>0</v>
      </c>
      <c r="BC400" s="457">
        <v>0</v>
      </c>
      <c r="BD400" s="457">
        <v>0</v>
      </c>
      <c r="BE400" s="457">
        <v>0</v>
      </c>
      <c r="BF400" s="457">
        <v>0</v>
      </c>
      <c r="BG400" s="457">
        <v>0</v>
      </c>
      <c r="BH400" s="457">
        <v>0</v>
      </c>
      <c r="BI400" s="457">
        <v>0</v>
      </c>
      <c r="BJ400" s="457">
        <v>0</v>
      </c>
      <c r="BK400" s="457">
        <v>0</v>
      </c>
      <c r="BL400" s="457">
        <v>0</v>
      </c>
      <c r="BM400" s="457">
        <v>0</v>
      </c>
      <c r="BN400" s="457">
        <v>0</v>
      </c>
      <c r="BO400" s="457">
        <v>0</v>
      </c>
      <c r="BP400" s="457">
        <v>0</v>
      </c>
      <c r="BQ400" s="457">
        <v>0</v>
      </c>
      <c r="BR400" s="457">
        <v>0</v>
      </c>
      <c r="BS400" s="457">
        <v>0</v>
      </c>
      <c r="BT400" s="457">
        <v>0</v>
      </c>
      <c r="BU400" s="457">
        <v>0</v>
      </c>
      <c r="BV400" s="457">
        <v>0</v>
      </c>
      <c r="BW400" s="457">
        <v>0</v>
      </c>
      <c r="BX400" s="457">
        <v>0</v>
      </c>
      <c r="BY400" s="457">
        <v>0</v>
      </c>
      <c r="BZ400" s="457">
        <v>0</v>
      </c>
      <c r="CA400" s="457">
        <v>0</v>
      </c>
      <c r="CB400" s="457">
        <v>0</v>
      </c>
      <c r="CC400" s="457">
        <v>0</v>
      </c>
      <c r="CD400" s="457">
        <v>0</v>
      </c>
      <c r="CE400" s="457">
        <v>0</v>
      </c>
      <c r="CF400" s="457">
        <v>0</v>
      </c>
      <c r="CG400" s="457">
        <v>0</v>
      </c>
      <c r="CH400" s="457">
        <v>0</v>
      </c>
      <c r="CI400" s="457">
        <v>0</v>
      </c>
      <c r="CJ400" s="457">
        <v>0</v>
      </c>
      <c r="CK400" s="457">
        <v>0</v>
      </c>
      <c r="CL400" s="457">
        <v>0</v>
      </c>
      <c r="CM400" s="457">
        <v>0</v>
      </c>
      <c r="CN400" s="457">
        <v>0</v>
      </c>
      <c r="CO400" s="457">
        <v>0</v>
      </c>
      <c r="CP400" s="457">
        <v>0</v>
      </c>
      <c r="CQ400" s="457">
        <v>0</v>
      </c>
      <c r="CR400" s="457">
        <v>0</v>
      </c>
      <c r="CS400" s="457">
        <v>0</v>
      </c>
      <c r="CT400" s="457">
        <v>0</v>
      </c>
      <c r="CU400" s="457">
        <v>0</v>
      </c>
      <c r="CV400" s="457">
        <v>0</v>
      </c>
      <c r="CW400" s="457">
        <v>0</v>
      </c>
      <c r="CX400" s="457">
        <v>12313</v>
      </c>
      <c r="CY400" s="457">
        <v>493</v>
      </c>
      <c r="CZ400" s="457">
        <v>0</v>
      </c>
      <c r="DA400" s="457">
        <v>1575</v>
      </c>
      <c r="DB400" s="457">
        <v>0</v>
      </c>
      <c r="DC400" s="457">
        <v>0</v>
      </c>
      <c r="DD400" s="457">
        <v>0</v>
      </c>
      <c r="DE400" s="457">
        <v>0</v>
      </c>
      <c r="DF400" s="457">
        <v>0</v>
      </c>
      <c r="DG400" s="457">
        <v>0</v>
      </c>
      <c r="DH400" s="457">
        <v>0</v>
      </c>
      <c r="DI400" s="457">
        <v>906</v>
      </c>
      <c r="DJ400" s="457">
        <v>0</v>
      </c>
      <c r="DK400" s="457">
        <v>0</v>
      </c>
      <c r="DL400" s="457">
        <v>0</v>
      </c>
      <c r="DM400" s="457">
        <v>0</v>
      </c>
      <c r="DN400" s="457">
        <v>0</v>
      </c>
      <c r="DO400" s="457">
        <v>0</v>
      </c>
      <c r="DP400" s="457">
        <v>0</v>
      </c>
      <c r="DQ400" s="457">
        <v>0</v>
      </c>
      <c r="DR400" s="457">
        <v>653</v>
      </c>
      <c r="DS400" s="457">
        <v>0</v>
      </c>
      <c r="DT400" s="457">
        <v>0</v>
      </c>
      <c r="DU400" s="457">
        <v>653</v>
      </c>
      <c r="DV400" s="457">
        <v>245188</v>
      </c>
      <c r="DW400" s="457">
        <v>12389</v>
      </c>
      <c r="DX400" s="457">
        <v>0</v>
      </c>
      <c r="DY400" s="362">
        <v>9681</v>
      </c>
      <c r="DZ400">
        <v>557</v>
      </c>
      <c r="EA400">
        <v>0</v>
      </c>
    </row>
    <row r="401" spans="1:131">
      <c r="A401" s="386" t="s">
        <v>3092</v>
      </c>
      <c r="B401" s="457">
        <v>0</v>
      </c>
      <c r="C401" s="457">
        <v>0</v>
      </c>
      <c r="D401" s="457">
        <v>0</v>
      </c>
      <c r="E401" s="457">
        <v>0</v>
      </c>
      <c r="F401" s="457">
        <v>0</v>
      </c>
      <c r="G401" s="457">
        <v>0</v>
      </c>
      <c r="H401" s="457">
        <v>0</v>
      </c>
      <c r="I401" s="457">
        <v>0</v>
      </c>
      <c r="J401" s="457">
        <v>0</v>
      </c>
      <c r="K401" s="457">
        <v>0</v>
      </c>
      <c r="L401" s="457">
        <v>0</v>
      </c>
      <c r="M401" s="457">
        <v>0</v>
      </c>
      <c r="N401" s="457">
        <v>5332</v>
      </c>
      <c r="O401" s="457">
        <v>67589</v>
      </c>
      <c r="P401" s="457">
        <v>0</v>
      </c>
      <c r="Q401" s="457">
        <v>0</v>
      </c>
      <c r="R401" s="457">
        <v>0</v>
      </c>
      <c r="S401" s="457">
        <v>0</v>
      </c>
      <c r="T401" s="457">
        <v>0</v>
      </c>
      <c r="U401" s="457">
        <v>5094</v>
      </c>
      <c r="V401" s="457">
        <v>0</v>
      </c>
      <c r="W401" s="457">
        <v>3872</v>
      </c>
      <c r="X401" s="457">
        <v>8970</v>
      </c>
      <c r="Y401" s="457">
        <v>0</v>
      </c>
      <c r="Z401" s="457">
        <v>0</v>
      </c>
      <c r="AA401" s="457">
        <v>0</v>
      </c>
      <c r="AB401" s="457">
        <v>0</v>
      </c>
      <c r="AC401" s="457">
        <v>0</v>
      </c>
      <c r="AD401" s="457">
        <v>0</v>
      </c>
      <c r="AE401" s="457">
        <v>0</v>
      </c>
      <c r="AF401" s="457">
        <v>0</v>
      </c>
      <c r="AG401" s="457">
        <v>0</v>
      </c>
      <c r="AH401" s="457">
        <v>0</v>
      </c>
      <c r="AI401" s="457">
        <v>0</v>
      </c>
      <c r="AJ401" s="457">
        <v>0</v>
      </c>
      <c r="AK401" s="457">
        <v>0</v>
      </c>
      <c r="AL401" s="457">
        <v>0</v>
      </c>
      <c r="AM401" s="457">
        <v>0</v>
      </c>
      <c r="AN401" s="457">
        <v>0</v>
      </c>
      <c r="AO401" s="457">
        <v>0</v>
      </c>
      <c r="AP401" s="457">
        <v>0</v>
      </c>
      <c r="AQ401" s="457">
        <v>0</v>
      </c>
      <c r="AR401" s="457">
        <v>0</v>
      </c>
      <c r="AS401" s="457">
        <v>94</v>
      </c>
      <c r="AT401" s="457">
        <v>0</v>
      </c>
      <c r="AU401" s="457">
        <v>0</v>
      </c>
      <c r="AV401" s="457">
        <v>0</v>
      </c>
      <c r="AW401" s="457">
        <v>0</v>
      </c>
      <c r="AX401" s="457">
        <v>0</v>
      </c>
      <c r="AY401" s="457">
        <v>164</v>
      </c>
      <c r="AZ401" s="457">
        <v>0</v>
      </c>
      <c r="BA401" s="457">
        <v>0</v>
      </c>
      <c r="BB401" s="457">
        <v>0</v>
      </c>
      <c r="BC401" s="457">
        <v>0</v>
      </c>
      <c r="BD401" s="457">
        <v>0</v>
      </c>
      <c r="BE401" s="457">
        <v>0</v>
      </c>
      <c r="BF401" s="457">
        <v>0</v>
      </c>
      <c r="BG401" s="457">
        <v>0</v>
      </c>
      <c r="BH401" s="457">
        <v>0</v>
      </c>
      <c r="BI401" s="457">
        <v>0</v>
      </c>
      <c r="BJ401" s="457">
        <v>0</v>
      </c>
      <c r="BK401" s="457">
        <v>0</v>
      </c>
      <c r="BL401" s="457">
        <v>0</v>
      </c>
      <c r="BM401" s="457">
        <v>0</v>
      </c>
      <c r="BN401" s="457">
        <v>0</v>
      </c>
      <c r="BO401" s="457">
        <v>0</v>
      </c>
      <c r="BP401" s="457">
        <v>0</v>
      </c>
      <c r="BQ401" s="457">
        <v>123</v>
      </c>
      <c r="BR401" s="457">
        <v>0</v>
      </c>
      <c r="BS401" s="457">
        <v>0</v>
      </c>
      <c r="BT401" s="457">
        <v>0</v>
      </c>
      <c r="BU401" s="457">
        <v>0</v>
      </c>
      <c r="BV401" s="457">
        <v>0</v>
      </c>
      <c r="BW401" s="457">
        <v>0</v>
      </c>
      <c r="BX401" s="457">
        <v>0</v>
      </c>
      <c r="BY401" s="457">
        <v>0</v>
      </c>
      <c r="BZ401" s="457">
        <v>0</v>
      </c>
      <c r="CA401" s="457">
        <v>0</v>
      </c>
      <c r="CB401" s="457">
        <v>0</v>
      </c>
      <c r="CC401" s="457">
        <v>0</v>
      </c>
      <c r="CD401" s="457">
        <v>0</v>
      </c>
      <c r="CE401" s="457">
        <v>0</v>
      </c>
      <c r="CF401" s="457">
        <v>0</v>
      </c>
      <c r="CG401" s="457">
        <v>0</v>
      </c>
      <c r="CH401" s="457">
        <v>0</v>
      </c>
      <c r="CI401" s="457">
        <v>0</v>
      </c>
      <c r="CJ401" s="457">
        <v>0</v>
      </c>
      <c r="CK401" s="457">
        <v>0</v>
      </c>
      <c r="CL401" s="457">
        <v>0</v>
      </c>
      <c r="CM401" s="457">
        <v>0</v>
      </c>
      <c r="CN401" s="457">
        <v>0</v>
      </c>
      <c r="CO401" s="457">
        <v>0</v>
      </c>
      <c r="CP401" s="457">
        <v>0</v>
      </c>
      <c r="CQ401" s="457">
        <v>0</v>
      </c>
      <c r="CR401" s="457">
        <v>0</v>
      </c>
      <c r="CS401" s="457">
        <v>0</v>
      </c>
      <c r="CT401" s="457">
        <v>0</v>
      </c>
      <c r="CU401" s="457">
        <v>2787</v>
      </c>
      <c r="CV401" s="457">
        <v>0</v>
      </c>
      <c r="CW401" s="457">
        <v>0</v>
      </c>
      <c r="CX401" s="457">
        <v>0</v>
      </c>
      <c r="CY401" s="457">
        <v>0</v>
      </c>
      <c r="CZ401" s="457">
        <v>2671</v>
      </c>
      <c r="DA401" s="457">
        <v>0</v>
      </c>
      <c r="DB401" s="457">
        <v>0</v>
      </c>
      <c r="DC401" s="457">
        <v>0</v>
      </c>
      <c r="DD401" s="457">
        <v>0</v>
      </c>
      <c r="DE401" s="457">
        <v>0</v>
      </c>
      <c r="DF401" s="457">
        <v>0</v>
      </c>
      <c r="DG401" s="457">
        <v>0</v>
      </c>
      <c r="DH401" s="457">
        <v>0</v>
      </c>
      <c r="DI401" s="457">
        <v>6149</v>
      </c>
      <c r="DJ401" s="457">
        <v>108</v>
      </c>
      <c r="DK401" s="457">
        <v>0</v>
      </c>
      <c r="DL401" s="457">
        <v>220</v>
      </c>
      <c r="DM401" s="457">
        <v>25454</v>
      </c>
      <c r="DN401" s="457">
        <v>0</v>
      </c>
      <c r="DO401" s="457">
        <v>0</v>
      </c>
      <c r="DP401" s="457">
        <v>0</v>
      </c>
      <c r="DQ401" s="457">
        <v>0</v>
      </c>
      <c r="DR401" s="457">
        <v>3910</v>
      </c>
      <c r="DS401" s="457">
        <v>0</v>
      </c>
      <c r="DT401" s="457">
        <v>0</v>
      </c>
      <c r="DU401" s="457">
        <v>0</v>
      </c>
      <c r="DV401" s="457">
        <v>462256</v>
      </c>
      <c r="DW401" s="457">
        <v>0</v>
      </c>
      <c r="DX401" s="457">
        <v>0</v>
      </c>
      <c r="DY401" s="457">
        <v>0</v>
      </c>
      <c r="DZ401" s="162">
        <v>0</v>
      </c>
      <c r="EA401" s="162">
        <v>0</v>
      </c>
    </row>
    <row r="402" spans="1:131">
      <c r="A402" s="362" t="s">
        <v>3170</v>
      </c>
      <c r="B402" s="457">
        <v>0</v>
      </c>
      <c r="C402" s="457">
        <v>0</v>
      </c>
      <c r="D402" s="457">
        <v>0</v>
      </c>
      <c r="E402" s="457">
        <v>0</v>
      </c>
      <c r="F402" s="457">
        <v>0</v>
      </c>
      <c r="G402" s="457">
        <v>0</v>
      </c>
      <c r="H402" s="457">
        <v>0</v>
      </c>
      <c r="I402" s="457">
        <v>0</v>
      </c>
      <c r="J402" s="457">
        <v>0</v>
      </c>
      <c r="K402" s="457">
        <v>0</v>
      </c>
      <c r="L402" s="457">
        <v>0</v>
      </c>
      <c r="M402" s="457">
        <v>0</v>
      </c>
      <c r="N402" s="457">
        <v>0</v>
      </c>
      <c r="O402" s="457">
        <v>0</v>
      </c>
      <c r="P402" s="457">
        <v>0</v>
      </c>
      <c r="Q402" s="457">
        <v>0</v>
      </c>
      <c r="R402" s="457">
        <v>0</v>
      </c>
      <c r="S402" s="457">
        <v>0</v>
      </c>
      <c r="T402" s="457">
        <v>0</v>
      </c>
      <c r="U402" s="457">
        <v>0</v>
      </c>
      <c r="V402" s="457">
        <v>0</v>
      </c>
      <c r="W402" s="457">
        <v>0</v>
      </c>
      <c r="X402" s="457">
        <v>38427</v>
      </c>
      <c r="Y402" s="457">
        <v>0</v>
      </c>
      <c r="Z402" s="457">
        <v>0</v>
      </c>
      <c r="AA402" s="457">
        <v>0</v>
      </c>
      <c r="AB402" s="457">
        <v>0</v>
      </c>
      <c r="AC402" s="457">
        <v>0</v>
      </c>
      <c r="AD402" s="457">
        <v>0</v>
      </c>
      <c r="AE402" s="457">
        <v>0</v>
      </c>
      <c r="AF402" s="457">
        <v>0</v>
      </c>
      <c r="AG402" s="457">
        <v>0</v>
      </c>
      <c r="AH402" s="457">
        <v>0</v>
      </c>
      <c r="AI402" s="457">
        <v>0</v>
      </c>
      <c r="AJ402" s="457">
        <v>0</v>
      </c>
      <c r="AK402" s="457">
        <v>0</v>
      </c>
      <c r="AL402" s="457">
        <v>0</v>
      </c>
      <c r="AM402" s="457">
        <v>0</v>
      </c>
      <c r="AN402" s="457">
        <v>0</v>
      </c>
      <c r="AO402" s="457">
        <v>0</v>
      </c>
      <c r="AP402" s="457">
        <v>724</v>
      </c>
      <c r="AQ402" s="457">
        <v>0</v>
      </c>
      <c r="AR402" s="457">
        <v>0</v>
      </c>
      <c r="AS402" s="457">
        <v>0</v>
      </c>
      <c r="AT402" s="457">
        <v>0</v>
      </c>
      <c r="AU402" s="457">
        <v>0</v>
      </c>
      <c r="AV402" s="457">
        <v>0</v>
      </c>
      <c r="AW402" s="457">
        <v>0</v>
      </c>
      <c r="AX402" s="457">
        <v>0</v>
      </c>
      <c r="AY402" s="457">
        <v>0</v>
      </c>
      <c r="AZ402" s="457">
        <v>0</v>
      </c>
      <c r="BA402" s="457">
        <v>0</v>
      </c>
      <c r="BB402" s="457">
        <v>0</v>
      </c>
      <c r="BC402" s="457">
        <v>0</v>
      </c>
      <c r="BD402" s="457">
        <v>0</v>
      </c>
      <c r="BE402" s="457">
        <v>0</v>
      </c>
      <c r="BF402" s="457">
        <v>0</v>
      </c>
      <c r="BG402" s="457">
        <v>0</v>
      </c>
      <c r="BH402" s="457">
        <v>0</v>
      </c>
      <c r="BI402" s="457">
        <v>0</v>
      </c>
      <c r="BJ402" s="457">
        <v>0</v>
      </c>
      <c r="BK402" s="457">
        <v>0</v>
      </c>
      <c r="BL402" s="457">
        <v>0</v>
      </c>
      <c r="BM402" s="457">
        <v>0</v>
      </c>
      <c r="BN402" s="457">
        <v>0</v>
      </c>
      <c r="BO402" s="457">
        <v>0</v>
      </c>
      <c r="BP402" s="457">
        <v>0</v>
      </c>
      <c r="BQ402" s="457">
        <v>0</v>
      </c>
      <c r="BR402" s="457">
        <v>0</v>
      </c>
      <c r="BS402" s="457">
        <v>0</v>
      </c>
      <c r="BT402" s="457">
        <v>0</v>
      </c>
      <c r="BU402" s="457">
        <v>0</v>
      </c>
      <c r="BV402" s="457">
        <v>0</v>
      </c>
      <c r="BW402" s="457">
        <v>0</v>
      </c>
      <c r="BX402" s="457">
        <v>0</v>
      </c>
      <c r="BY402" s="457">
        <v>0</v>
      </c>
      <c r="BZ402" s="457">
        <v>0</v>
      </c>
      <c r="CA402" s="457">
        <v>0</v>
      </c>
      <c r="CB402" s="457">
        <v>0</v>
      </c>
      <c r="CC402" s="457">
        <v>0</v>
      </c>
      <c r="CD402" s="457">
        <v>0</v>
      </c>
      <c r="CE402" s="457">
        <v>0</v>
      </c>
      <c r="CF402" s="457">
        <v>0</v>
      </c>
      <c r="CG402" s="457">
        <v>0</v>
      </c>
      <c r="CH402" s="457">
        <v>0</v>
      </c>
      <c r="CI402" s="457">
        <v>0</v>
      </c>
      <c r="CJ402" s="457">
        <v>0</v>
      </c>
      <c r="CK402" s="457">
        <v>0</v>
      </c>
      <c r="CL402" s="457">
        <v>0</v>
      </c>
      <c r="CM402" s="457">
        <v>0</v>
      </c>
      <c r="CN402" s="457">
        <v>0</v>
      </c>
      <c r="CO402" s="457">
        <v>0</v>
      </c>
      <c r="CP402" s="457">
        <v>0</v>
      </c>
      <c r="CQ402" s="457">
        <v>0</v>
      </c>
      <c r="CR402" s="457">
        <v>0</v>
      </c>
      <c r="CS402" s="457">
        <v>0</v>
      </c>
      <c r="CT402" s="457">
        <v>0</v>
      </c>
      <c r="CU402" s="457">
        <v>2476</v>
      </c>
      <c r="CV402" s="457">
        <v>0</v>
      </c>
      <c r="CW402" s="457">
        <v>0</v>
      </c>
      <c r="CX402" s="457">
        <v>0</v>
      </c>
      <c r="CY402" s="457">
        <v>0</v>
      </c>
      <c r="CZ402" s="457">
        <v>0</v>
      </c>
      <c r="DA402" s="457">
        <v>0</v>
      </c>
      <c r="DB402" s="457">
        <v>0</v>
      </c>
      <c r="DC402" s="457">
        <v>12658</v>
      </c>
      <c r="DD402" s="457">
        <v>0</v>
      </c>
      <c r="DE402" s="457">
        <v>343</v>
      </c>
      <c r="DF402" s="457">
        <v>6263</v>
      </c>
      <c r="DG402" s="457">
        <v>0</v>
      </c>
      <c r="DH402" s="457">
        <v>0</v>
      </c>
      <c r="DI402" s="457">
        <v>185</v>
      </c>
      <c r="DJ402" s="457">
        <v>6300</v>
      </c>
      <c r="DK402" s="457">
        <v>0</v>
      </c>
      <c r="DL402" s="457">
        <v>0</v>
      </c>
      <c r="DM402" s="457">
        <v>0</v>
      </c>
      <c r="DN402" s="457">
        <v>0</v>
      </c>
      <c r="DO402" s="457">
        <v>0</v>
      </c>
      <c r="DP402" s="457">
        <v>0</v>
      </c>
      <c r="DQ402" s="457">
        <v>0</v>
      </c>
      <c r="DR402" s="457">
        <v>37769</v>
      </c>
      <c r="DS402" s="457">
        <v>0</v>
      </c>
      <c r="DT402" s="457">
        <v>22588</v>
      </c>
      <c r="DU402" s="457">
        <v>1409</v>
      </c>
      <c r="DV402" s="457">
        <v>60894</v>
      </c>
      <c r="DW402" s="457">
        <v>1022</v>
      </c>
      <c r="DX402" s="457">
        <v>0</v>
      </c>
      <c r="DY402" s="362">
        <v>0</v>
      </c>
      <c r="DZ402">
        <v>0</v>
      </c>
      <c r="EA402">
        <v>0</v>
      </c>
    </row>
    <row r="403" spans="1:131">
      <c r="A403" s="386" t="s">
        <v>2265</v>
      </c>
      <c r="B403" s="457">
        <v>0</v>
      </c>
      <c r="C403" s="457">
        <v>0</v>
      </c>
      <c r="D403" s="457">
        <v>0</v>
      </c>
      <c r="E403" s="457">
        <v>0</v>
      </c>
      <c r="F403" s="457">
        <v>0</v>
      </c>
      <c r="G403" s="457">
        <v>0</v>
      </c>
      <c r="H403" s="457">
        <v>0</v>
      </c>
      <c r="I403" s="457">
        <v>0</v>
      </c>
      <c r="J403" s="457">
        <v>0</v>
      </c>
      <c r="K403" s="457">
        <v>0</v>
      </c>
      <c r="L403" s="457">
        <v>0</v>
      </c>
      <c r="M403" s="457">
        <v>0</v>
      </c>
      <c r="N403" s="457">
        <v>0</v>
      </c>
      <c r="O403" s="457">
        <v>0</v>
      </c>
      <c r="P403" s="457">
        <v>0</v>
      </c>
      <c r="Q403" s="457">
        <v>0</v>
      </c>
      <c r="R403" s="457">
        <v>0</v>
      </c>
      <c r="S403" s="457">
        <v>0</v>
      </c>
      <c r="T403" s="457">
        <v>0</v>
      </c>
      <c r="U403" s="457">
        <v>0</v>
      </c>
      <c r="V403" s="457">
        <v>0</v>
      </c>
      <c r="W403" s="457">
        <v>0</v>
      </c>
      <c r="X403" s="457">
        <v>0</v>
      </c>
      <c r="Y403" s="457">
        <v>0</v>
      </c>
      <c r="Z403" s="457">
        <v>0</v>
      </c>
      <c r="AA403" s="457">
        <v>0</v>
      </c>
      <c r="AB403" s="457">
        <v>0</v>
      </c>
      <c r="AC403" s="457">
        <v>0</v>
      </c>
      <c r="AD403" s="457">
        <v>0</v>
      </c>
      <c r="AE403" s="457">
        <v>0</v>
      </c>
      <c r="AF403" s="457">
        <v>0</v>
      </c>
      <c r="AG403" s="457">
        <v>0</v>
      </c>
      <c r="AH403" s="457">
        <v>0</v>
      </c>
      <c r="AI403" s="457">
        <v>0</v>
      </c>
      <c r="AJ403" s="457">
        <v>0</v>
      </c>
      <c r="AK403" s="457">
        <v>0</v>
      </c>
      <c r="AL403" s="457">
        <v>0</v>
      </c>
      <c r="AM403" s="457">
        <v>0</v>
      </c>
      <c r="AN403" s="457">
        <v>0</v>
      </c>
      <c r="AO403" s="457">
        <v>0</v>
      </c>
      <c r="AP403" s="457">
        <v>0</v>
      </c>
      <c r="AQ403" s="457">
        <v>0</v>
      </c>
      <c r="AR403" s="457">
        <v>0</v>
      </c>
      <c r="AS403" s="457">
        <v>0</v>
      </c>
      <c r="AT403" s="457">
        <v>0</v>
      </c>
      <c r="AU403" s="457">
        <v>0</v>
      </c>
      <c r="AV403" s="457">
        <v>0</v>
      </c>
      <c r="AW403" s="457">
        <v>0</v>
      </c>
      <c r="AX403" s="457">
        <v>0</v>
      </c>
      <c r="AY403" s="457">
        <v>0</v>
      </c>
      <c r="AZ403" s="457">
        <v>0</v>
      </c>
      <c r="BA403" s="457">
        <v>0</v>
      </c>
      <c r="BB403" s="457">
        <v>0</v>
      </c>
      <c r="BC403" s="457">
        <v>0</v>
      </c>
      <c r="BD403" s="457">
        <v>0</v>
      </c>
      <c r="BE403" s="457">
        <v>0</v>
      </c>
      <c r="BF403" s="457">
        <v>0</v>
      </c>
      <c r="BG403" s="457">
        <v>0</v>
      </c>
      <c r="BH403" s="457">
        <v>0</v>
      </c>
      <c r="BI403" s="457">
        <v>0</v>
      </c>
      <c r="BJ403" s="457">
        <v>0</v>
      </c>
      <c r="BK403" s="457">
        <v>0</v>
      </c>
      <c r="BL403" s="457">
        <v>0</v>
      </c>
      <c r="BM403" s="457">
        <v>0</v>
      </c>
      <c r="BN403" s="457">
        <v>0</v>
      </c>
      <c r="BO403" s="457">
        <v>0</v>
      </c>
      <c r="BP403" s="457">
        <v>0</v>
      </c>
      <c r="BQ403" s="457">
        <v>0</v>
      </c>
      <c r="BR403" s="457">
        <v>0</v>
      </c>
      <c r="BS403" s="457">
        <v>0</v>
      </c>
      <c r="BT403" s="457">
        <v>0</v>
      </c>
      <c r="BU403" s="457">
        <v>0</v>
      </c>
      <c r="BV403" s="457">
        <v>0</v>
      </c>
      <c r="BW403" s="457">
        <v>0</v>
      </c>
      <c r="BX403" s="457">
        <v>0</v>
      </c>
      <c r="BY403" s="457">
        <v>0</v>
      </c>
      <c r="BZ403" s="457">
        <v>0</v>
      </c>
      <c r="CA403" s="457">
        <v>0</v>
      </c>
      <c r="CB403" s="457">
        <v>0</v>
      </c>
      <c r="CC403" s="457">
        <v>0</v>
      </c>
      <c r="CD403" s="457">
        <v>0</v>
      </c>
      <c r="CE403" s="457">
        <v>0</v>
      </c>
      <c r="CF403" s="457">
        <v>0</v>
      </c>
      <c r="CG403" s="457">
        <v>0</v>
      </c>
      <c r="CH403" s="457">
        <v>0</v>
      </c>
      <c r="CI403" s="457">
        <v>0</v>
      </c>
      <c r="CJ403" s="457">
        <v>0</v>
      </c>
      <c r="CK403" s="457">
        <v>0</v>
      </c>
      <c r="CL403" s="457">
        <v>0</v>
      </c>
      <c r="CM403" s="457">
        <v>0</v>
      </c>
      <c r="CN403" s="457">
        <v>0</v>
      </c>
      <c r="CO403" s="457">
        <v>0</v>
      </c>
      <c r="CP403" s="457">
        <v>0</v>
      </c>
      <c r="CQ403" s="457">
        <v>0</v>
      </c>
      <c r="CR403" s="457">
        <v>0</v>
      </c>
      <c r="CS403" s="457">
        <v>0</v>
      </c>
      <c r="CT403" s="457">
        <v>0</v>
      </c>
      <c r="CU403" s="457">
        <v>0</v>
      </c>
      <c r="CV403" s="457">
        <v>0</v>
      </c>
      <c r="CW403" s="457">
        <v>0</v>
      </c>
      <c r="CX403" s="457">
        <v>0</v>
      </c>
      <c r="CY403" s="457">
        <v>0</v>
      </c>
      <c r="CZ403" s="457">
        <v>0</v>
      </c>
      <c r="DA403" s="457">
        <v>0</v>
      </c>
      <c r="DB403" s="457">
        <v>0</v>
      </c>
      <c r="DC403" s="457">
        <v>0</v>
      </c>
      <c r="DD403" s="457">
        <v>0</v>
      </c>
      <c r="DE403" s="457">
        <v>0</v>
      </c>
      <c r="DF403" s="457">
        <v>0</v>
      </c>
      <c r="DG403" s="457">
        <v>0</v>
      </c>
      <c r="DH403" s="457">
        <v>0</v>
      </c>
      <c r="DI403" s="457">
        <v>0</v>
      </c>
      <c r="DJ403" s="457">
        <v>0</v>
      </c>
      <c r="DK403" s="457">
        <v>0</v>
      </c>
      <c r="DL403" s="457">
        <v>0</v>
      </c>
      <c r="DM403" s="457">
        <v>0</v>
      </c>
      <c r="DN403" s="457">
        <v>0</v>
      </c>
      <c r="DO403" s="457">
        <v>428</v>
      </c>
      <c r="DP403" s="457">
        <v>0</v>
      </c>
      <c r="DQ403" s="457">
        <v>0</v>
      </c>
      <c r="DR403" s="457">
        <v>0</v>
      </c>
      <c r="DS403" s="457">
        <v>0</v>
      </c>
      <c r="DT403" s="457">
        <v>0</v>
      </c>
      <c r="DU403" s="457">
        <v>0</v>
      </c>
      <c r="DV403" s="457">
        <v>79478</v>
      </c>
      <c r="DW403" s="457">
        <v>0</v>
      </c>
      <c r="DX403" s="457">
        <v>0</v>
      </c>
      <c r="DY403" s="457">
        <v>0</v>
      </c>
      <c r="DZ403" s="162">
        <v>0</v>
      </c>
      <c r="EA403" s="162">
        <v>0</v>
      </c>
    </row>
    <row r="404" spans="1:131">
      <c r="A404" s="362" t="s">
        <v>2642</v>
      </c>
      <c r="B404" s="457">
        <v>0</v>
      </c>
      <c r="C404" s="457">
        <v>0</v>
      </c>
      <c r="D404" s="457">
        <v>0</v>
      </c>
      <c r="E404" s="457">
        <v>0</v>
      </c>
      <c r="F404" s="457">
        <v>0</v>
      </c>
      <c r="G404" s="457">
        <v>0</v>
      </c>
      <c r="H404" s="457">
        <v>0</v>
      </c>
      <c r="I404" s="457">
        <v>0</v>
      </c>
      <c r="J404" s="457">
        <v>0</v>
      </c>
      <c r="K404" s="457">
        <v>0</v>
      </c>
      <c r="L404" s="457">
        <v>0</v>
      </c>
      <c r="M404" s="457">
        <v>0</v>
      </c>
      <c r="N404" s="457">
        <v>0</v>
      </c>
      <c r="O404" s="457">
        <v>46423</v>
      </c>
      <c r="P404" s="457">
        <v>0</v>
      </c>
      <c r="Q404" s="457">
        <v>0</v>
      </c>
      <c r="R404" s="457">
        <v>0</v>
      </c>
      <c r="S404" s="457">
        <v>0</v>
      </c>
      <c r="T404" s="457">
        <v>0</v>
      </c>
      <c r="U404" s="457">
        <v>5666</v>
      </c>
      <c r="V404" s="457">
        <v>0</v>
      </c>
      <c r="W404" s="457">
        <v>89697</v>
      </c>
      <c r="X404" s="457">
        <v>37918</v>
      </c>
      <c r="Y404" s="457">
        <v>1974</v>
      </c>
      <c r="Z404" s="457">
        <v>0</v>
      </c>
      <c r="AA404" s="457">
        <v>0</v>
      </c>
      <c r="AB404" s="457">
        <v>0</v>
      </c>
      <c r="AC404" s="457">
        <v>0</v>
      </c>
      <c r="AD404" s="457">
        <v>0</v>
      </c>
      <c r="AE404" s="457">
        <v>0</v>
      </c>
      <c r="AF404" s="457">
        <v>289</v>
      </c>
      <c r="AG404" s="457">
        <v>0</v>
      </c>
      <c r="AH404" s="457">
        <v>0</v>
      </c>
      <c r="AI404" s="457">
        <v>0</v>
      </c>
      <c r="AJ404" s="457">
        <v>0</v>
      </c>
      <c r="AK404" s="457">
        <v>0</v>
      </c>
      <c r="AL404" s="457">
        <v>0</v>
      </c>
      <c r="AM404" s="457">
        <v>0</v>
      </c>
      <c r="AN404" s="457">
        <v>0</v>
      </c>
      <c r="AO404" s="457">
        <v>0</v>
      </c>
      <c r="AP404" s="457">
        <v>0</v>
      </c>
      <c r="AQ404" s="457">
        <v>0</v>
      </c>
      <c r="AR404" s="457">
        <v>0</v>
      </c>
      <c r="AS404" s="457">
        <v>0</v>
      </c>
      <c r="AT404" s="457">
        <v>0</v>
      </c>
      <c r="AU404" s="457">
        <v>0</v>
      </c>
      <c r="AV404" s="457">
        <v>0</v>
      </c>
      <c r="AW404" s="457">
        <v>0</v>
      </c>
      <c r="AX404" s="457">
        <v>0</v>
      </c>
      <c r="AY404" s="457">
        <v>0</v>
      </c>
      <c r="AZ404" s="457">
        <v>0</v>
      </c>
      <c r="BA404" s="457">
        <v>0</v>
      </c>
      <c r="BB404" s="457">
        <v>0</v>
      </c>
      <c r="BC404" s="457">
        <v>0</v>
      </c>
      <c r="BD404" s="457">
        <v>0</v>
      </c>
      <c r="BE404" s="457">
        <v>0</v>
      </c>
      <c r="BF404" s="457">
        <v>0</v>
      </c>
      <c r="BG404" s="457">
        <v>0</v>
      </c>
      <c r="BH404" s="457">
        <v>0</v>
      </c>
      <c r="BI404" s="457">
        <v>0</v>
      </c>
      <c r="BJ404" s="457">
        <v>0</v>
      </c>
      <c r="BK404" s="457">
        <v>0</v>
      </c>
      <c r="BL404" s="457">
        <v>0</v>
      </c>
      <c r="BM404" s="457">
        <v>0</v>
      </c>
      <c r="BN404" s="457">
        <v>0</v>
      </c>
      <c r="BO404" s="457">
        <v>0</v>
      </c>
      <c r="BP404" s="457">
        <v>0</v>
      </c>
      <c r="BQ404" s="457">
        <v>0</v>
      </c>
      <c r="BR404" s="457">
        <v>0</v>
      </c>
      <c r="BS404" s="457">
        <v>0</v>
      </c>
      <c r="BT404" s="457">
        <v>0</v>
      </c>
      <c r="BU404" s="457">
        <v>0</v>
      </c>
      <c r="BV404" s="457">
        <v>0</v>
      </c>
      <c r="BW404" s="457">
        <v>0</v>
      </c>
      <c r="BX404" s="457">
        <v>0</v>
      </c>
      <c r="BY404" s="457">
        <v>0</v>
      </c>
      <c r="BZ404" s="457">
        <v>0</v>
      </c>
      <c r="CA404" s="457">
        <v>0</v>
      </c>
      <c r="CB404" s="457">
        <v>0</v>
      </c>
      <c r="CC404" s="457">
        <v>0</v>
      </c>
      <c r="CD404" s="457">
        <v>0</v>
      </c>
      <c r="CE404" s="457">
        <v>0</v>
      </c>
      <c r="CF404" s="457">
        <v>0</v>
      </c>
      <c r="CG404" s="457">
        <v>0</v>
      </c>
      <c r="CH404" s="457">
        <v>0</v>
      </c>
      <c r="CI404" s="457">
        <v>0</v>
      </c>
      <c r="CJ404" s="457">
        <v>0</v>
      </c>
      <c r="CK404" s="457">
        <v>0</v>
      </c>
      <c r="CL404" s="457">
        <v>0</v>
      </c>
      <c r="CM404" s="457">
        <v>0</v>
      </c>
      <c r="CN404" s="457">
        <v>0</v>
      </c>
      <c r="CO404" s="457">
        <v>0</v>
      </c>
      <c r="CP404" s="457">
        <v>0</v>
      </c>
      <c r="CQ404" s="457">
        <v>0</v>
      </c>
      <c r="CR404" s="457">
        <v>0</v>
      </c>
      <c r="CS404" s="457">
        <v>0</v>
      </c>
      <c r="CT404" s="457">
        <v>0</v>
      </c>
      <c r="CU404" s="457">
        <v>0</v>
      </c>
      <c r="CV404" s="457">
        <v>0</v>
      </c>
      <c r="CW404" s="457">
        <v>0</v>
      </c>
      <c r="CX404" s="457">
        <v>0</v>
      </c>
      <c r="CY404" s="457">
        <v>0</v>
      </c>
      <c r="CZ404" s="457">
        <v>0</v>
      </c>
      <c r="DA404" s="457">
        <v>0</v>
      </c>
      <c r="DB404" s="457">
        <v>0</v>
      </c>
      <c r="DC404" s="457">
        <v>0</v>
      </c>
      <c r="DD404" s="457">
        <v>0</v>
      </c>
      <c r="DE404" s="457">
        <v>0</v>
      </c>
      <c r="DF404" s="457">
        <v>0</v>
      </c>
      <c r="DG404" s="457">
        <v>0</v>
      </c>
      <c r="DH404" s="457">
        <v>0</v>
      </c>
      <c r="DI404" s="457">
        <v>0</v>
      </c>
      <c r="DJ404" s="457">
        <v>0</v>
      </c>
      <c r="DK404" s="457">
        <v>0</v>
      </c>
      <c r="DL404" s="457">
        <v>0</v>
      </c>
      <c r="DM404" s="457">
        <v>46015</v>
      </c>
      <c r="DN404" s="457">
        <v>0</v>
      </c>
      <c r="DO404" s="457">
        <v>0</v>
      </c>
      <c r="DP404" s="457">
        <v>0</v>
      </c>
      <c r="DQ404" s="457">
        <v>0</v>
      </c>
      <c r="DR404" s="457">
        <v>171469</v>
      </c>
      <c r="DS404" s="457">
        <v>0</v>
      </c>
      <c r="DT404" s="457">
        <v>124000</v>
      </c>
      <c r="DU404" s="457">
        <v>0</v>
      </c>
      <c r="DV404" s="457">
        <v>507224</v>
      </c>
      <c r="DW404" s="457">
        <v>667</v>
      </c>
      <c r="DX404" s="457">
        <v>0</v>
      </c>
      <c r="DY404" s="362">
        <v>0</v>
      </c>
      <c r="DZ404">
        <v>0</v>
      </c>
      <c r="EA404">
        <v>0</v>
      </c>
    </row>
    <row r="405" spans="1:131">
      <c r="A405" s="362" t="s">
        <v>2213</v>
      </c>
      <c r="B405" s="457"/>
      <c r="C405" s="457"/>
      <c r="D405" s="457"/>
      <c r="E405" s="457"/>
      <c r="F405" s="457"/>
      <c r="G405" s="457"/>
      <c r="H405" s="457"/>
      <c r="I405" s="457"/>
      <c r="J405" s="457"/>
      <c r="K405" s="457"/>
      <c r="L405" s="457"/>
      <c r="M405" s="457"/>
      <c r="N405" s="457"/>
      <c r="O405" s="457"/>
      <c r="P405" s="457"/>
      <c r="Q405" s="457"/>
      <c r="R405" s="457"/>
      <c r="S405" s="457"/>
      <c r="T405" s="457"/>
      <c r="U405" s="457"/>
      <c r="V405" s="457"/>
      <c r="W405" s="457"/>
      <c r="X405" s="457"/>
      <c r="Y405" s="457"/>
      <c r="Z405" s="457"/>
      <c r="AA405" s="457"/>
      <c r="AB405" s="457"/>
      <c r="AC405" s="457"/>
      <c r="AD405" s="457"/>
      <c r="AE405" s="457"/>
      <c r="AF405" s="457"/>
      <c r="AG405" s="457"/>
      <c r="AH405" s="457"/>
      <c r="AI405" s="457"/>
      <c r="AJ405" s="457"/>
      <c r="AK405" s="457"/>
      <c r="AL405" s="457"/>
      <c r="AM405" s="457"/>
      <c r="AN405" s="457"/>
      <c r="AO405" s="457"/>
      <c r="AP405" s="457"/>
      <c r="AQ405" s="457"/>
      <c r="AR405" s="457"/>
      <c r="AS405" s="457"/>
      <c r="AT405" s="457"/>
      <c r="AU405" s="457"/>
      <c r="AV405" s="457"/>
      <c r="AW405" s="457"/>
      <c r="AX405" s="457"/>
      <c r="AY405" s="457"/>
      <c r="AZ405" s="457"/>
      <c r="BA405" s="457"/>
      <c r="BB405" s="457"/>
      <c r="BC405" s="457"/>
      <c r="BD405" s="457"/>
      <c r="BE405" s="457"/>
      <c r="BF405" s="457"/>
      <c r="BG405" s="457"/>
      <c r="BH405" s="457"/>
      <c r="BI405" s="457"/>
      <c r="BJ405" s="457"/>
      <c r="BK405" s="457"/>
      <c r="BL405" s="457"/>
      <c r="BM405" s="457"/>
      <c r="BN405" s="457"/>
      <c r="BO405" s="457"/>
      <c r="BP405" s="457"/>
      <c r="BQ405" s="457"/>
      <c r="BR405" s="457"/>
      <c r="BS405" s="457"/>
      <c r="BT405" s="457"/>
      <c r="BU405" s="457"/>
      <c r="BV405" s="457"/>
      <c r="BW405" s="457"/>
      <c r="BX405" s="457"/>
      <c r="BY405" s="457"/>
      <c r="BZ405" s="457"/>
      <c r="CA405" s="457"/>
      <c r="CB405" s="457"/>
      <c r="CC405" s="457"/>
      <c r="CD405" s="457"/>
      <c r="CE405" s="457"/>
      <c r="CF405" s="457"/>
      <c r="CG405" s="457"/>
      <c r="CH405" s="457"/>
      <c r="CI405" s="457"/>
      <c r="CJ405" s="457"/>
      <c r="CK405" s="457"/>
      <c r="CL405" s="457"/>
      <c r="CM405" s="457"/>
      <c r="CN405" s="457"/>
      <c r="CO405" s="457"/>
      <c r="CP405" s="457"/>
      <c r="CQ405" s="457"/>
      <c r="CR405" s="457"/>
      <c r="CS405" s="457"/>
      <c r="CT405" s="457"/>
      <c r="CU405" s="457"/>
      <c r="CV405" s="457"/>
      <c r="CW405" s="457"/>
      <c r="CX405" s="457"/>
      <c r="CY405" s="457"/>
      <c r="CZ405" s="457"/>
      <c r="DA405" s="457"/>
      <c r="DB405" s="457"/>
      <c r="DC405" s="457"/>
      <c r="DD405" s="457"/>
      <c r="DE405" s="457"/>
      <c r="DF405" s="457"/>
      <c r="DG405" s="457"/>
      <c r="DH405" s="457"/>
      <c r="DI405" s="457"/>
      <c r="DJ405" s="457"/>
      <c r="DK405" s="457"/>
      <c r="DL405" s="457"/>
      <c r="DM405" s="457"/>
      <c r="DN405" s="457"/>
      <c r="DO405" s="457"/>
      <c r="DP405" s="457"/>
      <c r="DQ405" s="457"/>
      <c r="DR405" s="457"/>
      <c r="DS405" s="457"/>
      <c r="DT405" s="457"/>
      <c r="DU405" s="457"/>
      <c r="DV405" s="457"/>
      <c r="DW405" s="457"/>
      <c r="DX405" s="457"/>
      <c r="DY405" s="362"/>
    </row>
    <row r="406" spans="1:131">
      <c r="A406" s="362" t="s">
        <v>2445</v>
      </c>
      <c r="B406" s="457"/>
      <c r="C406" s="457"/>
      <c r="D406" s="457"/>
      <c r="E406" s="457"/>
      <c r="F406" s="457"/>
      <c r="G406" s="457"/>
      <c r="H406" s="457"/>
      <c r="I406" s="457"/>
      <c r="J406" s="457"/>
      <c r="K406" s="457"/>
      <c r="L406" s="457"/>
      <c r="M406" s="457"/>
      <c r="N406" s="457"/>
      <c r="O406" s="457"/>
      <c r="P406" s="457"/>
      <c r="Q406" s="457"/>
      <c r="R406" s="457"/>
      <c r="S406" s="457"/>
      <c r="T406" s="457"/>
      <c r="U406" s="457"/>
      <c r="V406" s="457"/>
      <c r="W406" s="457"/>
      <c r="X406" s="457"/>
      <c r="Y406" s="457"/>
      <c r="Z406" s="457"/>
      <c r="AA406" s="457"/>
      <c r="AB406" s="457"/>
      <c r="AC406" s="457"/>
      <c r="AD406" s="457"/>
      <c r="AE406" s="457"/>
      <c r="AF406" s="457"/>
      <c r="AG406" s="457"/>
      <c r="AH406" s="457"/>
      <c r="AI406" s="457"/>
      <c r="AJ406" s="457"/>
      <c r="AK406" s="457"/>
      <c r="AL406" s="457"/>
      <c r="AM406" s="457"/>
      <c r="AN406" s="457"/>
      <c r="AO406" s="457"/>
      <c r="AP406" s="457"/>
      <c r="AQ406" s="457"/>
      <c r="AR406" s="457"/>
      <c r="AS406" s="457"/>
      <c r="AT406" s="457"/>
      <c r="AU406" s="457"/>
      <c r="AV406" s="457"/>
      <c r="AW406" s="457"/>
      <c r="AX406" s="457"/>
      <c r="AY406" s="457"/>
      <c r="AZ406" s="457"/>
      <c r="BA406" s="457"/>
      <c r="BB406" s="457"/>
      <c r="BC406" s="457"/>
      <c r="BD406" s="457"/>
      <c r="BE406" s="457"/>
      <c r="BF406" s="457"/>
      <c r="BG406" s="457"/>
      <c r="BH406" s="457"/>
      <c r="BI406" s="457"/>
      <c r="BJ406" s="457"/>
      <c r="BK406" s="457"/>
      <c r="BL406" s="457"/>
      <c r="BM406" s="457"/>
      <c r="BN406" s="457"/>
      <c r="BO406" s="457"/>
      <c r="BP406" s="457"/>
      <c r="BQ406" s="457"/>
      <c r="BR406" s="457"/>
      <c r="BS406" s="457"/>
      <c r="BT406" s="457"/>
      <c r="BU406" s="457"/>
      <c r="BV406" s="457"/>
      <c r="BW406" s="457"/>
      <c r="BX406" s="457"/>
      <c r="BY406" s="457"/>
      <c r="BZ406" s="457"/>
      <c r="CA406" s="457"/>
      <c r="CB406" s="457"/>
      <c r="CC406" s="457"/>
      <c r="CD406" s="457"/>
      <c r="CE406" s="457"/>
      <c r="CF406" s="457"/>
      <c r="CG406" s="457"/>
      <c r="CH406" s="457"/>
      <c r="CI406" s="457"/>
      <c r="CJ406" s="457"/>
      <c r="CK406" s="457"/>
      <c r="CL406" s="457"/>
      <c r="CM406" s="457"/>
      <c r="CN406" s="457"/>
      <c r="CO406" s="457"/>
      <c r="CP406" s="457"/>
      <c r="CQ406" s="457"/>
      <c r="CR406" s="457"/>
      <c r="CS406" s="457"/>
      <c r="CT406" s="457"/>
      <c r="CU406" s="457"/>
      <c r="CV406" s="457"/>
      <c r="CW406" s="457"/>
      <c r="CX406" s="457"/>
      <c r="CY406" s="457"/>
      <c r="CZ406" s="457"/>
      <c r="DA406" s="457"/>
      <c r="DB406" s="457"/>
      <c r="DC406" s="457"/>
      <c r="DD406" s="457"/>
      <c r="DE406" s="457"/>
      <c r="DF406" s="457"/>
      <c r="DG406" s="457"/>
      <c r="DH406" s="457"/>
      <c r="DI406" s="457"/>
      <c r="DJ406" s="457"/>
      <c r="DK406" s="457"/>
      <c r="DL406" s="457"/>
      <c r="DM406" s="457"/>
      <c r="DN406" s="457"/>
      <c r="DO406" s="457"/>
      <c r="DP406" s="457"/>
      <c r="DQ406" s="457"/>
      <c r="DR406" s="457"/>
      <c r="DS406" s="457"/>
      <c r="DT406" s="457"/>
      <c r="DU406" s="457"/>
      <c r="DV406" s="457"/>
      <c r="DW406" s="457"/>
      <c r="DX406" s="457"/>
      <c r="DY406" s="362"/>
    </row>
    <row r="407" spans="1:131">
      <c r="A407" s="362" t="s">
        <v>2358</v>
      </c>
      <c r="B407" s="457"/>
      <c r="C407" s="457"/>
      <c r="D407" s="457"/>
      <c r="E407" s="457"/>
      <c r="F407" s="457"/>
      <c r="G407" s="457"/>
      <c r="H407" s="457"/>
      <c r="I407" s="457"/>
      <c r="J407" s="457"/>
      <c r="K407" s="457"/>
      <c r="L407" s="457"/>
      <c r="M407" s="457"/>
      <c r="N407" s="457"/>
      <c r="O407" s="457"/>
      <c r="P407" s="457"/>
      <c r="Q407" s="457"/>
      <c r="R407" s="457"/>
      <c r="S407" s="457"/>
      <c r="T407" s="457"/>
      <c r="U407" s="457"/>
      <c r="V407" s="457"/>
      <c r="W407" s="457"/>
      <c r="X407" s="457"/>
      <c r="Y407" s="457"/>
      <c r="Z407" s="457"/>
      <c r="AA407" s="457"/>
      <c r="AB407" s="457"/>
      <c r="AC407" s="457"/>
      <c r="AD407" s="457"/>
      <c r="AE407" s="457"/>
      <c r="AF407" s="457"/>
      <c r="AG407" s="457"/>
      <c r="AH407" s="457"/>
      <c r="AI407" s="457"/>
      <c r="AJ407" s="457"/>
      <c r="AK407" s="457"/>
      <c r="AL407" s="457"/>
      <c r="AM407" s="457"/>
      <c r="AN407" s="457"/>
      <c r="AO407" s="457"/>
      <c r="AP407" s="457"/>
      <c r="AQ407" s="457"/>
      <c r="AR407" s="457"/>
      <c r="AS407" s="457"/>
      <c r="AT407" s="457"/>
      <c r="AU407" s="457"/>
      <c r="AV407" s="457"/>
      <c r="AW407" s="457"/>
      <c r="AX407" s="457"/>
      <c r="AY407" s="457"/>
      <c r="AZ407" s="457"/>
      <c r="BA407" s="457"/>
      <c r="BB407" s="457"/>
      <c r="BC407" s="457"/>
      <c r="BD407" s="457"/>
      <c r="BE407" s="457"/>
      <c r="BF407" s="457"/>
      <c r="BG407" s="457"/>
      <c r="BH407" s="457"/>
      <c r="BI407" s="457"/>
      <c r="BJ407" s="457"/>
      <c r="BK407" s="457"/>
      <c r="BL407" s="457"/>
      <c r="BM407" s="457"/>
      <c r="BN407" s="457"/>
      <c r="BO407" s="457"/>
      <c r="BP407" s="457"/>
      <c r="BQ407" s="457"/>
      <c r="BR407" s="457"/>
      <c r="BS407" s="457"/>
      <c r="BT407" s="457"/>
      <c r="BU407" s="457"/>
      <c r="BV407" s="457"/>
      <c r="BW407" s="457"/>
      <c r="BX407" s="457"/>
      <c r="BY407" s="457"/>
      <c r="BZ407" s="457"/>
      <c r="CA407" s="457"/>
      <c r="CB407" s="457"/>
      <c r="CC407" s="457"/>
      <c r="CD407" s="457"/>
      <c r="CE407" s="457"/>
      <c r="CF407" s="457"/>
      <c r="CG407" s="457"/>
      <c r="CH407" s="457"/>
      <c r="CI407" s="457"/>
      <c r="CJ407" s="457"/>
      <c r="CK407" s="457"/>
      <c r="CL407" s="457"/>
      <c r="CM407" s="457"/>
      <c r="CN407" s="457"/>
      <c r="CO407" s="457"/>
      <c r="CP407" s="457"/>
      <c r="CQ407" s="457"/>
      <c r="CR407" s="457"/>
      <c r="CS407" s="457"/>
      <c r="CT407" s="457"/>
      <c r="CU407" s="457"/>
      <c r="CV407" s="457"/>
      <c r="CW407" s="457"/>
      <c r="CX407" s="457"/>
      <c r="CY407" s="457"/>
      <c r="CZ407" s="457"/>
      <c r="DA407" s="457"/>
      <c r="DB407" s="457"/>
      <c r="DC407" s="457"/>
      <c r="DD407" s="457"/>
      <c r="DE407" s="457"/>
      <c r="DF407" s="457"/>
      <c r="DG407" s="457"/>
      <c r="DH407" s="457"/>
      <c r="DI407" s="457"/>
      <c r="DJ407" s="457"/>
      <c r="DK407" s="457"/>
      <c r="DL407" s="457"/>
      <c r="DM407" s="457"/>
      <c r="DN407" s="457"/>
      <c r="DO407" s="457"/>
      <c r="DP407" s="457"/>
      <c r="DQ407" s="457"/>
      <c r="DR407" s="457"/>
      <c r="DS407" s="457"/>
      <c r="DT407" s="457"/>
      <c r="DU407" s="457"/>
      <c r="DV407" s="457"/>
      <c r="DW407" s="457"/>
      <c r="DX407" s="457"/>
      <c r="DY407" s="362"/>
    </row>
    <row r="408" spans="1:131">
      <c r="A408" s="362" t="s">
        <v>2508</v>
      </c>
      <c r="B408" s="457"/>
      <c r="C408" s="457"/>
      <c r="D408" s="457"/>
      <c r="E408" s="457"/>
      <c r="F408" s="457"/>
      <c r="G408" s="457"/>
      <c r="H408" s="457"/>
      <c r="I408" s="457"/>
      <c r="J408" s="457"/>
      <c r="K408" s="457"/>
      <c r="L408" s="457"/>
      <c r="M408" s="457"/>
      <c r="N408" s="457"/>
      <c r="O408" s="457"/>
      <c r="P408" s="457"/>
      <c r="Q408" s="457"/>
      <c r="R408" s="457"/>
      <c r="S408" s="457"/>
      <c r="T408" s="457"/>
      <c r="U408" s="457"/>
      <c r="V408" s="457"/>
      <c r="W408" s="457"/>
      <c r="X408" s="457"/>
      <c r="Y408" s="457"/>
      <c r="Z408" s="457"/>
      <c r="AA408" s="457"/>
      <c r="AB408" s="457"/>
      <c r="AC408" s="457"/>
      <c r="AD408" s="457"/>
      <c r="AE408" s="457"/>
      <c r="AF408" s="457"/>
      <c r="AG408" s="457"/>
      <c r="AH408" s="457"/>
      <c r="AI408" s="457"/>
      <c r="AJ408" s="457"/>
      <c r="AK408" s="457"/>
      <c r="AL408" s="457"/>
      <c r="AM408" s="457"/>
      <c r="AN408" s="457"/>
      <c r="AO408" s="457"/>
      <c r="AP408" s="457"/>
      <c r="AQ408" s="457"/>
      <c r="AR408" s="457"/>
      <c r="AS408" s="457"/>
      <c r="AT408" s="457"/>
      <c r="AU408" s="457"/>
      <c r="AV408" s="457"/>
      <c r="AW408" s="457"/>
      <c r="AX408" s="457"/>
      <c r="AY408" s="457"/>
      <c r="AZ408" s="457"/>
      <c r="BA408" s="457"/>
      <c r="BB408" s="457"/>
      <c r="BC408" s="457"/>
      <c r="BD408" s="457"/>
      <c r="BE408" s="457"/>
      <c r="BF408" s="457"/>
      <c r="BG408" s="457"/>
      <c r="BH408" s="457"/>
      <c r="BI408" s="457"/>
      <c r="BJ408" s="457"/>
      <c r="BK408" s="457"/>
      <c r="BL408" s="457"/>
      <c r="BM408" s="457"/>
      <c r="BN408" s="457"/>
      <c r="BO408" s="457"/>
      <c r="BP408" s="457"/>
      <c r="BQ408" s="457"/>
      <c r="BR408" s="457"/>
      <c r="BS408" s="457"/>
      <c r="BT408" s="457"/>
      <c r="BU408" s="457"/>
      <c r="BV408" s="457"/>
      <c r="BW408" s="457"/>
      <c r="BX408" s="457"/>
      <c r="BY408" s="457"/>
      <c r="BZ408" s="457"/>
      <c r="CA408" s="457"/>
      <c r="CB408" s="457"/>
      <c r="CC408" s="457"/>
      <c r="CD408" s="457"/>
      <c r="CE408" s="457"/>
      <c r="CF408" s="457"/>
      <c r="CG408" s="457"/>
      <c r="CH408" s="457"/>
      <c r="CI408" s="457"/>
      <c r="CJ408" s="457"/>
      <c r="CK408" s="457"/>
      <c r="CL408" s="457"/>
      <c r="CM408" s="457"/>
      <c r="CN408" s="457"/>
      <c r="CO408" s="457"/>
      <c r="CP408" s="457"/>
      <c r="CQ408" s="457"/>
      <c r="CR408" s="457"/>
      <c r="CS408" s="457"/>
      <c r="CT408" s="457"/>
      <c r="CU408" s="457"/>
      <c r="CV408" s="457"/>
      <c r="CW408" s="457"/>
      <c r="CX408" s="457"/>
      <c r="CY408" s="457"/>
      <c r="CZ408" s="457"/>
      <c r="DA408" s="457"/>
      <c r="DB408" s="457"/>
      <c r="DC408" s="457"/>
      <c r="DD408" s="457"/>
      <c r="DE408" s="457"/>
      <c r="DF408" s="457"/>
      <c r="DG408" s="457"/>
      <c r="DH408" s="457"/>
      <c r="DI408" s="457"/>
      <c r="DJ408" s="457"/>
      <c r="DK408" s="457"/>
      <c r="DL408" s="457"/>
      <c r="DM408" s="457"/>
      <c r="DN408" s="457"/>
      <c r="DO408" s="457"/>
      <c r="DP408" s="457"/>
      <c r="DQ408" s="457"/>
      <c r="DR408" s="457"/>
      <c r="DS408" s="457"/>
      <c r="DT408" s="457"/>
      <c r="DU408" s="457"/>
      <c r="DV408" s="457"/>
      <c r="DW408" s="457"/>
      <c r="DX408" s="457"/>
      <c r="DY408" s="362"/>
    </row>
    <row r="409" spans="1:131">
      <c r="A409" s="362" t="s">
        <v>2261</v>
      </c>
      <c r="B409" s="457">
        <v>0</v>
      </c>
      <c r="C409" s="457">
        <v>0</v>
      </c>
      <c r="D409" s="457">
        <v>0</v>
      </c>
      <c r="E409" s="457">
        <v>0</v>
      </c>
      <c r="F409" s="457">
        <v>0</v>
      </c>
      <c r="G409" s="457">
        <v>0</v>
      </c>
      <c r="H409" s="457">
        <v>0</v>
      </c>
      <c r="I409" s="457">
        <v>0</v>
      </c>
      <c r="J409" s="457">
        <v>0</v>
      </c>
      <c r="K409" s="457">
        <v>0</v>
      </c>
      <c r="L409" s="457">
        <v>0</v>
      </c>
      <c r="M409" s="457">
        <v>0</v>
      </c>
      <c r="N409" s="457">
        <v>0</v>
      </c>
      <c r="O409" s="457">
        <v>0</v>
      </c>
      <c r="P409" s="457">
        <v>0</v>
      </c>
      <c r="Q409" s="457">
        <v>0</v>
      </c>
      <c r="R409" s="457">
        <v>0</v>
      </c>
      <c r="S409" s="457">
        <v>0</v>
      </c>
      <c r="T409" s="457">
        <v>0</v>
      </c>
      <c r="U409" s="457">
        <v>0</v>
      </c>
      <c r="V409" s="457">
        <v>0</v>
      </c>
      <c r="W409" s="457">
        <v>0</v>
      </c>
      <c r="X409" s="457">
        <v>0</v>
      </c>
      <c r="Y409" s="457">
        <v>0</v>
      </c>
      <c r="Z409" s="457">
        <v>0</v>
      </c>
      <c r="AA409" s="457">
        <v>0</v>
      </c>
      <c r="AB409" s="457">
        <v>0</v>
      </c>
      <c r="AC409" s="457">
        <v>0</v>
      </c>
      <c r="AD409" s="457">
        <v>0</v>
      </c>
      <c r="AE409" s="457">
        <v>0</v>
      </c>
      <c r="AF409" s="457">
        <v>0</v>
      </c>
      <c r="AG409" s="457">
        <v>0</v>
      </c>
      <c r="AH409" s="457">
        <v>0</v>
      </c>
      <c r="AI409" s="457">
        <v>0</v>
      </c>
      <c r="AJ409" s="457">
        <v>0</v>
      </c>
      <c r="AK409" s="457">
        <v>0</v>
      </c>
      <c r="AL409" s="457">
        <v>0</v>
      </c>
      <c r="AM409" s="457">
        <v>0</v>
      </c>
      <c r="AN409" s="457">
        <v>0</v>
      </c>
      <c r="AO409" s="457">
        <v>0</v>
      </c>
      <c r="AP409" s="457">
        <v>0</v>
      </c>
      <c r="AQ409" s="457">
        <v>0</v>
      </c>
      <c r="AR409" s="457">
        <v>0</v>
      </c>
      <c r="AS409" s="457">
        <v>0</v>
      </c>
      <c r="AT409" s="457">
        <v>0</v>
      </c>
      <c r="AU409" s="457">
        <v>0</v>
      </c>
      <c r="AV409" s="457">
        <v>0</v>
      </c>
      <c r="AW409" s="457">
        <v>0</v>
      </c>
      <c r="AX409" s="457">
        <v>0</v>
      </c>
      <c r="AY409" s="457">
        <v>0</v>
      </c>
      <c r="AZ409" s="457">
        <v>0</v>
      </c>
      <c r="BA409" s="457">
        <v>0</v>
      </c>
      <c r="BB409" s="457">
        <v>0</v>
      </c>
      <c r="BC409" s="457">
        <v>0</v>
      </c>
      <c r="BD409" s="457">
        <v>0</v>
      </c>
      <c r="BE409" s="457">
        <v>0</v>
      </c>
      <c r="BF409" s="457">
        <v>0</v>
      </c>
      <c r="BG409" s="457">
        <v>0</v>
      </c>
      <c r="BH409" s="457">
        <v>0</v>
      </c>
      <c r="BI409" s="457">
        <v>0</v>
      </c>
      <c r="BJ409" s="457">
        <v>0</v>
      </c>
      <c r="BK409" s="457">
        <v>0</v>
      </c>
      <c r="BL409" s="457">
        <v>0</v>
      </c>
      <c r="BM409" s="457">
        <v>0</v>
      </c>
      <c r="BN409" s="457">
        <v>0</v>
      </c>
      <c r="BO409" s="457">
        <v>0</v>
      </c>
      <c r="BP409" s="457">
        <v>0</v>
      </c>
      <c r="BQ409" s="457">
        <v>0</v>
      </c>
      <c r="BR409" s="457">
        <v>0</v>
      </c>
      <c r="BS409" s="457">
        <v>0</v>
      </c>
      <c r="BT409" s="457">
        <v>0</v>
      </c>
      <c r="BU409" s="457">
        <v>0</v>
      </c>
      <c r="BV409" s="457">
        <v>0</v>
      </c>
      <c r="BW409" s="457">
        <v>0</v>
      </c>
      <c r="BX409" s="457">
        <v>0</v>
      </c>
      <c r="BY409" s="457">
        <v>0</v>
      </c>
      <c r="BZ409" s="457">
        <v>0</v>
      </c>
      <c r="CA409" s="457">
        <v>0</v>
      </c>
      <c r="CB409" s="457">
        <v>0</v>
      </c>
      <c r="CC409" s="457">
        <v>0</v>
      </c>
      <c r="CD409" s="457">
        <v>0</v>
      </c>
      <c r="CE409" s="457">
        <v>0</v>
      </c>
      <c r="CF409" s="457">
        <v>0</v>
      </c>
      <c r="CG409" s="457">
        <v>0</v>
      </c>
      <c r="CH409" s="457">
        <v>4009</v>
      </c>
      <c r="CI409" s="457">
        <v>0</v>
      </c>
      <c r="CJ409" s="457">
        <v>0</v>
      </c>
      <c r="CK409" s="457">
        <v>0</v>
      </c>
      <c r="CL409" s="457">
        <v>0</v>
      </c>
      <c r="CM409" s="457">
        <v>0</v>
      </c>
      <c r="CN409" s="457">
        <v>0</v>
      </c>
      <c r="CO409" s="457">
        <v>0</v>
      </c>
      <c r="CP409" s="457">
        <v>0</v>
      </c>
      <c r="CQ409" s="457">
        <v>0</v>
      </c>
      <c r="CR409" s="457">
        <v>0</v>
      </c>
      <c r="CS409" s="457">
        <v>0</v>
      </c>
      <c r="CT409" s="457">
        <v>0</v>
      </c>
      <c r="CU409" s="457">
        <v>0</v>
      </c>
      <c r="CV409" s="457">
        <v>0</v>
      </c>
      <c r="CW409" s="457">
        <v>0</v>
      </c>
      <c r="CX409" s="457">
        <v>0</v>
      </c>
      <c r="CY409" s="457">
        <v>0</v>
      </c>
      <c r="CZ409" s="457">
        <v>0</v>
      </c>
      <c r="DA409" s="457">
        <v>0</v>
      </c>
      <c r="DB409" s="457">
        <v>0</v>
      </c>
      <c r="DC409" s="457">
        <v>0</v>
      </c>
      <c r="DD409" s="457">
        <v>0</v>
      </c>
      <c r="DE409" s="457">
        <v>0</v>
      </c>
      <c r="DF409" s="457">
        <v>0</v>
      </c>
      <c r="DG409" s="457">
        <v>0</v>
      </c>
      <c r="DH409" s="457">
        <v>0</v>
      </c>
      <c r="DI409" s="457">
        <v>0</v>
      </c>
      <c r="DJ409" s="457">
        <v>0</v>
      </c>
      <c r="DK409" s="457">
        <v>0</v>
      </c>
      <c r="DL409" s="457">
        <v>0</v>
      </c>
      <c r="DM409" s="457">
        <v>0</v>
      </c>
      <c r="DN409" s="457">
        <v>0</v>
      </c>
      <c r="DO409" s="457">
        <v>0</v>
      </c>
      <c r="DP409" s="457">
        <v>0</v>
      </c>
      <c r="DQ409" s="457">
        <v>0</v>
      </c>
      <c r="DR409" s="457">
        <v>61166</v>
      </c>
      <c r="DS409" s="457">
        <v>0</v>
      </c>
      <c r="DT409" s="457">
        <v>800</v>
      </c>
      <c r="DU409" s="457">
        <v>49943</v>
      </c>
      <c r="DV409" s="457">
        <v>15025</v>
      </c>
      <c r="DW409" s="457">
        <v>0</v>
      </c>
      <c r="DX409" s="457">
        <v>0</v>
      </c>
      <c r="DY409" s="362">
        <v>0</v>
      </c>
      <c r="DZ409">
        <v>0</v>
      </c>
      <c r="EA409">
        <v>0</v>
      </c>
    </row>
    <row r="410" spans="1:131">
      <c r="A410" s="362" t="s">
        <v>2660</v>
      </c>
      <c r="B410" s="457">
        <v>0</v>
      </c>
      <c r="C410" s="457">
        <v>0</v>
      </c>
      <c r="D410" s="457">
        <v>0</v>
      </c>
      <c r="E410" s="457">
        <v>0</v>
      </c>
      <c r="F410" s="457">
        <v>0</v>
      </c>
      <c r="G410" s="457">
        <v>0</v>
      </c>
      <c r="H410" s="457">
        <v>0</v>
      </c>
      <c r="I410" s="457">
        <v>0</v>
      </c>
      <c r="J410" s="457">
        <v>0</v>
      </c>
      <c r="K410" s="457">
        <v>0</v>
      </c>
      <c r="L410" s="457">
        <v>0</v>
      </c>
      <c r="M410" s="457">
        <v>0</v>
      </c>
      <c r="N410" s="457">
        <v>0</v>
      </c>
      <c r="O410" s="457">
        <v>0</v>
      </c>
      <c r="P410" s="457">
        <v>0</v>
      </c>
      <c r="Q410" s="457">
        <v>0</v>
      </c>
      <c r="R410" s="457">
        <v>0</v>
      </c>
      <c r="S410" s="457">
        <v>0</v>
      </c>
      <c r="T410" s="457">
        <v>0</v>
      </c>
      <c r="U410" s="457">
        <v>0</v>
      </c>
      <c r="V410" s="457">
        <v>0</v>
      </c>
      <c r="W410" s="457">
        <v>0</v>
      </c>
      <c r="X410" s="457">
        <v>0</v>
      </c>
      <c r="Y410" s="457">
        <v>0</v>
      </c>
      <c r="Z410" s="457">
        <v>0</v>
      </c>
      <c r="AA410" s="457">
        <v>0</v>
      </c>
      <c r="AB410" s="457">
        <v>0</v>
      </c>
      <c r="AC410" s="457">
        <v>0</v>
      </c>
      <c r="AD410" s="457">
        <v>0</v>
      </c>
      <c r="AE410" s="457">
        <v>0</v>
      </c>
      <c r="AF410" s="457">
        <v>0</v>
      </c>
      <c r="AG410" s="457">
        <v>0</v>
      </c>
      <c r="AH410" s="457">
        <v>0</v>
      </c>
      <c r="AI410" s="457">
        <v>0</v>
      </c>
      <c r="AJ410" s="457">
        <v>0</v>
      </c>
      <c r="AK410" s="457">
        <v>0</v>
      </c>
      <c r="AL410" s="457">
        <v>0</v>
      </c>
      <c r="AM410" s="457">
        <v>0</v>
      </c>
      <c r="AN410" s="457">
        <v>0</v>
      </c>
      <c r="AO410" s="457">
        <v>0</v>
      </c>
      <c r="AP410" s="457">
        <v>0</v>
      </c>
      <c r="AQ410" s="457">
        <v>0</v>
      </c>
      <c r="AR410" s="457">
        <v>0</v>
      </c>
      <c r="AS410" s="457">
        <v>0</v>
      </c>
      <c r="AT410" s="457">
        <v>0</v>
      </c>
      <c r="AU410" s="457">
        <v>0</v>
      </c>
      <c r="AV410" s="457">
        <v>0</v>
      </c>
      <c r="AW410" s="457">
        <v>0</v>
      </c>
      <c r="AX410" s="457">
        <v>0</v>
      </c>
      <c r="AY410" s="457">
        <v>0</v>
      </c>
      <c r="AZ410" s="457">
        <v>0</v>
      </c>
      <c r="BA410" s="457">
        <v>0</v>
      </c>
      <c r="BB410" s="457">
        <v>0</v>
      </c>
      <c r="BC410" s="457">
        <v>0</v>
      </c>
      <c r="BD410" s="457">
        <v>0</v>
      </c>
      <c r="BE410" s="457">
        <v>0</v>
      </c>
      <c r="BF410" s="457">
        <v>0</v>
      </c>
      <c r="BG410" s="457">
        <v>0</v>
      </c>
      <c r="BH410" s="457">
        <v>0</v>
      </c>
      <c r="BI410" s="457">
        <v>0</v>
      </c>
      <c r="BJ410" s="457">
        <v>0</v>
      </c>
      <c r="BK410" s="457">
        <v>0</v>
      </c>
      <c r="BL410" s="457">
        <v>0</v>
      </c>
      <c r="BM410" s="457">
        <v>0</v>
      </c>
      <c r="BN410" s="457">
        <v>0</v>
      </c>
      <c r="BO410" s="457">
        <v>0</v>
      </c>
      <c r="BP410" s="457">
        <v>0</v>
      </c>
      <c r="BQ410" s="457">
        <v>0</v>
      </c>
      <c r="BR410" s="457">
        <v>0</v>
      </c>
      <c r="BS410" s="457">
        <v>0</v>
      </c>
      <c r="BT410" s="457">
        <v>0</v>
      </c>
      <c r="BU410" s="457">
        <v>0</v>
      </c>
      <c r="BV410" s="457">
        <v>0</v>
      </c>
      <c r="BW410" s="457">
        <v>0</v>
      </c>
      <c r="BX410" s="457">
        <v>0</v>
      </c>
      <c r="BY410" s="457">
        <v>0</v>
      </c>
      <c r="BZ410" s="457">
        <v>0</v>
      </c>
      <c r="CA410" s="457">
        <v>0</v>
      </c>
      <c r="CB410" s="457">
        <v>0</v>
      </c>
      <c r="CC410" s="457">
        <v>0</v>
      </c>
      <c r="CD410" s="457">
        <v>0</v>
      </c>
      <c r="CE410" s="457">
        <v>0</v>
      </c>
      <c r="CF410" s="457">
        <v>0</v>
      </c>
      <c r="CG410" s="457">
        <v>0</v>
      </c>
      <c r="CH410" s="457">
        <v>163055</v>
      </c>
      <c r="CI410" s="457">
        <v>0</v>
      </c>
      <c r="CJ410" s="457">
        <v>0</v>
      </c>
      <c r="CK410" s="457">
        <v>0</v>
      </c>
      <c r="CL410" s="457">
        <v>0</v>
      </c>
      <c r="CM410" s="457">
        <v>0</v>
      </c>
      <c r="CN410" s="457">
        <v>0</v>
      </c>
      <c r="CO410" s="457">
        <v>0</v>
      </c>
      <c r="CP410" s="457">
        <v>0</v>
      </c>
      <c r="CQ410" s="457">
        <v>0</v>
      </c>
      <c r="CR410" s="457">
        <v>0</v>
      </c>
      <c r="CS410" s="457">
        <v>0</v>
      </c>
      <c r="CT410" s="457">
        <v>0</v>
      </c>
      <c r="CU410" s="457">
        <v>0</v>
      </c>
      <c r="CV410" s="457">
        <v>0</v>
      </c>
      <c r="CW410" s="457">
        <v>0</v>
      </c>
      <c r="CX410" s="457">
        <v>0</v>
      </c>
      <c r="CY410" s="457">
        <v>0</v>
      </c>
      <c r="CZ410" s="457">
        <v>0</v>
      </c>
      <c r="DA410" s="457">
        <v>0</v>
      </c>
      <c r="DB410" s="457">
        <v>0</v>
      </c>
      <c r="DC410" s="457">
        <v>0</v>
      </c>
      <c r="DD410" s="457">
        <v>0</v>
      </c>
      <c r="DE410" s="457">
        <v>0</v>
      </c>
      <c r="DF410" s="457">
        <v>0</v>
      </c>
      <c r="DG410" s="457">
        <v>0</v>
      </c>
      <c r="DH410" s="457">
        <v>0</v>
      </c>
      <c r="DI410" s="457">
        <v>0</v>
      </c>
      <c r="DJ410" s="457">
        <v>0</v>
      </c>
      <c r="DK410" s="457">
        <v>0</v>
      </c>
      <c r="DL410" s="457">
        <v>0</v>
      </c>
      <c r="DM410" s="457">
        <v>0</v>
      </c>
      <c r="DN410" s="457">
        <v>0</v>
      </c>
      <c r="DO410" s="457">
        <v>0</v>
      </c>
      <c r="DP410" s="457">
        <v>0</v>
      </c>
      <c r="DQ410" s="457">
        <v>0</v>
      </c>
      <c r="DR410" s="457">
        <v>735899</v>
      </c>
      <c r="DS410" s="457">
        <v>0</v>
      </c>
      <c r="DT410" s="457">
        <v>1130000</v>
      </c>
      <c r="DU410" s="457">
        <v>0</v>
      </c>
      <c r="DV410" s="457">
        <v>309268</v>
      </c>
      <c r="DW410" s="457">
        <v>1439</v>
      </c>
      <c r="DX410" s="457">
        <v>0</v>
      </c>
      <c r="DY410" s="362">
        <v>59437</v>
      </c>
      <c r="DZ410">
        <v>104185</v>
      </c>
      <c r="EA410">
        <v>0</v>
      </c>
    </row>
    <row r="411" spans="1:131">
      <c r="A411" s="362" t="s">
        <v>3074</v>
      </c>
      <c r="B411" s="457">
        <v>0</v>
      </c>
      <c r="C411" s="457">
        <v>0</v>
      </c>
      <c r="D411" s="457">
        <v>0</v>
      </c>
      <c r="E411" s="457">
        <v>0</v>
      </c>
      <c r="F411" s="457">
        <v>0</v>
      </c>
      <c r="G411" s="457">
        <v>0</v>
      </c>
      <c r="H411" s="457">
        <v>0</v>
      </c>
      <c r="I411" s="457">
        <v>0</v>
      </c>
      <c r="J411" s="457">
        <v>0</v>
      </c>
      <c r="K411" s="457">
        <v>0</v>
      </c>
      <c r="L411" s="457">
        <v>0</v>
      </c>
      <c r="M411" s="457">
        <v>0</v>
      </c>
      <c r="N411" s="457">
        <v>0</v>
      </c>
      <c r="O411" s="457">
        <v>0</v>
      </c>
      <c r="P411" s="457">
        <v>0</v>
      </c>
      <c r="Q411" s="457">
        <v>0</v>
      </c>
      <c r="R411" s="457">
        <v>0</v>
      </c>
      <c r="S411" s="457">
        <v>0</v>
      </c>
      <c r="T411" s="457">
        <v>0</v>
      </c>
      <c r="U411" s="457">
        <v>0</v>
      </c>
      <c r="V411" s="457">
        <v>0</v>
      </c>
      <c r="W411" s="457">
        <v>0</v>
      </c>
      <c r="X411" s="457">
        <v>0</v>
      </c>
      <c r="Y411" s="457">
        <v>0</v>
      </c>
      <c r="Z411" s="457">
        <v>0</v>
      </c>
      <c r="AA411" s="457">
        <v>0</v>
      </c>
      <c r="AB411" s="457">
        <v>0</v>
      </c>
      <c r="AC411" s="457">
        <v>0</v>
      </c>
      <c r="AD411" s="457">
        <v>0</v>
      </c>
      <c r="AE411" s="457">
        <v>0</v>
      </c>
      <c r="AF411" s="457">
        <v>0</v>
      </c>
      <c r="AG411" s="457">
        <v>0</v>
      </c>
      <c r="AH411" s="457">
        <v>0</v>
      </c>
      <c r="AI411" s="457">
        <v>0</v>
      </c>
      <c r="AJ411" s="457">
        <v>0</v>
      </c>
      <c r="AK411" s="457">
        <v>0</v>
      </c>
      <c r="AL411" s="457">
        <v>0</v>
      </c>
      <c r="AM411" s="457">
        <v>0</v>
      </c>
      <c r="AN411" s="457">
        <v>0</v>
      </c>
      <c r="AO411" s="457">
        <v>0</v>
      </c>
      <c r="AP411" s="457">
        <v>0</v>
      </c>
      <c r="AQ411" s="457">
        <v>0</v>
      </c>
      <c r="AR411" s="457">
        <v>0</v>
      </c>
      <c r="AS411" s="457">
        <v>0</v>
      </c>
      <c r="AT411" s="457">
        <v>0</v>
      </c>
      <c r="AU411" s="457">
        <v>0</v>
      </c>
      <c r="AV411" s="457">
        <v>0</v>
      </c>
      <c r="AW411" s="457">
        <v>0</v>
      </c>
      <c r="AX411" s="457">
        <v>0</v>
      </c>
      <c r="AY411" s="457">
        <v>0</v>
      </c>
      <c r="AZ411" s="457">
        <v>0</v>
      </c>
      <c r="BA411" s="457">
        <v>0</v>
      </c>
      <c r="BB411" s="457">
        <v>0</v>
      </c>
      <c r="BC411" s="457">
        <v>0</v>
      </c>
      <c r="BD411" s="457">
        <v>0</v>
      </c>
      <c r="BE411" s="457">
        <v>0</v>
      </c>
      <c r="BF411" s="457">
        <v>0</v>
      </c>
      <c r="BG411" s="457">
        <v>0</v>
      </c>
      <c r="BH411" s="457">
        <v>0</v>
      </c>
      <c r="BI411" s="457">
        <v>0</v>
      </c>
      <c r="BJ411" s="457">
        <v>0</v>
      </c>
      <c r="BK411" s="457">
        <v>0</v>
      </c>
      <c r="BL411" s="457">
        <v>0</v>
      </c>
      <c r="BM411" s="457">
        <v>0</v>
      </c>
      <c r="BN411" s="457">
        <v>0</v>
      </c>
      <c r="BO411" s="457">
        <v>0</v>
      </c>
      <c r="BP411" s="457">
        <v>0</v>
      </c>
      <c r="BQ411" s="457">
        <v>0</v>
      </c>
      <c r="BR411" s="457">
        <v>0</v>
      </c>
      <c r="BS411" s="457">
        <v>0</v>
      </c>
      <c r="BT411" s="457">
        <v>0</v>
      </c>
      <c r="BU411" s="457">
        <v>0</v>
      </c>
      <c r="BV411" s="457">
        <v>0</v>
      </c>
      <c r="BW411" s="457">
        <v>0</v>
      </c>
      <c r="BX411" s="457">
        <v>0</v>
      </c>
      <c r="BY411" s="457">
        <v>0</v>
      </c>
      <c r="BZ411" s="457">
        <v>0</v>
      </c>
      <c r="CA411" s="457">
        <v>0</v>
      </c>
      <c r="CB411" s="457">
        <v>0</v>
      </c>
      <c r="CC411" s="457">
        <v>0</v>
      </c>
      <c r="CD411" s="457">
        <v>0</v>
      </c>
      <c r="CE411" s="457">
        <v>0</v>
      </c>
      <c r="CF411" s="457">
        <v>0</v>
      </c>
      <c r="CG411" s="457">
        <v>0</v>
      </c>
      <c r="CH411" s="457">
        <v>55</v>
      </c>
      <c r="CI411" s="457">
        <v>0</v>
      </c>
      <c r="CJ411" s="457">
        <v>0</v>
      </c>
      <c r="CK411" s="457">
        <v>0</v>
      </c>
      <c r="CL411" s="457">
        <v>0</v>
      </c>
      <c r="CM411" s="457">
        <v>0</v>
      </c>
      <c r="CN411" s="457">
        <v>0</v>
      </c>
      <c r="CO411" s="457">
        <v>0</v>
      </c>
      <c r="CP411" s="457">
        <v>0</v>
      </c>
      <c r="CQ411" s="457">
        <v>0</v>
      </c>
      <c r="CR411" s="457">
        <v>0</v>
      </c>
      <c r="CS411" s="457">
        <v>0</v>
      </c>
      <c r="CT411" s="457">
        <v>0</v>
      </c>
      <c r="CU411" s="457">
        <v>0</v>
      </c>
      <c r="CV411" s="457">
        <v>0</v>
      </c>
      <c r="CW411" s="457">
        <v>0</v>
      </c>
      <c r="CX411" s="457">
        <v>0</v>
      </c>
      <c r="CY411" s="457">
        <v>0</v>
      </c>
      <c r="CZ411" s="457">
        <v>0</v>
      </c>
      <c r="DA411" s="457">
        <v>0</v>
      </c>
      <c r="DB411" s="457">
        <v>0</v>
      </c>
      <c r="DC411" s="457">
        <v>0</v>
      </c>
      <c r="DD411" s="457">
        <v>0</v>
      </c>
      <c r="DE411" s="457">
        <v>0</v>
      </c>
      <c r="DF411" s="457">
        <v>0</v>
      </c>
      <c r="DG411" s="457">
        <v>0</v>
      </c>
      <c r="DH411" s="457">
        <v>0</v>
      </c>
      <c r="DI411" s="457">
        <v>0</v>
      </c>
      <c r="DJ411" s="457">
        <v>0</v>
      </c>
      <c r="DK411" s="457">
        <v>0</v>
      </c>
      <c r="DL411" s="457">
        <v>0</v>
      </c>
      <c r="DM411" s="457">
        <v>0</v>
      </c>
      <c r="DN411" s="457">
        <v>0</v>
      </c>
      <c r="DO411" s="457">
        <v>0</v>
      </c>
      <c r="DP411" s="457">
        <v>0</v>
      </c>
      <c r="DQ411" s="457">
        <v>0</v>
      </c>
      <c r="DR411" s="457">
        <v>161767.67999999999</v>
      </c>
      <c r="DS411" s="457">
        <v>0</v>
      </c>
      <c r="DT411" s="457">
        <v>78225</v>
      </c>
      <c r="DU411" s="457">
        <v>93057</v>
      </c>
      <c r="DV411" s="457">
        <v>49493</v>
      </c>
      <c r="DW411" s="457">
        <v>0</v>
      </c>
      <c r="DX411" s="457">
        <v>0</v>
      </c>
      <c r="DY411" s="362">
        <v>0</v>
      </c>
      <c r="DZ411">
        <v>0</v>
      </c>
      <c r="EA411">
        <v>0</v>
      </c>
    </row>
    <row r="412" spans="1:131">
      <c r="A412" s="362" t="s">
        <v>3113</v>
      </c>
      <c r="B412" s="457">
        <v>0</v>
      </c>
      <c r="C412" s="457">
        <v>0</v>
      </c>
      <c r="D412" s="457">
        <v>0</v>
      </c>
      <c r="E412" s="457">
        <v>0</v>
      </c>
      <c r="F412" s="457">
        <v>0</v>
      </c>
      <c r="G412" s="457">
        <v>0</v>
      </c>
      <c r="H412" s="457">
        <v>0</v>
      </c>
      <c r="I412" s="457">
        <v>0</v>
      </c>
      <c r="J412" s="457">
        <v>0</v>
      </c>
      <c r="K412" s="457">
        <v>0</v>
      </c>
      <c r="L412" s="457">
        <v>0</v>
      </c>
      <c r="M412" s="457">
        <v>0</v>
      </c>
      <c r="N412" s="457">
        <v>0</v>
      </c>
      <c r="O412" s="457">
        <v>0</v>
      </c>
      <c r="P412" s="457">
        <v>0</v>
      </c>
      <c r="Q412" s="457">
        <v>0</v>
      </c>
      <c r="R412" s="457">
        <v>0</v>
      </c>
      <c r="S412" s="457">
        <v>0</v>
      </c>
      <c r="T412" s="457">
        <v>0</v>
      </c>
      <c r="U412" s="457">
        <v>0</v>
      </c>
      <c r="V412" s="457">
        <v>0</v>
      </c>
      <c r="W412" s="457">
        <v>0</v>
      </c>
      <c r="X412" s="457">
        <v>0</v>
      </c>
      <c r="Y412" s="457">
        <v>0</v>
      </c>
      <c r="Z412" s="457">
        <v>0</v>
      </c>
      <c r="AA412" s="457">
        <v>0</v>
      </c>
      <c r="AB412" s="457">
        <v>0</v>
      </c>
      <c r="AC412" s="457">
        <v>0</v>
      </c>
      <c r="AD412" s="457">
        <v>0</v>
      </c>
      <c r="AE412" s="457">
        <v>0</v>
      </c>
      <c r="AF412" s="457">
        <v>0</v>
      </c>
      <c r="AG412" s="457">
        <v>0</v>
      </c>
      <c r="AH412" s="457">
        <v>0</v>
      </c>
      <c r="AI412" s="457">
        <v>0</v>
      </c>
      <c r="AJ412" s="457">
        <v>0</v>
      </c>
      <c r="AK412" s="457">
        <v>0</v>
      </c>
      <c r="AL412" s="457">
        <v>0</v>
      </c>
      <c r="AM412" s="457">
        <v>0</v>
      </c>
      <c r="AN412" s="457">
        <v>0</v>
      </c>
      <c r="AO412" s="457">
        <v>0</v>
      </c>
      <c r="AP412" s="457">
        <v>0</v>
      </c>
      <c r="AQ412" s="457">
        <v>0</v>
      </c>
      <c r="AR412" s="457">
        <v>0</v>
      </c>
      <c r="AS412" s="457">
        <v>0</v>
      </c>
      <c r="AT412" s="457">
        <v>0</v>
      </c>
      <c r="AU412" s="457">
        <v>0</v>
      </c>
      <c r="AV412" s="457">
        <v>0</v>
      </c>
      <c r="AW412" s="457">
        <v>0</v>
      </c>
      <c r="AX412" s="457">
        <v>0</v>
      </c>
      <c r="AY412" s="457">
        <v>0</v>
      </c>
      <c r="AZ412" s="457">
        <v>0</v>
      </c>
      <c r="BA412" s="457">
        <v>0</v>
      </c>
      <c r="BB412" s="457">
        <v>0</v>
      </c>
      <c r="BC412" s="457">
        <v>0</v>
      </c>
      <c r="BD412" s="457">
        <v>0</v>
      </c>
      <c r="BE412" s="457">
        <v>0</v>
      </c>
      <c r="BF412" s="457">
        <v>0</v>
      </c>
      <c r="BG412" s="457">
        <v>0</v>
      </c>
      <c r="BH412" s="457">
        <v>0</v>
      </c>
      <c r="BI412" s="457">
        <v>0</v>
      </c>
      <c r="BJ412" s="457">
        <v>0</v>
      </c>
      <c r="BK412" s="457">
        <v>0</v>
      </c>
      <c r="BL412" s="457">
        <v>0</v>
      </c>
      <c r="BM412" s="457">
        <v>0</v>
      </c>
      <c r="BN412" s="457">
        <v>0</v>
      </c>
      <c r="BO412" s="457">
        <v>0</v>
      </c>
      <c r="BP412" s="457">
        <v>0</v>
      </c>
      <c r="BQ412" s="457">
        <v>0</v>
      </c>
      <c r="BR412" s="457">
        <v>0</v>
      </c>
      <c r="BS412" s="457">
        <v>0</v>
      </c>
      <c r="BT412" s="457">
        <v>0</v>
      </c>
      <c r="BU412" s="457">
        <v>0</v>
      </c>
      <c r="BV412" s="457">
        <v>0</v>
      </c>
      <c r="BW412" s="457">
        <v>0</v>
      </c>
      <c r="BX412" s="457">
        <v>0</v>
      </c>
      <c r="BY412" s="457">
        <v>0</v>
      </c>
      <c r="BZ412" s="457">
        <v>0</v>
      </c>
      <c r="CA412" s="457">
        <v>0</v>
      </c>
      <c r="CB412" s="457">
        <v>0</v>
      </c>
      <c r="CC412" s="457">
        <v>0</v>
      </c>
      <c r="CD412" s="457">
        <v>0</v>
      </c>
      <c r="CE412" s="457">
        <v>0</v>
      </c>
      <c r="CF412" s="457">
        <v>0</v>
      </c>
      <c r="CG412" s="457">
        <v>0</v>
      </c>
      <c r="CH412" s="457">
        <v>0</v>
      </c>
      <c r="CI412" s="457">
        <v>0</v>
      </c>
      <c r="CJ412" s="457">
        <v>0</v>
      </c>
      <c r="CK412" s="457">
        <v>0</v>
      </c>
      <c r="CL412" s="457">
        <v>0</v>
      </c>
      <c r="CM412" s="457">
        <v>0</v>
      </c>
      <c r="CN412" s="457">
        <v>0</v>
      </c>
      <c r="CO412" s="457">
        <v>0</v>
      </c>
      <c r="CP412" s="457">
        <v>0</v>
      </c>
      <c r="CQ412" s="457">
        <v>0</v>
      </c>
      <c r="CR412" s="457">
        <v>0</v>
      </c>
      <c r="CS412" s="457">
        <v>0</v>
      </c>
      <c r="CT412" s="457">
        <v>0</v>
      </c>
      <c r="CU412" s="457">
        <v>0</v>
      </c>
      <c r="CV412" s="457">
        <v>0</v>
      </c>
      <c r="CW412" s="457">
        <v>0</v>
      </c>
      <c r="CX412" s="457">
        <v>0</v>
      </c>
      <c r="CY412" s="457">
        <v>0</v>
      </c>
      <c r="CZ412" s="457">
        <v>0</v>
      </c>
      <c r="DA412" s="457">
        <v>0</v>
      </c>
      <c r="DB412" s="457">
        <v>0</v>
      </c>
      <c r="DC412" s="457">
        <v>0</v>
      </c>
      <c r="DD412" s="457">
        <v>0</v>
      </c>
      <c r="DE412" s="457">
        <v>0</v>
      </c>
      <c r="DF412" s="457">
        <v>0</v>
      </c>
      <c r="DG412" s="457">
        <v>0</v>
      </c>
      <c r="DH412" s="457">
        <v>0</v>
      </c>
      <c r="DI412" s="457">
        <v>0</v>
      </c>
      <c r="DJ412" s="457">
        <v>0</v>
      </c>
      <c r="DK412" s="457">
        <v>0</v>
      </c>
      <c r="DL412" s="457">
        <v>0</v>
      </c>
      <c r="DM412" s="457">
        <v>0</v>
      </c>
      <c r="DN412" s="457">
        <v>0</v>
      </c>
      <c r="DO412" s="457">
        <v>0</v>
      </c>
      <c r="DP412" s="457">
        <v>0</v>
      </c>
      <c r="DQ412" s="457">
        <v>0</v>
      </c>
      <c r="DR412" s="457">
        <v>6079</v>
      </c>
      <c r="DS412" s="457">
        <v>0</v>
      </c>
      <c r="DT412" s="457">
        <v>1000</v>
      </c>
      <c r="DU412" s="457">
        <v>0</v>
      </c>
      <c r="DV412" s="457">
        <v>29737</v>
      </c>
      <c r="DW412" s="457">
        <v>0</v>
      </c>
      <c r="DX412" s="457">
        <v>0</v>
      </c>
      <c r="DY412" s="362">
        <v>0</v>
      </c>
      <c r="DZ412">
        <v>0</v>
      </c>
      <c r="EA412">
        <v>0</v>
      </c>
    </row>
    <row r="413" spans="1:131">
      <c r="A413" s="387" t="s">
        <v>2591</v>
      </c>
      <c r="B413" s="457">
        <v>0</v>
      </c>
      <c r="C413" s="457">
        <v>0</v>
      </c>
      <c r="D413" s="457">
        <v>0</v>
      </c>
      <c r="E413" s="457">
        <v>0</v>
      </c>
      <c r="F413" s="457">
        <v>0</v>
      </c>
      <c r="G413" s="457">
        <v>0</v>
      </c>
      <c r="H413" s="457">
        <v>0</v>
      </c>
      <c r="I413" s="457">
        <v>0</v>
      </c>
      <c r="J413" s="457">
        <v>0</v>
      </c>
      <c r="K413" s="457">
        <v>0</v>
      </c>
      <c r="L413" s="457">
        <v>0</v>
      </c>
      <c r="M413" s="457">
        <v>0</v>
      </c>
      <c r="N413" s="457">
        <v>0</v>
      </c>
      <c r="O413" s="457">
        <v>0</v>
      </c>
      <c r="P413" s="457">
        <v>0</v>
      </c>
      <c r="Q413" s="457">
        <v>0</v>
      </c>
      <c r="R413" s="457">
        <v>0</v>
      </c>
      <c r="S413" s="457">
        <v>0</v>
      </c>
      <c r="T413" s="457">
        <v>0</v>
      </c>
      <c r="U413" s="457">
        <v>0</v>
      </c>
      <c r="V413" s="457">
        <v>0</v>
      </c>
      <c r="W413" s="457">
        <v>0</v>
      </c>
      <c r="X413" s="457">
        <v>0</v>
      </c>
      <c r="Y413" s="457">
        <v>0</v>
      </c>
      <c r="Z413" s="457">
        <v>0</v>
      </c>
      <c r="AA413" s="457">
        <v>0</v>
      </c>
      <c r="AB413" s="457">
        <v>0</v>
      </c>
      <c r="AC413" s="457">
        <v>0</v>
      </c>
      <c r="AD413" s="457">
        <v>0</v>
      </c>
      <c r="AE413" s="457">
        <v>0</v>
      </c>
      <c r="AF413" s="457">
        <v>0</v>
      </c>
      <c r="AG413" s="457">
        <v>0</v>
      </c>
      <c r="AH413" s="457">
        <v>0</v>
      </c>
      <c r="AI413" s="457">
        <v>0</v>
      </c>
      <c r="AJ413" s="457">
        <v>0</v>
      </c>
      <c r="AK413" s="457">
        <v>0</v>
      </c>
      <c r="AL413" s="457">
        <v>0</v>
      </c>
      <c r="AM413" s="457">
        <v>0</v>
      </c>
      <c r="AN413" s="457">
        <v>0</v>
      </c>
      <c r="AO413" s="457">
        <v>0</v>
      </c>
      <c r="AP413" s="457">
        <v>0</v>
      </c>
      <c r="AQ413" s="457">
        <v>0</v>
      </c>
      <c r="AR413" s="457">
        <v>0</v>
      </c>
      <c r="AS413" s="457">
        <v>0</v>
      </c>
      <c r="AT413" s="457">
        <v>0</v>
      </c>
      <c r="AU413" s="457">
        <v>0</v>
      </c>
      <c r="AV413" s="457">
        <v>0</v>
      </c>
      <c r="AW413" s="457">
        <v>0</v>
      </c>
      <c r="AX413" s="457">
        <v>0</v>
      </c>
      <c r="AY413" s="457">
        <v>0</v>
      </c>
      <c r="AZ413" s="457">
        <v>0</v>
      </c>
      <c r="BA413" s="457">
        <v>0</v>
      </c>
      <c r="BB413" s="457">
        <v>0</v>
      </c>
      <c r="BC413" s="457">
        <v>0</v>
      </c>
      <c r="BD413" s="457">
        <v>0</v>
      </c>
      <c r="BE413" s="457">
        <v>0</v>
      </c>
      <c r="BF413" s="457">
        <v>0</v>
      </c>
      <c r="BG413" s="457">
        <v>0</v>
      </c>
      <c r="BH413" s="457">
        <v>0</v>
      </c>
      <c r="BI413" s="457">
        <v>0</v>
      </c>
      <c r="BJ413" s="457">
        <v>0</v>
      </c>
      <c r="BK413" s="457">
        <v>0</v>
      </c>
      <c r="BL413" s="457">
        <v>0</v>
      </c>
      <c r="BM413" s="457">
        <v>0</v>
      </c>
      <c r="BN413" s="457">
        <v>0</v>
      </c>
      <c r="BO413" s="457">
        <v>0</v>
      </c>
      <c r="BP413" s="457">
        <v>0</v>
      </c>
      <c r="BQ413" s="457">
        <v>0</v>
      </c>
      <c r="BR413" s="457">
        <v>0</v>
      </c>
      <c r="BS413" s="457">
        <v>0</v>
      </c>
      <c r="BT413" s="457">
        <v>0</v>
      </c>
      <c r="BU413" s="457">
        <v>0</v>
      </c>
      <c r="BV413" s="457">
        <v>0</v>
      </c>
      <c r="BW413" s="457">
        <v>0</v>
      </c>
      <c r="BX413" s="457">
        <v>0</v>
      </c>
      <c r="BY413" s="457">
        <v>0</v>
      </c>
      <c r="BZ413" s="457">
        <v>0</v>
      </c>
      <c r="CA413" s="457">
        <v>0</v>
      </c>
      <c r="CB413" s="457">
        <v>0</v>
      </c>
      <c r="CC413" s="457">
        <v>0</v>
      </c>
      <c r="CD413" s="457">
        <v>0</v>
      </c>
      <c r="CE413" s="457">
        <v>0</v>
      </c>
      <c r="CF413" s="457">
        <v>0</v>
      </c>
      <c r="CG413" s="457">
        <v>0</v>
      </c>
      <c r="CH413" s="457">
        <v>160</v>
      </c>
      <c r="CI413" s="457">
        <v>0</v>
      </c>
      <c r="CJ413" s="457">
        <v>0</v>
      </c>
      <c r="CK413" s="457">
        <v>0</v>
      </c>
      <c r="CL413" s="457">
        <v>0</v>
      </c>
      <c r="CM413" s="457">
        <v>0</v>
      </c>
      <c r="CN413" s="457">
        <v>0</v>
      </c>
      <c r="CO413" s="457">
        <v>0</v>
      </c>
      <c r="CP413" s="457">
        <v>0</v>
      </c>
      <c r="CQ413" s="457">
        <v>0</v>
      </c>
      <c r="CR413" s="457">
        <v>0</v>
      </c>
      <c r="CS413" s="457">
        <v>0</v>
      </c>
      <c r="CT413" s="457">
        <v>0</v>
      </c>
      <c r="CU413" s="457">
        <v>0</v>
      </c>
      <c r="CV413" s="457">
        <v>0</v>
      </c>
      <c r="CW413" s="457">
        <v>0</v>
      </c>
      <c r="CX413" s="457">
        <v>0</v>
      </c>
      <c r="CY413" s="457">
        <v>0</v>
      </c>
      <c r="CZ413" s="457">
        <v>0</v>
      </c>
      <c r="DA413" s="457">
        <v>0</v>
      </c>
      <c r="DB413" s="457">
        <v>0</v>
      </c>
      <c r="DC413" s="457">
        <v>0</v>
      </c>
      <c r="DD413" s="457">
        <v>0</v>
      </c>
      <c r="DE413" s="457">
        <v>0</v>
      </c>
      <c r="DF413" s="457">
        <v>0</v>
      </c>
      <c r="DG413" s="457">
        <v>0</v>
      </c>
      <c r="DH413" s="457">
        <v>0</v>
      </c>
      <c r="DI413" s="457">
        <v>0</v>
      </c>
      <c r="DJ413" s="457">
        <v>0</v>
      </c>
      <c r="DK413" s="457">
        <v>0</v>
      </c>
      <c r="DL413" s="457">
        <v>0</v>
      </c>
      <c r="DM413" s="457">
        <v>0</v>
      </c>
      <c r="DN413" s="457">
        <v>0</v>
      </c>
      <c r="DO413" s="457">
        <v>0</v>
      </c>
      <c r="DP413" s="457">
        <v>0</v>
      </c>
      <c r="DQ413" s="457">
        <v>0</v>
      </c>
      <c r="DR413" s="457">
        <v>190010</v>
      </c>
      <c r="DS413" s="457">
        <v>0</v>
      </c>
      <c r="DT413" s="457">
        <v>37677</v>
      </c>
      <c r="DU413" s="457">
        <v>189621</v>
      </c>
      <c r="DV413" s="457">
        <v>0</v>
      </c>
      <c r="DW413" s="457">
        <v>0</v>
      </c>
      <c r="DX413" s="457">
        <v>0</v>
      </c>
      <c r="DY413" s="457">
        <v>0</v>
      </c>
      <c r="DZ413" s="457">
        <v>0</v>
      </c>
      <c r="EA413" s="457">
        <v>0</v>
      </c>
    </row>
    <row r="414" spans="1:131">
      <c r="A414" s="387" t="s">
        <v>2519</v>
      </c>
      <c r="B414" s="457">
        <v>0</v>
      </c>
      <c r="C414" s="457">
        <v>0</v>
      </c>
      <c r="D414" s="457">
        <v>0</v>
      </c>
      <c r="E414" s="457">
        <v>0</v>
      </c>
      <c r="F414" s="457">
        <v>0</v>
      </c>
      <c r="G414" s="457">
        <v>0</v>
      </c>
      <c r="H414" s="457">
        <v>0</v>
      </c>
      <c r="I414" s="457">
        <v>0</v>
      </c>
      <c r="J414" s="457">
        <v>0</v>
      </c>
      <c r="K414" s="457">
        <v>0</v>
      </c>
      <c r="L414" s="457">
        <v>0</v>
      </c>
      <c r="M414" s="457">
        <v>0</v>
      </c>
      <c r="N414" s="457">
        <v>0</v>
      </c>
      <c r="O414" s="457">
        <v>0</v>
      </c>
      <c r="P414" s="457">
        <v>0</v>
      </c>
      <c r="Q414" s="457">
        <v>0</v>
      </c>
      <c r="R414" s="457">
        <v>0</v>
      </c>
      <c r="S414" s="457">
        <v>0</v>
      </c>
      <c r="T414" s="457">
        <v>0</v>
      </c>
      <c r="U414" s="457">
        <v>0</v>
      </c>
      <c r="V414" s="457">
        <v>0</v>
      </c>
      <c r="W414" s="457">
        <v>0</v>
      </c>
      <c r="X414" s="457">
        <v>0</v>
      </c>
      <c r="Y414" s="457">
        <v>0</v>
      </c>
      <c r="Z414" s="457">
        <v>0</v>
      </c>
      <c r="AA414" s="457">
        <v>0</v>
      </c>
      <c r="AB414" s="457">
        <v>0</v>
      </c>
      <c r="AC414" s="457">
        <v>0</v>
      </c>
      <c r="AD414" s="457">
        <v>0</v>
      </c>
      <c r="AE414" s="457">
        <v>0</v>
      </c>
      <c r="AF414" s="457">
        <v>0</v>
      </c>
      <c r="AG414" s="457">
        <v>0</v>
      </c>
      <c r="AH414" s="457">
        <v>0</v>
      </c>
      <c r="AI414" s="457">
        <v>0</v>
      </c>
      <c r="AJ414" s="457">
        <v>0</v>
      </c>
      <c r="AK414" s="457">
        <v>0</v>
      </c>
      <c r="AL414" s="457">
        <v>0</v>
      </c>
      <c r="AM414" s="457">
        <v>0</v>
      </c>
      <c r="AN414" s="457">
        <v>0</v>
      </c>
      <c r="AO414" s="457">
        <v>0</v>
      </c>
      <c r="AP414" s="457">
        <v>0</v>
      </c>
      <c r="AQ414" s="457">
        <v>0</v>
      </c>
      <c r="AR414" s="457">
        <v>0</v>
      </c>
      <c r="AS414" s="457">
        <v>0</v>
      </c>
      <c r="AT414" s="457">
        <v>0</v>
      </c>
      <c r="AU414" s="457">
        <v>2594</v>
      </c>
      <c r="AV414" s="457">
        <v>0</v>
      </c>
      <c r="AW414" s="457">
        <v>0</v>
      </c>
      <c r="AX414" s="457">
        <v>331</v>
      </c>
      <c r="AY414" s="457">
        <v>0</v>
      </c>
      <c r="AZ414" s="457">
        <v>12</v>
      </c>
      <c r="BA414" s="457">
        <v>0</v>
      </c>
      <c r="BB414" s="457">
        <v>0</v>
      </c>
      <c r="BC414" s="457">
        <v>0</v>
      </c>
      <c r="BD414" s="457">
        <v>0</v>
      </c>
      <c r="BE414" s="457">
        <v>0</v>
      </c>
      <c r="BF414" s="457">
        <v>0</v>
      </c>
      <c r="BG414" s="457">
        <v>0</v>
      </c>
      <c r="BH414" s="457">
        <v>0</v>
      </c>
      <c r="BI414" s="457">
        <v>0</v>
      </c>
      <c r="BJ414" s="457">
        <v>0</v>
      </c>
      <c r="BK414" s="457">
        <v>0</v>
      </c>
      <c r="BL414" s="457">
        <v>0</v>
      </c>
      <c r="BM414" s="457">
        <v>0</v>
      </c>
      <c r="BN414" s="457">
        <v>0</v>
      </c>
      <c r="BO414" s="457">
        <v>0</v>
      </c>
      <c r="BP414" s="457">
        <v>0</v>
      </c>
      <c r="BQ414" s="457">
        <v>0</v>
      </c>
      <c r="BR414" s="457">
        <v>0</v>
      </c>
      <c r="BS414" s="457">
        <v>0</v>
      </c>
      <c r="BT414" s="457">
        <v>0</v>
      </c>
      <c r="BU414" s="457">
        <v>0</v>
      </c>
      <c r="BV414" s="457">
        <v>0</v>
      </c>
      <c r="BW414" s="457">
        <v>0</v>
      </c>
      <c r="BX414" s="457">
        <v>0</v>
      </c>
      <c r="BY414" s="457">
        <v>0</v>
      </c>
      <c r="BZ414" s="457">
        <v>0</v>
      </c>
      <c r="CA414" s="457">
        <v>0</v>
      </c>
      <c r="CB414" s="457">
        <v>0</v>
      </c>
      <c r="CC414" s="457">
        <v>0</v>
      </c>
      <c r="CD414" s="457">
        <v>0</v>
      </c>
      <c r="CE414" s="457">
        <v>0</v>
      </c>
      <c r="CF414" s="457">
        <v>0</v>
      </c>
      <c r="CG414" s="457">
        <v>0</v>
      </c>
      <c r="CH414" s="457">
        <v>0</v>
      </c>
      <c r="CI414" s="457">
        <v>0</v>
      </c>
      <c r="CJ414" s="457">
        <v>0</v>
      </c>
      <c r="CK414" s="457">
        <v>0</v>
      </c>
      <c r="CL414" s="457">
        <v>0</v>
      </c>
      <c r="CM414" s="457">
        <v>0</v>
      </c>
      <c r="CN414" s="457">
        <v>0</v>
      </c>
      <c r="CO414" s="457">
        <v>0</v>
      </c>
      <c r="CP414" s="457">
        <v>0</v>
      </c>
      <c r="CQ414" s="457">
        <v>0</v>
      </c>
      <c r="CR414" s="457">
        <v>0</v>
      </c>
      <c r="CS414" s="457">
        <v>0</v>
      </c>
      <c r="CT414" s="457">
        <v>0</v>
      </c>
      <c r="CU414" s="457">
        <v>0</v>
      </c>
      <c r="CV414" s="457">
        <v>0</v>
      </c>
      <c r="CW414" s="457">
        <v>0</v>
      </c>
      <c r="CX414" s="457">
        <v>0</v>
      </c>
      <c r="CY414" s="457">
        <v>0</v>
      </c>
      <c r="CZ414" s="457">
        <v>0</v>
      </c>
      <c r="DA414" s="457">
        <v>0</v>
      </c>
      <c r="DB414" s="457">
        <v>0</v>
      </c>
      <c r="DC414" s="457">
        <v>0</v>
      </c>
      <c r="DD414" s="457">
        <v>0</v>
      </c>
      <c r="DE414" s="457">
        <v>0</v>
      </c>
      <c r="DF414" s="457">
        <v>0</v>
      </c>
      <c r="DG414" s="457">
        <v>0</v>
      </c>
      <c r="DH414" s="457">
        <v>0</v>
      </c>
      <c r="DI414" s="457">
        <v>0</v>
      </c>
      <c r="DJ414" s="457">
        <v>0</v>
      </c>
      <c r="DK414" s="457">
        <v>0</v>
      </c>
      <c r="DL414" s="457">
        <v>0</v>
      </c>
      <c r="DM414" s="457">
        <v>0</v>
      </c>
      <c r="DN414" s="457">
        <v>0</v>
      </c>
      <c r="DO414" s="457">
        <v>0</v>
      </c>
      <c r="DP414" s="457">
        <v>0</v>
      </c>
      <c r="DQ414" s="457">
        <v>0</v>
      </c>
      <c r="DR414" s="457">
        <v>32633</v>
      </c>
      <c r="DS414" s="457">
        <v>0</v>
      </c>
      <c r="DT414" s="457">
        <v>23000</v>
      </c>
      <c r="DU414" s="457">
        <v>0</v>
      </c>
      <c r="DV414" s="457">
        <v>9150</v>
      </c>
      <c r="DW414" s="457">
        <v>7713</v>
      </c>
      <c r="DX414" s="457">
        <v>0</v>
      </c>
      <c r="DY414" s="457">
        <v>0</v>
      </c>
      <c r="DZ414" s="457">
        <v>0</v>
      </c>
      <c r="EA414" s="457">
        <v>0</v>
      </c>
    </row>
    <row r="415" spans="1:131">
      <c r="A415" s="362"/>
      <c r="B415" s="457"/>
      <c r="C415" s="457"/>
      <c r="D415" s="457"/>
      <c r="E415" s="457"/>
      <c r="F415" s="457"/>
      <c r="G415" s="457"/>
      <c r="H415" s="457"/>
      <c r="I415" s="457"/>
      <c r="J415" s="457"/>
      <c r="K415" s="457"/>
      <c r="L415" s="457"/>
      <c r="M415" s="457"/>
      <c r="N415" s="457"/>
      <c r="O415" s="457"/>
      <c r="P415" s="457"/>
      <c r="Q415" s="457"/>
      <c r="R415" s="457"/>
      <c r="S415" s="457"/>
      <c r="T415" s="457"/>
      <c r="U415" s="457"/>
      <c r="V415" s="457"/>
      <c r="W415" s="457"/>
      <c r="X415" s="457"/>
      <c r="Y415" s="457"/>
      <c r="Z415" s="457"/>
      <c r="AA415" s="457"/>
      <c r="AB415" s="457"/>
      <c r="AC415" s="457"/>
      <c r="AD415" s="457"/>
      <c r="AE415" s="457"/>
      <c r="AF415" s="457"/>
      <c r="AG415" s="457"/>
      <c r="AH415" s="457"/>
      <c r="AI415" s="457"/>
      <c r="AJ415" s="457"/>
      <c r="AK415" s="457"/>
      <c r="AL415" s="457"/>
      <c r="AM415" s="457"/>
      <c r="AN415" s="457"/>
      <c r="AO415" s="457"/>
      <c r="AP415" s="457"/>
      <c r="AQ415" s="457"/>
      <c r="AR415" s="457"/>
      <c r="AS415" s="457"/>
      <c r="AT415" s="457"/>
      <c r="AU415" s="457"/>
      <c r="AV415" s="457"/>
      <c r="AW415" s="457"/>
      <c r="AX415" s="457"/>
      <c r="AY415" s="457"/>
      <c r="AZ415" s="457"/>
      <c r="BA415" s="457"/>
      <c r="BB415" s="457"/>
      <c r="BC415" s="457"/>
      <c r="BD415" s="457"/>
      <c r="BE415" s="457"/>
      <c r="BF415" s="457"/>
      <c r="BG415" s="457"/>
      <c r="BH415" s="457"/>
      <c r="BI415" s="457"/>
      <c r="BJ415" s="457"/>
      <c r="BK415" s="457"/>
      <c r="BL415" s="457"/>
      <c r="BM415" s="457"/>
      <c r="BN415" s="457"/>
      <c r="BO415" s="457"/>
      <c r="BP415" s="457"/>
      <c r="BQ415" s="457"/>
      <c r="BR415" s="457"/>
      <c r="BS415" s="457"/>
      <c r="BT415" s="457"/>
      <c r="BU415" s="457"/>
      <c r="BV415" s="457"/>
      <c r="BW415" s="457"/>
      <c r="BX415" s="457"/>
      <c r="BY415" s="457"/>
      <c r="BZ415" s="457"/>
      <c r="CA415" s="457"/>
      <c r="CB415" s="457"/>
      <c r="CC415" s="457"/>
      <c r="CD415" s="457"/>
      <c r="CE415" s="457"/>
      <c r="CF415" s="457"/>
      <c r="CG415" s="457"/>
      <c r="CH415" s="457"/>
      <c r="CI415" s="457"/>
      <c r="CJ415" s="457"/>
      <c r="CK415" s="457"/>
      <c r="CL415" s="457"/>
      <c r="CM415" s="457"/>
      <c r="CN415" s="457"/>
      <c r="CO415" s="457"/>
      <c r="CP415" s="457"/>
      <c r="CQ415" s="457"/>
      <c r="CR415" s="457"/>
      <c r="CS415" s="457"/>
      <c r="CT415" s="457"/>
      <c r="CU415" s="457"/>
      <c r="CV415" s="457"/>
      <c r="CW415" s="457"/>
      <c r="CX415" s="457"/>
      <c r="CY415" s="457"/>
      <c r="CZ415" s="457"/>
      <c r="DA415" s="457"/>
      <c r="DB415" s="457"/>
      <c r="DC415" s="457"/>
      <c r="DD415" s="457"/>
      <c r="DE415" s="457"/>
      <c r="DF415" s="457"/>
      <c r="DG415" s="457"/>
      <c r="DH415" s="457"/>
      <c r="DI415" s="457"/>
      <c r="DJ415" s="457"/>
      <c r="DK415" s="457"/>
      <c r="DL415" s="457"/>
      <c r="DM415" s="457"/>
      <c r="DN415" s="457"/>
      <c r="DO415" s="457"/>
      <c r="DP415" s="457"/>
      <c r="DQ415" s="457"/>
      <c r="DR415" s="457"/>
      <c r="DS415" s="457"/>
      <c r="DT415" s="457"/>
      <c r="DU415" s="457"/>
      <c r="DV415" s="457"/>
      <c r="DW415" s="457"/>
      <c r="DX415" s="457"/>
      <c r="DY415" s="362"/>
    </row>
    <row r="416" spans="1:131">
      <c r="A416" s="362"/>
      <c r="B416" s="457"/>
      <c r="C416" s="457"/>
      <c r="D416" s="457"/>
      <c r="E416" s="457"/>
      <c r="F416" s="457"/>
      <c r="G416" s="457"/>
      <c r="H416" s="457"/>
      <c r="I416" s="457"/>
      <c r="J416" s="457"/>
      <c r="K416" s="457"/>
      <c r="L416" s="457"/>
      <c r="M416" s="457"/>
      <c r="N416" s="457"/>
      <c r="O416" s="457"/>
      <c r="P416" s="457"/>
      <c r="Q416" s="457"/>
      <c r="R416" s="457"/>
      <c r="S416" s="457"/>
      <c r="T416" s="457"/>
      <c r="U416" s="457"/>
      <c r="V416" s="457"/>
      <c r="W416" s="457"/>
      <c r="X416" s="457"/>
      <c r="Y416" s="457"/>
      <c r="Z416" s="457"/>
      <c r="AA416" s="457"/>
      <c r="AB416" s="457"/>
      <c r="AC416" s="457"/>
      <c r="AD416" s="457"/>
      <c r="AE416" s="457"/>
      <c r="AF416" s="457"/>
      <c r="AG416" s="457"/>
      <c r="AH416" s="457"/>
      <c r="AI416" s="457"/>
      <c r="AJ416" s="457"/>
      <c r="AK416" s="457"/>
      <c r="AL416" s="457"/>
      <c r="AM416" s="457"/>
      <c r="AN416" s="457"/>
      <c r="AO416" s="457"/>
      <c r="AP416" s="457"/>
      <c r="AQ416" s="457"/>
      <c r="AR416" s="457"/>
      <c r="AS416" s="457"/>
      <c r="AT416" s="457"/>
      <c r="AU416" s="457"/>
      <c r="AV416" s="457"/>
      <c r="AW416" s="457"/>
      <c r="AX416" s="457"/>
      <c r="AY416" s="457"/>
      <c r="AZ416" s="457"/>
      <c r="BA416" s="457"/>
      <c r="BB416" s="457"/>
      <c r="BC416" s="457"/>
      <c r="BD416" s="457"/>
      <c r="BE416" s="457"/>
      <c r="BF416" s="457"/>
      <c r="BG416" s="457"/>
      <c r="BH416" s="457"/>
      <c r="BI416" s="457"/>
      <c r="BJ416" s="457"/>
      <c r="BK416" s="457"/>
      <c r="BL416" s="457"/>
      <c r="BM416" s="457"/>
      <c r="BN416" s="457"/>
      <c r="BO416" s="457"/>
      <c r="BP416" s="457"/>
      <c r="BQ416" s="457"/>
      <c r="BR416" s="457"/>
      <c r="BS416" s="457"/>
      <c r="BT416" s="457"/>
      <c r="BU416" s="457"/>
      <c r="BV416" s="457"/>
      <c r="BW416" s="457"/>
      <c r="BX416" s="457"/>
      <c r="BY416" s="457"/>
      <c r="BZ416" s="457"/>
      <c r="CA416" s="457"/>
      <c r="CB416" s="457"/>
      <c r="CC416" s="457"/>
      <c r="CD416" s="457"/>
      <c r="CE416" s="457"/>
      <c r="CF416" s="457"/>
      <c r="CG416" s="457"/>
      <c r="CH416" s="457"/>
      <c r="CI416" s="457"/>
      <c r="CJ416" s="457"/>
      <c r="CK416" s="457"/>
      <c r="CL416" s="457"/>
      <c r="CM416" s="457"/>
      <c r="CN416" s="457"/>
      <c r="CO416" s="457"/>
      <c r="CP416" s="457"/>
      <c r="CQ416" s="457"/>
      <c r="CR416" s="457"/>
      <c r="CS416" s="457"/>
      <c r="CT416" s="457"/>
      <c r="CU416" s="457"/>
      <c r="CV416" s="457"/>
      <c r="CW416" s="457"/>
      <c r="CX416" s="457"/>
      <c r="CY416" s="457"/>
      <c r="CZ416" s="457"/>
      <c r="DA416" s="457"/>
      <c r="DB416" s="457"/>
      <c r="DC416" s="457"/>
      <c r="DD416" s="457"/>
      <c r="DE416" s="457"/>
      <c r="DF416" s="457"/>
      <c r="DG416" s="457"/>
      <c r="DH416" s="457"/>
      <c r="DI416" s="457"/>
      <c r="DJ416" s="457"/>
      <c r="DK416" s="457"/>
      <c r="DL416" s="457"/>
      <c r="DM416" s="457"/>
      <c r="DN416" s="457"/>
      <c r="DO416" s="457"/>
      <c r="DP416" s="457"/>
      <c r="DQ416" s="457"/>
      <c r="DR416" s="457"/>
      <c r="DS416" s="457"/>
      <c r="DT416" s="457"/>
      <c r="DU416" s="457"/>
      <c r="DV416" s="457"/>
      <c r="DW416" s="457"/>
      <c r="DX416" s="457"/>
      <c r="DY416" s="362"/>
    </row>
    <row r="417" spans="1:130">
      <c r="A417" s="362"/>
      <c r="B417" s="457"/>
      <c r="C417" s="457"/>
      <c r="D417" s="457"/>
      <c r="E417" s="457"/>
      <c r="F417" s="457"/>
      <c r="G417" s="457"/>
      <c r="H417" s="457"/>
      <c r="I417" s="457"/>
      <c r="J417" s="457"/>
      <c r="K417" s="457"/>
      <c r="L417" s="457"/>
      <c r="M417" s="457"/>
      <c r="N417" s="457"/>
      <c r="O417" s="457"/>
      <c r="P417" s="457"/>
      <c r="Q417" s="457"/>
      <c r="R417" s="457"/>
      <c r="S417" s="457"/>
      <c r="T417" s="457"/>
      <c r="U417" s="457"/>
      <c r="V417" s="457"/>
      <c r="W417" s="457"/>
      <c r="X417" s="457"/>
      <c r="Y417" s="457"/>
      <c r="Z417" s="457"/>
      <c r="AA417" s="457"/>
      <c r="AB417" s="457"/>
      <c r="AC417" s="457"/>
      <c r="AD417" s="457"/>
      <c r="AE417" s="457"/>
      <c r="AF417" s="457"/>
      <c r="AG417" s="457"/>
      <c r="AH417" s="457"/>
      <c r="AI417" s="457"/>
      <c r="AJ417" s="457"/>
      <c r="AK417" s="457"/>
      <c r="AL417" s="457"/>
      <c r="AM417" s="457"/>
      <c r="AN417" s="457"/>
      <c r="AO417" s="457"/>
      <c r="AP417" s="457"/>
      <c r="AQ417" s="457"/>
      <c r="AR417" s="457"/>
      <c r="AS417" s="457"/>
      <c r="AT417" s="457"/>
      <c r="AU417" s="457"/>
      <c r="AV417" s="457"/>
      <c r="AW417" s="457"/>
      <c r="AX417" s="457"/>
      <c r="AY417" s="457"/>
      <c r="AZ417" s="457"/>
      <c r="BA417" s="457"/>
      <c r="BB417" s="457"/>
      <c r="BC417" s="457"/>
      <c r="BD417" s="457"/>
      <c r="BE417" s="457"/>
      <c r="BF417" s="457"/>
      <c r="BG417" s="457"/>
      <c r="BH417" s="457"/>
      <c r="BI417" s="457"/>
      <c r="BJ417" s="457"/>
      <c r="BK417" s="457"/>
      <c r="BL417" s="457"/>
      <c r="BM417" s="457"/>
      <c r="BN417" s="457"/>
      <c r="BO417" s="457"/>
      <c r="BP417" s="457"/>
      <c r="BQ417" s="457"/>
      <c r="BR417" s="457"/>
      <c r="BS417" s="457"/>
      <c r="BT417" s="457"/>
      <c r="BU417" s="457"/>
      <c r="BV417" s="457"/>
      <c r="BW417" s="457"/>
      <c r="BX417" s="457"/>
      <c r="BY417" s="457"/>
      <c r="BZ417" s="457"/>
      <c r="CA417" s="457"/>
      <c r="CB417" s="457"/>
      <c r="CC417" s="457"/>
      <c r="CD417" s="457"/>
      <c r="CE417" s="457"/>
      <c r="CF417" s="457"/>
      <c r="CG417" s="457"/>
      <c r="CH417" s="457"/>
      <c r="CI417" s="457"/>
      <c r="CJ417" s="457"/>
      <c r="CK417" s="457"/>
      <c r="CL417" s="457"/>
      <c r="CM417" s="457"/>
      <c r="CN417" s="457"/>
      <c r="CO417" s="457"/>
      <c r="CP417" s="457"/>
      <c r="CQ417" s="457"/>
      <c r="CR417" s="457"/>
      <c r="CS417" s="457"/>
      <c r="CT417" s="457"/>
      <c r="CU417" s="457"/>
      <c r="CV417" s="457"/>
      <c r="CW417" s="457"/>
      <c r="CX417" s="457"/>
      <c r="CY417" s="457"/>
      <c r="CZ417" s="457"/>
      <c r="DA417" s="457"/>
      <c r="DB417" s="457"/>
      <c r="DC417" s="457"/>
      <c r="DD417" s="457"/>
      <c r="DE417" s="457"/>
      <c r="DF417" s="457"/>
      <c r="DG417" s="457"/>
      <c r="DH417" s="457"/>
      <c r="DI417" s="457"/>
      <c r="DJ417" s="457"/>
      <c r="DK417" s="457"/>
      <c r="DL417" s="457"/>
      <c r="DM417" s="457"/>
      <c r="DN417" s="457"/>
      <c r="DO417" s="457"/>
      <c r="DP417" s="457"/>
      <c r="DQ417" s="457"/>
      <c r="DR417" s="457"/>
      <c r="DS417" s="457"/>
      <c r="DT417" s="457"/>
      <c r="DU417" s="457"/>
      <c r="DV417" s="457"/>
      <c r="DW417" s="457"/>
      <c r="DX417" s="457"/>
      <c r="DY417" s="362"/>
    </row>
    <row r="418" spans="1:130">
      <c r="A418" s="362"/>
      <c r="B418" s="457"/>
      <c r="C418" s="457"/>
      <c r="D418" s="457"/>
      <c r="E418" s="457"/>
      <c r="F418" s="457"/>
      <c r="G418" s="457"/>
      <c r="H418" s="457"/>
      <c r="I418" s="457"/>
      <c r="J418" s="457"/>
      <c r="K418" s="457"/>
      <c r="L418" s="457"/>
      <c r="M418" s="457"/>
      <c r="N418" s="457"/>
      <c r="O418" s="457"/>
      <c r="P418" s="457"/>
      <c r="Q418" s="457"/>
      <c r="R418" s="457"/>
      <c r="S418" s="457"/>
      <c r="T418" s="457"/>
      <c r="U418" s="457"/>
      <c r="V418" s="457"/>
      <c r="W418" s="457"/>
      <c r="X418" s="457"/>
      <c r="Y418" s="457"/>
      <c r="Z418" s="457"/>
      <c r="AA418" s="457"/>
      <c r="AB418" s="457"/>
      <c r="AC418" s="457"/>
      <c r="AD418" s="457"/>
      <c r="AE418" s="457"/>
      <c r="AF418" s="457"/>
      <c r="AG418" s="457"/>
      <c r="AH418" s="457"/>
      <c r="AI418" s="457"/>
      <c r="AJ418" s="457"/>
      <c r="AK418" s="457"/>
      <c r="AL418" s="457"/>
      <c r="AM418" s="457"/>
      <c r="AN418" s="457"/>
      <c r="AO418" s="457"/>
      <c r="AP418" s="457"/>
      <c r="AQ418" s="457"/>
      <c r="AR418" s="457"/>
      <c r="AS418" s="457"/>
      <c r="AT418" s="457"/>
      <c r="AU418" s="457"/>
      <c r="AV418" s="457"/>
      <c r="AW418" s="457"/>
      <c r="AX418" s="457"/>
      <c r="AY418" s="457"/>
      <c r="AZ418" s="457"/>
      <c r="BA418" s="457"/>
      <c r="BB418" s="457"/>
      <c r="BC418" s="457"/>
      <c r="BD418" s="457"/>
      <c r="BE418" s="457"/>
      <c r="BF418" s="457"/>
      <c r="BG418" s="457"/>
      <c r="BH418" s="457"/>
      <c r="BI418" s="457"/>
      <c r="BJ418" s="457"/>
      <c r="BK418" s="457"/>
      <c r="BL418" s="457"/>
      <c r="BM418" s="457"/>
      <c r="BN418" s="457"/>
      <c r="BO418" s="457"/>
      <c r="BP418" s="457"/>
      <c r="BQ418" s="457"/>
      <c r="BR418" s="457"/>
      <c r="BS418" s="457"/>
      <c r="BT418" s="457"/>
      <c r="BU418" s="457"/>
      <c r="BV418" s="457"/>
      <c r="BW418" s="457"/>
      <c r="BX418" s="457"/>
      <c r="BY418" s="457"/>
      <c r="BZ418" s="457"/>
      <c r="CA418" s="457"/>
      <c r="CB418" s="457"/>
      <c r="CC418" s="457"/>
      <c r="CD418" s="457"/>
      <c r="CE418" s="457"/>
      <c r="CF418" s="457"/>
      <c r="CG418" s="457"/>
      <c r="CH418" s="457"/>
      <c r="CI418" s="457"/>
      <c r="CJ418" s="457"/>
      <c r="CK418" s="457"/>
      <c r="CL418" s="457"/>
      <c r="CM418" s="457"/>
      <c r="CN418" s="457"/>
      <c r="CO418" s="457"/>
      <c r="CP418" s="457"/>
      <c r="CQ418" s="457"/>
      <c r="CR418" s="457"/>
      <c r="CS418" s="457"/>
      <c r="CT418" s="457"/>
      <c r="CU418" s="457"/>
      <c r="CV418" s="457"/>
      <c r="CW418" s="457"/>
      <c r="CX418" s="457"/>
      <c r="CY418" s="457"/>
      <c r="CZ418" s="457"/>
      <c r="DA418" s="457"/>
      <c r="DB418" s="457"/>
      <c r="DC418" s="457"/>
      <c r="DD418" s="457"/>
      <c r="DE418" s="457"/>
      <c r="DF418" s="457"/>
      <c r="DG418" s="457"/>
      <c r="DH418" s="457"/>
      <c r="DI418" s="457"/>
      <c r="DJ418" s="457"/>
      <c r="DK418" s="457"/>
      <c r="DL418" s="457"/>
      <c r="DM418" s="457"/>
      <c r="DN418" s="457"/>
      <c r="DO418" s="457"/>
      <c r="DP418" s="457"/>
      <c r="DQ418" s="457"/>
      <c r="DR418" s="457"/>
      <c r="DS418" s="457"/>
      <c r="DT418" s="457"/>
      <c r="DU418" s="457"/>
      <c r="DV418" s="457"/>
      <c r="DW418" s="457"/>
      <c r="DX418" s="457"/>
      <c r="DY418" s="362"/>
    </row>
    <row r="419" spans="1:130">
      <c r="A419" s="362"/>
      <c r="B419" s="457"/>
      <c r="C419" s="457"/>
      <c r="D419" s="457"/>
      <c r="E419" s="457"/>
      <c r="F419" s="457"/>
      <c r="G419" s="457"/>
      <c r="H419" s="457"/>
      <c r="I419" s="457"/>
      <c r="J419" s="457"/>
      <c r="K419" s="457"/>
      <c r="L419" s="457"/>
      <c r="M419" s="457"/>
      <c r="N419" s="457"/>
      <c r="O419" s="457"/>
      <c r="P419" s="457"/>
      <c r="Q419" s="457"/>
      <c r="R419" s="457"/>
      <c r="S419" s="457"/>
      <c r="T419" s="457"/>
      <c r="U419" s="457"/>
      <c r="V419" s="457"/>
      <c r="W419" s="457"/>
      <c r="X419" s="457"/>
      <c r="Y419" s="457"/>
      <c r="Z419" s="457"/>
      <c r="AA419" s="457"/>
      <c r="AB419" s="457"/>
      <c r="AC419" s="457"/>
      <c r="AD419" s="457"/>
      <c r="AE419" s="457"/>
      <c r="AF419" s="457"/>
      <c r="AG419" s="457"/>
      <c r="AH419" s="457"/>
      <c r="AI419" s="457"/>
      <c r="AJ419" s="457"/>
      <c r="AK419" s="457"/>
      <c r="AL419" s="457"/>
      <c r="AM419" s="457"/>
      <c r="AN419" s="457"/>
      <c r="AO419" s="457"/>
      <c r="AP419" s="457"/>
      <c r="AQ419" s="457"/>
      <c r="AR419" s="457"/>
      <c r="AS419" s="457"/>
      <c r="AT419" s="457"/>
      <c r="AU419" s="457"/>
      <c r="AV419" s="457"/>
      <c r="AW419" s="457"/>
      <c r="AX419" s="457"/>
      <c r="AY419" s="457"/>
      <c r="AZ419" s="457"/>
      <c r="BA419" s="457"/>
      <c r="BB419" s="457"/>
      <c r="BC419" s="457"/>
      <c r="BD419" s="457"/>
      <c r="BE419" s="457"/>
      <c r="BF419" s="457"/>
      <c r="BG419" s="457"/>
      <c r="BH419" s="457"/>
      <c r="BI419" s="457"/>
      <c r="BJ419" s="457"/>
      <c r="BK419" s="457"/>
      <c r="BL419" s="457"/>
      <c r="BM419" s="457"/>
      <c r="BN419" s="457"/>
      <c r="BO419" s="457"/>
      <c r="BP419" s="457"/>
      <c r="BQ419" s="457"/>
      <c r="BR419" s="457"/>
      <c r="BS419" s="457"/>
      <c r="BT419" s="457"/>
      <c r="BU419" s="457"/>
      <c r="BV419" s="457"/>
      <c r="BW419" s="457"/>
      <c r="BX419" s="457"/>
      <c r="BY419" s="457"/>
      <c r="BZ419" s="457"/>
      <c r="CA419" s="457"/>
      <c r="CB419" s="457"/>
      <c r="CC419" s="457"/>
      <c r="CD419" s="457"/>
      <c r="CE419" s="457"/>
      <c r="CF419" s="457"/>
      <c r="CG419" s="457"/>
      <c r="CH419" s="457"/>
      <c r="CI419" s="457"/>
      <c r="CJ419" s="457"/>
      <c r="CK419" s="457"/>
      <c r="CL419" s="457"/>
      <c r="CM419" s="457"/>
      <c r="CN419" s="457"/>
      <c r="CO419" s="457"/>
      <c r="CP419" s="457"/>
      <c r="CQ419" s="457"/>
      <c r="CR419" s="457"/>
      <c r="CS419" s="457"/>
      <c r="CT419" s="457"/>
      <c r="CU419" s="457"/>
      <c r="CV419" s="457"/>
      <c r="CW419" s="457"/>
      <c r="CX419" s="457"/>
      <c r="CY419" s="457"/>
      <c r="CZ419" s="457"/>
      <c r="DA419" s="457"/>
      <c r="DB419" s="457"/>
      <c r="DC419" s="457"/>
      <c r="DD419" s="457"/>
      <c r="DE419" s="457"/>
      <c r="DF419" s="457"/>
      <c r="DG419" s="457"/>
      <c r="DH419" s="457"/>
      <c r="DI419" s="457"/>
      <c r="DJ419" s="457"/>
      <c r="DK419" s="457"/>
      <c r="DL419" s="457"/>
      <c r="DM419" s="457"/>
      <c r="DN419" s="457"/>
      <c r="DO419" s="457"/>
      <c r="DP419" s="457"/>
      <c r="DQ419" s="457"/>
      <c r="DR419" s="457"/>
      <c r="DS419" s="457"/>
      <c r="DT419" s="457"/>
      <c r="DU419" s="457"/>
      <c r="DV419" s="457"/>
      <c r="DW419" s="457"/>
      <c r="DX419" s="457"/>
      <c r="DY419" s="362"/>
    </row>
    <row r="420" spans="1:130">
      <c r="A420" s="362"/>
      <c r="B420" s="457"/>
      <c r="C420" s="457"/>
      <c r="D420" s="457"/>
      <c r="E420" s="457"/>
      <c r="F420" s="457"/>
      <c r="G420" s="457"/>
      <c r="H420" s="457"/>
      <c r="I420" s="457"/>
      <c r="J420" s="457"/>
      <c r="K420" s="457"/>
      <c r="L420" s="457"/>
      <c r="M420" s="457"/>
      <c r="N420" s="457"/>
      <c r="O420" s="457"/>
      <c r="P420" s="457"/>
      <c r="Q420" s="457"/>
      <c r="R420" s="457"/>
      <c r="S420" s="457"/>
      <c r="T420" s="457"/>
      <c r="U420" s="457"/>
      <c r="V420" s="457"/>
      <c r="W420" s="457"/>
      <c r="X420" s="457"/>
      <c r="Y420" s="457"/>
      <c r="Z420" s="457"/>
      <c r="AA420" s="457"/>
      <c r="AB420" s="457"/>
      <c r="AC420" s="457"/>
      <c r="AD420" s="457"/>
      <c r="AE420" s="457"/>
      <c r="AF420" s="457"/>
      <c r="AG420" s="457"/>
      <c r="AH420" s="457"/>
      <c r="AI420" s="457"/>
      <c r="AJ420" s="457"/>
      <c r="AK420" s="457"/>
      <c r="AL420" s="457"/>
      <c r="AM420" s="457"/>
      <c r="AN420" s="457"/>
      <c r="AO420" s="457"/>
      <c r="AP420" s="457"/>
      <c r="AQ420" s="457"/>
      <c r="AR420" s="457"/>
      <c r="AS420" s="457"/>
      <c r="AT420" s="457"/>
      <c r="AU420" s="457"/>
      <c r="AV420" s="457"/>
      <c r="AW420" s="457"/>
      <c r="AX420" s="457"/>
      <c r="AY420" s="457"/>
      <c r="AZ420" s="457"/>
      <c r="BA420" s="457"/>
      <c r="BB420" s="457"/>
      <c r="BC420" s="457"/>
      <c r="BD420" s="457"/>
      <c r="BE420" s="457"/>
      <c r="BF420" s="457"/>
      <c r="BG420" s="457"/>
      <c r="BH420" s="457"/>
      <c r="BI420" s="457"/>
      <c r="BJ420" s="457"/>
      <c r="BK420" s="457"/>
      <c r="BL420" s="457"/>
      <c r="BM420" s="457"/>
      <c r="BN420" s="457"/>
      <c r="BO420" s="457"/>
      <c r="BP420" s="457"/>
      <c r="BQ420" s="457"/>
      <c r="BR420" s="457"/>
      <c r="BS420" s="457"/>
      <c r="BT420" s="457"/>
      <c r="BU420" s="457"/>
      <c r="BV420" s="457"/>
      <c r="BW420" s="457"/>
      <c r="BX420" s="457"/>
      <c r="BY420" s="457"/>
      <c r="BZ420" s="457"/>
      <c r="CA420" s="457"/>
      <c r="CB420" s="457"/>
      <c r="CC420" s="457"/>
      <c r="CD420" s="457"/>
      <c r="CE420" s="457"/>
      <c r="CF420" s="457"/>
      <c r="CG420" s="457"/>
      <c r="CH420" s="457"/>
      <c r="CI420" s="457"/>
      <c r="CJ420" s="457"/>
      <c r="CK420" s="457"/>
      <c r="CL420" s="457"/>
      <c r="CM420" s="457"/>
      <c r="CN420" s="457"/>
      <c r="CO420" s="457"/>
      <c r="CP420" s="457"/>
      <c r="CQ420" s="457"/>
      <c r="CR420" s="457"/>
      <c r="CS420" s="457"/>
      <c r="CT420" s="457"/>
      <c r="CU420" s="457"/>
      <c r="CV420" s="457"/>
      <c r="CW420" s="457"/>
      <c r="CX420" s="457"/>
      <c r="CY420" s="457"/>
      <c r="CZ420" s="457"/>
      <c r="DA420" s="457"/>
      <c r="DB420" s="457"/>
      <c r="DC420" s="457"/>
      <c r="DD420" s="457"/>
      <c r="DE420" s="457"/>
      <c r="DF420" s="457"/>
      <c r="DG420" s="457"/>
      <c r="DH420" s="457"/>
      <c r="DI420" s="457"/>
      <c r="DJ420" s="457"/>
      <c r="DK420" s="457"/>
      <c r="DL420" s="457"/>
      <c r="DM420" s="457"/>
      <c r="DN420" s="457"/>
      <c r="DO420" s="457"/>
      <c r="DP420" s="457"/>
      <c r="DQ420" s="457"/>
      <c r="DR420" s="457"/>
      <c r="DS420" s="457"/>
      <c r="DT420" s="457"/>
      <c r="DU420" s="457"/>
      <c r="DV420" s="457"/>
      <c r="DW420" s="457"/>
      <c r="DX420" s="457"/>
      <c r="DY420" s="362"/>
    </row>
    <row r="421" spans="1:130">
      <c r="A421" s="362"/>
      <c r="B421" s="457"/>
      <c r="C421" s="457"/>
      <c r="D421" s="457"/>
      <c r="E421" s="457"/>
      <c r="F421" s="457"/>
      <c r="G421" s="457"/>
      <c r="H421" s="457"/>
      <c r="I421" s="457"/>
      <c r="J421" s="457"/>
      <c r="K421" s="457"/>
      <c r="L421" s="457"/>
      <c r="M421" s="457"/>
      <c r="N421" s="457"/>
      <c r="O421" s="457"/>
      <c r="P421" s="457"/>
      <c r="Q421" s="457"/>
      <c r="R421" s="457"/>
      <c r="S421" s="457"/>
      <c r="T421" s="457"/>
      <c r="U421" s="457"/>
      <c r="V421" s="457"/>
      <c r="W421" s="457"/>
      <c r="X421" s="457"/>
      <c r="Y421" s="457"/>
      <c r="Z421" s="457"/>
      <c r="AA421" s="457"/>
      <c r="AB421" s="457"/>
      <c r="AC421" s="457"/>
      <c r="AD421" s="457"/>
      <c r="AE421" s="457"/>
      <c r="AF421" s="457"/>
      <c r="AG421" s="457"/>
      <c r="AH421" s="457"/>
      <c r="AI421" s="457"/>
      <c r="AJ421" s="457"/>
      <c r="AK421" s="457"/>
      <c r="AL421" s="457"/>
      <c r="AM421" s="457"/>
      <c r="AN421" s="457"/>
      <c r="AO421" s="457"/>
      <c r="AP421" s="457"/>
      <c r="AQ421" s="457"/>
      <c r="AR421" s="457"/>
      <c r="AS421" s="457"/>
      <c r="AT421" s="457"/>
      <c r="AU421" s="457"/>
      <c r="AV421" s="457"/>
      <c r="AW421" s="457"/>
      <c r="AX421" s="457"/>
      <c r="AY421" s="457"/>
      <c r="AZ421" s="457"/>
      <c r="BA421" s="457"/>
      <c r="BB421" s="457"/>
      <c r="BC421" s="457"/>
      <c r="BD421" s="457"/>
      <c r="BE421" s="457"/>
      <c r="BF421" s="457"/>
      <c r="BG421" s="457"/>
      <c r="BH421" s="457"/>
      <c r="BI421" s="457"/>
      <c r="BJ421" s="457"/>
      <c r="BK421" s="457"/>
      <c r="BL421" s="457"/>
      <c r="BM421" s="457"/>
      <c r="BN421" s="457"/>
      <c r="BO421" s="457"/>
      <c r="BP421" s="457"/>
      <c r="BQ421" s="457"/>
      <c r="BR421" s="457"/>
      <c r="BS421" s="457"/>
      <c r="BT421" s="457"/>
      <c r="BU421" s="457"/>
      <c r="BV421" s="457"/>
      <c r="BW421" s="457"/>
      <c r="BX421" s="457"/>
      <c r="BY421" s="457"/>
      <c r="BZ421" s="457"/>
      <c r="CA421" s="457"/>
      <c r="CB421" s="457"/>
      <c r="CC421" s="457"/>
      <c r="CD421" s="457"/>
      <c r="CE421" s="457"/>
      <c r="CF421" s="457"/>
      <c r="CG421" s="457"/>
      <c r="CH421" s="457"/>
      <c r="CI421" s="457"/>
      <c r="CJ421" s="457"/>
      <c r="CK421" s="457"/>
      <c r="CL421" s="457"/>
      <c r="CM421" s="457"/>
      <c r="CN421" s="457"/>
      <c r="CO421" s="457"/>
      <c r="CP421" s="457"/>
      <c r="CQ421" s="457"/>
      <c r="CR421" s="457"/>
      <c r="CS421" s="457"/>
      <c r="CT421" s="457"/>
      <c r="CU421" s="457"/>
      <c r="CV421" s="457"/>
      <c r="CW421" s="457"/>
      <c r="CX421" s="457"/>
      <c r="CY421" s="457"/>
      <c r="CZ421" s="457"/>
      <c r="DA421" s="457"/>
      <c r="DB421" s="457"/>
      <c r="DC421" s="457"/>
      <c r="DD421" s="457"/>
      <c r="DE421" s="457"/>
      <c r="DF421" s="457"/>
      <c r="DG421" s="457"/>
      <c r="DH421" s="457"/>
      <c r="DI421" s="457"/>
      <c r="DJ421" s="457"/>
      <c r="DK421" s="457"/>
      <c r="DL421" s="457"/>
      <c r="DM421" s="457"/>
      <c r="DN421" s="457"/>
      <c r="DO421" s="457"/>
      <c r="DP421" s="457"/>
      <c r="DQ421" s="457"/>
      <c r="DR421" s="457"/>
      <c r="DS421" s="457"/>
      <c r="DT421" s="457"/>
      <c r="DU421" s="457"/>
      <c r="DV421" s="457"/>
      <c r="DW421" s="457"/>
      <c r="DX421" s="457"/>
      <c r="DY421" s="362"/>
    </row>
    <row r="422" spans="1:130">
      <c r="A422" s="362"/>
      <c r="B422" s="457"/>
      <c r="C422" s="457"/>
      <c r="D422" s="457"/>
      <c r="E422" s="457"/>
      <c r="F422" s="457"/>
      <c r="G422" s="457"/>
      <c r="H422" s="457"/>
      <c r="I422" s="457"/>
      <c r="J422" s="457"/>
      <c r="K422" s="457"/>
      <c r="L422" s="457"/>
      <c r="M422" s="457"/>
      <c r="N422" s="457"/>
      <c r="O422" s="457"/>
      <c r="P422" s="457"/>
      <c r="Q422" s="457"/>
      <c r="R422" s="457"/>
      <c r="S422" s="457"/>
      <c r="T422" s="457"/>
      <c r="U422" s="457"/>
      <c r="V422" s="457"/>
      <c r="W422" s="457"/>
      <c r="X422" s="457"/>
      <c r="Y422" s="457"/>
      <c r="Z422" s="457"/>
      <c r="AA422" s="457"/>
      <c r="AB422" s="457"/>
      <c r="AC422" s="457"/>
      <c r="AD422" s="457"/>
      <c r="AE422" s="457"/>
      <c r="AF422" s="457"/>
      <c r="AG422" s="457"/>
      <c r="AH422" s="457"/>
      <c r="AI422" s="457"/>
      <c r="AJ422" s="457"/>
      <c r="AK422" s="457"/>
      <c r="AL422" s="457"/>
      <c r="AM422" s="457"/>
      <c r="AN422" s="457"/>
      <c r="AO422" s="457"/>
      <c r="AP422" s="457"/>
      <c r="AQ422" s="457"/>
      <c r="AR422" s="457"/>
      <c r="AS422" s="457"/>
      <c r="AT422" s="457"/>
      <c r="AU422" s="457"/>
      <c r="AV422" s="457"/>
      <c r="AW422" s="457"/>
      <c r="AX422" s="457"/>
      <c r="AY422" s="457"/>
      <c r="AZ422" s="457"/>
      <c r="BA422" s="457"/>
      <c r="BB422" s="457"/>
      <c r="BC422" s="457"/>
      <c r="BD422" s="457"/>
      <c r="BE422" s="457"/>
      <c r="BF422" s="457"/>
      <c r="BG422" s="457"/>
      <c r="BH422" s="457"/>
      <c r="BI422" s="457"/>
      <c r="BJ422" s="457"/>
      <c r="BK422" s="457"/>
      <c r="BL422" s="457"/>
      <c r="BM422" s="457"/>
      <c r="BN422" s="457"/>
      <c r="BO422" s="457"/>
      <c r="BP422" s="457"/>
      <c r="BQ422" s="457"/>
      <c r="BR422" s="457"/>
      <c r="BS422" s="457"/>
      <c r="BT422" s="457"/>
      <c r="BU422" s="457"/>
      <c r="BV422" s="457"/>
      <c r="BW422" s="457"/>
      <c r="BX422" s="457"/>
      <c r="BY422" s="457"/>
      <c r="BZ422" s="457"/>
      <c r="CA422" s="457"/>
      <c r="CB422" s="457"/>
      <c r="CC422" s="457"/>
      <c r="CD422" s="457"/>
      <c r="CE422" s="457"/>
      <c r="CF422" s="457"/>
      <c r="CG422" s="457"/>
      <c r="CH422" s="457"/>
      <c r="CI422" s="457"/>
      <c r="CJ422" s="457"/>
      <c r="CK422" s="457"/>
      <c r="CL422" s="457"/>
      <c r="CM422" s="457"/>
      <c r="CN422" s="457"/>
      <c r="CO422" s="457"/>
      <c r="CP422" s="457"/>
      <c r="CQ422" s="457"/>
      <c r="CR422" s="457"/>
      <c r="CS422" s="457"/>
      <c r="CT422" s="457"/>
      <c r="CU422" s="457"/>
      <c r="CV422" s="457"/>
      <c r="CW422" s="457"/>
      <c r="CX422" s="457"/>
      <c r="CY422" s="457"/>
      <c r="CZ422" s="457"/>
      <c r="DA422" s="457"/>
      <c r="DB422" s="457"/>
      <c r="DC422" s="457"/>
      <c r="DD422" s="457"/>
      <c r="DE422" s="457"/>
      <c r="DF422" s="457"/>
      <c r="DG422" s="457"/>
      <c r="DH422" s="457"/>
      <c r="DI422" s="457"/>
      <c r="DJ422" s="457"/>
      <c r="DK422" s="457"/>
      <c r="DL422" s="457"/>
      <c r="DM422" s="457"/>
      <c r="DN422" s="457"/>
      <c r="DO422" s="457"/>
      <c r="DP422" s="457"/>
      <c r="DQ422" s="457"/>
      <c r="DR422" s="457"/>
      <c r="DS422" s="457"/>
      <c r="DT422" s="457"/>
      <c r="DU422" s="457"/>
      <c r="DV422" s="457"/>
      <c r="DW422" s="457"/>
      <c r="DX422" s="457"/>
      <c r="DY422" s="362"/>
    </row>
    <row r="423" spans="1:130">
      <c r="A423" s="459"/>
      <c r="B423" s="521"/>
      <c r="C423" s="521"/>
      <c r="D423" s="521"/>
      <c r="E423" s="521"/>
      <c r="F423" s="521"/>
      <c r="G423" s="521"/>
      <c r="H423" s="521"/>
      <c r="I423" s="521"/>
      <c r="J423" s="521"/>
      <c r="K423" s="521"/>
      <c r="L423" s="521"/>
      <c r="M423" s="521"/>
      <c r="N423" s="521"/>
      <c r="O423" s="521"/>
      <c r="P423" s="521"/>
      <c r="Q423" s="521"/>
      <c r="R423" s="521"/>
      <c r="S423" s="521"/>
      <c r="T423" s="521"/>
      <c r="U423" s="521"/>
      <c r="V423" s="521"/>
      <c r="W423" s="521"/>
      <c r="X423" s="521"/>
      <c r="Y423" s="521"/>
      <c r="Z423" s="521"/>
      <c r="AA423" s="521"/>
      <c r="AB423" s="521"/>
      <c r="AC423" s="521"/>
      <c r="AD423" s="521"/>
      <c r="AE423" s="521"/>
      <c r="AF423" s="521"/>
      <c r="AG423" s="521"/>
      <c r="AH423" s="521"/>
      <c r="AI423" s="521"/>
      <c r="AJ423" s="521"/>
      <c r="AK423" s="521"/>
      <c r="AL423" s="521"/>
      <c r="AM423" s="521"/>
      <c r="AN423" s="521"/>
      <c r="AO423" s="521"/>
      <c r="AP423" s="521"/>
      <c r="AQ423" s="521"/>
      <c r="AR423" s="521"/>
      <c r="AS423" s="521"/>
      <c r="AT423" s="521"/>
      <c r="AU423" s="521"/>
      <c r="AV423" s="521"/>
      <c r="AW423" s="521"/>
      <c r="AX423" s="521"/>
      <c r="AY423" s="521"/>
      <c r="AZ423" s="521"/>
      <c r="BA423" s="521"/>
      <c r="BB423" s="521"/>
      <c r="BC423" s="521"/>
      <c r="BD423" s="521"/>
      <c r="BE423" s="521"/>
      <c r="BF423" s="521"/>
      <c r="BG423" s="521"/>
      <c r="BH423" s="521"/>
      <c r="BI423" s="521"/>
      <c r="BJ423" s="521"/>
      <c r="BK423" s="521"/>
      <c r="BL423" s="521"/>
      <c r="BM423" s="521"/>
      <c r="BN423" s="521"/>
      <c r="BO423" s="521"/>
      <c r="BP423" s="521"/>
      <c r="BQ423" s="521"/>
      <c r="BR423" s="521"/>
      <c r="BS423" s="521"/>
      <c r="BT423" s="521"/>
      <c r="BU423" s="521"/>
      <c r="BV423" s="521"/>
      <c r="BW423" s="521"/>
      <c r="BX423" s="521"/>
      <c r="BY423" s="521"/>
      <c r="BZ423" s="521"/>
      <c r="CA423" s="521"/>
      <c r="CB423" s="521"/>
      <c r="CC423" s="521"/>
      <c r="CD423" s="521"/>
      <c r="CE423" s="521"/>
      <c r="CF423" s="521"/>
      <c r="CG423" s="521"/>
      <c r="CH423" s="521"/>
      <c r="CI423" s="521"/>
      <c r="CJ423" s="521"/>
      <c r="CK423" s="521"/>
      <c r="CL423" s="521"/>
      <c r="CM423" s="521"/>
      <c r="CN423" s="521"/>
      <c r="CO423" s="521"/>
      <c r="CP423" s="521"/>
      <c r="CQ423" s="521"/>
      <c r="CR423" s="521"/>
      <c r="CS423" s="521"/>
      <c r="CT423" s="521"/>
      <c r="CU423" s="521"/>
      <c r="CV423" s="521"/>
      <c r="CW423" s="521"/>
      <c r="CX423" s="521"/>
      <c r="CY423" s="521"/>
      <c r="CZ423" s="521"/>
      <c r="DA423" s="521"/>
      <c r="DB423" s="521"/>
      <c r="DC423" s="521"/>
      <c r="DD423" s="521"/>
      <c r="DE423" s="521"/>
      <c r="DF423" s="521"/>
      <c r="DG423" s="521"/>
      <c r="DH423" s="521"/>
      <c r="DI423" s="521"/>
      <c r="DJ423" s="521"/>
      <c r="DK423" s="521"/>
      <c r="DL423" s="521"/>
      <c r="DM423" s="521"/>
      <c r="DN423" s="521"/>
      <c r="DO423" s="521"/>
      <c r="DP423" s="521"/>
      <c r="DQ423" s="521"/>
      <c r="DR423" s="521"/>
      <c r="DS423" s="521"/>
      <c r="DT423" s="521"/>
      <c r="DU423" s="521"/>
      <c r="DV423" s="521"/>
      <c r="DW423" s="521"/>
      <c r="DX423" s="521"/>
      <c r="DY423" s="521"/>
      <c r="DZ423" s="521"/>
    </row>
    <row r="424" spans="1:130">
      <c r="A424" s="459"/>
      <c r="B424" s="609"/>
      <c r="C424" s="609"/>
      <c r="D424" s="609"/>
      <c r="E424" s="609"/>
      <c r="F424" s="609"/>
      <c r="G424" s="609"/>
      <c r="H424" s="609"/>
      <c r="I424" s="609"/>
      <c r="J424" s="609"/>
      <c r="K424" s="609"/>
      <c r="L424" s="609"/>
      <c r="M424" s="609"/>
      <c r="N424" s="609"/>
      <c r="O424" s="609"/>
      <c r="P424" s="609"/>
      <c r="Q424" s="609"/>
      <c r="R424" s="609"/>
      <c r="S424" s="609"/>
      <c r="T424" s="609"/>
      <c r="U424" s="609"/>
      <c r="V424" s="609"/>
      <c r="W424" s="609"/>
      <c r="X424" s="609"/>
      <c r="Y424" s="609"/>
      <c r="Z424" s="609"/>
      <c r="AA424" s="609"/>
      <c r="AB424" s="609"/>
      <c r="AC424" s="609"/>
      <c r="AD424" s="609"/>
      <c r="AE424" s="609"/>
      <c r="AF424" s="609"/>
      <c r="AG424" s="609"/>
      <c r="AH424" s="609"/>
      <c r="AI424" s="609"/>
      <c r="AJ424" s="609"/>
      <c r="AK424" s="609"/>
      <c r="AL424" s="609"/>
      <c r="AM424" s="609"/>
      <c r="AN424" s="609"/>
      <c r="AO424" s="609"/>
      <c r="AP424" s="609"/>
      <c r="AQ424" s="609"/>
      <c r="AR424" s="609"/>
      <c r="AS424" s="609"/>
      <c r="AT424" s="609"/>
      <c r="AU424" s="609"/>
      <c r="AV424" s="609"/>
      <c r="AW424" s="609"/>
      <c r="AX424" s="609"/>
      <c r="AY424" s="609"/>
      <c r="AZ424" s="609"/>
      <c r="BA424" s="609"/>
      <c r="BB424" s="609"/>
      <c r="BC424" s="609"/>
      <c r="BD424" s="609"/>
      <c r="BE424" s="609"/>
      <c r="BF424" s="609"/>
      <c r="BG424" s="609"/>
      <c r="BH424" s="609"/>
      <c r="BI424" s="609"/>
      <c r="BJ424" s="609"/>
      <c r="BK424" s="609"/>
      <c r="BL424" s="609"/>
      <c r="BM424" s="609"/>
      <c r="BN424" s="609"/>
      <c r="BO424" s="609"/>
      <c r="BP424" s="609"/>
      <c r="BQ424" s="609"/>
      <c r="BR424" s="609"/>
      <c r="BS424" s="609"/>
      <c r="BT424" s="609"/>
      <c r="BU424" s="609"/>
      <c r="BV424" s="609"/>
      <c r="BW424" s="609"/>
      <c r="BX424" s="609"/>
      <c r="BY424" s="609"/>
      <c r="BZ424" s="609"/>
      <c r="CA424" s="609"/>
      <c r="CB424" s="609"/>
      <c r="CC424" s="609"/>
      <c r="CD424" s="609"/>
      <c r="CE424" s="609"/>
      <c r="CF424" s="609"/>
      <c r="CG424" s="609"/>
      <c r="CH424" s="609"/>
      <c r="CI424" s="609"/>
      <c r="CJ424" s="609"/>
      <c r="CK424" s="609"/>
      <c r="CL424" s="609"/>
      <c r="CM424" s="609"/>
      <c r="CN424" s="609"/>
      <c r="CO424" s="609"/>
      <c r="CP424" s="609"/>
      <c r="CQ424" s="609"/>
      <c r="CR424" s="609"/>
      <c r="CS424" s="609"/>
      <c r="CT424" s="609"/>
      <c r="CU424" s="609"/>
      <c r="CV424" s="609"/>
      <c r="CW424" s="609"/>
      <c r="CX424" s="609"/>
      <c r="CY424" s="609"/>
      <c r="CZ424" s="609"/>
      <c r="DA424" s="609"/>
      <c r="DB424" s="609"/>
      <c r="DC424" s="609"/>
      <c r="DD424" s="609"/>
      <c r="DE424" s="609"/>
      <c r="DF424" s="609"/>
      <c r="DG424" s="609"/>
      <c r="DH424" s="609"/>
      <c r="DI424" s="609"/>
      <c r="DJ424" s="609"/>
      <c r="DK424" s="609"/>
      <c r="DL424" s="609"/>
      <c r="DM424" s="609"/>
      <c r="DN424" s="609"/>
      <c r="DO424" s="609"/>
      <c r="DP424" s="609"/>
      <c r="DQ424" s="609"/>
      <c r="DR424" s="609"/>
      <c r="DS424" s="609"/>
      <c r="DT424" s="609"/>
      <c r="DU424" s="609"/>
      <c r="DV424" s="609"/>
      <c r="DW424" s="609"/>
      <c r="DX424" s="609"/>
      <c r="DY424" s="609"/>
      <c r="DZ424" s="609"/>
    </row>
    <row r="425" spans="1:130">
      <c r="A425" s="459"/>
      <c r="B425" s="609"/>
      <c r="C425" s="609"/>
      <c r="D425" s="609"/>
      <c r="E425" s="609"/>
      <c r="F425" s="609"/>
      <c r="G425" s="609"/>
      <c r="H425" s="609"/>
      <c r="I425" s="609"/>
      <c r="J425" s="609"/>
      <c r="K425" s="609"/>
      <c r="L425" s="609"/>
      <c r="M425" s="609"/>
      <c r="N425" s="609"/>
      <c r="O425" s="609"/>
      <c r="P425" s="609"/>
      <c r="Q425" s="609"/>
      <c r="R425" s="609"/>
      <c r="S425" s="609"/>
      <c r="T425" s="609"/>
      <c r="U425" s="609"/>
      <c r="V425" s="609"/>
      <c r="W425" s="609"/>
      <c r="X425" s="609"/>
      <c r="Y425" s="609"/>
      <c r="Z425" s="609"/>
      <c r="AA425" s="609"/>
      <c r="AB425" s="609"/>
      <c r="AC425" s="609"/>
      <c r="AD425" s="609"/>
      <c r="AE425" s="609"/>
      <c r="AF425" s="609"/>
      <c r="AG425" s="609"/>
      <c r="AH425" s="609"/>
      <c r="AI425" s="609"/>
      <c r="AJ425" s="609"/>
      <c r="AK425" s="609"/>
      <c r="AL425" s="609"/>
      <c r="AM425" s="609"/>
      <c r="AN425" s="609"/>
      <c r="AO425" s="609"/>
      <c r="AP425" s="609"/>
      <c r="AQ425" s="609"/>
      <c r="AR425" s="609"/>
      <c r="AS425" s="609"/>
      <c r="AT425" s="609"/>
      <c r="AU425" s="609"/>
      <c r="AV425" s="609"/>
      <c r="AW425" s="609"/>
      <c r="AX425" s="609"/>
      <c r="AY425" s="609"/>
      <c r="AZ425" s="609"/>
      <c r="BA425" s="609"/>
      <c r="BB425" s="609"/>
      <c r="BC425" s="609"/>
      <c r="BD425" s="609"/>
      <c r="BE425" s="609"/>
      <c r="BF425" s="609"/>
      <c r="BG425" s="609"/>
      <c r="BH425" s="609"/>
      <c r="BI425" s="609"/>
      <c r="BJ425" s="609"/>
      <c r="BK425" s="609"/>
      <c r="BL425" s="609"/>
      <c r="BM425" s="609"/>
      <c r="BN425" s="609"/>
      <c r="BO425" s="609"/>
      <c r="BP425" s="609"/>
      <c r="BQ425" s="609"/>
      <c r="BR425" s="609"/>
      <c r="BS425" s="609"/>
      <c r="BT425" s="609"/>
      <c r="BU425" s="609"/>
      <c r="BV425" s="609"/>
      <c r="BW425" s="609"/>
      <c r="BX425" s="609"/>
      <c r="BY425" s="609"/>
      <c r="BZ425" s="609"/>
      <c r="CA425" s="609"/>
      <c r="CB425" s="609"/>
      <c r="CC425" s="609"/>
      <c r="CD425" s="609"/>
      <c r="CE425" s="609"/>
      <c r="CF425" s="609"/>
      <c r="CG425" s="609"/>
      <c r="CH425" s="609"/>
      <c r="CI425" s="609"/>
      <c r="CJ425" s="609"/>
      <c r="CK425" s="609"/>
      <c r="CL425" s="609"/>
      <c r="CM425" s="609"/>
      <c r="CN425" s="609"/>
      <c r="CO425" s="609"/>
      <c r="CP425" s="609"/>
      <c r="CQ425" s="609"/>
      <c r="CR425" s="609"/>
      <c r="CS425" s="609"/>
      <c r="CT425" s="609"/>
      <c r="CU425" s="609"/>
      <c r="CV425" s="609"/>
      <c r="CW425" s="609"/>
      <c r="CX425" s="609"/>
      <c r="CY425" s="609"/>
      <c r="CZ425" s="609"/>
      <c r="DA425" s="609"/>
      <c r="DB425" s="609"/>
      <c r="DC425" s="609"/>
      <c r="DD425" s="609"/>
      <c r="DE425" s="609"/>
      <c r="DF425" s="609"/>
      <c r="DG425" s="609"/>
      <c r="DH425" s="609"/>
      <c r="DI425" s="609"/>
      <c r="DJ425" s="609"/>
      <c r="DK425" s="609"/>
      <c r="DL425" s="609"/>
      <c r="DM425" s="609"/>
      <c r="DN425" s="609"/>
      <c r="DO425" s="609"/>
      <c r="DP425" s="609"/>
      <c r="DQ425" s="609"/>
      <c r="DR425" s="609"/>
      <c r="DS425" s="609"/>
      <c r="DT425" s="609"/>
      <c r="DU425" s="609"/>
      <c r="DV425" s="609"/>
      <c r="DW425" s="609"/>
      <c r="DX425" s="609"/>
      <c r="DY425" s="609"/>
      <c r="DZ425" s="609"/>
    </row>
    <row r="426" spans="1:130">
      <c r="A426" s="492"/>
      <c r="B426" s="609"/>
      <c r="C426" s="609"/>
      <c r="D426" s="609"/>
      <c r="E426" s="609"/>
      <c r="F426" s="609"/>
      <c r="G426" s="609"/>
      <c r="H426" s="609"/>
      <c r="I426" s="609"/>
      <c r="J426" s="609"/>
      <c r="K426" s="609"/>
      <c r="L426" s="609"/>
      <c r="M426" s="609"/>
      <c r="N426" s="609"/>
      <c r="O426" s="609"/>
      <c r="P426" s="609"/>
      <c r="Q426" s="609"/>
      <c r="R426" s="609"/>
      <c r="S426" s="609"/>
      <c r="T426" s="609"/>
      <c r="U426" s="609"/>
      <c r="V426" s="609"/>
      <c r="W426" s="609"/>
      <c r="X426" s="609"/>
      <c r="Y426" s="609"/>
      <c r="Z426" s="609"/>
      <c r="AA426" s="609"/>
      <c r="AB426" s="609"/>
      <c r="AC426" s="609"/>
      <c r="AD426" s="609"/>
      <c r="AE426" s="609"/>
      <c r="AF426" s="609"/>
      <c r="AG426" s="609"/>
      <c r="AH426" s="609"/>
      <c r="AI426" s="609"/>
      <c r="AJ426" s="609"/>
      <c r="AK426" s="609"/>
      <c r="AL426" s="609"/>
      <c r="AM426" s="609"/>
      <c r="AN426" s="609"/>
      <c r="AO426" s="609"/>
      <c r="AP426" s="609"/>
      <c r="AQ426" s="609"/>
      <c r="AR426" s="609"/>
      <c r="AS426" s="609"/>
      <c r="AT426" s="609"/>
      <c r="AU426" s="609"/>
      <c r="AV426" s="609"/>
      <c r="AW426" s="609"/>
      <c r="AX426" s="609"/>
      <c r="AY426" s="609"/>
      <c r="AZ426" s="609"/>
      <c r="BA426" s="609"/>
      <c r="BB426" s="609"/>
      <c r="BC426" s="609"/>
      <c r="BD426" s="609"/>
      <c r="BE426" s="609"/>
      <c r="BF426" s="609"/>
      <c r="BG426" s="609"/>
      <c r="BH426" s="609"/>
      <c r="BI426" s="609"/>
      <c r="BJ426" s="609"/>
      <c r="BK426" s="609"/>
      <c r="BL426" s="609"/>
      <c r="BM426" s="609"/>
      <c r="BN426" s="609"/>
      <c r="BO426" s="609"/>
      <c r="BP426" s="609"/>
      <c r="BQ426" s="609"/>
      <c r="BR426" s="609"/>
      <c r="BS426" s="609"/>
      <c r="BT426" s="609"/>
      <c r="BU426" s="609"/>
      <c r="BV426" s="609"/>
      <c r="BW426" s="609"/>
      <c r="BX426" s="609"/>
      <c r="BY426" s="609"/>
      <c r="BZ426" s="609"/>
      <c r="CA426" s="609"/>
      <c r="CB426" s="609"/>
      <c r="CC426" s="609"/>
      <c r="CD426" s="609"/>
      <c r="CE426" s="609"/>
      <c r="CF426" s="609"/>
      <c r="CG426" s="609"/>
      <c r="CH426" s="609"/>
      <c r="CI426" s="609"/>
      <c r="CJ426" s="609"/>
      <c r="CK426" s="609"/>
      <c r="CL426" s="609"/>
      <c r="CM426" s="609"/>
      <c r="CN426" s="609"/>
      <c r="CO426" s="609"/>
      <c r="CP426" s="609"/>
      <c r="CQ426" s="609"/>
      <c r="CR426" s="609"/>
      <c r="CS426" s="609"/>
      <c r="CT426" s="609"/>
      <c r="CU426" s="609"/>
      <c r="CV426" s="609"/>
      <c r="CW426" s="609"/>
      <c r="CX426" s="609"/>
      <c r="CY426" s="609"/>
      <c r="CZ426" s="609"/>
      <c r="DA426" s="609"/>
      <c r="DB426" s="609"/>
      <c r="DC426" s="609"/>
      <c r="DD426" s="609"/>
      <c r="DE426" s="609"/>
      <c r="DF426" s="609"/>
      <c r="DG426" s="609"/>
      <c r="DH426" s="609"/>
      <c r="DI426" s="609"/>
      <c r="DJ426" s="609"/>
      <c r="DK426" s="609"/>
      <c r="DL426" s="609"/>
      <c r="DM426" s="609"/>
      <c r="DN426" s="609"/>
      <c r="DO426" s="609"/>
      <c r="DP426" s="609"/>
      <c r="DQ426" s="609"/>
      <c r="DR426" s="609"/>
      <c r="DS426" s="609"/>
      <c r="DT426" s="609"/>
      <c r="DU426" s="609"/>
      <c r="DV426" s="609"/>
      <c r="DW426" s="609"/>
      <c r="DX426" s="609"/>
      <c r="DY426" s="609"/>
      <c r="DZ426" s="609"/>
    </row>
    <row r="427" spans="1:130">
      <c r="A427" s="362"/>
      <c r="B427" s="457"/>
      <c r="C427" s="457"/>
      <c r="D427" s="457"/>
      <c r="E427" s="457"/>
      <c r="F427" s="457"/>
      <c r="G427" s="457"/>
      <c r="H427" s="457"/>
      <c r="I427" s="457"/>
      <c r="J427" s="457"/>
      <c r="K427" s="457"/>
      <c r="L427" s="457"/>
      <c r="M427" s="457"/>
      <c r="N427" s="457"/>
      <c r="O427" s="457"/>
      <c r="P427" s="457"/>
      <c r="Q427" s="457"/>
      <c r="R427" s="457"/>
      <c r="S427" s="457"/>
      <c r="T427" s="457"/>
      <c r="U427" s="457"/>
      <c r="V427" s="457"/>
      <c r="W427" s="457"/>
      <c r="X427" s="457"/>
      <c r="Y427" s="457"/>
      <c r="Z427" s="457"/>
      <c r="AA427" s="457"/>
      <c r="AB427" s="457"/>
      <c r="AC427" s="457"/>
      <c r="AD427" s="457"/>
      <c r="AE427" s="457"/>
      <c r="AF427" s="457"/>
      <c r="AG427" s="457"/>
      <c r="AH427" s="457"/>
      <c r="AI427" s="457"/>
      <c r="AJ427" s="457"/>
      <c r="AK427" s="457"/>
      <c r="AL427" s="457"/>
      <c r="AM427" s="457"/>
      <c r="AN427" s="457"/>
      <c r="AO427" s="457"/>
      <c r="AP427" s="457"/>
      <c r="AQ427" s="457"/>
      <c r="AR427" s="457"/>
      <c r="AS427" s="457"/>
      <c r="AT427" s="457"/>
      <c r="AU427" s="457"/>
      <c r="AV427" s="457"/>
      <c r="AW427" s="457"/>
      <c r="AX427" s="457"/>
      <c r="AY427" s="457"/>
      <c r="AZ427" s="457"/>
      <c r="BA427" s="457"/>
      <c r="BB427" s="457"/>
      <c r="BC427" s="457"/>
      <c r="BD427" s="457"/>
      <c r="BE427" s="457"/>
      <c r="BF427" s="457"/>
      <c r="BG427" s="457"/>
      <c r="BH427" s="457"/>
      <c r="BI427" s="457"/>
      <c r="BJ427" s="457"/>
      <c r="BK427" s="457"/>
      <c r="BL427" s="457"/>
      <c r="BM427" s="457"/>
      <c r="BN427" s="457"/>
      <c r="BO427" s="457"/>
      <c r="BP427" s="457"/>
      <c r="BQ427" s="457"/>
      <c r="BR427" s="457"/>
      <c r="BS427" s="457"/>
      <c r="BT427" s="457"/>
      <c r="BU427" s="457"/>
      <c r="BV427" s="457"/>
      <c r="BW427" s="457"/>
      <c r="BX427" s="457"/>
      <c r="BY427" s="457"/>
      <c r="BZ427" s="457"/>
      <c r="CA427" s="457"/>
      <c r="CB427" s="457"/>
      <c r="CC427" s="457"/>
      <c r="CD427" s="457"/>
      <c r="CE427" s="457"/>
      <c r="CF427" s="457"/>
      <c r="CG427" s="457"/>
      <c r="CH427" s="457"/>
      <c r="CI427" s="457"/>
      <c r="CJ427" s="457"/>
      <c r="CK427" s="457"/>
      <c r="CL427" s="457"/>
      <c r="CM427" s="457"/>
      <c r="CN427" s="457"/>
      <c r="CO427" s="457"/>
      <c r="CP427" s="457"/>
      <c r="CQ427" s="457"/>
      <c r="CR427" s="457"/>
      <c r="CS427" s="457"/>
      <c r="CT427" s="457"/>
      <c r="CU427" s="457"/>
      <c r="CV427" s="457"/>
      <c r="CW427" s="457"/>
      <c r="CX427" s="457"/>
      <c r="CY427" s="457"/>
      <c r="CZ427" s="457"/>
      <c r="DA427" s="457"/>
      <c r="DB427" s="457"/>
      <c r="DC427" s="457"/>
      <c r="DD427" s="457"/>
      <c r="DE427" s="457"/>
      <c r="DF427" s="457"/>
      <c r="DG427" s="457"/>
      <c r="DH427" s="457"/>
      <c r="DI427" s="457"/>
      <c r="DJ427" s="457"/>
      <c r="DK427" s="457"/>
      <c r="DL427" s="457"/>
      <c r="DM427" s="457"/>
      <c r="DN427" s="457"/>
      <c r="DO427" s="457"/>
      <c r="DP427" s="457"/>
      <c r="DQ427" s="457"/>
      <c r="DR427" s="457"/>
      <c r="DS427" s="457"/>
      <c r="DT427" s="457"/>
      <c r="DU427" s="457"/>
      <c r="DV427" s="457"/>
      <c r="DW427" s="457"/>
      <c r="DX427" s="457"/>
      <c r="DY427" s="362"/>
    </row>
    <row r="428" spans="1:130">
      <c r="A428" s="362"/>
      <c r="B428" s="457"/>
      <c r="C428" s="457"/>
      <c r="D428" s="457"/>
      <c r="E428" s="457"/>
      <c r="F428" s="457"/>
      <c r="G428" s="457"/>
      <c r="H428" s="457"/>
      <c r="I428" s="457"/>
      <c r="J428" s="457"/>
      <c r="K428" s="457"/>
      <c r="L428" s="457"/>
      <c r="M428" s="457"/>
      <c r="N428" s="457"/>
      <c r="O428" s="457"/>
      <c r="P428" s="457"/>
      <c r="Q428" s="457"/>
      <c r="R428" s="457"/>
      <c r="S428" s="457"/>
      <c r="T428" s="457"/>
      <c r="U428" s="457"/>
      <c r="V428" s="457"/>
      <c r="W428" s="457"/>
      <c r="X428" s="457"/>
      <c r="Y428" s="457"/>
      <c r="Z428" s="457"/>
      <c r="AA428" s="457"/>
      <c r="AB428" s="457"/>
      <c r="AC428" s="457"/>
      <c r="AD428" s="457"/>
      <c r="AE428" s="457"/>
      <c r="AF428" s="457"/>
      <c r="AG428" s="457"/>
      <c r="AH428" s="457"/>
      <c r="AI428" s="457"/>
      <c r="AJ428" s="457"/>
      <c r="AK428" s="457"/>
      <c r="AL428" s="457"/>
      <c r="AM428" s="457"/>
      <c r="AN428" s="457"/>
      <c r="AO428" s="457"/>
      <c r="AP428" s="457"/>
      <c r="AQ428" s="457"/>
      <c r="AR428" s="457"/>
      <c r="AS428" s="457"/>
      <c r="AT428" s="457"/>
      <c r="AU428" s="457"/>
      <c r="AV428" s="457"/>
      <c r="AW428" s="457"/>
      <c r="AX428" s="457"/>
      <c r="AY428" s="457"/>
      <c r="AZ428" s="457"/>
      <c r="BA428" s="457"/>
      <c r="BB428" s="457"/>
      <c r="BC428" s="457"/>
      <c r="BD428" s="457"/>
      <c r="BE428" s="457"/>
      <c r="BF428" s="457"/>
      <c r="BG428" s="457"/>
      <c r="BH428" s="457"/>
      <c r="BI428" s="457"/>
      <c r="BJ428" s="457"/>
      <c r="BK428" s="457"/>
      <c r="BL428" s="457"/>
      <c r="BM428" s="457"/>
      <c r="BN428" s="457"/>
      <c r="BO428" s="457"/>
      <c r="BP428" s="457"/>
      <c r="BQ428" s="457"/>
      <c r="BR428" s="457"/>
      <c r="BS428" s="457"/>
      <c r="BT428" s="457"/>
      <c r="BU428" s="457"/>
      <c r="BV428" s="457"/>
      <c r="BW428" s="457"/>
      <c r="BX428" s="457"/>
      <c r="BY428" s="457"/>
      <c r="BZ428" s="457"/>
      <c r="CA428" s="457"/>
      <c r="CB428" s="457"/>
      <c r="CC428" s="457"/>
      <c r="CD428" s="457"/>
      <c r="CE428" s="457"/>
      <c r="CF428" s="457"/>
      <c r="CG428" s="457"/>
      <c r="CH428" s="457"/>
      <c r="CI428" s="457"/>
      <c r="CJ428" s="457"/>
      <c r="CK428" s="457"/>
      <c r="CL428" s="457"/>
      <c r="CM428" s="457"/>
      <c r="CN428" s="457"/>
      <c r="CO428" s="457"/>
      <c r="CP428" s="457"/>
      <c r="CQ428" s="457"/>
      <c r="CR428" s="457"/>
      <c r="CS428" s="457"/>
      <c r="CT428" s="457"/>
      <c r="CU428" s="457"/>
      <c r="CV428" s="457"/>
      <c r="CW428" s="457"/>
      <c r="CX428" s="457"/>
      <c r="CY428" s="457"/>
      <c r="CZ428" s="457"/>
      <c r="DA428" s="457"/>
      <c r="DB428" s="457"/>
      <c r="DC428" s="457"/>
      <c r="DD428" s="457"/>
      <c r="DE428" s="457"/>
      <c r="DF428" s="457"/>
      <c r="DG428" s="457"/>
      <c r="DH428" s="457"/>
      <c r="DI428" s="457"/>
      <c r="DJ428" s="457"/>
      <c r="DK428" s="457"/>
      <c r="DL428" s="457"/>
      <c r="DM428" s="457"/>
      <c r="DN428" s="457"/>
      <c r="DO428" s="457"/>
      <c r="DP428" s="457"/>
      <c r="DQ428" s="457"/>
      <c r="DR428" s="457"/>
      <c r="DS428" s="457"/>
      <c r="DT428" s="457"/>
      <c r="DU428" s="457"/>
      <c r="DV428" s="457"/>
      <c r="DW428" s="457"/>
      <c r="DX428" s="457"/>
      <c r="DY428" s="362"/>
    </row>
    <row r="429" spans="1:130">
      <c r="A429" s="362"/>
      <c r="B429" s="457"/>
      <c r="C429" s="457"/>
      <c r="D429" s="457"/>
      <c r="E429" s="457"/>
      <c r="F429" s="457"/>
      <c r="G429" s="457"/>
      <c r="H429" s="457"/>
      <c r="I429" s="457"/>
      <c r="J429" s="457"/>
      <c r="K429" s="457"/>
      <c r="L429" s="457"/>
      <c r="M429" s="457"/>
      <c r="N429" s="457"/>
      <c r="O429" s="457"/>
      <c r="P429" s="457"/>
      <c r="Q429" s="457"/>
      <c r="R429" s="457"/>
      <c r="S429" s="457"/>
      <c r="T429" s="457"/>
      <c r="U429" s="457"/>
      <c r="V429" s="457"/>
      <c r="W429" s="457"/>
      <c r="X429" s="457"/>
      <c r="Y429" s="457"/>
      <c r="Z429" s="457"/>
      <c r="AA429" s="457"/>
      <c r="AB429" s="457"/>
      <c r="AC429" s="457"/>
      <c r="AD429" s="457"/>
      <c r="AE429" s="457"/>
      <c r="AF429" s="457"/>
      <c r="AG429" s="457"/>
      <c r="AH429" s="457"/>
      <c r="AI429" s="457"/>
      <c r="AJ429" s="457"/>
      <c r="AK429" s="457"/>
      <c r="AL429" s="457"/>
      <c r="AM429" s="457"/>
      <c r="AN429" s="457"/>
      <c r="AO429" s="457"/>
      <c r="AP429" s="457"/>
      <c r="AQ429" s="457"/>
      <c r="AR429" s="457"/>
      <c r="AS429" s="457"/>
      <c r="AT429" s="457"/>
      <c r="AU429" s="457"/>
      <c r="AV429" s="457"/>
      <c r="AW429" s="457"/>
      <c r="AX429" s="457"/>
      <c r="AY429" s="457"/>
      <c r="AZ429" s="457"/>
      <c r="BA429" s="457"/>
      <c r="BB429" s="457"/>
      <c r="BC429" s="457"/>
      <c r="BD429" s="457"/>
      <c r="BE429" s="457"/>
      <c r="BF429" s="457"/>
      <c r="BG429" s="457"/>
      <c r="BH429" s="457"/>
      <c r="BI429" s="457"/>
      <c r="BJ429" s="457"/>
      <c r="BK429" s="457"/>
      <c r="BL429" s="457"/>
      <c r="BM429" s="457"/>
      <c r="BN429" s="457"/>
      <c r="BO429" s="457"/>
      <c r="BP429" s="457"/>
      <c r="BQ429" s="457"/>
      <c r="BR429" s="457"/>
      <c r="BS429" s="457"/>
      <c r="BT429" s="457"/>
      <c r="BU429" s="457"/>
      <c r="BV429" s="457"/>
      <c r="BW429" s="457"/>
      <c r="BX429" s="457"/>
      <c r="BY429" s="457"/>
      <c r="BZ429" s="457"/>
      <c r="CA429" s="457"/>
      <c r="CB429" s="457"/>
      <c r="CC429" s="457"/>
      <c r="CD429" s="457"/>
      <c r="CE429" s="457"/>
      <c r="CF429" s="457"/>
      <c r="CG429" s="457"/>
      <c r="CH429" s="457"/>
      <c r="CI429" s="457"/>
      <c r="CJ429" s="457"/>
      <c r="CK429" s="457"/>
      <c r="CL429" s="457"/>
      <c r="CM429" s="457"/>
      <c r="CN429" s="457"/>
      <c r="CO429" s="457"/>
      <c r="CP429" s="457"/>
      <c r="CQ429" s="457"/>
      <c r="CR429" s="457"/>
      <c r="CS429" s="457"/>
      <c r="CT429" s="457"/>
      <c r="CU429" s="457"/>
      <c r="CV429" s="457"/>
      <c r="CW429" s="457"/>
      <c r="CX429" s="457"/>
      <c r="CY429" s="457"/>
      <c r="CZ429" s="457"/>
      <c r="DA429" s="457"/>
      <c r="DB429" s="457"/>
      <c r="DC429" s="457"/>
      <c r="DD429" s="457"/>
      <c r="DE429" s="457"/>
      <c r="DF429" s="457"/>
      <c r="DG429" s="457"/>
      <c r="DH429" s="457"/>
      <c r="DI429" s="457"/>
      <c r="DJ429" s="457"/>
      <c r="DK429" s="457"/>
      <c r="DL429" s="457"/>
      <c r="DM429" s="457"/>
      <c r="DN429" s="457"/>
      <c r="DO429" s="457"/>
      <c r="DP429" s="457"/>
      <c r="DQ429" s="457"/>
      <c r="DR429" s="457"/>
      <c r="DS429" s="457"/>
      <c r="DT429" s="457"/>
      <c r="DU429" s="457"/>
      <c r="DV429" s="457"/>
      <c r="DW429" s="457"/>
      <c r="DX429" s="457"/>
      <c r="DY429" s="362"/>
    </row>
    <row r="430" spans="1:130">
      <c r="A430" s="362"/>
      <c r="B430" s="457"/>
      <c r="C430" s="457"/>
      <c r="D430" s="457"/>
      <c r="E430" s="457"/>
      <c r="F430" s="457"/>
      <c r="G430" s="457"/>
      <c r="H430" s="457"/>
      <c r="I430" s="457"/>
      <c r="J430" s="457"/>
      <c r="K430" s="457"/>
      <c r="L430" s="457"/>
      <c r="M430" s="457"/>
      <c r="N430" s="457"/>
      <c r="O430" s="457"/>
      <c r="P430" s="457"/>
      <c r="Q430" s="457"/>
      <c r="R430" s="457"/>
      <c r="S430" s="457"/>
      <c r="T430" s="457"/>
      <c r="U430" s="457"/>
      <c r="V430" s="457"/>
      <c r="W430" s="457"/>
      <c r="X430" s="457"/>
      <c r="Y430" s="457"/>
      <c r="Z430" s="457"/>
      <c r="AA430" s="457"/>
      <c r="AB430" s="457"/>
      <c r="AC430" s="457"/>
      <c r="AD430" s="457"/>
      <c r="AE430" s="457"/>
      <c r="AF430" s="457"/>
      <c r="AG430" s="457"/>
      <c r="AH430" s="457"/>
      <c r="AI430" s="457"/>
      <c r="AJ430" s="457"/>
      <c r="AK430" s="457"/>
      <c r="AL430" s="457"/>
      <c r="AM430" s="457"/>
      <c r="AN430" s="457"/>
      <c r="AO430" s="457"/>
      <c r="AP430" s="457"/>
      <c r="AQ430" s="457"/>
      <c r="AR430" s="457"/>
      <c r="AS430" s="457"/>
      <c r="AT430" s="457"/>
      <c r="AU430" s="457"/>
      <c r="AV430" s="457"/>
      <c r="AW430" s="457"/>
      <c r="AX430" s="457"/>
      <c r="AY430" s="457"/>
      <c r="AZ430" s="457"/>
      <c r="BA430" s="457"/>
      <c r="BB430" s="457"/>
      <c r="BC430" s="457"/>
      <c r="BD430" s="457"/>
      <c r="BE430" s="457"/>
      <c r="BF430" s="457"/>
      <c r="BG430" s="457"/>
      <c r="BH430" s="457"/>
      <c r="BI430" s="457"/>
      <c r="BJ430" s="457"/>
      <c r="BK430" s="457"/>
      <c r="BL430" s="457"/>
      <c r="BM430" s="457"/>
      <c r="BN430" s="457"/>
      <c r="BO430" s="457"/>
      <c r="BP430" s="457"/>
      <c r="BQ430" s="457"/>
      <c r="BR430" s="457"/>
      <c r="BS430" s="457"/>
      <c r="BT430" s="457"/>
      <c r="BU430" s="457"/>
      <c r="BV430" s="457"/>
      <c r="BW430" s="457"/>
      <c r="BX430" s="457"/>
      <c r="BY430" s="457"/>
      <c r="BZ430" s="457"/>
      <c r="CA430" s="457"/>
      <c r="CB430" s="457"/>
      <c r="CC430" s="457"/>
      <c r="CD430" s="457"/>
      <c r="CE430" s="457"/>
      <c r="CF430" s="457"/>
      <c r="CG430" s="457"/>
      <c r="CH430" s="457"/>
      <c r="CI430" s="457"/>
      <c r="CJ430" s="457"/>
      <c r="CK430" s="457"/>
      <c r="CL430" s="457"/>
      <c r="CM430" s="457"/>
      <c r="CN430" s="457"/>
      <c r="CO430" s="457"/>
      <c r="CP430" s="457"/>
      <c r="CQ430" s="457"/>
      <c r="CR430" s="457"/>
      <c r="CS430" s="457"/>
      <c r="CT430" s="457"/>
      <c r="CU430" s="457"/>
      <c r="CV430" s="457"/>
      <c r="CW430" s="457"/>
      <c r="CX430" s="457"/>
      <c r="CY430" s="457"/>
      <c r="CZ430" s="457"/>
      <c r="DA430" s="457"/>
      <c r="DB430" s="457"/>
      <c r="DC430" s="457"/>
      <c r="DD430" s="457"/>
      <c r="DE430" s="457"/>
      <c r="DF430" s="457"/>
      <c r="DG430" s="457"/>
      <c r="DH430" s="457"/>
      <c r="DI430" s="457"/>
      <c r="DJ430" s="457"/>
      <c r="DK430" s="457"/>
      <c r="DL430" s="457"/>
      <c r="DM430" s="457"/>
      <c r="DN430" s="457"/>
      <c r="DO430" s="457"/>
      <c r="DP430" s="457"/>
      <c r="DQ430" s="457"/>
      <c r="DR430" s="457"/>
      <c r="DS430" s="457"/>
      <c r="DT430" s="457"/>
      <c r="DU430" s="457"/>
      <c r="DV430" s="457"/>
      <c r="DW430" s="457"/>
      <c r="DX430" s="457"/>
      <c r="DY430" s="362"/>
    </row>
    <row r="431" spans="1:130">
      <c r="A431" s="362"/>
      <c r="B431" s="457"/>
      <c r="C431" s="457"/>
      <c r="D431" s="457"/>
      <c r="E431" s="457"/>
      <c r="F431" s="457"/>
      <c r="G431" s="457"/>
      <c r="H431" s="457"/>
      <c r="I431" s="457"/>
      <c r="J431" s="457"/>
      <c r="K431" s="457"/>
      <c r="L431" s="457"/>
      <c r="M431" s="457"/>
      <c r="N431" s="457"/>
      <c r="O431" s="457"/>
      <c r="P431" s="457"/>
      <c r="Q431" s="457"/>
      <c r="R431" s="457"/>
      <c r="S431" s="457"/>
      <c r="T431" s="457"/>
      <c r="U431" s="457"/>
      <c r="V431" s="457"/>
      <c r="W431" s="457"/>
      <c r="X431" s="457"/>
      <c r="Y431" s="457"/>
      <c r="Z431" s="457"/>
      <c r="AA431" s="457"/>
      <c r="AB431" s="457"/>
      <c r="AC431" s="457"/>
      <c r="AD431" s="457"/>
      <c r="AE431" s="457"/>
      <c r="AF431" s="457"/>
      <c r="AG431" s="457"/>
      <c r="AH431" s="457"/>
      <c r="AI431" s="457"/>
      <c r="AJ431" s="457"/>
      <c r="AK431" s="457"/>
      <c r="AL431" s="457"/>
      <c r="AM431" s="457"/>
      <c r="AN431" s="457"/>
      <c r="AO431" s="457"/>
      <c r="AP431" s="457"/>
      <c r="AQ431" s="457"/>
      <c r="AR431" s="457"/>
      <c r="AS431" s="457"/>
      <c r="AT431" s="457"/>
      <c r="AU431" s="457"/>
      <c r="AV431" s="457"/>
      <c r="AW431" s="457"/>
      <c r="AX431" s="457"/>
      <c r="AY431" s="457"/>
      <c r="AZ431" s="457"/>
      <c r="BA431" s="457"/>
      <c r="BB431" s="457"/>
      <c r="BC431" s="457"/>
      <c r="BD431" s="457"/>
      <c r="BE431" s="457"/>
      <c r="BF431" s="457"/>
      <c r="BG431" s="457"/>
      <c r="BH431" s="457"/>
      <c r="BI431" s="457"/>
      <c r="BJ431" s="457"/>
      <c r="BK431" s="457"/>
      <c r="BL431" s="457"/>
      <c r="BM431" s="457"/>
      <c r="BN431" s="457"/>
      <c r="BO431" s="457"/>
      <c r="BP431" s="457"/>
      <c r="BQ431" s="457"/>
      <c r="BR431" s="457"/>
      <c r="BS431" s="457"/>
      <c r="BT431" s="457"/>
      <c r="BU431" s="457"/>
      <c r="BV431" s="457"/>
      <c r="BW431" s="457"/>
      <c r="BX431" s="457"/>
      <c r="BY431" s="457"/>
      <c r="BZ431" s="457"/>
      <c r="CA431" s="457"/>
      <c r="CB431" s="457"/>
      <c r="CC431" s="457"/>
      <c r="CD431" s="457"/>
      <c r="CE431" s="457"/>
      <c r="CF431" s="457"/>
      <c r="CG431" s="457"/>
      <c r="CH431" s="457"/>
      <c r="CI431" s="457"/>
      <c r="CJ431" s="457"/>
      <c r="CK431" s="457"/>
      <c r="CL431" s="457"/>
      <c r="CM431" s="457"/>
      <c r="CN431" s="457"/>
      <c r="CO431" s="457"/>
      <c r="CP431" s="457"/>
      <c r="CQ431" s="457"/>
      <c r="CR431" s="457"/>
      <c r="CS431" s="457"/>
      <c r="CT431" s="457"/>
      <c r="CU431" s="457"/>
      <c r="CV431" s="457"/>
      <c r="CW431" s="457"/>
      <c r="CX431" s="457"/>
      <c r="CY431" s="457"/>
      <c r="CZ431" s="457"/>
      <c r="DA431" s="457"/>
      <c r="DB431" s="457"/>
      <c r="DC431" s="457"/>
      <c r="DD431" s="457"/>
      <c r="DE431" s="457"/>
      <c r="DF431" s="457"/>
      <c r="DG431" s="457"/>
      <c r="DH431" s="457"/>
      <c r="DI431" s="457"/>
      <c r="DJ431" s="457"/>
      <c r="DK431" s="457"/>
      <c r="DL431" s="457"/>
      <c r="DM431" s="457"/>
      <c r="DN431" s="457"/>
      <c r="DO431" s="457"/>
      <c r="DP431" s="457"/>
      <c r="DQ431" s="457"/>
      <c r="DR431" s="457"/>
      <c r="DS431" s="457"/>
      <c r="DT431" s="457"/>
      <c r="DU431" s="457"/>
      <c r="DV431" s="457"/>
      <c r="DW431" s="457"/>
      <c r="DX431" s="457"/>
      <c r="DY431" s="362"/>
    </row>
    <row r="432" spans="1:130">
      <c r="A432" s="362"/>
      <c r="B432" s="457"/>
      <c r="C432" s="457"/>
      <c r="D432" s="457"/>
      <c r="E432" s="457"/>
      <c r="F432" s="457"/>
      <c r="G432" s="457"/>
      <c r="H432" s="457"/>
      <c r="I432" s="457"/>
      <c r="J432" s="457"/>
      <c r="K432" s="457"/>
      <c r="L432" s="457"/>
      <c r="M432" s="457"/>
      <c r="N432" s="457"/>
      <c r="O432" s="457"/>
      <c r="P432" s="457"/>
      <c r="Q432" s="457"/>
      <c r="R432" s="457"/>
      <c r="S432" s="457"/>
      <c r="T432" s="457"/>
      <c r="U432" s="457"/>
      <c r="V432" s="457"/>
      <c r="W432" s="457"/>
      <c r="X432" s="457"/>
      <c r="Y432" s="457"/>
      <c r="Z432" s="457"/>
      <c r="AA432" s="457"/>
      <c r="AB432" s="457"/>
      <c r="AC432" s="457"/>
      <c r="AD432" s="457"/>
      <c r="AE432" s="457"/>
      <c r="AF432" s="457"/>
      <c r="AG432" s="457"/>
      <c r="AH432" s="457"/>
      <c r="AI432" s="457"/>
      <c r="AJ432" s="457"/>
      <c r="AK432" s="457"/>
      <c r="AL432" s="457"/>
      <c r="AM432" s="457"/>
      <c r="AN432" s="457"/>
      <c r="AO432" s="457"/>
      <c r="AP432" s="457"/>
      <c r="AQ432" s="457"/>
      <c r="AR432" s="457"/>
      <c r="AS432" s="457"/>
      <c r="AT432" s="457"/>
      <c r="AU432" s="457"/>
      <c r="AV432" s="457"/>
      <c r="AW432" s="457"/>
      <c r="AX432" s="457"/>
      <c r="AY432" s="457"/>
      <c r="AZ432" s="457"/>
      <c r="BA432" s="457"/>
      <c r="BB432" s="457"/>
      <c r="BC432" s="457"/>
      <c r="BD432" s="457"/>
      <c r="BE432" s="457"/>
      <c r="BF432" s="457"/>
      <c r="BG432" s="457"/>
      <c r="BH432" s="457"/>
      <c r="BI432" s="457"/>
      <c r="BJ432" s="457"/>
      <c r="BK432" s="457"/>
      <c r="BL432" s="457"/>
      <c r="BM432" s="457"/>
      <c r="BN432" s="457"/>
      <c r="BO432" s="457"/>
      <c r="BP432" s="457"/>
      <c r="BQ432" s="457"/>
      <c r="BR432" s="457"/>
      <c r="BS432" s="457"/>
      <c r="BT432" s="457"/>
      <c r="BU432" s="457"/>
      <c r="BV432" s="457"/>
      <c r="BW432" s="457"/>
      <c r="BX432" s="457"/>
      <c r="BY432" s="457"/>
      <c r="BZ432" s="457"/>
      <c r="CA432" s="457"/>
      <c r="CB432" s="457"/>
      <c r="CC432" s="457"/>
      <c r="CD432" s="457"/>
      <c r="CE432" s="457"/>
      <c r="CF432" s="457"/>
      <c r="CG432" s="457"/>
      <c r="CH432" s="457"/>
      <c r="CI432" s="457"/>
      <c r="CJ432" s="457"/>
      <c r="CK432" s="457"/>
      <c r="CL432" s="457"/>
      <c r="CM432" s="457"/>
      <c r="CN432" s="457"/>
      <c r="CO432" s="457"/>
      <c r="CP432" s="457"/>
      <c r="CQ432" s="457"/>
      <c r="CR432" s="457"/>
      <c r="CS432" s="457"/>
      <c r="CT432" s="457"/>
      <c r="CU432" s="457"/>
      <c r="CV432" s="457"/>
      <c r="CW432" s="457"/>
      <c r="CX432" s="457"/>
      <c r="CY432" s="457"/>
      <c r="CZ432" s="457"/>
      <c r="DA432" s="457"/>
      <c r="DB432" s="457"/>
      <c r="DC432" s="457"/>
      <c r="DD432" s="457"/>
      <c r="DE432" s="457"/>
      <c r="DF432" s="457"/>
      <c r="DG432" s="457"/>
      <c r="DH432" s="457"/>
      <c r="DI432" s="457"/>
      <c r="DJ432" s="457"/>
      <c r="DK432" s="457"/>
      <c r="DL432" s="457"/>
      <c r="DM432" s="457"/>
      <c r="DN432" s="457"/>
      <c r="DO432" s="457"/>
      <c r="DP432" s="457"/>
      <c r="DQ432" s="457"/>
      <c r="DR432" s="457"/>
      <c r="DS432" s="457"/>
      <c r="DT432" s="457"/>
      <c r="DU432" s="457"/>
      <c r="DV432" s="457"/>
      <c r="DW432" s="457"/>
      <c r="DX432" s="457"/>
      <c r="DY432" s="362"/>
    </row>
    <row r="433" spans="1:129">
      <c r="A433" s="362"/>
      <c r="B433" s="457"/>
      <c r="C433" s="457"/>
      <c r="D433" s="457"/>
      <c r="E433" s="457"/>
      <c r="F433" s="457"/>
      <c r="G433" s="457"/>
      <c r="H433" s="457"/>
      <c r="I433" s="457"/>
      <c r="J433" s="457"/>
      <c r="K433" s="457"/>
      <c r="L433" s="457"/>
      <c r="M433" s="457"/>
      <c r="N433" s="457"/>
      <c r="O433" s="457"/>
      <c r="P433" s="457"/>
      <c r="Q433" s="457"/>
      <c r="R433" s="457"/>
      <c r="S433" s="457"/>
      <c r="T433" s="457"/>
      <c r="U433" s="457"/>
      <c r="V433" s="457"/>
      <c r="W433" s="457"/>
      <c r="X433" s="457"/>
      <c r="Y433" s="457"/>
      <c r="Z433" s="457"/>
      <c r="AA433" s="457"/>
      <c r="AB433" s="457"/>
      <c r="AC433" s="457"/>
      <c r="AD433" s="457"/>
      <c r="AE433" s="457"/>
      <c r="AF433" s="457"/>
      <c r="AG433" s="457"/>
      <c r="AH433" s="457"/>
      <c r="AI433" s="457"/>
      <c r="AJ433" s="457"/>
      <c r="AK433" s="457"/>
      <c r="AL433" s="457"/>
      <c r="AM433" s="457"/>
      <c r="AN433" s="457"/>
      <c r="AO433" s="457"/>
      <c r="AP433" s="457"/>
      <c r="AQ433" s="457"/>
      <c r="AR433" s="457"/>
      <c r="AS433" s="457"/>
      <c r="AT433" s="457"/>
      <c r="AU433" s="457"/>
      <c r="AV433" s="457"/>
      <c r="AW433" s="457"/>
      <c r="AX433" s="457"/>
      <c r="AY433" s="457"/>
      <c r="AZ433" s="457"/>
      <c r="BA433" s="457"/>
      <c r="BB433" s="457"/>
      <c r="BC433" s="457"/>
      <c r="BD433" s="457"/>
      <c r="BE433" s="457"/>
      <c r="BF433" s="457"/>
      <c r="BG433" s="457"/>
      <c r="BH433" s="457"/>
      <c r="BI433" s="457"/>
      <c r="BJ433" s="457"/>
      <c r="BK433" s="457"/>
      <c r="BL433" s="457"/>
      <c r="BM433" s="457"/>
      <c r="BN433" s="457"/>
      <c r="BO433" s="457"/>
      <c r="BP433" s="457"/>
      <c r="BQ433" s="457"/>
      <c r="BR433" s="457"/>
      <c r="BS433" s="457"/>
      <c r="BT433" s="457"/>
      <c r="BU433" s="457"/>
      <c r="BV433" s="457"/>
      <c r="BW433" s="457"/>
      <c r="BX433" s="457"/>
      <c r="BY433" s="457"/>
      <c r="BZ433" s="457"/>
      <c r="CA433" s="457"/>
      <c r="CB433" s="457"/>
      <c r="CC433" s="457"/>
      <c r="CD433" s="457"/>
      <c r="CE433" s="457"/>
      <c r="CF433" s="457"/>
      <c r="CG433" s="457"/>
      <c r="CH433" s="457"/>
      <c r="CI433" s="457"/>
      <c r="CJ433" s="457"/>
      <c r="CK433" s="457"/>
      <c r="CL433" s="457"/>
      <c r="CM433" s="457"/>
      <c r="CN433" s="457"/>
      <c r="CO433" s="457"/>
      <c r="CP433" s="457"/>
      <c r="CQ433" s="457"/>
      <c r="CR433" s="457"/>
      <c r="CS433" s="457"/>
      <c r="CT433" s="457"/>
      <c r="CU433" s="457"/>
      <c r="CV433" s="457"/>
      <c r="CW433" s="457"/>
      <c r="CX433" s="457"/>
      <c r="CY433" s="457"/>
      <c r="CZ433" s="457"/>
      <c r="DA433" s="457"/>
      <c r="DB433" s="457"/>
      <c r="DC433" s="457"/>
      <c r="DD433" s="457"/>
      <c r="DE433" s="457"/>
      <c r="DF433" s="457"/>
      <c r="DG433" s="457"/>
      <c r="DH433" s="457"/>
      <c r="DI433" s="457"/>
      <c r="DJ433" s="457"/>
      <c r="DK433" s="457"/>
      <c r="DL433" s="457"/>
      <c r="DM433" s="457"/>
      <c r="DN433" s="457"/>
      <c r="DO433" s="457"/>
      <c r="DP433" s="457"/>
      <c r="DQ433" s="457"/>
      <c r="DR433" s="457"/>
      <c r="DS433" s="457"/>
      <c r="DT433" s="457"/>
      <c r="DU433" s="457"/>
      <c r="DV433" s="457"/>
      <c r="DW433" s="457"/>
      <c r="DX433" s="457"/>
      <c r="DY433" s="362"/>
    </row>
    <row r="434" spans="1:129">
      <c r="A434" s="362"/>
      <c r="B434" s="457"/>
      <c r="C434" s="457"/>
      <c r="D434" s="457"/>
      <c r="E434" s="457"/>
      <c r="F434" s="457"/>
      <c r="G434" s="457"/>
      <c r="H434" s="457"/>
      <c r="I434" s="457"/>
      <c r="J434" s="457"/>
      <c r="K434" s="457"/>
      <c r="L434" s="457"/>
      <c r="M434" s="457"/>
      <c r="N434" s="457"/>
      <c r="O434" s="457"/>
      <c r="P434" s="457"/>
      <c r="Q434" s="457"/>
      <c r="R434" s="457"/>
      <c r="S434" s="457"/>
      <c r="T434" s="457"/>
      <c r="U434" s="457"/>
      <c r="V434" s="457"/>
      <c r="W434" s="457"/>
      <c r="X434" s="457"/>
      <c r="Y434" s="457"/>
      <c r="Z434" s="457"/>
      <c r="AA434" s="457"/>
      <c r="AB434" s="457"/>
      <c r="AC434" s="457"/>
      <c r="AD434" s="457"/>
      <c r="AE434" s="457"/>
      <c r="AF434" s="457"/>
      <c r="AG434" s="457"/>
      <c r="AH434" s="457"/>
      <c r="AI434" s="457"/>
      <c r="AJ434" s="457"/>
      <c r="AK434" s="457"/>
      <c r="AL434" s="457"/>
      <c r="AM434" s="457"/>
      <c r="AN434" s="457"/>
      <c r="AO434" s="457"/>
      <c r="AP434" s="457"/>
      <c r="AQ434" s="457"/>
      <c r="AR434" s="457"/>
      <c r="AS434" s="457"/>
      <c r="AT434" s="457"/>
      <c r="AU434" s="457"/>
      <c r="AV434" s="457"/>
      <c r="AW434" s="457"/>
      <c r="AX434" s="457"/>
      <c r="AY434" s="457"/>
      <c r="AZ434" s="457"/>
      <c r="BA434" s="457"/>
      <c r="BB434" s="457"/>
      <c r="BC434" s="457"/>
      <c r="BD434" s="457"/>
      <c r="BE434" s="457"/>
      <c r="BF434" s="457"/>
      <c r="BG434" s="457"/>
      <c r="BH434" s="457"/>
      <c r="BI434" s="457"/>
      <c r="BJ434" s="457"/>
      <c r="BK434" s="457"/>
      <c r="BL434" s="457"/>
      <c r="BM434" s="457"/>
      <c r="BN434" s="457"/>
      <c r="BO434" s="457"/>
      <c r="BP434" s="457"/>
      <c r="BQ434" s="457"/>
      <c r="BR434" s="457"/>
      <c r="BS434" s="457"/>
      <c r="BT434" s="457"/>
      <c r="BU434" s="457"/>
      <c r="BV434" s="457"/>
      <c r="BW434" s="457"/>
      <c r="BX434" s="457"/>
      <c r="BY434" s="457"/>
      <c r="BZ434" s="457"/>
      <c r="CA434" s="457"/>
      <c r="CB434" s="457"/>
      <c r="CC434" s="457"/>
      <c r="CD434" s="457"/>
      <c r="CE434" s="457"/>
      <c r="CF434" s="457"/>
      <c r="CG434" s="457"/>
      <c r="CH434" s="457"/>
      <c r="CI434" s="457"/>
      <c r="CJ434" s="457"/>
      <c r="CK434" s="457"/>
      <c r="CL434" s="457"/>
      <c r="CM434" s="457"/>
      <c r="CN434" s="457"/>
      <c r="CO434" s="457"/>
      <c r="CP434" s="457"/>
      <c r="CQ434" s="457"/>
      <c r="CR434" s="457"/>
      <c r="CS434" s="457"/>
      <c r="CT434" s="457"/>
      <c r="CU434" s="457"/>
      <c r="CV434" s="457"/>
      <c r="CW434" s="457"/>
      <c r="CX434" s="457"/>
      <c r="CY434" s="457"/>
      <c r="CZ434" s="457"/>
      <c r="DA434" s="457"/>
      <c r="DB434" s="457"/>
      <c r="DC434" s="457"/>
      <c r="DD434" s="457"/>
      <c r="DE434" s="457"/>
      <c r="DF434" s="457"/>
      <c r="DG434" s="457"/>
      <c r="DH434" s="457"/>
      <c r="DI434" s="457"/>
      <c r="DJ434" s="457"/>
      <c r="DK434" s="457"/>
      <c r="DL434" s="457"/>
      <c r="DM434" s="457"/>
      <c r="DN434" s="457"/>
      <c r="DO434" s="457"/>
      <c r="DP434" s="457"/>
      <c r="DQ434" s="457"/>
      <c r="DR434" s="457"/>
      <c r="DS434" s="457"/>
      <c r="DT434" s="457"/>
      <c r="DU434" s="457"/>
      <c r="DV434" s="457"/>
      <c r="DW434" s="457"/>
      <c r="DX434" s="457"/>
      <c r="DY434" s="362"/>
    </row>
    <row r="435" spans="1:129">
      <c r="A435" s="362"/>
      <c r="B435" s="457"/>
      <c r="C435" s="457"/>
      <c r="D435" s="457"/>
      <c r="E435" s="457"/>
      <c r="F435" s="457"/>
      <c r="G435" s="457"/>
      <c r="H435" s="457"/>
      <c r="I435" s="457"/>
      <c r="J435" s="457"/>
      <c r="K435" s="457"/>
      <c r="L435" s="457"/>
      <c r="M435" s="457"/>
      <c r="N435" s="457"/>
      <c r="O435" s="457"/>
      <c r="P435" s="457"/>
      <c r="Q435" s="457"/>
      <c r="R435" s="457"/>
      <c r="S435" s="457"/>
      <c r="T435" s="457"/>
      <c r="U435" s="457"/>
      <c r="V435" s="457"/>
      <c r="W435" s="457"/>
      <c r="X435" s="457"/>
      <c r="Y435" s="457"/>
      <c r="Z435" s="457"/>
      <c r="AA435" s="457"/>
      <c r="AB435" s="457"/>
      <c r="AC435" s="457"/>
      <c r="AD435" s="457"/>
      <c r="AE435" s="457"/>
      <c r="AF435" s="457"/>
      <c r="AG435" s="457"/>
      <c r="AH435" s="457"/>
      <c r="AI435" s="457"/>
      <c r="AJ435" s="457"/>
      <c r="AK435" s="457"/>
      <c r="AL435" s="457"/>
      <c r="AM435" s="457"/>
      <c r="AN435" s="457"/>
      <c r="AO435" s="457"/>
      <c r="AP435" s="457"/>
      <c r="AQ435" s="457"/>
      <c r="AR435" s="457"/>
      <c r="AS435" s="457"/>
      <c r="AT435" s="457"/>
      <c r="AU435" s="457"/>
      <c r="AV435" s="457"/>
      <c r="AW435" s="457"/>
      <c r="AX435" s="457"/>
      <c r="AY435" s="457"/>
      <c r="AZ435" s="457"/>
      <c r="BA435" s="457"/>
      <c r="BB435" s="457"/>
      <c r="BC435" s="457"/>
      <c r="BD435" s="457"/>
      <c r="BE435" s="457"/>
      <c r="BF435" s="457"/>
      <c r="BG435" s="457"/>
      <c r="BH435" s="457"/>
      <c r="BI435" s="457"/>
      <c r="BJ435" s="457"/>
      <c r="BK435" s="457"/>
      <c r="BL435" s="457"/>
      <c r="BM435" s="457"/>
      <c r="BN435" s="457"/>
      <c r="BO435" s="457"/>
      <c r="BP435" s="457"/>
      <c r="BQ435" s="457"/>
      <c r="BR435" s="457"/>
      <c r="BS435" s="457"/>
      <c r="BT435" s="457"/>
      <c r="BU435" s="457"/>
      <c r="BV435" s="457"/>
      <c r="BW435" s="457"/>
      <c r="BX435" s="457"/>
      <c r="BY435" s="457"/>
      <c r="BZ435" s="457"/>
      <c r="CA435" s="457"/>
      <c r="CB435" s="457"/>
      <c r="CC435" s="457"/>
      <c r="CD435" s="457"/>
      <c r="CE435" s="457"/>
      <c r="CF435" s="457"/>
      <c r="CG435" s="457"/>
      <c r="CH435" s="457"/>
      <c r="CI435" s="457"/>
      <c r="CJ435" s="457"/>
      <c r="CK435" s="457"/>
      <c r="CL435" s="457"/>
      <c r="CM435" s="457"/>
      <c r="CN435" s="457"/>
      <c r="CO435" s="457"/>
      <c r="CP435" s="457"/>
      <c r="CQ435" s="457"/>
      <c r="CR435" s="457"/>
      <c r="CS435" s="457"/>
      <c r="CT435" s="457"/>
      <c r="CU435" s="457"/>
      <c r="CV435" s="457"/>
      <c r="CW435" s="457"/>
      <c r="CX435" s="457"/>
      <c r="CY435" s="457"/>
      <c r="CZ435" s="457"/>
      <c r="DA435" s="457"/>
      <c r="DB435" s="457"/>
      <c r="DC435" s="457"/>
      <c r="DD435" s="457"/>
      <c r="DE435" s="457"/>
      <c r="DF435" s="457"/>
      <c r="DG435" s="457"/>
      <c r="DH435" s="457"/>
      <c r="DI435" s="457"/>
      <c r="DJ435" s="457"/>
      <c r="DK435" s="457"/>
      <c r="DL435" s="457"/>
      <c r="DM435" s="457"/>
      <c r="DN435" s="457"/>
      <c r="DO435" s="457"/>
      <c r="DP435" s="457"/>
      <c r="DQ435" s="457"/>
      <c r="DR435" s="457"/>
      <c r="DS435" s="457"/>
      <c r="DT435" s="457"/>
      <c r="DU435" s="457"/>
      <c r="DV435" s="457"/>
      <c r="DW435" s="457"/>
      <c r="DX435" s="457"/>
      <c r="DY435" s="362"/>
    </row>
  </sheetData>
  <sheetProtection sheet="1" objects="1" scenarios="1"/>
  <sortState xmlns:xlrd2="http://schemas.microsoft.com/office/spreadsheetml/2017/richdata2" ref="A2:EA414">
    <sortCondition ref="A1:A414"/>
  </sortState>
  <pageMargins left="0.7" right="0.7" top="0.75" bottom="0.75" header="0.3" footer="0.3"/>
  <pageSetup paperSize="9" orientation="portrait" horizontalDpi="300" verticalDpi="300" r:id="rId1"/>
  <headerFooter>
    <oddHeader>&amp;C&amp;"Calibri"&amp;10&amp;K000000 OFFICIAL - HMG USE ONLY&amp;1#_x000D_</oddHeader>
    <oddFooter>&amp;C_x000D_&amp;1#&amp;"Calibri"&amp;10&amp;K000000 OFFICIAL - HMG USE ONLY</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4">
    <tabColor rgb="FF92D050"/>
  </sheetPr>
  <dimension ref="A1:EI414"/>
  <sheetViews>
    <sheetView showGridLines="0" zoomScale="80" zoomScaleNormal="80" workbookViewId="0">
      <pane xSplit="1" ySplit="1" topLeftCell="B2" activePane="bottomRight" state="frozen"/>
      <selection pane="bottomRight"/>
      <selection pane="bottomLeft"/>
      <selection pane="topRight"/>
    </sheetView>
  </sheetViews>
  <sheetFormatPr defaultColWidth="9.21875" defaultRowHeight="15.6"/>
  <cols>
    <col min="1" max="1" width="14" style="585" bestFit="1" customWidth="1"/>
    <col min="2" max="2" width="17.33203125" style="585" bestFit="1" customWidth="1"/>
    <col min="3" max="3" width="17.6640625" style="585" bestFit="1" customWidth="1"/>
    <col min="4" max="4" width="15.5546875" style="585" bestFit="1" customWidth="1"/>
    <col min="5" max="5" width="15.109375" style="585" bestFit="1" customWidth="1"/>
    <col min="6" max="6" width="15.44140625" style="585" bestFit="1" customWidth="1"/>
    <col min="7" max="7" width="13.21875" style="585" bestFit="1" customWidth="1"/>
    <col min="8" max="8" width="15.21875" style="585" bestFit="1" customWidth="1"/>
    <col min="9" max="9" width="15.5546875" style="585" bestFit="1" customWidth="1"/>
    <col min="10" max="10" width="13.33203125" style="585" bestFit="1" customWidth="1"/>
    <col min="11" max="11" width="17.109375" style="585" bestFit="1" customWidth="1"/>
    <col min="12" max="12" width="17.44140625" style="585" bestFit="1" customWidth="1"/>
    <col min="13" max="13" width="15.33203125" style="585" bestFit="1" customWidth="1"/>
    <col min="14" max="14" width="15.77734375" style="585" bestFit="1" customWidth="1"/>
    <col min="15" max="15" width="21.6640625" style="585" bestFit="1" customWidth="1"/>
    <col min="16" max="16" width="13.88671875" style="585" bestFit="1" customWidth="1"/>
    <col min="17" max="17" width="15.77734375" style="585" bestFit="1" customWidth="1"/>
    <col min="18" max="18" width="16.109375" style="585" bestFit="1" customWidth="1"/>
    <col min="19" max="19" width="13.88671875" style="585" bestFit="1" customWidth="1"/>
    <col min="20" max="20" width="18.44140625" style="585" bestFit="1" customWidth="1"/>
    <col min="21" max="21" width="18.77734375" style="585" bestFit="1" customWidth="1"/>
    <col min="22" max="22" width="16.6640625" style="585" bestFit="1" customWidth="1"/>
    <col min="23" max="23" width="23.5546875" style="585" bestFit="1" customWidth="1"/>
    <col min="24" max="24" width="23.88671875" style="585" bestFit="1" customWidth="1"/>
    <col min="25" max="25" width="16.21875" style="585" bestFit="1" customWidth="1"/>
    <col min="26" max="26" width="18.21875" style="585" bestFit="1" customWidth="1"/>
    <col min="27" max="27" width="18.5546875" style="585" bestFit="1" customWidth="1"/>
    <col min="28" max="28" width="16.44140625" style="585" bestFit="1" customWidth="1"/>
    <col min="29" max="29" width="20.6640625" style="585" bestFit="1" customWidth="1"/>
    <col min="30" max="30" width="21" style="585" bestFit="1" customWidth="1"/>
    <col min="31" max="31" width="18.77734375" style="585" bestFit="1" customWidth="1"/>
    <col min="32" max="32" width="16.77734375" style="585" bestFit="1" customWidth="1"/>
    <col min="33" max="33" width="17.109375" style="585" bestFit="1" customWidth="1"/>
    <col min="34" max="34" width="15" style="585" bestFit="1" customWidth="1"/>
    <col min="35" max="35" width="13.109375" style="585" bestFit="1" customWidth="1"/>
    <col min="36" max="36" width="13.44140625" style="585" bestFit="1" customWidth="1"/>
    <col min="37" max="37" width="11.33203125" style="585" bestFit="1" customWidth="1"/>
    <col min="38" max="38" width="13.21875" style="585" bestFit="1" customWidth="1"/>
    <col min="39" max="39" width="13.5546875" style="585" bestFit="1" customWidth="1"/>
    <col min="40" max="40" width="11.44140625" style="585" bestFit="1" customWidth="1"/>
    <col min="41" max="41" width="15.109375" style="585" bestFit="1" customWidth="1"/>
    <col min="42" max="42" width="15.44140625" style="585" bestFit="1" customWidth="1"/>
    <col min="43" max="43" width="13.21875" style="585" bestFit="1" customWidth="1"/>
    <col min="44" max="44" width="13.44140625" style="585" bestFit="1" customWidth="1"/>
    <col min="45" max="45" width="13.77734375" style="585" bestFit="1" customWidth="1"/>
    <col min="46" max="46" width="11.6640625" style="585" bestFit="1" customWidth="1"/>
    <col min="47" max="47" width="14" style="585" bestFit="1" customWidth="1"/>
    <col min="48" max="48" width="14.33203125" style="585" bestFit="1" customWidth="1"/>
    <col min="49" max="49" width="12.21875" style="585" bestFit="1" customWidth="1"/>
    <col min="50" max="50" width="14.44140625" style="585" bestFit="1" customWidth="1"/>
    <col min="51" max="51" width="14.88671875" style="585" bestFit="1" customWidth="1"/>
    <col min="52" max="52" width="12.6640625" style="585" bestFit="1" customWidth="1"/>
    <col min="53" max="53" width="13.44140625" style="585" bestFit="1" customWidth="1"/>
    <col min="54" max="54" width="13.77734375" style="585" bestFit="1" customWidth="1"/>
    <col min="55" max="55" width="11.6640625" style="585" bestFit="1" customWidth="1"/>
    <col min="56" max="56" width="13.33203125" style="585" bestFit="1" customWidth="1"/>
    <col min="57" max="57" width="13.6640625" style="585" bestFit="1" customWidth="1"/>
    <col min="58" max="58" width="11.5546875" style="585" bestFit="1" customWidth="1"/>
    <col min="59" max="59" width="15" style="585" bestFit="1" customWidth="1"/>
    <col min="60" max="60" width="15.33203125" style="585" bestFit="1" customWidth="1"/>
    <col min="61" max="61" width="13.109375" style="585" bestFit="1" customWidth="1"/>
    <col min="62" max="62" width="14.33203125" style="585" bestFit="1" customWidth="1"/>
    <col min="63" max="63" width="14.6640625" style="585" bestFit="1" customWidth="1"/>
    <col min="64" max="64" width="12.5546875" style="585" bestFit="1" customWidth="1"/>
    <col min="65" max="65" width="16" style="585" bestFit="1" customWidth="1"/>
    <col min="66" max="66" width="16.33203125" style="585" bestFit="1" customWidth="1"/>
    <col min="67" max="67" width="14.109375" style="585" bestFit="1" customWidth="1"/>
    <col min="68" max="68" width="16.44140625" style="585" bestFit="1" customWidth="1"/>
    <col min="69" max="69" width="16.77734375" style="585" bestFit="1" customWidth="1"/>
    <col min="70" max="70" width="14.5546875" style="585" bestFit="1" customWidth="1"/>
    <col min="71" max="71" width="14.6640625" style="585" bestFit="1" customWidth="1"/>
    <col min="72" max="72" width="15.109375" style="585" bestFit="1" customWidth="1"/>
    <col min="73" max="73" width="12.88671875" style="585" bestFit="1" customWidth="1"/>
    <col min="74" max="74" width="16.77734375" style="585" bestFit="1" customWidth="1"/>
    <col min="75" max="75" width="17.109375" style="585" bestFit="1" customWidth="1"/>
    <col min="76" max="76" width="15" style="585" bestFit="1" customWidth="1"/>
    <col min="77" max="77" width="16.109375" style="585" bestFit="1" customWidth="1"/>
    <col min="78" max="78" width="16.44140625" style="585" bestFit="1" customWidth="1"/>
    <col min="79" max="79" width="14.21875" style="585" bestFit="1" customWidth="1"/>
    <col min="80" max="80" width="14" style="585" bestFit="1" customWidth="1"/>
    <col min="81" max="81" width="14.33203125" style="585" bestFit="1" customWidth="1"/>
    <col min="82" max="82" width="12.21875" style="585" bestFit="1" customWidth="1"/>
    <col min="83" max="83" width="13.6640625" style="585" bestFit="1" customWidth="1"/>
    <col min="84" max="84" width="14" style="585" bestFit="1" customWidth="1"/>
    <col min="85" max="85" width="11.88671875" style="585" bestFit="1" customWidth="1"/>
    <col min="86" max="86" width="15.109375" style="585" bestFit="1" customWidth="1"/>
    <col min="87" max="87" width="15.44140625" style="585" bestFit="1" customWidth="1"/>
    <col min="88" max="88" width="13.21875" style="585" bestFit="1" customWidth="1"/>
    <col min="89" max="89" width="14.109375" style="585" bestFit="1" customWidth="1"/>
    <col min="90" max="90" width="14.44140625" style="585" bestFit="1" customWidth="1"/>
    <col min="91" max="91" width="12.33203125" style="585" bestFit="1" customWidth="1"/>
    <col min="92" max="92" width="14.33203125" style="585" bestFit="1" customWidth="1"/>
    <col min="93" max="93" width="14.6640625" style="585" bestFit="1" customWidth="1"/>
    <col min="94" max="94" width="12.5546875" style="585" bestFit="1" customWidth="1"/>
    <col min="95" max="95" width="15" style="585" bestFit="1" customWidth="1"/>
    <col min="96" max="96" width="15.33203125" style="585" bestFit="1" customWidth="1"/>
    <col min="97" max="97" width="13.109375" style="585" bestFit="1" customWidth="1"/>
    <col min="98" max="98" width="14.88671875" style="585" bestFit="1" customWidth="1"/>
    <col min="99" max="99" width="15.21875" style="585" bestFit="1" customWidth="1"/>
    <col min="100" max="100" width="13" style="585" bestFit="1" customWidth="1"/>
    <col min="101" max="101" width="14.5546875" style="585" bestFit="1" customWidth="1"/>
    <col min="102" max="102" width="15" style="585" bestFit="1" customWidth="1"/>
    <col min="103" max="103" width="12.77734375" style="585" bestFit="1" customWidth="1"/>
    <col min="104" max="106" width="12.77734375" style="585" customWidth="1"/>
    <col min="107" max="107" width="13.6640625" style="585" bestFit="1" customWidth="1"/>
    <col min="108" max="108" width="14" style="585" bestFit="1" customWidth="1"/>
    <col min="109" max="109" width="11.88671875" style="585" bestFit="1" customWidth="1"/>
    <col min="110" max="110" width="13.21875" style="585" bestFit="1" customWidth="1"/>
    <col min="111" max="111" width="13.5546875" style="585" bestFit="1" customWidth="1"/>
    <col min="112" max="112" width="11.44140625" style="585" bestFit="1" customWidth="1"/>
    <col min="113" max="113" width="14.109375" style="585" bestFit="1" customWidth="1"/>
    <col min="114" max="114" width="14.44140625" style="585" bestFit="1" customWidth="1"/>
    <col min="115" max="115" width="12.33203125" style="585" bestFit="1" customWidth="1"/>
    <col min="116" max="116" width="17.77734375" style="585" bestFit="1" customWidth="1"/>
    <col min="117" max="117" width="18.109375" style="585" bestFit="1" customWidth="1"/>
    <col min="118" max="118" width="16" style="585" bestFit="1" customWidth="1"/>
    <col min="119" max="119" width="14.88671875" style="585" bestFit="1" customWidth="1"/>
    <col min="120" max="120" width="15.21875" style="585" bestFit="1" customWidth="1"/>
    <col min="121" max="121" width="13" style="585" bestFit="1" customWidth="1"/>
    <col min="122" max="122" width="24.88671875" style="589" bestFit="1" customWidth="1"/>
    <col min="123" max="123" width="8.6640625" style="589" bestFit="1" customWidth="1"/>
    <col min="124" max="124" width="27" style="589" bestFit="1" customWidth="1"/>
    <col min="125" max="125" width="11.21875" style="589" bestFit="1" customWidth="1"/>
    <col min="126" max="126" width="12.44140625" style="589" bestFit="1" customWidth="1"/>
    <col min="127" max="127" width="17.77734375" style="589" bestFit="1" customWidth="1"/>
    <col min="128" max="128" width="12.88671875" style="589" bestFit="1" customWidth="1"/>
    <col min="129" max="129" width="17.5546875" style="589" bestFit="1" customWidth="1"/>
    <col min="130" max="130" width="9.77734375" style="589" bestFit="1" customWidth="1"/>
    <col min="131" max="131" width="12" style="589" bestFit="1" customWidth="1"/>
    <col min="132" max="132" width="9.88671875" style="589" bestFit="1" customWidth="1"/>
    <col min="133" max="16384" width="9.21875" style="585"/>
  </cols>
  <sheetData>
    <row r="1" spans="1:139">
      <c r="A1" s="362" t="s">
        <v>3320</v>
      </c>
      <c r="B1" s="362" t="s">
        <v>679</v>
      </c>
      <c r="C1" s="362" t="s">
        <v>691</v>
      </c>
      <c r="D1" s="362" t="s">
        <v>700</v>
      </c>
      <c r="E1" s="362" t="s">
        <v>708</v>
      </c>
      <c r="F1" s="362" t="s">
        <v>716</v>
      </c>
      <c r="G1" s="362" t="s">
        <v>724</v>
      </c>
      <c r="H1" s="362" t="s">
        <v>732</v>
      </c>
      <c r="I1" s="362" t="s">
        <v>740</v>
      </c>
      <c r="J1" s="362" t="s">
        <v>748</v>
      </c>
      <c r="K1" s="362" t="s">
        <v>756</v>
      </c>
      <c r="L1" s="362" t="s">
        <v>764</v>
      </c>
      <c r="M1" s="362" t="s">
        <v>772</v>
      </c>
      <c r="N1" s="362" t="s">
        <v>780</v>
      </c>
      <c r="O1" s="362" t="s">
        <v>788</v>
      </c>
      <c r="P1" s="362" t="s">
        <v>796</v>
      </c>
      <c r="Q1" s="362" t="s">
        <v>804</v>
      </c>
      <c r="R1" s="362" t="s">
        <v>812</v>
      </c>
      <c r="S1" s="362" t="s">
        <v>820</v>
      </c>
      <c r="T1" s="362" t="s">
        <v>828</v>
      </c>
      <c r="U1" s="362" t="s">
        <v>836</v>
      </c>
      <c r="V1" s="362" t="s">
        <v>844</v>
      </c>
      <c r="W1" s="362" t="s">
        <v>852</v>
      </c>
      <c r="X1" s="362" t="s">
        <v>860</v>
      </c>
      <c r="Y1" s="362" t="s">
        <v>868</v>
      </c>
      <c r="Z1" s="362" t="s">
        <v>876</v>
      </c>
      <c r="AA1" s="362" t="s">
        <v>884</v>
      </c>
      <c r="AB1" s="362" t="s">
        <v>3219</v>
      </c>
      <c r="AC1" s="362" t="s">
        <v>3220</v>
      </c>
      <c r="AD1" s="362" t="s">
        <v>3221</v>
      </c>
      <c r="AE1" s="362" t="s">
        <v>3222</v>
      </c>
      <c r="AF1" s="362" t="s">
        <v>3223</v>
      </c>
      <c r="AG1" s="362" t="s">
        <v>3224</v>
      </c>
      <c r="AH1" s="362" t="s">
        <v>3225</v>
      </c>
      <c r="AI1" s="362" t="s">
        <v>3226</v>
      </c>
      <c r="AJ1" s="362" t="s">
        <v>3227</v>
      </c>
      <c r="AK1" s="362" t="s">
        <v>3228</v>
      </c>
      <c r="AL1" s="362" t="s">
        <v>3229</v>
      </c>
      <c r="AM1" s="362" t="s">
        <v>3230</v>
      </c>
      <c r="AN1" s="362" t="s">
        <v>3231</v>
      </c>
      <c r="AO1" s="362" t="s">
        <v>3232</v>
      </c>
      <c r="AP1" s="362" t="s">
        <v>3233</v>
      </c>
      <c r="AQ1" s="362" t="s">
        <v>3234</v>
      </c>
      <c r="AR1" s="362" t="s">
        <v>3235</v>
      </c>
      <c r="AS1" s="362" t="s">
        <v>3236</v>
      </c>
      <c r="AT1" s="362" t="s">
        <v>3237</v>
      </c>
      <c r="AU1" s="362" t="s">
        <v>3238</v>
      </c>
      <c r="AV1" s="362" t="s">
        <v>3239</v>
      </c>
      <c r="AW1" s="362" t="s">
        <v>3240</v>
      </c>
      <c r="AX1" s="362" t="s">
        <v>3241</v>
      </c>
      <c r="AY1" s="362" t="s">
        <v>3242</v>
      </c>
      <c r="AZ1" s="362" t="s">
        <v>3243</v>
      </c>
      <c r="BA1" s="362" t="s">
        <v>3244</v>
      </c>
      <c r="BB1" s="362" t="s">
        <v>3245</v>
      </c>
      <c r="BC1" s="362" t="s">
        <v>3246</v>
      </c>
      <c r="BD1" s="362" t="s">
        <v>3247</v>
      </c>
      <c r="BE1" s="362" t="s">
        <v>3248</v>
      </c>
      <c r="BF1" s="362" t="s">
        <v>3249</v>
      </c>
      <c r="BG1" s="362" t="s">
        <v>3250</v>
      </c>
      <c r="BH1" s="362" t="s">
        <v>3251</v>
      </c>
      <c r="BI1" s="362" t="s">
        <v>3252</v>
      </c>
      <c r="BJ1" s="362" t="s">
        <v>3253</v>
      </c>
      <c r="BK1" s="362" t="s">
        <v>3254</v>
      </c>
      <c r="BL1" s="362" t="s">
        <v>3255</v>
      </c>
      <c r="BM1" s="362" t="s">
        <v>3256</v>
      </c>
      <c r="BN1" s="362" t="s">
        <v>3257</v>
      </c>
      <c r="BO1" s="362" t="s">
        <v>3258</v>
      </c>
      <c r="BP1" s="362" t="s">
        <v>3259</v>
      </c>
      <c r="BQ1" s="362" t="s">
        <v>3260</v>
      </c>
      <c r="BR1" s="362" t="s">
        <v>3261</v>
      </c>
      <c r="BS1" s="362" t="s">
        <v>3262</v>
      </c>
      <c r="BT1" s="362" t="s">
        <v>3263</v>
      </c>
      <c r="BU1" s="362" t="s">
        <v>3264</v>
      </c>
      <c r="BV1" s="362" t="s">
        <v>3265</v>
      </c>
      <c r="BW1" s="362" t="s">
        <v>3266</v>
      </c>
      <c r="BX1" s="362" t="s">
        <v>3267</v>
      </c>
      <c r="BY1" s="362" t="s">
        <v>3268</v>
      </c>
      <c r="BZ1" s="362" t="s">
        <v>3269</v>
      </c>
      <c r="CA1" s="362" t="s">
        <v>3270</v>
      </c>
      <c r="CB1" s="362" t="s">
        <v>3271</v>
      </c>
      <c r="CC1" s="362" t="s">
        <v>3272</v>
      </c>
      <c r="CD1" s="362" t="s">
        <v>3273</v>
      </c>
      <c r="CE1" s="362" t="s">
        <v>3274</v>
      </c>
      <c r="CF1" s="362" t="s">
        <v>3275</v>
      </c>
      <c r="CG1" s="362" t="s">
        <v>3276</v>
      </c>
      <c r="CH1" s="362" t="s">
        <v>3277</v>
      </c>
      <c r="CI1" s="362" t="s">
        <v>3278</v>
      </c>
      <c r="CJ1" s="362" t="s">
        <v>3279</v>
      </c>
      <c r="CK1" s="362" t="s">
        <v>3280</v>
      </c>
      <c r="CL1" s="362" t="s">
        <v>3281</v>
      </c>
      <c r="CM1" s="362" t="s">
        <v>3282</v>
      </c>
      <c r="CN1" s="362" t="s">
        <v>3283</v>
      </c>
      <c r="CO1" s="362" t="s">
        <v>3284</v>
      </c>
      <c r="CP1" s="362" t="s">
        <v>3285</v>
      </c>
      <c r="CQ1" s="362" t="s">
        <v>3286</v>
      </c>
      <c r="CR1" s="362" t="s">
        <v>3287</v>
      </c>
      <c r="CS1" s="362" t="s">
        <v>3288</v>
      </c>
      <c r="CT1" s="362" t="s">
        <v>3289</v>
      </c>
      <c r="CU1" s="362" t="s">
        <v>3290</v>
      </c>
      <c r="CV1" s="362" t="s">
        <v>3291</v>
      </c>
      <c r="CW1" s="362" t="s">
        <v>3292</v>
      </c>
      <c r="CX1" s="362" t="s">
        <v>3293</v>
      </c>
      <c r="CY1" s="362" t="s">
        <v>3294</v>
      </c>
      <c r="CZ1" s="362" t="s">
        <v>3295</v>
      </c>
      <c r="DA1" s="362" t="s">
        <v>3296</v>
      </c>
      <c r="DB1" s="362" t="s">
        <v>3297</v>
      </c>
      <c r="DC1" s="362" t="s">
        <v>3298</v>
      </c>
      <c r="DD1" s="362" t="s">
        <v>3299</v>
      </c>
      <c r="DE1" s="362" t="s">
        <v>3300</v>
      </c>
      <c r="DF1" s="362" t="s">
        <v>3301</v>
      </c>
      <c r="DG1" s="362" t="s">
        <v>3302</v>
      </c>
      <c r="DH1" s="362" t="s">
        <v>3303</v>
      </c>
      <c r="DI1" s="362" t="s">
        <v>3304</v>
      </c>
      <c r="DJ1" s="362" t="s">
        <v>3305</v>
      </c>
      <c r="DK1" s="362" t="s">
        <v>3306</v>
      </c>
      <c r="DL1" s="362" t="s">
        <v>3307</v>
      </c>
      <c r="DM1" s="362" t="s">
        <v>3308</v>
      </c>
      <c r="DN1" s="362" t="s">
        <v>3309</v>
      </c>
      <c r="DO1" s="362" t="s">
        <v>3310</v>
      </c>
      <c r="DP1" s="362" t="s">
        <v>3311</v>
      </c>
      <c r="DQ1" s="362" t="s">
        <v>3312</v>
      </c>
      <c r="DR1" s="362" t="s">
        <v>1708</v>
      </c>
      <c r="DS1" s="362" t="s">
        <v>1713</v>
      </c>
      <c r="DT1" s="362" t="s">
        <v>1717</v>
      </c>
      <c r="DU1" s="362" t="s">
        <v>1721</v>
      </c>
      <c r="DV1" s="362" t="s">
        <v>1812</v>
      </c>
      <c r="DW1" s="362" t="s">
        <v>1833</v>
      </c>
      <c r="DX1" s="362" t="s">
        <v>1841</v>
      </c>
      <c r="DY1" s="362" t="s">
        <v>1853</v>
      </c>
      <c r="DZ1" s="362"/>
      <c r="EA1" s="584"/>
      <c r="EB1" s="584"/>
      <c r="EC1" s="583"/>
      <c r="ED1" s="583"/>
      <c r="EE1" s="583"/>
      <c r="EF1" s="583"/>
      <c r="EG1" s="583"/>
      <c r="EH1" s="583"/>
      <c r="EI1" s="583"/>
    </row>
    <row r="2" spans="1:139">
      <c r="A2" s="588" t="s">
        <v>2403</v>
      </c>
      <c r="B2" s="585">
        <v>4959</v>
      </c>
      <c r="C2" s="585">
        <v>0</v>
      </c>
      <c r="D2" s="585">
        <v>0</v>
      </c>
      <c r="E2" s="585">
        <v>143</v>
      </c>
      <c r="F2" s="585">
        <v>0</v>
      </c>
      <c r="G2" s="585">
        <v>0</v>
      </c>
      <c r="H2" s="585">
        <v>0</v>
      </c>
      <c r="I2" s="585">
        <v>0</v>
      </c>
      <c r="J2" s="585">
        <v>0</v>
      </c>
      <c r="K2" s="585">
        <v>0</v>
      </c>
      <c r="L2" s="585">
        <v>0</v>
      </c>
      <c r="M2" s="585">
        <v>0</v>
      </c>
      <c r="N2" s="585">
        <v>10911</v>
      </c>
      <c r="O2" s="585">
        <v>0</v>
      </c>
      <c r="P2" s="585">
        <v>0</v>
      </c>
      <c r="Q2" s="585">
        <v>0</v>
      </c>
      <c r="R2" s="585">
        <v>0</v>
      </c>
      <c r="S2" s="585">
        <v>0</v>
      </c>
      <c r="T2" s="585">
        <v>0</v>
      </c>
      <c r="U2" s="585">
        <v>0</v>
      </c>
      <c r="V2" s="585">
        <v>0</v>
      </c>
      <c r="W2" s="585">
        <v>0</v>
      </c>
      <c r="X2" s="585">
        <v>0</v>
      </c>
      <c r="Y2" s="585">
        <v>0</v>
      </c>
      <c r="Z2" s="585">
        <v>0</v>
      </c>
      <c r="AA2" s="585">
        <v>0</v>
      </c>
      <c r="AB2" s="585">
        <v>0</v>
      </c>
      <c r="AC2" s="585">
        <v>0</v>
      </c>
      <c r="AD2" s="585">
        <v>0</v>
      </c>
      <c r="AE2" s="585">
        <v>0</v>
      </c>
      <c r="AF2" s="585">
        <v>0</v>
      </c>
      <c r="AG2" s="585">
        <v>0</v>
      </c>
      <c r="AH2" s="585">
        <v>0</v>
      </c>
      <c r="AI2" s="585">
        <v>2098</v>
      </c>
      <c r="AJ2" s="585">
        <v>0</v>
      </c>
      <c r="AK2" s="585">
        <v>0</v>
      </c>
      <c r="AL2" s="585">
        <v>3250</v>
      </c>
      <c r="AM2" s="585">
        <v>0</v>
      </c>
      <c r="AN2" s="585">
        <v>0</v>
      </c>
      <c r="AO2" s="585">
        <v>9396</v>
      </c>
      <c r="AP2" s="585">
        <v>65</v>
      </c>
      <c r="AQ2" s="585">
        <v>0</v>
      </c>
      <c r="AR2" s="585">
        <v>2811</v>
      </c>
      <c r="AS2" s="585">
        <v>0</v>
      </c>
      <c r="AT2" s="585">
        <v>0</v>
      </c>
      <c r="AU2" s="585">
        <v>13690</v>
      </c>
      <c r="AV2" s="585">
        <v>0</v>
      </c>
      <c r="AW2" s="585">
        <v>0</v>
      </c>
      <c r="AX2" s="585">
        <v>142</v>
      </c>
      <c r="AY2" s="585">
        <v>0</v>
      </c>
      <c r="AZ2" s="585">
        <v>0</v>
      </c>
      <c r="BA2" s="585">
        <v>4372</v>
      </c>
      <c r="BB2" s="585">
        <v>0</v>
      </c>
      <c r="BC2" s="585">
        <v>0</v>
      </c>
      <c r="BD2" s="585">
        <v>30</v>
      </c>
      <c r="BE2" s="585">
        <v>0</v>
      </c>
      <c r="BF2" s="585">
        <v>0</v>
      </c>
      <c r="BG2" s="585">
        <v>0</v>
      </c>
      <c r="BH2" s="585">
        <v>0</v>
      </c>
      <c r="BI2" s="585">
        <v>0</v>
      </c>
      <c r="BJ2" s="585">
        <v>0</v>
      </c>
      <c r="BK2" s="585">
        <v>0</v>
      </c>
      <c r="BL2" s="585">
        <v>0</v>
      </c>
      <c r="BM2" s="585">
        <v>0</v>
      </c>
      <c r="BN2" s="585">
        <v>0</v>
      </c>
      <c r="BO2" s="585">
        <v>0</v>
      </c>
      <c r="BP2" s="585">
        <v>413</v>
      </c>
      <c r="BQ2" s="585">
        <v>0</v>
      </c>
      <c r="BR2" s="585">
        <v>0</v>
      </c>
      <c r="BS2" s="585">
        <v>0</v>
      </c>
      <c r="BT2" s="585">
        <v>0</v>
      </c>
      <c r="BU2" s="585">
        <v>0</v>
      </c>
      <c r="BV2" s="585">
        <v>0</v>
      </c>
      <c r="BW2" s="585">
        <v>0</v>
      </c>
      <c r="BX2" s="585">
        <v>0</v>
      </c>
      <c r="BY2" s="585">
        <v>0</v>
      </c>
      <c r="BZ2" s="585">
        <v>0</v>
      </c>
      <c r="CA2" s="585">
        <v>0</v>
      </c>
      <c r="CB2" s="585">
        <v>0</v>
      </c>
      <c r="CC2" s="585">
        <v>0</v>
      </c>
      <c r="CD2" s="585">
        <v>0</v>
      </c>
      <c r="CE2" s="585">
        <v>0</v>
      </c>
      <c r="CF2" s="585">
        <v>0</v>
      </c>
      <c r="CG2" s="585">
        <v>0</v>
      </c>
      <c r="CH2" s="585">
        <v>0</v>
      </c>
      <c r="CI2" s="585">
        <v>0</v>
      </c>
      <c r="CJ2" s="585">
        <v>0</v>
      </c>
      <c r="CK2" s="585">
        <v>0</v>
      </c>
      <c r="CL2" s="585">
        <v>0</v>
      </c>
      <c r="CM2" s="585">
        <v>0</v>
      </c>
      <c r="CN2" s="585">
        <v>1097</v>
      </c>
      <c r="CO2" s="585">
        <v>0</v>
      </c>
      <c r="CP2" s="585">
        <v>0</v>
      </c>
      <c r="CQ2" s="585">
        <v>0</v>
      </c>
      <c r="CR2" s="585">
        <v>0</v>
      </c>
      <c r="CS2" s="585">
        <v>0</v>
      </c>
      <c r="CT2" s="585">
        <v>0</v>
      </c>
      <c r="CU2" s="585">
        <v>0</v>
      </c>
      <c r="CV2" s="585">
        <v>0</v>
      </c>
      <c r="CW2" s="585">
        <v>26784</v>
      </c>
      <c r="CX2" s="585">
        <v>0</v>
      </c>
      <c r="CY2" s="585">
        <v>0</v>
      </c>
      <c r="CZ2" s="585">
        <v>0</v>
      </c>
      <c r="DA2" s="585">
        <v>0</v>
      </c>
      <c r="DB2" s="585">
        <v>0</v>
      </c>
      <c r="DC2" s="585">
        <v>0</v>
      </c>
      <c r="DD2" s="585">
        <v>0</v>
      </c>
      <c r="DE2" s="585">
        <v>0</v>
      </c>
      <c r="DF2" s="585">
        <v>0</v>
      </c>
      <c r="DG2" s="585">
        <v>0</v>
      </c>
      <c r="DH2" s="585">
        <v>0</v>
      </c>
      <c r="DI2" s="585">
        <v>1336</v>
      </c>
      <c r="DJ2" s="585">
        <v>0</v>
      </c>
      <c r="DK2" s="585">
        <v>0</v>
      </c>
      <c r="DL2" s="585">
        <v>264</v>
      </c>
      <c r="DM2" s="585">
        <v>0</v>
      </c>
      <c r="DN2" s="585">
        <v>0</v>
      </c>
      <c r="DO2" s="585">
        <v>0</v>
      </c>
      <c r="DP2" s="585">
        <v>0</v>
      </c>
      <c r="DQ2" s="589">
        <v>0</v>
      </c>
      <c r="DR2" s="589">
        <v>55639</v>
      </c>
      <c r="DS2" s="589">
        <v>0</v>
      </c>
      <c r="DT2" s="589">
        <v>0</v>
      </c>
      <c r="DU2" s="589">
        <v>26122</v>
      </c>
      <c r="DV2" s="589">
        <v>28745</v>
      </c>
      <c r="DW2" s="589">
        <v>24904</v>
      </c>
      <c r="DX2" s="589">
        <v>0</v>
      </c>
      <c r="DY2" s="589">
        <v>-7998.9783200000002</v>
      </c>
      <c r="DZ2" s="587"/>
      <c r="EA2" s="587"/>
      <c r="EB2" s="587"/>
      <c r="EC2" s="587"/>
      <c r="ED2" s="587"/>
      <c r="EE2" s="587"/>
      <c r="EF2" s="587"/>
      <c r="EG2" s="587"/>
      <c r="EH2" s="587"/>
      <c r="EI2" s="587"/>
    </row>
    <row r="3" spans="1:139">
      <c r="A3" s="492" t="s">
        <v>2606</v>
      </c>
      <c r="B3" s="531">
        <v>5459</v>
      </c>
      <c r="C3" s="531">
        <v>0</v>
      </c>
      <c r="D3" s="586">
        <v>0</v>
      </c>
      <c r="E3" s="586">
        <v>1308</v>
      </c>
      <c r="F3" s="586">
        <v>0</v>
      </c>
      <c r="G3" s="586">
        <v>0</v>
      </c>
      <c r="H3" s="586">
        <v>1336</v>
      </c>
      <c r="I3" s="586">
        <v>0</v>
      </c>
      <c r="J3" s="586">
        <v>0</v>
      </c>
      <c r="K3" s="586">
        <v>0</v>
      </c>
      <c r="L3" s="586">
        <v>0</v>
      </c>
      <c r="M3" s="586">
        <v>0</v>
      </c>
      <c r="N3" s="586">
        <v>13137</v>
      </c>
      <c r="O3" s="586">
        <v>0</v>
      </c>
      <c r="P3" s="586">
        <v>0</v>
      </c>
      <c r="Q3" s="586">
        <v>0</v>
      </c>
      <c r="R3" s="586">
        <v>0</v>
      </c>
      <c r="S3" s="586">
        <v>0</v>
      </c>
      <c r="T3" s="586">
        <v>0</v>
      </c>
      <c r="U3" s="586">
        <v>0</v>
      </c>
      <c r="V3" s="586">
        <v>0</v>
      </c>
      <c r="W3" s="586">
        <v>0</v>
      </c>
      <c r="X3" s="586">
        <v>0</v>
      </c>
      <c r="Y3" s="586">
        <v>0</v>
      </c>
      <c r="Z3" s="586">
        <v>0</v>
      </c>
      <c r="AA3" s="586">
        <v>0</v>
      </c>
      <c r="AB3" s="586">
        <v>0</v>
      </c>
      <c r="AC3" s="586">
        <v>0</v>
      </c>
      <c r="AD3" s="586">
        <v>0</v>
      </c>
      <c r="AE3" s="586">
        <v>0</v>
      </c>
      <c r="AF3" s="586">
        <v>0</v>
      </c>
      <c r="AG3" s="586">
        <v>0</v>
      </c>
      <c r="AH3" s="586">
        <v>0</v>
      </c>
      <c r="AI3" s="586">
        <v>0</v>
      </c>
      <c r="AJ3" s="586">
        <v>681</v>
      </c>
      <c r="AK3" s="586">
        <v>0</v>
      </c>
      <c r="AL3" s="586">
        <v>0</v>
      </c>
      <c r="AM3" s="586">
        <v>0</v>
      </c>
      <c r="AN3" s="586">
        <v>0</v>
      </c>
      <c r="AO3" s="586">
        <v>1046</v>
      </c>
      <c r="AP3" s="586">
        <v>2770</v>
      </c>
      <c r="AQ3" s="586">
        <v>0</v>
      </c>
      <c r="AR3" s="586">
        <v>0</v>
      </c>
      <c r="AS3" s="586">
        <v>0</v>
      </c>
      <c r="AT3" s="586">
        <v>0</v>
      </c>
      <c r="AU3" s="586">
        <v>0</v>
      </c>
      <c r="AV3" s="586">
        <v>0</v>
      </c>
      <c r="AW3" s="586">
        <v>0</v>
      </c>
      <c r="AX3" s="586">
        <v>0</v>
      </c>
      <c r="AY3" s="586">
        <v>0</v>
      </c>
      <c r="AZ3" s="586">
        <v>0</v>
      </c>
      <c r="BA3" s="586">
        <v>0</v>
      </c>
      <c r="BB3" s="586">
        <v>0</v>
      </c>
      <c r="BC3" s="586">
        <v>0</v>
      </c>
      <c r="BD3" s="586">
        <v>0</v>
      </c>
      <c r="BE3" s="586">
        <v>0</v>
      </c>
      <c r="BF3" s="586">
        <v>0</v>
      </c>
      <c r="BG3" s="586">
        <v>0</v>
      </c>
      <c r="BH3" s="586">
        <v>0</v>
      </c>
      <c r="BI3" s="586">
        <v>0</v>
      </c>
      <c r="BJ3" s="586">
        <v>0</v>
      </c>
      <c r="BK3" s="586">
        <v>0</v>
      </c>
      <c r="BL3" s="586">
        <v>0</v>
      </c>
      <c r="BM3" s="586">
        <v>0</v>
      </c>
      <c r="BN3" s="586">
        <v>0</v>
      </c>
      <c r="BO3" s="586">
        <v>0</v>
      </c>
      <c r="BP3" s="586">
        <v>0</v>
      </c>
      <c r="BQ3" s="586">
        <v>0</v>
      </c>
      <c r="BR3" s="586">
        <v>0</v>
      </c>
      <c r="BS3" s="586">
        <v>0</v>
      </c>
      <c r="BT3" s="586">
        <v>0</v>
      </c>
      <c r="BU3" s="586">
        <v>0</v>
      </c>
      <c r="BV3" s="586">
        <v>0</v>
      </c>
      <c r="BW3" s="586">
        <v>0</v>
      </c>
      <c r="BX3" s="586">
        <v>0</v>
      </c>
      <c r="BY3" s="586">
        <v>0</v>
      </c>
      <c r="BZ3" s="586">
        <v>0</v>
      </c>
      <c r="CA3" s="586">
        <v>0</v>
      </c>
      <c r="CB3" s="586">
        <v>0</v>
      </c>
      <c r="CC3" s="586">
        <v>0</v>
      </c>
      <c r="CD3" s="586">
        <v>0</v>
      </c>
      <c r="CE3" s="586">
        <v>1231</v>
      </c>
      <c r="CF3" s="586">
        <v>0</v>
      </c>
      <c r="CG3" s="586">
        <v>0</v>
      </c>
      <c r="CH3" s="586">
        <v>0</v>
      </c>
      <c r="CI3" s="586">
        <v>0</v>
      </c>
      <c r="CJ3" s="586">
        <v>0</v>
      </c>
      <c r="CK3" s="586">
        <v>0</v>
      </c>
      <c r="CL3" s="586">
        <v>0</v>
      </c>
      <c r="CM3" s="586">
        <v>0</v>
      </c>
      <c r="CN3" s="586">
        <v>0</v>
      </c>
      <c r="CO3" s="586">
        <v>0</v>
      </c>
      <c r="CP3" s="586">
        <v>0</v>
      </c>
      <c r="CQ3" s="586">
        <v>0</v>
      </c>
      <c r="CR3" s="586">
        <v>0</v>
      </c>
      <c r="CS3" s="586">
        <v>0</v>
      </c>
      <c r="CT3" s="586">
        <v>0</v>
      </c>
      <c r="CU3" s="586">
        <v>0</v>
      </c>
      <c r="CV3" s="586">
        <v>0</v>
      </c>
      <c r="CW3" s="586">
        <v>28067</v>
      </c>
      <c r="CX3" s="586">
        <v>0</v>
      </c>
      <c r="CY3" s="586">
        <v>0</v>
      </c>
      <c r="CZ3" s="586">
        <v>0</v>
      </c>
      <c r="DA3" s="586">
        <v>0</v>
      </c>
      <c r="DB3" s="586">
        <v>0</v>
      </c>
      <c r="DC3" s="586">
        <v>0</v>
      </c>
      <c r="DD3" s="586">
        <v>0</v>
      </c>
      <c r="DE3" s="586">
        <v>0</v>
      </c>
      <c r="DF3" s="586">
        <v>0</v>
      </c>
      <c r="DG3" s="586">
        <v>0</v>
      </c>
      <c r="DH3" s="586">
        <v>0</v>
      </c>
      <c r="DI3" s="586">
        <v>15485</v>
      </c>
      <c r="DJ3" s="586">
        <v>0</v>
      </c>
      <c r="DK3" s="586">
        <v>13500</v>
      </c>
      <c r="DL3" s="586">
        <v>0</v>
      </c>
      <c r="DM3" s="586">
        <v>0</v>
      </c>
      <c r="DN3" s="586">
        <v>0</v>
      </c>
      <c r="DO3" s="586">
        <v>0</v>
      </c>
      <c r="DP3" s="586">
        <v>0</v>
      </c>
      <c r="DQ3" s="586">
        <v>0</v>
      </c>
      <c r="DR3" s="587">
        <v>44213</v>
      </c>
      <c r="DS3" s="587">
        <v>13500</v>
      </c>
      <c r="DT3" s="587">
        <v>0</v>
      </c>
      <c r="DU3" s="587">
        <v>12807</v>
      </c>
      <c r="DV3" s="587">
        <v>8103</v>
      </c>
      <c r="DW3" s="587">
        <v>22085</v>
      </c>
      <c r="DX3" s="587">
        <v>-354</v>
      </c>
      <c r="DY3" s="587">
        <v>0</v>
      </c>
      <c r="DZ3" s="587"/>
      <c r="EA3" s="587"/>
      <c r="EB3" s="587"/>
      <c r="EC3" s="587"/>
      <c r="ED3" s="587"/>
      <c r="EE3" s="587"/>
      <c r="EF3" s="587"/>
      <c r="EG3" s="587"/>
      <c r="EH3" s="587"/>
      <c r="EI3" s="587"/>
    </row>
    <row r="4" spans="1:139">
      <c r="A4" s="583" t="s">
        <v>2756</v>
      </c>
      <c r="B4" s="586">
        <v>735</v>
      </c>
      <c r="C4" s="586">
        <v>0</v>
      </c>
      <c r="D4" s="586">
        <v>0</v>
      </c>
      <c r="E4" s="586">
        <v>0</v>
      </c>
      <c r="F4" s="586">
        <v>4505</v>
      </c>
      <c r="G4" s="586">
        <v>0</v>
      </c>
      <c r="H4" s="586">
        <v>333</v>
      </c>
      <c r="I4" s="586">
        <v>399</v>
      </c>
      <c r="J4" s="586">
        <v>0</v>
      </c>
      <c r="K4" s="586">
        <v>200</v>
      </c>
      <c r="L4" s="586">
        <v>0</v>
      </c>
      <c r="M4" s="586">
        <v>0</v>
      </c>
      <c r="N4" s="586">
        <v>8770</v>
      </c>
      <c r="O4" s="586">
        <v>4349</v>
      </c>
      <c r="P4" s="586">
        <v>0</v>
      </c>
      <c r="Q4" s="586">
        <v>175</v>
      </c>
      <c r="R4" s="586">
        <v>0</v>
      </c>
      <c r="S4" s="586">
        <v>0</v>
      </c>
      <c r="T4" s="586">
        <v>57</v>
      </c>
      <c r="U4" s="586">
        <v>0</v>
      </c>
      <c r="V4" s="586">
        <v>0</v>
      </c>
      <c r="W4" s="586">
        <v>0</v>
      </c>
      <c r="X4" s="586">
        <v>0</v>
      </c>
      <c r="Y4" s="586">
        <v>0</v>
      </c>
      <c r="Z4" s="586">
        <v>0</v>
      </c>
      <c r="AA4" s="586">
        <v>0</v>
      </c>
      <c r="AB4" s="586">
        <v>0</v>
      </c>
      <c r="AC4" s="586">
        <v>0</v>
      </c>
      <c r="AD4" s="586">
        <v>0</v>
      </c>
      <c r="AE4" s="586">
        <v>0</v>
      </c>
      <c r="AF4" s="586">
        <v>0</v>
      </c>
      <c r="AG4" s="586">
        <v>0</v>
      </c>
      <c r="AH4" s="586">
        <v>0</v>
      </c>
      <c r="AI4" s="586">
        <v>0</v>
      </c>
      <c r="AJ4" s="586">
        <v>2590</v>
      </c>
      <c r="AK4" s="586">
        <v>0</v>
      </c>
      <c r="AL4" s="586">
        <v>0</v>
      </c>
      <c r="AM4" s="586">
        <v>0</v>
      </c>
      <c r="AN4" s="586">
        <v>0</v>
      </c>
      <c r="AO4" s="586">
        <v>0</v>
      </c>
      <c r="AP4" s="586">
        <v>0</v>
      </c>
      <c r="AQ4" s="586">
        <v>0</v>
      </c>
      <c r="AR4" s="586">
        <v>0</v>
      </c>
      <c r="AS4" s="586">
        <v>0</v>
      </c>
      <c r="AT4" s="586">
        <v>0</v>
      </c>
      <c r="AU4" s="586">
        <v>15032</v>
      </c>
      <c r="AV4" s="586">
        <v>339</v>
      </c>
      <c r="AW4" s="586">
        <v>136</v>
      </c>
      <c r="AX4" s="586">
        <v>1475</v>
      </c>
      <c r="AY4" s="586">
        <v>0</v>
      </c>
      <c r="AZ4" s="586">
        <v>0</v>
      </c>
      <c r="BA4" s="586">
        <v>0</v>
      </c>
      <c r="BB4" s="586">
        <v>0</v>
      </c>
      <c r="BC4" s="586">
        <v>0</v>
      </c>
      <c r="BD4" s="586">
        <v>397</v>
      </c>
      <c r="BE4" s="586">
        <v>0</v>
      </c>
      <c r="BF4" s="586">
        <v>0</v>
      </c>
      <c r="BG4" s="586">
        <v>0</v>
      </c>
      <c r="BH4" s="586">
        <v>0</v>
      </c>
      <c r="BI4" s="586">
        <v>0</v>
      </c>
      <c r="BJ4" s="586">
        <v>934</v>
      </c>
      <c r="BK4" s="586">
        <v>0</v>
      </c>
      <c r="BL4" s="586">
        <v>0</v>
      </c>
      <c r="BM4" s="586">
        <v>0</v>
      </c>
      <c r="BN4" s="586">
        <v>0</v>
      </c>
      <c r="BO4" s="586">
        <v>0</v>
      </c>
      <c r="BP4" s="586">
        <v>39</v>
      </c>
      <c r="BQ4" s="586">
        <v>0</v>
      </c>
      <c r="BR4" s="586">
        <v>0</v>
      </c>
      <c r="BS4" s="586">
        <v>0</v>
      </c>
      <c r="BT4" s="586">
        <v>0</v>
      </c>
      <c r="BU4" s="586">
        <v>0</v>
      </c>
      <c r="BV4" s="586">
        <v>0</v>
      </c>
      <c r="BW4" s="586">
        <v>0</v>
      </c>
      <c r="BX4" s="586">
        <v>0</v>
      </c>
      <c r="BY4" s="586">
        <v>0</v>
      </c>
      <c r="BZ4" s="586">
        <v>0</v>
      </c>
      <c r="CA4" s="586">
        <v>0</v>
      </c>
      <c r="CB4" s="586">
        <v>0</v>
      </c>
      <c r="CC4" s="586">
        <v>0</v>
      </c>
      <c r="CD4" s="586">
        <v>0</v>
      </c>
      <c r="CE4" s="586">
        <v>1140</v>
      </c>
      <c r="CF4" s="586">
        <v>0</v>
      </c>
      <c r="CG4" s="586">
        <v>0</v>
      </c>
      <c r="CH4" s="586">
        <v>337</v>
      </c>
      <c r="CI4" s="586">
        <v>0</v>
      </c>
      <c r="CJ4" s="586">
        <v>0</v>
      </c>
      <c r="CK4" s="586">
        <v>0</v>
      </c>
      <c r="CL4" s="586">
        <v>0</v>
      </c>
      <c r="CM4" s="586">
        <v>0</v>
      </c>
      <c r="CN4" s="586">
        <v>280</v>
      </c>
      <c r="CO4" s="586">
        <v>0</v>
      </c>
      <c r="CP4" s="586">
        <v>0</v>
      </c>
      <c r="CQ4" s="586">
        <v>0</v>
      </c>
      <c r="CR4" s="586">
        <v>0</v>
      </c>
      <c r="CS4" s="586">
        <v>0</v>
      </c>
      <c r="CT4" s="586">
        <v>239</v>
      </c>
      <c r="CU4" s="586">
        <v>0</v>
      </c>
      <c r="CV4" s="586">
        <v>0</v>
      </c>
      <c r="CW4" s="586">
        <v>29281</v>
      </c>
      <c r="CX4" s="586">
        <v>612</v>
      </c>
      <c r="CY4" s="586">
        <v>0</v>
      </c>
      <c r="CZ4" s="586">
        <v>0</v>
      </c>
      <c r="DA4" s="586">
        <v>0</v>
      </c>
      <c r="DB4" s="586">
        <v>0</v>
      </c>
      <c r="DC4" s="586">
        <v>0</v>
      </c>
      <c r="DD4" s="586">
        <v>0</v>
      </c>
      <c r="DE4" s="586">
        <v>0</v>
      </c>
      <c r="DF4" s="586">
        <v>0</v>
      </c>
      <c r="DG4" s="586">
        <v>0</v>
      </c>
      <c r="DH4" s="586">
        <v>0</v>
      </c>
      <c r="DI4" s="586">
        <v>7525</v>
      </c>
      <c r="DJ4" s="586">
        <v>0</v>
      </c>
      <c r="DK4" s="586">
        <v>3937</v>
      </c>
      <c r="DL4" s="586">
        <v>0</v>
      </c>
      <c r="DM4" s="586">
        <v>0</v>
      </c>
      <c r="DN4" s="586">
        <v>0</v>
      </c>
      <c r="DO4" s="586">
        <v>0</v>
      </c>
      <c r="DP4" s="586">
        <v>0</v>
      </c>
      <c r="DQ4" s="586">
        <v>0</v>
      </c>
      <c r="DR4" s="587">
        <v>58849</v>
      </c>
      <c r="DS4" s="587">
        <v>250</v>
      </c>
      <c r="DT4" s="587">
        <v>0</v>
      </c>
      <c r="DU4" s="587">
        <v>20644</v>
      </c>
      <c r="DV4" s="587">
        <v>14339</v>
      </c>
      <c r="DW4" s="587">
        <v>17031</v>
      </c>
      <c r="DX4" s="587">
        <v>-7306</v>
      </c>
      <c r="DY4" s="587">
        <v>-5000</v>
      </c>
      <c r="DZ4" s="587"/>
      <c r="EA4" s="587"/>
      <c r="EB4" s="587"/>
      <c r="EC4" s="587"/>
      <c r="ED4" s="587"/>
      <c r="EE4" s="587"/>
      <c r="EF4" s="587"/>
      <c r="EG4" s="587"/>
      <c r="EH4" s="587"/>
      <c r="EI4" s="587"/>
    </row>
    <row r="5" spans="1:139">
      <c r="A5" s="492" t="s">
        <v>2915</v>
      </c>
      <c r="B5" s="587">
        <v>5811</v>
      </c>
      <c r="C5" s="587">
        <v>0</v>
      </c>
      <c r="D5" s="587">
        <v>0</v>
      </c>
      <c r="E5" s="587">
        <v>597</v>
      </c>
      <c r="F5" s="587">
        <v>0</v>
      </c>
      <c r="G5" s="587">
        <v>0</v>
      </c>
      <c r="H5" s="587">
        <v>1847</v>
      </c>
      <c r="I5" s="587">
        <v>0</v>
      </c>
      <c r="J5" s="587">
        <v>0</v>
      </c>
      <c r="K5" s="587">
        <v>0</v>
      </c>
      <c r="L5" s="587">
        <v>3766</v>
      </c>
      <c r="M5" s="587">
        <v>0</v>
      </c>
      <c r="N5" s="587">
        <v>22811</v>
      </c>
      <c r="O5" s="587">
        <v>0</v>
      </c>
      <c r="P5" s="587">
        <v>0</v>
      </c>
      <c r="Q5" s="587">
        <v>1000</v>
      </c>
      <c r="R5" s="587">
        <v>0</v>
      </c>
      <c r="S5" s="587">
        <v>0</v>
      </c>
      <c r="T5" s="587">
        <v>96</v>
      </c>
      <c r="U5" s="587">
        <v>0</v>
      </c>
      <c r="V5" s="587">
        <v>0</v>
      </c>
      <c r="W5" s="587">
        <v>1260</v>
      </c>
      <c r="X5" s="587">
        <v>0</v>
      </c>
      <c r="Y5" s="587">
        <v>0</v>
      </c>
      <c r="Z5" s="587">
        <v>0</v>
      </c>
      <c r="AA5" s="587">
        <v>0</v>
      </c>
      <c r="AB5" s="587">
        <v>0</v>
      </c>
      <c r="AC5" s="587">
        <v>0</v>
      </c>
      <c r="AD5" s="587">
        <v>0</v>
      </c>
      <c r="AE5" s="587">
        <v>0</v>
      </c>
      <c r="AF5" s="587">
        <v>0</v>
      </c>
      <c r="AG5" s="587">
        <v>0</v>
      </c>
      <c r="AH5" s="587">
        <v>0</v>
      </c>
      <c r="AI5" s="587">
        <v>1371</v>
      </c>
      <c r="AJ5" s="587">
        <v>0</v>
      </c>
      <c r="AK5" s="587">
        <v>0</v>
      </c>
      <c r="AL5" s="587">
        <v>0</v>
      </c>
      <c r="AM5" s="587">
        <v>0</v>
      </c>
      <c r="AN5" s="587">
        <v>0</v>
      </c>
      <c r="AO5" s="587">
        <v>910</v>
      </c>
      <c r="AP5" s="587">
        <v>3432</v>
      </c>
      <c r="AQ5" s="587">
        <v>581</v>
      </c>
      <c r="AR5" s="587">
        <v>6804</v>
      </c>
      <c r="AS5" s="587">
        <v>0</v>
      </c>
      <c r="AT5" s="587">
        <v>0</v>
      </c>
      <c r="AU5" s="587">
        <v>6050</v>
      </c>
      <c r="AV5" s="587">
        <v>0</v>
      </c>
      <c r="AW5" s="587">
        <v>0</v>
      </c>
      <c r="AX5" s="587">
        <v>11785</v>
      </c>
      <c r="AY5" s="587">
        <v>0</v>
      </c>
      <c r="AZ5" s="587">
        <v>0</v>
      </c>
      <c r="BA5" s="587">
        <v>0</v>
      </c>
      <c r="BB5" s="587">
        <v>0</v>
      </c>
      <c r="BC5" s="587">
        <v>0</v>
      </c>
      <c r="BD5" s="587">
        <v>0</v>
      </c>
      <c r="BE5" s="587">
        <v>0</v>
      </c>
      <c r="BF5" s="587">
        <v>0</v>
      </c>
      <c r="BG5" s="587">
        <v>0</v>
      </c>
      <c r="BH5" s="587">
        <v>0</v>
      </c>
      <c r="BI5" s="587">
        <v>0</v>
      </c>
      <c r="BJ5" s="587">
        <v>1500</v>
      </c>
      <c r="BK5" s="587">
        <v>0</v>
      </c>
      <c r="BL5" s="587">
        <v>0</v>
      </c>
      <c r="BM5" s="587">
        <v>0</v>
      </c>
      <c r="BN5" s="587">
        <v>0</v>
      </c>
      <c r="BO5" s="587">
        <v>0</v>
      </c>
      <c r="BP5" s="587">
        <v>0</v>
      </c>
      <c r="BQ5" s="587">
        <v>0</v>
      </c>
      <c r="BR5" s="587">
        <v>0</v>
      </c>
      <c r="BS5" s="587">
        <v>0</v>
      </c>
      <c r="BT5" s="587">
        <v>0</v>
      </c>
      <c r="BU5" s="587">
        <v>0</v>
      </c>
      <c r="BV5" s="587">
        <v>0</v>
      </c>
      <c r="BW5" s="587">
        <v>0</v>
      </c>
      <c r="BX5" s="587">
        <v>0</v>
      </c>
      <c r="BY5" s="587">
        <v>0</v>
      </c>
      <c r="BZ5" s="587">
        <v>0</v>
      </c>
      <c r="CA5" s="587">
        <v>0</v>
      </c>
      <c r="CB5" s="587">
        <v>0</v>
      </c>
      <c r="CC5" s="587">
        <v>0</v>
      </c>
      <c r="CD5" s="587">
        <v>0</v>
      </c>
      <c r="CE5" s="587">
        <v>380</v>
      </c>
      <c r="CF5" s="587">
        <v>0</v>
      </c>
      <c r="CG5" s="587">
        <v>0</v>
      </c>
      <c r="CH5" s="587">
        <v>0</v>
      </c>
      <c r="CI5" s="587">
        <v>0</v>
      </c>
      <c r="CJ5" s="587">
        <v>0</v>
      </c>
      <c r="CK5" s="587">
        <v>0</v>
      </c>
      <c r="CL5" s="587">
        <v>0</v>
      </c>
      <c r="CM5" s="587">
        <v>0</v>
      </c>
      <c r="CN5" s="587">
        <v>3787</v>
      </c>
      <c r="CO5" s="587">
        <v>0</v>
      </c>
      <c r="CP5" s="587">
        <v>0</v>
      </c>
      <c r="CQ5" s="587">
        <v>0</v>
      </c>
      <c r="CR5" s="587">
        <v>0</v>
      </c>
      <c r="CS5" s="587">
        <v>0</v>
      </c>
      <c r="CT5" s="587">
        <v>0</v>
      </c>
      <c r="CU5" s="587">
        <v>0</v>
      </c>
      <c r="CV5" s="587">
        <v>0</v>
      </c>
      <c r="CW5" s="587">
        <v>19394</v>
      </c>
      <c r="CX5" s="587">
        <v>0</v>
      </c>
      <c r="CY5" s="587">
        <v>0</v>
      </c>
      <c r="CZ5" s="587">
        <v>0</v>
      </c>
      <c r="DA5" s="587">
        <v>0</v>
      </c>
      <c r="DB5" s="587">
        <v>0</v>
      </c>
      <c r="DC5" s="587">
        <v>0</v>
      </c>
      <c r="DD5" s="587">
        <v>0</v>
      </c>
      <c r="DE5" s="587">
        <v>0</v>
      </c>
      <c r="DF5" s="587">
        <v>0</v>
      </c>
      <c r="DG5" s="587">
        <v>0</v>
      </c>
      <c r="DH5" s="587">
        <v>0</v>
      </c>
      <c r="DI5" s="587">
        <v>1773</v>
      </c>
      <c r="DJ5" s="587">
        <v>0</v>
      </c>
      <c r="DK5" s="587">
        <v>565</v>
      </c>
      <c r="DL5" s="587">
        <v>0</v>
      </c>
      <c r="DM5" s="587">
        <v>0</v>
      </c>
      <c r="DN5" s="587">
        <v>0</v>
      </c>
      <c r="DO5" s="587">
        <v>150</v>
      </c>
      <c r="DP5" s="587">
        <v>0</v>
      </c>
      <c r="DQ5" s="587">
        <v>0</v>
      </c>
      <c r="DR5" s="587">
        <v>65000</v>
      </c>
      <c r="DS5" s="587">
        <v>2619</v>
      </c>
      <c r="DT5" s="587">
        <v>3817</v>
      </c>
      <c r="DU5" s="587">
        <v>23088</v>
      </c>
      <c r="DV5" s="587">
        <v>19098</v>
      </c>
      <c r="DW5" s="587">
        <v>39100</v>
      </c>
      <c r="DX5" s="587">
        <v>-1600</v>
      </c>
      <c r="DY5" s="587">
        <v>-10000</v>
      </c>
      <c r="DZ5" s="587"/>
      <c r="EA5" s="587"/>
      <c r="EB5" s="587"/>
      <c r="EC5" s="587"/>
      <c r="ED5" s="587"/>
      <c r="EE5" s="587"/>
      <c r="EF5" s="587"/>
      <c r="EG5" s="587"/>
      <c r="EH5" s="587"/>
      <c r="EI5" s="587"/>
    </row>
    <row r="6" spans="1:139">
      <c r="A6" s="583" t="s">
        <v>2179</v>
      </c>
      <c r="B6" s="586">
        <v>3091</v>
      </c>
      <c r="C6" s="586">
        <v>0</v>
      </c>
      <c r="D6" s="586">
        <v>0</v>
      </c>
      <c r="E6" s="586">
        <v>0</v>
      </c>
      <c r="F6" s="586">
        <v>0</v>
      </c>
      <c r="G6" s="586">
        <v>0</v>
      </c>
      <c r="H6" s="586">
        <v>0</v>
      </c>
      <c r="I6" s="586">
        <v>0</v>
      </c>
      <c r="J6" s="586">
        <v>0</v>
      </c>
      <c r="K6" s="586">
        <v>0</v>
      </c>
      <c r="L6" s="586">
        <v>0</v>
      </c>
      <c r="M6" s="586">
        <v>0</v>
      </c>
      <c r="N6" s="586">
        <v>7223</v>
      </c>
      <c r="O6" s="586">
        <v>0</v>
      </c>
      <c r="P6" s="586">
        <v>0</v>
      </c>
      <c r="Q6" s="586">
        <v>250</v>
      </c>
      <c r="R6" s="586">
        <v>0</v>
      </c>
      <c r="S6" s="586">
        <v>0</v>
      </c>
      <c r="T6" s="586">
        <v>160</v>
      </c>
      <c r="U6" s="586">
        <v>0</v>
      </c>
      <c r="V6" s="586">
        <v>0</v>
      </c>
      <c r="W6" s="586">
        <v>5000</v>
      </c>
      <c r="X6" s="586">
        <v>0</v>
      </c>
      <c r="Y6" s="586">
        <v>0</v>
      </c>
      <c r="Z6" s="586">
        <v>0</v>
      </c>
      <c r="AA6" s="586">
        <v>0</v>
      </c>
      <c r="AB6" s="586">
        <v>0</v>
      </c>
      <c r="AC6" s="586">
        <v>0</v>
      </c>
      <c r="AD6" s="586">
        <v>0</v>
      </c>
      <c r="AE6" s="586">
        <v>0</v>
      </c>
      <c r="AF6" s="586">
        <v>0</v>
      </c>
      <c r="AG6" s="586">
        <v>0</v>
      </c>
      <c r="AH6" s="586">
        <v>0</v>
      </c>
      <c r="AI6" s="586">
        <v>0</v>
      </c>
      <c r="AJ6" s="586">
        <v>50</v>
      </c>
      <c r="AK6" s="586">
        <v>0</v>
      </c>
      <c r="AL6" s="586">
        <v>0</v>
      </c>
      <c r="AM6" s="586">
        <v>0</v>
      </c>
      <c r="AN6" s="586">
        <v>0</v>
      </c>
      <c r="AO6" s="586">
        <v>65095</v>
      </c>
      <c r="AP6" s="586">
        <v>9160</v>
      </c>
      <c r="AQ6" s="586">
        <v>0</v>
      </c>
      <c r="AR6" s="586">
        <v>3953</v>
      </c>
      <c r="AS6" s="586">
        <v>0</v>
      </c>
      <c r="AT6" s="586">
        <v>0</v>
      </c>
      <c r="AU6" s="586">
        <v>1060</v>
      </c>
      <c r="AV6" s="586">
        <v>0</v>
      </c>
      <c r="AW6" s="586">
        <v>0</v>
      </c>
      <c r="AX6" s="586">
        <v>49</v>
      </c>
      <c r="AY6" s="586">
        <v>0</v>
      </c>
      <c r="AZ6" s="586">
        <v>0</v>
      </c>
      <c r="BA6" s="586">
        <v>0</v>
      </c>
      <c r="BB6" s="586">
        <v>0</v>
      </c>
      <c r="BC6" s="586">
        <v>0</v>
      </c>
      <c r="BD6" s="586">
        <v>0</v>
      </c>
      <c r="BE6" s="586">
        <v>0</v>
      </c>
      <c r="BF6" s="586">
        <v>0</v>
      </c>
      <c r="BG6" s="586">
        <v>10</v>
      </c>
      <c r="BH6" s="586">
        <v>0</v>
      </c>
      <c r="BI6" s="586">
        <v>0</v>
      </c>
      <c r="BJ6" s="586">
        <v>0</v>
      </c>
      <c r="BK6" s="586">
        <v>0</v>
      </c>
      <c r="BL6" s="586">
        <v>0</v>
      </c>
      <c r="BM6" s="586">
        <v>0</v>
      </c>
      <c r="BN6" s="586">
        <v>0</v>
      </c>
      <c r="BO6" s="586">
        <v>0</v>
      </c>
      <c r="BP6" s="586">
        <v>0</v>
      </c>
      <c r="BQ6" s="586">
        <v>0</v>
      </c>
      <c r="BR6" s="586">
        <v>0</v>
      </c>
      <c r="BS6" s="586">
        <v>0</v>
      </c>
      <c r="BT6" s="586">
        <v>0</v>
      </c>
      <c r="BU6" s="586">
        <v>0</v>
      </c>
      <c r="BV6" s="586">
        <v>0</v>
      </c>
      <c r="BW6" s="586">
        <v>0</v>
      </c>
      <c r="BX6" s="586">
        <v>0</v>
      </c>
      <c r="BY6" s="586">
        <v>0</v>
      </c>
      <c r="BZ6" s="586">
        <v>0</v>
      </c>
      <c r="CA6" s="586">
        <v>0</v>
      </c>
      <c r="CB6" s="586">
        <v>50</v>
      </c>
      <c r="CC6" s="586">
        <v>0</v>
      </c>
      <c r="CD6" s="586">
        <v>0</v>
      </c>
      <c r="CE6" s="586">
        <v>0</v>
      </c>
      <c r="CF6" s="586">
        <v>0</v>
      </c>
      <c r="CG6" s="586">
        <v>0</v>
      </c>
      <c r="CH6" s="586">
        <v>0</v>
      </c>
      <c r="CI6" s="586">
        <v>0</v>
      </c>
      <c r="CJ6" s="586">
        <v>0</v>
      </c>
      <c r="CK6" s="586">
        <v>0</v>
      </c>
      <c r="CL6" s="586">
        <v>0</v>
      </c>
      <c r="CM6" s="586">
        <v>0</v>
      </c>
      <c r="CN6" s="586">
        <v>0</v>
      </c>
      <c r="CO6" s="586">
        <v>0</v>
      </c>
      <c r="CP6" s="586">
        <v>0</v>
      </c>
      <c r="CQ6" s="586">
        <v>0</v>
      </c>
      <c r="CR6" s="586">
        <v>0</v>
      </c>
      <c r="CS6" s="586">
        <v>0</v>
      </c>
      <c r="CT6" s="586">
        <v>0</v>
      </c>
      <c r="CU6" s="586">
        <v>0</v>
      </c>
      <c r="CV6" s="586">
        <v>0</v>
      </c>
      <c r="CW6" s="586">
        <v>25614</v>
      </c>
      <c r="CX6" s="586">
        <v>50</v>
      </c>
      <c r="CY6" s="586">
        <v>0</v>
      </c>
      <c r="CZ6" s="586">
        <v>0</v>
      </c>
      <c r="DA6" s="586">
        <v>0</v>
      </c>
      <c r="DB6" s="586">
        <v>0</v>
      </c>
      <c r="DC6" s="586">
        <v>0</v>
      </c>
      <c r="DD6" s="586">
        <v>0</v>
      </c>
      <c r="DE6" s="586">
        <v>0</v>
      </c>
      <c r="DF6" s="586">
        <v>0</v>
      </c>
      <c r="DG6" s="586">
        <v>0</v>
      </c>
      <c r="DH6" s="586">
        <v>0</v>
      </c>
      <c r="DI6" s="586">
        <v>7889</v>
      </c>
      <c r="DJ6" s="586">
        <v>0</v>
      </c>
      <c r="DK6" s="586">
        <v>0</v>
      </c>
      <c r="DL6" s="586">
        <v>0</v>
      </c>
      <c r="DM6" s="586">
        <v>0</v>
      </c>
      <c r="DN6" s="586">
        <v>0</v>
      </c>
      <c r="DO6" s="586">
        <v>0</v>
      </c>
      <c r="DP6" s="586">
        <v>0</v>
      </c>
      <c r="DQ6" s="586">
        <v>0</v>
      </c>
      <c r="DR6" s="587">
        <v>37019</v>
      </c>
      <c r="DS6" s="587">
        <v>6213</v>
      </c>
      <c r="DT6" s="587">
        <v>58307</v>
      </c>
      <c r="DU6" s="587">
        <v>27165</v>
      </c>
      <c r="DV6" s="587">
        <v>18515</v>
      </c>
      <c r="DW6" s="587">
        <v>23657</v>
      </c>
      <c r="DX6" s="587">
        <v>-595</v>
      </c>
      <c r="DY6" s="587">
        <v>-5000</v>
      </c>
      <c r="DZ6" s="587"/>
      <c r="EA6" s="587"/>
      <c r="EB6" s="587"/>
      <c r="EC6" s="587"/>
      <c r="ED6" s="587"/>
      <c r="EE6" s="587"/>
      <c r="EF6" s="587"/>
      <c r="EG6" s="587"/>
      <c r="EH6" s="587"/>
      <c r="EI6" s="587"/>
    </row>
    <row r="7" spans="1:139">
      <c r="A7" s="521" t="s">
        <v>2373</v>
      </c>
      <c r="B7" s="586">
        <v>1519</v>
      </c>
      <c r="C7" s="586">
        <v>0</v>
      </c>
      <c r="D7" s="586">
        <v>0</v>
      </c>
      <c r="E7" s="586">
        <v>2063</v>
      </c>
      <c r="F7" s="586">
        <v>0</v>
      </c>
      <c r="G7" s="586">
        <v>0</v>
      </c>
      <c r="H7" s="586">
        <v>157</v>
      </c>
      <c r="I7" s="586">
        <v>0</v>
      </c>
      <c r="J7" s="586">
        <v>0</v>
      </c>
      <c r="K7" s="586">
        <v>20</v>
      </c>
      <c r="L7" s="586">
        <v>0</v>
      </c>
      <c r="M7" s="586">
        <v>0</v>
      </c>
      <c r="N7" s="586">
        <v>9893</v>
      </c>
      <c r="O7" s="586">
        <v>0</v>
      </c>
      <c r="P7" s="586">
        <v>0</v>
      </c>
      <c r="Q7" s="586">
        <v>0</v>
      </c>
      <c r="R7" s="586">
        <v>0</v>
      </c>
      <c r="S7" s="586">
        <v>0</v>
      </c>
      <c r="T7" s="586">
        <v>1234</v>
      </c>
      <c r="U7" s="586">
        <v>0</v>
      </c>
      <c r="V7" s="586">
        <v>0</v>
      </c>
      <c r="W7" s="586">
        <v>0</v>
      </c>
      <c r="X7" s="586">
        <v>0</v>
      </c>
      <c r="Y7" s="586">
        <v>0</v>
      </c>
      <c r="Z7" s="586">
        <v>0</v>
      </c>
      <c r="AA7" s="586">
        <v>0</v>
      </c>
      <c r="AB7" s="586">
        <v>0</v>
      </c>
      <c r="AC7" s="586">
        <v>0</v>
      </c>
      <c r="AD7" s="586">
        <v>0</v>
      </c>
      <c r="AE7" s="586">
        <v>0</v>
      </c>
      <c r="AF7" s="586">
        <v>0</v>
      </c>
      <c r="AG7" s="586">
        <v>0</v>
      </c>
      <c r="AH7" s="586">
        <v>0</v>
      </c>
      <c r="AI7" s="586">
        <v>1283</v>
      </c>
      <c r="AJ7" s="586">
        <v>1140</v>
      </c>
      <c r="AK7" s="586">
        <v>0</v>
      </c>
      <c r="AL7" s="586">
        <v>0</v>
      </c>
      <c r="AM7" s="586">
        <v>0</v>
      </c>
      <c r="AN7" s="586">
        <v>0</v>
      </c>
      <c r="AO7" s="586">
        <v>0</v>
      </c>
      <c r="AP7" s="586">
        <v>0</v>
      </c>
      <c r="AQ7" s="586">
        <v>0</v>
      </c>
      <c r="AR7" s="586">
        <v>0</v>
      </c>
      <c r="AS7" s="586">
        <v>0</v>
      </c>
      <c r="AT7" s="586">
        <v>0</v>
      </c>
      <c r="AU7" s="586">
        <v>30</v>
      </c>
      <c r="AV7" s="586">
        <v>0</v>
      </c>
      <c r="AW7" s="586">
        <v>0</v>
      </c>
      <c r="AX7" s="586">
        <v>2569</v>
      </c>
      <c r="AY7" s="586">
        <v>0</v>
      </c>
      <c r="AZ7" s="586">
        <v>0</v>
      </c>
      <c r="BA7" s="586">
        <v>0</v>
      </c>
      <c r="BB7" s="586">
        <v>0</v>
      </c>
      <c r="BC7" s="586">
        <v>0</v>
      </c>
      <c r="BD7" s="586">
        <v>0</v>
      </c>
      <c r="BE7" s="586">
        <v>0</v>
      </c>
      <c r="BF7" s="586">
        <v>0</v>
      </c>
      <c r="BG7" s="586">
        <v>0</v>
      </c>
      <c r="BH7" s="586">
        <v>0</v>
      </c>
      <c r="BI7" s="586">
        <v>0</v>
      </c>
      <c r="BJ7" s="586">
        <v>0</v>
      </c>
      <c r="BK7" s="586">
        <v>0</v>
      </c>
      <c r="BL7" s="586">
        <v>0</v>
      </c>
      <c r="BM7" s="586">
        <v>334</v>
      </c>
      <c r="BN7" s="586">
        <v>0</v>
      </c>
      <c r="BO7" s="586">
        <v>0</v>
      </c>
      <c r="BP7" s="586">
        <v>334</v>
      </c>
      <c r="BQ7" s="586">
        <v>0</v>
      </c>
      <c r="BR7" s="586">
        <v>0</v>
      </c>
      <c r="BS7" s="586">
        <v>0</v>
      </c>
      <c r="BT7" s="586">
        <v>0</v>
      </c>
      <c r="BU7" s="586">
        <v>0</v>
      </c>
      <c r="BV7" s="586">
        <v>0</v>
      </c>
      <c r="BW7" s="586">
        <v>0</v>
      </c>
      <c r="BX7" s="586">
        <v>0</v>
      </c>
      <c r="BY7" s="586">
        <v>0</v>
      </c>
      <c r="BZ7" s="586">
        <v>0</v>
      </c>
      <c r="CA7" s="586">
        <v>0</v>
      </c>
      <c r="CB7" s="586">
        <v>0</v>
      </c>
      <c r="CC7" s="586">
        <v>0</v>
      </c>
      <c r="CD7" s="586">
        <v>0</v>
      </c>
      <c r="CE7" s="586">
        <v>1304</v>
      </c>
      <c r="CF7" s="586">
        <v>0</v>
      </c>
      <c r="CG7" s="586">
        <v>0</v>
      </c>
      <c r="CH7" s="586">
        <v>0</v>
      </c>
      <c r="CI7" s="586">
        <v>0</v>
      </c>
      <c r="CJ7" s="586">
        <v>0</v>
      </c>
      <c r="CK7" s="586">
        <v>0</v>
      </c>
      <c r="CL7" s="586">
        <v>0</v>
      </c>
      <c r="CM7" s="586">
        <v>0</v>
      </c>
      <c r="CN7" s="586">
        <v>0</v>
      </c>
      <c r="CO7" s="586">
        <v>0</v>
      </c>
      <c r="CP7" s="586">
        <v>0</v>
      </c>
      <c r="CQ7" s="586">
        <v>0</v>
      </c>
      <c r="CR7" s="586">
        <v>0</v>
      </c>
      <c r="CS7" s="586">
        <v>0</v>
      </c>
      <c r="CT7" s="586">
        <v>0</v>
      </c>
      <c r="CU7" s="586">
        <v>0</v>
      </c>
      <c r="CV7" s="586">
        <v>0</v>
      </c>
      <c r="CW7" s="586">
        <v>16470</v>
      </c>
      <c r="CX7" s="586">
        <v>0</v>
      </c>
      <c r="CY7" s="586">
        <v>350</v>
      </c>
      <c r="CZ7" s="586">
        <v>10000</v>
      </c>
      <c r="DA7" s="586">
        <v>0</v>
      </c>
      <c r="DB7" s="586">
        <v>0</v>
      </c>
      <c r="DC7" s="586">
        <v>0</v>
      </c>
      <c r="DD7" s="586">
        <v>0</v>
      </c>
      <c r="DE7" s="586">
        <v>0</v>
      </c>
      <c r="DF7" s="586">
        <v>0</v>
      </c>
      <c r="DG7" s="586">
        <v>0</v>
      </c>
      <c r="DH7" s="586">
        <v>0</v>
      </c>
      <c r="DI7" s="586">
        <v>700</v>
      </c>
      <c r="DJ7" s="586">
        <v>0</v>
      </c>
      <c r="DK7" s="586">
        <v>689</v>
      </c>
      <c r="DL7" s="586">
        <v>0</v>
      </c>
      <c r="DM7" s="586">
        <v>0</v>
      </c>
      <c r="DN7" s="586">
        <v>0</v>
      </c>
      <c r="DO7" s="586">
        <v>0</v>
      </c>
      <c r="DP7" s="586">
        <v>0</v>
      </c>
      <c r="DQ7" s="586">
        <v>0</v>
      </c>
      <c r="DR7" s="587">
        <v>25033.5</v>
      </c>
      <c r="DS7" s="587">
        <v>29925</v>
      </c>
      <c r="DT7" s="587">
        <v>0</v>
      </c>
      <c r="DU7" s="587">
        <v>23476</v>
      </c>
      <c r="DV7" s="587">
        <v>6476</v>
      </c>
      <c r="DW7" s="587">
        <v>20000</v>
      </c>
      <c r="DX7" s="587">
        <v>-10175</v>
      </c>
      <c r="DY7" s="587">
        <v>-22000</v>
      </c>
      <c r="DZ7" s="587"/>
      <c r="EA7" s="587"/>
      <c r="EB7" s="587"/>
      <c r="EC7" s="587"/>
      <c r="ED7" s="587"/>
      <c r="EE7" s="587"/>
      <c r="EF7" s="587"/>
      <c r="EG7" s="587"/>
      <c r="EH7" s="587"/>
      <c r="EI7" s="587"/>
    </row>
    <row r="8" spans="1:139">
      <c r="A8" s="583" t="s">
        <v>3038</v>
      </c>
      <c r="B8" s="586">
        <v>15500</v>
      </c>
      <c r="C8" s="586">
        <v>0</v>
      </c>
      <c r="D8" s="586">
        <v>0</v>
      </c>
      <c r="E8" s="586">
        <v>14683</v>
      </c>
      <c r="F8" s="586">
        <v>0</v>
      </c>
      <c r="G8" s="586">
        <v>0</v>
      </c>
      <c r="H8" s="586">
        <v>1196</v>
      </c>
      <c r="I8" s="586">
        <v>0</v>
      </c>
      <c r="J8" s="586">
        <v>0</v>
      </c>
      <c r="K8" s="586">
        <v>7897</v>
      </c>
      <c r="L8" s="586">
        <v>60</v>
      </c>
      <c r="M8" s="586">
        <v>0</v>
      </c>
      <c r="N8" s="586">
        <v>32476</v>
      </c>
      <c r="O8" s="586">
        <v>0</v>
      </c>
      <c r="P8" s="586">
        <v>0</v>
      </c>
      <c r="Q8" s="586">
        <v>0</v>
      </c>
      <c r="R8" s="586">
        <v>0</v>
      </c>
      <c r="S8" s="586">
        <v>0</v>
      </c>
      <c r="T8" s="586">
        <v>5867</v>
      </c>
      <c r="U8" s="586">
        <v>0</v>
      </c>
      <c r="V8" s="586">
        <v>0</v>
      </c>
      <c r="W8" s="586">
        <v>0</v>
      </c>
      <c r="X8" s="586">
        <v>0</v>
      </c>
      <c r="Y8" s="586">
        <v>0</v>
      </c>
      <c r="Z8" s="586">
        <v>0</v>
      </c>
      <c r="AA8" s="586">
        <v>0</v>
      </c>
      <c r="AB8" s="586">
        <v>0</v>
      </c>
      <c r="AC8" s="586">
        <v>0</v>
      </c>
      <c r="AD8" s="586">
        <v>0</v>
      </c>
      <c r="AE8" s="586">
        <v>0</v>
      </c>
      <c r="AF8" s="586">
        <v>0</v>
      </c>
      <c r="AG8" s="586">
        <v>0</v>
      </c>
      <c r="AH8" s="586">
        <v>0</v>
      </c>
      <c r="AI8" s="586">
        <v>300</v>
      </c>
      <c r="AJ8" s="586">
        <v>0</v>
      </c>
      <c r="AK8" s="586">
        <v>0</v>
      </c>
      <c r="AL8" s="586">
        <v>0</v>
      </c>
      <c r="AM8" s="586">
        <v>0</v>
      </c>
      <c r="AN8" s="586">
        <v>0</v>
      </c>
      <c r="AO8" s="586">
        <v>3070</v>
      </c>
      <c r="AP8" s="586">
        <v>2758</v>
      </c>
      <c r="AQ8" s="586">
        <v>0</v>
      </c>
      <c r="AR8" s="586">
        <v>2290</v>
      </c>
      <c r="AS8" s="586">
        <v>0</v>
      </c>
      <c r="AT8" s="586">
        <v>0</v>
      </c>
      <c r="AU8" s="586">
        <v>979</v>
      </c>
      <c r="AV8" s="586">
        <v>0</v>
      </c>
      <c r="AW8" s="586">
        <v>0</v>
      </c>
      <c r="AX8" s="586">
        <v>218</v>
      </c>
      <c r="AY8" s="586">
        <v>0</v>
      </c>
      <c r="AZ8" s="586">
        <v>0</v>
      </c>
      <c r="BA8" s="586">
        <v>0</v>
      </c>
      <c r="BB8" s="586">
        <v>0</v>
      </c>
      <c r="BC8" s="586">
        <v>0</v>
      </c>
      <c r="BD8" s="586">
        <v>0</v>
      </c>
      <c r="BE8" s="586">
        <v>0</v>
      </c>
      <c r="BF8" s="586">
        <v>0</v>
      </c>
      <c r="BG8" s="586">
        <v>0</v>
      </c>
      <c r="BH8" s="586">
        <v>0</v>
      </c>
      <c r="BI8" s="586">
        <v>0</v>
      </c>
      <c r="BJ8" s="586">
        <v>0</v>
      </c>
      <c r="BK8" s="586">
        <v>0</v>
      </c>
      <c r="BL8" s="586">
        <v>0</v>
      </c>
      <c r="BM8" s="586">
        <v>0</v>
      </c>
      <c r="BN8" s="586">
        <v>0</v>
      </c>
      <c r="BO8" s="586">
        <v>0</v>
      </c>
      <c r="BP8" s="586">
        <v>0</v>
      </c>
      <c r="BQ8" s="586">
        <v>0</v>
      </c>
      <c r="BR8" s="586">
        <v>0</v>
      </c>
      <c r="BS8" s="586">
        <v>0</v>
      </c>
      <c r="BT8" s="586">
        <v>0</v>
      </c>
      <c r="BU8" s="586">
        <v>0</v>
      </c>
      <c r="BV8" s="586">
        <v>0</v>
      </c>
      <c r="BW8" s="586">
        <v>0</v>
      </c>
      <c r="BX8" s="586">
        <v>0</v>
      </c>
      <c r="BY8" s="586">
        <v>0</v>
      </c>
      <c r="BZ8" s="586">
        <v>0</v>
      </c>
      <c r="CA8" s="586">
        <v>0</v>
      </c>
      <c r="CB8" s="586">
        <v>0</v>
      </c>
      <c r="CC8" s="586">
        <v>0</v>
      </c>
      <c r="CD8" s="586">
        <v>0</v>
      </c>
      <c r="CE8" s="586">
        <v>1864</v>
      </c>
      <c r="CF8" s="586">
        <v>0</v>
      </c>
      <c r="CG8" s="586">
        <v>0</v>
      </c>
      <c r="CH8" s="586">
        <v>0</v>
      </c>
      <c r="CI8" s="586">
        <v>0</v>
      </c>
      <c r="CJ8" s="586">
        <v>0</v>
      </c>
      <c r="CK8" s="586">
        <v>0</v>
      </c>
      <c r="CL8" s="586">
        <v>0</v>
      </c>
      <c r="CM8" s="586">
        <v>0</v>
      </c>
      <c r="CN8" s="586">
        <v>0</v>
      </c>
      <c r="CO8" s="586">
        <v>0</v>
      </c>
      <c r="CP8" s="586">
        <v>0</v>
      </c>
      <c r="CQ8" s="586">
        <v>0</v>
      </c>
      <c r="CR8" s="586">
        <v>0</v>
      </c>
      <c r="CS8" s="586">
        <v>0</v>
      </c>
      <c r="CT8" s="586">
        <v>0</v>
      </c>
      <c r="CU8" s="586">
        <v>0</v>
      </c>
      <c r="CV8" s="586">
        <v>0</v>
      </c>
      <c r="CW8" s="586">
        <v>0</v>
      </c>
      <c r="CX8" s="586">
        <v>0</v>
      </c>
      <c r="CY8" s="586">
        <v>0</v>
      </c>
      <c r="CZ8" s="586">
        <v>0</v>
      </c>
      <c r="DA8" s="586">
        <v>0</v>
      </c>
      <c r="DB8" s="586">
        <v>0</v>
      </c>
      <c r="DC8" s="586">
        <v>0</v>
      </c>
      <c r="DD8" s="586">
        <v>0</v>
      </c>
      <c r="DE8" s="586">
        <v>0</v>
      </c>
      <c r="DF8" s="586">
        <v>0</v>
      </c>
      <c r="DG8" s="586">
        <v>0</v>
      </c>
      <c r="DH8" s="586">
        <v>0</v>
      </c>
      <c r="DI8" s="586">
        <v>19429</v>
      </c>
      <c r="DJ8" s="586">
        <v>62</v>
      </c>
      <c r="DK8" s="586">
        <v>0</v>
      </c>
      <c r="DL8" s="586">
        <v>0</v>
      </c>
      <c r="DM8" s="586">
        <v>66142</v>
      </c>
      <c r="DN8" s="586">
        <v>0</v>
      </c>
      <c r="DO8" s="586">
        <v>0</v>
      </c>
      <c r="DP8" s="586">
        <v>0</v>
      </c>
      <c r="DQ8" s="586">
        <v>0</v>
      </c>
      <c r="DR8" s="587">
        <v>62573</v>
      </c>
      <c r="DS8" s="587">
        <v>902</v>
      </c>
      <c r="DT8" s="587">
        <v>0</v>
      </c>
      <c r="DU8" s="587">
        <v>111316</v>
      </c>
      <c r="DV8" s="587">
        <v>53960</v>
      </c>
      <c r="DW8" s="587">
        <v>103365</v>
      </c>
      <c r="DX8" s="587">
        <v>-179</v>
      </c>
      <c r="DY8" s="587">
        <v>0</v>
      </c>
      <c r="DZ8" s="587"/>
      <c r="EA8" s="587"/>
      <c r="EB8" s="587"/>
      <c r="EC8" s="587"/>
      <c r="ED8" s="587"/>
      <c r="EE8" s="587"/>
      <c r="EF8" s="587"/>
      <c r="EG8" s="587"/>
      <c r="EH8" s="587"/>
      <c r="EI8" s="587"/>
    </row>
    <row r="9" spans="1:139">
      <c r="A9" s="583" t="s">
        <v>2003</v>
      </c>
      <c r="B9" s="586">
        <v>10074.200000000001</v>
      </c>
      <c r="C9" s="586">
        <v>0</v>
      </c>
      <c r="D9" s="586">
        <v>0</v>
      </c>
      <c r="E9" s="586">
        <v>50</v>
      </c>
      <c r="F9" s="586">
        <v>0</v>
      </c>
      <c r="G9" s="586">
        <v>0</v>
      </c>
      <c r="H9" s="586">
        <v>3943</v>
      </c>
      <c r="I9" s="586">
        <v>0</v>
      </c>
      <c r="J9" s="586">
        <v>0</v>
      </c>
      <c r="K9" s="586">
        <v>0</v>
      </c>
      <c r="L9" s="586">
        <v>0</v>
      </c>
      <c r="M9" s="586">
        <v>0</v>
      </c>
      <c r="N9" s="586">
        <v>26605</v>
      </c>
      <c r="O9" s="586">
        <v>0</v>
      </c>
      <c r="P9" s="586">
        <v>0</v>
      </c>
      <c r="Q9" s="586">
        <v>70</v>
      </c>
      <c r="R9" s="586">
        <v>0</v>
      </c>
      <c r="S9" s="586">
        <v>0</v>
      </c>
      <c r="T9" s="586">
        <v>0</v>
      </c>
      <c r="U9" s="586">
        <v>0</v>
      </c>
      <c r="V9" s="586">
        <v>0</v>
      </c>
      <c r="W9" s="586">
        <v>0</v>
      </c>
      <c r="X9" s="586">
        <v>0</v>
      </c>
      <c r="Y9" s="586">
        <v>0</v>
      </c>
      <c r="Z9" s="586">
        <v>0</v>
      </c>
      <c r="AA9" s="586">
        <v>0</v>
      </c>
      <c r="AB9" s="586">
        <v>0</v>
      </c>
      <c r="AC9" s="586">
        <v>0</v>
      </c>
      <c r="AD9" s="586">
        <v>0</v>
      </c>
      <c r="AE9" s="586">
        <v>0</v>
      </c>
      <c r="AF9" s="586">
        <v>0</v>
      </c>
      <c r="AG9" s="586">
        <v>0</v>
      </c>
      <c r="AH9" s="586">
        <v>0</v>
      </c>
      <c r="AI9" s="586">
        <v>0</v>
      </c>
      <c r="AJ9" s="586">
        <v>1019</v>
      </c>
      <c r="AK9" s="586">
        <v>0</v>
      </c>
      <c r="AL9" s="586">
        <v>0</v>
      </c>
      <c r="AM9" s="586">
        <v>0</v>
      </c>
      <c r="AN9" s="586">
        <v>0</v>
      </c>
      <c r="AO9" s="586">
        <v>3066.7</v>
      </c>
      <c r="AP9" s="586">
        <v>657.4</v>
      </c>
      <c r="AQ9" s="586">
        <v>0</v>
      </c>
      <c r="AR9" s="586">
        <v>0</v>
      </c>
      <c r="AS9" s="586">
        <v>0</v>
      </c>
      <c r="AT9" s="586">
        <v>0</v>
      </c>
      <c r="AU9" s="586">
        <v>13491.5</v>
      </c>
      <c r="AV9" s="586">
        <v>0</v>
      </c>
      <c r="AW9" s="586">
        <v>0</v>
      </c>
      <c r="AX9" s="586">
        <v>560</v>
      </c>
      <c r="AY9" s="586">
        <v>0</v>
      </c>
      <c r="AZ9" s="586">
        <v>0</v>
      </c>
      <c r="BA9" s="586">
        <v>0</v>
      </c>
      <c r="BB9" s="586">
        <v>0</v>
      </c>
      <c r="BC9" s="586">
        <v>0</v>
      </c>
      <c r="BD9" s="586">
        <v>0</v>
      </c>
      <c r="BE9" s="586">
        <v>0</v>
      </c>
      <c r="BF9" s="586">
        <v>0</v>
      </c>
      <c r="BG9" s="586">
        <v>1597</v>
      </c>
      <c r="BH9" s="586">
        <v>0</v>
      </c>
      <c r="BI9" s="586">
        <v>0</v>
      </c>
      <c r="BJ9" s="586">
        <v>0</v>
      </c>
      <c r="BK9" s="586">
        <v>0</v>
      </c>
      <c r="BL9" s="586">
        <v>0</v>
      </c>
      <c r="BM9" s="586">
        <v>0</v>
      </c>
      <c r="BN9" s="586">
        <v>0</v>
      </c>
      <c r="BO9" s="586">
        <v>0</v>
      </c>
      <c r="BP9" s="586">
        <v>0</v>
      </c>
      <c r="BQ9" s="586">
        <v>0</v>
      </c>
      <c r="BR9" s="586">
        <v>0</v>
      </c>
      <c r="BS9" s="586">
        <v>0</v>
      </c>
      <c r="BT9" s="586">
        <v>0</v>
      </c>
      <c r="BU9" s="586">
        <v>0</v>
      </c>
      <c r="BV9" s="586">
        <v>0</v>
      </c>
      <c r="BW9" s="586">
        <v>0</v>
      </c>
      <c r="BX9" s="586">
        <v>0</v>
      </c>
      <c r="BY9" s="586">
        <v>0</v>
      </c>
      <c r="BZ9" s="586">
        <v>0</v>
      </c>
      <c r="CA9" s="586">
        <v>0</v>
      </c>
      <c r="CB9" s="586">
        <v>0</v>
      </c>
      <c r="CC9" s="586">
        <v>0</v>
      </c>
      <c r="CD9" s="586">
        <v>0</v>
      </c>
      <c r="CE9" s="586">
        <v>1350</v>
      </c>
      <c r="CF9" s="586">
        <v>0</v>
      </c>
      <c r="CG9" s="586">
        <v>0</v>
      </c>
      <c r="CH9" s="586">
        <v>0</v>
      </c>
      <c r="CI9" s="586">
        <v>0</v>
      </c>
      <c r="CJ9" s="586">
        <v>0</v>
      </c>
      <c r="CK9" s="586">
        <v>0</v>
      </c>
      <c r="CL9" s="586">
        <v>0</v>
      </c>
      <c r="CM9" s="586">
        <v>0</v>
      </c>
      <c r="CN9" s="586">
        <v>0</v>
      </c>
      <c r="CO9" s="586">
        <v>0</v>
      </c>
      <c r="CP9" s="586">
        <v>0</v>
      </c>
      <c r="CQ9" s="586">
        <v>0</v>
      </c>
      <c r="CR9" s="586">
        <v>0</v>
      </c>
      <c r="CS9" s="586">
        <v>0</v>
      </c>
      <c r="CT9" s="586">
        <v>0</v>
      </c>
      <c r="CU9" s="586">
        <v>0</v>
      </c>
      <c r="CV9" s="586">
        <v>0</v>
      </c>
      <c r="CW9" s="586">
        <v>71734.8</v>
      </c>
      <c r="CX9" s="586">
        <v>0</v>
      </c>
      <c r="CY9" s="586">
        <v>0</v>
      </c>
      <c r="CZ9" s="586">
        <v>0</v>
      </c>
      <c r="DA9" s="586">
        <v>0</v>
      </c>
      <c r="DB9" s="586">
        <v>0</v>
      </c>
      <c r="DC9" s="586">
        <v>0</v>
      </c>
      <c r="DD9" s="586">
        <v>0</v>
      </c>
      <c r="DE9" s="586">
        <v>0</v>
      </c>
      <c r="DF9" s="586">
        <v>0</v>
      </c>
      <c r="DG9" s="586">
        <v>0</v>
      </c>
      <c r="DH9" s="586">
        <v>0</v>
      </c>
      <c r="DI9" s="586">
        <v>6709.7</v>
      </c>
      <c r="DJ9" s="586">
        <v>0</v>
      </c>
      <c r="DK9" s="586">
        <v>0</v>
      </c>
      <c r="DL9" s="586">
        <v>1035</v>
      </c>
      <c r="DM9" s="586">
        <v>1113</v>
      </c>
      <c r="DN9" s="586">
        <v>0</v>
      </c>
      <c r="DO9" s="586">
        <v>0</v>
      </c>
      <c r="DP9" s="586">
        <v>0</v>
      </c>
      <c r="DQ9" s="586">
        <v>0</v>
      </c>
      <c r="DR9" s="587">
        <v>98654</v>
      </c>
      <c r="DS9" s="587">
        <v>0</v>
      </c>
      <c r="DT9" s="587">
        <v>4124</v>
      </c>
      <c r="DU9" s="587">
        <v>40298</v>
      </c>
      <c r="DV9" s="587">
        <v>29442</v>
      </c>
      <c r="DW9" s="587">
        <v>-8183</v>
      </c>
      <c r="DX9" s="587">
        <v>-3773</v>
      </c>
      <c r="DY9" s="587">
        <v>-50000</v>
      </c>
      <c r="DZ9" s="587"/>
      <c r="EA9" s="587"/>
      <c r="EB9" s="587"/>
      <c r="EC9" s="587"/>
      <c r="ED9" s="587"/>
      <c r="EE9" s="587"/>
      <c r="EF9" s="587"/>
      <c r="EG9" s="587"/>
      <c r="EH9" s="587"/>
      <c r="EI9" s="587"/>
    </row>
    <row r="10" spans="1:139">
      <c r="A10" s="583" t="s">
        <v>2006</v>
      </c>
      <c r="B10" s="586">
        <v>172</v>
      </c>
      <c r="C10" s="586">
        <v>0</v>
      </c>
      <c r="D10" s="586">
        <v>0</v>
      </c>
      <c r="E10" s="586">
        <v>172</v>
      </c>
      <c r="F10" s="586">
        <v>0</v>
      </c>
      <c r="G10" s="586">
        <v>0</v>
      </c>
      <c r="H10" s="586">
        <v>2500</v>
      </c>
      <c r="I10" s="586">
        <v>0</v>
      </c>
      <c r="J10" s="586">
        <v>0</v>
      </c>
      <c r="K10" s="586">
        <v>0</v>
      </c>
      <c r="L10" s="586">
        <v>0</v>
      </c>
      <c r="M10" s="586">
        <v>0</v>
      </c>
      <c r="N10" s="586">
        <v>6117</v>
      </c>
      <c r="O10" s="586">
        <v>0</v>
      </c>
      <c r="P10" s="586">
        <v>0</v>
      </c>
      <c r="Q10" s="586">
        <v>0</v>
      </c>
      <c r="R10" s="586">
        <v>0</v>
      </c>
      <c r="S10" s="586">
        <v>0</v>
      </c>
      <c r="T10" s="586">
        <v>0</v>
      </c>
      <c r="U10" s="586">
        <v>0</v>
      </c>
      <c r="V10" s="586">
        <v>0</v>
      </c>
      <c r="W10" s="586">
        <v>0</v>
      </c>
      <c r="X10" s="586">
        <v>0</v>
      </c>
      <c r="Y10" s="586">
        <v>0</v>
      </c>
      <c r="Z10" s="586">
        <v>0</v>
      </c>
      <c r="AA10" s="586">
        <v>0</v>
      </c>
      <c r="AB10" s="586">
        <v>0</v>
      </c>
      <c r="AC10" s="586">
        <v>0</v>
      </c>
      <c r="AD10" s="586">
        <v>0</v>
      </c>
      <c r="AE10" s="586">
        <v>0</v>
      </c>
      <c r="AF10" s="586">
        <v>0</v>
      </c>
      <c r="AG10" s="586">
        <v>0</v>
      </c>
      <c r="AH10" s="586">
        <v>0</v>
      </c>
      <c r="AI10" s="586">
        <v>701</v>
      </c>
      <c r="AJ10" s="586">
        <v>1986</v>
      </c>
      <c r="AK10" s="586">
        <v>0</v>
      </c>
      <c r="AL10" s="586">
        <v>0</v>
      </c>
      <c r="AM10" s="586">
        <v>0</v>
      </c>
      <c r="AN10" s="586">
        <v>0</v>
      </c>
      <c r="AO10" s="586">
        <v>20328</v>
      </c>
      <c r="AP10" s="586">
        <v>0</v>
      </c>
      <c r="AQ10" s="586">
        <v>0</v>
      </c>
      <c r="AR10" s="586">
        <v>0</v>
      </c>
      <c r="AS10" s="586">
        <v>0</v>
      </c>
      <c r="AT10" s="586">
        <v>0</v>
      </c>
      <c r="AU10" s="586">
        <v>0</v>
      </c>
      <c r="AV10" s="586">
        <v>0</v>
      </c>
      <c r="AW10" s="586">
        <v>0</v>
      </c>
      <c r="AX10" s="586">
        <v>0</v>
      </c>
      <c r="AY10" s="586">
        <v>0</v>
      </c>
      <c r="AZ10" s="586">
        <v>0</v>
      </c>
      <c r="BA10" s="586">
        <v>0</v>
      </c>
      <c r="BB10" s="586">
        <v>0</v>
      </c>
      <c r="BC10" s="586">
        <v>0</v>
      </c>
      <c r="BD10" s="586">
        <v>0</v>
      </c>
      <c r="BE10" s="586">
        <v>0</v>
      </c>
      <c r="BF10" s="586">
        <v>0</v>
      </c>
      <c r="BG10" s="586">
        <v>0</v>
      </c>
      <c r="BH10" s="586">
        <v>0</v>
      </c>
      <c r="BI10" s="586">
        <v>0</v>
      </c>
      <c r="BJ10" s="586">
        <v>8762</v>
      </c>
      <c r="BK10" s="586">
        <v>0</v>
      </c>
      <c r="BL10" s="586">
        <v>0</v>
      </c>
      <c r="BM10" s="586">
        <v>0</v>
      </c>
      <c r="BN10" s="586">
        <v>0</v>
      </c>
      <c r="BO10" s="586">
        <v>0</v>
      </c>
      <c r="BP10" s="586">
        <v>0</v>
      </c>
      <c r="BQ10" s="586">
        <v>0</v>
      </c>
      <c r="BR10" s="586">
        <v>0</v>
      </c>
      <c r="BS10" s="586">
        <v>0</v>
      </c>
      <c r="BT10" s="586">
        <v>0</v>
      </c>
      <c r="BU10" s="586">
        <v>0</v>
      </c>
      <c r="BV10" s="586">
        <v>0</v>
      </c>
      <c r="BW10" s="586">
        <v>0</v>
      </c>
      <c r="BX10" s="586">
        <v>0</v>
      </c>
      <c r="BY10" s="586">
        <v>0</v>
      </c>
      <c r="BZ10" s="586">
        <v>0</v>
      </c>
      <c r="CA10" s="586">
        <v>0</v>
      </c>
      <c r="CB10" s="586">
        <v>0</v>
      </c>
      <c r="CC10" s="586">
        <v>0</v>
      </c>
      <c r="CD10" s="586">
        <v>0</v>
      </c>
      <c r="CE10" s="586">
        <v>0</v>
      </c>
      <c r="CF10" s="586">
        <v>0</v>
      </c>
      <c r="CG10" s="586">
        <v>0</v>
      </c>
      <c r="CH10" s="586">
        <v>0</v>
      </c>
      <c r="CI10" s="586">
        <v>0</v>
      </c>
      <c r="CJ10" s="586">
        <v>0</v>
      </c>
      <c r="CK10" s="586">
        <v>0</v>
      </c>
      <c r="CL10" s="586">
        <v>0</v>
      </c>
      <c r="CM10" s="586">
        <v>0</v>
      </c>
      <c r="CN10" s="586">
        <v>0</v>
      </c>
      <c r="CO10" s="586">
        <v>0</v>
      </c>
      <c r="CP10" s="586">
        <v>0</v>
      </c>
      <c r="CQ10" s="586">
        <v>0</v>
      </c>
      <c r="CR10" s="586">
        <v>0</v>
      </c>
      <c r="CS10" s="586">
        <v>0</v>
      </c>
      <c r="CT10" s="586">
        <v>0</v>
      </c>
      <c r="CU10" s="586">
        <v>0</v>
      </c>
      <c r="CV10" s="586">
        <v>0</v>
      </c>
      <c r="CW10" s="586">
        <v>72542</v>
      </c>
      <c r="CX10" s="586">
        <v>0</v>
      </c>
      <c r="CY10" s="586">
        <v>0</v>
      </c>
      <c r="CZ10" s="586">
        <v>0</v>
      </c>
      <c r="DA10" s="586">
        <v>0</v>
      </c>
      <c r="DB10" s="586">
        <v>0</v>
      </c>
      <c r="DC10" s="586">
        <v>0</v>
      </c>
      <c r="DD10" s="586">
        <v>0</v>
      </c>
      <c r="DE10" s="586">
        <v>0</v>
      </c>
      <c r="DF10" s="586">
        <v>0</v>
      </c>
      <c r="DG10" s="586">
        <v>0</v>
      </c>
      <c r="DH10" s="586">
        <v>0</v>
      </c>
      <c r="DI10" s="586">
        <v>0</v>
      </c>
      <c r="DJ10" s="586">
        <v>0</v>
      </c>
      <c r="DK10" s="586">
        <v>0</v>
      </c>
      <c r="DL10" s="586">
        <v>0</v>
      </c>
      <c r="DM10" s="586">
        <v>0</v>
      </c>
      <c r="DN10" s="586">
        <v>0</v>
      </c>
      <c r="DO10" s="586">
        <v>0</v>
      </c>
      <c r="DP10" s="586">
        <v>0</v>
      </c>
      <c r="DQ10" s="586">
        <v>0</v>
      </c>
      <c r="DR10" s="587">
        <v>79158</v>
      </c>
      <c r="DS10" s="587">
        <v>0</v>
      </c>
      <c r="DT10" s="587">
        <v>8000</v>
      </c>
      <c r="DU10" s="587">
        <v>26122</v>
      </c>
      <c r="DV10" s="587">
        <v>11561</v>
      </c>
      <c r="DW10" s="587">
        <v>8075</v>
      </c>
      <c r="DX10" s="587">
        <v>-2688</v>
      </c>
      <c r="DY10" s="587">
        <v>0</v>
      </c>
      <c r="DZ10" s="587"/>
      <c r="EA10" s="587"/>
      <c r="EB10" s="587"/>
      <c r="EC10" s="587"/>
      <c r="ED10" s="587"/>
      <c r="EE10" s="587"/>
      <c r="EF10" s="587"/>
      <c r="EG10" s="587"/>
      <c r="EH10" s="587"/>
      <c r="EI10" s="587"/>
    </row>
    <row r="11" spans="1:139">
      <c r="A11" s="583" t="s">
        <v>2487</v>
      </c>
      <c r="B11" s="586">
        <v>1988</v>
      </c>
      <c r="C11" s="586">
        <v>0</v>
      </c>
      <c r="D11" s="586">
        <v>0</v>
      </c>
      <c r="E11" s="586">
        <v>1283</v>
      </c>
      <c r="F11" s="586">
        <v>0</v>
      </c>
      <c r="G11" s="586">
        <v>0</v>
      </c>
      <c r="H11" s="586">
        <v>8508</v>
      </c>
      <c r="I11" s="586">
        <v>0</v>
      </c>
      <c r="J11" s="586">
        <v>0</v>
      </c>
      <c r="K11" s="586">
        <v>3609</v>
      </c>
      <c r="L11" s="586">
        <v>0</v>
      </c>
      <c r="M11" s="586">
        <v>0</v>
      </c>
      <c r="N11" s="586">
        <v>24953</v>
      </c>
      <c r="O11" s="586">
        <v>0</v>
      </c>
      <c r="P11" s="586">
        <v>0</v>
      </c>
      <c r="Q11" s="586">
        <v>1449</v>
      </c>
      <c r="R11" s="586">
        <v>0</v>
      </c>
      <c r="S11" s="586">
        <v>0</v>
      </c>
      <c r="T11" s="586">
        <v>3540</v>
      </c>
      <c r="U11" s="586">
        <v>0</v>
      </c>
      <c r="V11" s="586">
        <v>0</v>
      </c>
      <c r="W11" s="586">
        <v>0</v>
      </c>
      <c r="X11" s="586">
        <v>0</v>
      </c>
      <c r="Y11" s="586">
        <v>0</v>
      </c>
      <c r="Z11" s="586">
        <v>0</v>
      </c>
      <c r="AA11" s="586">
        <v>0</v>
      </c>
      <c r="AB11" s="586">
        <v>0</v>
      </c>
      <c r="AC11" s="586">
        <v>1000</v>
      </c>
      <c r="AD11" s="586">
        <v>0</v>
      </c>
      <c r="AE11" s="586">
        <v>0</v>
      </c>
      <c r="AF11" s="586">
        <v>11850</v>
      </c>
      <c r="AG11" s="586">
        <v>0</v>
      </c>
      <c r="AH11" s="586">
        <v>0</v>
      </c>
      <c r="AI11" s="586">
        <v>773</v>
      </c>
      <c r="AJ11" s="586">
        <v>0</v>
      </c>
      <c r="AK11" s="586">
        <v>0</v>
      </c>
      <c r="AL11" s="586">
        <v>0</v>
      </c>
      <c r="AM11" s="586">
        <v>0</v>
      </c>
      <c r="AN11" s="586">
        <v>0</v>
      </c>
      <c r="AO11" s="586">
        <v>100048</v>
      </c>
      <c r="AP11" s="586">
        <v>3567</v>
      </c>
      <c r="AQ11" s="586">
        <v>6000</v>
      </c>
      <c r="AR11" s="586">
        <v>12328</v>
      </c>
      <c r="AS11" s="586">
        <v>0</v>
      </c>
      <c r="AT11" s="586">
        <v>0</v>
      </c>
      <c r="AU11" s="586">
        <v>10190</v>
      </c>
      <c r="AV11" s="586">
        <v>0</v>
      </c>
      <c r="AW11" s="586">
        <v>0</v>
      </c>
      <c r="AX11" s="586">
        <v>4119</v>
      </c>
      <c r="AY11" s="586">
        <v>0</v>
      </c>
      <c r="AZ11" s="586">
        <v>0</v>
      </c>
      <c r="BA11" s="586">
        <v>0</v>
      </c>
      <c r="BB11" s="586">
        <v>0</v>
      </c>
      <c r="BC11" s="586">
        <v>0</v>
      </c>
      <c r="BD11" s="586">
        <v>400</v>
      </c>
      <c r="BE11" s="586">
        <v>0</v>
      </c>
      <c r="BF11" s="586">
        <v>0</v>
      </c>
      <c r="BG11" s="586">
        <v>0</v>
      </c>
      <c r="BH11" s="586">
        <v>0</v>
      </c>
      <c r="BI11" s="586">
        <v>0</v>
      </c>
      <c r="BJ11" s="586">
        <v>0</v>
      </c>
      <c r="BK11" s="586">
        <v>0</v>
      </c>
      <c r="BL11" s="586">
        <v>0</v>
      </c>
      <c r="BM11" s="586">
        <v>1750</v>
      </c>
      <c r="BN11" s="586">
        <v>0</v>
      </c>
      <c r="BO11" s="586">
        <v>0</v>
      </c>
      <c r="BP11" s="586">
        <v>1200</v>
      </c>
      <c r="BQ11" s="586">
        <v>0</v>
      </c>
      <c r="BR11" s="586">
        <v>0</v>
      </c>
      <c r="BS11" s="586">
        <v>0</v>
      </c>
      <c r="BT11" s="586">
        <v>0</v>
      </c>
      <c r="BU11" s="586">
        <v>0</v>
      </c>
      <c r="BV11" s="586">
        <v>0</v>
      </c>
      <c r="BW11" s="586">
        <v>0</v>
      </c>
      <c r="BX11" s="586">
        <v>0</v>
      </c>
      <c r="BY11" s="586">
        <v>0</v>
      </c>
      <c r="BZ11" s="586">
        <v>0</v>
      </c>
      <c r="CA11" s="586">
        <v>0</v>
      </c>
      <c r="CB11" s="586">
        <v>0</v>
      </c>
      <c r="CC11" s="586">
        <v>0</v>
      </c>
      <c r="CD11" s="586">
        <v>0</v>
      </c>
      <c r="CE11" s="586">
        <v>1495</v>
      </c>
      <c r="CF11" s="586">
        <v>0</v>
      </c>
      <c r="CG11" s="586">
        <v>0</v>
      </c>
      <c r="CH11" s="586">
        <v>325</v>
      </c>
      <c r="CI11" s="586">
        <v>0</v>
      </c>
      <c r="CJ11" s="586">
        <v>0</v>
      </c>
      <c r="CK11" s="586">
        <v>0</v>
      </c>
      <c r="CL11" s="586">
        <v>0</v>
      </c>
      <c r="CM11" s="586">
        <v>0</v>
      </c>
      <c r="CN11" s="586">
        <v>0</v>
      </c>
      <c r="CO11" s="586">
        <v>0</v>
      </c>
      <c r="CP11" s="586">
        <v>0</v>
      </c>
      <c r="CQ11" s="586">
        <v>0</v>
      </c>
      <c r="CR11" s="586">
        <v>0</v>
      </c>
      <c r="CS11" s="586">
        <v>0</v>
      </c>
      <c r="CT11" s="586">
        <v>0</v>
      </c>
      <c r="CU11" s="586">
        <v>0</v>
      </c>
      <c r="CV11" s="586">
        <v>0</v>
      </c>
      <c r="CW11" s="586">
        <v>0</v>
      </c>
      <c r="CX11" s="586">
        <v>0</v>
      </c>
      <c r="CY11" s="586">
        <v>0</v>
      </c>
      <c r="CZ11" s="586">
        <v>0</v>
      </c>
      <c r="DA11" s="586">
        <v>0</v>
      </c>
      <c r="DB11" s="586">
        <v>0</v>
      </c>
      <c r="DC11" s="586">
        <v>0</v>
      </c>
      <c r="DD11" s="586">
        <v>0</v>
      </c>
      <c r="DE11" s="586">
        <v>0</v>
      </c>
      <c r="DF11" s="586">
        <v>0</v>
      </c>
      <c r="DG11" s="586">
        <v>0</v>
      </c>
      <c r="DH11" s="586">
        <v>0</v>
      </c>
      <c r="DI11" s="586">
        <v>26971</v>
      </c>
      <c r="DJ11" s="586">
        <v>0</v>
      </c>
      <c r="DK11" s="586">
        <v>2000</v>
      </c>
      <c r="DL11" s="586">
        <v>0</v>
      </c>
      <c r="DM11" s="586">
        <v>0</v>
      </c>
      <c r="DN11" s="586">
        <v>0</v>
      </c>
      <c r="DO11" s="586">
        <v>0</v>
      </c>
      <c r="DP11" s="586">
        <v>0</v>
      </c>
      <c r="DQ11" s="586">
        <v>0</v>
      </c>
      <c r="DR11" s="587">
        <v>74940</v>
      </c>
      <c r="DS11" s="587">
        <v>15175</v>
      </c>
      <c r="DT11" s="587">
        <v>35434</v>
      </c>
      <c r="DU11" s="587">
        <v>98797</v>
      </c>
      <c r="DV11" s="587">
        <v>83006</v>
      </c>
      <c r="DW11" s="587">
        <v>98797</v>
      </c>
      <c r="DX11" s="587">
        <v>-1624</v>
      </c>
      <c r="DY11" s="587">
        <v>0</v>
      </c>
      <c r="DZ11" s="587"/>
      <c r="EA11" s="587"/>
      <c r="EB11" s="587"/>
      <c r="EC11" s="587"/>
      <c r="ED11" s="587"/>
      <c r="EE11" s="587"/>
      <c r="EF11" s="587"/>
      <c r="EG11" s="587"/>
      <c r="EH11" s="587"/>
      <c r="EI11" s="587"/>
    </row>
    <row r="12" spans="1:139">
      <c r="A12" s="583" t="s">
        <v>2268</v>
      </c>
      <c r="B12" s="586">
        <v>10222</v>
      </c>
      <c r="C12" s="586">
        <v>0</v>
      </c>
      <c r="D12" s="586">
        <v>0</v>
      </c>
      <c r="E12" s="586">
        <v>777</v>
      </c>
      <c r="F12" s="586">
        <v>0</v>
      </c>
      <c r="G12" s="586">
        <v>0</v>
      </c>
      <c r="H12" s="586">
        <v>643</v>
      </c>
      <c r="I12" s="586">
        <v>0</v>
      </c>
      <c r="J12" s="586">
        <v>0</v>
      </c>
      <c r="K12" s="586">
        <v>0</v>
      </c>
      <c r="L12" s="586">
        <v>0</v>
      </c>
      <c r="M12" s="586">
        <v>0</v>
      </c>
      <c r="N12" s="586">
        <v>65933</v>
      </c>
      <c r="O12" s="586">
        <v>1450</v>
      </c>
      <c r="P12" s="586">
        <v>0</v>
      </c>
      <c r="Q12" s="586">
        <v>8514</v>
      </c>
      <c r="R12" s="586">
        <v>0</v>
      </c>
      <c r="S12" s="586">
        <v>0</v>
      </c>
      <c r="T12" s="586">
        <v>0</v>
      </c>
      <c r="U12" s="586">
        <v>0</v>
      </c>
      <c r="V12" s="586">
        <v>0</v>
      </c>
      <c r="W12" s="586">
        <v>0</v>
      </c>
      <c r="X12" s="586">
        <v>0</v>
      </c>
      <c r="Y12" s="586">
        <v>0</v>
      </c>
      <c r="Z12" s="586">
        <v>0</v>
      </c>
      <c r="AA12" s="586">
        <v>0</v>
      </c>
      <c r="AB12" s="586">
        <v>0</v>
      </c>
      <c r="AC12" s="586">
        <v>0</v>
      </c>
      <c r="AD12" s="586">
        <v>0</v>
      </c>
      <c r="AE12" s="586">
        <v>0</v>
      </c>
      <c r="AF12" s="586">
        <v>0</v>
      </c>
      <c r="AG12" s="586">
        <v>0</v>
      </c>
      <c r="AH12" s="586">
        <v>0</v>
      </c>
      <c r="AI12" s="586">
        <v>2711</v>
      </c>
      <c r="AJ12" s="586">
        <v>0</v>
      </c>
      <c r="AK12" s="586">
        <v>0</v>
      </c>
      <c r="AL12" s="586">
        <v>0</v>
      </c>
      <c r="AM12" s="586">
        <v>0</v>
      </c>
      <c r="AN12" s="586">
        <v>0</v>
      </c>
      <c r="AO12" s="586">
        <v>65648</v>
      </c>
      <c r="AP12" s="586">
        <v>853</v>
      </c>
      <c r="AQ12" s="586">
        <v>9430</v>
      </c>
      <c r="AR12" s="586">
        <v>0</v>
      </c>
      <c r="AS12" s="586">
        <v>0</v>
      </c>
      <c r="AT12" s="586">
        <v>0</v>
      </c>
      <c r="AU12" s="586">
        <v>23008</v>
      </c>
      <c r="AV12" s="586">
        <v>0</v>
      </c>
      <c r="AW12" s="586">
        <v>0</v>
      </c>
      <c r="AX12" s="586">
        <v>1650</v>
      </c>
      <c r="AY12" s="586">
        <v>0</v>
      </c>
      <c r="AZ12" s="586">
        <v>0</v>
      </c>
      <c r="BA12" s="586">
        <v>0</v>
      </c>
      <c r="BB12" s="586">
        <v>0</v>
      </c>
      <c r="BC12" s="586">
        <v>0</v>
      </c>
      <c r="BD12" s="586">
        <v>0</v>
      </c>
      <c r="BE12" s="586">
        <v>0</v>
      </c>
      <c r="BF12" s="586">
        <v>0</v>
      </c>
      <c r="BG12" s="586">
        <v>0</v>
      </c>
      <c r="BH12" s="586">
        <v>0</v>
      </c>
      <c r="BI12" s="586">
        <v>0</v>
      </c>
      <c r="BJ12" s="586">
        <v>5594</v>
      </c>
      <c r="BK12" s="586">
        <v>0</v>
      </c>
      <c r="BL12" s="586">
        <v>0</v>
      </c>
      <c r="BM12" s="586">
        <v>486</v>
      </c>
      <c r="BN12" s="586">
        <v>0</v>
      </c>
      <c r="BO12" s="586">
        <v>0</v>
      </c>
      <c r="BP12" s="586">
        <v>7301</v>
      </c>
      <c r="BQ12" s="586">
        <v>0</v>
      </c>
      <c r="BR12" s="586">
        <v>0</v>
      </c>
      <c r="BS12" s="586">
        <v>831</v>
      </c>
      <c r="BT12" s="586">
        <v>0</v>
      </c>
      <c r="BU12" s="586">
        <v>0</v>
      </c>
      <c r="BV12" s="586">
        <v>0</v>
      </c>
      <c r="BW12" s="586">
        <v>0</v>
      </c>
      <c r="BX12" s="586">
        <v>0</v>
      </c>
      <c r="BY12" s="586">
        <v>0</v>
      </c>
      <c r="BZ12" s="586">
        <v>0</v>
      </c>
      <c r="CA12" s="586">
        <v>0</v>
      </c>
      <c r="CB12" s="586">
        <v>0</v>
      </c>
      <c r="CC12" s="586">
        <v>0</v>
      </c>
      <c r="CD12" s="586">
        <v>0</v>
      </c>
      <c r="CE12" s="586">
        <v>0</v>
      </c>
      <c r="CF12" s="586">
        <v>0</v>
      </c>
      <c r="CG12" s="586">
        <v>0</v>
      </c>
      <c r="CH12" s="586">
        <v>0</v>
      </c>
      <c r="CI12" s="586">
        <v>0</v>
      </c>
      <c r="CJ12" s="586">
        <v>0</v>
      </c>
      <c r="CK12" s="586">
        <v>0</v>
      </c>
      <c r="CL12" s="586">
        <v>0</v>
      </c>
      <c r="CM12" s="586">
        <v>0</v>
      </c>
      <c r="CN12" s="586">
        <v>159</v>
      </c>
      <c r="CO12" s="586">
        <v>0</v>
      </c>
      <c r="CP12" s="586">
        <v>0</v>
      </c>
      <c r="CQ12" s="586">
        <v>0</v>
      </c>
      <c r="CR12" s="586">
        <v>0</v>
      </c>
      <c r="CS12" s="586">
        <v>0</v>
      </c>
      <c r="CT12" s="586">
        <v>0</v>
      </c>
      <c r="CU12" s="586">
        <v>0</v>
      </c>
      <c r="CV12" s="586">
        <v>0</v>
      </c>
      <c r="CW12" s="586">
        <v>9599</v>
      </c>
      <c r="CX12" s="586">
        <v>3575</v>
      </c>
      <c r="CY12" s="586">
        <v>0</v>
      </c>
      <c r="CZ12" s="586">
        <v>0</v>
      </c>
      <c r="DA12" s="586">
        <v>0</v>
      </c>
      <c r="DB12" s="586">
        <v>0</v>
      </c>
      <c r="DC12" s="586">
        <v>0</v>
      </c>
      <c r="DD12" s="586">
        <v>0</v>
      </c>
      <c r="DE12" s="586">
        <v>0</v>
      </c>
      <c r="DF12" s="586">
        <v>0</v>
      </c>
      <c r="DG12" s="586">
        <v>0</v>
      </c>
      <c r="DH12" s="586">
        <v>0</v>
      </c>
      <c r="DI12" s="586">
        <v>22193</v>
      </c>
      <c r="DJ12" s="586">
        <v>1578</v>
      </c>
      <c r="DK12" s="586">
        <v>4833</v>
      </c>
      <c r="DL12" s="586">
        <v>6950</v>
      </c>
      <c r="DM12" s="586">
        <v>0</v>
      </c>
      <c r="DN12" s="586">
        <v>0</v>
      </c>
      <c r="DO12" s="586">
        <v>0</v>
      </c>
      <c r="DP12" s="586">
        <v>0</v>
      </c>
      <c r="DQ12" s="586">
        <v>0</v>
      </c>
      <c r="DR12" s="587">
        <v>100652</v>
      </c>
      <c r="DS12" s="587">
        <v>18453</v>
      </c>
      <c r="DT12" s="587">
        <v>35411</v>
      </c>
      <c r="DU12" s="587">
        <v>85159</v>
      </c>
      <c r="DV12" s="587">
        <v>67177</v>
      </c>
      <c r="DW12" s="587">
        <v>-13813</v>
      </c>
      <c r="DX12" s="587">
        <v>-1757</v>
      </c>
      <c r="DY12" s="587">
        <v>-23770</v>
      </c>
      <c r="DZ12" s="587"/>
      <c r="EA12" s="587"/>
      <c r="EB12" s="587"/>
      <c r="EC12" s="587"/>
      <c r="ED12" s="587"/>
      <c r="EE12" s="587"/>
      <c r="EF12" s="587"/>
      <c r="EG12" s="587"/>
      <c r="EH12" s="587"/>
      <c r="EI12" s="587"/>
    </row>
    <row r="13" spans="1:139">
      <c r="A13" s="583" t="s">
        <v>2648</v>
      </c>
      <c r="B13" s="586">
        <v>8744</v>
      </c>
      <c r="C13" s="586">
        <v>0</v>
      </c>
      <c r="D13" s="586">
        <v>0</v>
      </c>
      <c r="E13" s="586">
        <v>0</v>
      </c>
      <c r="F13" s="586">
        <v>0</v>
      </c>
      <c r="G13" s="586">
        <v>0</v>
      </c>
      <c r="H13" s="586">
        <v>4430</v>
      </c>
      <c r="I13" s="586">
        <v>0</v>
      </c>
      <c r="J13" s="586">
        <v>0</v>
      </c>
      <c r="K13" s="586">
        <v>3601</v>
      </c>
      <c r="L13" s="586">
        <v>0</v>
      </c>
      <c r="M13" s="586">
        <v>0</v>
      </c>
      <c r="N13" s="586">
        <v>6283</v>
      </c>
      <c r="O13" s="586">
        <v>0</v>
      </c>
      <c r="P13" s="586">
        <v>0</v>
      </c>
      <c r="Q13" s="586">
        <v>150</v>
      </c>
      <c r="R13" s="586">
        <v>0</v>
      </c>
      <c r="S13" s="586">
        <v>0</v>
      </c>
      <c r="T13" s="586">
        <v>820</v>
      </c>
      <c r="U13" s="586">
        <v>0</v>
      </c>
      <c r="V13" s="586">
        <v>0</v>
      </c>
      <c r="W13" s="586">
        <v>0</v>
      </c>
      <c r="X13" s="586">
        <v>0</v>
      </c>
      <c r="Y13" s="586">
        <v>0</v>
      </c>
      <c r="Z13" s="586">
        <v>0</v>
      </c>
      <c r="AA13" s="586">
        <v>0</v>
      </c>
      <c r="AB13" s="586">
        <v>0</v>
      </c>
      <c r="AC13" s="586">
        <v>0</v>
      </c>
      <c r="AD13" s="586">
        <v>0</v>
      </c>
      <c r="AE13" s="586">
        <v>0</v>
      </c>
      <c r="AF13" s="586">
        <v>0</v>
      </c>
      <c r="AG13" s="586">
        <v>0</v>
      </c>
      <c r="AH13" s="586">
        <v>0</v>
      </c>
      <c r="AI13" s="586">
        <v>0</v>
      </c>
      <c r="AJ13" s="586">
        <v>0</v>
      </c>
      <c r="AK13" s="586">
        <v>0</v>
      </c>
      <c r="AL13" s="586">
        <v>0</v>
      </c>
      <c r="AM13" s="586">
        <v>0</v>
      </c>
      <c r="AN13" s="586">
        <v>0</v>
      </c>
      <c r="AO13" s="586">
        <v>360</v>
      </c>
      <c r="AP13" s="586">
        <v>4098</v>
      </c>
      <c r="AQ13" s="586">
        <v>0</v>
      </c>
      <c r="AR13" s="586">
        <v>3999</v>
      </c>
      <c r="AS13" s="586">
        <v>0</v>
      </c>
      <c r="AT13" s="586">
        <v>0</v>
      </c>
      <c r="AU13" s="586">
        <v>954</v>
      </c>
      <c r="AV13" s="586">
        <v>0</v>
      </c>
      <c r="AW13" s="586">
        <v>0</v>
      </c>
      <c r="AX13" s="586">
        <v>222</v>
      </c>
      <c r="AY13" s="586">
        <v>0</v>
      </c>
      <c r="AZ13" s="586">
        <v>0</v>
      </c>
      <c r="BA13" s="586">
        <v>0</v>
      </c>
      <c r="BB13" s="586">
        <v>0</v>
      </c>
      <c r="BC13" s="586">
        <v>0</v>
      </c>
      <c r="BD13" s="586">
        <v>0</v>
      </c>
      <c r="BE13" s="586">
        <v>0</v>
      </c>
      <c r="BF13" s="586">
        <v>0</v>
      </c>
      <c r="BG13" s="586">
        <v>0</v>
      </c>
      <c r="BH13" s="586">
        <v>0</v>
      </c>
      <c r="BI13" s="586">
        <v>0</v>
      </c>
      <c r="BJ13" s="586">
        <v>0</v>
      </c>
      <c r="BK13" s="586">
        <v>0</v>
      </c>
      <c r="BL13" s="586">
        <v>0</v>
      </c>
      <c r="BM13" s="586">
        <v>0</v>
      </c>
      <c r="BN13" s="586">
        <v>0</v>
      </c>
      <c r="BO13" s="586">
        <v>0</v>
      </c>
      <c r="BP13" s="586">
        <v>2350</v>
      </c>
      <c r="BQ13" s="586">
        <v>0</v>
      </c>
      <c r="BR13" s="586">
        <v>0</v>
      </c>
      <c r="BS13" s="586">
        <v>0</v>
      </c>
      <c r="BT13" s="586">
        <v>0</v>
      </c>
      <c r="BU13" s="586">
        <v>0</v>
      </c>
      <c r="BV13" s="586">
        <v>0</v>
      </c>
      <c r="BW13" s="586">
        <v>0</v>
      </c>
      <c r="BX13" s="586">
        <v>0</v>
      </c>
      <c r="BY13" s="586">
        <v>0</v>
      </c>
      <c r="BZ13" s="586">
        <v>0</v>
      </c>
      <c r="CA13" s="586">
        <v>0</v>
      </c>
      <c r="CB13" s="586">
        <v>0</v>
      </c>
      <c r="CC13" s="586">
        <v>0</v>
      </c>
      <c r="CD13" s="586">
        <v>0</v>
      </c>
      <c r="CE13" s="586">
        <v>1743</v>
      </c>
      <c r="CF13" s="586">
        <v>0</v>
      </c>
      <c r="CG13" s="586">
        <v>0</v>
      </c>
      <c r="CH13" s="586">
        <v>0</v>
      </c>
      <c r="CI13" s="586">
        <v>0</v>
      </c>
      <c r="CJ13" s="586">
        <v>0</v>
      </c>
      <c r="CK13" s="586">
        <v>0</v>
      </c>
      <c r="CL13" s="586">
        <v>0</v>
      </c>
      <c r="CM13" s="586">
        <v>0</v>
      </c>
      <c r="CN13" s="586">
        <v>0</v>
      </c>
      <c r="CO13" s="586">
        <v>0</v>
      </c>
      <c r="CP13" s="586">
        <v>0</v>
      </c>
      <c r="CQ13" s="586">
        <v>0</v>
      </c>
      <c r="CR13" s="586">
        <v>0</v>
      </c>
      <c r="CS13" s="586">
        <v>0</v>
      </c>
      <c r="CT13" s="586">
        <v>4562</v>
      </c>
      <c r="CU13" s="586">
        <v>0</v>
      </c>
      <c r="CV13" s="586">
        <v>0</v>
      </c>
      <c r="CW13" s="586">
        <v>62428</v>
      </c>
      <c r="CX13" s="586">
        <v>0</v>
      </c>
      <c r="CY13" s="586">
        <v>0</v>
      </c>
      <c r="CZ13" s="586">
        <v>422</v>
      </c>
      <c r="DA13" s="586">
        <v>0</v>
      </c>
      <c r="DB13" s="586">
        <v>0</v>
      </c>
      <c r="DC13" s="586">
        <v>0</v>
      </c>
      <c r="DD13" s="586">
        <v>0</v>
      </c>
      <c r="DE13" s="586">
        <v>0</v>
      </c>
      <c r="DF13" s="586">
        <v>0</v>
      </c>
      <c r="DG13" s="586">
        <v>0</v>
      </c>
      <c r="DH13" s="586">
        <v>0</v>
      </c>
      <c r="DI13" s="586">
        <v>1207</v>
      </c>
      <c r="DJ13" s="586">
        <v>0</v>
      </c>
      <c r="DK13" s="586">
        <v>0</v>
      </c>
      <c r="DL13" s="586">
        <v>0</v>
      </c>
      <c r="DM13" s="586">
        <v>0</v>
      </c>
      <c r="DN13" s="586">
        <v>0</v>
      </c>
      <c r="DO13" s="586">
        <v>0</v>
      </c>
      <c r="DP13" s="586">
        <v>0</v>
      </c>
      <c r="DQ13" s="586">
        <v>0</v>
      </c>
      <c r="DR13" s="587">
        <v>68842</v>
      </c>
      <c r="DS13" s="587">
        <v>0</v>
      </c>
      <c r="DT13" s="587">
        <v>0</v>
      </c>
      <c r="DU13" s="587">
        <v>37531</v>
      </c>
      <c r="DV13" s="587">
        <v>29249</v>
      </c>
      <c r="DW13" s="587">
        <v>14419</v>
      </c>
      <c r="DX13" s="587">
        <v>0</v>
      </c>
      <c r="DY13" s="587">
        <v>-16880</v>
      </c>
      <c r="DZ13" s="587"/>
      <c r="EA13" s="587"/>
      <c r="EB13" s="587"/>
      <c r="EC13" s="587"/>
      <c r="ED13" s="587"/>
      <c r="EE13" s="587"/>
      <c r="EF13" s="587"/>
      <c r="EG13" s="587"/>
      <c r="EH13" s="587"/>
      <c r="EI13" s="587"/>
    </row>
    <row r="14" spans="1:139">
      <c r="A14" s="583" t="s">
        <v>2657</v>
      </c>
      <c r="B14" s="586">
        <v>5015</v>
      </c>
      <c r="C14" s="586">
        <v>0</v>
      </c>
      <c r="D14" s="586">
        <v>0</v>
      </c>
      <c r="E14" s="586">
        <v>601</v>
      </c>
      <c r="F14" s="586">
        <v>0</v>
      </c>
      <c r="G14" s="586">
        <v>0</v>
      </c>
      <c r="H14" s="586">
        <v>4772</v>
      </c>
      <c r="I14" s="586">
        <v>0</v>
      </c>
      <c r="J14" s="586">
        <v>0</v>
      </c>
      <c r="K14" s="586">
        <v>0</v>
      </c>
      <c r="L14" s="586">
        <v>0</v>
      </c>
      <c r="M14" s="586">
        <v>0</v>
      </c>
      <c r="N14" s="586">
        <v>24725</v>
      </c>
      <c r="O14" s="586">
        <v>0</v>
      </c>
      <c r="P14" s="586">
        <v>0</v>
      </c>
      <c r="Q14" s="586">
        <v>231</v>
      </c>
      <c r="R14" s="586">
        <v>0</v>
      </c>
      <c r="S14" s="586">
        <v>0</v>
      </c>
      <c r="T14" s="586">
        <v>1380</v>
      </c>
      <c r="U14" s="586">
        <v>0</v>
      </c>
      <c r="V14" s="586">
        <v>0</v>
      </c>
      <c r="W14" s="586">
        <v>0</v>
      </c>
      <c r="X14" s="586">
        <v>0</v>
      </c>
      <c r="Y14" s="586">
        <v>0</v>
      </c>
      <c r="Z14" s="586">
        <v>0</v>
      </c>
      <c r="AA14" s="586">
        <v>0</v>
      </c>
      <c r="AB14" s="586">
        <v>0</v>
      </c>
      <c r="AC14" s="586">
        <v>0</v>
      </c>
      <c r="AD14" s="586">
        <v>0</v>
      </c>
      <c r="AE14" s="586">
        <v>0</v>
      </c>
      <c r="AF14" s="586">
        <v>0</v>
      </c>
      <c r="AG14" s="586">
        <v>0</v>
      </c>
      <c r="AH14" s="586">
        <v>0</v>
      </c>
      <c r="AI14" s="586">
        <v>1657</v>
      </c>
      <c r="AJ14" s="586">
        <v>0</v>
      </c>
      <c r="AK14" s="586">
        <v>0</v>
      </c>
      <c r="AL14" s="586">
        <v>0</v>
      </c>
      <c r="AM14" s="586">
        <v>0</v>
      </c>
      <c r="AN14" s="586">
        <v>0</v>
      </c>
      <c r="AO14" s="586">
        <v>5124</v>
      </c>
      <c r="AP14" s="586">
        <v>1900</v>
      </c>
      <c r="AQ14" s="586">
        <v>0</v>
      </c>
      <c r="AR14" s="586">
        <v>0</v>
      </c>
      <c r="AS14" s="586">
        <v>0</v>
      </c>
      <c r="AT14" s="586">
        <v>0</v>
      </c>
      <c r="AU14" s="586">
        <v>348</v>
      </c>
      <c r="AV14" s="586">
        <v>1650</v>
      </c>
      <c r="AW14" s="586">
        <v>0</v>
      </c>
      <c r="AX14" s="586">
        <v>29</v>
      </c>
      <c r="AY14" s="586">
        <v>0</v>
      </c>
      <c r="AZ14" s="586">
        <v>0</v>
      </c>
      <c r="BA14" s="586">
        <v>0</v>
      </c>
      <c r="BB14" s="586">
        <v>0</v>
      </c>
      <c r="BC14" s="586">
        <v>0</v>
      </c>
      <c r="BD14" s="586">
        <v>20</v>
      </c>
      <c r="BE14" s="586">
        <v>0</v>
      </c>
      <c r="BF14" s="586">
        <v>0</v>
      </c>
      <c r="BG14" s="586">
        <v>13</v>
      </c>
      <c r="BH14" s="586">
        <v>0</v>
      </c>
      <c r="BI14" s="586">
        <v>0</v>
      </c>
      <c r="BJ14" s="586">
        <v>0</v>
      </c>
      <c r="BK14" s="586">
        <v>0</v>
      </c>
      <c r="BL14" s="586">
        <v>0</v>
      </c>
      <c r="BM14" s="586">
        <v>0</v>
      </c>
      <c r="BN14" s="586">
        <v>100</v>
      </c>
      <c r="BO14" s="586">
        <v>0</v>
      </c>
      <c r="BP14" s="586">
        <v>2950</v>
      </c>
      <c r="BQ14" s="586">
        <v>0</v>
      </c>
      <c r="BR14" s="586">
        <v>0</v>
      </c>
      <c r="BS14" s="586">
        <v>0</v>
      </c>
      <c r="BT14" s="586">
        <v>0</v>
      </c>
      <c r="BU14" s="586">
        <v>0</v>
      </c>
      <c r="BV14" s="586">
        <v>0</v>
      </c>
      <c r="BW14" s="586">
        <v>0</v>
      </c>
      <c r="BX14" s="586">
        <v>0</v>
      </c>
      <c r="BY14" s="586">
        <v>0</v>
      </c>
      <c r="BZ14" s="586">
        <v>0</v>
      </c>
      <c r="CA14" s="586">
        <v>0</v>
      </c>
      <c r="CB14" s="586">
        <v>0</v>
      </c>
      <c r="CC14" s="586">
        <v>0</v>
      </c>
      <c r="CD14" s="586">
        <v>0</v>
      </c>
      <c r="CE14" s="586">
        <v>40</v>
      </c>
      <c r="CF14" s="586">
        <v>0</v>
      </c>
      <c r="CG14" s="586">
        <v>0</v>
      </c>
      <c r="CH14" s="586">
        <v>0</v>
      </c>
      <c r="CI14" s="586">
        <v>0</v>
      </c>
      <c r="CJ14" s="586">
        <v>0</v>
      </c>
      <c r="CK14" s="586">
        <v>0</v>
      </c>
      <c r="CL14" s="586">
        <v>0</v>
      </c>
      <c r="CM14" s="586">
        <v>0</v>
      </c>
      <c r="CN14" s="586">
        <v>774</v>
      </c>
      <c r="CO14" s="586">
        <v>0</v>
      </c>
      <c r="CP14" s="586">
        <v>0</v>
      </c>
      <c r="CQ14" s="586">
        <v>0</v>
      </c>
      <c r="CR14" s="586">
        <v>0</v>
      </c>
      <c r="CS14" s="586">
        <v>0</v>
      </c>
      <c r="CT14" s="586">
        <v>81</v>
      </c>
      <c r="CU14" s="586">
        <v>0</v>
      </c>
      <c r="CV14" s="586">
        <v>0</v>
      </c>
      <c r="CW14" s="586">
        <v>13219</v>
      </c>
      <c r="CX14" s="586">
        <v>0</v>
      </c>
      <c r="CY14" s="586">
        <v>0</v>
      </c>
      <c r="CZ14" s="586">
        <v>0</v>
      </c>
      <c r="DA14" s="586">
        <v>0</v>
      </c>
      <c r="DB14" s="586">
        <v>0</v>
      </c>
      <c r="DC14" s="586">
        <v>0</v>
      </c>
      <c r="DD14" s="586">
        <v>0</v>
      </c>
      <c r="DE14" s="586">
        <v>0</v>
      </c>
      <c r="DF14" s="586">
        <v>0</v>
      </c>
      <c r="DG14" s="586">
        <v>0</v>
      </c>
      <c r="DH14" s="586">
        <v>0</v>
      </c>
      <c r="DI14" s="586">
        <v>9722</v>
      </c>
      <c r="DJ14" s="586">
        <v>0</v>
      </c>
      <c r="DK14" s="586">
        <v>3000</v>
      </c>
      <c r="DL14" s="586">
        <v>0</v>
      </c>
      <c r="DM14" s="586">
        <v>0</v>
      </c>
      <c r="DN14" s="586">
        <v>0</v>
      </c>
      <c r="DO14" s="586">
        <v>0</v>
      </c>
      <c r="DP14" s="586">
        <v>0</v>
      </c>
      <c r="DQ14" s="586">
        <v>0</v>
      </c>
      <c r="DR14" s="587">
        <v>56790</v>
      </c>
      <c r="DS14" s="587">
        <v>500</v>
      </c>
      <c r="DT14" s="587">
        <v>0</v>
      </c>
      <c r="DU14" s="587">
        <v>17061</v>
      </c>
      <c r="DV14" s="587">
        <v>7961</v>
      </c>
      <c r="DW14" s="587">
        <v>-3100</v>
      </c>
      <c r="DX14" s="587">
        <v>-300</v>
      </c>
      <c r="DY14" s="587">
        <v>6000</v>
      </c>
      <c r="DZ14" s="587"/>
      <c r="EA14" s="587"/>
      <c r="EB14" s="587"/>
      <c r="EC14" s="587"/>
      <c r="ED14" s="587"/>
      <c r="EE14" s="587"/>
      <c r="EF14" s="587"/>
      <c r="EG14" s="587"/>
      <c r="EH14" s="587"/>
      <c r="EI14" s="587"/>
    </row>
    <row r="15" spans="1:139">
      <c r="A15" s="583" t="s">
        <v>3167</v>
      </c>
      <c r="B15" s="586">
        <v>5659</v>
      </c>
      <c r="C15" s="586">
        <v>0</v>
      </c>
      <c r="D15" s="586">
        <v>0</v>
      </c>
      <c r="E15" s="586">
        <v>3089</v>
      </c>
      <c r="F15" s="586">
        <v>0</v>
      </c>
      <c r="G15" s="586">
        <v>0</v>
      </c>
      <c r="H15" s="586">
        <v>4778</v>
      </c>
      <c r="I15" s="586">
        <v>0</v>
      </c>
      <c r="J15" s="586">
        <v>0</v>
      </c>
      <c r="K15" s="586">
        <v>0</v>
      </c>
      <c r="L15" s="586">
        <v>0</v>
      </c>
      <c r="M15" s="586">
        <v>0</v>
      </c>
      <c r="N15" s="586">
        <v>46713</v>
      </c>
      <c r="O15" s="586">
        <v>0</v>
      </c>
      <c r="P15" s="586">
        <v>0</v>
      </c>
      <c r="Q15" s="586">
        <v>125</v>
      </c>
      <c r="R15" s="586">
        <v>0</v>
      </c>
      <c r="S15" s="586">
        <v>0</v>
      </c>
      <c r="T15" s="586">
        <v>0</v>
      </c>
      <c r="U15" s="586">
        <v>0</v>
      </c>
      <c r="V15" s="586">
        <v>0</v>
      </c>
      <c r="W15" s="586">
        <v>0</v>
      </c>
      <c r="X15" s="586">
        <v>1000</v>
      </c>
      <c r="Y15" s="586">
        <v>0</v>
      </c>
      <c r="Z15" s="586">
        <v>0</v>
      </c>
      <c r="AA15" s="586">
        <v>0</v>
      </c>
      <c r="AB15" s="586">
        <v>0</v>
      </c>
      <c r="AC15" s="586">
        <v>0</v>
      </c>
      <c r="AD15" s="586">
        <v>0</v>
      </c>
      <c r="AE15" s="586">
        <v>0</v>
      </c>
      <c r="AF15" s="586">
        <v>0</v>
      </c>
      <c r="AG15" s="586">
        <v>0</v>
      </c>
      <c r="AH15" s="586">
        <v>0</v>
      </c>
      <c r="AI15" s="586">
        <v>952</v>
      </c>
      <c r="AJ15" s="586">
        <v>270</v>
      </c>
      <c r="AK15" s="586">
        <v>0</v>
      </c>
      <c r="AL15" s="586">
        <v>0</v>
      </c>
      <c r="AM15" s="586">
        <v>0</v>
      </c>
      <c r="AN15" s="586">
        <v>0</v>
      </c>
      <c r="AO15" s="586">
        <v>33558</v>
      </c>
      <c r="AP15" s="586">
        <v>2375</v>
      </c>
      <c r="AQ15" s="586">
        <v>0</v>
      </c>
      <c r="AR15" s="586">
        <v>2000</v>
      </c>
      <c r="AS15" s="586">
        <v>0</v>
      </c>
      <c r="AT15" s="586">
        <v>0</v>
      </c>
      <c r="AU15" s="586">
        <v>900</v>
      </c>
      <c r="AV15" s="586">
        <v>0</v>
      </c>
      <c r="AW15" s="586">
        <v>0</v>
      </c>
      <c r="AX15" s="586">
        <v>300</v>
      </c>
      <c r="AY15" s="586">
        <v>0</v>
      </c>
      <c r="AZ15" s="586">
        <v>0</v>
      </c>
      <c r="BA15" s="586">
        <v>0</v>
      </c>
      <c r="BB15" s="586">
        <v>0</v>
      </c>
      <c r="BC15" s="586">
        <v>0</v>
      </c>
      <c r="BD15" s="586">
        <v>0</v>
      </c>
      <c r="BE15" s="586">
        <v>0</v>
      </c>
      <c r="BF15" s="586">
        <v>0</v>
      </c>
      <c r="BG15" s="586">
        <v>375</v>
      </c>
      <c r="BH15" s="586">
        <v>0</v>
      </c>
      <c r="BI15" s="586">
        <v>0</v>
      </c>
      <c r="BJ15" s="586">
        <v>0</v>
      </c>
      <c r="BK15" s="586">
        <v>0</v>
      </c>
      <c r="BL15" s="586">
        <v>0</v>
      </c>
      <c r="BM15" s="586">
        <v>0</v>
      </c>
      <c r="BN15" s="586">
        <v>0</v>
      </c>
      <c r="BO15" s="586">
        <v>0</v>
      </c>
      <c r="BP15" s="586">
        <v>4463</v>
      </c>
      <c r="BQ15" s="586">
        <v>2990</v>
      </c>
      <c r="BR15" s="586">
        <v>0</v>
      </c>
      <c r="BS15" s="586">
        <v>0</v>
      </c>
      <c r="BT15" s="586">
        <v>0</v>
      </c>
      <c r="BU15" s="586">
        <v>0</v>
      </c>
      <c r="BV15" s="586">
        <v>0</v>
      </c>
      <c r="BW15" s="586">
        <v>3</v>
      </c>
      <c r="BX15" s="586">
        <v>0</v>
      </c>
      <c r="BY15" s="586">
        <v>0</v>
      </c>
      <c r="BZ15" s="586">
        <v>0</v>
      </c>
      <c r="CA15" s="586">
        <v>0</v>
      </c>
      <c r="CB15" s="586">
        <v>669</v>
      </c>
      <c r="CC15" s="586">
        <v>0</v>
      </c>
      <c r="CD15" s="586">
        <v>0</v>
      </c>
      <c r="CE15" s="586">
        <v>150</v>
      </c>
      <c r="CF15" s="586">
        <v>0</v>
      </c>
      <c r="CG15" s="586">
        <v>0</v>
      </c>
      <c r="CH15" s="586">
        <v>0</v>
      </c>
      <c r="CI15" s="586">
        <v>0</v>
      </c>
      <c r="CJ15" s="586">
        <v>0</v>
      </c>
      <c r="CK15" s="586">
        <v>0</v>
      </c>
      <c r="CL15" s="586">
        <v>0</v>
      </c>
      <c r="CM15" s="586">
        <v>0</v>
      </c>
      <c r="CN15" s="586">
        <v>0</v>
      </c>
      <c r="CO15" s="586">
        <v>0</v>
      </c>
      <c r="CP15" s="586">
        <v>0</v>
      </c>
      <c r="CQ15" s="586">
        <v>0</v>
      </c>
      <c r="CR15" s="586">
        <v>0</v>
      </c>
      <c r="CS15" s="586">
        <v>0</v>
      </c>
      <c r="CT15" s="586">
        <v>1750</v>
      </c>
      <c r="CU15" s="586">
        <v>0</v>
      </c>
      <c r="CV15" s="586">
        <v>0</v>
      </c>
      <c r="CW15" s="586">
        <v>1667</v>
      </c>
      <c r="CX15" s="586">
        <v>25500</v>
      </c>
      <c r="CY15" s="586">
        <v>0</v>
      </c>
      <c r="CZ15" s="586">
        <v>0</v>
      </c>
      <c r="DA15" s="586">
        <v>0</v>
      </c>
      <c r="DB15" s="586">
        <v>0</v>
      </c>
      <c r="DC15" s="586">
        <v>0</v>
      </c>
      <c r="DD15" s="586">
        <v>0</v>
      </c>
      <c r="DE15" s="586">
        <v>0</v>
      </c>
      <c r="DF15" s="586">
        <v>0</v>
      </c>
      <c r="DG15" s="586">
        <v>0</v>
      </c>
      <c r="DH15" s="586">
        <v>0</v>
      </c>
      <c r="DI15" s="586">
        <v>5333</v>
      </c>
      <c r="DJ15" s="586">
        <v>0</v>
      </c>
      <c r="DK15" s="586">
        <v>0</v>
      </c>
      <c r="DL15" s="586">
        <v>0</v>
      </c>
      <c r="DM15" s="586">
        <v>0</v>
      </c>
      <c r="DN15" s="586">
        <v>0</v>
      </c>
      <c r="DO15" s="586">
        <v>0</v>
      </c>
      <c r="DP15" s="586">
        <v>0</v>
      </c>
      <c r="DQ15" s="586">
        <v>0</v>
      </c>
      <c r="DR15" s="587">
        <v>51754</v>
      </c>
      <c r="DS15" s="587">
        <v>10866</v>
      </c>
      <c r="DT15" s="587">
        <v>16448</v>
      </c>
      <c r="DU15" s="587">
        <v>65551</v>
      </c>
      <c r="DV15" s="587">
        <v>56224</v>
      </c>
      <c r="DW15" s="587">
        <v>65075</v>
      </c>
      <c r="DX15" s="587">
        <v>-1363</v>
      </c>
      <c r="DY15" s="587">
        <v>0</v>
      </c>
      <c r="DZ15" s="587"/>
      <c r="EA15" s="587"/>
      <c r="EB15" s="587"/>
      <c r="EC15" s="587"/>
      <c r="ED15" s="587"/>
      <c r="EE15" s="587"/>
      <c r="EF15" s="587"/>
      <c r="EG15" s="587"/>
      <c r="EH15" s="587"/>
      <c r="EI15" s="587"/>
    </row>
    <row r="16" spans="1:139">
      <c r="A16" s="583" t="s">
        <v>2189</v>
      </c>
      <c r="B16" s="586">
        <v>9756.0630000000001</v>
      </c>
      <c r="C16" s="586">
        <v>0</v>
      </c>
      <c r="D16" s="586">
        <v>0</v>
      </c>
      <c r="E16" s="586">
        <v>994.59400000000005</v>
      </c>
      <c r="F16" s="586">
        <v>195.464</v>
      </c>
      <c r="G16" s="586">
        <v>0</v>
      </c>
      <c r="H16" s="586">
        <v>5672.4520000000002</v>
      </c>
      <c r="I16" s="586">
        <v>0</v>
      </c>
      <c r="J16" s="586">
        <v>0</v>
      </c>
      <c r="K16" s="586">
        <v>1633.819</v>
      </c>
      <c r="L16" s="586">
        <v>0</v>
      </c>
      <c r="M16" s="586">
        <v>0</v>
      </c>
      <c r="N16" s="586">
        <v>10093</v>
      </c>
      <c r="O16" s="586">
        <v>0</v>
      </c>
      <c r="P16" s="586">
        <v>0</v>
      </c>
      <c r="Q16" s="586">
        <v>0</v>
      </c>
      <c r="R16" s="586">
        <v>0</v>
      </c>
      <c r="S16" s="586">
        <v>0</v>
      </c>
      <c r="T16" s="586">
        <v>0</v>
      </c>
      <c r="U16" s="586">
        <v>0</v>
      </c>
      <c r="V16" s="586">
        <v>0</v>
      </c>
      <c r="W16" s="586">
        <v>0</v>
      </c>
      <c r="X16" s="586">
        <v>0</v>
      </c>
      <c r="Y16" s="586">
        <v>0</v>
      </c>
      <c r="Z16" s="586">
        <v>0</v>
      </c>
      <c r="AA16" s="586">
        <v>0</v>
      </c>
      <c r="AB16" s="586">
        <v>0</v>
      </c>
      <c r="AC16" s="586">
        <v>0</v>
      </c>
      <c r="AD16" s="586">
        <v>0</v>
      </c>
      <c r="AE16" s="586">
        <v>0</v>
      </c>
      <c r="AF16" s="586">
        <v>0</v>
      </c>
      <c r="AG16" s="586">
        <v>0</v>
      </c>
      <c r="AH16" s="586">
        <v>0</v>
      </c>
      <c r="AI16" s="586">
        <v>0</v>
      </c>
      <c r="AJ16" s="586">
        <v>0</v>
      </c>
      <c r="AK16" s="586">
        <v>0</v>
      </c>
      <c r="AL16" s="586">
        <v>0</v>
      </c>
      <c r="AM16" s="586">
        <v>0</v>
      </c>
      <c r="AN16" s="586">
        <v>0</v>
      </c>
      <c r="AO16" s="586">
        <v>48901.428999999996</v>
      </c>
      <c r="AP16" s="586">
        <v>3073.3040000000001</v>
      </c>
      <c r="AQ16" s="586">
        <v>0</v>
      </c>
      <c r="AR16" s="586">
        <v>0</v>
      </c>
      <c r="AS16" s="586">
        <v>0</v>
      </c>
      <c r="AT16" s="586">
        <v>0</v>
      </c>
      <c r="AU16" s="586">
        <v>1504.6030000000001</v>
      </c>
      <c r="AV16" s="586">
        <v>0</v>
      </c>
      <c r="AW16" s="586">
        <v>0</v>
      </c>
      <c r="AX16" s="586">
        <v>0</v>
      </c>
      <c r="AY16" s="586">
        <v>0</v>
      </c>
      <c r="AZ16" s="586">
        <v>0</v>
      </c>
      <c r="BA16" s="586">
        <v>0</v>
      </c>
      <c r="BB16" s="586">
        <v>0</v>
      </c>
      <c r="BC16" s="586">
        <v>0</v>
      </c>
      <c r="BD16" s="586">
        <v>0</v>
      </c>
      <c r="BE16" s="586">
        <v>0</v>
      </c>
      <c r="BF16" s="586">
        <v>0</v>
      </c>
      <c r="BG16" s="586">
        <v>500</v>
      </c>
      <c r="BH16" s="586">
        <v>0</v>
      </c>
      <c r="BI16" s="586">
        <v>0</v>
      </c>
      <c r="BJ16" s="586">
        <v>0</v>
      </c>
      <c r="BK16" s="586">
        <v>0</v>
      </c>
      <c r="BL16" s="586">
        <v>0</v>
      </c>
      <c r="BM16" s="586">
        <v>0</v>
      </c>
      <c r="BN16" s="586">
        <v>0</v>
      </c>
      <c r="BO16" s="586">
        <v>0</v>
      </c>
      <c r="BP16" s="586">
        <v>44958</v>
      </c>
      <c r="BQ16" s="586">
        <v>0</v>
      </c>
      <c r="BR16" s="586">
        <v>0</v>
      </c>
      <c r="BS16" s="586">
        <v>0</v>
      </c>
      <c r="BT16" s="586">
        <v>0</v>
      </c>
      <c r="BU16" s="586">
        <v>0</v>
      </c>
      <c r="BV16" s="586">
        <v>0</v>
      </c>
      <c r="BW16" s="586">
        <v>0</v>
      </c>
      <c r="BX16" s="586">
        <v>0</v>
      </c>
      <c r="BY16" s="586">
        <v>0</v>
      </c>
      <c r="BZ16" s="586">
        <v>0</v>
      </c>
      <c r="CA16" s="586">
        <v>0</v>
      </c>
      <c r="CB16" s="586">
        <v>0</v>
      </c>
      <c r="CC16" s="586">
        <v>0</v>
      </c>
      <c r="CD16" s="586">
        <v>0</v>
      </c>
      <c r="CE16" s="586">
        <v>3897.0309999999999</v>
      </c>
      <c r="CF16" s="586">
        <v>0</v>
      </c>
      <c r="CG16" s="586">
        <v>0</v>
      </c>
      <c r="CH16" s="586">
        <v>0</v>
      </c>
      <c r="CI16" s="586">
        <v>0</v>
      </c>
      <c r="CJ16" s="586">
        <v>0</v>
      </c>
      <c r="CK16" s="586">
        <v>0</v>
      </c>
      <c r="CL16" s="586">
        <v>0</v>
      </c>
      <c r="CM16" s="586">
        <v>0</v>
      </c>
      <c r="CN16" s="586">
        <v>0</v>
      </c>
      <c r="CO16" s="586">
        <v>0</v>
      </c>
      <c r="CP16" s="586">
        <v>0</v>
      </c>
      <c r="CQ16" s="586">
        <v>0</v>
      </c>
      <c r="CR16" s="586">
        <v>0</v>
      </c>
      <c r="CS16" s="586">
        <v>0</v>
      </c>
      <c r="CT16" s="586">
        <v>621</v>
      </c>
      <c r="CU16" s="586">
        <v>850</v>
      </c>
      <c r="CV16" s="586">
        <v>0</v>
      </c>
      <c r="CW16" s="586">
        <v>24576.134999999998</v>
      </c>
      <c r="CX16" s="586">
        <v>1880</v>
      </c>
      <c r="CY16" s="586">
        <v>0</v>
      </c>
      <c r="CZ16" s="586">
        <v>3885.375</v>
      </c>
      <c r="DA16" s="586">
        <v>0</v>
      </c>
      <c r="DB16" s="586">
        <v>0</v>
      </c>
      <c r="DC16" s="586">
        <v>0</v>
      </c>
      <c r="DD16" s="586">
        <v>0</v>
      </c>
      <c r="DE16" s="586">
        <v>0</v>
      </c>
      <c r="DF16" s="586">
        <v>0</v>
      </c>
      <c r="DG16" s="586">
        <v>0</v>
      </c>
      <c r="DH16" s="586">
        <v>0</v>
      </c>
      <c r="DI16" s="586">
        <v>14653.218000000001</v>
      </c>
      <c r="DJ16" s="586">
        <v>0</v>
      </c>
      <c r="DK16" s="586">
        <v>0</v>
      </c>
      <c r="DL16" s="586">
        <v>0</v>
      </c>
      <c r="DM16" s="586">
        <v>0</v>
      </c>
      <c r="DN16" s="586">
        <v>0</v>
      </c>
      <c r="DO16" s="586">
        <v>0</v>
      </c>
      <c r="DP16" s="586">
        <v>0</v>
      </c>
      <c r="DQ16" s="586">
        <v>0</v>
      </c>
      <c r="DR16" s="587">
        <v>94240.595000000001</v>
      </c>
      <c r="DS16" s="587">
        <v>17322.883000000002</v>
      </c>
      <c r="DT16" s="587">
        <v>22361.611000000001</v>
      </c>
      <c r="DU16" s="587">
        <v>43720.197</v>
      </c>
      <c r="DV16" s="587">
        <v>28218.197</v>
      </c>
      <c r="DW16" s="587">
        <v>98213</v>
      </c>
      <c r="DX16" s="587">
        <v>-4881</v>
      </c>
      <c r="DY16" s="587">
        <v>0</v>
      </c>
      <c r="DZ16" s="587"/>
      <c r="EA16" s="587"/>
      <c r="EB16" s="587"/>
      <c r="EC16" s="587"/>
      <c r="ED16" s="587"/>
      <c r="EE16" s="587"/>
      <c r="EF16" s="587"/>
      <c r="EG16" s="587"/>
      <c r="EH16" s="587"/>
      <c r="EI16" s="587"/>
    </row>
    <row r="17" spans="1:139">
      <c r="A17" s="583" t="s">
        <v>2525</v>
      </c>
      <c r="B17" s="586">
        <v>803.91666999999995</v>
      </c>
      <c r="C17" s="586">
        <v>0</v>
      </c>
      <c r="D17" s="586">
        <v>0</v>
      </c>
      <c r="E17" s="586">
        <v>12340.5</v>
      </c>
      <c r="F17" s="586">
        <v>0</v>
      </c>
      <c r="G17" s="586">
        <v>0</v>
      </c>
      <c r="H17" s="586">
        <v>2132.9166700000001</v>
      </c>
      <c r="I17" s="586">
        <v>0</v>
      </c>
      <c r="J17" s="586">
        <v>0</v>
      </c>
      <c r="K17" s="586">
        <v>1182.1666700000001</v>
      </c>
      <c r="L17" s="586">
        <v>0</v>
      </c>
      <c r="M17" s="586">
        <v>0</v>
      </c>
      <c r="N17" s="586">
        <v>8774.8428500000009</v>
      </c>
      <c r="O17" s="586">
        <v>0</v>
      </c>
      <c r="P17" s="586">
        <v>0</v>
      </c>
      <c r="Q17" s="586">
        <v>0</v>
      </c>
      <c r="R17" s="586">
        <v>0</v>
      </c>
      <c r="S17" s="586">
        <v>0</v>
      </c>
      <c r="T17" s="586">
        <v>196</v>
      </c>
      <c r="U17" s="586">
        <v>0</v>
      </c>
      <c r="V17" s="586">
        <v>0</v>
      </c>
      <c r="W17" s="586">
        <v>0</v>
      </c>
      <c r="X17" s="586">
        <v>0</v>
      </c>
      <c r="Y17" s="586">
        <v>0</v>
      </c>
      <c r="Z17" s="586">
        <v>0</v>
      </c>
      <c r="AA17" s="586">
        <v>0</v>
      </c>
      <c r="AB17" s="586">
        <v>0</v>
      </c>
      <c r="AC17" s="586">
        <v>0</v>
      </c>
      <c r="AD17" s="586">
        <v>0</v>
      </c>
      <c r="AE17" s="586">
        <v>0</v>
      </c>
      <c r="AF17" s="586">
        <v>0</v>
      </c>
      <c r="AG17" s="586">
        <v>0</v>
      </c>
      <c r="AH17" s="586">
        <v>0</v>
      </c>
      <c r="AI17" s="586">
        <v>1484</v>
      </c>
      <c r="AJ17" s="586">
        <v>0</v>
      </c>
      <c r="AK17" s="586">
        <v>0</v>
      </c>
      <c r="AL17" s="586">
        <v>1103</v>
      </c>
      <c r="AM17" s="586">
        <v>0</v>
      </c>
      <c r="AN17" s="586">
        <v>0</v>
      </c>
      <c r="AO17" s="586">
        <v>104476.08332999999</v>
      </c>
      <c r="AP17" s="586">
        <v>60.5</v>
      </c>
      <c r="AQ17" s="586">
        <v>20000</v>
      </c>
      <c r="AR17" s="586">
        <v>10196.46667</v>
      </c>
      <c r="AS17" s="586">
        <v>0</v>
      </c>
      <c r="AT17" s="586">
        <v>0</v>
      </c>
      <c r="AU17" s="586">
        <v>209.33332999999999</v>
      </c>
      <c r="AV17" s="586">
        <v>0</v>
      </c>
      <c r="AW17" s="586">
        <v>0</v>
      </c>
      <c r="AX17" s="586">
        <v>3340.9487199999999</v>
      </c>
      <c r="AY17" s="586">
        <v>0</v>
      </c>
      <c r="AZ17" s="586">
        <v>0</v>
      </c>
      <c r="BA17" s="586">
        <v>0</v>
      </c>
      <c r="BB17" s="586">
        <v>0</v>
      </c>
      <c r="BC17" s="586">
        <v>0</v>
      </c>
      <c r="BD17" s="586">
        <v>949.66666999999995</v>
      </c>
      <c r="BE17" s="586">
        <v>0</v>
      </c>
      <c r="BF17" s="586">
        <v>0</v>
      </c>
      <c r="BG17" s="586">
        <v>675</v>
      </c>
      <c r="BH17" s="586">
        <v>0</v>
      </c>
      <c r="BI17" s="586">
        <v>0</v>
      </c>
      <c r="BJ17" s="586">
        <v>0</v>
      </c>
      <c r="BK17" s="586">
        <v>0</v>
      </c>
      <c r="BL17" s="586">
        <v>0</v>
      </c>
      <c r="BM17" s="586">
        <v>0</v>
      </c>
      <c r="BN17" s="586">
        <v>0</v>
      </c>
      <c r="BO17" s="586">
        <v>0</v>
      </c>
      <c r="BP17" s="586">
        <v>300</v>
      </c>
      <c r="BQ17" s="586">
        <v>0</v>
      </c>
      <c r="BR17" s="586">
        <v>0</v>
      </c>
      <c r="BS17" s="586">
        <v>0</v>
      </c>
      <c r="BT17" s="586">
        <v>0</v>
      </c>
      <c r="BU17" s="586">
        <v>0</v>
      </c>
      <c r="BV17" s="586">
        <v>0</v>
      </c>
      <c r="BW17" s="586">
        <v>0</v>
      </c>
      <c r="BX17" s="586">
        <v>0</v>
      </c>
      <c r="BY17" s="586">
        <v>0</v>
      </c>
      <c r="BZ17" s="586">
        <v>0</v>
      </c>
      <c r="CA17" s="586">
        <v>0</v>
      </c>
      <c r="CB17" s="586">
        <v>0</v>
      </c>
      <c r="CC17" s="586">
        <v>0</v>
      </c>
      <c r="CD17" s="586">
        <v>0</v>
      </c>
      <c r="CE17" s="586">
        <v>0</v>
      </c>
      <c r="CF17" s="586">
        <v>0</v>
      </c>
      <c r="CG17" s="586">
        <v>0</v>
      </c>
      <c r="CH17" s="586">
        <v>0</v>
      </c>
      <c r="CI17" s="586">
        <v>0</v>
      </c>
      <c r="CJ17" s="586">
        <v>0</v>
      </c>
      <c r="CK17" s="586">
        <v>0</v>
      </c>
      <c r="CL17" s="586">
        <v>0</v>
      </c>
      <c r="CM17" s="586">
        <v>0</v>
      </c>
      <c r="CN17" s="586">
        <v>0</v>
      </c>
      <c r="CO17" s="586">
        <v>0</v>
      </c>
      <c r="CP17" s="586">
        <v>0</v>
      </c>
      <c r="CQ17" s="586">
        <v>0</v>
      </c>
      <c r="CR17" s="586">
        <v>0</v>
      </c>
      <c r="CS17" s="586">
        <v>0</v>
      </c>
      <c r="CT17" s="586">
        <v>0</v>
      </c>
      <c r="CU17" s="586">
        <v>0</v>
      </c>
      <c r="CV17" s="586">
        <v>0</v>
      </c>
      <c r="CW17" s="586">
        <v>27354.069049999998</v>
      </c>
      <c r="CX17" s="586">
        <v>335.5</v>
      </c>
      <c r="CY17" s="586">
        <v>7600</v>
      </c>
      <c r="CZ17" s="586">
        <v>388</v>
      </c>
      <c r="DA17" s="586">
        <v>0</v>
      </c>
      <c r="DB17" s="586">
        <v>0</v>
      </c>
      <c r="DC17" s="586">
        <v>0</v>
      </c>
      <c r="DD17" s="586">
        <v>0</v>
      </c>
      <c r="DE17" s="586">
        <v>0</v>
      </c>
      <c r="DF17" s="586">
        <v>0</v>
      </c>
      <c r="DG17" s="586">
        <v>0</v>
      </c>
      <c r="DH17" s="586">
        <v>0</v>
      </c>
      <c r="DI17" s="586">
        <v>3245.6666700000001</v>
      </c>
      <c r="DJ17" s="586">
        <v>0</v>
      </c>
      <c r="DK17" s="586">
        <v>0</v>
      </c>
      <c r="DL17" s="586">
        <v>1000</v>
      </c>
      <c r="DM17" s="586">
        <v>0</v>
      </c>
      <c r="DN17" s="586">
        <v>0</v>
      </c>
      <c r="DO17" s="586">
        <v>0</v>
      </c>
      <c r="DP17" s="586">
        <v>0</v>
      </c>
      <c r="DQ17" s="586">
        <v>0</v>
      </c>
      <c r="DR17" s="587">
        <v>24394</v>
      </c>
      <c r="DS17" s="587">
        <v>6593</v>
      </c>
      <c r="DT17" s="587">
        <v>11330</v>
      </c>
      <c r="DU17" s="587">
        <v>138232</v>
      </c>
      <c r="DV17" s="587">
        <v>138232</v>
      </c>
      <c r="DW17" s="587">
        <v>138000</v>
      </c>
      <c r="DX17" s="587">
        <v>0</v>
      </c>
      <c r="DY17" s="587">
        <v>10000</v>
      </c>
      <c r="DZ17" s="587"/>
      <c r="EA17" s="587"/>
      <c r="EB17" s="587"/>
      <c r="EC17" s="587"/>
      <c r="ED17" s="587"/>
      <c r="EE17" s="587"/>
      <c r="EF17" s="587"/>
      <c r="EG17" s="587"/>
      <c r="EH17" s="587"/>
      <c r="EI17" s="587"/>
    </row>
    <row r="18" spans="1:139">
      <c r="A18" s="583" t="s">
        <v>2798</v>
      </c>
      <c r="B18" s="586">
        <v>1638</v>
      </c>
      <c r="C18" s="586">
        <v>5</v>
      </c>
      <c r="D18" s="586">
        <v>0</v>
      </c>
      <c r="E18" s="586">
        <v>0</v>
      </c>
      <c r="F18" s="586">
        <v>0</v>
      </c>
      <c r="G18" s="586">
        <v>0</v>
      </c>
      <c r="H18" s="586">
        <v>0</v>
      </c>
      <c r="I18" s="586">
        <v>0</v>
      </c>
      <c r="J18" s="586">
        <v>0</v>
      </c>
      <c r="K18" s="586">
        <v>0</v>
      </c>
      <c r="L18" s="586">
        <v>0</v>
      </c>
      <c r="M18" s="586">
        <v>0</v>
      </c>
      <c r="N18" s="586">
        <v>4455</v>
      </c>
      <c r="O18" s="586">
        <v>0</v>
      </c>
      <c r="P18" s="586">
        <v>0</v>
      </c>
      <c r="Q18" s="586">
        <v>58</v>
      </c>
      <c r="R18" s="586">
        <v>0</v>
      </c>
      <c r="S18" s="586">
        <v>0</v>
      </c>
      <c r="T18" s="586">
        <v>1056</v>
      </c>
      <c r="U18" s="586">
        <v>0</v>
      </c>
      <c r="V18" s="586">
        <v>0</v>
      </c>
      <c r="W18" s="586">
        <v>726</v>
      </c>
      <c r="X18" s="586">
        <v>0</v>
      </c>
      <c r="Y18" s="586">
        <v>0</v>
      </c>
      <c r="Z18" s="586">
        <v>0</v>
      </c>
      <c r="AA18" s="586">
        <v>0</v>
      </c>
      <c r="AB18" s="586">
        <v>0</v>
      </c>
      <c r="AC18" s="586">
        <v>0</v>
      </c>
      <c r="AD18" s="586">
        <v>0</v>
      </c>
      <c r="AE18" s="586">
        <v>0</v>
      </c>
      <c r="AF18" s="586">
        <v>0</v>
      </c>
      <c r="AG18" s="586">
        <v>0</v>
      </c>
      <c r="AH18" s="586">
        <v>0</v>
      </c>
      <c r="AI18" s="586">
        <v>0</v>
      </c>
      <c r="AJ18" s="586">
        <v>0</v>
      </c>
      <c r="AK18" s="586">
        <v>0</v>
      </c>
      <c r="AL18" s="586">
        <v>4336</v>
      </c>
      <c r="AM18" s="586">
        <v>0</v>
      </c>
      <c r="AN18" s="586">
        <v>0</v>
      </c>
      <c r="AO18" s="586">
        <v>0</v>
      </c>
      <c r="AP18" s="586">
        <v>1105</v>
      </c>
      <c r="AQ18" s="586">
        <v>0</v>
      </c>
      <c r="AR18" s="586">
        <v>449</v>
      </c>
      <c r="AS18" s="586">
        <v>5488</v>
      </c>
      <c r="AT18" s="586">
        <v>0</v>
      </c>
      <c r="AU18" s="586">
        <v>0</v>
      </c>
      <c r="AV18" s="586">
        <v>0</v>
      </c>
      <c r="AW18" s="586">
        <v>0</v>
      </c>
      <c r="AX18" s="586">
        <v>0</v>
      </c>
      <c r="AY18" s="586">
        <v>0</v>
      </c>
      <c r="AZ18" s="586">
        <v>0</v>
      </c>
      <c r="BA18" s="586">
        <v>0</v>
      </c>
      <c r="BB18" s="586">
        <v>0</v>
      </c>
      <c r="BC18" s="586">
        <v>0</v>
      </c>
      <c r="BD18" s="586">
        <v>438</v>
      </c>
      <c r="BE18" s="586">
        <v>0</v>
      </c>
      <c r="BF18" s="586">
        <v>0</v>
      </c>
      <c r="BG18" s="586">
        <v>0</v>
      </c>
      <c r="BH18" s="586">
        <v>0</v>
      </c>
      <c r="BI18" s="586">
        <v>0</v>
      </c>
      <c r="BJ18" s="586">
        <v>0</v>
      </c>
      <c r="BK18" s="586">
        <v>0</v>
      </c>
      <c r="BL18" s="586">
        <v>0</v>
      </c>
      <c r="BM18" s="586">
        <v>0</v>
      </c>
      <c r="BN18" s="586">
        <v>0</v>
      </c>
      <c r="BO18" s="586">
        <v>0</v>
      </c>
      <c r="BP18" s="586">
        <v>0</v>
      </c>
      <c r="BQ18" s="586">
        <v>0</v>
      </c>
      <c r="BR18" s="586">
        <v>0</v>
      </c>
      <c r="BS18" s="586">
        <v>0</v>
      </c>
      <c r="BT18" s="586">
        <v>0</v>
      </c>
      <c r="BU18" s="586">
        <v>0</v>
      </c>
      <c r="BV18" s="586">
        <v>0</v>
      </c>
      <c r="BW18" s="586">
        <v>0</v>
      </c>
      <c r="BX18" s="586">
        <v>0</v>
      </c>
      <c r="BY18" s="586">
        <v>0</v>
      </c>
      <c r="BZ18" s="586">
        <v>0</v>
      </c>
      <c r="CA18" s="586">
        <v>0</v>
      </c>
      <c r="CB18" s="586">
        <v>0</v>
      </c>
      <c r="CC18" s="586">
        <v>0</v>
      </c>
      <c r="CD18" s="586">
        <v>0</v>
      </c>
      <c r="CE18" s="586">
        <v>1238</v>
      </c>
      <c r="CF18" s="586">
        <v>0</v>
      </c>
      <c r="CG18" s="586">
        <v>0</v>
      </c>
      <c r="CH18" s="586">
        <v>310</v>
      </c>
      <c r="CI18" s="586">
        <v>0</v>
      </c>
      <c r="CJ18" s="586">
        <v>0</v>
      </c>
      <c r="CK18" s="586">
        <v>0</v>
      </c>
      <c r="CL18" s="586">
        <v>0</v>
      </c>
      <c r="CM18" s="586">
        <v>0</v>
      </c>
      <c r="CN18" s="586">
        <v>0</v>
      </c>
      <c r="CO18" s="586">
        <v>0</v>
      </c>
      <c r="CP18" s="586">
        <v>0</v>
      </c>
      <c r="CQ18" s="586">
        <v>0</v>
      </c>
      <c r="CR18" s="586">
        <v>0</v>
      </c>
      <c r="CS18" s="586">
        <v>0</v>
      </c>
      <c r="CT18" s="586">
        <v>0</v>
      </c>
      <c r="CU18" s="586">
        <v>0</v>
      </c>
      <c r="CV18" s="586">
        <v>0</v>
      </c>
      <c r="CW18" s="586">
        <v>0</v>
      </c>
      <c r="CX18" s="586">
        <v>0</v>
      </c>
      <c r="CY18" s="586">
        <v>0</v>
      </c>
      <c r="CZ18" s="586">
        <v>0</v>
      </c>
      <c r="DA18" s="586">
        <v>0</v>
      </c>
      <c r="DB18" s="586">
        <v>0</v>
      </c>
      <c r="DC18" s="586">
        <v>0</v>
      </c>
      <c r="DD18" s="586">
        <v>0</v>
      </c>
      <c r="DE18" s="586">
        <v>0</v>
      </c>
      <c r="DF18" s="586">
        <v>0</v>
      </c>
      <c r="DG18" s="586">
        <v>0</v>
      </c>
      <c r="DH18" s="586">
        <v>0</v>
      </c>
      <c r="DI18" s="586">
        <v>1085</v>
      </c>
      <c r="DJ18" s="586">
        <v>0</v>
      </c>
      <c r="DK18" s="586">
        <v>0</v>
      </c>
      <c r="DL18" s="586">
        <v>0</v>
      </c>
      <c r="DM18" s="586">
        <v>0</v>
      </c>
      <c r="DN18" s="586">
        <v>0</v>
      </c>
      <c r="DO18" s="586">
        <v>0</v>
      </c>
      <c r="DP18" s="586">
        <v>0</v>
      </c>
      <c r="DQ18" s="586">
        <v>0</v>
      </c>
      <c r="DR18" s="587">
        <v>20552</v>
      </c>
      <c r="DS18" s="587">
        <v>645</v>
      </c>
      <c r="DT18" s="587">
        <v>0</v>
      </c>
      <c r="DU18" s="587">
        <v>1190</v>
      </c>
      <c r="DV18" s="587">
        <v>207</v>
      </c>
      <c r="DW18" s="587">
        <v>0</v>
      </c>
      <c r="DX18" s="587">
        <v>0</v>
      </c>
      <c r="DY18" s="587">
        <v>-4040</v>
      </c>
      <c r="DZ18" s="587"/>
      <c r="EA18" s="587"/>
      <c r="EB18" s="587"/>
      <c r="EC18" s="587"/>
      <c r="ED18" s="587"/>
      <c r="EE18" s="587"/>
      <c r="EF18" s="587"/>
      <c r="EG18" s="587"/>
      <c r="EH18" s="587"/>
      <c r="EI18" s="587"/>
    </row>
    <row r="19" spans="1:139">
      <c r="A19" s="583" t="s">
        <v>2705</v>
      </c>
      <c r="B19" s="586">
        <v>1634.05</v>
      </c>
      <c r="C19" s="586">
        <v>0</v>
      </c>
      <c r="D19" s="586">
        <v>150</v>
      </c>
      <c r="E19" s="586">
        <v>9104</v>
      </c>
      <c r="F19" s="586">
        <v>0</v>
      </c>
      <c r="G19" s="586">
        <v>1850</v>
      </c>
      <c r="H19" s="586">
        <v>44</v>
      </c>
      <c r="I19" s="586">
        <v>0</v>
      </c>
      <c r="J19" s="586">
        <v>0</v>
      </c>
      <c r="K19" s="586">
        <v>0</v>
      </c>
      <c r="L19" s="586">
        <v>0</v>
      </c>
      <c r="M19" s="586">
        <v>0</v>
      </c>
      <c r="N19" s="586">
        <v>47022.41</v>
      </c>
      <c r="O19" s="586">
        <v>0</v>
      </c>
      <c r="P19" s="586">
        <v>0</v>
      </c>
      <c r="Q19" s="586">
        <v>0</v>
      </c>
      <c r="R19" s="586">
        <v>0</v>
      </c>
      <c r="S19" s="586">
        <v>0</v>
      </c>
      <c r="T19" s="586">
        <v>0</v>
      </c>
      <c r="U19" s="586">
        <v>0</v>
      </c>
      <c r="V19" s="586">
        <v>0</v>
      </c>
      <c r="W19" s="586">
        <v>0</v>
      </c>
      <c r="X19" s="586">
        <v>0</v>
      </c>
      <c r="Y19" s="586">
        <v>0</v>
      </c>
      <c r="Z19" s="586">
        <v>0</v>
      </c>
      <c r="AA19" s="586">
        <v>0</v>
      </c>
      <c r="AB19" s="586">
        <v>0</v>
      </c>
      <c r="AC19" s="586">
        <v>0</v>
      </c>
      <c r="AD19" s="586">
        <v>0</v>
      </c>
      <c r="AE19" s="586">
        <v>0</v>
      </c>
      <c r="AF19" s="586">
        <v>0</v>
      </c>
      <c r="AG19" s="586">
        <v>0</v>
      </c>
      <c r="AH19" s="586">
        <v>0</v>
      </c>
      <c r="AI19" s="586">
        <v>549.17999999999995</v>
      </c>
      <c r="AJ19" s="586">
        <v>0</v>
      </c>
      <c r="AK19" s="586">
        <v>0</v>
      </c>
      <c r="AL19" s="586">
        <v>0</v>
      </c>
      <c r="AM19" s="586">
        <v>0</v>
      </c>
      <c r="AN19" s="586">
        <v>0</v>
      </c>
      <c r="AO19" s="586">
        <v>61796.25</v>
      </c>
      <c r="AP19" s="586">
        <v>2500</v>
      </c>
      <c r="AQ19" s="586">
        <v>34447.5</v>
      </c>
      <c r="AR19" s="586">
        <v>1389.81</v>
      </c>
      <c r="AS19" s="586">
        <v>0</v>
      </c>
      <c r="AT19" s="586">
        <v>0</v>
      </c>
      <c r="AU19" s="586">
        <v>450</v>
      </c>
      <c r="AV19" s="586">
        <v>0</v>
      </c>
      <c r="AW19" s="586">
        <v>0</v>
      </c>
      <c r="AX19" s="586">
        <v>90</v>
      </c>
      <c r="AY19" s="586">
        <v>0</v>
      </c>
      <c r="AZ19" s="586">
        <v>0</v>
      </c>
      <c r="BA19" s="586">
        <v>0</v>
      </c>
      <c r="BB19" s="586">
        <v>0</v>
      </c>
      <c r="BC19" s="586">
        <v>0</v>
      </c>
      <c r="BD19" s="586">
        <v>0</v>
      </c>
      <c r="BE19" s="586">
        <v>0</v>
      </c>
      <c r="BF19" s="586">
        <v>0</v>
      </c>
      <c r="BG19" s="586">
        <v>0</v>
      </c>
      <c r="BH19" s="586">
        <v>0</v>
      </c>
      <c r="BI19" s="586">
        <v>0</v>
      </c>
      <c r="BJ19" s="586">
        <v>0</v>
      </c>
      <c r="BK19" s="586">
        <v>0</v>
      </c>
      <c r="BL19" s="586">
        <v>0</v>
      </c>
      <c r="BM19" s="586">
        <v>0</v>
      </c>
      <c r="BN19" s="586">
        <v>0</v>
      </c>
      <c r="BO19" s="586">
        <v>0</v>
      </c>
      <c r="BP19" s="586">
        <v>0</v>
      </c>
      <c r="BQ19" s="586">
        <v>0</v>
      </c>
      <c r="BR19" s="586">
        <v>0</v>
      </c>
      <c r="BS19" s="586">
        <v>0</v>
      </c>
      <c r="BT19" s="586">
        <v>0</v>
      </c>
      <c r="BU19" s="586">
        <v>0</v>
      </c>
      <c r="BV19" s="586">
        <v>0</v>
      </c>
      <c r="BW19" s="586">
        <v>0</v>
      </c>
      <c r="BX19" s="586">
        <v>0</v>
      </c>
      <c r="BY19" s="586">
        <v>0</v>
      </c>
      <c r="BZ19" s="586">
        <v>0</v>
      </c>
      <c r="CA19" s="586">
        <v>0</v>
      </c>
      <c r="CB19" s="586">
        <v>0</v>
      </c>
      <c r="CC19" s="586">
        <v>0</v>
      </c>
      <c r="CD19" s="586">
        <v>0</v>
      </c>
      <c r="CE19" s="586">
        <v>0</v>
      </c>
      <c r="CF19" s="586">
        <v>0</v>
      </c>
      <c r="CG19" s="586">
        <v>0</v>
      </c>
      <c r="CH19" s="586">
        <v>0</v>
      </c>
      <c r="CI19" s="586">
        <v>0</v>
      </c>
      <c r="CJ19" s="586">
        <v>0</v>
      </c>
      <c r="CK19" s="586">
        <v>0</v>
      </c>
      <c r="CL19" s="586">
        <v>0</v>
      </c>
      <c r="CM19" s="586">
        <v>0</v>
      </c>
      <c r="CN19" s="586">
        <v>0</v>
      </c>
      <c r="CO19" s="586">
        <v>0</v>
      </c>
      <c r="CP19" s="586">
        <v>0</v>
      </c>
      <c r="CQ19" s="586">
        <v>0</v>
      </c>
      <c r="CR19" s="586">
        <v>0</v>
      </c>
      <c r="CS19" s="586">
        <v>0</v>
      </c>
      <c r="CT19" s="586">
        <v>0</v>
      </c>
      <c r="CU19" s="586">
        <v>0</v>
      </c>
      <c r="CV19" s="586">
        <v>0</v>
      </c>
      <c r="CW19" s="586">
        <v>0</v>
      </c>
      <c r="CX19" s="586">
        <v>0</v>
      </c>
      <c r="CY19" s="586">
        <v>0</v>
      </c>
      <c r="CZ19" s="586">
        <v>0</v>
      </c>
      <c r="DA19" s="586">
        <v>0</v>
      </c>
      <c r="DB19" s="586">
        <v>0</v>
      </c>
      <c r="DC19" s="586">
        <v>0</v>
      </c>
      <c r="DD19" s="586">
        <v>0</v>
      </c>
      <c r="DE19" s="586">
        <v>0</v>
      </c>
      <c r="DF19" s="586">
        <v>0</v>
      </c>
      <c r="DG19" s="586">
        <v>0</v>
      </c>
      <c r="DH19" s="586">
        <v>0</v>
      </c>
      <c r="DI19" s="586">
        <v>1295</v>
      </c>
      <c r="DJ19" s="586">
        <v>0</v>
      </c>
      <c r="DK19" s="586">
        <v>6850</v>
      </c>
      <c r="DL19" s="586">
        <v>4765.01</v>
      </c>
      <c r="DM19" s="586">
        <v>0</v>
      </c>
      <c r="DN19" s="586">
        <v>123670.79</v>
      </c>
      <c r="DO19" s="586">
        <v>0</v>
      </c>
      <c r="DP19" s="586">
        <v>0</v>
      </c>
      <c r="DQ19" s="586">
        <v>0</v>
      </c>
      <c r="DR19" s="587">
        <v>58678.62</v>
      </c>
      <c r="DS19" s="587">
        <v>50165.03</v>
      </c>
      <c r="DT19" s="587">
        <v>45826.66</v>
      </c>
      <c r="DU19" s="587">
        <v>969.4</v>
      </c>
      <c r="DV19" s="587">
        <v>969.4</v>
      </c>
      <c r="DW19" s="587">
        <v>-18929</v>
      </c>
      <c r="DX19" s="587">
        <v>-13561</v>
      </c>
      <c r="DY19" s="587">
        <v>-24449</v>
      </c>
      <c r="DZ19" s="587"/>
      <c r="EA19" s="587"/>
      <c r="EB19" s="587"/>
      <c r="EC19" s="587"/>
      <c r="ED19" s="587"/>
      <c r="EE19" s="587"/>
      <c r="EF19" s="587"/>
      <c r="EG19" s="587"/>
      <c r="EH19" s="587"/>
      <c r="EI19" s="587"/>
    </row>
    <row r="20" spans="1:139">
      <c r="A20" s="583" t="s">
        <v>2418</v>
      </c>
      <c r="B20" s="586">
        <v>12512.889800000001</v>
      </c>
      <c r="C20" s="586">
        <v>0</v>
      </c>
      <c r="D20" s="586">
        <v>0</v>
      </c>
      <c r="E20" s="586">
        <v>8598.0555700000004</v>
      </c>
      <c r="F20" s="586">
        <v>0</v>
      </c>
      <c r="G20" s="586">
        <v>0</v>
      </c>
      <c r="H20" s="586">
        <v>4658.5122099999999</v>
      </c>
      <c r="I20" s="586">
        <v>0</v>
      </c>
      <c r="J20" s="586">
        <v>0</v>
      </c>
      <c r="K20" s="586">
        <v>424</v>
      </c>
      <c r="L20" s="586">
        <v>0</v>
      </c>
      <c r="M20" s="586">
        <v>0</v>
      </c>
      <c r="N20" s="586">
        <v>63769.184630000003</v>
      </c>
      <c r="O20" s="586">
        <v>0</v>
      </c>
      <c r="P20" s="586">
        <v>0</v>
      </c>
      <c r="Q20" s="586">
        <v>0</v>
      </c>
      <c r="R20" s="586">
        <v>0</v>
      </c>
      <c r="S20" s="586">
        <v>0</v>
      </c>
      <c r="T20" s="586">
        <v>8225.0544800000007</v>
      </c>
      <c r="U20" s="586">
        <v>0</v>
      </c>
      <c r="V20" s="586">
        <v>0</v>
      </c>
      <c r="W20" s="586">
        <v>0</v>
      </c>
      <c r="X20" s="586">
        <v>0</v>
      </c>
      <c r="Y20" s="586">
        <v>0</v>
      </c>
      <c r="Z20" s="586">
        <v>0</v>
      </c>
      <c r="AA20" s="586">
        <v>0</v>
      </c>
      <c r="AB20" s="586">
        <v>0</v>
      </c>
      <c r="AC20" s="586">
        <v>0</v>
      </c>
      <c r="AD20" s="586">
        <v>0</v>
      </c>
      <c r="AE20" s="586">
        <v>0</v>
      </c>
      <c r="AF20" s="586">
        <v>0</v>
      </c>
      <c r="AG20" s="586">
        <v>0</v>
      </c>
      <c r="AH20" s="586">
        <v>0</v>
      </c>
      <c r="AI20" s="586">
        <v>2804</v>
      </c>
      <c r="AJ20" s="586">
        <v>1530</v>
      </c>
      <c r="AK20" s="586">
        <v>0</v>
      </c>
      <c r="AL20" s="586">
        <v>0</v>
      </c>
      <c r="AM20" s="586">
        <v>0</v>
      </c>
      <c r="AN20" s="586">
        <v>0</v>
      </c>
      <c r="AO20" s="586">
        <v>4500</v>
      </c>
      <c r="AP20" s="586">
        <v>0</v>
      </c>
      <c r="AQ20" s="586">
        <v>0</v>
      </c>
      <c r="AR20" s="586">
        <v>5690</v>
      </c>
      <c r="AS20" s="586">
        <v>0</v>
      </c>
      <c r="AT20" s="586">
        <v>0</v>
      </c>
      <c r="AU20" s="586">
        <v>500</v>
      </c>
      <c r="AV20" s="586">
        <v>0</v>
      </c>
      <c r="AW20" s="586">
        <v>0</v>
      </c>
      <c r="AX20" s="586">
        <v>0</v>
      </c>
      <c r="AY20" s="586">
        <v>0</v>
      </c>
      <c r="AZ20" s="586">
        <v>0</v>
      </c>
      <c r="BA20" s="586">
        <v>0</v>
      </c>
      <c r="BB20" s="586">
        <v>0</v>
      </c>
      <c r="BC20" s="586">
        <v>0</v>
      </c>
      <c r="BD20" s="586">
        <v>2082.6429800000001</v>
      </c>
      <c r="BE20" s="586">
        <v>0</v>
      </c>
      <c r="BF20" s="586">
        <v>0</v>
      </c>
      <c r="BG20" s="586">
        <v>0</v>
      </c>
      <c r="BH20" s="586">
        <v>0</v>
      </c>
      <c r="BI20" s="586">
        <v>0</v>
      </c>
      <c r="BJ20" s="586">
        <v>0</v>
      </c>
      <c r="BK20" s="586">
        <v>0</v>
      </c>
      <c r="BL20" s="586">
        <v>0</v>
      </c>
      <c r="BM20" s="586">
        <v>0</v>
      </c>
      <c r="BN20" s="586">
        <v>0</v>
      </c>
      <c r="BO20" s="586">
        <v>0</v>
      </c>
      <c r="BP20" s="586">
        <v>633.15648999999996</v>
      </c>
      <c r="BQ20" s="586">
        <v>0</v>
      </c>
      <c r="BR20" s="586">
        <v>0</v>
      </c>
      <c r="BS20" s="586">
        <v>0</v>
      </c>
      <c r="BT20" s="586">
        <v>0</v>
      </c>
      <c r="BU20" s="586">
        <v>0</v>
      </c>
      <c r="BV20" s="586">
        <v>0</v>
      </c>
      <c r="BW20" s="586">
        <v>0</v>
      </c>
      <c r="BX20" s="586">
        <v>0</v>
      </c>
      <c r="BY20" s="586">
        <v>0</v>
      </c>
      <c r="BZ20" s="586">
        <v>0</v>
      </c>
      <c r="CA20" s="586">
        <v>0</v>
      </c>
      <c r="CB20" s="586">
        <v>0</v>
      </c>
      <c r="CC20" s="586">
        <v>0</v>
      </c>
      <c r="CD20" s="586">
        <v>0</v>
      </c>
      <c r="CE20" s="586">
        <v>11393.36456</v>
      </c>
      <c r="CF20" s="586">
        <v>0</v>
      </c>
      <c r="CG20" s="586">
        <v>0</v>
      </c>
      <c r="CH20" s="586">
        <v>0</v>
      </c>
      <c r="CI20" s="586">
        <v>0</v>
      </c>
      <c r="CJ20" s="586">
        <v>0</v>
      </c>
      <c r="CK20" s="586">
        <v>0</v>
      </c>
      <c r="CL20" s="586">
        <v>0</v>
      </c>
      <c r="CM20" s="586">
        <v>0</v>
      </c>
      <c r="CN20" s="586">
        <v>0</v>
      </c>
      <c r="CO20" s="586">
        <v>0</v>
      </c>
      <c r="CP20" s="586">
        <v>0</v>
      </c>
      <c r="CQ20" s="586">
        <v>0</v>
      </c>
      <c r="CR20" s="586">
        <v>0</v>
      </c>
      <c r="CS20" s="586">
        <v>0</v>
      </c>
      <c r="CT20" s="586">
        <v>0</v>
      </c>
      <c r="CU20" s="586">
        <v>0</v>
      </c>
      <c r="CV20" s="586">
        <v>0</v>
      </c>
      <c r="CW20" s="586">
        <v>13004.883970000001</v>
      </c>
      <c r="CX20" s="586">
        <v>401</v>
      </c>
      <c r="CY20" s="586">
        <v>0</v>
      </c>
      <c r="CZ20" s="586">
        <v>0</v>
      </c>
      <c r="DA20" s="586">
        <v>0</v>
      </c>
      <c r="DB20" s="586">
        <v>0</v>
      </c>
      <c r="DC20" s="586">
        <v>0</v>
      </c>
      <c r="DD20" s="586">
        <v>0</v>
      </c>
      <c r="DE20" s="586">
        <v>0</v>
      </c>
      <c r="DF20" s="586">
        <v>0</v>
      </c>
      <c r="DG20" s="586">
        <v>0</v>
      </c>
      <c r="DH20" s="586">
        <v>0</v>
      </c>
      <c r="DI20" s="586">
        <v>11848.27929</v>
      </c>
      <c r="DJ20" s="586">
        <v>0</v>
      </c>
      <c r="DK20" s="586">
        <v>0</v>
      </c>
      <c r="DL20" s="586">
        <v>1054.7438199999999</v>
      </c>
      <c r="DM20" s="586">
        <v>0</v>
      </c>
      <c r="DN20" s="586">
        <v>0</v>
      </c>
      <c r="DO20" s="586">
        <v>0</v>
      </c>
      <c r="DP20" s="586">
        <v>0</v>
      </c>
      <c r="DQ20" s="586">
        <v>0</v>
      </c>
      <c r="DR20" s="587">
        <v>70278.175709999996</v>
      </c>
      <c r="DS20" s="587">
        <v>24174.394680000001</v>
      </c>
      <c r="DT20" s="587">
        <v>5543</v>
      </c>
      <c r="DU20" s="587">
        <v>53634.197410000001</v>
      </c>
      <c r="DV20" s="587">
        <v>53273.197410000001</v>
      </c>
      <c r="DW20" s="587">
        <v>70269</v>
      </c>
      <c r="DX20" s="587">
        <v>-2876</v>
      </c>
      <c r="DY20" s="587">
        <v>0</v>
      </c>
      <c r="DZ20" s="587"/>
      <c r="EA20" s="587"/>
      <c r="EB20" s="587"/>
      <c r="EC20" s="587"/>
      <c r="ED20" s="587"/>
      <c r="EE20" s="587"/>
      <c r="EF20" s="587"/>
      <c r="EG20" s="587"/>
      <c r="EH20" s="587"/>
      <c r="EI20" s="587"/>
    </row>
    <row r="21" spans="1:139">
      <c r="A21" s="583" t="s">
        <v>2972</v>
      </c>
      <c r="B21" s="586">
        <v>4470</v>
      </c>
      <c r="C21" s="586">
        <v>0</v>
      </c>
      <c r="D21" s="586">
        <v>0</v>
      </c>
      <c r="E21" s="586">
        <v>9731</v>
      </c>
      <c r="F21" s="586">
        <v>0</v>
      </c>
      <c r="G21" s="586">
        <v>4750</v>
      </c>
      <c r="H21" s="586">
        <v>15510</v>
      </c>
      <c r="I21" s="586">
        <v>0</v>
      </c>
      <c r="J21" s="586">
        <v>0</v>
      </c>
      <c r="K21" s="586">
        <v>0</v>
      </c>
      <c r="L21" s="586">
        <v>0</v>
      </c>
      <c r="M21" s="586">
        <v>0</v>
      </c>
      <c r="N21" s="586">
        <v>9464</v>
      </c>
      <c r="O21" s="586">
        <v>0</v>
      </c>
      <c r="P21" s="586">
        <v>0</v>
      </c>
      <c r="Q21" s="586">
        <v>0</v>
      </c>
      <c r="R21" s="586">
        <v>0</v>
      </c>
      <c r="S21" s="586">
        <v>0</v>
      </c>
      <c r="T21" s="586">
        <v>1789</v>
      </c>
      <c r="U21" s="586">
        <v>0</v>
      </c>
      <c r="V21" s="586">
        <v>0</v>
      </c>
      <c r="W21" s="586">
        <v>0</v>
      </c>
      <c r="X21" s="586">
        <v>0</v>
      </c>
      <c r="Y21" s="586">
        <v>0</v>
      </c>
      <c r="Z21" s="586">
        <v>0</v>
      </c>
      <c r="AA21" s="586">
        <v>0</v>
      </c>
      <c r="AB21" s="586">
        <v>0</v>
      </c>
      <c r="AC21" s="586">
        <v>0</v>
      </c>
      <c r="AD21" s="586">
        <v>0</v>
      </c>
      <c r="AE21" s="586">
        <v>0</v>
      </c>
      <c r="AF21" s="586">
        <v>0</v>
      </c>
      <c r="AG21" s="586">
        <v>0</v>
      </c>
      <c r="AH21" s="586">
        <v>0</v>
      </c>
      <c r="AI21" s="586">
        <v>87</v>
      </c>
      <c r="AJ21" s="586">
        <v>0</v>
      </c>
      <c r="AK21" s="586">
        <v>0</v>
      </c>
      <c r="AL21" s="586">
        <v>0</v>
      </c>
      <c r="AM21" s="586">
        <v>0</v>
      </c>
      <c r="AN21" s="586">
        <v>0</v>
      </c>
      <c r="AO21" s="586">
        <v>6765</v>
      </c>
      <c r="AP21" s="586">
        <v>102</v>
      </c>
      <c r="AQ21" s="586">
        <v>0</v>
      </c>
      <c r="AR21" s="586">
        <v>800</v>
      </c>
      <c r="AS21" s="586">
        <v>0</v>
      </c>
      <c r="AT21" s="586">
        <v>0</v>
      </c>
      <c r="AU21" s="586">
        <v>6899</v>
      </c>
      <c r="AV21" s="586">
        <v>0</v>
      </c>
      <c r="AW21" s="586">
        <v>0</v>
      </c>
      <c r="AX21" s="586">
        <v>0</v>
      </c>
      <c r="AY21" s="586">
        <v>0</v>
      </c>
      <c r="AZ21" s="586">
        <v>0</v>
      </c>
      <c r="BA21" s="586">
        <v>0</v>
      </c>
      <c r="BB21" s="586">
        <v>0</v>
      </c>
      <c r="BC21" s="586">
        <v>0</v>
      </c>
      <c r="BD21" s="586">
        <v>0</v>
      </c>
      <c r="BE21" s="586">
        <v>0</v>
      </c>
      <c r="BF21" s="586">
        <v>0</v>
      </c>
      <c r="BG21" s="586">
        <v>136</v>
      </c>
      <c r="BH21" s="586">
        <v>0</v>
      </c>
      <c r="BI21" s="586">
        <v>0</v>
      </c>
      <c r="BJ21" s="586">
        <v>0</v>
      </c>
      <c r="BK21" s="586">
        <v>0</v>
      </c>
      <c r="BL21" s="586">
        <v>0</v>
      </c>
      <c r="BM21" s="586">
        <v>0</v>
      </c>
      <c r="BN21" s="586">
        <v>0</v>
      </c>
      <c r="BO21" s="586">
        <v>0</v>
      </c>
      <c r="BP21" s="586">
        <v>727</v>
      </c>
      <c r="BQ21" s="586">
        <v>0</v>
      </c>
      <c r="BR21" s="586">
        <v>0</v>
      </c>
      <c r="BS21" s="586">
        <v>0</v>
      </c>
      <c r="BT21" s="586">
        <v>0</v>
      </c>
      <c r="BU21" s="586">
        <v>0</v>
      </c>
      <c r="BV21" s="586">
        <v>0</v>
      </c>
      <c r="BW21" s="586">
        <v>0</v>
      </c>
      <c r="BX21" s="586">
        <v>0</v>
      </c>
      <c r="BY21" s="586">
        <v>0</v>
      </c>
      <c r="BZ21" s="586">
        <v>0</v>
      </c>
      <c r="CA21" s="586">
        <v>0</v>
      </c>
      <c r="CB21" s="586">
        <v>0</v>
      </c>
      <c r="CC21" s="586">
        <v>0</v>
      </c>
      <c r="CD21" s="586">
        <v>0</v>
      </c>
      <c r="CE21" s="586">
        <v>0</v>
      </c>
      <c r="CF21" s="586">
        <v>0</v>
      </c>
      <c r="CG21" s="586">
        <v>0</v>
      </c>
      <c r="CH21" s="586">
        <v>0</v>
      </c>
      <c r="CI21" s="586">
        <v>0</v>
      </c>
      <c r="CJ21" s="586">
        <v>0</v>
      </c>
      <c r="CK21" s="586">
        <v>0</v>
      </c>
      <c r="CL21" s="586">
        <v>0</v>
      </c>
      <c r="CM21" s="586">
        <v>0</v>
      </c>
      <c r="CN21" s="586">
        <v>0</v>
      </c>
      <c r="CO21" s="586">
        <v>0</v>
      </c>
      <c r="CP21" s="586">
        <v>0</v>
      </c>
      <c r="CQ21" s="586">
        <v>0</v>
      </c>
      <c r="CR21" s="586">
        <v>0</v>
      </c>
      <c r="CS21" s="586">
        <v>0</v>
      </c>
      <c r="CT21" s="586">
        <v>0</v>
      </c>
      <c r="CU21" s="586">
        <v>0</v>
      </c>
      <c r="CV21" s="586">
        <v>0</v>
      </c>
      <c r="CW21" s="586">
        <v>44406</v>
      </c>
      <c r="CX21" s="586">
        <v>29130</v>
      </c>
      <c r="CY21" s="586">
        <v>0</v>
      </c>
      <c r="CZ21" s="586">
        <v>0</v>
      </c>
      <c r="DA21" s="586">
        <v>0</v>
      </c>
      <c r="DB21" s="586">
        <v>0</v>
      </c>
      <c r="DC21" s="586">
        <v>0</v>
      </c>
      <c r="DD21" s="586">
        <v>0</v>
      </c>
      <c r="DE21" s="586">
        <v>0</v>
      </c>
      <c r="DF21" s="586">
        <v>0</v>
      </c>
      <c r="DG21" s="586">
        <v>0</v>
      </c>
      <c r="DH21" s="586">
        <v>0</v>
      </c>
      <c r="DI21" s="586">
        <v>6079</v>
      </c>
      <c r="DJ21" s="586">
        <v>0</v>
      </c>
      <c r="DK21" s="586">
        <v>386</v>
      </c>
      <c r="DL21" s="586">
        <v>15468</v>
      </c>
      <c r="DM21" s="586">
        <v>0</v>
      </c>
      <c r="DN21" s="586">
        <v>0</v>
      </c>
      <c r="DO21" s="586">
        <v>0</v>
      </c>
      <c r="DP21" s="586">
        <v>0</v>
      </c>
      <c r="DQ21" s="586">
        <v>0</v>
      </c>
      <c r="DR21" s="587">
        <v>62869</v>
      </c>
      <c r="DS21" s="587">
        <v>5136</v>
      </c>
      <c r="DT21" s="587">
        <v>993</v>
      </c>
      <c r="DU21" s="587">
        <v>82565</v>
      </c>
      <c r="DV21" s="587">
        <v>78100</v>
      </c>
      <c r="DW21" s="587">
        <v>82565</v>
      </c>
      <c r="DX21" s="587">
        <v>-2713</v>
      </c>
      <c r="DY21" s="587">
        <v>0</v>
      </c>
      <c r="DZ21" s="587"/>
      <c r="EA21" s="587"/>
      <c r="EB21" s="587"/>
      <c r="EC21" s="587"/>
      <c r="ED21" s="587"/>
      <c r="EE21" s="587"/>
      <c r="EF21" s="587"/>
      <c r="EG21" s="587"/>
      <c r="EH21" s="587"/>
      <c r="EI21" s="587"/>
    </row>
    <row r="22" spans="1:139">
      <c r="A22" s="583" t="s">
        <v>2918</v>
      </c>
      <c r="B22" s="586">
        <v>2489</v>
      </c>
      <c r="C22" s="586">
        <v>0</v>
      </c>
      <c r="D22" s="586">
        <v>0</v>
      </c>
      <c r="E22" s="586">
        <v>0</v>
      </c>
      <c r="F22" s="586">
        <v>0</v>
      </c>
      <c r="G22" s="586">
        <v>0</v>
      </c>
      <c r="H22" s="586">
        <v>9975</v>
      </c>
      <c r="I22" s="586">
        <v>0</v>
      </c>
      <c r="J22" s="586">
        <v>0</v>
      </c>
      <c r="K22" s="586">
        <v>0</v>
      </c>
      <c r="L22" s="586">
        <v>0</v>
      </c>
      <c r="M22" s="586">
        <v>0</v>
      </c>
      <c r="N22" s="586">
        <v>16904</v>
      </c>
      <c r="O22" s="586">
        <v>0</v>
      </c>
      <c r="P22" s="586">
        <v>0</v>
      </c>
      <c r="Q22" s="586">
        <v>0</v>
      </c>
      <c r="R22" s="586">
        <v>0</v>
      </c>
      <c r="S22" s="586">
        <v>0</v>
      </c>
      <c r="T22" s="586">
        <v>15971</v>
      </c>
      <c r="U22" s="586">
        <v>0</v>
      </c>
      <c r="V22" s="586">
        <v>0</v>
      </c>
      <c r="W22" s="586">
        <v>0</v>
      </c>
      <c r="X22" s="586">
        <v>0</v>
      </c>
      <c r="Y22" s="586">
        <v>0</v>
      </c>
      <c r="Z22" s="586">
        <v>0</v>
      </c>
      <c r="AA22" s="586">
        <v>0</v>
      </c>
      <c r="AB22" s="586">
        <v>0</v>
      </c>
      <c r="AC22" s="586">
        <v>0</v>
      </c>
      <c r="AD22" s="586">
        <v>0</v>
      </c>
      <c r="AE22" s="586">
        <v>0</v>
      </c>
      <c r="AF22" s="586">
        <v>0</v>
      </c>
      <c r="AG22" s="586">
        <v>0</v>
      </c>
      <c r="AH22" s="586">
        <v>0</v>
      </c>
      <c r="AI22" s="586">
        <v>0</v>
      </c>
      <c r="AJ22" s="586">
        <v>510</v>
      </c>
      <c r="AK22" s="586">
        <v>0</v>
      </c>
      <c r="AL22" s="586">
        <v>0</v>
      </c>
      <c r="AM22" s="586">
        <v>0</v>
      </c>
      <c r="AN22" s="586">
        <v>0</v>
      </c>
      <c r="AO22" s="586">
        <v>90472</v>
      </c>
      <c r="AP22" s="586">
        <v>3763</v>
      </c>
      <c r="AQ22" s="586">
        <v>13564</v>
      </c>
      <c r="AR22" s="586">
        <v>2068</v>
      </c>
      <c r="AS22" s="586">
        <v>6082</v>
      </c>
      <c r="AT22" s="586">
        <v>0</v>
      </c>
      <c r="AU22" s="586">
        <v>0</v>
      </c>
      <c r="AV22" s="586">
        <v>0</v>
      </c>
      <c r="AW22" s="586">
        <v>0</v>
      </c>
      <c r="AX22" s="586">
        <v>360</v>
      </c>
      <c r="AY22" s="586">
        <v>0</v>
      </c>
      <c r="AZ22" s="586">
        <v>0</v>
      </c>
      <c r="BA22" s="586">
        <v>0</v>
      </c>
      <c r="BB22" s="586">
        <v>0</v>
      </c>
      <c r="BC22" s="586">
        <v>0</v>
      </c>
      <c r="BD22" s="586">
        <v>0</v>
      </c>
      <c r="BE22" s="586">
        <v>0</v>
      </c>
      <c r="BF22" s="586">
        <v>0</v>
      </c>
      <c r="BG22" s="586">
        <v>10</v>
      </c>
      <c r="BH22" s="586">
        <v>0</v>
      </c>
      <c r="BI22" s="586">
        <v>0</v>
      </c>
      <c r="BJ22" s="586">
        <v>0</v>
      </c>
      <c r="BK22" s="586">
        <v>0</v>
      </c>
      <c r="BL22" s="586">
        <v>0</v>
      </c>
      <c r="BM22" s="586">
        <v>0</v>
      </c>
      <c r="BN22" s="586">
        <v>0</v>
      </c>
      <c r="BO22" s="586">
        <v>0</v>
      </c>
      <c r="BP22" s="586">
        <v>969</v>
      </c>
      <c r="BQ22" s="586">
        <v>0</v>
      </c>
      <c r="BR22" s="586">
        <v>0</v>
      </c>
      <c r="BS22" s="586">
        <v>0</v>
      </c>
      <c r="BT22" s="586">
        <v>0</v>
      </c>
      <c r="BU22" s="586">
        <v>0</v>
      </c>
      <c r="BV22" s="586">
        <v>0</v>
      </c>
      <c r="BW22" s="586">
        <v>0</v>
      </c>
      <c r="BX22" s="586">
        <v>0</v>
      </c>
      <c r="BY22" s="586">
        <v>0</v>
      </c>
      <c r="BZ22" s="586">
        <v>0</v>
      </c>
      <c r="CA22" s="586">
        <v>0</v>
      </c>
      <c r="CB22" s="586">
        <v>0</v>
      </c>
      <c r="CC22" s="586">
        <v>0</v>
      </c>
      <c r="CD22" s="586">
        <v>0</v>
      </c>
      <c r="CE22" s="586">
        <v>750</v>
      </c>
      <c r="CF22" s="586">
        <v>0</v>
      </c>
      <c r="CG22" s="586">
        <v>0</v>
      </c>
      <c r="CH22" s="586">
        <v>0</v>
      </c>
      <c r="CI22" s="586">
        <v>0</v>
      </c>
      <c r="CJ22" s="586">
        <v>0</v>
      </c>
      <c r="CK22" s="586">
        <v>0</v>
      </c>
      <c r="CL22" s="586">
        <v>0</v>
      </c>
      <c r="CM22" s="586">
        <v>0</v>
      </c>
      <c r="CN22" s="586">
        <v>0</v>
      </c>
      <c r="CO22" s="586">
        <v>0</v>
      </c>
      <c r="CP22" s="586">
        <v>0</v>
      </c>
      <c r="CQ22" s="586">
        <v>0</v>
      </c>
      <c r="CR22" s="586">
        <v>0</v>
      </c>
      <c r="CS22" s="586">
        <v>0</v>
      </c>
      <c r="CT22" s="586">
        <v>0</v>
      </c>
      <c r="CU22" s="586">
        <v>0</v>
      </c>
      <c r="CV22" s="586">
        <v>0</v>
      </c>
      <c r="CW22" s="586">
        <v>30993</v>
      </c>
      <c r="CX22" s="586">
        <v>17685</v>
      </c>
      <c r="CY22" s="586">
        <v>8713</v>
      </c>
      <c r="CZ22" s="586">
        <v>0</v>
      </c>
      <c r="DA22" s="586">
        <v>0</v>
      </c>
      <c r="DB22" s="586">
        <v>0</v>
      </c>
      <c r="DC22" s="586">
        <v>0</v>
      </c>
      <c r="DD22" s="586">
        <v>0</v>
      </c>
      <c r="DE22" s="586">
        <v>0</v>
      </c>
      <c r="DF22" s="586">
        <v>0</v>
      </c>
      <c r="DG22" s="586">
        <v>0</v>
      </c>
      <c r="DH22" s="586">
        <v>0</v>
      </c>
      <c r="DI22" s="586">
        <v>18586</v>
      </c>
      <c r="DJ22" s="586">
        <v>0</v>
      </c>
      <c r="DK22" s="586">
        <v>0</v>
      </c>
      <c r="DL22" s="586">
        <v>0</v>
      </c>
      <c r="DM22" s="586">
        <v>0</v>
      </c>
      <c r="DN22" s="586">
        <v>0</v>
      </c>
      <c r="DO22" s="586">
        <v>0</v>
      </c>
      <c r="DP22" s="586">
        <v>0</v>
      </c>
      <c r="DQ22" s="586">
        <v>0</v>
      </c>
      <c r="DR22" s="587">
        <v>91724</v>
      </c>
      <c r="DS22" s="587">
        <v>22277</v>
      </c>
      <c r="DT22" s="587">
        <v>20736</v>
      </c>
      <c r="DU22" s="587">
        <v>99650</v>
      </c>
      <c r="DV22" s="587">
        <v>73529</v>
      </c>
      <c r="DW22" s="587">
        <v>88994</v>
      </c>
      <c r="DX22" s="587">
        <v>-5397</v>
      </c>
      <c r="DY22" s="587">
        <v>0</v>
      </c>
      <c r="DZ22" s="587"/>
      <c r="EA22" s="587"/>
      <c r="EB22" s="587"/>
      <c r="EC22" s="587"/>
      <c r="ED22" s="587"/>
      <c r="EE22" s="587"/>
      <c r="EF22" s="587"/>
      <c r="EG22" s="587"/>
      <c r="EH22" s="587"/>
      <c r="EI22" s="587"/>
    </row>
    <row r="23" spans="1:139">
      <c r="A23" s="583" t="s">
        <v>1978</v>
      </c>
      <c r="B23" s="586">
        <v>8383</v>
      </c>
      <c r="C23" s="586">
        <v>0</v>
      </c>
      <c r="D23" s="586">
        <v>0</v>
      </c>
      <c r="E23" s="586">
        <v>8168</v>
      </c>
      <c r="F23" s="586">
        <v>0</v>
      </c>
      <c r="G23" s="586">
        <v>0</v>
      </c>
      <c r="H23" s="586">
        <v>11151</v>
      </c>
      <c r="I23" s="586">
        <v>0</v>
      </c>
      <c r="J23" s="586">
        <v>0</v>
      </c>
      <c r="K23" s="586">
        <v>0</v>
      </c>
      <c r="L23" s="586">
        <v>0</v>
      </c>
      <c r="M23" s="586">
        <v>0</v>
      </c>
      <c r="N23" s="586">
        <v>36198</v>
      </c>
      <c r="O23" s="586">
        <v>0</v>
      </c>
      <c r="P23" s="586">
        <v>0</v>
      </c>
      <c r="Q23" s="586">
        <v>1705</v>
      </c>
      <c r="R23" s="586">
        <v>0</v>
      </c>
      <c r="S23" s="586">
        <v>0</v>
      </c>
      <c r="T23" s="586">
        <v>0</v>
      </c>
      <c r="U23" s="586">
        <v>0</v>
      </c>
      <c r="V23" s="586">
        <v>0</v>
      </c>
      <c r="W23" s="586">
        <v>0</v>
      </c>
      <c r="X23" s="586">
        <v>0</v>
      </c>
      <c r="Y23" s="586">
        <v>0</v>
      </c>
      <c r="Z23" s="586">
        <v>0</v>
      </c>
      <c r="AA23" s="586">
        <v>0</v>
      </c>
      <c r="AB23" s="586">
        <v>0</v>
      </c>
      <c r="AC23" s="586">
        <v>0</v>
      </c>
      <c r="AD23" s="586">
        <v>0</v>
      </c>
      <c r="AE23" s="586">
        <v>0</v>
      </c>
      <c r="AF23" s="586">
        <v>0</v>
      </c>
      <c r="AG23" s="586">
        <v>0</v>
      </c>
      <c r="AH23" s="586">
        <v>0</v>
      </c>
      <c r="AI23" s="586">
        <v>716</v>
      </c>
      <c r="AJ23" s="586">
        <v>2142</v>
      </c>
      <c r="AK23" s="586">
        <v>0</v>
      </c>
      <c r="AL23" s="586">
        <v>0</v>
      </c>
      <c r="AM23" s="586">
        <v>0</v>
      </c>
      <c r="AN23" s="586">
        <v>0</v>
      </c>
      <c r="AO23" s="586">
        <v>12505</v>
      </c>
      <c r="AP23" s="586">
        <v>0</v>
      </c>
      <c r="AQ23" s="586">
        <v>0</v>
      </c>
      <c r="AR23" s="586">
        <v>3331</v>
      </c>
      <c r="AS23" s="586">
        <v>5</v>
      </c>
      <c r="AT23" s="586">
        <v>0</v>
      </c>
      <c r="AU23" s="586">
        <v>1297</v>
      </c>
      <c r="AV23" s="586">
        <v>0</v>
      </c>
      <c r="AW23" s="586">
        <v>0</v>
      </c>
      <c r="AX23" s="586">
        <v>3008</v>
      </c>
      <c r="AY23" s="586">
        <v>0</v>
      </c>
      <c r="AZ23" s="586">
        <v>0</v>
      </c>
      <c r="BA23" s="586">
        <v>50</v>
      </c>
      <c r="BB23" s="586">
        <v>0</v>
      </c>
      <c r="BC23" s="586">
        <v>0</v>
      </c>
      <c r="BD23" s="586">
        <v>213</v>
      </c>
      <c r="BE23" s="586">
        <v>0</v>
      </c>
      <c r="BF23" s="586">
        <v>0</v>
      </c>
      <c r="BG23" s="586">
        <v>355</v>
      </c>
      <c r="BH23" s="586">
        <v>0</v>
      </c>
      <c r="BI23" s="586">
        <v>0</v>
      </c>
      <c r="BJ23" s="586">
        <v>0</v>
      </c>
      <c r="BK23" s="586">
        <v>0</v>
      </c>
      <c r="BL23" s="586">
        <v>0</v>
      </c>
      <c r="BM23" s="586">
        <v>290</v>
      </c>
      <c r="BN23" s="586">
        <v>0</v>
      </c>
      <c r="BO23" s="586">
        <v>0</v>
      </c>
      <c r="BP23" s="586">
        <v>0</v>
      </c>
      <c r="BQ23" s="586">
        <v>0</v>
      </c>
      <c r="BR23" s="586">
        <v>0</v>
      </c>
      <c r="BS23" s="586">
        <v>0</v>
      </c>
      <c r="BT23" s="586">
        <v>0</v>
      </c>
      <c r="BU23" s="586">
        <v>0</v>
      </c>
      <c r="BV23" s="586">
        <v>1063</v>
      </c>
      <c r="BW23" s="586">
        <v>0</v>
      </c>
      <c r="BX23" s="586">
        <v>0</v>
      </c>
      <c r="BY23" s="586">
        <v>0</v>
      </c>
      <c r="BZ23" s="586">
        <v>0</v>
      </c>
      <c r="CA23" s="586">
        <v>0</v>
      </c>
      <c r="CB23" s="586">
        <v>0</v>
      </c>
      <c r="CC23" s="586">
        <v>0</v>
      </c>
      <c r="CD23" s="586">
        <v>0</v>
      </c>
      <c r="CE23" s="586">
        <v>2962</v>
      </c>
      <c r="CF23" s="586">
        <v>0</v>
      </c>
      <c r="CG23" s="586">
        <v>0</v>
      </c>
      <c r="CH23" s="586">
        <v>827</v>
      </c>
      <c r="CI23" s="586">
        <v>0</v>
      </c>
      <c r="CJ23" s="586">
        <v>0</v>
      </c>
      <c r="CK23" s="586">
        <v>0</v>
      </c>
      <c r="CL23" s="586">
        <v>0</v>
      </c>
      <c r="CM23" s="586">
        <v>0</v>
      </c>
      <c r="CN23" s="586">
        <v>668</v>
      </c>
      <c r="CO23" s="586">
        <v>0</v>
      </c>
      <c r="CP23" s="586">
        <v>0</v>
      </c>
      <c r="CQ23" s="586">
        <v>0</v>
      </c>
      <c r="CR23" s="586">
        <v>0</v>
      </c>
      <c r="CS23" s="586">
        <v>0</v>
      </c>
      <c r="CT23" s="586">
        <v>0</v>
      </c>
      <c r="CU23" s="586">
        <v>0</v>
      </c>
      <c r="CV23" s="586">
        <v>0</v>
      </c>
      <c r="CW23" s="586">
        <v>23109</v>
      </c>
      <c r="CX23" s="586">
        <v>0</v>
      </c>
      <c r="CY23" s="586">
        <v>0</v>
      </c>
      <c r="CZ23" s="586">
        <v>415</v>
      </c>
      <c r="DA23" s="586">
        <v>0</v>
      </c>
      <c r="DB23" s="586">
        <v>0</v>
      </c>
      <c r="DC23" s="586">
        <v>0</v>
      </c>
      <c r="DD23" s="586">
        <v>0</v>
      </c>
      <c r="DE23" s="586">
        <v>0</v>
      </c>
      <c r="DF23" s="586">
        <v>0</v>
      </c>
      <c r="DG23" s="586">
        <v>0</v>
      </c>
      <c r="DH23" s="586">
        <v>0</v>
      </c>
      <c r="DI23" s="586">
        <v>22659</v>
      </c>
      <c r="DJ23" s="586">
        <v>0</v>
      </c>
      <c r="DK23" s="586">
        <v>0</v>
      </c>
      <c r="DL23" s="586">
        <v>15768</v>
      </c>
      <c r="DM23" s="586">
        <v>3350</v>
      </c>
      <c r="DN23" s="586">
        <v>0</v>
      </c>
      <c r="DO23" s="586">
        <v>0</v>
      </c>
      <c r="DP23" s="586">
        <v>0</v>
      </c>
      <c r="DQ23" s="586">
        <v>0</v>
      </c>
      <c r="DR23" s="587">
        <v>82215</v>
      </c>
      <c r="DS23" s="587">
        <v>5829</v>
      </c>
      <c r="DT23" s="587">
        <v>2292</v>
      </c>
      <c r="DU23" s="587">
        <v>70621</v>
      </c>
      <c r="DV23" s="587">
        <v>59154</v>
      </c>
      <c r="DW23" s="587">
        <v>70621</v>
      </c>
      <c r="DX23" s="587">
        <v>0</v>
      </c>
      <c r="DY23" s="587">
        <v>0</v>
      </c>
      <c r="DZ23" s="587"/>
      <c r="EA23" s="587"/>
      <c r="EB23" s="587"/>
      <c r="EC23" s="587"/>
      <c r="ED23" s="587"/>
      <c r="EE23" s="587"/>
      <c r="EF23" s="587"/>
      <c r="EG23" s="587"/>
      <c r="EH23" s="587"/>
      <c r="EI23" s="587"/>
    </row>
    <row r="24" spans="1:139">
      <c r="A24" s="583" t="s">
        <v>2042</v>
      </c>
      <c r="B24" s="586">
        <v>3419</v>
      </c>
      <c r="C24" s="586">
        <v>92</v>
      </c>
      <c r="D24" s="586">
        <v>0</v>
      </c>
      <c r="E24" s="586">
        <v>6768</v>
      </c>
      <c r="F24" s="586">
        <v>978</v>
      </c>
      <c r="G24" s="586">
        <v>0</v>
      </c>
      <c r="H24" s="586">
        <v>9868</v>
      </c>
      <c r="I24" s="586">
        <v>9289</v>
      </c>
      <c r="J24" s="586">
        <v>0</v>
      </c>
      <c r="K24" s="586">
        <v>0</v>
      </c>
      <c r="L24" s="586">
        <v>0</v>
      </c>
      <c r="M24" s="586">
        <v>0</v>
      </c>
      <c r="N24" s="586">
        <v>44855</v>
      </c>
      <c r="O24" s="586">
        <v>0</v>
      </c>
      <c r="P24" s="586">
        <v>0</v>
      </c>
      <c r="Q24" s="586">
        <v>267</v>
      </c>
      <c r="R24" s="586">
        <v>0</v>
      </c>
      <c r="S24" s="586">
        <v>0</v>
      </c>
      <c r="T24" s="586">
        <v>6020</v>
      </c>
      <c r="U24" s="586">
        <v>0</v>
      </c>
      <c r="V24" s="586">
        <v>0</v>
      </c>
      <c r="W24" s="586">
        <v>0</v>
      </c>
      <c r="X24" s="586">
        <v>0</v>
      </c>
      <c r="Y24" s="586">
        <v>0</v>
      </c>
      <c r="Z24" s="586">
        <v>0</v>
      </c>
      <c r="AA24" s="586">
        <v>0</v>
      </c>
      <c r="AB24" s="586">
        <v>0</v>
      </c>
      <c r="AC24" s="586">
        <v>1662</v>
      </c>
      <c r="AD24" s="586">
        <v>0</v>
      </c>
      <c r="AE24" s="586">
        <v>0</v>
      </c>
      <c r="AF24" s="586">
        <v>0</v>
      </c>
      <c r="AG24" s="586">
        <v>0</v>
      </c>
      <c r="AH24" s="586">
        <v>0</v>
      </c>
      <c r="AI24" s="586">
        <v>10212</v>
      </c>
      <c r="AJ24" s="586">
        <v>100</v>
      </c>
      <c r="AK24" s="586">
        <v>0</v>
      </c>
      <c r="AL24" s="586">
        <v>0</v>
      </c>
      <c r="AM24" s="586">
        <v>0</v>
      </c>
      <c r="AN24" s="586">
        <v>0</v>
      </c>
      <c r="AO24" s="586">
        <v>222689</v>
      </c>
      <c r="AP24" s="586">
        <v>9030</v>
      </c>
      <c r="AQ24" s="586">
        <v>15000</v>
      </c>
      <c r="AR24" s="586">
        <v>2129</v>
      </c>
      <c r="AS24" s="586">
        <v>0</v>
      </c>
      <c r="AT24" s="586">
        <v>0</v>
      </c>
      <c r="AU24" s="586">
        <v>6096</v>
      </c>
      <c r="AV24" s="586">
        <v>0</v>
      </c>
      <c r="AW24" s="586">
        <v>0</v>
      </c>
      <c r="AX24" s="586">
        <v>4414</v>
      </c>
      <c r="AY24" s="586">
        <v>0</v>
      </c>
      <c r="AZ24" s="586">
        <v>0</v>
      </c>
      <c r="BA24" s="586">
        <v>0</v>
      </c>
      <c r="BB24" s="586">
        <v>0</v>
      </c>
      <c r="BC24" s="586">
        <v>0</v>
      </c>
      <c r="BD24" s="586">
        <v>0</v>
      </c>
      <c r="BE24" s="586">
        <v>0</v>
      </c>
      <c r="BF24" s="586">
        <v>0</v>
      </c>
      <c r="BG24" s="586">
        <v>3224</v>
      </c>
      <c r="BH24" s="586">
        <v>0</v>
      </c>
      <c r="BI24" s="586">
        <v>0</v>
      </c>
      <c r="BJ24" s="586">
        <v>0</v>
      </c>
      <c r="BK24" s="586">
        <v>0</v>
      </c>
      <c r="BL24" s="586">
        <v>0</v>
      </c>
      <c r="BM24" s="586">
        <v>0</v>
      </c>
      <c r="BN24" s="586">
        <v>0</v>
      </c>
      <c r="BO24" s="586">
        <v>0</v>
      </c>
      <c r="BP24" s="586">
        <v>9007</v>
      </c>
      <c r="BQ24" s="586">
        <v>1671</v>
      </c>
      <c r="BR24" s="586">
        <v>0</v>
      </c>
      <c r="BS24" s="586">
        <v>0</v>
      </c>
      <c r="BT24" s="586">
        <v>0</v>
      </c>
      <c r="BU24" s="586">
        <v>0</v>
      </c>
      <c r="BV24" s="586">
        <v>66</v>
      </c>
      <c r="BW24" s="586">
        <v>0</v>
      </c>
      <c r="BX24" s="586">
        <v>0</v>
      </c>
      <c r="BY24" s="586">
        <v>0</v>
      </c>
      <c r="BZ24" s="586">
        <v>0</v>
      </c>
      <c r="CA24" s="586">
        <v>0</v>
      </c>
      <c r="CB24" s="586">
        <v>150</v>
      </c>
      <c r="CC24" s="586">
        <v>0</v>
      </c>
      <c r="CD24" s="586">
        <v>0</v>
      </c>
      <c r="CE24" s="586">
        <v>0</v>
      </c>
      <c r="CF24" s="586">
        <v>0</v>
      </c>
      <c r="CG24" s="586">
        <v>0</v>
      </c>
      <c r="CH24" s="586">
        <v>0</v>
      </c>
      <c r="CI24" s="586">
        <v>0</v>
      </c>
      <c r="CJ24" s="586">
        <v>0</v>
      </c>
      <c r="CK24" s="586">
        <v>0</v>
      </c>
      <c r="CL24" s="586">
        <v>0</v>
      </c>
      <c r="CM24" s="586">
        <v>0</v>
      </c>
      <c r="CN24" s="586">
        <v>0</v>
      </c>
      <c r="CO24" s="586">
        <v>0</v>
      </c>
      <c r="CP24" s="586">
        <v>0</v>
      </c>
      <c r="CQ24" s="586">
        <v>0</v>
      </c>
      <c r="CR24" s="586">
        <v>0</v>
      </c>
      <c r="CS24" s="586">
        <v>0</v>
      </c>
      <c r="CT24" s="586">
        <v>0</v>
      </c>
      <c r="CU24" s="586">
        <v>0</v>
      </c>
      <c r="CV24" s="586">
        <v>0</v>
      </c>
      <c r="CW24" s="586">
        <v>10739</v>
      </c>
      <c r="CX24" s="586">
        <v>1382</v>
      </c>
      <c r="CY24" s="586">
        <v>0</v>
      </c>
      <c r="CZ24" s="586">
        <v>3615</v>
      </c>
      <c r="DA24" s="586">
        <v>0</v>
      </c>
      <c r="DB24" s="586">
        <v>0</v>
      </c>
      <c r="DC24" s="586">
        <v>0</v>
      </c>
      <c r="DD24" s="586">
        <v>0</v>
      </c>
      <c r="DE24" s="586">
        <v>0</v>
      </c>
      <c r="DF24" s="586">
        <v>0</v>
      </c>
      <c r="DG24" s="586">
        <v>0</v>
      </c>
      <c r="DH24" s="586">
        <v>0</v>
      </c>
      <c r="DI24" s="586">
        <v>20687</v>
      </c>
      <c r="DJ24" s="586">
        <v>7912</v>
      </c>
      <c r="DK24" s="586">
        <v>44000</v>
      </c>
      <c r="DL24" s="586">
        <v>10438</v>
      </c>
      <c r="DM24" s="586">
        <v>0</v>
      </c>
      <c r="DN24" s="586">
        <v>0</v>
      </c>
      <c r="DO24" s="586">
        <v>0</v>
      </c>
      <c r="DP24" s="586">
        <v>0</v>
      </c>
      <c r="DQ24" s="586">
        <v>0</v>
      </c>
      <c r="DR24" s="587">
        <v>127560</v>
      </c>
      <c r="DS24" s="587">
        <v>32472</v>
      </c>
      <c r="DT24" s="587">
        <v>48097</v>
      </c>
      <c r="DU24" s="587">
        <v>198650</v>
      </c>
      <c r="DV24" s="587">
        <v>172650</v>
      </c>
      <c r="DW24" s="587">
        <v>235000</v>
      </c>
      <c r="DX24" s="587">
        <v>-10000</v>
      </c>
      <c r="DY24" s="587">
        <v>0</v>
      </c>
      <c r="DZ24" s="587"/>
      <c r="EA24" s="587"/>
      <c r="EB24" s="587"/>
      <c r="EC24" s="587"/>
      <c r="ED24" s="587"/>
      <c r="EE24" s="587"/>
      <c r="EF24" s="587"/>
      <c r="EG24" s="587"/>
      <c r="EH24" s="587"/>
      <c r="EI24" s="587"/>
    </row>
    <row r="25" spans="1:139">
      <c r="A25" s="583" t="s">
        <v>2669</v>
      </c>
      <c r="B25" s="586">
        <v>2591.8119999999999</v>
      </c>
      <c r="C25" s="586">
        <v>0</v>
      </c>
      <c r="D25" s="586">
        <v>0</v>
      </c>
      <c r="E25" s="586">
        <v>6400.6620000000003</v>
      </c>
      <c r="F25" s="586">
        <v>0</v>
      </c>
      <c r="G25" s="586">
        <v>0</v>
      </c>
      <c r="H25" s="586">
        <v>2388.7759999999998</v>
      </c>
      <c r="I25" s="586">
        <v>0</v>
      </c>
      <c r="J25" s="586">
        <v>0</v>
      </c>
      <c r="K25" s="586">
        <v>0</v>
      </c>
      <c r="L25" s="586">
        <v>0</v>
      </c>
      <c r="M25" s="586">
        <v>0</v>
      </c>
      <c r="N25" s="586">
        <v>83192.726999999999</v>
      </c>
      <c r="O25" s="586">
        <v>0</v>
      </c>
      <c r="P25" s="586">
        <v>0</v>
      </c>
      <c r="Q25" s="586">
        <v>0</v>
      </c>
      <c r="R25" s="586">
        <v>0</v>
      </c>
      <c r="S25" s="586">
        <v>0</v>
      </c>
      <c r="T25" s="586">
        <v>32376.927</v>
      </c>
      <c r="U25" s="586">
        <v>0</v>
      </c>
      <c r="V25" s="586">
        <v>0</v>
      </c>
      <c r="W25" s="586">
        <v>44458</v>
      </c>
      <c r="X25" s="586">
        <v>0</v>
      </c>
      <c r="Y25" s="586">
        <v>0</v>
      </c>
      <c r="Z25" s="586">
        <v>0</v>
      </c>
      <c r="AA25" s="586">
        <v>0</v>
      </c>
      <c r="AB25" s="586">
        <v>0</v>
      </c>
      <c r="AC25" s="586">
        <v>0</v>
      </c>
      <c r="AD25" s="586">
        <v>0</v>
      </c>
      <c r="AE25" s="586">
        <v>0</v>
      </c>
      <c r="AF25" s="586">
        <v>0</v>
      </c>
      <c r="AG25" s="586">
        <v>0</v>
      </c>
      <c r="AH25" s="586">
        <v>0</v>
      </c>
      <c r="AI25" s="586">
        <v>0</v>
      </c>
      <c r="AJ25" s="586">
        <v>2930.2170000000001</v>
      </c>
      <c r="AK25" s="586">
        <v>0</v>
      </c>
      <c r="AL25" s="586">
        <v>0</v>
      </c>
      <c r="AM25" s="586">
        <v>0</v>
      </c>
      <c r="AN25" s="586">
        <v>0</v>
      </c>
      <c r="AO25" s="586">
        <v>1500</v>
      </c>
      <c r="AP25" s="586">
        <v>2193.498</v>
      </c>
      <c r="AQ25" s="586">
        <v>0</v>
      </c>
      <c r="AR25" s="586">
        <v>16224.773999999999</v>
      </c>
      <c r="AS25" s="586">
        <v>0</v>
      </c>
      <c r="AT25" s="586">
        <v>0</v>
      </c>
      <c r="AU25" s="586">
        <v>4769.6409999999996</v>
      </c>
      <c r="AV25" s="586">
        <v>0</v>
      </c>
      <c r="AW25" s="586">
        <v>0</v>
      </c>
      <c r="AX25" s="586">
        <v>0</v>
      </c>
      <c r="AY25" s="586">
        <v>0</v>
      </c>
      <c r="AZ25" s="586">
        <v>0</v>
      </c>
      <c r="BA25" s="586">
        <v>0</v>
      </c>
      <c r="BB25" s="586">
        <v>0</v>
      </c>
      <c r="BC25" s="586">
        <v>0</v>
      </c>
      <c r="BD25" s="586">
        <v>30.975000000000001</v>
      </c>
      <c r="BE25" s="586">
        <v>0</v>
      </c>
      <c r="BF25" s="586">
        <v>0</v>
      </c>
      <c r="BG25" s="586">
        <v>0</v>
      </c>
      <c r="BH25" s="586">
        <v>0</v>
      </c>
      <c r="BI25" s="586">
        <v>0</v>
      </c>
      <c r="BJ25" s="586">
        <v>450</v>
      </c>
      <c r="BK25" s="586">
        <v>0</v>
      </c>
      <c r="BL25" s="586">
        <v>0</v>
      </c>
      <c r="BM25" s="586">
        <v>0</v>
      </c>
      <c r="BN25" s="586">
        <v>0</v>
      </c>
      <c r="BO25" s="586">
        <v>0</v>
      </c>
      <c r="BP25" s="586">
        <v>490</v>
      </c>
      <c r="BQ25" s="586">
        <v>0</v>
      </c>
      <c r="BR25" s="586">
        <v>0</v>
      </c>
      <c r="BS25" s="586">
        <v>0</v>
      </c>
      <c r="BT25" s="586">
        <v>0</v>
      </c>
      <c r="BU25" s="586">
        <v>0</v>
      </c>
      <c r="BV25" s="586">
        <v>0</v>
      </c>
      <c r="BW25" s="586">
        <v>0</v>
      </c>
      <c r="BX25" s="586">
        <v>0</v>
      </c>
      <c r="BY25" s="586">
        <v>0</v>
      </c>
      <c r="BZ25" s="586">
        <v>0</v>
      </c>
      <c r="CA25" s="586">
        <v>0</v>
      </c>
      <c r="CB25" s="586">
        <v>0</v>
      </c>
      <c r="CC25" s="586">
        <v>0</v>
      </c>
      <c r="CD25" s="586">
        <v>0</v>
      </c>
      <c r="CE25" s="586">
        <v>5306</v>
      </c>
      <c r="CF25" s="586">
        <v>0</v>
      </c>
      <c r="CG25" s="586">
        <v>0</v>
      </c>
      <c r="CH25" s="586">
        <v>0</v>
      </c>
      <c r="CI25" s="586">
        <v>0</v>
      </c>
      <c r="CJ25" s="586">
        <v>0</v>
      </c>
      <c r="CK25" s="586">
        <v>0</v>
      </c>
      <c r="CL25" s="586">
        <v>0</v>
      </c>
      <c r="CM25" s="586">
        <v>0</v>
      </c>
      <c r="CN25" s="586">
        <v>1000</v>
      </c>
      <c r="CO25" s="586">
        <v>0</v>
      </c>
      <c r="CP25" s="586">
        <v>0</v>
      </c>
      <c r="CQ25" s="586">
        <v>0</v>
      </c>
      <c r="CR25" s="586">
        <v>0</v>
      </c>
      <c r="CS25" s="586">
        <v>0</v>
      </c>
      <c r="CT25" s="586">
        <v>0</v>
      </c>
      <c r="CU25" s="586">
        <v>0</v>
      </c>
      <c r="CV25" s="586">
        <v>0</v>
      </c>
      <c r="CW25" s="586">
        <v>1000</v>
      </c>
      <c r="CX25" s="586">
        <v>0</v>
      </c>
      <c r="CY25" s="586">
        <v>0</v>
      </c>
      <c r="CZ25" s="586">
        <v>1682.3309999999999</v>
      </c>
      <c r="DA25" s="586">
        <v>0</v>
      </c>
      <c r="DB25" s="586">
        <v>0</v>
      </c>
      <c r="DC25" s="586">
        <v>0</v>
      </c>
      <c r="DD25" s="586">
        <v>0</v>
      </c>
      <c r="DE25" s="586">
        <v>0</v>
      </c>
      <c r="DF25" s="586">
        <v>0</v>
      </c>
      <c r="DG25" s="586">
        <v>0</v>
      </c>
      <c r="DH25" s="586">
        <v>0</v>
      </c>
      <c r="DI25" s="586">
        <v>6100</v>
      </c>
      <c r="DJ25" s="586">
        <v>152.02199999999999</v>
      </c>
      <c r="DK25" s="586">
        <v>0</v>
      </c>
      <c r="DL25" s="586">
        <v>0</v>
      </c>
      <c r="DM25" s="586">
        <v>0</v>
      </c>
      <c r="DN25" s="586">
        <v>0</v>
      </c>
      <c r="DO25" s="586">
        <v>0</v>
      </c>
      <c r="DP25" s="586">
        <v>0</v>
      </c>
      <c r="DQ25" s="586">
        <v>0</v>
      </c>
      <c r="DR25" s="587">
        <v>158474.394</v>
      </c>
      <c r="DS25" s="587">
        <v>5856.7209999999995</v>
      </c>
      <c r="DT25" s="587">
        <v>3857.0369999999998</v>
      </c>
      <c r="DU25" s="587">
        <v>47050.207999999999</v>
      </c>
      <c r="DV25" s="587">
        <v>36291.207999999999</v>
      </c>
      <c r="DW25" s="587">
        <v>-11600</v>
      </c>
      <c r="DX25" s="587">
        <v>-800</v>
      </c>
      <c r="DY25" s="587">
        <v>3600</v>
      </c>
      <c r="DZ25" s="587"/>
      <c r="EA25" s="587"/>
      <c r="EB25" s="587"/>
      <c r="EC25" s="587"/>
      <c r="ED25" s="587"/>
      <c r="EE25" s="587"/>
      <c r="EF25" s="587"/>
      <c r="EG25" s="587"/>
      <c r="EH25" s="587"/>
      <c r="EI25" s="587"/>
    </row>
    <row r="26" spans="1:139">
      <c r="A26" s="583" t="s">
        <v>2840</v>
      </c>
      <c r="B26" s="586">
        <v>16301</v>
      </c>
      <c r="C26" s="586">
        <v>0</v>
      </c>
      <c r="D26" s="586">
        <v>0</v>
      </c>
      <c r="E26" s="586">
        <v>0</v>
      </c>
      <c r="F26" s="586">
        <v>31757</v>
      </c>
      <c r="G26" s="586">
        <v>0</v>
      </c>
      <c r="H26" s="586">
        <v>1486</v>
      </c>
      <c r="I26" s="586">
        <v>0</v>
      </c>
      <c r="J26" s="586">
        <v>0</v>
      </c>
      <c r="K26" s="586">
        <v>0</v>
      </c>
      <c r="L26" s="586">
        <v>0</v>
      </c>
      <c r="M26" s="586">
        <v>0</v>
      </c>
      <c r="N26" s="586">
        <v>69387</v>
      </c>
      <c r="O26" s="586">
        <v>0</v>
      </c>
      <c r="P26" s="586">
        <v>0</v>
      </c>
      <c r="Q26" s="586">
        <v>50</v>
      </c>
      <c r="R26" s="586">
        <v>0</v>
      </c>
      <c r="S26" s="586">
        <v>0</v>
      </c>
      <c r="T26" s="586">
        <v>0</v>
      </c>
      <c r="U26" s="586">
        <v>0</v>
      </c>
      <c r="V26" s="586">
        <v>0</v>
      </c>
      <c r="W26" s="586">
        <v>25194</v>
      </c>
      <c r="X26" s="586">
        <v>0</v>
      </c>
      <c r="Y26" s="586">
        <v>0</v>
      </c>
      <c r="Z26" s="586">
        <v>0</v>
      </c>
      <c r="AA26" s="586">
        <v>0</v>
      </c>
      <c r="AB26" s="586">
        <v>0</v>
      </c>
      <c r="AC26" s="586">
        <v>0</v>
      </c>
      <c r="AD26" s="586">
        <v>0</v>
      </c>
      <c r="AE26" s="586">
        <v>0</v>
      </c>
      <c r="AF26" s="586">
        <v>0</v>
      </c>
      <c r="AG26" s="586">
        <v>0</v>
      </c>
      <c r="AH26" s="586">
        <v>0</v>
      </c>
      <c r="AI26" s="586">
        <v>110</v>
      </c>
      <c r="AJ26" s="586">
        <v>2902</v>
      </c>
      <c r="AK26" s="586">
        <v>0</v>
      </c>
      <c r="AL26" s="586">
        <v>0</v>
      </c>
      <c r="AM26" s="586">
        <v>0</v>
      </c>
      <c r="AN26" s="586">
        <v>0</v>
      </c>
      <c r="AO26" s="586">
        <v>0</v>
      </c>
      <c r="AP26" s="586">
        <v>3197</v>
      </c>
      <c r="AQ26" s="586">
        <v>0</v>
      </c>
      <c r="AR26" s="586">
        <v>1452</v>
      </c>
      <c r="AS26" s="586">
        <v>0</v>
      </c>
      <c r="AT26" s="586">
        <v>0</v>
      </c>
      <c r="AU26" s="586">
        <v>0</v>
      </c>
      <c r="AV26" s="586">
        <v>0</v>
      </c>
      <c r="AW26" s="586">
        <v>0</v>
      </c>
      <c r="AX26" s="586">
        <v>2429</v>
      </c>
      <c r="AY26" s="586">
        <v>0</v>
      </c>
      <c r="AZ26" s="586">
        <v>0</v>
      </c>
      <c r="BA26" s="586">
        <v>0</v>
      </c>
      <c r="BB26" s="586">
        <v>0</v>
      </c>
      <c r="BC26" s="586">
        <v>0</v>
      </c>
      <c r="BD26" s="586">
        <v>0</v>
      </c>
      <c r="BE26" s="586">
        <v>0</v>
      </c>
      <c r="BF26" s="586">
        <v>0</v>
      </c>
      <c r="BG26" s="586">
        <v>0</v>
      </c>
      <c r="BH26" s="586">
        <v>0</v>
      </c>
      <c r="BI26" s="586">
        <v>0</v>
      </c>
      <c r="BJ26" s="586">
        <v>0</v>
      </c>
      <c r="BK26" s="586">
        <v>0</v>
      </c>
      <c r="BL26" s="586">
        <v>0</v>
      </c>
      <c r="BM26" s="586">
        <v>0</v>
      </c>
      <c r="BN26" s="586">
        <v>0</v>
      </c>
      <c r="BO26" s="586">
        <v>0</v>
      </c>
      <c r="BP26" s="586">
        <v>392</v>
      </c>
      <c r="BQ26" s="586">
        <v>0</v>
      </c>
      <c r="BR26" s="586">
        <v>0</v>
      </c>
      <c r="BS26" s="586">
        <v>0</v>
      </c>
      <c r="BT26" s="586">
        <v>0</v>
      </c>
      <c r="BU26" s="586">
        <v>0</v>
      </c>
      <c r="BV26" s="586">
        <v>37</v>
      </c>
      <c r="BW26" s="586">
        <v>0</v>
      </c>
      <c r="BX26" s="586">
        <v>0</v>
      </c>
      <c r="BY26" s="586">
        <v>0</v>
      </c>
      <c r="BZ26" s="586">
        <v>0</v>
      </c>
      <c r="CA26" s="586">
        <v>0</v>
      </c>
      <c r="CB26" s="586">
        <v>329</v>
      </c>
      <c r="CC26" s="586">
        <v>0</v>
      </c>
      <c r="CD26" s="586">
        <v>0</v>
      </c>
      <c r="CE26" s="586">
        <v>0</v>
      </c>
      <c r="CF26" s="586">
        <v>0</v>
      </c>
      <c r="CG26" s="586">
        <v>0</v>
      </c>
      <c r="CH26" s="586">
        <v>5598</v>
      </c>
      <c r="CI26" s="586">
        <v>0</v>
      </c>
      <c r="CJ26" s="586">
        <v>0</v>
      </c>
      <c r="CK26" s="586">
        <v>0</v>
      </c>
      <c r="CL26" s="586">
        <v>0</v>
      </c>
      <c r="CM26" s="586">
        <v>0</v>
      </c>
      <c r="CN26" s="586">
        <v>0</v>
      </c>
      <c r="CO26" s="586">
        <v>0</v>
      </c>
      <c r="CP26" s="586">
        <v>0</v>
      </c>
      <c r="CQ26" s="586">
        <v>0</v>
      </c>
      <c r="CR26" s="586">
        <v>0</v>
      </c>
      <c r="CS26" s="586">
        <v>0</v>
      </c>
      <c r="CT26" s="586">
        <v>2829</v>
      </c>
      <c r="CU26" s="586">
        <v>0</v>
      </c>
      <c r="CV26" s="586">
        <v>0</v>
      </c>
      <c r="CW26" s="586">
        <v>15774</v>
      </c>
      <c r="CX26" s="586">
        <v>0</v>
      </c>
      <c r="CY26" s="586">
        <v>0</v>
      </c>
      <c r="CZ26" s="586">
        <v>0</v>
      </c>
      <c r="DA26" s="586">
        <v>0</v>
      </c>
      <c r="DB26" s="586">
        <v>0</v>
      </c>
      <c r="DC26" s="586">
        <v>0</v>
      </c>
      <c r="DD26" s="586">
        <v>0</v>
      </c>
      <c r="DE26" s="586">
        <v>0</v>
      </c>
      <c r="DF26" s="586">
        <v>0</v>
      </c>
      <c r="DG26" s="586">
        <v>0</v>
      </c>
      <c r="DH26" s="586">
        <v>0</v>
      </c>
      <c r="DI26" s="586">
        <v>3232</v>
      </c>
      <c r="DJ26" s="586">
        <v>0</v>
      </c>
      <c r="DK26" s="586">
        <v>7810</v>
      </c>
      <c r="DL26" s="586">
        <v>0</v>
      </c>
      <c r="DM26" s="586">
        <v>0</v>
      </c>
      <c r="DN26" s="586">
        <v>0</v>
      </c>
      <c r="DO26" s="586">
        <v>0</v>
      </c>
      <c r="DP26" s="586">
        <v>0</v>
      </c>
      <c r="DQ26" s="586">
        <v>0</v>
      </c>
      <c r="DR26" s="587">
        <v>150745</v>
      </c>
      <c r="DS26" s="587">
        <v>0</v>
      </c>
      <c r="DT26" s="587">
        <v>1627</v>
      </c>
      <c r="DU26" s="587">
        <v>30084</v>
      </c>
      <c r="DV26" s="587">
        <v>20483</v>
      </c>
      <c r="DW26" s="587">
        <v>35000</v>
      </c>
      <c r="DX26" s="587">
        <v>-826</v>
      </c>
      <c r="DY26" s="587">
        <v>0</v>
      </c>
      <c r="DZ26" s="587"/>
      <c r="EA26" s="587"/>
      <c r="EB26" s="587"/>
      <c r="EC26" s="587"/>
      <c r="ED26" s="587"/>
      <c r="EE26" s="587"/>
      <c r="EF26" s="587"/>
      <c r="EG26" s="587"/>
      <c r="EH26" s="587"/>
      <c r="EI26" s="587"/>
    </row>
    <row r="27" spans="1:139">
      <c r="A27" s="583" t="s">
        <v>2741</v>
      </c>
      <c r="B27" s="586">
        <v>330</v>
      </c>
      <c r="C27" s="586">
        <v>0</v>
      </c>
      <c r="D27" s="586">
        <v>0</v>
      </c>
      <c r="E27" s="586">
        <v>0</v>
      </c>
      <c r="F27" s="586">
        <v>0</v>
      </c>
      <c r="G27" s="586">
        <v>0</v>
      </c>
      <c r="H27" s="586">
        <v>362</v>
      </c>
      <c r="I27" s="586">
        <v>0</v>
      </c>
      <c r="J27" s="586">
        <v>0</v>
      </c>
      <c r="K27" s="586">
        <v>0</v>
      </c>
      <c r="L27" s="586">
        <v>0</v>
      </c>
      <c r="M27" s="586">
        <v>0</v>
      </c>
      <c r="N27" s="586">
        <v>69563</v>
      </c>
      <c r="O27" s="586">
        <v>0</v>
      </c>
      <c r="P27" s="586">
        <v>0</v>
      </c>
      <c r="Q27" s="586">
        <v>264</v>
      </c>
      <c r="R27" s="586">
        <v>0</v>
      </c>
      <c r="S27" s="586">
        <v>0</v>
      </c>
      <c r="T27" s="586">
        <v>0</v>
      </c>
      <c r="U27" s="586">
        <v>12267</v>
      </c>
      <c r="V27" s="586">
        <v>0</v>
      </c>
      <c r="W27" s="586">
        <v>4495</v>
      </c>
      <c r="X27" s="586">
        <v>0</v>
      </c>
      <c r="Y27" s="586">
        <v>0</v>
      </c>
      <c r="Z27" s="586">
        <v>0</v>
      </c>
      <c r="AA27" s="586">
        <v>0</v>
      </c>
      <c r="AB27" s="586">
        <v>0</v>
      </c>
      <c r="AC27" s="586">
        <v>0</v>
      </c>
      <c r="AD27" s="586">
        <v>0</v>
      </c>
      <c r="AE27" s="586">
        <v>0</v>
      </c>
      <c r="AF27" s="586">
        <v>0</v>
      </c>
      <c r="AG27" s="586">
        <v>0</v>
      </c>
      <c r="AH27" s="586">
        <v>0</v>
      </c>
      <c r="AI27" s="586">
        <v>13909</v>
      </c>
      <c r="AJ27" s="586">
        <v>0</v>
      </c>
      <c r="AK27" s="586">
        <v>0</v>
      </c>
      <c r="AL27" s="586">
        <v>495</v>
      </c>
      <c r="AM27" s="586">
        <v>0</v>
      </c>
      <c r="AN27" s="586">
        <v>0</v>
      </c>
      <c r="AO27" s="586">
        <v>8933</v>
      </c>
      <c r="AP27" s="586">
        <v>5629</v>
      </c>
      <c r="AQ27" s="586">
        <v>11466</v>
      </c>
      <c r="AR27" s="586">
        <v>389</v>
      </c>
      <c r="AS27" s="586">
        <v>0</v>
      </c>
      <c r="AT27" s="586">
        <v>0</v>
      </c>
      <c r="AU27" s="586">
        <v>8269</v>
      </c>
      <c r="AV27" s="586">
        <v>0</v>
      </c>
      <c r="AW27" s="586">
        <v>0</v>
      </c>
      <c r="AX27" s="586">
        <v>8279</v>
      </c>
      <c r="AY27" s="586">
        <v>0</v>
      </c>
      <c r="AZ27" s="586">
        <v>0</v>
      </c>
      <c r="BA27" s="586">
        <v>0</v>
      </c>
      <c r="BB27" s="586">
        <v>0</v>
      </c>
      <c r="BC27" s="586">
        <v>0</v>
      </c>
      <c r="BD27" s="586">
        <v>0</v>
      </c>
      <c r="BE27" s="586">
        <v>0</v>
      </c>
      <c r="BF27" s="586">
        <v>0</v>
      </c>
      <c r="BG27" s="586">
        <v>500</v>
      </c>
      <c r="BH27" s="586">
        <v>0</v>
      </c>
      <c r="BI27" s="586">
        <v>0</v>
      </c>
      <c r="BJ27" s="586">
        <v>0</v>
      </c>
      <c r="BK27" s="586">
        <v>0</v>
      </c>
      <c r="BL27" s="586">
        <v>0</v>
      </c>
      <c r="BM27" s="586">
        <v>0</v>
      </c>
      <c r="BN27" s="586">
        <v>0</v>
      </c>
      <c r="BO27" s="586">
        <v>0</v>
      </c>
      <c r="BP27" s="586">
        <v>3772</v>
      </c>
      <c r="BQ27" s="586">
        <v>0</v>
      </c>
      <c r="BR27" s="586">
        <v>0</v>
      </c>
      <c r="BS27" s="586">
        <v>0</v>
      </c>
      <c r="BT27" s="586">
        <v>0</v>
      </c>
      <c r="BU27" s="586">
        <v>0</v>
      </c>
      <c r="BV27" s="586">
        <v>62</v>
      </c>
      <c r="BW27" s="586">
        <v>356</v>
      </c>
      <c r="BX27" s="586">
        <v>0</v>
      </c>
      <c r="BY27" s="586">
        <v>0</v>
      </c>
      <c r="BZ27" s="586">
        <v>0</v>
      </c>
      <c r="CA27" s="586">
        <v>0</v>
      </c>
      <c r="CB27" s="586">
        <v>0</v>
      </c>
      <c r="CC27" s="586">
        <v>0</v>
      </c>
      <c r="CD27" s="586">
        <v>0</v>
      </c>
      <c r="CE27" s="586">
        <v>7880</v>
      </c>
      <c r="CF27" s="586">
        <v>0</v>
      </c>
      <c r="CG27" s="586">
        <v>0</v>
      </c>
      <c r="CH27" s="586">
        <v>0</v>
      </c>
      <c r="CI27" s="586">
        <v>0</v>
      </c>
      <c r="CJ27" s="586">
        <v>0</v>
      </c>
      <c r="CK27" s="586">
        <v>0</v>
      </c>
      <c r="CL27" s="586">
        <v>0</v>
      </c>
      <c r="CM27" s="586">
        <v>0</v>
      </c>
      <c r="CN27" s="586">
        <v>0</v>
      </c>
      <c r="CO27" s="586">
        <v>0</v>
      </c>
      <c r="CP27" s="586">
        <v>0</v>
      </c>
      <c r="CQ27" s="586">
        <v>0</v>
      </c>
      <c r="CR27" s="586">
        <v>0</v>
      </c>
      <c r="CS27" s="586">
        <v>0</v>
      </c>
      <c r="CT27" s="586">
        <v>0</v>
      </c>
      <c r="CU27" s="586">
        <v>350</v>
      </c>
      <c r="CV27" s="586">
        <v>0</v>
      </c>
      <c r="CW27" s="586">
        <v>1737</v>
      </c>
      <c r="CX27" s="586">
        <v>10441</v>
      </c>
      <c r="CY27" s="586">
        <v>0</v>
      </c>
      <c r="CZ27" s="586">
        <v>0</v>
      </c>
      <c r="DA27" s="586">
        <v>0</v>
      </c>
      <c r="DB27" s="586">
        <v>0</v>
      </c>
      <c r="DC27" s="586">
        <v>0</v>
      </c>
      <c r="DD27" s="586">
        <v>0</v>
      </c>
      <c r="DE27" s="586">
        <v>0</v>
      </c>
      <c r="DF27" s="586">
        <v>0</v>
      </c>
      <c r="DG27" s="586">
        <v>0</v>
      </c>
      <c r="DH27" s="586">
        <v>0</v>
      </c>
      <c r="DI27" s="586">
        <v>14729</v>
      </c>
      <c r="DJ27" s="586">
        <v>0</v>
      </c>
      <c r="DK27" s="586">
        <v>1355</v>
      </c>
      <c r="DL27" s="586">
        <v>27028</v>
      </c>
      <c r="DM27" s="586">
        <v>4827</v>
      </c>
      <c r="DN27" s="586">
        <v>0</v>
      </c>
      <c r="DO27" s="586">
        <v>0</v>
      </c>
      <c r="DP27" s="586">
        <v>0</v>
      </c>
      <c r="DQ27" s="586">
        <v>0</v>
      </c>
      <c r="DR27" s="587">
        <v>102399</v>
      </c>
      <c r="DS27" s="587">
        <v>9688</v>
      </c>
      <c r="DT27" s="587">
        <v>4</v>
      </c>
      <c r="DU27" s="587">
        <v>92775</v>
      </c>
      <c r="DV27" s="587">
        <v>92775</v>
      </c>
      <c r="DW27" s="587">
        <v>77529</v>
      </c>
      <c r="DX27" s="587">
        <v>113000</v>
      </c>
      <c r="DY27" s="587">
        <v>3900</v>
      </c>
      <c r="DZ27" s="587"/>
      <c r="EA27" s="587"/>
      <c r="EB27" s="587"/>
      <c r="EC27" s="587"/>
      <c r="ED27" s="587"/>
      <c r="EE27" s="587"/>
      <c r="EF27" s="587"/>
      <c r="EG27" s="587"/>
      <c r="EH27" s="587"/>
      <c r="EI27" s="587"/>
    </row>
    <row r="28" spans="1:139">
      <c r="A28" s="583" t="s">
        <v>3002</v>
      </c>
      <c r="B28" s="586">
        <v>320</v>
      </c>
      <c r="C28" s="586">
        <v>0</v>
      </c>
      <c r="D28" s="586">
        <v>0</v>
      </c>
      <c r="E28" s="586">
        <v>183</v>
      </c>
      <c r="F28" s="586">
        <v>0</v>
      </c>
      <c r="G28" s="586">
        <v>0</v>
      </c>
      <c r="H28" s="586">
        <v>370</v>
      </c>
      <c r="I28" s="586">
        <v>0</v>
      </c>
      <c r="J28" s="586">
        <v>0</v>
      </c>
      <c r="K28" s="586">
        <v>75</v>
      </c>
      <c r="L28" s="586">
        <v>0</v>
      </c>
      <c r="M28" s="586">
        <v>0</v>
      </c>
      <c r="N28" s="586">
        <v>5254</v>
      </c>
      <c r="O28" s="586">
        <v>0</v>
      </c>
      <c r="P28" s="586">
        <v>0</v>
      </c>
      <c r="Q28" s="586">
        <v>0</v>
      </c>
      <c r="R28" s="586">
        <v>0</v>
      </c>
      <c r="S28" s="586">
        <v>0</v>
      </c>
      <c r="T28" s="586">
        <v>0</v>
      </c>
      <c r="U28" s="586">
        <v>0</v>
      </c>
      <c r="V28" s="586">
        <v>0</v>
      </c>
      <c r="W28" s="586">
        <v>0</v>
      </c>
      <c r="X28" s="586">
        <v>0</v>
      </c>
      <c r="Y28" s="586">
        <v>0</v>
      </c>
      <c r="Z28" s="586">
        <v>0</v>
      </c>
      <c r="AA28" s="586">
        <v>0</v>
      </c>
      <c r="AB28" s="586">
        <v>0</v>
      </c>
      <c r="AC28" s="586">
        <v>0</v>
      </c>
      <c r="AD28" s="586">
        <v>0</v>
      </c>
      <c r="AE28" s="586">
        <v>0</v>
      </c>
      <c r="AF28" s="586">
        <v>0</v>
      </c>
      <c r="AG28" s="586">
        <v>0</v>
      </c>
      <c r="AH28" s="586">
        <v>0</v>
      </c>
      <c r="AI28" s="586">
        <v>665</v>
      </c>
      <c r="AJ28" s="586">
        <v>81</v>
      </c>
      <c r="AK28" s="586">
        <v>0</v>
      </c>
      <c r="AL28" s="586">
        <v>0</v>
      </c>
      <c r="AM28" s="586">
        <v>0</v>
      </c>
      <c r="AN28" s="586">
        <v>0</v>
      </c>
      <c r="AO28" s="586">
        <v>6242</v>
      </c>
      <c r="AP28" s="586">
        <v>1000</v>
      </c>
      <c r="AQ28" s="586">
        <v>0</v>
      </c>
      <c r="AR28" s="586">
        <v>3836</v>
      </c>
      <c r="AS28" s="586">
        <v>575</v>
      </c>
      <c r="AT28" s="586">
        <v>0</v>
      </c>
      <c r="AU28" s="586">
        <v>0</v>
      </c>
      <c r="AV28" s="586">
        <v>0</v>
      </c>
      <c r="AW28" s="586">
        <v>0</v>
      </c>
      <c r="AX28" s="586">
        <v>0</v>
      </c>
      <c r="AY28" s="586">
        <v>0</v>
      </c>
      <c r="AZ28" s="586">
        <v>0</v>
      </c>
      <c r="BA28" s="586">
        <v>0</v>
      </c>
      <c r="BB28" s="586">
        <v>0</v>
      </c>
      <c r="BC28" s="586">
        <v>0</v>
      </c>
      <c r="BD28" s="586">
        <v>533</v>
      </c>
      <c r="BE28" s="586">
        <v>0</v>
      </c>
      <c r="BF28" s="586">
        <v>0</v>
      </c>
      <c r="BG28" s="586">
        <v>0</v>
      </c>
      <c r="BH28" s="586">
        <v>0</v>
      </c>
      <c r="BI28" s="586">
        <v>0</v>
      </c>
      <c r="BJ28" s="586">
        <v>0</v>
      </c>
      <c r="BK28" s="586">
        <v>0</v>
      </c>
      <c r="BL28" s="586">
        <v>0</v>
      </c>
      <c r="BM28" s="586">
        <v>0</v>
      </c>
      <c r="BN28" s="586">
        <v>0</v>
      </c>
      <c r="BO28" s="586">
        <v>0</v>
      </c>
      <c r="BP28" s="586">
        <v>7234</v>
      </c>
      <c r="BQ28" s="586">
        <v>0</v>
      </c>
      <c r="BR28" s="586">
        <v>0</v>
      </c>
      <c r="BS28" s="586">
        <v>0</v>
      </c>
      <c r="BT28" s="586">
        <v>0</v>
      </c>
      <c r="BU28" s="586">
        <v>0</v>
      </c>
      <c r="BV28" s="586">
        <v>0</v>
      </c>
      <c r="BW28" s="586">
        <v>0</v>
      </c>
      <c r="BX28" s="586">
        <v>0</v>
      </c>
      <c r="BY28" s="586">
        <v>0</v>
      </c>
      <c r="BZ28" s="586">
        <v>0</v>
      </c>
      <c r="CA28" s="586">
        <v>0</v>
      </c>
      <c r="CB28" s="586">
        <v>0</v>
      </c>
      <c r="CC28" s="586">
        <v>0</v>
      </c>
      <c r="CD28" s="586">
        <v>0</v>
      </c>
      <c r="CE28" s="586">
        <v>0</v>
      </c>
      <c r="CF28" s="586">
        <v>0</v>
      </c>
      <c r="CG28" s="586">
        <v>0</v>
      </c>
      <c r="CH28" s="586">
        <v>0</v>
      </c>
      <c r="CI28" s="586">
        <v>0</v>
      </c>
      <c r="CJ28" s="586">
        <v>0</v>
      </c>
      <c r="CK28" s="586">
        <v>0</v>
      </c>
      <c r="CL28" s="586">
        <v>0</v>
      </c>
      <c r="CM28" s="586">
        <v>0</v>
      </c>
      <c r="CN28" s="586">
        <v>0</v>
      </c>
      <c r="CO28" s="586">
        <v>0</v>
      </c>
      <c r="CP28" s="586">
        <v>0</v>
      </c>
      <c r="CQ28" s="586">
        <v>0</v>
      </c>
      <c r="CR28" s="586">
        <v>0</v>
      </c>
      <c r="CS28" s="586">
        <v>0</v>
      </c>
      <c r="CT28" s="586">
        <v>0</v>
      </c>
      <c r="CU28" s="586">
        <v>0</v>
      </c>
      <c r="CV28" s="586">
        <v>0</v>
      </c>
      <c r="CW28" s="586">
        <v>5517</v>
      </c>
      <c r="CX28" s="586">
        <v>0</v>
      </c>
      <c r="CY28" s="586">
        <v>0</v>
      </c>
      <c r="CZ28" s="586">
        <v>0</v>
      </c>
      <c r="DA28" s="586">
        <v>0</v>
      </c>
      <c r="DB28" s="586">
        <v>0</v>
      </c>
      <c r="DC28" s="586">
        <v>0</v>
      </c>
      <c r="DD28" s="586">
        <v>0</v>
      </c>
      <c r="DE28" s="586">
        <v>0</v>
      </c>
      <c r="DF28" s="586">
        <v>0</v>
      </c>
      <c r="DG28" s="586">
        <v>0</v>
      </c>
      <c r="DH28" s="586">
        <v>0</v>
      </c>
      <c r="DI28" s="586">
        <v>0</v>
      </c>
      <c r="DJ28" s="586">
        <v>0</v>
      </c>
      <c r="DK28" s="586">
        <v>0</v>
      </c>
      <c r="DL28" s="586">
        <v>0</v>
      </c>
      <c r="DM28" s="586">
        <v>0</v>
      </c>
      <c r="DN28" s="586">
        <v>0</v>
      </c>
      <c r="DO28" s="586">
        <v>0</v>
      </c>
      <c r="DP28" s="586">
        <v>0</v>
      </c>
      <c r="DQ28" s="586">
        <v>0</v>
      </c>
      <c r="DR28" s="587">
        <v>28868</v>
      </c>
      <c r="DS28" s="587">
        <v>22</v>
      </c>
      <c r="DT28" s="587">
        <v>263</v>
      </c>
      <c r="DU28" s="587">
        <v>2732</v>
      </c>
      <c r="DV28" s="587">
        <v>-5399</v>
      </c>
      <c r="DW28" s="587">
        <v>-7400</v>
      </c>
      <c r="DX28" s="587">
        <v>3100</v>
      </c>
      <c r="DY28" s="587">
        <v>4300</v>
      </c>
      <c r="DZ28" s="587"/>
      <c r="EA28" s="587"/>
      <c r="EB28" s="587"/>
      <c r="EC28" s="587"/>
      <c r="ED28" s="587"/>
      <c r="EE28" s="587"/>
      <c r="EF28" s="587"/>
      <c r="EG28" s="587"/>
      <c r="EH28" s="587"/>
      <c r="EI28" s="587"/>
    </row>
    <row r="29" spans="1:139">
      <c r="A29" s="583" t="s">
        <v>2954</v>
      </c>
      <c r="B29" s="586">
        <v>3860</v>
      </c>
      <c r="C29" s="586">
        <v>0</v>
      </c>
      <c r="D29" s="586">
        <v>0</v>
      </c>
      <c r="E29" s="586">
        <v>0</v>
      </c>
      <c r="F29" s="586">
        <v>0</v>
      </c>
      <c r="G29" s="586">
        <v>0</v>
      </c>
      <c r="H29" s="586">
        <v>7154</v>
      </c>
      <c r="I29" s="586">
        <v>0</v>
      </c>
      <c r="J29" s="586">
        <v>0</v>
      </c>
      <c r="K29" s="586">
        <v>1168</v>
      </c>
      <c r="L29" s="586">
        <v>0</v>
      </c>
      <c r="M29" s="586">
        <v>0</v>
      </c>
      <c r="N29" s="586">
        <v>22715</v>
      </c>
      <c r="O29" s="586">
        <v>0</v>
      </c>
      <c r="P29" s="586">
        <v>0</v>
      </c>
      <c r="Q29" s="586">
        <v>1194</v>
      </c>
      <c r="R29" s="586">
        <v>0</v>
      </c>
      <c r="S29" s="586">
        <v>0</v>
      </c>
      <c r="T29" s="586">
        <v>3410</v>
      </c>
      <c r="U29" s="586">
        <v>0</v>
      </c>
      <c r="V29" s="586">
        <v>0</v>
      </c>
      <c r="W29" s="586">
        <v>0</v>
      </c>
      <c r="X29" s="586">
        <v>0</v>
      </c>
      <c r="Y29" s="586">
        <v>0</v>
      </c>
      <c r="Z29" s="586">
        <v>0</v>
      </c>
      <c r="AA29" s="586">
        <v>0</v>
      </c>
      <c r="AB29" s="586">
        <v>0</v>
      </c>
      <c r="AC29" s="586">
        <v>0</v>
      </c>
      <c r="AD29" s="586">
        <v>0</v>
      </c>
      <c r="AE29" s="586">
        <v>0</v>
      </c>
      <c r="AF29" s="586">
        <v>0</v>
      </c>
      <c r="AG29" s="586">
        <v>0</v>
      </c>
      <c r="AH29" s="586">
        <v>0</v>
      </c>
      <c r="AI29" s="586">
        <v>2574</v>
      </c>
      <c r="AJ29" s="586">
        <v>0</v>
      </c>
      <c r="AK29" s="586">
        <v>0</v>
      </c>
      <c r="AL29" s="586">
        <v>150</v>
      </c>
      <c r="AM29" s="586">
        <v>0</v>
      </c>
      <c r="AN29" s="586">
        <v>0</v>
      </c>
      <c r="AO29" s="586">
        <v>61311</v>
      </c>
      <c r="AP29" s="586">
        <v>1923</v>
      </c>
      <c r="AQ29" s="586">
        <v>0</v>
      </c>
      <c r="AR29" s="586">
        <v>5346</v>
      </c>
      <c r="AS29" s="586">
        <v>0</v>
      </c>
      <c r="AT29" s="586">
        <v>0</v>
      </c>
      <c r="AU29" s="586">
        <v>66</v>
      </c>
      <c r="AV29" s="586">
        <v>0</v>
      </c>
      <c r="AW29" s="586">
        <v>0</v>
      </c>
      <c r="AX29" s="586">
        <v>2359</v>
      </c>
      <c r="AY29" s="586">
        <v>0</v>
      </c>
      <c r="AZ29" s="586">
        <v>0</v>
      </c>
      <c r="BA29" s="586">
        <v>0</v>
      </c>
      <c r="BB29" s="586">
        <v>0</v>
      </c>
      <c r="BC29" s="586">
        <v>0</v>
      </c>
      <c r="BD29" s="586">
        <v>0</v>
      </c>
      <c r="BE29" s="586">
        <v>0</v>
      </c>
      <c r="BF29" s="586">
        <v>0</v>
      </c>
      <c r="BG29" s="586">
        <v>0</v>
      </c>
      <c r="BH29" s="586">
        <v>0</v>
      </c>
      <c r="BI29" s="586">
        <v>0</v>
      </c>
      <c r="BJ29" s="586">
        <v>0</v>
      </c>
      <c r="BK29" s="586">
        <v>0</v>
      </c>
      <c r="BL29" s="586">
        <v>0</v>
      </c>
      <c r="BM29" s="586">
        <v>0</v>
      </c>
      <c r="BN29" s="586">
        <v>0</v>
      </c>
      <c r="BO29" s="586">
        <v>0</v>
      </c>
      <c r="BP29" s="586">
        <v>0</v>
      </c>
      <c r="BQ29" s="586">
        <v>0</v>
      </c>
      <c r="BR29" s="586">
        <v>0</v>
      </c>
      <c r="BS29" s="586">
        <v>0</v>
      </c>
      <c r="BT29" s="586">
        <v>0</v>
      </c>
      <c r="BU29" s="586">
        <v>0</v>
      </c>
      <c r="BV29" s="586">
        <v>0</v>
      </c>
      <c r="BW29" s="586">
        <v>0</v>
      </c>
      <c r="BX29" s="586">
        <v>0</v>
      </c>
      <c r="BY29" s="586">
        <v>0</v>
      </c>
      <c r="BZ29" s="586">
        <v>0</v>
      </c>
      <c r="CA29" s="586">
        <v>0</v>
      </c>
      <c r="CB29" s="586">
        <v>0</v>
      </c>
      <c r="CC29" s="586">
        <v>0</v>
      </c>
      <c r="CD29" s="586">
        <v>0</v>
      </c>
      <c r="CE29" s="586">
        <v>0</v>
      </c>
      <c r="CF29" s="586">
        <v>0</v>
      </c>
      <c r="CG29" s="586">
        <v>0</v>
      </c>
      <c r="CH29" s="586">
        <v>0</v>
      </c>
      <c r="CI29" s="586">
        <v>0</v>
      </c>
      <c r="CJ29" s="586">
        <v>0</v>
      </c>
      <c r="CK29" s="586">
        <v>0</v>
      </c>
      <c r="CL29" s="586">
        <v>0</v>
      </c>
      <c r="CM29" s="586">
        <v>0</v>
      </c>
      <c r="CN29" s="586">
        <v>0</v>
      </c>
      <c r="CO29" s="586">
        <v>0</v>
      </c>
      <c r="CP29" s="586">
        <v>0</v>
      </c>
      <c r="CQ29" s="586">
        <v>0</v>
      </c>
      <c r="CR29" s="586">
        <v>0</v>
      </c>
      <c r="CS29" s="586">
        <v>0</v>
      </c>
      <c r="CT29" s="586">
        <v>0</v>
      </c>
      <c r="CU29" s="586">
        <v>0</v>
      </c>
      <c r="CV29" s="586">
        <v>0</v>
      </c>
      <c r="CW29" s="586">
        <v>0</v>
      </c>
      <c r="CX29" s="586">
        <v>0</v>
      </c>
      <c r="CY29" s="586">
        <v>0</v>
      </c>
      <c r="CZ29" s="586">
        <v>140</v>
      </c>
      <c r="DA29" s="586">
        <v>0</v>
      </c>
      <c r="DB29" s="586">
        <v>0</v>
      </c>
      <c r="DC29" s="586">
        <v>0</v>
      </c>
      <c r="DD29" s="586">
        <v>0</v>
      </c>
      <c r="DE29" s="586">
        <v>0</v>
      </c>
      <c r="DF29" s="586">
        <v>0</v>
      </c>
      <c r="DG29" s="586">
        <v>0</v>
      </c>
      <c r="DH29" s="586">
        <v>0</v>
      </c>
      <c r="DI29" s="586">
        <v>1561</v>
      </c>
      <c r="DJ29" s="586">
        <v>0</v>
      </c>
      <c r="DK29" s="586">
        <v>0</v>
      </c>
      <c r="DL29" s="586">
        <v>5874</v>
      </c>
      <c r="DM29" s="586">
        <v>0</v>
      </c>
      <c r="DN29" s="586">
        <v>0</v>
      </c>
      <c r="DO29" s="586">
        <v>0</v>
      </c>
      <c r="DP29" s="586">
        <v>0</v>
      </c>
      <c r="DQ29" s="586">
        <v>0</v>
      </c>
      <c r="DR29" s="587">
        <v>40404</v>
      </c>
      <c r="DS29" s="587">
        <v>14940</v>
      </c>
      <c r="DT29" s="587">
        <v>20001</v>
      </c>
      <c r="DU29" s="587">
        <v>60160</v>
      </c>
      <c r="DV29" s="587">
        <v>52597</v>
      </c>
      <c r="DW29" s="587">
        <v>60161</v>
      </c>
      <c r="DX29" s="587">
        <v>-3559</v>
      </c>
      <c r="DY29" s="587">
        <v>-7500</v>
      </c>
      <c r="DZ29" s="587"/>
      <c r="EA29" s="587"/>
      <c r="EB29" s="587"/>
      <c r="EC29" s="587"/>
      <c r="ED29" s="587"/>
      <c r="EE29" s="587"/>
      <c r="EF29" s="587"/>
      <c r="EG29" s="587"/>
      <c r="EH29" s="587"/>
      <c r="EI29" s="587"/>
    </row>
    <row r="30" spans="1:139">
      <c r="A30" s="583" t="s">
        <v>2738</v>
      </c>
      <c r="B30" s="586">
        <v>17401</v>
      </c>
      <c r="C30" s="586">
        <v>0</v>
      </c>
      <c r="D30" s="586">
        <v>0</v>
      </c>
      <c r="E30" s="586">
        <v>1390</v>
      </c>
      <c r="F30" s="586">
        <v>0</v>
      </c>
      <c r="G30" s="586">
        <v>0</v>
      </c>
      <c r="H30" s="586">
        <v>13506</v>
      </c>
      <c r="I30" s="586">
        <v>0</v>
      </c>
      <c r="J30" s="586">
        <v>0</v>
      </c>
      <c r="K30" s="586">
        <v>0</v>
      </c>
      <c r="L30" s="586">
        <v>0</v>
      </c>
      <c r="M30" s="586">
        <v>0</v>
      </c>
      <c r="N30" s="586">
        <v>8025</v>
      </c>
      <c r="O30" s="586">
        <v>0</v>
      </c>
      <c r="P30" s="586">
        <v>0</v>
      </c>
      <c r="Q30" s="586">
        <v>0</v>
      </c>
      <c r="R30" s="586">
        <v>0</v>
      </c>
      <c r="S30" s="586">
        <v>0</v>
      </c>
      <c r="T30" s="586">
        <v>0</v>
      </c>
      <c r="U30" s="586">
        <v>0</v>
      </c>
      <c r="V30" s="586">
        <v>0</v>
      </c>
      <c r="W30" s="586">
        <v>0</v>
      </c>
      <c r="X30" s="586">
        <v>0</v>
      </c>
      <c r="Y30" s="586">
        <v>0</v>
      </c>
      <c r="Z30" s="586">
        <v>0</v>
      </c>
      <c r="AA30" s="586">
        <v>0</v>
      </c>
      <c r="AB30" s="586">
        <v>0</v>
      </c>
      <c r="AC30" s="586">
        <v>0</v>
      </c>
      <c r="AD30" s="586">
        <v>0</v>
      </c>
      <c r="AE30" s="586">
        <v>0</v>
      </c>
      <c r="AF30" s="586">
        <v>4075</v>
      </c>
      <c r="AG30" s="586">
        <v>0</v>
      </c>
      <c r="AH30" s="586">
        <v>0</v>
      </c>
      <c r="AI30" s="586">
        <v>0</v>
      </c>
      <c r="AJ30" s="586">
        <v>3559</v>
      </c>
      <c r="AK30" s="586">
        <v>0</v>
      </c>
      <c r="AL30" s="586">
        <v>0</v>
      </c>
      <c r="AM30" s="586">
        <v>0</v>
      </c>
      <c r="AN30" s="586">
        <v>0</v>
      </c>
      <c r="AO30" s="586">
        <v>3800</v>
      </c>
      <c r="AP30" s="586">
        <v>0</v>
      </c>
      <c r="AQ30" s="586">
        <v>0</v>
      </c>
      <c r="AR30" s="586">
        <v>21737</v>
      </c>
      <c r="AS30" s="586">
        <v>0</v>
      </c>
      <c r="AT30" s="586">
        <v>0</v>
      </c>
      <c r="AU30" s="586">
        <v>290</v>
      </c>
      <c r="AV30" s="586">
        <v>0</v>
      </c>
      <c r="AW30" s="586">
        <v>0</v>
      </c>
      <c r="AX30" s="586">
        <v>343</v>
      </c>
      <c r="AY30" s="586">
        <v>0</v>
      </c>
      <c r="AZ30" s="586">
        <v>0</v>
      </c>
      <c r="BA30" s="586">
        <v>0</v>
      </c>
      <c r="BB30" s="586">
        <v>0</v>
      </c>
      <c r="BC30" s="586">
        <v>0</v>
      </c>
      <c r="BD30" s="586">
        <v>0</v>
      </c>
      <c r="BE30" s="586">
        <v>0</v>
      </c>
      <c r="BF30" s="586">
        <v>0</v>
      </c>
      <c r="BG30" s="586">
        <v>180</v>
      </c>
      <c r="BH30" s="586">
        <v>0</v>
      </c>
      <c r="BI30" s="586">
        <v>0</v>
      </c>
      <c r="BJ30" s="586">
        <v>0</v>
      </c>
      <c r="BK30" s="586">
        <v>0</v>
      </c>
      <c r="BL30" s="586">
        <v>0</v>
      </c>
      <c r="BM30" s="586">
        <v>676</v>
      </c>
      <c r="BN30" s="586">
        <v>0</v>
      </c>
      <c r="BO30" s="586">
        <v>0</v>
      </c>
      <c r="BP30" s="586">
        <v>0</v>
      </c>
      <c r="BQ30" s="586">
        <v>0</v>
      </c>
      <c r="BR30" s="586">
        <v>0</v>
      </c>
      <c r="BS30" s="586">
        <v>0</v>
      </c>
      <c r="BT30" s="586">
        <v>0</v>
      </c>
      <c r="BU30" s="586">
        <v>0</v>
      </c>
      <c r="BV30" s="586">
        <v>0</v>
      </c>
      <c r="BW30" s="586">
        <v>0</v>
      </c>
      <c r="BX30" s="586">
        <v>0</v>
      </c>
      <c r="BY30" s="586">
        <v>0</v>
      </c>
      <c r="BZ30" s="586">
        <v>0</v>
      </c>
      <c r="CA30" s="586">
        <v>0</v>
      </c>
      <c r="CB30" s="586">
        <v>0</v>
      </c>
      <c r="CC30" s="586">
        <v>0</v>
      </c>
      <c r="CD30" s="586">
        <v>0</v>
      </c>
      <c r="CE30" s="586">
        <v>2500</v>
      </c>
      <c r="CF30" s="586">
        <v>0</v>
      </c>
      <c r="CG30" s="586">
        <v>0</v>
      </c>
      <c r="CH30" s="586">
        <v>42</v>
      </c>
      <c r="CI30" s="586">
        <v>0</v>
      </c>
      <c r="CJ30" s="586">
        <v>0</v>
      </c>
      <c r="CK30" s="586">
        <v>0</v>
      </c>
      <c r="CL30" s="586">
        <v>0</v>
      </c>
      <c r="CM30" s="586">
        <v>0</v>
      </c>
      <c r="CN30" s="586">
        <v>0</v>
      </c>
      <c r="CO30" s="586">
        <v>0</v>
      </c>
      <c r="CP30" s="586">
        <v>0</v>
      </c>
      <c r="CQ30" s="586">
        <v>0</v>
      </c>
      <c r="CR30" s="586">
        <v>0</v>
      </c>
      <c r="CS30" s="586">
        <v>0</v>
      </c>
      <c r="CT30" s="586">
        <v>50</v>
      </c>
      <c r="CU30" s="586">
        <v>0</v>
      </c>
      <c r="CV30" s="586">
        <v>0</v>
      </c>
      <c r="CW30" s="586">
        <v>0</v>
      </c>
      <c r="CX30" s="586">
        <v>0</v>
      </c>
      <c r="CY30" s="586">
        <v>0</v>
      </c>
      <c r="CZ30" s="586">
        <v>0</v>
      </c>
      <c r="DA30" s="586">
        <v>0</v>
      </c>
      <c r="DB30" s="586">
        <v>0</v>
      </c>
      <c r="DC30" s="586">
        <v>0</v>
      </c>
      <c r="DD30" s="586">
        <v>0</v>
      </c>
      <c r="DE30" s="586">
        <v>0</v>
      </c>
      <c r="DF30" s="586">
        <v>0</v>
      </c>
      <c r="DG30" s="586">
        <v>0</v>
      </c>
      <c r="DH30" s="586">
        <v>0</v>
      </c>
      <c r="DI30" s="586">
        <v>19036</v>
      </c>
      <c r="DJ30" s="586">
        <v>0</v>
      </c>
      <c r="DK30" s="586">
        <v>0</v>
      </c>
      <c r="DL30" s="586">
        <v>15150</v>
      </c>
      <c r="DM30" s="586">
        <v>0</v>
      </c>
      <c r="DN30" s="586">
        <v>0</v>
      </c>
      <c r="DO30" s="586">
        <v>0</v>
      </c>
      <c r="DP30" s="586">
        <v>0</v>
      </c>
      <c r="DQ30" s="586">
        <v>0</v>
      </c>
      <c r="DR30" s="587">
        <v>75973</v>
      </c>
      <c r="DS30" s="587">
        <v>0</v>
      </c>
      <c r="DT30" s="587">
        <v>0</v>
      </c>
      <c r="DU30" s="587">
        <v>35787</v>
      </c>
      <c r="DV30" s="587">
        <v>17887</v>
      </c>
      <c r="DW30" s="587">
        <v>-34167</v>
      </c>
      <c r="DX30" s="587">
        <v>-1300</v>
      </c>
      <c r="DY30" s="587">
        <v>9143</v>
      </c>
      <c r="DZ30" s="587"/>
      <c r="EA30" s="587"/>
      <c r="EB30" s="587"/>
      <c r="EC30" s="587"/>
      <c r="ED30" s="587"/>
      <c r="EE30" s="587"/>
      <c r="EF30" s="587"/>
      <c r="EG30" s="587"/>
      <c r="EH30" s="587"/>
      <c r="EI30" s="587"/>
    </row>
    <row r="31" spans="1:139">
      <c r="A31" s="583" t="s">
        <v>2561</v>
      </c>
      <c r="B31" s="586">
        <v>3186</v>
      </c>
      <c r="C31" s="586">
        <v>0</v>
      </c>
      <c r="D31" s="586">
        <v>0</v>
      </c>
      <c r="E31" s="586">
        <v>10465</v>
      </c>
      <c r="F31" s="586">
        <v>0</v>
      </c>
      <c r="G31" s="586">
        <v>0</v>
      </c>
      <c r="H31" s="586">
        <v>0</v>
      </c>
      <c r="I31" s="586">
        <v>0</v>
      </c>
      <c r="J31" s="586">
        <v>0</v>
      </c>
      <c r="K31" s="586">
        <v>0</v>
      </c>
      <c r="L31" s="586">
        <v>0</v>
      </c>
      <c r="M31" s="586">
        <v>0</v>
      </c>
      <c r="N31" s="586">
        <v>15880</v>
      </c>
      <c r="O31" s="586">
        <v>0</v>
      </c>
      <c r="P31" s="586">
        <v>0</v>
      </c>
      <c r="Q31" s="586">
        <v>893</v>
      </c>
      <c r="R31" s="586">
        <v>0</v>
      </c>
      <c r="S31" s="586">
        <v>0</v>
      </c>
      <c r="T31" s="586">
        <v>4039</v>
      </c>
      <c r="U31" s="586">
        <v>0</v>
      </c>
      <c r="V31" s="586">
        <v>0</v>
      </c>
      <c r="W31" s="586">
        <v>1000</v>
      </c>
      <c r="X31" s="586">
        <v>0</v>
      </c>
      <c r="Y31" s="586">
        <v>0</v>
      </c>
      <c r="Z31" s="586">
        <v>0</v>
      </c>
      <c r="AA31" s="586">
        <v>0</v>
      </c>
      <c r="AB31" s="586">
        <v>0</v>
      </c>
      <c r="AC31" s="586">
        <v>0</v>
      </c>
      <c r="AD31" s="586">
        <v>0</v>
      </c>
      <c r="AE31" s="586">
        <v>0</v>
      </c>
      <c r="AF31" s="586">
        <v>0</v>
      </c>
      <c r="AG31" s="586">
        <v>0</v>
      </c>
      <c r="AH31" s="586">
        <v>0</v>
      </c>
      <c r="AI31" s="586">
        <v>0</v>
      </c>
      <c r="AJ31" s="586">
        <v>0</v>
      </c>
      <c r="AK31" s="586">
        <v>0</v>
      </c>
      <c r="AL31" s="586">
        <v>0</v>
      </c>
      <c r="AM31" s="586">
        <v>0</v>
      </c>
      <c r="AN31" s="586">
        <v>0</v>
      </c>
      <c r="AO31" s="586">
        <v>108877</v>
      </c>
      <c r="AP31" s="586">
        <v>3416</v>
      </c>
      <c r="AQ31" s="586">
        <v>0</v>
      </c>
      <c r="AR31" s="586">
        <v>265</v>
      </c>
      <c r="AS31" s="586">
        <v>0</v>
      </c>
      <c r="AT31" s="586">
        <v>0</v>
      </c>
      <c r="AU31" s="586">
        <v>440</v>
      </c>
      <c r="AV31" s="586">
        <v>0</v>
      </c>
      <c r="AW31" s="586">
        <v>0</v>
      </c>
      <c r="AX31" s="586">
        <v>2234</v>
      </c>
      <c r="AY31" s="586">
        <v>0</v>
      </c>
      <c r="AZ31" s="586">
        <v>0</v>
      </c>
      <c r="BA31" s="586">
        <v>0</v>
      </c>
      <c r="BB31" s="586">
        <v>0</v>
      </c>
      <c r="BC31" s="586">
        <v>0</v>
      </c>
      <c r="BD31" s="586">
        <v>0</v>
      </c>
      <c r="BE31" s="586">
        <v>0</v>
      </c>
      <c r="BF31" s="586">
        <v>0</v>
      </c>
      <c r="BG31" s="586">
        <v>30</v>
      </c>
      <c r="BH31" s="586">
        <v>0</v>
      </c>
      <c r="BI31" s="586">
        <v>0</v>
      </c>
      <c r="BJ31" s="586">
        <v>0</v>
      </c>
      <c r="BK31" s="586">
        <v>0</v>
      </c>
      <c r="BL31" s="586">
        <v>0</v>
      </c>
      <c r="BM31" s="586">
        <v>20</v>
      </c>
      <c r="BN31" s="586">
        <v>0</v>
      </c>
      <c r="BO31" s="586">
        <v>0</v>
      </c>
      <c r="BP31" s="586">
        <v>950</v>
      </c>
      <c r="BQ31" s="586">
        <v>0</v>
      </c>
      <c r="BR31" s="586">
        <v>0</v>
      </c>
      <c r="BS31" s="586">
        <v>0</v>
      </c>
      <c r="BT31" s="586">
        <v>0</v>
      </c>
      <c r="BU31" s="586">
        <v>0</v>
      </c>
      <c r="BV31" s="586">
        <v>0</v>
      </c>
      <c r="BW31" s="586">
        <v>0</v>
      </c>
      <c r="BX31" s="586">
        <v>0</v>
      </c>
      <c r="BY31" s="586">
        <v>0</v>
      </c>
      <c r="BZ31" s="586">
        <v>0</v>
      </c>
      <c r="CA31" s="586">
        <v>0</v>
      </c>
      <c r="CB31" s="586">
        <v>0</v>
      </c>
      <c r="CC31" s="586">
        <v>0</v>
      </c>
      <c r="CD31" s="586">
        <v>0</v>
      </c>
      <c r="CE31" s="586">
        <v>255</v>
      </c>
      <c r="CF31" s="586">
        <v>0</v>
      </c>
      <c r="CG31" s="586">
        <v>0</v>
      </c>
      <c r="CH31" s="586">
        <v>2608</v>
      </c>
      <c r="CI31" s="586">
        <v>0</v>
      </c>
      <c r="CJ31" s="586">
        <v>0</v>
      </c>
      <c r="CK31" s="586">
        <v>0</v>
      </c>
      <c r="CL31" s="586">
        <v>0</v>
      </c>
      <c r="CM31" s="586">
        <v>0</v>
      </c>
      <c r="CN31" s="586">
        <v>0</v>
      </c>
      <c r="CO31" s="586">
        <v>0</v>
      </c>
      <c r="CP31" s="586">
        <v>0</v>
      </c>
      <c r="CQ31" s="586">
        <v>0</v>
      </c>
      <c r="CR31" s="586">
        <v>0</v>
      </c>
      <c r="CS31" s="586">
        <v>0</v>
      </c>
      <c r="CT31" s="586">
        <v>200</v>
      </c>
      <c r="CU31" s="586">
        <v>0</v>
      </c>
      <c r="CV31" s="586">
        <v>0</v>
      </c>
      <c r="CW31" s="586">
        <v>5348</v>
      </c>
      <c r="CX31" s="586">
        <v>0</v>
      </c>
      <c r="CY31" s="586">
        <v>0</v>
      </c>
      <c r="CZ31" s="586">
        <v>7854</v>
      </c>
      <c r="DA31" s="586">
        <v>0</v>
      </c>
      <c r="DB31" s="586">
        <v>0</v>
      </c>
      <c r="DC31" s="586">
        <v>0</v>
      </c>
      <c r="DD31" s="586">
        <v>0</v>
      </c>
      <c r="DE31" s="586">
        <v>0</v>
      </c>
      <c r="DF31" s="586">
        <v>0</v>
      </c>
      <c r="DG31" s="586">
        <v>0</v>
      </c>
      <c r="DH31" s="586">
        <v>0</v>
      </c>
      <c r="DI31" s="586">
        <v>62697</v>
      </c>
      <c r="DJ31" s="586">
        <v>0</v>
      </c>
      <c r="DK31" s="586">
        <v>0</v>
      </c>
      <c r="DL31" s="586">
        <v>535</v>
      </c>
      <c r="DM31" s="586">
        <v>12500</v>
      </c>
      <c r="DN31" s="586">
        <v>0</v>
      </c>
      <c r="DO31" s="586">
        <v>0</v>
      </c>
      <c r="DP31" s="586">
        <v>0</v>
      </c>
      <c r="DQ31" s="586">
        <v>0</v>
      </c>
      <c r="DR31" s="587">
        <v>35628</v>
      </c>
      <c r="DS31" s="587">
        <v>24805</v>
      </c>
      <c r="DT31" s="587">
        <v>19894</v>
      </c>
      <c r="DU31" s="587">
        <v>163365</v>
      </c>
      <c r="DV31" s="587">
        <v>163365</v>
      </c>
      <c r="DW31" s="587">
        <v>135068</v>
      </c>
      <c r="DX31" s="587">
        <v>-17006</v>
      </c>
      <c r="DY31" s="587">
        <v>0</v>
      </c>
      <c r="DZ31" s="587"/>
      <c r="EA31" s="587"/>
      <c r="EB31" s="587"/>
      <c r="EC31" s="587"/>
      <c r="ED31" s="587"/>
      <c r="EE31" s="587"/>
      <c r="EF31" s="587"/>
      <c r="EG31" s="587"/>
      <c r="EH31" s="587"/>
      <c r="EI31" s="587"/>
    </row>
    <row r="32" spans="1:139">
      <c r="A32" s="583" t="s">
        <v>2879</v>
      </c>
      <c r="B32" s="586">
        <v>42</v>
      </c>
      <c r="C32" s="586">
        <v>0</v>
      </c>
      <c r="D32" s="586">
        <v>0</v>
      </c>
      <c r="E32" s="586">
        <v>6259</v>
      </c>
      <c r="F32" s="586">
        <v>0</v>
      </c>
      <c r="G32" s="586">
        <v>0</v>
      </c>
      <c r="H32" s="586">
        <v>0</v>
      </c>
      <c r="I32" s="586">
        <v>0</v>
      </c>
      <c r="J32" s="586">
        <v>0</v>
      </c>
      <c r="K32" s="586">
        <v>0</v>
      </c>
      <c r="L32" s="586">
        <v>0</v>
      </c>
      <c r="M32" s="586">
        <v>0</v>
      </c>
      <c r="N32" s="586">
        <v>32777</v>
      </c>
      <c r="O32" s="586">
        <v>0</v>
      </c>
      <c r="P32" s="586">
        <v>0</v>
      </c>
      <c r="Q32" s="586">
        <v>540</v>
      </c>
      <c r="R32" s="586">
        <v>0</v>
      </c>
      <c r="S32" s="586">
        <v>0</v>
      </c>
      <c r="T32" s="586">
        <v>1766</v>
      </c>
      <c r="U32" s="586">
        <v>0</v>
      </c>
      <c r="V32" s="586">
        <v>0</v>
      </c>
      <c r="W32" s="586">
        <v>0</v>
      </c>
      <c r="X32" s="586">
        <v>0</v>
      </c>
      <c r="Y32" s="586">
        <v>0</v>
      </c>
      <c r="Z32" s="586">
        <v>3</v>
      </c>
      <c r="AA32" s="586">
        <v>0</v>
      </c>
      <c r="AB32" s="586">
        <v>0</v>
      </c>
      <c r="AC32" s="586">
        <v>9886</v>
      </c>
      <c r="AD32" s="586">
        <v>0</v>
      </c>
      <c r="AE32" s="586">
        <v>0</v>
      </c>
      <c r="AF32" s="586">
        <v>0</v>
      </c>
      <c r="AG32" s="586">
        <v>0</v>
      </c>
      <c r="AH32" s="586">
        <v>0</v>
      </c>
      <c r="AI32" s="586">
        <v>199</v>
      </c>
      <c r="AJ32" s="586">
        <v>0</v>
      </c>
      <c r="AK32" s="586">
        <v>0</v>
      </c>
      <c r="AL32" s="586">
        <v>0</v>
      </c>
      <c r="AM32" s="586">
        <v>0</v>
      </c>
      <c r="AN32" s="586">
        <v>0</v>
      </c>
      <c r="AO32" s="586">
        <v>20617</v>
      </c>
      <c r="AP32" s="586">
        <v>0</v>
      </c>
      <c r="AQ32" s="586">
        <v>0</v>
      </c>
      <c r="AR32" s="586">
        <v>11674</v>
      </c>
      <c r="AS32" s="586">
        <v>0</v>
      </c>
      <c r="AT32" s="586">
        <v>0</v>
      </c>
      <c r="AU32" s="586">
        <v>997</v>
      </c>
      <c r="AV32" s="586">
        <v>0</v>
      </c>
      <c r="AW32" s="586">
        <v>0</v>
      </c>
      <c r="AX32" s="586">
        <v>212</v>
      </c>
      <c r="AY32" s="586">
        <v>0</v>
      </c>
      <c r="AZ32" s="586">
        <v>0</v>
      </c>
      <c r="BA32" s="586">
        <v>0</v>
      </c>
      <c r="BB32" s="586">
        <v>0</v>
      </c>
      <c r="BC32" s="586">
        <v>0</v>
      </c>
      <c r="BD32" s="586">
        <v>0</v>
      </c>
      <c r="BE32" s="586">
        <v>0</v>
      </c>
      <c r="BF32" s="586">
        <v>0</v>
      </c>
      <c r="BG32" s="586">
        <v>0</v>
      </c>
      <c r="BH32" s="586">
        <v>0</v>
      </c>
      <c r="BI32" s="586">
        <v>0</v>
      </c>
      <c r="BJ32" s="586">
        <v>534</v>
      </c>
      <c r="BK32" s="586">
        <v>0</v>
      </c>
      <c r="BL32" s="586">
        <v>0</v>
      </c>
      <c r="BM32" s="586">
        <v>1</v>
      </c>
      <c r="BN32" s="586">
        <v>0</v>
      </c>
      <c r="BO32" s="586">
        <v>0</v>
      </c>
      <c r="BP32" s="586">
        <v>0</v>
      </c>
      <c r="BQ32" s="586">
        <v>0</v>
      </c>
      <c r="BR32" s="586">
        <v>0</v>
      </c>
      <c r="BS32" s="586">
        <v>0</v>
      </c>
      <c r="BT32" s="586">
        <v>0</v>
      </c>
      <c r="BU32" s="586">
        <v>0</v>
      </c>
      <c r="BV32" s="586">
        <v>0</v>
      </c>
      <c r="BW32" s="586">
        <v>0</v>
      </c>
      <c r="BX32" s="586">
        <v>0</v>
      </c>
      <c r="BY32" s="586">
        <v>0</v>
      </c>
      <c r="BZ32" s="586">
        <v>0</v>
      </c>
      <c r="CA32" s="586">
        <v>0</v>
      </c>
      <c r="CB32" s="586">
        <v>0</v>
      </c>
      <c r="CC32" s="586">
        <v>0</v>
      </c>
      <c r="CD32" s="586">
        <v>0</v>
      </c>
      <c r="CE32" s="586">
        <v>846</v>
      </c>
      <c r="CF32" s="586">
        <v>0</v>
      </c>
      <c r="CG32" s="586">
        <v>0</v>
      </c>
      <c r="CH32" s="586">
        <v>0</v>
      </c>
      <c r="CI32" s="586">
        <v>0</v>
      </c>
      <c r="CJ32" s="586">
        <v>0</v>
      </c>
      <c r="CK32" s="586">
        <v>0</v>
      </c>
      <c r="CL32" s="586">
        <v>0</v>
      </c>
      <c r="CM32" s="586">
        <v>0</v>
      </c>
      <c r="CN32" s="586">
        <v>0</v>
      </c>
      <c r="CO32" s="586">
        <v>0</v>
      </c>
      <c r="CP32" s="586">
        <v>0</v>
      </c>
      <c r="CQ32" s="586">
        <v>0</v>
      </c>
      <c r="CR32" s="586">
        <v>0</v>
      </c>
      <c r="CS32" s="586">
        <v>0</v>
      </c>
      <c r="CT32" s="586">
        <v>150</v>
      </c>
      <c r="CU32" s="586">
        <v>0</v>
      </c>
      <c r="CV32" s="586">
        <v>0</v>
      </c>
      <c r="CW32" s="586">
        <v>0</v>
      </c>
      <c r="CX32" s="586">
        <v>0</v>
      </c>
      <c r="CY32" s="586">
        <v>0</v>
      </c>
      <c r="CZ32" s="586">
        <v>3282</v>
      </c>
      <c r="DA32" s="586">
        <v>0</v>
      </c>
      <c r="DB32" s="586">
        <v>0</v>
      </c>
      <c r="DC32" s="586">
        <v>0</v>
      </c>
      <c r="DD32" s="586">
        <v>0</v>
      </c>
      <c r="DE32" s="586">
        <v>0</v>
      </c>
      <c r="DF32" s="586">
        <v>0</v>
      </c>
      <c r="DG32" s="586">
        <v>0</v>
      </c>
      <c r="DH32" s="586">
        <v>0</v>
      </c>
      <c r="DI32" s="586">
        <v>3914</v>
      </c>
      <c r="DJ32" s="586">
        <v>1081</v>
      </c>
      <c r="DK32" s="586">
        <v>0</v>
      </c>
      <c r="DL32" s="586">
        <v>0</v>
      </c>
      <c r="DM32" s="586">
        <v>0</v>
      </c>
      <c r="DN32" s="586">
        <v>0</v>
      </c>
      <c r="DO32" s="586">
        <v>0</v>
      </c>
      <c r="DP32" s="586">
        <v>0</v>
      </c>
      <c r="DQ32" s="586">
        <v>0</v>
      </c>
      <c r="DR32" s="587">
        <v>49688</v>
      </c>
      <c r="DS32" s="587">
        <v>4565</v>
      </c>
      <c r="DT32" s="587">
        <v>13725</v>
      </c>
      <c r="DU32" s="587">
        <v>26802</v>
      </c>
      <c r="DV32" s="587">
        <v>26800</v>
      </c>
      <c r="DW32" s="587">
        <v>-238</v>
      </c>
      <c r="DX32" s="587">
        <v>-336</v>
      </c>
      <c r="DY32" s="587">
        <v>0</v>
      </c>
      <c r="DZ32" s="587"/>
      <c r="EA32" s="587"/>
      <c r="EB32" s="587"/>
      <c r="EC32" s="587"/>
      <c r="ED32" s="587"/>
      <c r="EE32" s="587"/>
      <c r="EF32" s="587"/>
      <c r="EG32" s="587"/>
      <c r="EH32" s="587"/>
      <c r="EI32" s="587"/>
    </row>
    <row r="33" spans="1:139">
      <c r="A33" s="583" t="s">
        <v>2996</v>
      </c>
      <c r="B33" s="586">
        <v>10933</v>
      </c>
      <c r="C33" s="586">
        <v>0</v>
      </c>
      <c r="D33" s="586">
        <v>0</v>
      </c>
      <c r="E33" s="586">
        <v>4000</v>
      </c>
      <c r="F33" s="586">
        <v>0</v>
      </c>
      <c r="G33" s="586">
        <v>0</v>
      </c>
      <c r="H33" s="586">
        <v>7941</v>
      </c>
      <c r="I33" s="586">
        <v>0</v>
      </c>
      <c r="J33" s="586">
        <v>0</v>
      </c>
      <c r="K33" s="586">
        <v>50</v>
      </c>
      <c r="L33" s="586">
        <v>0</v>
      </c>
      <c r="M33" s="586">
        <v>0</v>
      </c>
      <c r="N33" s="586">
        <v>16897</v>
      </c>
      <c r="O33" s="586">
        <v>0</v>
      </c>
      <c r="P33" s="586">
        <v>0</v>
      </c>
      <c r="Q33" s="586">
        <v>0</v>
      </c>
      <c r="R33" s="586">
        <v>0</v>
      </c>
      <c r="S33" s="586">
        <v>0</v>
      </c>
      <c r="T33" s="586">
        <v>0</v>
      </c>
      <c r="U33" s="586">
        <v>0</v>
      </c>
      <c r="V33" s="586">
        <v>0</v>
      </c>
      <c r="W33" s="586">
        <v>0</v>
      </c>
      <c r="X33" s="586">
        <v>0</v>
      </c>
      <c r="Y33" s="586">
        <v>0</v>
      </c>
      <c r="Z33" s="586">
        <v>0</v>
      </c>
      <c r="AA33" s="586">
        <v>0</v>
      </c>
      <c r="AB33" s="586">
        <v>0</v>
      </c>
      <c r="AC33" s="586">
        <v>0</v>
      </c>
      <c r="AD33" s="586">
        <v>0</v>
      </c>
      <c r="AE33" s="586">
        <v>0</v>
      </c>
      <c r="AF33" s="586">
        <v>0</v>
      </c>
      <c r="AG33" s="586">
        <v>0</v>
      </c>
      <c r="AH33" s="586">
        <v>0</v>
      </c>
      <c r="AI33" s="586">
        <v>0</v>
      </c>
      <c r="AJ33" s="586">
        <v>0</v>
      </c>
      <c r="AK33" s="586">
        <v>0</v>
      </c>
      <c r="AL33" s="586">
        <v>0</v>
      </c>
      <c r="AM33" s="586">
        <v>0</v>
      </c>
      <c r="AN33" s="586">
        <v>0</v>
      </c>
      <c r="AO33" s="586">
        <v>48372</v>
      </c>
      <c r="AP33" s="586">
        <v>2120</v>
      </c>
      <c r="AQ33" s="586">
        <v>500</v>
      </c>
      <c r="AR33" s="586">
        <v>0</v>
      </c>
      <c r="AS33" s="586">
        <v>0</v>
      </c>
      <c r="AT33" s="586">
        <v>0</v>
      </c>
      <c r="AU33" s="586">
        <v>385</v>
      </c>
      <c r="AV33" s="586">
        <v>0</v>
      </c>
      <c r="AW33" s="586">
        <v>0</v>
      </c>
      <c r="AX33" s="586">
        <v>39</v>
      </c>
      <c r="AY33" s="586">
        <v>0</v>
      </c>
      <c r="AZ33" s="586">
        <v>0</v>
      </c>
      <c r="BA33" s="586">
        <v>0</v>
      </c>
      <c r="BB33" s="586">
        <v>0</v>
      </c>
      <c r="BC33" s="586">
        <v>0</v>
      </c>
      <c r="BD33" s="586">
        <v>0</v>
      </c>
      <c r="BE33" s="586">
        <v>0</v>
      </c>
      <c r="BF33" s="586">
        <v>0</v>
      </c>
      <c r="BG33" s="586">
        <v>0</v>
      </c>
      <c r="BH33" s="586">
        <v>0</v>
      </c>
      <c r="BI33" s="586">
        <v>0</v>
      </c>
      <c r="BJ33" s="586">
        <v>0</v>
      </c>
      <c r="BK33" s="586">
        <v>0</v>
      </c>
      <c r="BL33" s="586">
        <v>0</v>
      </c>
      <c r="BM33" s="586">
        <v>0</v>
      </c>
      <c r="BN33" s="586">
        <v>0</v>
      </c>
      <c r="BO33" s="586">
        <v>0</v>
      </c>
      <c r="BP33" s="586">
        <v>0</v>
      </c>
      <c r="BQ33" s="586">
        <v>0</v>
      </c>
      <c r="BR33" s="586">
        <v>0</v>
      </c>
      <c r="BS33" s="586">
        <v>0</v>
      </c>
      <c r="BT33" s="586">
        <v>0</v>
      </c>
      <c r="BU33" s="586">
        <v>0</v>
      </c>
      <c r="BV33" s="586">
        <v>0</v>
      </c>
      <c r="BW33" s="586">
        <v>0</v>
      </c>
      <c r="BX33" s="586">
        <v>0</v>
      </c>
      <c r="BY33" s="586">
        <v>0</v>
      </c>
      <c r="BZ33" s="586">
        <v>0</v>
      </c>
      <c r="CA33" s="586">
        <v>0</v>
      </c>
      <c r="CB33" s="586">
        <v>0</v>
      </c>
      <c r="CC33" s="586">
        <v>0</v>
      </c>
      <c r="CD33" s="586">
        <v>0</v>
      </c>
      <c r="CE33" s="586">
        <v>1594</v>
      </c>
      <c r="CF33" s="586">
        <v>0</v>
      </c>
      <c r="CG33" s="586">
        <v>0</v>
      </c>
      <c r="CH33" s="586">
        <v>0</v>
      </c>
      <c r="CI33" s="586">
        <v>0</v>
      </c>
      <c r="CJ33" s="586">
        <v>0</v>
      </c>
      <c r="CK33" s="586">
        <v>0</v>
      </c>
      <c r="CL33" s="586">
        <v>0</v>
      </c>
      <c r="CM33" s="586">
        <v>0</v>
      </c>
      <c r="CN33" s="586">
        <v>50</v>
      </c>
      <c r="CO33" s="586">
        <v>0</v>
      </c>
      <c r="CP33" s="586">
        <v>0</v>
      </c>
      <c r="CQ33" s="586">
        <v>0</v>
      </c>
      <c r="CR33" s="586">
        <v>0</v>
      </c>
      <c r="CS33" s="586">
        <v>0</v>
      </c>
      <c r="CT33" s="586">
        <v>0</v>
      </c>
      <c r="CU33" s="586">
        <v>0</v>
      </c>
      <c r="CV33" s="586">
        <v>0</v>
      </c>
      <c r="CW33" s="586">
        <v>28688</v>
      </c>
      <c r="CX33" s="586">
        <v>0</v>
      </c>
      <c r="CY33" s="586">
        <v>0</v>
      </c>
      <c r="CZ33" s="586">
        <v>0</v>
      </c>
      <c r="DA33" s="586">
        <v>0</v>
      </c>
      <c r="DB33" s="586">
        <v>0</v>
      </c>
      <c r="DC33" s="586">
        <v>0</v>
      </c>
      <c r="DD33" s="586">
        <v>0</v>
      </c>
      <c r="DE33" s="586">
        <v>0</v>
      </c>
      <c r="DF33" s="586">
        <v>0</v>
      </c>
      <c r="DG33" s="586">
        <v>0</v>
      </c>
      <c r="DH33" s="586">
        <v>0</v>
      </c>
      <c r="DI33" s="586">
        <v>7954</v>
      </c>
      <c r="DJ33" s="586">
        <v>0</v>
      </c>
      <c r="DK33" s="586">
        <v>29600</v>
      </c>
      <c r="DL33" s="586">
        <v>0</v>
      </c>
      <c r="DM33" s="586">
        <v>0</v>
      </c>
      <c r="DN33" s="586">
        <v>4000</v>
      </c>
      <c r="DO33" s="586">
        <v>0</v>
      </c>
      <c r="DP33" s="586">
        <v>0</v>
      </c>
      <c r="DQ33" s="586">
        <v>0</v>
      </c>
      <c r="DR33" s="587">
        <v>56951</v>
      </c>
      <c r="DS33" s="587">
        <v>14946</v>
      </c>
      <c r="DT33" s="587">
        <v>11523</v>
      </c>
      <c r="DU33" s="587">
        <v>117703</v>
      </c>
      <c r="DV33" s="587">
        <v>54603</v>
      </c>
      <c r="DW33" s="587">
        <v>50000</v>
      </c>
      <c r="DX33" s="587">
        <v>-188</v>
      </c>
      <c r="DY33" s="587">
        <v>0</v>
      </c>
      <c r="DZ33" s="587"/>
      <c r="EA33" s="587"/>
      <c r="EB33" s="587"/>
      <c r="EC33" s="587"/>
      <c r="ED33" s="587"/>
      <c r="EE33" s="587"/>
      <c r="EF33" s="587"/>
      <c r="EG33" s="587"/>
      <c r="EH33" s="587"/>
      <c r="EI33" s="587"/>
    </row>
    <row r="34" spans="1:139">
      <c r="A34" s="583" t="s">
        <v>2579</v>
      </c>
      <c r="B34" s="586">
        <v>386</v>
      </c>
      <c r="C34" s="586">
        <v>0</v>
      </c>
      <c r="D34" s="586">
        <v>0</v>
      </c>
      <c r="E34" s="586">
        <v>4507</v>
      </c>
      <c r="F34" s="586">
        <v>0</v>
      </c>
      <c r="G34" s="586">
        <v>0</v>
      </c>
      <c r="H34" s="586">
        <v>7502</v>
      </c>
      <c r="I34" s="586">
        <v>0</v>
      </c>
      <c r="J34" s="586">
        <v>0</v>
      </c>
      <c r="K34" s="586">
        <v>1183</v>
      </c>
      <c r="L34" s="586">
        <v>0</v>
      </c>
      <c r="M34" s="586">
        <v>0</v>
      </c>
      <c r="N34" s="586">
        <v>8022</v>
      </c>
      <c r="O34" s="586">
        <v>0</v>
      </c>
      <c r="P34" s="586">
        <v>0</v>
      </c>
      <c r="Q34" s="586">
        <v>145</v>
      </c>
      <c r="R34" s="586">
        <v>0</v>
      </c>
      <c r="S34" s="586">
        <v>0</v>
      </c>
      <c r="T34" s="586">
        <v>0</v>
      </c>
      <c r="U34" s="586">
        <v>0</v>
      </c>
      <c r="V34" s="586">
        <v>0</v>
      </c>
      <c r="W34" s="586">
        <v>0</v>
      </c>
      <c r="X34" s="586">
        <v>0</v>
      </c>
      <c r="Y34" s="586">
        <v>0</v>
      </c>
      <c r="Z34" s="586">
        <v>0</v>
      </c>
      <c r="AA34" s="586">
        <v>0</v>
      </c>
      <c r="AB34" s="586">
        <v>0</v>
      </c>
      <c r="AC34" s="586">
        <v>0</v>
      </c>
      <c r="AD34" s="586">
        <v>0</v>
      </c>
      <c r="AE34" s="586">
        <v>0</v>
      </c>
      <c r="AF34" s="586">
        <v>2500</v>
      </c>
      <c r="AG34" s="586">
        <v>0</v>
      </c>
      <c r="AH34" s="586">
        <v>0</v>
      </c>
      <c r="AI34" s="586">
        <v>1462</v>
      </c>
      <c r="AJ34" s="586">
        <v>100</v>
      </c>
      <c r="AK34" s="586">
        <v>0</v>
      </c>
      <c r="AL34" s="586">
        <v>0</v>
      </c>
      <c r="AM34" s="586">
        <v>0</v>
      </c>
      <c r="AN34" s="586">
        <v>0</v>
      </c>
      <c r="AO34" s="586">
        <v>56065</v>
      </c>
      <c r="AP34" s="586">
        <v>2125</v>
      </c>
      <c r="AQ34" s="586">
        <v>0</v>
      </c>
      <c r="AR34" s="586">
        <v>11123</v>
      </c>
      <c r="AS34" s="586">
        <v>0</v>
      </c>
      <c r="AT34" s="586">
        <v>0</v>
      </c>
      <c r="AU34" s="586">
        <v>979</v>
      </c>
      <c r="AV34" s="586">
        <v>0</v>
      </c>
      <c r="AW34" s="586">
        <v>0</v>
      </c>
      <c r="AX34" s="586">
        <v>1883</v>
      </c>
      <c r="AY34" s="586">
        <v>0</v>
      </c>
      <c r="AZ34" s="586">
        <v>0</v>
      </c>
      <c r="BA34" s="586">
        <v>0</v>
      </c>
      <c r="BB34" s="586">
        <v>0</v>
      </c>
      <c r="BC34" s="586">
        <v>0</v>
      </c>
      <c r="BD34" s="586">
        <v>449</v>
      </c>
      <c r="BE34" s="586">
        <v>0</v>
      </c>
      <c r="BF34" s="586">
        <v>0</v>
      </c>
      <c r="BG34" s="586">
        <v>0</v>
      </c>
      <c r="BH34" s="586">
        <v>0</v>
      </c>
      <c r="BI34" s="586">
        <v>0</v>
      </c>
      <c r="BJ34" s="586">
        <v>0</v>
      </c>
      <c r="BK34" s="586">
        <v>0</v>
      </c>
      <c r="BL34" s="586">
        <v>0</v>
      </c>
      <c r="BM34" s="586">
        <v>0</v>
      </c>
      <c r="BN34" s="586">
        <v>0</v>
      </c>
      <c r="BO34" s="586">
        <v>0</v>
      </c>
      <c r="BP34" s="586">
        <v>0</v>
      </c>
      <c r="BQ34" s="586">
        <v>0</v>
      </c>
      <c r="BR34" s="586">
        <v>0</v>
      </c>
      <c r="BS34" s="586">
        <v>0</v>
      </c>
      <c r="BT34" s="586">
        <v>0</v>
      </c>
      <c r="BU34" s="586">
        <v>0</v>
      </c>
      <c r="BV34" s="586">
        <v>0</v>
      </c>
      <c r="BW34" s="586">
        <v>0</v>
      </c>
      <c r="BX34" s="586">
        <v>0</v>
      </c>
      <c r="BY34" s="586">
        <v>0</v>
      </c>
      <c r="BZ34" s="586">
        <v>0</v>
      </c>
      <c r="CA34" s="586">
        <v>0</v>
      </c>
      <c r="CB34" s="586">
        <v>0</v>
      </c>
      <c r="CC34" s="586">
        <v>0</v>
      </c>
      <c r="CD34" s="586">
        <v>0</v>
      </c>
      <c r="CE34" s="586">
        <v>6000</v>
      </c>
      <c r="CF34" s="586">
        <v>0</v>
      </c>
      <c r="CG34" s="586">
        <v>0</v>
      </c>
      <c r="CH34" s="586">
        <v>0</v>
      </c>
      <c r="CI34" s="586">
        <v>0</v>
      </c>
      <c r="CJ34" s="586">
        <v>0</v>
      </c>
      <c r="CK34" s="586">
        <v>0</v>
      </c>
      <c r="CL34" s="586">
        <v>0</v>
      </c>
      <c r="CM34" s="586">
        <v>0</v>
      </c>
      <c r="CN34" s="586">
        <v>0</v>
      </c>
      <c r="CO34" s="586">
        <v>0</v>
      </c>
      <c r="CP34" s="586">
        <v>0</v>
      </c>
      <c r="CQ34" s="586">
        <v>0</v>
      </c>
      <c r="CR34" s="586">
        <v>0</v>
      </c>
      <c r="CS34" s="586">
        <v>0</v>
      </c>
      <c r="CT34" s="586">
        <v>0</v>
      </c>
      <c r="CU34" s="586">
        <v>0</v>
      </c>
      <c r="CV34" s="586">
        <v>0</v>
      </c>
      <c r="CW34" s="586">
        <v>20486</v>
      </c>
      <c r="CX34" s="586">
        <v>0</v>
      </c>
      <c r="CY34" s="586">
        <v>0</v>
      </c>
      <c r="CZ34" s="586">
        <v>0</v>
      </c>
      <c r="DA34" s="586">
        <v>0</v>
      </c>
      <c r="DB34" s="586">
        <v>0</v>
      </c>
      <c r="DC34" s="586">
        <v>0</v>
      </c>
      <c r="DD34" s="586">
        <v>0</v>
      </c>
      <c r="DE34" s="586">
        <v>0</v>
      </c>
      <c r="DF34" s="586">
        <v>0</v>
      </c>
      <c r="DG34" s="586">
        <v>0</v>
      </c>
      <c r="DH34" s="586">
        <v>0</v>
      </c>
      <c r="DI34" s="586">
        <v>24839</v>
      </c>
      <c r="DJ34" s="586">
        <v>0</v>
      </c>
      <c r="DK34" s="586">
        <v>0</v>
      </c>
      <c r="DL34" s="586">
        <v>128</v>
      </c>
      <c r="DM34" s="586">
        <v>0</v>
      </c>
      <c r="DN34" s="586">
        <v>0</v>
      </c>
      <c r="DO34" s="586">
        <v>0</v>
      </c>
      <c r="DP34" s="586">
        <v>0</v>
      </c>
      <c r="DQ34" s="586">
        <v>0</v>
      </c>
      <c r="DR34" s="587">
        <v>40739</v>
      </c>
      <c r="DS34" s="587">
        <v>14793</v>
      </c>
      <c r="DT34" s="587">
        <v>9562</v>
      </c>
      <c r="DU34" s="587">
        <v>84790</v>
      </c>
      <c r="DV34" s="587">
        <v>76945</v>
      </c>
      <c r="DW34" s="587">
        <v>117302</v>
      </c>
      <c r="DX34" s="587">
        <v>0</v>
      </c>
      <c r="DY34" s="587">
        <v>-8804</v>
      </c>
      <c r="DZ34" s="587"/>
      <c r="EA34" s="587"/>
      <c r="EB34" s="587"/>
      <c r="EC34" s="587"/>
      <c r="ED34" s="587"/>
      <c r="EE34" s="587"/>
      <c r="EF34" s="587"/>
      <c r="EG34" s="587"/>
      <c r="EH34" s="587"/>
      <c r="EI34" s="587"/>
    </row>
    <row r="35" spans="1:139">
      <c r="A35" s="583" t="s">
        <v>2021</v>
      </c>
      <c r="B35" s="586">
        <v>55</v>
      </c>
      <c r="C35" s="586">
        <v>0</v>
      </c>
      <c r="D35" s="586">
        <v>0</v>
      </c>
      <c r="E35" s="586">
        <v>1470</v>
      </c>
      <c r="F35" s="586">
        <v>0</v>
      </c>
      <c r="G35" s="586">
        <v>0</v>
      </c>
      <c r="H35" s="586">
        <v>1384</v>
      </c>
      <c r="I35" s="586">
        <v>0</v>
      </c>
      <c r="J35" s="586">
        <v>0</v>
      </c>
      <c r="K35" s="586">
        <v>0</v>
      </c>
      <c r="L35" s="586">
        <v>0</v>
      </c>
      <c r="M35" s="586">
        <v>0</v>
      </c>
      <c r="N35" s="586">
        <v>5390</v>
      </c>
      <c r="O35" s="586">
        <v>0</v>
      </c>
      <c r="P35" s="586">
        <v>0</v>
      </c>
      <c r="Q35" s="586">
        <v>134</v>
      </c>
      <c r="R35" s="586">
        <v>0</v>
      </c>
      <c r="S35" s="586">
        <v>0</v>
      </c>
      <c r="T35" s="586">
        <v>0</v>
      </c>
      <c r="U35" s="586">
        <v>0</v>
      </c>
      <c r="V35" s="586">
        <v>0</v>
      </c>
      <c r="W35" s="586">
        <v>0</v>
      </c>
      <c r="X35" s="586">
        <v>0</v>
      </c>
      <c r="Y35" s="586">
        <v>0</v>
      </c>
      <c r="Z35" s="586">
        <v>0</v>
      </c>
      <c r="AA35" s="586">
        <v>0</v>
      </c>
      <c r="AB35" s="586">
        <v>0</v>
      </c>
      <c r="AC35" s="586">
        <v>0</v>
      </c>
      <c r="AD35" s="586">
        <v>0</v>
      </c>
      <c r="AE35" s="586">
        <v>0</v>
      </c>
      <c r="AF35" s="586">
        <v>0</v>
      </c>
      <c r="AG35" s="586">
        <v>0</v>
      </c>
      <c r="AH35" s="586">
        <v>0</v>
      </c>
      <c r="AI35" s="586">
        <v>0</v>
      </c>
      <c r="AJ35" s="586">
        <v>0</v>
      </c>
      <c r="AK35" s="586">
        <v>0</v>
      </c>
      <c r="AL35" s="586">
        <v>75</v>
      </c>
      <c r="AM35" s="586">
        <v>0</v>
      </c>
      <c r="AN35" s="586">
        <v>0</v>
      </c>
      <c r="AO35" s="586">
        <v>500</v>
      </c>
      <c r="AP35" s="586">
        <v>0</v>
      </c>
      <c r="AQ35" s="586">
        <v>0</v>
      </c>
      <c r="AR35" s="586">
        <v>870</v>
      </c>
      <c r="AS35" s="586">
        <v>0</v>
      </c>
      <c r="AT35" s="586">
        <v>0</v>
      </c>
      <c r="AU35" s="586">
        <v>179</v>
      </c>
      <c r="AV35" s="586">
        <v>0</v>
      </c>
      <c r="AW35" s="586">
        <v>0</v>
      </c>
      <c r="AX35" s="586">
        <v>298</v>
      </c>
      <c r="AY35" s="586">
        <v>0</v>
      </c>
      <c r="AZ35" s="586">
        <v>0</v>
      </c>
      <c r="BA35" s="586">
        <v>0</v>
      </c>
      <c r="BB35" s="586">
        <v>0</v>
      </c>
      <c r="BC35" s="586">
        <v>0</v>
      </c>
      <c r="BD35" s="586">
        <v>0</v>
      </c>
      <c r="BE35" s="586">
        <v>0</v>
      </c>
      <c r="BF35" s="586">
        <v>0</v>
      </c>
      <c r="BG35" s="586">
        <v>537</v>
      </c>
      <c r="BH35" s="586">
        <v>0</v>
      </c>
      <c r="BI35" s="586">
        <v>0</v>
      </c>
      <c r="BJ35" s="586">
        <v>0</v>
      </c>
      <c r="BK35" s="586">
        <v>0</v>
      </c>
      <c r="BL35" s="586">
        <v>0</v>
      </c>
      <c r="BM35" s="586">
        <v>210</v>
      </c>
      <c r="BN35" s="586">
        <v>0</v>
      </c>
      <c r="BO35" s="586">
        <v>0</v>
      </c>
      <c r="BP35" s="586">
        <v>360</v>
      </c>
      <c r="BQ35" s="586">
        <v>0</v>
      </c>
      <c r="BR35" s="586">
        <v>0</v>
      </c>
      <c r="BS35" s="586">
        <v>0</v>
      </c>
      <c r="BT35" s="586">
        <v>0</v>
      </c>
      <c r="BU35" s="586">
        <v>0</v>
      </c>
      <c r="BV35" s="586">
        <v>0</v>
      </c>
      <c r="BW35" s="586">
        <v>0</v>
      </c>
      <c r="BX35" s="586">
        <v>0</v>
      </c>
      <c r="BY35" s="586">
        <v>0</v>
      </c>
      <c r="BZ35" s="586">
        <v>0</v>
      </c>
      <c r="CA35" s="586">
        <v>0</v>
      </c>
      <c r="CB35" s="586">
        <v>0</v>
      </c>
      <c r="CC35" s="586">
        <v>0</v>
      </c>
      <c r="CD35" s="586">
        <v>0</v>
      </c>
      <c r="CE35" s="586">
        <v>0</v>
      </c>
      <c r="CF35" s="586">
        <v>0</v>
      </c>
      <c r="CG35" s="586">
        <v>0</v>
      </c>
      <c r="CH35" s="586">
        <v>0</v>
      </c>
      <c r="CI35" s="586">
        <v>0</v>
      </c>
      <c r="CJ35" s="586">
        <v>0</v>
      </c>
      <c r="CK35" s="586">
        <v>0</v>
      </c>
      <c r="CL35" s="586">
        <v>0</v>
      </c>
      <c r="CM35" s="586">
        <v>0</v>
      </c>
      <c r="CN35" s="586">
        <v>0</v>
      </c>
      <c r="CO35" s="586">
        <v>0</v>
      </c>
      <c r="CP35" s="586">
        <v>0</v>
      </c>
      <c r="CQ35" s="586">
        <v>0</v>
      </c>
      <c r="CR35" s="586">
        <v>0</v>
      </c>
      <c r="CS35" s="586">
        <v>0</v>
      </c>
      <c r="CT35" s="586">
        <v>0</v>
      </c>
      <c r="CU35" s="586">
        <v>0</v>
      </c>
      <c r="CV35" s="586">
        <v>0</v>
      </c>
      <c r="CW35" s="586">
        <v>0</v>
      </c>
      <c r="CX35" s="586">
        <v>0</v>
      </c>
      <c r="CY35" s="586">
        <v>0</v>
      </c>
      <c r="CZ35" s="586">
        <v>665</v>
      </c>
      <c r="DA35" s="586">
        <v>0</v>
      </c>
      <c r="DB35" s="586">
        <v>0</v>
      </c>
      <c r="DC35" s="586">
        <v>0</v>
      </c>
      <c r="DD35" s="586">
        <v>0</v>
      </c>
      <c r="DE35" s="586">
        <v>0</v>
      </c>
      <c r="DF35" s="586">
        <v>0</v>
      </c>
      <c r="DG35" s="586">
        <v>0</v>
      </c>
      <c r="DH35" s="586">
        <v>0</v>
      </c>
      <c r="DI35" s="586">
        <v>2259</v>
      </c>
      <c r="DJ35" s="586">
        <v>0</v>
      </c>
      <c r="DK35" s="586">
        <v>0</v>
      </c>
      <c r="DL35" s="586">
        <v>0</v>
      </c>
      <c r="DM35" s="586">
        <v>0</v>
      </c>
      <c r="DN35" s="586">
        <v>0</v>
      </c>
      <c r="DO35" s="586">
        <v>0</v>
      </c>
      <c r="DP35" s="586">
        <v>0</v>
      </c>
      <c r="DQ35" s="586">
        <v>0</v>
      </c>
      <c r="DR35" s="587">
        <v>9498</v>
      </c>
      <c r="DS35" s="587">
        <v>500</v>
      </c>
      <c r="DT35" s="587">
        <v>0</v>
      </c>
      <c r="DU35" s="587">
        <v>4388</v>
      </c>
      <c r="DV35" s="587">
        <v>1141</v>
      </c>
      <c r="DW35" s="587">
        <v>35000</v>
      </c>
      <c r="DX35" s="587">
        <v>0</v>
      </c>
      <c r="DY35" s="587">
        <v>0</v>
      </c>
      <c r="DZ35" s="587"/>
      <c r="EA35" s="587"/>
      <c r="EB35" s="587"/>
      <c r="EC35" s="587"/>
      <c r="ED35" s="587"/>
      <c r="EE35" s="587"/>
      <c r="EF35" s="587"/>
      <c r="EG35" s="587"/>
      <c r="EH35" s="587"/>
      <c r="EI35" s="587"/>
    </row>
    <row r="36" spans="1:139">
      <c r="A36" s="583" t="s">
        <v>3062</v>
      </c>
      <c r="B36" s="586">
        <v>7473</v>
      </c>
      <c r="C36" s="586">
        <v>0</v>
      </c>
      <c r="D36" s="586">
        <v>0</v>
      </c>
      <c r="E36" s="586">
        <v>0</v>
      </c>
      <c r="F36" s="586">
        <v>0</v>
      </c>
      <c r="G36" s="586">
        <v>0</v>
      </c>
      <c r="H36" s="586">
        <v>4493</v>
      </c>
      <c r="I36" s="586">
        <v>0</v>
      </c>
      <c r="J36" s="586">
        <v>0</v>
      </c>
      <c r="K36" s="586">
        <v>0</v>
      </c>
      <c r="L36" s="586">
        <v>0</v>
      </c>
      <c r="M36" s="586">
        <v>0</v>
      </c>
      <c r="N36" s="586">
        <v>20942</v>
      </c>
      <c r="O36" s="586">
        <v>0</v>
      </c>
      <c r="P36" s="586">
        <v>0</v>
      </c>
      <c r="Q36" s="586">
        <v>1300</v>
      </c>
      <c r="R36" s="586">
        <v>0</v>
      </c>
      <c r="S36" s="586">
        <v>0</v>
      </c>
      <c r="T36" s="586">
        <v>50</v>
      </c>
      <c r="U36" s="586">
        <v>0</v>
      </c>
      <c r="V36" s="586">
        <v>0</v>
      </c>
      <c r="W36" s="586">
        <v>3870</v>
      </c>
      <c r="X36" s="586">
        <v>0</v>
      </c>
      <c r="Y36" s="586">
        <v>0</v>
      </c>
      <c r="Z36" s="586">
        <v>0</v>
      </c>
      <c r="AA36" s="586">
        <v>0</v>
      </c>
      <c r="AB36" s="586">
        <v>0</v>
      </c>
      <c r="AC36" s="586">
        <v>0</v>
      </c>
      <c r="AD36" s="586">
        <v>0</v>
      </c>
      <c r="AE36" s="586">
        <v>0</v>
      </c>
      <c r="AF36" s="586">
        <v>0</v>
      </c>
      <c r="AG36" s="586">
        <v>0</v>
      </c>
      <c r="AH36" s="586">
        <v>0</v>
      </c>
      <c r="AI36" s="586">
        <v>1008</v>
      </c>
      <c r="AJ36" s="586">
        <v>0</v>
      </c>
      <c r="AK36" s="586">
        <v>0</v>
      </c>
      <c r="AL36" s="586">
        <v>0</v>
      </c>
      <c r="AM36" s="586">
        <v>0</v>
      </c>
      <c r="AN36" s="586">
        <v>0</v>
      </c>
      <c r="AO36" s="586">
        <v>2113</v>
      </c>
      <c r="AP36" s="586">
        <v>1564</v>
      </c>
      <c r="AQ36" s="586">
        <v>0</v>
      </c>
      <c r="AR36" s="586">
        <v>383</v>
      </c>
      <c r="AS36" s="586">
        <v>0</v>
      </c>
      <c r="AT36" s="586">
        <v>0</v>
      </c>
      <c r="AU36" s="586">
        <v>719</v>
      </c>
      <c r="AV36" s="586">
        <v>0</v>
      </c>
      <c r="AW36" s="586">
        <v>0</v>
      </c>
      <c r="AX36" s="586">
        <v>364</v>
      </c>
      <c r="AY36" s="586">
        <v>0</v>
      </c>
      <c r="AZ36" s="586">
        <v>0</v>
      </c>
      <c r="BA36" s="586">
        <v>0</v>
      </c>
      <c r="BB36" s="586">
        <v>0</v>
      </c>
      <c r="BC36" s="586">
        <v>0</v>
      </c>
      <c r="BD36" s="586">
        <v>146</v>
      </c>
      <c r="BE36" s="586">
        <v>0</v>
      </c>
      <c r="BF36" s="586">
        <v>0</v>
      </c>
      <c r="BG36" s="586">
        <v>0</v>
      </c>
      <c r="BH36" s="586">
        <v>0</v>
      </c>
      <c r="BI36" s="586">
        <v>0</v>
      </c>
      <c r="BJ36" s="586">
        <v>0</v>
      </c>
      <c r="BK36" s="586">
        <v>0</v>
      </c>
      <c r="BL36" s="586">
        <v>0</v>
      </c>
      <c r="BM36" s="586">
        <v>0</v>
      </c>
      <c r="BN36" s="586">
        <v>0</v>
      </c>
      <c r="BO36" s="586">
        <v>0</v>
      </c>
      <c r="BP36" s="586">
        <v>1725</v>
      </c>
      <c r="BQ36" s="586">
        <v>0</v>
      </c>
      <c r="BR36" s="586">
        <v>0</v>
      </c>
      <c r="BS36" s="586">
        <v>0</v>
      </c>
      <c r="BT36" s="586">
        <v>0</v>
      </c>
      <c r="BU36" s="586">
        <v>0</v>
      </c>
      <c r="BV36" s="586">
        <v>0</v>
      </c>
      <c r="BW36" s="586">
        <v>0</v>
      </c>
      <c r="BX36" s="586">
        <v>0</v>
      </c>
      <c r="BY36" s="586">
        <v>0</v>
      </c>
      <c r="BZ36" s="586">
        <v>0</v>
      </c>
      <c r="CA36" s="586">
        <v>0</v>
      </c>
      <c r="CB36" s="586">
        <v>0</v>
      </c>
      <c r="CC36" s="586">
        <v>0</v>
      </c>
      <c r="CD36" s="586">
        <v>0</v>
      </c>
      <c r="CE36" s="586">
        <v>0</v>
      </c>
      <c r="CF36" s="586">
        <v>0</v>
      </c>
      <c r="CG36" s="586">
        <v>0</v>
      </c>
      <c r="CH36" s="586">
        <v>76</v>
      </c>
      <c r="CI36" s="586">
        <v>0</v>
      </c>
      <c r="CJ36" s="586">
        <v>0</v>
      </c>
      <c r="CK36" s="586">
        <v>0</v>
      </c>
      <c r="CL36" s="586">
        <v>0</v>
      </c>
      <c r="CM36" s="586">
        <v>0</v>
      </c>
      <c r="CN36" s="586">
        <v>0</v>
      </c>
      <c r="CO36" s="586">
        <v>0</v>
      </c>
      <c r="CP36" s="586">
        <v>0</v>
      </c>
      <c r="CQ36" s="586">
        <v>0</v>
      </c>
      <c r="CR36" s="586">
        <v>0</v>
      </c>
      <c r="CS36" s="586">
        <v>0</v>
      </c>
      <c r="CT36" s="586">
        <v>0</v>
      </c>
      <c r="CU36" s="586">
        <v>0</v>
      </c>
      <c r="CV36" s="586">
        <v>0</v>
      </c>
      <c r="CW36" s="586">
        <v>0</v>
      </c>
      <c r="CX36" s="586">
        <v>374</v>
      </c>
      <c r="CY36" s="586">
        <v>0</v>
      </c>
      <c r="CZ36" s="586">
        <v>3545</v>
      </c>
      <c r="DA36" s="586">
        <v>0</v>
      </c>
      <c r="DB36" s="586">
        <v>0</v>
      </c>
      <c r="DC36" s="586">
        <v>0</v>
      </c>
      <c r="DD36" s="586">
        <v>0</v>
      </c>
      <c r="DE36" s="586">
        <v>0</v>
      </c>
      <c r="DF36" s="586">
        <v>0</v>
      </c>
      <c r="DG36" s="586">
        <v>0</v>
      </c>
      <c r="DH36" s="586">
        <v>0</v>
      </c>
      <c r="DI36" s="586">
        <v>2286</v>
      </c>
      <c r="DJ36" s="586">
        <v>0</v>
      </c>
      <c r="DK36" s="586">
        <v>0</v>
      </c>
      <c r="DL36" s="586">
        <v>20326</v>
      </c>
      <c r="DM36" s="586">
        <v>0</v>
      </c>
      <c r="DN36" s="586">
        <v>0</v>
      </c>
      <c r="DO36" s="586">
        <v>0</v>
      </c>
      <c r="DP36" s="586">
        <v>0</v>
      </c>
      <c r="DQ36" s="586">
        <v>0</v>
      </c>
      <c r="DR36" s="587">
        <v>37559</v>
      </c>
      <c r="DS36" s="587">
        <v>0</v>
      </c>
      <c r="DT36" s="587">
        <v>0</v>
      </c>
      <c r="DU36" s="587">
        <v>38198</v>
      </c>
      <c r="DV36" s="587">
        <v>38198</v>
      </c>
      <c r="DW36" s="587">
        <v>42576</v>
      </c>
      <c r="DX36" s="587">
        <v>-972</v>
      </c>
      <c r="DY36" s="587">
        <v>250</v>
      </c>
      <c r="DZ36" s="587"/>
      <c r="EA36" s="587"/>
      <c r="EB36" s="587"/>
      <c r="EC36" s="587"/>
      <c r="ED36" s="587"/>
      <c r="EE36" s="587"/>
      <c r="EF36" s="587"/>
      <c r="EG36" s="587"/>
      <c r="EH36" s="587"/>
      <c r="EI36" s="587"/>
    </row>
    <row r="37" spans="1:139">
      <c r="A37" s="583" t="s">
        <v>2750</v>
      </c>
      <c r="B37" s="586">
        <v>6117</v>
      </c>
      <c r="C37" s="586">
        <v>0</v>
      </c>
      <c r="D37" s="586">
        <v>250</v>
      </c>
      <c r="E37" s="586">
        <v>931</v>
      </c>
      <c r="F37" s="586">
        <v>0</v>
      </c>
      <c r="G37" s="586">
        <v>0</v>
      </c>
      <c r="H37" s="586">
        <v>2275</v>
      </c>
      <c r="I37" s="586">
        <v>0</v>
      </c>
      <c r="J37" s="586">
        <v>0</v>
      </c>
      <c r="K37" s="586">
        <v>0</v>
      </c>
      <c r="L37" s="586">
        <v>0</v>
      </c>
      <c r="M37" s="586">
        <v>0</v>
      </c>
      <c r="N37" s="586">
        <v>13741</v>
      </c>
      <c r="O37" s="586">
        <v>0</v>
      </c>
      <c r="P37" s="586">
        <v>0</v>
      </c>
      <c r="Q37" s="586">
        <v>326</v>
      </c>
      <c r="R37" s="586">
        <v>0</v>
      </c>
      <c r="S37" s="586">
        <v>0</v>
      </c>
      <c r="T37" s="586">
        <v>4834</v>
      </c>
      <c r="U37" s="586">
        <v>0</v>
      </c>
      <c r="V37" s="586">
        <v>1481</v>
      </c>
      <c r="W37" s="586">
        <v>0</v>
      </c>
      <c r="X37" s="586">
        <v>0</v>
      </c>
      <c r="Y37" s="586">
        <v>0</v>
      </c>
      <c r="Z37" s="586">
        <v>0</v>
      </c>
      <c r="AA37" s="586">
        <v>0</v>
      </c>
      <c r="AB37" s="586">
        <v>0</v>
      </c>
      <c r="AC37" s="586">
        <v>0</v>
      </c>
      <c r="AD37" s="586">
        <v>0</v>
      </c>
      <c r="AE37" s="586">
        <v>0</v>
      </c>
      <c r="AF37" s="586">
        <v>0</v>
      </c>
      <c r="AG37" s="586">
        <v>0</v>
      </c>
      <c r="AH37" s="586">
        <v>0</v>
      </c>
      <c r="AI37" s="586">
        <v>7945</v>
      </c>
      <c r="AJ37" s="586">
        <v>275</v>
      </c>
      <c r="AK37" s="586">
        <v>0</v>
      </c>
      <c r="AL37" s="586">
        <v>0</v>
      </c>
      <c r="AM37" s="586">
        <v>0</v>
      </c>
      <c r="AN37" s="586">
        <v>0</v>
      </c>
      <c r="AO37" s="586">
        <v>90143</v>
      </c>
      <c r="AP37" s="586">
        <v>1447</v>
      </c>
      <c r="AQ37" s="586">
        <v>19083</v>
      </c>
      <c r="AR37" s="586">
        <v>7314</v>
      </c>
      <c r="AS37" s="586">
        <v>0</v>
      </c>
      <c r="AT37" s="586">
        <v>0</v>
      </c>
      <c r="AU37" s="586">
        <v>3262</v>
      </c>
      <c r="AV37" s="586">
        <v>0</v>
      </c>
      <c r="AW37" s="586">
        <v>0</v>
      </c>
      <c r="AX37" s="586">
        <v>102</v>
      </c>
      <c r="AY37" s="586">
        <v>0</v>
      </c>
      <c r="AZ37" s="586">
        <v>0</v>
      </c>
      <c r="BA37" s="586">
        <v>0</v>
      </c>
      <c r="BB37" s="586">
        <v>0</v>
      </c>
      <c r="BC37" s="586">
        <v>0</v>
      </c>
      <c r="BD37" s="586">
        <v>7478</v>
      </c>
      <c r="BE37" s="586">
        <v>0</v>
      </c>
      <c r="BF37" s="586">
        <v>0</v>
      </c>
      <c r="BG37" s="586">
        <v>1303</v>
      </c>
      <c r="BH37" s="586">
        <v>0</v>
      </c>
      <c r="BI37" s="586">
        <v>0</v>
      </c>
      <c r="BJ37" s="586">
        <v>0</v>
      </c>
      <c r="BK37" s="586">
        <v>0</v>
      </c>
      <c r="BL37" s="586">
        <v>0</v>
      </c>
      <c r="BM37" s="586">
        <v>25</v>
      </c>
      <c r="BN37" s="586">
        <v>0</v>
      </c>
      <c r="BO37" s="586">
        <v>0</v>
      </c>
      <c r="BP37" s="586">
        <v>0</v>
      </c>
      <c r="BQ37" s="586">
        <v>0</v>
      </c>
      <c r="BR37" s="586">
        <v>0</v>
      </c>
      <c r="BS37" s="586">
        <v>0</v>
      </c>
      <c r="BT37" s="586">
        <v>0</v>
      </c>
      <c r="BU37" s="586">
        <v>0</v>
      </c>
      <c r="BV37" s="586">
        <v>0</v>
      </c>
      <c r="BW37" s="586">
        <v>0</v>
      </c>
      <c r="BX37" s="586">
        <v>0</v>
      </c>
      <c r="BY37" s="586">
        <v>0</v>
      </c>
      <c r="BZ37" s="586">
        <v>0</v>
      </c>
      <c r="CA37" s="586">
        <v>0</v>
      </c>
      <c r="CB37" s="586">
        <v>0</v>
      </c>
      <c r="CC37" s="586">
        <v>0</v>
      </c>
      <c r="CD37" s="586">
        <v>0</v>
      </c>
      <c r="CE37" s="586">
        <v>0</v>
      </c>
      <c r="CF37" s="586">
        <v>0</v>
      </c>
      <c r="CG37" s="586">
        <v>0</v>
      </c>
      <c r="CH37" s="586">
        <v>0</v>
      </c>
      <c r="CI37" s="586">
        <v>0</v>
      </c>
      <c r="CJ37" s="586">
        <v>0</v>
      </c>
      <c r="CK37" s="586">
        <v>0</v>
      </c>
      <c r="CL37" s="586">
        <v>0</v>
      </c>
      <c r="CM37" s="586">
        <v>0</v>
      </c>
      <c r="CN37" s="586">
        <v>0</v>
      </c>
      <c r="CO37" s="586">
        <v>0</v>
      </c>
      <c r="CP37" s="586">
        <v>0</v>
      </c>
      <c r="CQ37" s="586">
        <v>0</v>
      </c>
      <c r="CR37" s="586">
        <v>0</v>
      </c>
      <c r="CS37" s="586">
        <v>0</v>
      </c>
      <c r="CT37" s="586">
        <v>603</v>
      </c>
      <c r="CU37" s="586">
        <v>0</v>
      </c>
      <c r="CV37" s="586">
        <v>0</v>
      </c>
      <c r="CW37" s="586">
        <v>2090</v>
      </c>
      <c r="CX37" s="586">
        <v>0</v>
      </c>
      <c r="CY37" s="586">
        <v>0</v>
      </c>
      <c r="CZ37" s="586">
        <v>0</v>
      </c>
      <c r="DA37" s="586">
        <v>0</v>
      </c>
      <c r="DB37" s="586">
        <v>0</v>
      </c>
      <c r="DC37" s="586">
        <v>0</v>
      </c>
      <c r="DD37" s="586">
        <v>0</v>
      </c>
      <c r="DE37" s="586">
        <v>0</v>
      </c>
      <c r="DF37" s="586">
        <v>0</v>
      </c>
      <c r="DG37" s="586">
        <v>0</v>
      </c>
      <c r="DH37" s="586">
        <v>0</v>
      </c>
      <c r="DI37" s="586">
        <v>5260</v>
      </c>
      <c r="DJ37" s="586">
        <v>0</v>
      </c>
      <c r="DK37" s="586">
        <v>1305</v>
      </c>
      <c r="DL37" s="586">
        <v>0</v>
      </c>
      <c r="DM37" s="586">
        <v>0</v>
      </c>
      <c r="DN37" s="586">
        <v>0</v>
      </c>
      <c r="DO37" s="586">
        <v>0</v>
      </c>
      <c r="DP37" s="586">
        <v>0</v>
      </c>
      <c r="DQ37" s="586">
        <v>0</v>
      </c>
      <c r="DR37" s="587">
        <v>59477</v>
      </c>
      <c r="DS37" s="587">
        <v>6542</v>
      </c>
      <c r="DT37" s="587">
        <v>21730</v>
      </c>
      <c r="DU37" s="587">
        <v>69222</v>
      </c>
      <c r="DV37" s="587">
        <v>40664</v>
      </c>
      <c r="DW37" s="587">
        <v>67222</v>
      </c>
      <c r="DX37" s="587">
        <v>-1275</v>
      </c>
      <c r="DY37" s="587">
        <v>-18693</v>
      </c>
      <c r="DZ37" s="587"/>
      <c r="EA37" s="587"/>
      <c r="EB37" s="587"/>
      <c r="EC37" s="587"/>
      <c r="ED37" s="587"/>
      <c r="EE37" s="587"/>
      <c r="EF37" s="587"/>
      <c r="EG37" s="587"/>
      <c r="EH37" s="587"/>
      <c r="EI37" s="587"/>
    </row>
    <row r="38" spans="1:139">
      <c r="A38" s="583" t="s">
        <v>2822</v>
      </c>
      <c r="B38" s="586">
        <v>1346</v>
      </c>
      <c r="C38" s="586">
        <v>0</v>
      </c>
      <c r="D38" s="586">
        <v>0</v>
      </c>
      <c r="E38" s="586">
        <v>310</v>
      </c>
      <c r="F38" s="586">
        <v>0</v>
      </c>
      <c r="G38" s="586">
        <v>0</v>
      </c>
      <c r="H38" s="586">
        <v>5564</v>
      </c>
      <c r="I38" s="586">
        <v>0</v>
      </c>
      <c r="J38" s="586">
        <v>0</v>
      </c>
      <c r="K38" s="586">
        <v>0</v>
      </c>
      <c r="L38" s="586">
        <v>0</v>
      </c>
      <c r="M38" s="586">
        <v>0</v>
      </c>
      <c r="N38" s="586">
        <v>16271</v>
      </c>
      <c r="O38" s="586">
        <v>0</v>
      </c>
      <c r="P38" s="586">
        <v>0</v>
      </c>
      <c r="Q38" s="586">
        <v>0</v>
      </c>
      <c r="R38" s="586">
        <v>0</v>
      </c>
      <c r="S38" s="586">
        <v>0</v>
      </c>
      <c r="T38" s="586">
        <v>0</v>
      </c>
      <c r="U38" s="586">
        <v>0</v>
      </c>
      <c r="V38" s="586">
        <v>0</v>
      </c>
      <c r="W38" s="586">
        <v>108</v>
      </c>
      <c r="X38" s="586">
        <v>0</v>
      </c>
      <c r="Y38" s="586">
        <v>0</v>
      </c>
      <c r="Z38" s="586">
        <v>0</v>
      </c>
      <c r="AA38" s="586">
        <v>0</v>
      </c>
      <c r="AB38" s="586">
        <v>0</v>
      </c>
      <c r="AC38" s="586">
        <v>0</v>
      </c>
      <c r="AD38" s="586">
        <v>0</v>
      </c>
      <c r="AE38" s="586">
        <v>0</v>
      </c>
      <c r="AF38" s="586">
        <v>0</v>
      </c>
      <c r="AG38" s="586">
        <v>0</v>
      </c>
      <c r="AH38" s="586">
        <v>0</v>
      </c>
      <c r="AI38" s="586">
        <v>0</v>
      </c>
      <c r="AJ38" s="586">
        <v>0</v>
      </c>
      <c r="AK38" s="586">
        <v>0</v>
      </c>
      <c r="AL38" s="586">
        <v>0</v>
      </c>
      <c r="AM38" s="586">
        <v>0</v>
      </c>
      <c r="AN38" s="586">
        <v>0</v>
      </c>
      <c r="AO38" s="586">
        <v>23094</v>
      </c>
      <c r="AP38" s="586">
        <v>1244</v>
      </c>
      <c r="AQ38" s="586">
        <v>0</v>
      </c>
      <c r="AR38" s="586">
        <v>0</v>
      </c>
      <c r="AS38" s="586">
        <v>0</v>
      </c>
      <c r="AT38" s="586">
        <v>0</v>
      </c>
      <c r="AU38" s="586">
        <v>0</v>
      </c>
      <c r="AV38" s="586">
        <v>0</v>
      </c>
      <c r="AW38" s="586">
        <v>0</v>
      </c>
      <c r="AX38" s="586">
        <v>0</v>
      </c>
      <c r="AY38" s="586">
        <v>0</v>
      </c>
      <c r="AZ38" s="586">
        <v>0</v>
      </c>
      <c r="BA38" s="586">
        <v>0</v>
      </c>
      <c r="BB38" s="586">
        <v>0</v>
      </c>
      <c r="BC38" s="586">
        <v>0</v>
      </c>
      <c r="BD38" s="586">
        <v>0</v>
      </c>
      <c r="BE38" s="586">
        <v>0</v>
      </c>
      <c r="BF38" s="586">
        <v>0</v>
      </c>
      <c r="BG38" s="586">
        <v>140</v>
      </c>
      <c r="BH38" s="586">
        <v>0</v>
      </c>
      <c r="BI38" s="586">
        <v>0</v>
      </c>
      <c r="BJ38" s="586">
        <v>0</v>
      </c>
      <c r="BK38" s="586">
        <v>0</v>
      </c>
      <c r="BL38" s="586">
        <v>0</v>
      </c>
      <c r="BM38" s="586">
        <v>0</v>
      </c>
      <c r="BN38" s="586">
        <v>0</v>
      </c>
      <c r="BO38" s="586">
        <v>0</v>
      </c>
      <c r="BP38" s="586">
        <v>4267</v>
      </c>
      <c r="BQ38" s="586">
        <v>0</v>
      </c>
      <c r="BR38" s="586">
        <v>0</v>
      </c>
      <c r="BS38" s="586">
        <v>0</v>
      </c>
      <c r="BT38" s="586">
        <v>0</v>
      </c>
      <c r="BU38" s="586">
        <v>0</v>
      </c>
      <c r="BV38" s="586">
        <v>0</v>
      </c>
      <c r="BW38" s="586">
        <v>0</v>
      </c>
      <c r="BX38" s="586">
        <v>0</v>
      </c>
      <c r="BY38" s="586">
        <v>0</v>
      </c>
      <c r="BZ38" s="586">
        <v>0</v>
      </c>
      <c r="CA38" s="586">
        <v>0</v>
      </c>
      <c r="CB38" s="586">
        <v>770</v>
      </c>
      <c r="CC38" s="586">
        <v>0</v>
      </c>
      <c r="CD38" s="586">
        <v>0</v>
      </c>
      <c r="CE38" s="586">
        <v>1905</v>
      </c>
      <c r="CF38" s="586">
        <v>0</v>
      </c>
      <c r="CG38" s="586">
        <v>0</v>
      </c>
      <c r="CH38" s="586">
        <v>0</v>
      </c>
      <c r="CI38" s="586">
        <v>0</v>
      </c>
      <c r="CJ38" s="586">
        <v>0</v>
      </c>
      <c r="CK38" s="586">
        <v>0</v>
      </c>
      <c r="CL38" s="586">
        <v>0</v>
      </c>
      <c r="CM38" s="586">
        <v>0</v>
      </c>
      <c r="CN38" s="586">
        <v>0</v>
      </c>
      <c r="CO38" s="586">
        <v>0</v>
      </c>
      <c r="CP38" s="586">
        <v>0</v>
      </c>
      <c r="CQ38" s="586">
        <v>0</v>
      </c>
      <c r="CR38" s="586">
        <v>0</v>
      </c>
      <c r="CS38" s="586">
        <v>0</v>
      </c>
      <c r="CT38" s="586">
        <v>958</v>
      </c>
      <c r="CU38" s="586">
        <v>0</v>
      </c>
      <c r="CV38" s="586">
        <v>0</v>
      </c>
      <c r="CW38" s="586">
        <v>0</v>
      </c>
      <c r="CX38" s="586">
        <v>0</v>
      </c>
      <c r="CY38" s="586">
        <v>0</v>
      </c>
      <c r="CZ38" s="586">
        <v>550</v>
      </c>
      <c r="DA38" s="586">
        <v>0</v>
      </c>
      <c r="DB38" s="586">
        <v>0</v>
      </c>
      <c r="DC38" s="586">
        <v>0</v>
      </c>
      <c r="DD38" s="586">
        <v>0</v>
      </c>
      <c r="DE38" s="586">
        <v>0</v>
      </c>
      <c r="DF38" s="586">
        <v>0</v>
      </c>
      <c r="DG38" s="586">
        <v>0</v>
      </c>
      <c r="DH38" s="586">
        <v>0</v>
      </c>
      <c r="DI38" s="586">
        <v>4160</v>
      </c>
      <c r="DJ38" s="586">
        <v>0</v>
      </c>
      <c r="DK38" s="586">
        <v>0</v>
      </c>
      <c r="DL38" s="586">
        <v>0</v>
      </c>
      <c r="DM38" s="586">
        <v>0</v>
      </c>
      <c r="DN38" s="586">
        <v>0</v>
      </c>
      <c r="DO38" s="586">
        <v>0</v>
      </c>
      <c r="DP38" s="586">
        <v>0</v>
      </c>
      <c r="DQ38" s="586">
        <v>0</v>
      </c>
      <c r="DR38" s="587">
        <v>34763</v>
      </c>
      <c r="DS38" s="587">
        <v>13909</v>
      </c>
      <c r="DT38" s="587">
        <v>9917</v>
      </c>
      <c r="DU38" s="587">
        <v>17807</v>
      </c>
      <c r="DV38" s="587">
        <v>-19193</v>
      </c>
      <c r="DW38" s="587">
        <v>-10200</v>
      </c>
      <c r="DX38" s="587">
        <v>0</v>
      </c>
      <c r="DY38" s="587">
        <v>0</v>
      </c>
      <c r="DZ38" s="587"/>
      <c r="EA38" s="587"/>
      <c r="EB38" s="587"/>
      <c r="EC38" s="587"/>
      <c r="ED38" s="587"/>
      <c r="EE38" s="587"/>
      <c r="EF38" s="587"/>
      <c r="EG38" s="587"/>
      <c r="EH38" s="587"/>
      <c r="EI38" s="587"/>
    </row>
    <row r="39" spans="1:139">
      <c r="A39" s="583" t="s">
        <v>3134</v>
      </c>
      <c r="B39" s="586">
        <v>0</v>
      </c>
      <c r="C39" s="586">
        <v>0</v>
      </c>
      <c r="D39" s="586">
        <v>0</v>
      </c>
      <c r="E39" s="586">
        <v>6707</v>
      </c>
      <c r="F39" s="586">
        <v>0</v>
      </c>
      <c r="G39" s="586">
        <v>0</v>
      </c>
      <c r="H39" s="586">
        <v>2430</v>
      </c>
      <c r="I39" s="586">
        <v>0</v>
      </c>
      <c r="J39" s="586">
        <v>0</v>
      </c>
      <c r="K39" s="586">
        <v>0</v>
      </c>
      <c r="L39" s="586">
        <v>0</v>
      </c>
      <c r="M39" s="586">
        <v>0</v>
      </c>
      <c r="N39" s="586">
        <v>12882</v>
      </c>
      <c r="O39" s="586">
        <v>0</v>
      </c>
      <c r="P39" s="586">
        <v>0</v>
      </c>
      <c r="Q39" s="586">
        <v>109</v>
      </c>
      <c r="R39" s="586">
        <v>0</v>
      </c>
      <c r="S39" s="586">
        <v>0</v>
      </c>
      <c r="T39" s="586">
        <v>0</v>
      </c>
      <c r="U39" s="586">
        <v>0</v>
      </c>
      <c r="V39" s="586">
        <v>0</v>
      </c>
      <c r="W39" s="586">
        <v>400</v>
      </c>
      <c r="X39" s="586">
        <v>0</v>
      </c>
      <c r="Y39" s="586">
        <v>0</v>
      </c>
      <c r="Z39" s="586">
        <v>0</v>
      </c>
      <c r="AA39" s="586">
        <v>0</v>
      </c>
      <c r="AB39" s="586">
        <v>0</v>
      </c>
      <c r="AC39" s="586">
        <v>0</v>
      </c>
      <c r="AD39" s="586">
        <v>0</v>
      </c>
      <c r="AE39" s="586">
        <v>0</v>
      </c>
      <c r="AF39" s="586">
        <v>0</v>
      </c>
      <c r="AG39" s="586">
        <v>0</v>
      </c>
      <c r="AH39" s="586">
        <v>0</v>
      </c>
      <c r="AI39" s="586">
        <v>24432</v>
      </c>
      <c r="AJ39" s="586">
        <v>0</v>
      </c>
      <c r="AK39" s="586">
        <v>0</v>
      </c>
      <c r="AL39" s="586">
        <v>0</v>
      </c>
      <c r="AM39" s="586">
        <v>0</v>
      </c>
      <c r="AN39" s="586">
        <v>0</v>
      </c>
      <c r="AO39" s="586">
        <v>3570</v>
      </c>
      <c r="AP39" s="586">
        <v>1977</v>
      </c>
      <c r="AQ39" s="586">
        <v>0</v>
      </c>
      <c r="AR39" s="586">
        <v>252</v>
      </c>
      <c r="AS39" s="586">
        <v>0</v>
      </c>
      <c r="AT39" s="586">
        <v>0</v>
      </c>
      <c r="AU39" s="586">
        <v>4812</v>
      </c>
      <c r="AV39" s="586">
        <v>0</v>
      </c>
      <c r="AW39" s="586">
        <v>0</v>
      </c>
      <c r="AX39" s="586">
        <v>0</v>
      </c>
      <c r="AY39" s="586">
        <v>0</v>
      </c>
      <c r="AZ39" s="586">
        <v>0</v>
      </c>
      <c r="BA39" s="586">
        <v>0</v>
      </c>
      <c r="BB39" s="586">
        <v>0</v>
      </c>
      <c r="BC39" s="586">
        <v>0</v>
      </c>
      <c r="BD39" s="586">
        <v>474</v>
      </c>
      <c r="BE39" s="586">
        <v>439</v>
      </c>
      <c r="BF39" s="586">
        <v>0</v>
      </c>
      <c r="BG39" s="586">
        <v>0</v>
      </c>
      <c r="BH39" s="586">
        <v>0</v>
      </c>
      <c r="BI39" s="586">
        <v>0</v>
      </c>
      <c r="BJ39" s="586">
        <v>0</v>
      </c>
      <c r="BK39" s="586">
        <v>0</v>
      </c>
      <c r="BL39" s="586">
        <v>0</v>
      </c>
      <c r="BM39" s="586">
        <v>70</v>
      </c>
      <c r="BN39" s="586">
        <v>0</v>
      </c>
      <c r="BO39" s="586">
        <v>0</v>
      </c>
      <c r="BP39" s="586">
        <v>750</v>
      </c>
      <c r="BQ39" s="586">
        <v>0</v>
      </c>
      <c r="BR39" s="586">
        <v>0</v>
      </c>
      <c r="BS39" s="586">
        <v>0</v>
      </c>
      <c r="BT39" s="586">
        <v>0</v>
      </c>
      <c r="BU39" s="586">
        <v>0</v>
      </c>
      <c r="BV39" s="586">
        <v>0</v>
      </c>
      <c r="BW39" s="586">
        <v>0</v>
      </c>
      <c r="BX39" s="586">
        <v>0</v>
      </c>
      <c r="BY39" s="586">
        <v>0</v>
      </c>
      <c r="BZ39" s="586">
        <v>0</v>
      </c>
      <c r="CA39" s="586">
        <v>0</v>
      </c>
      <c r="CB39" s="586">
        <v>0</v>
      </c>
      <c r="CC39" s="586">
        <v>0</v>
      </c>
      <c r="CD39" s="586">
        <v>0</v>
      </c>
      <c r="CE39" s="586">
        <v>0</v>
      </c>
      <c r="CF39" s="586">
        <v>0</v>
      </c>
      <c r="CG39" s="586">
        <v>0</v>
      </c>
      <c r="CH39" s="586">
        <v>0</v>
      </c>
      <c r="CI39" s="586">
        <v>0</v>
      </c>
      <c r="CJ39" s="586">
        <v>0</v>
      </c>
      <c r="CK39" s="586">
        <v>0</v>
      </c>
      <c r="CL39" s="586">
        <v>0</v>
      </c>
      <c r="CM39" s="586">
        <v>0</v>
      </c>
      <c r="CN39" s="586">
        <v>0</v>
      </c>
      <c r="CO39" s="586">
        <v>0</v>
      </c>
      <c r="CP39" s="586">
        <v>0</v>
      </c>
      <c r="CQ39" s="586">
        <v>0</v>
      </c>
      <c r="CR39" s="586">
        <v>0</v>
      </c>
      <c r="CS39" s="586">
        <v>0</v>
      </c>
      <c r="CT39" s="586">
        <v>0</v>
      </c>
      <c r="CU39" s="586">
        <v>0</v>
      </c>
      <c r="CV39" s="586">
        <v>0</v>
      </c>
      <c r="CW39" s="586">
        <v>15</v>
      </c>
      <c r="CX39" s="586">
        <v>0</v>
      </c>
      <c r="CY39" s="586">
        <v>0</v>
      </c>
      <c r="CZ39" s="586">
        <v>0</v>
      </c>
      <c r="DA39" s="586">
        <v>0</v>
      </c>
      <c r="DB39" s="586">
        <v>0</v>
      </c>
      <c r="DC39" s="586">
        <v>0</v>
      </c>
      <c r="DD39" s="586">
        <v>0</v>
      </c>
      <c r="DE39" s="586">
        <v>0</v>
      </c>
      <c r="DF39" s="586">
        <v>0</v>
      </c>
      <c r="DG39" s="586">
        <v>0</v>
      </c>
      <c r="DH39" s="586">
        <v>0</v>
      </c>
      <c r="DI39" s="586">
        <v>483</v>
      </c>
      <c r="DJ39" s="586">
        <v>0</v>
      </c>
      <c r="DK39" s="586">
        <v>0</v>
      </c>
      <c r="DL39" s="586">
        <v>597</v>
      </c>
      <c r="DM39" s="586">
        <v>0</v>
      </c>
      <c r="DN39" s="586">
        <v>0</v>
      </c>
      <c r="DO39" s="586">
        <v>0</v>
      </c>
      <c r="DP39" s="586">
        <v>0</v>
      </c>
      <c r="DQ39" s="586">
        <v>0</v>
      </c>
      <c r="DR39" s="587">
        <v>56680</v>
      </c>
      <c r="DS39" s="587">
        <v>0</v>
      </c>
      <c r="DT39" s="587">
        <v>0</v>
      </c>
      <c r="DU39" s="587">
        <v>44719</v>
      </c>
      <c r="DV39" s="587">
        <v>44719</v>
      </c>
      <c r="DW39" s="587">
        <v>25197</v>
      </c>
      <c r="DX39" s="587">
        <v>0</v>
      </c>
      <c r="DY39" s="587">
        <v>0</v>
      </c>
      <c r="DZ39" s="587"/>
      <c r="EA39" s="587"/>
      <c r="EB39" s="587"/>
      <c r="EC39" s="587"/>
      <c r="ED39" s="587"/>
      <c r="EE39" s="587"/>
      <c r="EF39" s="587"/>
      <c r="EG39" s="587"/>
      <c r="EH39" s="587"/>
      <c r="EI39" s="587"/>
    </row>
    <row r="40" spans="1:139">
      <c r="A40" s="583" t="s">
        <v>3143</v>
      </c>
      <c r="B40" s="586">
        <v>4258.5569999999998</v>
      </c>
      <c r="C40" s="586">
        <v>258.99400000000003</v>
      </c>
      <c r="D40" s="586">
        <v>0</v>
      </c>
      <c r="E40" s="586">
        <v>10140.367</v>
      </c>
      <c r="F40" s="586">
        <v>5507.433</v>
      </c>
      <c r="G40" s="586">
        <v>0</v>
      </c>
      <c r="H40" s="586">
        <v>14841.402</v>
      </c>
      <c r="I40" s="586">
        <v>0</v>
      </c>
      <c r="J40" s="586">
        <v>0</v>
      </c>
      <c r="K40" s="586">
        <v>53.155000000000001</v>
      </c>
      <c r="L40" s="586">
        <v>0</v>
      </c>
      <c r="M40" s="586">
        <v>0</v>
      </c>
      <c r="N40" s="586">
        <v>48572.117729999998</v>
      </c>
      <c r="O40" s="586">
        <v>0</v>
      </c>
      <c r="P40" s="586">
        <v>0</v>
      </c>
      <c r="Q40" s="586">
        <v>1354.8030000000001</v>
      </c>
      <c r="R40" s="586">
        <v>0</v>
      </c>
      <c r="S40" s="586">
        <v>0</v>
      </c>
      <c r="T40" s="586">
        <v>210.85900000000001</v>
      </c>
      <c r="U40" s="586">
        <v>0</v>
      </c>
      <c r="V40" s="586">
        <v>0</v>
      </c>
      <c r="W40" s="586">
        <v>55.69</v>
      </c>
      <c r="X40" s="586">
        <v>0</v>
      </c>
      <c r="Y40" s="586">
        <v>0</v>
      </c>
      <c r="Z40" s="586">
        <v>0</v>
      </c>
      <c r="AA40" s="586">
        <v>0</v>
      </c>
      <c r="AB40" s="586">
        <v>0</v>
      </c>
      <c r="AC40" s="586">
        <v>0</v>
      </c>
      <c r="AD40" s="586">
        <v>0</v>
      </c>
      <c r="AE40" s="586">
        <v>0</v>
      </c>
      <c r="AF40" s="586">
        <v>0</v>
      </c>
      <c r="AG40" s="586">
        <v>0</v>
      </c>
      <c r="AH40" s="586">
        <v>0</v>
      </c>
      <c r="AI40" s="586">
        <v>9181.2819999999992</v>
      </c>
      <c r="AJ40" s="586">
        <v>846</v>
      </c>
      <c r="AK40" s="586">
        <v>0</v>
      </c>
      <c r="AL40" s="586">
        <v>0</v>
      </c>
      <c r="AM40" s="586">
        <v>0</v>
      </c>
      <c r="AN40" s="586">
        <v>0</v>
      </c>
      <c r="AO40" s="586">
        <v>48276.775999999998</v>
      </c>
      <c r="AP40" s="586">
        <v>13756.790999999999</v>
      </c>
      <c r="AQ40" s="586">
        <v>1425</v>
      </c>
      <c r="AR40" s="586">
        <v>0</v>
      </c>
      <c r="AS40" s="586">
        <v>0</v>
      </c>
      <c r="AT40" s="586">
        <v>0</v>
      </c>
      <c r="AU40" s="586">
        <v>7327.6989999999996</v>
      </c>
      <c r="AV40" s="586">
        <v>0</v>
      </c>
      <c r="AW40" s="586">
        <v>0</v>
      </c>
      <c r="AX40" s="586">
        <v>3917.0239999999999</v>
      </c>
      <c r="AY40" s="586">
        <v>0</v>
      </c>
      <c r="AZ40" s="586">
        <v>0</v>
      </c>
      <c r="BA40" s="586">
        <v>0</v>
      </c>
      <c r="BB40" s="586">
        <v>0</v>
      </c>
      <c r="BC40" s="586">
        <v>0</v>
      </c>
      <c r="BD40" s="586">
        <v>509.65800000000002</v>
      </c>
      <c r="BE40" s="586">
        <v>0</v>
      </c>
      <c r="BF40" s="586">
        <v>0</v>
      </c>
      <c r="BG40" s="586">
        <v>35.029000000000003</v>
      </c>
      <c r="BH40" s="586">
        <v>0</v>
      </c>
      <c r="BI40" s="586">
        <v>0</v>
      </c>
      <c r="BJ40" s="586">
        <v>0</v>
      </c>
      <c r="BK40" s="586">
        <v>0</v>
      </c>
      <c r="BL40" s="586">
        <v>0</v>
      </c>
      <c r="BM40" s="586">
        <v>0</v>
      </c>
      <c r="BN40" s="586">
        <v>0</v>
      </c>
      <c r="BO40" s="586">
        <v>0</v>
      </c>
      <c r="BP40" s="586">
        <v>0</v>
      </c>
      <c r="BQ40" s="586">
        <v>0</v>
      </c>
      <c r="BR40" s="586">
        <v>0</v>
      </c>
      <c r="BS40" s="586">
        <v>0</v>
      </c>
      <c r="BT40" s="586">
        <v>0</v>
      </c>
      <c r="BU40" s="586">
        <v>0</v>
      </c>
      <c r="BV40" s="586">
        <v>0</v>
      </c>
      <c r="BW40" s="586">
        <v>0</v>
      </c>
      <c r="BX40" s="586">
        <v>0</v>
      </c>
      <c r="BY40" s="586">
        <v>0</v>
      </c>
      <c r="BZ40" s="586">
        <v>0</v>
      </c>
      <c r="CA40" s="586">
        <v>0</v>
      </c>
      <c r="CB40" s="586">
        <v>0</v>
      </c>
      <c r="CC40" s="586">
        <v>0</v>
      </c>
      <c r="CD40" s="586">
        <v>0</v>
      </c>
      <c r="CE40" s="586">
        <v>11420</v>
      </c>
      <c r="CF40" s="586">
        <v>0</v>
      </c>
      <c r="CG40" s="586">
        <v>0</v>
      </c>
      <c r="CH40" s="586">
        <v>6.8970000000000002</v>
      </c>
      <c r="CI40" s="586">
        <v>0</v>
      </c>
      <c r="CJ40" s="586">
        <v>0</v>
      </c>
      <c r="CK40" s="586">
        <v>0</v>
      </c>
      <c r="CL40" s="586">
        <v>0</v>
      </c>
      <c r="CM40" s="586">
        <v>0</v>
      </c>
      <c r="CN40" s="586">
        <v>0</v>
      </c>
      <c r="CO40" s="586">
        <v>0</v>
      </c>
      <c r="CP40" s="586">
        <v>0</v>
      </c>
      <c r="CQ40" s="586">
        <v>0</v>
      </c>
      <c r="CR40" s="586">
        <v>0</v>
      </c>
      <c r="CS40" s="586">
        <v>0</v>
      </c>
      <c r="CT40" s="586">
        <v>5973.1989999999996</v>
      </c>
      <c r="CU40" s="586">
        <v>0</v>
      </c>
      <c r="CV40" s="586">
        <v>0</v>
      </c>
      <c r="CW40" s="586">
        <v>0</v>
      </c>
      <c r="CX40" s="586">
        <v>0</v>
      </c>
      <c r="CY40" s="586">
        <v>0</v>
      </c>
      <c r="CZ40" s="586">
        <v>0</v>
      </c>
      <c r="DA40" s="586">
        <v>0</v>
      </c>
      <c r="DB40" s="586">
        <v>0</v>
      </c>
      <c r="DC40" s="586">
        <v>0</v>
      </c>
      <c r="DD40" s="586">
        <v>0</v>
      </c>
      <c r="DE40" s="586">
        <v>0</v>
      </c>
      <c r="DF40" s="586">
        <v>0</v>
      </c>
      <c r="DG40" s="586">
        <v>0</v>
      </c>
      <c r="DH40" s="586">
        <v>0</v>
      </c>
      <c r="DI40" s="586">
        <v>12383.790999999999</v>
      </c>
      <c r="DJ40" s="586">
        <v>0</v>
      </c>
      <c r="DK40" s="586">
        <v>0</v>
      </c>
      <c r="DL40" s="586">
        <v>45470.741999999998</v>
      </c>
      <c r="DM40" s="586">
        <v>0</v>
      </c>
      <c r="DN40" s="586">
        <v>11534</v>
      </c>
      <c r="DO40" s="586">
        <v>768.59199999999998</v>
      </c>
      <c r="DP40" s="586">
        <v>0</v>
      </c>
      <c r="DQ40" s="586">
        <v>0</v>
      </c>
      <c r="DR40" s="587">
        <v>124895.06167</v>
      </c>
      <c r="DS40" s="587">
        <v>6864</v>
      </c>
      <c r="DT40" s="587">
        <v>8619</v>
      </c>
      <c r="DU40" s="587">
        <v>104749.13208</v>
      </c>
      <c r="DV40" s="587">
        <v>88705.132079999996</v>
      </c>
      <c r="DW40" s="587">
        <v>97729</v>
      </c>
      <c r="DX40" s="587">
        <v>0</v>
      </c>
      <c r="DY40" s="587">
        <v>-193</v>
      </c>
      <c r="DZ40" s="587"/>
      <c r="EA40" s="587"/>
      <c r="EB40" s="587"/>
      <c r="EC40" s="587"/>
      <c r="ED40" s="587"/>
      <c r="EE40" s="587"/>
      <c r="EF40" s="587"/>
      <c r="EG40" s="587"/>
      <c r="EH40" s="587"/>
      <c r="EI40" s="587"/>
    </row>
    <row r="41" spans="1:139">
      <c r="A41" s="583" t="s">
        <v>2609</v>
      </c>
      <c r="B41" s="586">
        <v>3740</v>
      </c>
      <c r="C41" s="586">
        <v>0</v>
      </c>
      <c r="D41" s="586">
        <v>0</v>
      </c>
      <c r="E41" s="586">
        <v>0</v>
      </c>
      <c r="F41" s="586">
        <v>0</v>
      </c>
      <c r="G41" s="586">
        <v>0</v>
      </c>
      <c r="H41" s="586">
        <v>400</v>
      </c>
      <c r="I41" s="586">
        <v>0</v>
      </c>
      <c r="J41" s="586">
        <v>0</v>
      </c>
      <c r="K41" s="586">
        <v>0</v>
      </c>
      <c r="L41" s="586">
        <v>0</v>
      </c>
      <c r="M41" s="586">
        <v>0</v>
      </c>
      <c r="N41" s="586">
        <v>23241</v>
      </c>
      <c r="O41" s="586">
        <v>0</v>
      </c>
      <c r="P41" s="586">
        <v>0</v>
      </c>
      <c r="Q41" s="586">
        <v>0</v>
      </c>
      <c r="R41" s="586">
        <v>0</v>
      </c>
      <c r="S41" s="586">
        <v>0</v>
      </c>
      <c r="T41" s="586">
        <v>500</v>
      </c>
      <c r="U41" s="586">
        <v>0</v>
      </c>
      <c r="V41" s="586">
        <v>0</v>
      </c>
      <c r="W41" s="586">
        <v>0</v>
      </c>
      <c r="X41" s="586">
        <v>500</v>
      </c>
      <c r="Y41" s="586">
        <v>0</v>
      </c>
      <c r="Z41" s="586">
        <v>0</v>
      </c>
      <c r="AA41" s="586">
        <v>0</v>
      </c>
      <c r="AB41" s="586">
        <v>0</v>
      </c>
      <c r="AC41" s="586">
        <v>0</v>
      </c>
      <c r="AD41" s="586">
        <v>0</v>
      </c>
      <c r="AE41" s="586">
        <v>0</v>
      </c>
      <c r="AF41" s="586">
        <v>0</v>
      </c>
      <c r="AG41" s="586">
        <v>0</v>
      </c>
      <c r="AH41" s="586">
        <v>0</v>
      </c>
      <c r="AI41" s="586">
        <v>76</v>
      </c>
      <c r="AJ41" s="586">
        <v>0</v>
      </c>
      <c r="AK41" s="586">
        <v>0</v>
      </c>
      <c r="AL41" s="586">
        <v>0</v>
      </c>
      <c r="AM41" s="586">
        <v>0</v>
      </c>
      <c r="AN41" s="586">
        <v>0</v>
      </c>
      <c r="AO41" s="586">
        <v>88037</v>
      </c>
      <c r="AP41" s="586">
        <v>1573</v>
      </c>
      <c r="AQ41" s="586">
        <v>1200</v>
      </c>
      <c r="AR41" s="586">
        <v>0</v>
      </c>
      <c r="AS41" s="586">
        <v>0</v>
      </c>
      <c r="AT41" s="586">
        <v>0</v>
      </c>
      <c r="AU41" s="586">
        <v>50</v>
      </c>
      <c r="AV41" s="586">
        <v>0</v>
      </c>
      <c r="AW41" s="586">
        <v>0</v>
      </c>
      <c r="AX41" s="586">
        <v>697</v>
      </c>
      <c r="AY41" s="586">
        <v>0</v>
      </c>
      <c r="AZ41" s="586">
        <v>0</v>
      </c>
      <c r="BA41" s="586">
        <v>0</v>
      </c>
      <c r="BB41" s="586">
        <v>0</v>
      </c>
      <c r="BC41" s="586">
        <v>0</v>
      </c>
      <c r="BD41" s="586">
        <v>3469</v>
      </c>
      <c r="BE41" s="586">
        <v>0</v>
      </c>
      <c r="BF41" s="586">
        <v>0</v>
      </c>
      <c r="BG41" s="586">
        <v>0</v>
      </c>
      <c r="BH41" s="586">
        <v>0</v>
      </c>
      <c r="BI41" s="586">
        <v>0</v>
      </c>
      <c r="BJ41" s="586">
        <v>0</v>
      </c>
      <c r="BK41" s="586">
        <v>0</v>
      </c>
      <c r="BL41" s="586">
        <v>0</v>
      </c>
      <c r="BM41" s="586">
        <v>0</v>
      </c>
      <c r="BN41" s="586">
        <v>0</v>
      </c>
      <c r="BO41" s="586">
        <v>0</v>
      </c>
      <c r="BP41" s="586">
        <v>0</v>
      </c>
      <c r="BQ41" s="586">
        <v>0</v>
      </c>
      <c r="BR41" s="586">
        <v>0</v>
      </c>
      <c r="BS41" s="586">
        <v>0</v>
      </c>
      <c r="BT41" s="586">
        <v>0</v>
      </c>
      <c r="BU41" s="586">
        <v>0</v>
      </c>
      <c r="BV41" s="586">
        <v>0</v>
      </c>
      <c r="BW41" s="586">
        <v>0</v>
      </c>
      <c r="BX41" s="586">
        <v>0</v>
      </c>
      <c r="BY41" s="586">
        <v>0</v>
      </c>
      <c r="BZ41" s="586">
        <v>0</v>
      </c>
      <c r="CA41" s="586">
        <v>0</v>
      </c>
      <c r="CB41" s="586">
        <v>0</v>
      </c>
      <c r="CC41" s="586">
        <v>0</v>
      </c>
      <c r="CD41" s="586">
        <v>0</v>
      </c>
      <c r="CE41" s="586">
        <v>2350</v>
      </c>
      <c r="CF41" s="586">
        <v>0</v>
      </c>
      <c r="CG41" s="586">
        <v>0</v>
      </c>
      <c r="CH41" s="586">
        <v>0</v>
      </c>
      <c r="CI41" s="586">
        <v>0</v>
      </c>
      <c r="CJ41" s="586">
        <v>0</v>
      </c>
      <c r="CK41" s="586">
        <v>0</v>
      </c>
      <c r="CL41" s="586">
        <v>0</v>
      </c>
      <c r="CM41" s="586">
        <v>0</v>
      </c>
      <c r="CN41" s="586">
        <v>0</v>
      </c>
      <c r="CO41" s="586">
        <v>0</v>
      </c>
      <c r="CP41" s="586">
        <v>0</v>
      </c>
      <c r="CQ41" s="586">
        <v>0</v>
      </c>
      <c r="CR41" s="586">
        <v>0</v>
      </c>
      <c r="CS41" s="586">
        <v>0</v>
      </c>
      <c r="CT41" s="586">
        <v>0</v>
      </c>
      <c r="CU41" s="586">
        <v>0</v>
      </c>
      <c r="CV41" s="586">
        <v>0</v>
      </c>
      <c r="CW41" s="586">
        <v>22577</v>
      </c>
      <c r="CX41" s="586">
        <v>0</v>
      </c>
      <c r="CY41" s="586">
        <v>0</v>
      </c>
      <c r="CZ41" s="586">
        <v>0</v>
      </c>
      <c r="DA41" s="586">
        <v>0</v>
      </c>
      <c r="DB41" s="586">
        <v>0</v>
      </c>
      <c r="DC41" s="586">
        <v>0</v>
      </c>
      <c r="DD41" s="586">
        <v>0</v>
      </c>
      <c r="DE41" s="586">
        <v>0</v>
      </c>
      <c r="DF41" s="586">
        <v>0</v>
      </c>
      <c r="DG41" s="586">
        <v>0</v>
      </c>
      <c r="DH41" s="586">
        <v>0</v>
      </c>
      <c r="DI41" s="586">
        <v>5490</v>
      </c>
      <c r="DJ41" s="586">
        <v>100</v>
      </c>
      <c r="DK41" s="586">
        <v>0</v>
      </c>
      <c r="DL41" s="586">
        <v>0</v>
      </c>
      <c r="DM41" s="586">
        <v>0</v>
      </c>
      <c r="DN41" s="586">
        <v>0</v>
      </c>
      <c r="DO41" s="586">
        <v>0</v>
      </c>
      <c r="DP41" s="586">
        <v>0</v>
      </c>
      <c r="DQ41" s="586">
        <v>0</v>
      </c>
      <c r="DR41" s="587">
        <v>37477</v>
      </c>
      <c r="DS41" s="587">
        <v>16781</v>
      </c>
      <c r="DT41" s="587">
        <v>31622</v>
      </c>
      <c r="DU41" s="587">
        <v>66920</v>
      </c>
      <c r="DV41" s="587">
        <v>54577</v>
      </c>
      <c r="DW41" s="587">
        <v>-378990</v>
      </c>
      <c r="DX41" s="587">
        <v>0</v>
      </c>
      <c r="DY41" s="587">
        <v>-30000</v>
      </c>
      <c r="DZ41" s="587"/>
      <c r="EA41" s="587"/>
      <c r="EB41" s="587"/>
      <c r="EC41" s="587"/>
      <c r="ED41" s="587"/>
      <c r="EE41" s="587"/>
      <c r="EF41" s="587"/>
      <c r="EG41" s="587"/>
      <c r="EH41" s="587"/>
      <c r="EI41" s="587"/>
    </row>
    <row r="42" spans="1:139">
      <c r="A42" s="583" t="s">
        <v>2039</v>
      </c>
      <c r="B42" s="586">
        <v>2808</v>
      </c>
      <c r="C42" s="586">
        <v>0</v>
      </c>
      <c r="D42" s="586">
        <v>0</v>
      </c>
      <c r="E42" s="586">
        <v>8984</v>
      </c>
      <c r="F42" s="586">
        <v>0</v>
      </c>
      <c r="G42" s="586">
        <v>0</v>
      </c>
      <c r="H42" s="586">
        <v>3000</v>
      </c>
      <c r="I42" s="586">
        <v>0</v>
      </c>
      <c r="J42" s="586">
        <v>0</v>
      </c>
      <c r="K42" s="586">
        <v>0</v>
      </c>
      <c r="L42" s="586">
        <v>0</v>
      </c>
      <c r="M42" s="586">
        <v>0</v>
      </c>
      <c r="N42" s="586">
        <v>24575</v>
      </c>
      <c r="O42" s="586">
        <v>0</v>
      </c>
      <c r="P42" s="586">
        <v>0</v>
      </c>
      <c r="Q42" s="586">
        <v>0</v>
      </c>
      <c r="R42" s="586">
        <v>0</v>
      </c>
      <c r="S42" s="586">
        <v>0</v>
      </c>
      <c r="T42" s="586">
        <v>6668</v>
      </c>
      <c r="U42" s="586">
        <v>0</v>
      </c>
      <c r="V42" s="586">
        <v>0</v>
      </c>
      <c r="W42" s="586">
        <v>680</v>
      </c>
      <c r="X42" s="586">
        <v>0</v>
      </c>
      <c r="Y42" s="586">
        <v>0</v>
      </c>
      <c r="Z42" s="586">
        <v>0</v>
      </c>
      <c r="AA42" s="586">
        <v>0</v>
      </c>
      <c r="AB42" s="586">
        <v>0</v>
      </c>
      <c r="AC42" s="586">
        <v>0</v>
      </c>
      <c r="AD42" s="586">
        <v>0</v>
      </c>
      <c r="AE42" s="586">
        <v>0</v>
      </c>
      <c r="AF42" s="586">
        <v>0</v>
      </c>
      <c r="AG42" s="586">
        <v>0</v>
      </c>
      <c r="AH42" s="586">
        <v>0</v>
      </c>
      <c r="AI42" s="586">
        <v>6771</v>
      </c>
      <c r="AJ42" s="586">
        <v>1500</v>
      </c>
      <c r="AK42" s="586">
        <v>800</v>
      </c>
      <c r="AL42" s="586">
        <v>0</v>
      </c>
      <c r="AM42" s="586">
        <v>0</v>
      </c>
      <c r="AN42" s="586">
        <v>0</v>
      </c>
      <c r="AO42" s="586">
        <v>112220</v>
      </c>
      <c r="AP42" s="586">
        <v>0</v>
      </c>
      <c r="AQ42" s="586">
        <v>2600</v>
      </c>
      <c r="AR42" s="586">
        <v>3749</v>
      </c>
      <c r="AS42" s="586">
        <v>0</v>
      </c>
      <c r="AT42" s="586">
        <v>0</v>
      </c>
      <c r="AU42" s="586">
        <v>6124</v>
      </c>
      <c r="AV42" s="586">
        <v>0</v>
      </c>
      <c r="AW42" s="586">
        <v>0</v>
      </c>
      <c r="AX42" s="586">
        <v>1152</v>
      </c>
      <c r="AY42" s="586">
        <v>0</v>
      </c>
      <c r="AZ42" s="586">
        <v>0</v>
      </c>
      <c r="BA42" s="586">
        <v>10435</v>
      </c>
      <c r="BB42" s="586">
        <v>0</v>
      </c>
      <c r="BC42" s="586">
        <v>0</v>
      </c>
      <c r="BD42" s="586">
        <v>0</v>
      </c>
      <c r="BE42" s="586">
        <v>0</v>
      </c>
      <c r="BF42" s="586">
        <v>0</v>
      </c>
      <c r="BG42" s="586">
        <v>65</v>
      </c>
      <c r="BH42" s="586">
        <v>0</v>
      </c>
      <c r="BI42" s="586">
        <v>0</v>
      </c>
      <c r="BJ42" s="586">
        <v>10400</v>
      </c>
      <c r="BK42" s="586">
        <v>0</v>
      </c>
      <c r="BL42" s="586">
        <v>0</v>
      </c>
      <c r="BM42" s="586">
        <v>0</v>
      </c>
      <c r="BN42" s="586">
        <v>0</v>
      </c>
      <c r="BO42" s="586">
        <v>0</v>
      </c>
      <c r="BP42" s="586">
        <v>330</v>
      </c>
      <c r="BQ42" s="586">
        <v>0</v>
      </c>
      <c r="BR42" s="586">
        <v>0</v>
      </c>
      <c r="BS42" s="586">
        <v>0</v>
      </c>
      <c r="BT42" s="586">
        <v>0</v>
      </c>
      <c r="BU42" s="586">
        <v>0</v>
      </c>
      <c r="BV42" s="586">
        <v>905</v>
      </c>
      <c r="BW42" s="586">
        <v>0</v>
      </c>
      <c r="BX42" s="586">
        <v>0</v>
      </c>
      <c r="BY42" s="586">
        <v>0</v>
      </c>
      <c r="BZ42" s="586">
        <v>0</v>
      </c>
      <c r="CA42" s="586">
        <v>0</v>
      </c>
      <c r="CB42" s="586">
        <v>1250</v>
      </c>
      <c r="CC42" s="586">
        <v>0</v>
      </c>
      <c r="CD42" s="586">
        <v>0</v>
      </c>
      <c r="CE42" s="586">
        <v>6382</v>
      </c>
      <c r="CF42" s="586">
        <v>0</v>
      </c>
      <c r="CG42" s="586">
        <v>0</v>
      </c>
      <c r="CH42" s="586">
        <v>0</v>
      </c>
      <c r="CI42" s="586">
        <v>0</v>
      </c>
      <c r="CJ42" s="586">
        <v>0</v>
      </c>
      <c r="CK42" s="586">
        <v>0</v>
      </c>
      <c r="CL42" s="586">
        <v>0</v>
      </c>
      <c r="CM42" s="586">
        <v>0</v>
      </c>
      <c r="CN42" s="586">
        <v>9</v>
      </c>
      <c r="CO42" s="586">
        <v>0</v>
      </c>
      <c r="CP42" s="586">
        <v>0</v>
      </c>
      <c r="CQ42" s="586">
        <v>588</v>
      </c>
      <c r="CR42" s="586">
        <v>0</v>
      </c>
      <c r="CS42" s="586">
        <v>0</v>
      </c>
      <c r="CT42" s="586">
        <v>0</v>
      </c>
      <c r="CU42" s="586">
        <v>0</v>
      </c>
      <c r="CV42" s="586">
        <v>0</v>
      </c>
      <c r="CW42" s="586">
        <v>0</v>
      </c>
      <c r="CX42" s="586">
        <v>0</v>
      </c>
      <c r="CY42" s="586">
        <v>0</v>
      </c>
      <c r="CZ42" s="586">
        <v>4980</v>
      </c>
      <c r="DA42" s="586">
        <v>0</v>
      </c>
      <c r="DB42" s="586">
        <v>0</v>
      </c>
      <c r="DC42" s="586">
        <v>0</v>
      </c>
      <c r="DD42" s="586">
        <v>0</v>
      </c>
      <c r="DE42" s="586">
        <v>0</v>
      </c>
      <c r="DF42" s="586">
        <v>0</v>
      </c>
      <c r="DG42" s="586">
        <v>0</v>
      </c>
      <c r="DH42" s="586">
        <v>0</v>
      </c>
      <c r="DI42" s="586">
        <v>18753</v>
      </c>
      <c r="DJ42" s="586">
        <v>0</v>
      </c>
      <c r="DK42" s="586">
        <v>0</v>
      </c>
      <c r="DL42" s="586">
        <v>9618</v>
      </c>
      <c r="DM42" s="586">
        <v>0</v>
      </c>
      <c r="DN42" s="586">
        <v>12384</v>
      </c>
      <c r="DO42" s="586">
        <v>0</v>
      </c>
      <c r="DP42" s="586">
        <v>0</v>
      </c>
      <c r="DQ42" s="586">
        <v>0</v>
      </c>
      <c r="DR42" s="587">
        <v>72619</v>
      </c>
      <c r="DS42" s="587">
        <v>25768</v>
      </c>
      <c r="DT42" s="587">
        <v>18856</v>
      </c>
      <c r="DU42" s="587">
        <v>129703</v>
      </c>
      <c r="DV42" s="587">
        <v>113739</v>
      </c>
      <c r="DW42" s="587">
        <v>157447</v>
      </c>
      <c r="DX42" s="587">
        <v>-4100</v>
      </c>
      <c r="DY42" s="587">
        <v>64194</v>
      </c>
      <c r="DZ42" s="587"/>
      <c r="EA42" s="587"/>
      <c r="EB42" s="587"/>
      <c r="EC42" s="587"/>
      <c r="ED42" s="587"/>
      <c r="EE42" s="587"/>
      <c r="EF42" s="587"/>
      <c r="EG42" s="587"/>
      <c r="EH42" s="587"/>
      <c r="EI42" s="587"/>
    </row>
    <row r="43" spans="1:139">
      <c r="A43" s="583" t="s">
        <v>2744</v>
      </c>
      <c r="B43" s="586">
        <v>1709</v>
      </c>
      <c r="C43" s="586">
        <v>0</v>
      </c>
      <c r="D43" s="586">
        <v>0</v>
      </c>
      <c r="E43" s="586">
        <v>0</v>
      </c>
      <c r="F43" s="586">
        <v>7878</v>
      </c>
      <c r="G43" s="586">
        <v>0</v>
      </c>
      <c r="H43" s="586">
        <v>0</v>
      </c>
      <c r="I43" s="586">
        <v>5112</v>
      </c>
      <c r="J43" s="586">
        <v>0</v>
      </c>
      <c r="K43" s="586">
        <v>0</v>
      </c>
      <c r="L43" s="586">
        <v>0</v>
      </c>
      <c r="M43" s="586">
        <v>0</v>
      </c>
      <c r="N43" s="586">
        <v>13384</v>
      </c>
      <c r="O43" s="586">
        <v>394</v>
      </c>
      <c r="P43" s="586">
        <v>0</v>
      </c>
      <c r="Q43" s="586">
        <v>100</v>
      </c>
      <c r="R43" s="586">
        <v>0</v>
      </c>
      <c r="S43" s="586">
        <v>0</v>
      </c>
      <c r="T43" s="586">
        <v>6949</v>
      </c>
      <c r="U43" s="586">
        <v>0</v>
      </c>
      <c r="V43" s="586">
        <v>0</v>
      </c>
      <c r="W43" s="586">
        <v>0</v>
      </c>
      <c r="X43" s="586">
        <v>0</v>
      </c>
      <c r="Y43" s="586">
        <v>0</v>
      </c>
      <c r="Z43" s="586">
        <v>0</v>
      </c>
      <c r="AA43" s="586">
        <v>0</v>
      </c>
      <c r="AB43" s="586">
        <v>0</v>
      </c>
      <c r="AC43" s="586">
        <v>13410</v>
      </c>
      <c r="AD43" s="586">
        <v>4188</v>
      </c>
      <c r="AE43" s="586">
        <v>2199</v>
      </c>
      <c r="AF43" s="586">
        <v>0</v>
      </c>
      <c r="AG43" s="586">
        <v>0</v>
      </c>
      <c r="AH43" s="586">
        <v>0</v>
      </c>
      <c r="AI43" s="586">
        <v>2995</v>
      </c>
      <c r="AJ43" s="586">
        <v>0</v>
      </c>
      <c r="AK43" s="586">
        <v>0</v>
      </c>
      <c r="AL43" s="586">
        <v>0</v>
      </c>
      <c r="AM43" s="586">
        <v>0</v>
      </c>
      <c r="AN43" s="586">
        <v>0</v>
      </c>
      <c r="AO43" s="586">
        <v>67836</v>
      </c>
      <c r="AP43" s="586">
        <v>22199</v>
      </c>
      <c r="AQ43" s="586">
        <v>835</v>
      </c>
      <c r="AR43" s="586">
        <v>5344</v>
      </c>
      <c r="AS43" s="586">
        <v>0</v>
      </c>
      <c r="AT43" s="586">
        <v>0</v>
      </c>
      <c r="AU43" s="586">
        <v>16356</v>
      </c>
      <c r="AV43" s="586">
        <v>0</v>
      </c>
      <c r="AW43" s="586">
        <v>0</v>
      </c>
      <c r="AX43" s="586">
        <v>2486</v>
      </c>
      <c r="AY43" s="586">
        <v>0</v>
      </c>
      <c r="AZ43" s="586">
        <v>0</v>
      </c>
      <c r="BA43" s="586">
        <v>0</v>
      </c>
      <c r="BB43" s="586">
        <v>0</v>
      </c>
      <c r="BC43" s="586">
        <v>0</v>
      </c>
      <c r="BD43" s="586">
        <v>0</v>
      </c>
      <c r="BE43" s="586">
        <v>0</v>
      </c>
      <c r="BF43" s="586">
        <v>0</v>
      </c>
      <c r="BG43" s="586">
        <v>0</v>
      </c>
      <c r="BH43" s="586">
        <v>0</v>
      </c>
      <c r="BI43" s="586">
        <v>0</v>
      </c>
      <c r="BJ43" s="586">
        <v>35229</v>
      </c>
      <c r="BK43" s="586">
        <v>0</v>
      </c>
      <c r="BL43" s="586">
        <v>0</v>
      </c>
      <c r="BM43" s="586">
        <v>75</v>
      </c>
      <c r="BN43" s="586">
        <v>0</v>
      </c>
      <c r="BO43" s="586">
        <v>0</v>
      </c>
      <c r="BP43" s="586">
        <v>0</v>
      </c>
      <c r="BQ43" s="586">
        <v>0</v>
      </c>
      <c r="BR43" s="586">
        <v>0</v>
      </c>
      <c r="BS43" s="586">
        <v>0</v>
      </c>
      <c r="BT43" s="586">
        <v>0</v>
      </c>
      <c r="BU43" s="586">
        <v>0</v>
      </c>
      <c r="BV43" s="586">
        <v>1404</v>
      </c>
      <c r="BW43" s="586">
        <v>393</v>
      </c>
      <c r="BX43" s="586">
        <v>0</v>
      </c>
      <c r="BY43" s="586">
        <v>0</v>
      </c>
      <c r="BZ43" s="586">
        <v>0</v>
      </c>
      <c r="CA43" s="586">
        <v>0</v>
      </c>
      <c r="CB43" s="586">
        <v>0</v>
      </c>
      <c r="CC43" s="586">
        <v>0</v>
      </c>
      <c r="CD43" s="586">
        <v>0</v>
      </c>
      <c r="CE43" s="586">
        <v>1108</v>
      </c>
      <c r="CF43" s="586">
        <v>0</v>
      </c>
      <c r="CG43" s="586">
        <v>0</v>
      </c>
      <c r="CH43" s="586">
        <v>1038</v>
      </c>
      <c r="CI43" s="586">
        <v>0</v>
      </c>
      <c r="CJ43" s="586">
        <v>0</v>
      </c>
      <c r="CK43" s="586">
        <v>0</v>
      </c>
      <c r="CL43" s="586">
        <v>0</v>
      </c>
      <c r="CM43" s="586">
        <v>0</v>
      </c>
      <c r="CN43" s="586">
        <v>2268</v>
      </c>
      <c r="CO43" s="586">
        <v>0</v>
      </c>
      <c r="CP43" s="586">
        <v>0</v>
      </c>
      <c r="CQ43" s="586">
        <v>0</v>
      </c>
      <c r="CR43" s="586">
        <v>0</v>
      </c>
      <c r="CS43" s="586">
        <v>0</v>
      </c>
      <c r="CT43" s="586">
        <v>17476</v>
      </c>
      <c r="CU43" s="586">
        <v>0</v>
      </c>
      <c r="CV43" s="586">
        <v>0</v>
      </c>
      <c r="CW43" s="586">
        <v>16729</v>
      </c>
      <c r="CX43" s="586">
        <v>0</v>
      </c>
      <c r="CY43" s="586">
        <v>0</v>
      </c>
      <c r="CZ43" s="586">
        <v>64</v>
      </c>
      <c r="DA43" s="586">
        <v>0</v>
      </c>
      <c r="DB43" s="586">
        <v>0</v>
      </c>
      <c r="DC43" s="586">
        <v>0</v>
      </c>
      <c r="DD43" s="586">
        <v>0</v>
      </c>
      <c r="DE43" s="586">
        <v>0</v>
      </c>
      <c r="DF43" s="586">
        <v>0</v>
      </c>
      <c r="DG43" s="586">
        <v>0</v>
      </c>
      <c r="DH43" s="586">
        <v>0</v>
      </c>
      <c r="DI43" s="586">
        <v>3585</v>
      </c>
      <c r="DJ43" s="586">
        <v>0</v>
      </c>
      <c r="DK43" s="586">
        <v>144</v>
      </c>
      <c r="DL43" s="586">
        <v>33498</v>
      </c>
      <c r="DM43" s="586">
        <v>29050</v>
      </c>
      <c r="DN43" s="586">
        <v>0</v>
      </c>
      <c r="DO43" s="586">
        <v>720</v>
      </c>
      <c r="DP43" s="586">
        <v>81</v>
      </c>
      <c r="DQ43" s="586">
        <v>0</v>
      </c>
      <c r="DR43" s="587">
        <v>114100</v>
      </c>
      <c r="DS43" s="587">
        <v>10682</v>
      </c>
      <c r="DT43" s="587">
        <v>84715</v>
      </c>
      <c r="DU43" s="587">
        <v>103561</v>
      </c>
      <c r="DV43" s="587">
        <v>91481</v>
      </c>
      <c r="DW43" s="587">
        <v>-9609</v>
      </c>
      <c r="DX43" s="587">
        <v>-3727</v>
      </c>
      <c r="DY43" s="587">
        <v>-126833</v>
      </c>
      <c r="DZ43" s="587"/>
      <c r="EA43" s="587"/>
      <c r="EB43" s="587"/>
      <c r="EC43" s="587"/>
      <c r="ED43" s="587"/>
      <c r="EE43" s="587"/>
      <c r="EF43" s="587"/>
      <c r="EG43" s="587"/>
      <c r="EH43" s="587"/>
      <c r="EI43" s="587"/>
    </row>
    <row r="44" spans="1:139">
      <c r="A44" s="583" t="s">
        <v>2876</v>
      </c>
      <c r="B44" s="586">
        <v>7007</v>
      </c>
      <c r="C44" s="586">
        <v>0</v>
      </c>
      <c r="D44" s="586">
        <v>0</v>
      </c>
      <c r="E44" s="586">
        <v>2534</v>
      </c>
      <c r="F44" s="586">
        <v>0</v>
      </c>
      <c r="G44" s="586">
        <v>0</v>
      </c>
      <c r="H44" s="586">
        <v>10282</v>
      </c>
      <c r="I44" s="586">
        <v>0</v>
      </c>
      <c r="J44" s="586">
        <v>0</v>
      </c>
      <c r="K44" s="586">
        <v>0</v>
      </c>
      <c r="L44" s="586">
        <v>0</v>
      </c>
      <c r="M44" s="586">
        <v>0</v>
      </c>
      <c r="N44" s="586">
        <v>7767</v>
      </c>
      <c r="O44" s="586">
        <v>0</v>
      </c>
      <c r="P44" s="586">
        <v>0</v>
      </c>
      <c r="Q44" s="586">
        <v>500</v>
      </c>
      <c r="R44" s="586">
        <v>0</v>
      </c>
      <c r="S44" s="586">
        <v>0</v>
      </c>
      <c r="T44" s="586">
        <v>4000</v>
      </c>
      <c r="U44" s="586">
        <v>636</v>
      </c>
      <c r="V44" s="586">
        <v>0</v>
      </c>
      <c r="W44" s="586">
        <v>6175</v>
      </c>
      <c r="X44" s="586">
        <v>0</v>
      </c>
      <c r="Y44" s="586">
        <v>0</v>
      </c>
      <c r="Z44" s="586">
        <v>0</v>
      </c>
      <c r="AA44" s="586">
        <v>0</v>
      </c>
      <c r="AB44" s="586">
        <v>0</v>
      </c>
      <c r="AC44" s="586">
        <v>0</v>
      </c>
      <c r="AD44" s="586">
        <v>0</v>
      </c>
      <c r="AE44" s="586">
        <v>0</v>
      </c>
      <c r="AF44" s="586">
        <v>3780</v>
      </c>
      <c r="AG44" s="586">
        <v>0</v>
      </c>
      <c r="AH44" s="586">
        <v>0</v>
      </c>
      <c r="AI44" s="586">
        <v>5539</v>
      </c>
      <c r="AJ44" s="586">
        <v>140</v>
      </c>
      <c r="AK44" s="586">
        <v>0</v>
      </c>
      <c r="AL44" s="586">
        <v>0</v>
      </c>
      <c r="AM44" s="586">
        <v>0</v>
      </c>
      <c r="AN44" s="586">
        <v>0</v>
      </c>
      <c r="AO44" s="586">
        <v>86450</v>
      </c>
      <c r="AP44" s="586">
        <v>3231</v>
      </c>
      <c r="AQ44" s="586">
        <v>5000</v>
      </c>
      <c r="AR44" s="586">
        <v>5290</v>
      </c>
      <c r="AS44" s="586">
        <v>0</v>
      </c>
      <c r="AT44" s="586">
        <v>0</v>
      </c>
      <c r="AU44" s="586">
        <v>32768</v>
      </c>
      <c r="AV44" s="586">
        <v>0</v>
      </c>
      <c r="AW44" s="586">
        <v>0</v>
      </c>
      <c r="AX44" s="586">
        <v>927</v>
      </c>
      <c r="AY44" s="586">
        <v>0</v>
      </c>
      <c r="AZ44" s="586">
        <v>0</v>
      </c>
      <c r="BA44" s="586">
        <v>0</v>
      </c>
      <c r="BB44" s="586">
        <v>0</v>
      </c>
      <c r="BC44" s="586">
        <v>0</v>
      </c>
      <c r="BD44" s="586">
        <v>0</v>
      </c>
      <c r="BE44" s="586">
        <v>0</v>
      </c>
      <c r="BF44" s="586">
        <v>0</v>
      </c>
      <c r="BG44" s="586">
        <v>0</v>
      </c>
      <c r="BH44" s="586">
        <v>0</v>
      </c>
      <c r="BI44" s="586">
        <v>0</v>
      </c>
      <c r="BJ44" s="586">
        <v>0</v>
      </c>
      <c r="BK44" s="586">
        <v>0</v>
      </c>
      <c r="BL44" s="586">
        <v>0</v>
      </c>
      <c r="BM44" s="586">
        <v>0</v>
      </c>
      <c r="BN44" s="586">
        <v>0</v>
      </c>
      <c r="BO44" s="586">
        <v>0</v>
      </c>
      <c r="BP44" s="586">
        <v>6500</v>
      </c>
      <c r="BQ44" s="586">
        <v>0</v>
      </c>
      <c r="BR44" s="586">
        <v>0</v>
      </c>
      <c r="BS44" s="586">
        <v>0</v>
      </c>
      <c r="BT44" s="586">
        <v>0</v>
      </c>
      <c r="BU44" s="586">
        <v>0</v>
      </c>
      <c r="BV44" s="586">
        <v>0</v>
      </c>
      <c r="BW44" s="586">
        <v>0</v>
      </c>
      <c r="BX44" s="586">
        <v>0</v>
      </c>
      <c r="BY44" s="586">
        <v>0</v>
      </c>
      <c r="BZ44" s="586">
        <v>0</v>
      </c>
      <c r="CA44" s="586">
        <v>0</v>
      </c>
      <c r="CB44" s="586">
        <v>422</v>
      </c>
      <c r="CC44" s="586">
        <v>0</v>
      </c>
      <c r="CD44" s="586">
        <v>0</v>
      </c>
      <c r="CE44" s="586">
        <v>1800</v>
      </c>
      <c r="CF44" s="586">
        <v>0</v>
      </c>
      <c r="CG44" s="586">
        <v>0</v>
      </c>
      <c r="CH44" s="586">
        <v>0</v>
      </c>
      <c r="CI44" s="586">
        <v>0</v>
      </c>
      <c r="CJ44" s="586">
        <v>0</v>
      </c>
      <c r="CK44" s="586">
        <v>0</v>
      </c>
      <c r="CL44" s="586">
        <v>0</v>
      </c>
      <c r="CM44" s="586">
        <v>0</v>
      </c>
      <c r="CN44" s="586">
        <v>1600</v>
      </c>
      <c r="CO44" s="586">
        <v>0</v>
      </c>
      <c r="CP44" s="586">
        <v>0</v>
      </c>
      <c r="CQ44" s="586">
        <v>0</v>
      </c>
      <c r="CR44" s="586">
        <v>0</v>
      </c>
      <c r="CS44" s="586">
        <v>0</v>
      </c>
      <c r="CT44" s="586">
        <v>3525</v>
      </c>
      <c r="CU44" s="586">
        <v>0</v>
      </c>
      <c r="CV44" s="586">
        <v>0</v>
      </c>
      <c r="CW44" s="586">
        <v>8000</v>
      </c>
      <c r="CX44" s="586">
        <v>0</v>
      </c>
      <c r="CY44" s="586">
        <v>0</v>
      </c>
      <c r="CZ44" s="586">
        <v>0</v>
      </c>
      <c r="DA44" s="586">
        <v>0</v>
      </c>
      <c r="DB44" s="586">
        <v>0</v>
      </c>
      <c r="DC44" s="586">
        <v>0</v>
      </c>
      <c r="DD44" s="586">
        <v>0</v>
      </c>
      <c r="DE44" s="586">
        <v>0</v>
      </c>
      <c r="DF44" s="586">
        <v>0</v>
      </c>
      <c r="DG44" s="586">
        <v>0</v>
      </c>
      <c r="DH44" s="586">
        <v>0</v>
      </c>
      <c r="DI44" s="586">
        <v>6402</v>
      </c>
      <c r="DJ44" s="586">
        <v>0</v>
      </c>
      <c r="DK44" s="586">
        <v>0</v>
      </c>
      <c r="DL44" s="586">
        <v>0</v>
      </c>
      <c r="DM44" s="586">
        <v>0</v>
      </c>
      <c r="DN44" s="586">
        <v>15000</v>
      </c>
      <c r="DO44" s="586">
        <v>0</v>
      </c>
      <c r="DP44" s="586">
        <v>0</v>
      </c>
      <c r="DQ44" s="586">
        <v>0</v>
      </c>
      <c r="DR44" s="587">
        <v>65096</v>
      </c>
      <c r="DS44" s="587">
        <v>14350</v>
      </c>
      <c r="DT44" s="587">
        <v>22380</v>
      </c>
      <c r="DU44" s="587">
        <v>103449</v>
      </c>
      <c r="DV44" s="587">
        <v>88076</v>
      </c>
      <c r="DW44" s="587">
        <v>34400</v>
      </c>
      <c r="DX44" s="587">
        <v>-3849</v>
      </c>
      <c r="DY44" s="587">
        <v>0</v>
      </c>
      <c r="DZ44" s="587"/>
      <c r="EA44" s="587"/>
      <c r="EB44" s="587"/>
      <c r="EC44" s="587"/>
      <c r="ED44" s="587"/>
      <c r="EE44" s="587"/>
      <c r="EF44" s="587"/>
      <c r="EG44" s="587"/>
      <c r="EH44" s="587"/>
      <c r="EI44" s="587"/>
    </row>
    <row r="45" spans="1:139">
      <c r="A45" s="583" t="s">
        <v>2463</v>
      </c>
      <c r="B45" s="586">
        <v>1321.5</v>
      </c>
      <c r="C45" s="586">
        <v>0</v>
      </c>
      <c r="D45" s="586">
        <v>0</v>
      </c>
      <c r="E45" s="586">
        <v>589.96100000000001</v>
      </c>
      <c r="F45" s="586">
        <v>0</v>
      </c>
      <c r="G45" s="586">
        <v>0</v>
      </c>
      <c r="H45" s="586">
        <v>844.73400000000004</v>
      </c>
      <c r="I45" s="586">
        <v>0</v>
      </c>
      <c r="J45" s="586">
        <v>0</v>
      </c>
      <c r="K45" s="586">
        <v>480</v>
      </c>
      <c r="L45" s="586">
        <v>0</v>
      </c>
      <c r="M45" s="586">
        <v>0</v>
      </c>
      <c r="N45" s="586">
        <v>2901.21</v>
      </c>
      <c r="O45" s="586">
        <v>0</v>
      </c>
      <c r="P45" s="586">
        <v>0</v>
      </c>
      <c r="Q45" s="586">
        <v>0</v>
      </c>
      <c r="R45" s="586">
        <v>0</v>
      </c>
      <c r="S45" s="586">
        <v>0</v>
      </c>
      <c r="T45" s="586">
        <v>402.24099999999999</v>
      </c>
      <c r="U45" s="586">
        <v>0</v>
      </c>
      <c r="V45" s="586">
        <v>0</v>
      </c>
      <c r="W45" s="586">
        <v>0</v>
      </c>
      <c r="X45" s="586">
        <v>0</v>
      </c>
      <c r="Y45" s="586">
        <v>0</v>
      </c>
      <c r="Z45" s="586">
        <v>0</v>
      </c>
      <c r="AA45" s="586">
        <v>0</v>
      </c>
      <c r="AB45" s="586">
        <v>0</v>
      </c>
      <c r="AC45" s="586">
        <v>5000</v>
      </c>
      <c r="AD45" s="586">
        <v>0</v>
      </c>
      <c r="AE45" s="586">
        <v>0</v>
      </c>
      <c r="AF45" s="586">
        <v>34.637999999999998</v>
      </c>
      <c r="AG45" s="586">
        <v>0</v>
      </c>
      <c r="AH45" s="586">
        <v>0</v>
      </c>
      <c r="AI45" s="586">
        <v>1406.454</v>
      </c>
      <c r="AJ45" s="586">
        <v>0</v>
      </c>
      <c r="AK45" s="586">
        <v>0</v>
      </c>
      <c r="AL45" s="586">
        <v>0</v>
      </c>
      <c r="AM45" s="586">
        <v>0</v>
      </c>
      <c r="AN45" s="586">
        <v>0</v>
      </c>
      <c r="AO45" s="586">
        <v>25994</v>
      </c>
      <c r="AP45" s="586">
        <v>2828.4380000000001</v>
      </c>
      <c r="AQ45" s="586">
        <v>0</v>
      </c>
      <c r="AR45" s="586">
        <v>0</v>
      </c>
      <c r="AS45" s="586">
        <v>0</v>
      </c>
      <c r="AT45" s="586">
        <v>0</v>
      </c>
      <c r="AU45" s="586">
        <v>100</v>
      </c>
      <c r="AV45" s="586">
        <v>0</v>
      </c>
      <c r="AW45" s="586">
        <v>0</v>
      </c>
      <c r="AX45" s="586">
        <v>576.75900000000001</v>
      </c>
      <c r="AY45" s="586">
        <v>0</v>
      </c>
      <c r="AZ45" s="586">
        <v>0</v>
      </c>
      <c r="BA45" s="586">
        <v>0</v>
      </c>
      <c r="BB45" s="586">
        <v>0</v>
      </c>
      <c r="BC45" s="586">
        <v>0</v>
      </c>
      <c r="BD45" s="586">
        <v>0</v>
      </c>
      <c r="BE45" s="586">
        <v>0</v>
      </c>
      <c r="BF45" s="586">
        <v>0</v>
      </c>
      <c r="BG45" s="586">
        <v>0</v>
      </c>
      <c r="BH45" s="586">
        <v>0</v>
      </c>
      <c r="BI45" s="586">
        <v>0</v>
      </c>
      <c r="BJ45" s="586">
        <v>620</v>
      </c>
      <c r="BK45" s="586">
        <v>0</v>
      </c>
      <c r="BL45" s="586">
        <v>0</v>
      </c>
      <c r="BM45" s="586">
        <v>0</v>
      </c>
      <c r="BN45" s="586">
        <v>0</v>
      </c>
      <c r="BO45" s="586">
        <v>0</v>
      </c>
      <c r="BP45" s="586">
        <v>0</v>
      </c>
      <c r="BQ45" s="586">
        <v>0</v>
      </c>
      <c r="BR45" s="586">
        <v>0</v>
      </c>
      <c r="BS45" s="586">
        <v>0</v>
      </c>
      <c r="BT45" s="586">
        <v>0</v>
      </c>
      <c r="BU45" s="586">
        <v>0</v>
      </c>
      <c r="BV45" s="586">
        <v>0</v>
      </c>
      <c r="BW45" s="586">
        <v>0</v>
      </c>
      <c r="BX45" s="586">
        <v>0</v>
      </c>
      <c r="BY45" s="586">
        <v>0</v>
      </c>
      <c r="BZ45" s="586">
        <v>0</v>
      </c>
      <c r="CA45" s="586">
        <v>0</v>
      </c>
      <c r="CB45" s="586">
        <v>0</v>
      </c>
      <c r="CC45" s="586">
        <v>0</v>
      </c>
      <c r="CD45" s="586">
        <v>0</v>
      </c>
      <c r="CE45" s="586">
        <v>0</v>
      </c>
      <c r="CF45" s="586">
        <v>0</v>
      </c>
      <c r="CG45" s="586">
        <v>0</v>
      </c>
      <c r="CH45" s="586">
        <v>0</v>
      </c>
      <c r="CI45" s="586">
        <v>0</v>
      </c>
      <c r="CJ45" s="586">
        <v>0</v>
      </c>
      <c r="CK45" s="586">
        <v>0</v>
      </c>
      <c r="CL45" s="586">
        <v>0</v>
      </c>
      <c r="CM45" s="586">
        <v>0</v>
      </c>
      <c r="CN45" s="586">
        <v>1108.9860000000001</v>
      </c>
      <c r="CO45" s="586">
        <v>0</v>
      </c>
      <c r="CP45" s="586">
        <v>0</v>
      </c>
      <c r="CQ45" s="586">
        <v>0</v>
      </c>
      <c r="CR45" s="586">
        <v>0</v>
      </c>
      <c r="CS45" s="586">
        <v>0</v>
      </c>
      <c r="CT45" s="586">
        <v>0</v>
      </c>
      <c r="CU45" s="586">
        <v>0</v>
      </c>
      <c r="CV45" s="586">
        <v>0</v>
      </c>
      <c r="CW45" s="586">
        <v>0</v>
      </c>
      <c r="CX45" s="586">
        <v>0</v>
      </c>
      <c r="CY45" s="586">
        <v>0</v>
      </c>
      <c r="CZ45" s="586">
        <v>228.45</v>
      </c>
      <c r="DA45" s="586">
        <v>0</v>
      </c>
      <c r="DB45" s="586">
        <v>0</v>
      </c>
      <c r="DC45" s="586">
        <v>0</v>
      </c>
      <c r="DD45" s="586">
        <v>0</v>
      </c>
      <c r="DE45" s="586">
        <v>0</v>
      </c>
      <c r="DF45" s="586">
        <v>0</v>
      </c>
      <c r="DG45" s="586">
        <v>0</v>
      </c>
      <c r="DH45" s="586">
        <v>0</v>
      </c>
      <c r="DI45" s="586">
        <v>819.5</v>
      </c>
      <c r="DJ45" s="586">
        <v>0</v>
      </c>
      <c r="DK45" s="586">
        <v>0</v>
      </c>
      <c r="DL45" s="586">
        <v>7610.3810000000003</v>
      </c>
      <c r="DM45" s="586">
        <v>0</v>
      </c>
      <c r="DN45" s="586">
        <v>0</v>
      </c>
      <c r="DO45" s="586">
        <v>0</v>
      </c>
      <c r="DP45" s="586">
        <v>0</v>
      </c>
      <c r="DQ45" s="586">
        <v>0</v>
      </c>
      <c r="DR45" s="587">
        <v>9231.3539999999994</v>
      </c>
      <c r="DS45" s="587">
        <v>100</v>
      </c>
      <c r="DT45" s="587">
        <v>3392.5320000000002</v>
      </c>
      <c r="DU45" s="587">
        <v>40143.366999999998</v>
      </c>
      <c r="DV45" s="587">
        <v>27574.366999999998</v>
      </c>
      <c r="DW45" s="587">
        <v>36094.319000000003</v>
      </c>
      <c r="DX45" s="587">
        <v>-5518</v>
      </c>
      <c r="DY45" s="587">
        <v>-15000</v>
      </c>
      <c r="DZ45" s="587"/>
      <c r="EA45" s="587"/>
      <c r="EB45" s="587"/>
      <c r="EC45" s="587"/>
      <c r="ED45" s="587"/>
      <c r="EE45" s="587"/>
      <c r="EF45" s="587"/>
      <c r="EG45" s="587"/>
      <c r="EH45" s="587"/>
      <c r="EI45" s="587"/>
    </row>
    <row r="46" spans="1:139">
      <c r="A46" s="583" t="s">
        <v>2234</v>
      </c>
      <c r="B46" s="586">
        <v>16820</v>
      </c>
      <c r="C46" s="586">
        <v>8243</v>
      </c>
      <c r="D46" s="586">
        <v>0</v>
      </c>
      <c r="E46" s="586">
        <v>4236</v>
      </c>
      <c r="F46" s="586">
        <v>14803</v>
      </c>
      <c r="G46" s="586">
        <v>0</v>
      </c>
      <c r="H46" s="586">
        <v>12689</v>
      </c>
      <c r="I46" s="586">
        <v>0</v>
      </c>
      <c r="J46" s="586">
        <v>0</v>
      </c>
      <c r="K46" s="586">
        <v>0</v>
      </c>
      <c r="L46" s="586">
        <v>0</v>
      </c>
      <c r="M46" s="586">
        <v>400</v>
      </c>
      <c r="N46" s="586">
        <v>85605</v>
      </c>
      <c r="O46" s="586">
        <v>0</v>
      </c>
      <c r="P46" s="586">
        <v>0</v>
      </c>
      <c r="Q46" s="586">
        <v>5</v>
      </c>
      <c r="R46" s="586">
        <v>0</v>
      </c>
      <c r="S46" s="586">
        <v>0</v>
      </c>
      <c r="T46" s="586">
        <v>4616</v>
      </c>
      <c r="U46" s="586">
        <v>0</v>
      </c>
      <c r="V46" s="586">
        <v>0</v>
      </c>
      <c r="W46" s="586">
        <v>0</v>
      </c>
      <c r="X46" s="586">
        <v>230</v>
      </c>
      <c r="Y46" s="586">
        <v>0</v>
      </c>
      <c r="Z46" s="586">
        <v>0</v>
      </c>
      <c r="AA46" s="586">
        <v>0</v>
      </c>
      <c r="AB46" s="586">
        <v>0</v>
      </c>
      <c r="AC46" s="586">
        <v>0</v>
      </c>
      <c r="AD46" s="586">
        <v>0</v>
      </c>
      <c r="AE46" s="586">
        <v>0</v>
      </c>
      <c r="AF46" s="586">
        <v>0</v>
      </c>
      <c r="AG46" s="586">
        <v>0</v>
      </c>
      <c r="AH46" s="586">
        <v>0</v>
      </c>
      <c r="AI46" s="586">
        <v>6698</v>
      </c>
      <c r="AJ46" s="586">
        <v>0</v>
      </c>
      <c r="AK46" s="586">
        <v>0</v>
      </c>
      <c r="AL46" s="586">
        <v>0</v>
      </c>
      <c r="AM46" s="586">
        <v>0</v>
      </c>
      <c r="AN46" s="586">
        <v>0</v>
      </c>
      <c r="AO46" s="586">
        <v>3391</v>
      </c>
      <c r="AP46" s="586">
        <v>8432</v>
      </c>
      <c r="AQ46" s="586">
        <v>0</v>
      </c>
      <c r="AR46" s="586">
        <v>12887</v>
      </c>
      <c r="AS46" s="586">
        <v>2394</v>
      </c>
      <c r="AT46" s="586">
        <v>0</v>
      </c>
      <c r="AU46" s="586">
        <v>17801</v>
      </c>
      <c r="AV46" s="586">
        <v>78</v>
      </c>
      <c r="AW46" s="586">
        <v>927</v>
      </c>
      <c r="AX46" s="586">
        <v>1818</v>
      </c>
      <c r="AY46" s="586">
        <v>9</v>
      </c>
      <c r="AZ46" s="586">
        <v>0</v>
      </c>
      <c r="BA46" s="586">
        <v>0</v>
      </c>
      <c r="BB46" s="586">
        <v>0</v>
      </c>
      <c r="BC46" s="586">
        <v>0</v>
      </c>
      <c r="BD46" s="586">
        <v>450</v>
      </c>
      <c r="BE46" s="586">
        <v>0</v>
      </c>
      <c r="BF46" s="586">
        <v>0</v>
      </c>
      <c r="BG46" s="586">
        <v>363</v>
      </c>
      <c r="BH46" s="586">
        <v>0</v>
      </c>
      <c r="BI46" s="586">
        <v>151</v>
      </c>
      <c r="BJ46" s="586">
        <v>0</v>
      </c>
      <c r="BK46" s="586">
        <v>0</v>
      </c>
      <c r="BL46" s="586">
        <v>0</v>
      </c>
      <c r="BM46" s="586">
        <v>0</v>
      </c>
      <c r="BN46" s="586">
        <v>0</v>
      </c>
      <c r="BO46" s="586">
        <v>0</v>
      </c>
      <c r="BP46" s="586">
        <v>0</v>
      </c>
      <c r="BQ46" s="586">
        <v>0</v>
      </c>
      <c r="BR46" s="586">
        <v>0</v>
      </c>
      <c r="BS46" s="586">
        <v>0</v>
      </c>
      <c r="BT46" s="586">
        <v>0</v>
      </c>
      <c r="BU46" s="586">
        <v>0</v>
      </c>
      <c r="BV46" s="586">
        <v>0</v>
      </c>
      <c r="BW46" s="586">
        <v>0</v>
      </c>
      <c r="BX46" s="586">
        <v>0</v>
      </c>
      <c r="BY46" s="586">
        <v>0</v>
      </c>
      <c r="BZ46" s="586">
        <v>0</v>
      </c>
      <c r="CA46" s="586">
        <v>0</v>
      </c>
      <c r="CB46" s="586">
        <v>0</v>
      </c>
      <c r="CC46" s="586">
        <v>0</v>
      </c>
      <c r="CD46" s="586">
        <v>0</v>
      </c>
      <c r="CE46" s="586">
        <v>3866</v>
      </c>
      <c r="CF46" s="586">
        <v>0</v>
      </c>
      <c r="CG46" s="586">
        <v>0</v>
      </c>
      <c r="CH46" s="586">
        <v>1883</v>
      </c>
      <c r="CI46" s="586">
        <v>0</v>
      </c>
      <c r="CJ46" s="586">
        <v>0</v>
      </c>
      <c r="CK46" s="586">
        <v>0</v>
      </c>
      <c r="CL46" s="586">
        <v>0</v>
      </c>
      <c r="CM46" s="586">
        <v>0</v>
      </c>
      <c r="CN46" s="586">
        <v>0</v>
      </c>
      <c r="CO46" s="586">
        <v>0</v>
      </c>
      <c r="CP46" s="586">
        <v>0</v>
      </c>
      <c r="CQ46" s="586">
        <v>0</v>
      </c>
      <c r="CR46" s="586">
        <v>0</v>
      </c>
      <c r="CS46" s="586">
        <v>0</v>
      </c>
      <c r="CT46" s="586">
        <v>0</v>
      </c>
      <c r="CU46" s="586">
        <v>0</v>
      </c>
      <c r="CV46" s="586">
        <v>0</v>
      </c>
      <c r="CW46" s="586">
        <v>73165</v>
      </c>
      <c r="CX46" s="586">
        <v>12889</v>
      </c>
      <c r="CY46" s="586">
        <v>0</v>
      </c>
      <c r="CZ46" s="586">
        <v>0</v>
      </c>
      <c r="DA46" s="586">
        <v>1342</v>
      </c>
      <c r="DB46" s="586">
        <v>0</v>
      </c>
      <c r="DC46" s="586">
        <v>0</v>
      </c>
      <c r="DD46" s="586">
        <v>0</v>
      </c>
      <c r="DE46" s="586">
        <v>0</v>
      </c>
      <c r="DF46" s="586">
        <v>0</v>
      </c>
      <c r="DG46" s="586">
        <v>0</v>
      </c>
      <c r="DH46" s="586">
        <v>0</v>
      </c>
      <c r="DI46" s="586">
        <v>29403</v>
      </c>
      <c r="DJ46" s="586">
        <v>3934</v>
      </c>
      <c r="DK46" s="586">
        <v>2489</v>
      </c>
      <c r="DL46" s="586">
        <v>0</v>
      </c>
      <c r="DM46" s="586">
        <v>0</v>
      </c>
      <c r="DN46" s="586">
        <v>0</v>
      </c>
      <c r="DO46" s="586">
        <v>0</v>
      </c>
      <c r="DP46" s="586">
        <v>0</v>
      </c>
      <c r="DQ46" s="586">
        <v>0</v>
      </c>
      <c r="DR46" s="587">
        <v>99490</v>
      </c>
      <c r="DS46" s="587">
        <v>3967</v>
      </c>
      <c r="DT46" s="587">
        <v>2390</v>
      </c>
      <c r="DU46" s="587">
        <v>222203</v>
      </c>
      <c r="DV46" s="587">
        <v>205554</v>
      </c>
      <c r="DW46" s="587">
        <v>215550</v>
      </c>
      <c r="DX46" s="587">
        <v>-4022</v>
      </c>
      <c r="DY46" s="587">
        <v>13000</v>
      </c>
      <c r="DZ46" s="587"/>
      <c r="EA46" s="587"/>
      <c r="EB46" s="587"/>
      <c r="EC46" s="587"/>
      <c r="ED46" s="587"/>
      <c r="EE46" s="587"/>
      <c r="EF46" s="587"/>
      <c r="EG46" s="587"/>
      <c r="EH46" s="587"/>
      <c r="EI46" s="587"/>
    </row>
    <row r="47" spans="1:139">
      <c r="A47" s="583" t="s">
        <v>2122</v>
      </c>
      <c r="B47" s="586">
        <v>18469</v>
      </c>
      <c r="C47" s="586">
        <v>0</v>
      </c>
      <c r="D47" s="586">
        <v>0</v>
      </c>
      <c r="E47" s="586">
        <v>5528</v>
      </c>
      <c r="F47" s="586">
        <v>0</v>
      </c>
      <c r="G47" s="586">
        <v>0</v>
      </c>
      <c r="H47" s="586">
        <v>11709</v>
      </c>
      <c r="I47" s="586">
        <v>0</v>
      </c>
      <c r="J47" s="586">
        <v>0</v>
      </c>
      <c r="K47" s="586">
        <v>0</v>
      </c>
      <c r="L47" s="586">
        <v>0</v>
      </c>
      <c r="M47" s="586">
        <v>0</v>
      </c>
      <c r="N47" s="586">
        <v>65892</v>
      </c>
      <c r="O47" s="586">
        <v>0</v>
      </c>
      <c r="P47" s="586">
        <v>0</v>
      </c>
      <c r="Q47" s="586">
        <v>83</v>
      </c>
      <c r="R47" s="586">
        <v>0</v>
      </c>
      <c r="S47" s="586">
        <v>0</v>
      </c>
      <c r="T47" s="586">
        <v>0</v>
      </c>
      <c r="U47" s="586">
        <v>0</v>
      </c>
      <c r="V47" s="586">
        <v>0</v>
      </c>
      <c r="W47" s="586">
        <v>0</v>
      </c>
      <c r="X47" s="586">
        <v>0</v>
      </c>
      <c r="Y47" s="586">
        <v>0</v>
      </c>
      <c r="Z47" s="586">
        <v>0</v>
      </c>
      <c r="AA47" s="586">
        <v>0</v>
      </c>
      <c r="AB47" s="586">
        <v>0</v>
      </c>
      <c r="AC47" s="586">
        <v>0</v>
      </c>
      <c r="AD47" s="586">
        <v>0</v>
      </c>
      <c r="AE47" s="586">
        <v>0</v>
      </c>
      <c r="AF47" s="586">
        <v>0</v>
      </c>
      <c r="AG47" s="586">
        <v>0</v>
      </c>
      <c r="AH47" s="586">
        <v>0</v>
      </c>
      <c r="AI47" s="586">
        <v>3613</v>
      </c>
      <c r="AJ47" s="586">
        <v>2906</v>
      </c>
      <c r="AK47" s="586">
        <v>0</v>
      </c>
      <c r="AL47" s="586">
        <v>0</v>
      </c>
      <c r="AM47" s="586">
        <v>0</v>
      </c>
      <c r="AN47" s="586">
        <v>0</v>
      </c>
      <c r="AO47" s="586">
        <v>309</v>
      </c>
      <c r="AP47" s="586">
        <v>2410</v>
      </c>
      <c r="AQ47" s="586">
        <v>0</v>
      </c>
      <c r="AR47" s="586">
        <v>6803</v>
      </c>
      <c r="AS47" s="586">
        <v>0</v>
      </c>
      <c r="AT47" s="586">
        <v>0</v>
      </c>
      <c r="AU47" s="586">
        <v>1996</v>
      </c>
      <c r="AV47" s="586">
        <v>0</v>
      </c>
      <c r="AW47" s="586">
        <v>0</v>
      </c>
      <c r="AX47" s="586">
        <v>4411</v>
      </c>
      <c r="AY47" s="586">
        <v>0</v>
      </c>
      <c r="AZ47" s="586">
        <v>0</v>
      </c>
      <c r="BA47" s="586">
        <v>1069</v>
      </c>
      <c r="BB47" s="586">
        <v>0</v>
      </c>
      <c r="BC47" s="586">
        <v>0</v>
      </c>
      <c r="BD47" s="586">
        <v>0</v>
      </c>
      <c r="BE47" s="586">
        <v>0</v>
      </c>
      <c r="BF47" s="586">
        <v>0</v>
      </c>
      <c r="BG47" s="586">
        <v>921</v>
      </c>
      <c r="BH47" s="586">
        <v>0</v>
      </c>
      <c r="BI47" s="586">
        <v>0</v>
      </c>
      <c r="BJ47" s="586">
        <v>0</v>
      </c>
      <c r="BK47" s="586">
        <v>0</v>
      </c>
      <c r="BL47" s="586">
        <v>0</v>
      </c>
      <c r="BM47" s="586">
        <v>0</v>
      </c>
      <c r="BN47" s="586">
        <v>0</v>
      </c>
      <c r="BO47" s="586">
        <v>0</v>
      </c>
      <c r="BP47" s="586">
        <v>0</v>
      </c>
      <c r="BQ47" s="586">
        <v>0</v>
      </c>
      <c r="BR47" s="586">
        <v>0</v>
      </c>
      <c r="BS47" s="586">
        <v>331</v>
      </c>
      <c r="BT47" s="586">
        <v>0</v>
      </c>
      <c r="BU47" s="586">
        <v>0</v>
      </c>
      <c r="BV47" s="586">
        <v>0</v>
      </c>
      <c r="BW47" s="586">
        <v>0</v>
      </c>
      <c r="BX47" s="586">
        <v>0</v>
      </c>
      <c r="BY47" s="586">
        <v>0</v>
      </c>
      <c r="BZ47" s="586">
        <v>0</v>
      </c>
      <c r="CA47" s="586">
        <v>0</v>
      </c>
      <c r="CB47" s="586">
        <v>0</v>
      </c>
      <c r="CC47" s="586">
        <v>0</v>
      </c>
      <c r="CD47" s="586">
        <v>0</v>
      </c>
      <c r="CE47" s="586">
        <v>0</v>
      </c>
      <c r="CF47" s="586">
        <v>0</v>
      </c>
      <c r="CG47" s="586">
        <v>0</v>
      </c>
      <c r="CH47" s="586">
        <v>583</v>
      </c>
      <c r="CI47" s="586">
        <v>0</v>
      </c>
      <c r="CJ47" s="586">
        <v>0</v>
      </c>
      <c r="CK47" s="586">
        <v>0</v>
      </c>
      <c r="CL47" s="586">
        <v>0</v>
      </c>
      <c r="CM47" s="586">
        <v>0</v>
      </c>
      <c r="CN47" s="586">
        <v>9144</v>
      </c>
      <c r="CO47" s="586">
        <v>0</v>
      </c>
      <c r="CP47" s="586">
        <v>0</v>
      </c>
      <c r="CQ47" s="586">
        <v>0</v>
      </c>
      <c r="CR47" s="586">
        <v>0</v>
      </c>
      <c r="CS47" s="586">
        <v>0</v>
      </c>
      <c r="CT47" s="586">
        <v>0</v>
      </c>
      <c r="CU47" s="586">
        <v>0</v>
      </c>
      <c r="CV47" s="586">
        <v>0</v>
      </c>
      <c r="CW47" s="586">
        <v>12322</v>
      </c>
      <c r="CX47" s="586">
        <v>0</v>
      </c>
      <c r="CY47" s="586">
        <v>0</v>
      </c>
      <c r="CZ47" s="586">
        <v>2000</v>
      </c>
      <c r="DA47" s="586">
        <v>0</v>
      </c>
      <c r="DB47" s="586">
        <v>0</v>
      </c>
      <c r="DC47" s="586">
        <v>0</v>
      </c>
      <c r="DD47" s="586">
        <v>0</v>
      </c>
      <c r="DE47" s="586">
        <v>0</v>
      </c>
      <c r="DF47" s="586">
        <v>0</v>
      </c>
      <c r="DG47" s="586">
        <v>0</v>
      </c>
      <c r="DH47" s="586">
        <v>0</v>
      </c>
      <c r="DI47" s="586">
        <v>21924</v>
      </c>
      <c r="DJ47" s="586">
        <v>0</v>
      </c>
      <c r="DK47" s="586">
        <v>1000</v>
      </c>
      <c r="DL47" s="586">
        <v>654</v>
      </c>
      <c r="DM47" s="586">
        <v>0</v>
      </c>
      <c r="DN47" s="586">
        <v>0</v>
      </c>
      <c r="DO47" s="586">
        <v>0</v>
      </c>
      <c r="DP47" s="586">
        <v>0</v>
      </c>
      <c r="DQ47" s="586">
        <v>0</v>
      </c>
      <c r="DR47" s="587">
        <v>116266</v>
      </c>
      <c r="DS47" s="587">
        <v>731</v>
      </c>
      <c r="DT47" s="587">
        <v>0</v>
      </c>
      <c r="DU47" s="587">
        <v>81380</v>
      </c>
      <c r="DV47" s="587">
        <v>60401</v>
      </c>
      <c r="DW47" s="587">
        <v>31000</v>
      </c>
      <c r="DX47" s="587">
        <v>0</v>
      </c>
      <c r="DY47" s="587">
        <v>0</v>
      </c>
      <c r="DZ47" s="587"/>
      <c r="EA47" s="587"/>
      <c r="EB47" s="587"/>
      <c r="EC47" s="587"/>
      <c r="ED47" s="587"/>
      <c r="EE47" s="587"/>
      <c r="EF47" s="587"/>
      <c r="EG47" s="587"/>
      <c r="EH47" s="587"/>
      <c r="EI47" s="587"/>
    </row>
    <row r="48" spans="1:139">
      <c r="A48" s="583" t="s">
        <v>2128</v>
      </c>
      <c r="B48" s="586">
        <v>8011</v>
      </c>
      <c r="C48" s="586">
        <v>0</v>
      </c>
      <c r="D48" s="586">
        <v>0</v>
      </c>
      <c r="E48" s="586">
        <v>15110</v>
      </c>
      <c r="F48" s="586">
        <v>0</v>
      </c>
      <c r="G48" s="586">
        <v>0</v>
      </c>
      <c r="H48" s="586">
        <v>9691</v>
      </c>
      <c r="I48" s="586">
        <v>0</v>
      </c>
      <c r="J48" s="586">
        <v>0</v>
      </c>
      <c r="K48" s="586">
        <v>0</v>
      </c>
      <c r="L48" s="586">
        <v>0</v>
      </c>
      <c r="M48" s="586">
        <v>0</v>
      </c>
      <c r="N48" s="586">
        <v>24115</v>
      </c>
      <c r="O48" s="586">
        <v>0</v>
      </c>
      <c r="P48" s="586">
        <v>0</v>
      </c>
      <c r="Q48" s="586">
        <v>0</v>
      </c>
      <c r="R48" s="586">
        <v>0</v>
      </c>
      <c r="S48" s="586">
        <v>0</v>
      </c>
      <c r="T48" s="586">
        <v>2797</v>
      </c>
      <c r="U48" s="586">
        <v>0</v>
      </c>
      <c r="V48" s="586">
        <v>0</v>
      </c>
      <c r="W48" s="586">
        <v>2854</v>
      </c>
      <c r="X48" s="586">
        <v>0</v>
      </c>
      <c r="Y48" s="586">
        <v>0</v>
      </c>
      <c r="Z48" s="586">
        <v>0</v>
      </c>
      <c r="AA48" s="586">
        <v>0</v>
      </c>
      <c r="AB48" s="586">
        <v>0</v>
      </c>
      <c r="AC48" s="586">
        <v>0</v>
      </c>
      <c r="AD48" s="586">
        <v>0</v>
      </c>
      <c r="AE48" s="586">
        <v>0</v>
      </c>
      <c r="AF48" s="586">
        <v>0</v>
      </c>
      <c r="AG48" s="586">
        <v>0</v>
      </c>
      <c r="AH48" s="586">
        <v>0</v>
      </c>
      <c r="AI48" s="586">
        <v>1312</v>
      </c>
      <c r="AJ48" s="586">
        <v>4577</v>
      </c>
      <c r="AK48" s="586">
        <v>0</v>
      </c>
      <c r="AL48" s="586">
        <v>0</v>
      </c>
      <c r="AM48" s="586">
        <v>0</v>
      </c>
      <c r="AN48" s="586">
        <v>0</v>
      </c>
      <c r="AO48" s="586">
        <v>15558</v>
      </c>
      <c r="AP48" s="586">
        <v>0</v>
      </c>
      <c r="AQ48" s="586">
        <v>0</v>
      </c>
      <c r="AR48" s="586">
        <v>26360</v>
      </c>
      <c r="AS48" s="586">
        <v>0</v>
      </c>
      <c r="AT48" s="586">
        <v>0</v>
      </c>
      <c r="AU48" s="586">
        <v>11608</v>
      </c>
      <c r="AV48" s="586">
        <v>0</v>
      </c>
      <c r="AW48" s="586">
        <v>0</v>
      </c>
      <c r="AX48" s="586">
        <v>1550</v>
      </c>
      <c r="AY48" s="586">
        <v>0</v>
      </c>
      <c r="AZ48" s="586">
        <v>0</v>
      </c>
      <c r="BA48" s="586">
        <v>0</v>
      </c>
      <c r="BB48" s="586">
        <v>0</v>
      </c>
      <c r="BC48" s="586">
        <v>0</v>
      </c>
      <c r="BD48" s="586">
        <v>4382</v>
      </c>
      <c r="BE48" s="586">
        <v>0</v>
      </c>
      <c r="BF48" s="586">
        <v>0</v>
      </c>
      <c r="BG48" s="586">
        <v>122</v>
      </c>
      <c r="BH48" s="586">
        <v>0</v>
      </c>
      <c r="BI48" s="586">
        <v>0</v>
      </c>
      <c r="BJ48" s="586">
        <v>0</v>
      </c>
      <c r="BK48" s="586">
        <v>0</v>
      </c>
      <c r="BL48" s="586">
        <v>0</v>
      </c>
      <c r="BM48" s="586">
        <v>465</v>
      </c>
      <c r="BN48" s="586">
        <v>0</v>
      </c>
      <c r="BO48" s="586">
        <v>0</v>
      </c>
      <c r="BP48" s="586">
        <v>0</v>
      </c>
      <c r="BQ48" s="586">
        <v>0</v>
      </c>
      <c r="BR48" s="586">
        <v>0</v>
      </c>
      <c r="BS48" s="586">
        <v>0</v>
      </c>
      <c r="BT48" s="586">
        <v>0</v>
      </c>
      <c r="BU48" s="586">
        <v>0</v>
      </c>
      <c r="BV48" s="586">
        <v>0</v>
      </c>
      <c r="BW48" s="586">
        <v>0</v>
      </c>
      <c r="BX48" s="586">
        <v>0</v>
      </c>
      <c r="BY48" s="586">
        <v>0</v>
      </c>
      <c r="BZ48" s="586">
        <v>0</v>
      </c>
      <c r="CA48" s="586">
        <v>0</v>
      </c>
      <c r="CB48" s="586">
        <v>0</v>
      </c>
      <c r="CC48" s="586">
        <v>0</v>
      </c>
      <c r="CD48" s="586">
        <v>0</v>
      </c>
      <c r="CE48" s="586">
        <v>336</v>
      </c>
      <c r="CF48" s="586">
        <v>0</v>
      </c>
      <c r="CG48" s="586">
        <v>0</v>
      </c>
      <c r="CH48" s="586">
        <v>0</v>
      </c>
      <c r="CI48" s="586">
        <v>0</v>
      </c>
      <c r="CJ48" s="586">
        <v>0</v>
      </c>
      <c r="CK48" s="586">
        <v>0</v>
      </c>
      <c r="CL48" s="586">
        <v>0</v>
      </c>
      <c r="CM48" s="586">
        <v>0</v>
      </c>
      <c r="CN48" s="586">
        <v>2800</v>
      </c>
      <c r="CO48" s="586">
        <v>0</v>
      </c>
      <c r="CP48" s="586">
        <v>0</v>
      </c>
      <c r="CQ48" s="586">
        <v>0</v>
      </c>
      <c r="CR48" s="586">
        <v>0</v>
      </c>
      <c r="CS48" s="586">
        <v>0</v>
      </c>
      <c r="CT48" s="586">
        <v>3661</v>
      </c>
      <c r="CU48" s="586">
        <v>0</v>
      </c>
      <c r="CV48" s="586">
        <v>0</v>
      </c>
      <c r="CW48" s="586">
        <v>12502</v>
      </c>
      <c r="CX48" s="586">
        <v>0</v>
      </c>
      <c r="CY48" s="586">
        <v>0</v>
      </c>
      <c r="CZ48" s="586">
        <v>0</v>
      </c>
      <c r="DA48" s="586">
        <v>0</v>
      </c>
      <c r="DB48" s="586">
        <v>0</v>
      </c>
      <c r="DC48" s="586">
        <v>0</v>
      </c>
      <c r="DD48" s="586">
        <v>0</v>
      </c>
      <c r="DE48" s="586">
        <v>0</v>
      </c>
      <c r="DF48" s="586">
        <v>0</v>
      </c>
      <c r="DG48" s="586">
        <v>0</v>
      </c>
      <c r="DH48" s="586">
        <v>0</v>
      </c>
      <c r="DI48" s="586">
        <v>20228</v>
      </c>
      <c r="DJ48" s="586">
        <v>0</v>
      </c>
      <c r="DK48" s="586">
        <v>5400</v>
      </c>
      <c r="DL48" s="586">
        <v>7250</v>
      </c>
      <c r="DM48" s="586">
        <v>0</v>
      </c>
      <c r="DN48" s="586">
        <v>0</v>
      </c>
      <c r="DO48" s="586">
        <v>0</v>
      </c>
      <c r="DP48" s="586">
        <v>0</v>
      </c>
      <c r="DQ48" s="586">
        <v>0</v>
      </c>
      <c r="DR48" s="587">
        <v>71312</v>
      </c>
      <c r="DS48" s="587">
        <v>25281</v>
      </c>
      <c r="DT48" s="587">
        <v>8666</v>
      </c>
      <c r="DU48" s="587">
        <v>71721</v>
      </c>
      <c r="DV48" s="587">
        <v>38682</v>
      </c>
      <c r="DW48" s="587">
        <v>170000</v>
      </c>
      <c r="DX48" s="587">
        <v>-1262</v>
      </c>
      <c r="DY48" s="587">
        <v>0</v>
      </c>
      <c r="DZ48" s="587"/>
      <c r="EA48" s="587"/>
      <c r="EB48" s="587"/>
      <c r="EC48" s="587"/>
      <c r="ED48" s="587"/>
      <c r="EE48" s="587"/>
      <c r="EF48" s="587"/>
      <c r="EG48" s="587"/>
      <c r="EH48" s="587"/>
      <c r="EI48" s="587"/>
    </row>
    <row r="49" spans="1:139">
      <c r="A49" s="583" t="s">
        <v>2816</v>
      </c>
      <c r="B49" s="586">
        <v>8131.8130000000001</v>
      </c>
      <c r="C49" s="586">
        <v>0</v>
      </c>
      <c r="D49" s="586">
        <v>0</v>
      </c>
      <c r="E49" s="586">
        <v>700</v>
      </c>
      <c r="F49" s="586">
        <v>0</v>
      </c>
      <c r="G49" s="586">
        <v>0</v>
      </c>
      <c r="H49" s="586">
        <v>62.936999999999998</v>
      </c>
      <c r="I49" s="586">
        <v>0</v>
      </c>
      <c r="J49" s="586">
        <v>0</v>
      </c>
      <c r="K49" s="586">
        <v>0</v>
      </c>
      <c r="L49" s="586">
        <v>0</v>
      </c>
      <c r="M49" s="586">
        <v>0</v>
      </c>
      <c r="N49" s="586">
        <v>69438.214999999997</v>
      </c>
      <c r="O49" s="586">
        <v>0</v>
      </c>
      <c r="P49" s="586">
        <v>0</v>
      </c>
      <c r="Q49" s="586">
        <v>0</v>
      </c>
      <c r="R49" s="586">
        <v>0</v>
      </c>
      <c r="S49" s="586">
        <v>0</v>
      </c>
      <c r="T49" s="586">
        <v>0</v>
      </c>
      <c r="U49" s="586">
        <v>0</v>
      </c>
      <c r="V49" s="586">
        <v>0</v>
      </c>
      <c r="W49" s="586">
        <v>0</v>
      </c>
      <c r="X49" s="586">
        <v>0</v>
      </c>
      <c r="Y49" s="586">
        <v>0</v>
      </c>
      <c r="Z49" s="586">
        <v>0</v>
      </c>
      <c r="AA49" s="586">
        <v>0</v>
      </c>
      <c r="AB49" s="586">
        <v>0</v>
      </c>
      <c r="AC49" s="586">
        <v>0</v>
      </c>
      <c r="AD49" s="586">
        <v>0</v>
      </c>
      <c r="AE49" s="586">
        <v>0</v>
      </c>
      <c r="AF49" s="586">
        <v>0</v>
      </c>
      <c r="AG49" s="586">
        <v>0</v>
      </c>
      <c r="AH49" s="586">
        <v>0</v>
      </c>
      <c r="AI49" s="586">
        <v>280</v>
      </c>
      <c r="AJ49" s="586">
        <v>0</v>
      </c>
      <c r="AK49" s="586">
        <v>0</v>
      </c>
      <c r="AL49" s="586">
        <v>0</v>
      </c>
      <c r="AM49" s="586">
        <v>0</v>
      </c>
      <c r="AN49" s="586">
        <v>0</v>
      </c>
      <c r="AO49" s="586">
        <v>20766.893</v>
      </c>
      <c r="AP49" s="586">
        <v>4071.4859999999999</v>
      </c>
      <c r="AQ49" s="586">
        <v>0</v>
      </c>
      <c r="AR49" s="586">
        <v>146.33500000000001</v>
      </c>
      <c r="AS49" s="586">
        <v>0</v>
      </c>
      <c r="AT49" s="586">
        <v>0</v>
      </c>
      <c r="AU49" s="586">
        <v>5101.8029999999999</v>
      </c>
      <c r="AV49" s="586">
        <v>0</v>
      </c>
      <c r="AW49" s="586">
        <v>0</v>
      </c>
      <c r="AX49" s="586">
        <v>85.018000000000001</v>
      </c>
      <c r="AY49" s="586">
        <v>0</v>
      </c>
      <c r="AZ49" s="586">
        <v>0</v>
      </c>
      <c r="BA49" s="586">
        <v>32.700000000000003</v>
      </c>
      <c r="BB49" s="586">
        <v>0</v>
      </c>
      <c r="BC49" s="586">
        <v>0</v>
      </c>
      <c r="BD49" s="586">
        <v>114.396</v>
      </c>
      <c r="BE49" s="586">
        <v>0</v>
      </c>
      <c r="BF49" s="586">
        <v>0</v>
      </c>
      <c r="BG49" s="586">
        <v>0</v>
      </c>
      <c r="BH49" s="586">
        <v>0</v>
      </c>
      <c r="BI49" s="586">
        <v>0</v>
      </c>
      <c r="BJ49" s="586">
        <v>0</v>
      </c>
      <c r="BK49" s="586">
        <v>0</v>
      </c>
      <c r="BL49" s="586">
        <v>0</v>
      </c>
      <c r="BM49" s="586">
        <v>0</v>
      </c>
      <c r="BN49" s="586">
        <v>0</v>
      </c>
      <c r="BO49" s="586">
        <v>0</v>
      </c>
      <c r="BP49" s="586">
        <v>101.67</v>
      </c>
      <c r="BQ49" s="586">
        <v>0</v>
      </c>
      <c r="BR49" s="586">
        <v>0</v>
      </c>
      <c r="BS49" s="586">
        <v>0</v>
      </c>
      <c r="BT49" s="586">
        <v>0</v>
      </c>
      <c r="BU49" s="586">
        <v>0</v>
      </c>
      <c r="BV49" s="586">
        <v>0</v>
      </c>
      <c r="BW49" s="586">
        <v>0</v>
      </c>
      <c r="BX49" s="586">
        <v>0</v>
      </c>
      <c r="BY49" s="586">
        <v>0</v>
      </c>
      <c r="BZ49" s="586">
        <v>0</v>
      </c>
      <c r="CA49" s="586">
        <v>0</v>
      </c>
      <c r="CB49" s="586">
        <v>0</v>
      </c>
      <c r="CC49" s="586">
        <v>0</v>
      </c>
      <c r="CD49" s="586">
        <v>0</v>
      </c>
      <c r="CE49" s="586">
        <v>0</v>
      </c>
      <c r="CF49" s="586">
        <v>0</v>
      </c>
      <c r="CG49" s="586">
        <v>0</v>
      </c>
      <c r="CH49" s="586">
        <v>0</v>
      </c>
      <c r="CI49" s="586">
        <v>0</v>
      </c>
      <c r="CJ49" s="586">
        <v>0</v>
      </c>
      <c r="CK49" s="586">
        <v>0</v>
      </c>
      <c r="CL49" s="586">
        <v>0</v>
      </c>
      <c r="CM49" s="586">
        <v>0</v>
      </c>
      <c r="CN49" s="586">
        <v>0</v>
      </c>
      <c r="CO49" s="586">
        <v>0</v>
      </c>
      <c r="CP49" s="586">
        <v>0</v>
      </c>
      <c r="CQ49" s="586">
        <v>0</v>
      </c>
      <c r="CR49" s="586">
        <v>0</v>
      </c>
      <c r="CS49" s="586">
        <v>0</v>
      </c>
      <c r="CT49" s="586">
        <v>0</v>
      </c>
      <c r="CU49" s="586">
        <v>0</v>
      </c>
      <c r="CV49" s="586">
        <v>0</v>
      </c>
      <c r="CW49" s="586">
        <v>6643.4080000000004</v>
      </c>
      <c r="CX49" s="586">
        <v>0</v>
      </c>
      <c r="CY49" s="586">
        <v>0</v>
      </c>
      <c r="CZ49" s="586">
        <v>0</v>
      </c>
      <c r="DA49" s="586">
        <v>2162.0450000000001</v>
      </c>
      <c r="DB49" s="586">
        <v>0</v>
      </c>
      <c r="DC49" s="586">
        <v>0</v>
      </c>
      <c r="DD49" s="586">
        <v>0</v>
      </c>
      <c r="DE49" s="586">
        <v>0</v>
      </c>
      <c r="DF49" s="586">
        <v>0</v>
      </c>
      <c r="DG49" s="586">
        <v>0</v>
      </c>
      <c r="DH49" s="586">
        <v>0</v>
      </c>
      <c r="DI49" s="586">
        <v>2001</v>
      </c>
      <c r="DJ49" s="586">
        <v>0</v>
      </c>
      <c r="DK49" s="586">
        <v>0</v>
      </c>
      <c r="DL49" s="586">
        <v>18756.763999999999</v>
      </c>
      <c r="DM49" s="586">
        <v>0</v>
      </c>
      <c r="DN49" s="586">
        <v>0</v>
      </c>
      <c r="DO49" s="586">
        <v>163.41300000000001</v>
      </c>
      <c r="DP49" s="586">
        <v>0</v>
      </c>
      <c r="DQ49" s="586">
        <v>0</v>
      </c>
      <c r="DR49" s="587">
        <v>93251.350999999995</v>
      </c>
      <c r="DS49" s="587">
        <v>12726.773999999999</v>
      </c>
      <c r="DT49" s="587">
        <v>6433.1940000000004</v>
      </c>
      <c r="DU49" s="587">
        <v>26348.577000000001</v>
      </c>
      <c r="DV49" s="587">
        <v>18484.341059999999</v>
      </c>
      <c r="DW49" s="587">
        <v>-500</v>
      </c>
      <c r="DX49" s="587">
        <v>2500.6458699999998</v>
      </c>
      <c r="DY49" s="587">
        <v>-23205</v>
      </c>
      <c r="DZ49" s="587"/>
      <c r="EA49" s="587"/>
      <c r="EB49" s="587"/>
      <c r="EC49" s="587"/>
      <c r="ED49" s="587"/>
      <c r="EE49" s="587"/>
      <c r="EF49" s="587"/>
      <c r="EG49" s="587"/>
      <c r="EH49" s="587"/>
      <c r="EI49" s="587"/>
    </row>
    <row r="50" spans="1:139">
      <c r="A50" s="583" t="s">
        <v>2152</v>
      </c>
      <c r="B50" s="586">
        <v>17705</v>
      </c>
      <c r="C50" s="586">
        <v>0</v>
      </c>
      <c r="D50" s="586">
        <v>0</v>
      </c>
      <c r="E50" s="586">
        <v>9313</v>
      </c>
      <c r="F50" s="586">
        <v>0</v>
      </c>
      <c r="G50" s="586">
        <v>0</v>
      </c>
      <c r="H50" s="586">
        <v>2635</v>
      </c>
      <c r="I50" s="586">
        <v>0</v>
      </c>
      <c r="J50" s="586">
        <v>0</v>
      </c>
      <c r="K50" s="586">
        <v>0</v>
      </c>
      <c r="L50" s="586">
        <v>0</v>
      </c>
      <c r="M50" s="586">
        <v>0</v>
      </c>
      <c r="N50" s="586">
        <v>97082</v>
      </c>
      <c r="O50" s="586">
        <v>0</v>
      </c>
      <c r="P50" s="586">
        <v>0</v>
      </c>
      <c r="Q50" s="586">
        <v>823</v>
      </c>
      <c r="R50" s="586">
        <v>0</v>
      </c>
      <c r="S50" s="586">
        <v>0</v>
      </c>
      <c r="T50" s="586">
        <v>6057</v>
      </c>
      <c r="U50" s="586">
        <v>0</v>
      </c>
      <c r="V50" s="586">
        <v>0</v>
      </c>
      <c r="W50" s="586">
        <v>20805</v>
      </c>
      <c r="X50" s="586">
        <v>0</v>
      </c>
      <c r="Y50" s="586">
        <v>0</v>
      </c>
      <c r="Z50" s="586">
        <v>6427</v>
      </c>
      <c r="AA50" s="586">
        <v>0</v>
      </c>
      <c r="AB50" s="586">
        <v>0</v>
      </c>
      <c r="AC50" s="586">
        <v>486</v>
      </c>
      <c r="AD50" s="586">
        <v>0</v>
      </c>
      <c r="AE50" s="586">
        <v>0</v>
      </c>
      <c r="AF50" s="586">
        <v>10134</v>
      </c>
      <c r="AG50" s="586">
        <v>0</v>
      </c>
      <c r="AH50" s="586">
        <v>0</v>
      </c>
      <c r="AI50" s="586">
        <v>3524</v>
      </c>
      <c r="AJ50" s="586">
        <v>0</v>
      </c>
      <c r="AK50" s="586">
        <v>0</v>
      </c>
      <c r="AL50" s="586">
        <v>0</v>
      </c>
      <c r="AM50" s="586">
        <v>0</v>
      </c>
      <c r="AN50" s="586">
        <v>0</v>
      </c>
      <c r="AO50" s="586">
        <v>60085</v>
      </c>
      <c r="AP50" s="586">
        <v>0</v>
      </c>
      <c r="AQ50" s="586">
        <v>3000</v>
      </c>
      <c r="AR50" s="586">
        <v>3607</v>
      </c>
      <c r="AS50" s="586">
        <v>0</v>
      </c>
      <c r="AT50" s="586">
        <v>0</v>
      </c>
      <c r="AU50" s="586">
        <v>6411</v>
      </c>
      <c r="AV50" s="586">
        <v>0</v>
      </c>
      <c r="AW50" s="586">
        <v>0</v>
      </c>
      <c r="AX50" s="586">
        <v>2650</v>
      </c>
      <c r="AY50" s="586">
        <v>0</v>
      </c>
      <c r="AZ50" s="586">
        <v>0</v>
      </c>
      <c r="BA50" s="586">
        <v>0</v>
      </c>
      <c r="BB50" s="586">
        <v>0</v>
      </c>
      <c r="BC50" s="586">
        <v>0</v>
      </c>
      <c r="BD50" s="586">
        <v>0</v>
      </c>
      <c r="BE50" s="586">
        <v>0</v>
      </c>
      <c r="BF50" s="586">
        <v>0</v>
      </c>
      <c r="BG50" s="586">
        <v>0</v>
      </c>
      <c r="BH50" s="586">
        <v>0</v>
      </c>
      <c r="BI50" s="586">
        <v>0</v>
      </c>
      <c r="BJ50" s="586">
        <v>2470</v>
      </c>
      <c r="BK50" s="586">
        <v>0</v>
      </c>
      <c r="BL50" s="586">
        <v>0</v>
      </c>
      <c r="BM50" s="586">
        <v>0</v>
      </c>
      <c r="BN50" s="586">
        <v>0</v>
      </c>
      <c r="BO50" s="586">
        <v>0</v>
      </c>
      <c r="BP50" s="586">
        <v>5966</v>
      </c>
      <c r="BQ50" s="586">
        <v>0</v>
      </c>
      <c r="BR50" s="586">
        <v>0</v>
      </c>
      <c r="BS50" s="586">
        <v>1153</v>
      </c>
      <c r="BT50" s="586">
        <v>0</v>
      </c>
      <c r="BU50" s="586">
        <v>0</v>
      </c>
      <c r="BV50" s="586">
        <v>0</v>
      </c>
      <c r="BW50" s="586">
        <v>0</v>
      </c>
      <c r="BX50" s="586">
        <v>0</v>
      </c>
      <c r="BY50" s="586">
        <v>0</v>
      </c>
      <c r="BZ50" s="586">
        <v>0</v>
      </c>
      <c r="CA50" s="586">
        <v>0</v>
      </c>
      <c r="CB50" s="586">
        <v>0</v>
      </c>
      <c r="CC50" s="586">
        <v>0</v>
      </c>
      <c r="CD50" s="586">
        <v>0</v>
      </c>
      <c r="CE50" s="586">
        <v>20207</v>
      </c>
      <c r="CF50" s="586">
        <v>0</v>
      </c>
      <c r="CG50" s="586">
        <v>0</v>
      </c>
      <c r="CH50" s="586">
        <v>1495</v>
      </c>
      <c r="CI50" s="586">
        <v>0</v>
      </c>
      <c r="CJ50" s="586">
        <v>0</v>
      </c>
      <c r="CK50" s="586">
        <v>0</v>
      </c>
      <c r="CL50" s="586">
        <v>0</v>
      </c>
      <c r="CM50" s="586">
        <v>0</v>
      </c>
      <c r="CN50" s="586">
        <v>0</v>
      </c>
      <c r="CO50" s="586">
        <v>0</v>
      </c>
      <c r="CP50" s="586">
        <v>0</v>
      </c>
      <c r="CQ50" s="586">
        <v>0</v>
      </c>
      <c r="CR50" s="586">
        <v>0</v>
      </c>
      <c r="CS50" s="586">
        <v>0</v>
      </c>
      <c r="CT50" s="586">
        <v>7387</v>
      </c>
      <c r="CU50" s="586">
        <v>0</v>
      </c>
      <c r="CV50" s="586">
        <v>0</v>
      </c>
      <c r="CW50" s="586">
        <v>9460</v>
      </c>
      <c r="CX50" s="586">
        <v>4996</v>
      </c>
      <c r="CY50" s="586">
        <v>0</v>
      </c>
      <c r="CZ50" s="586">
        <v>1692</v>
      </c>
      <c r="DA50" s="586">
        <v>0</v>
      </c>
      <c r="DB50" s="586">
        <v>0</v>
      </c>
      <c r="DC50" s="586">
        <v>0</v>
      </c>
      <c r="DD50" s="586">
        <v>0</v>
      </c>
      <c r="DE50" s="586">
        <v>0</v>
      </c>
      <c r="DF50" s="586">
        <v>2059</v>
      </c>
      <c r="DG50" s="586">
        <v>0</v>
      </c>
      <c r="DH50" s="586">
        <v>0</v>
      </c>
      <c r="DI50" s="586">
        <v>21431</v>
      </c>
      <c r="DJ50" s="586">
        <v>0</v>
      </c>
      <c r="DK50" s="586">
        <v>9000</v>
      </c>
      <c r="DL50" s="586">
        <v>10279</v>
      </c>
      <c r="DM50" s="586">
        <v>38428</v>
      </c>
      <c r="DN50" s="586">
        <v>0</v>
      </c>
      <c r="DO50" s="586">
        <v>0</v>
      </c>
      <c r="DP50" s="586">
        <v>0</v>
      </c>
      <c r="DQ50" s="586">
        <v>0</v>
      </c>
      <c r="DR50" s="587">
        <v>152979</v>
      </c>
      <c r="DS50" s="587">
        <v>28257</v>
      </c>
      <c r="DT50" s="587">
        <v>15851</v>
      </c>
      <c r="DU50" s="587">
        <v>180195</v>
      </c>
      <c r="DV50" s="587">
        <v>-50045</v>
      </c>
      <c r="DW50" s="587">
        <v>-106815</v>
      </c>
      <c r="DX50" s="587">
        <v>-57732</v>
      </c>
      <c r="DY50" s="587">
        <v>-140000</v>
      </c>
      <c r="DZ50" s="587"/>
      <c r="EA50" s="587"/>
      <c r="EB50" s="587"/>
      <c r="EC50" s="587"/>
      <c r="ED50" s="587"/>
      <c r="EE50" s="587"/>
      <c r="EF50" s="587"/>
      <c r="EG50" s="587"/>
      <c r="EH50" s="587"/>
      <c r="EI50" s="587"/>
    </row>
    <row r="51" spans="1:139">
      <c r="A51" s="583" t="s">
        <v>2466</v>
      </c>
      <c r="B51" s="586">
        <v>0</v>
      </c>
      <c r="C51" s="586">
        <v>0</v>
      </c>
      <c r="D51" s="586">
        <v>0</v>
      </c>
      <c r="E51" s="586">
        <v>0</v>
      </c>
      <c r="F51" s="586">
        <v>0</v>
      </c>
      <c r="G51" s="586">
        <v>0</v>
      </c>
      <c r="H51" s="586">
        <v>1400</v>
      </c>
      <c r="I51" s="586">
        <v>0</v>
      </c>
      <c r="J51" s="586">
        <v>0</v>
      </c>
      <c r="K51" s="586">
        <v>0</v>
      </c>
      <c r="L51" s="586">
        <v>0</v>
      </c>
      <c r="M51" s="586">
        <v>0</v>
      </c>
      <c r="N51" s="586">
        <v>123</v>
      </c>
      <c r="O51" s="586">
        <v>0</v>
      </c>
      <c r="P51" s="586">
        <v>0</v>
      </c>
      <c r="Q51" s="586">
        <v>0</v>
      </c>
      <c r="R51" s="586">
        <v>0</v>
      </c>
      <c r="S51" s="586">
        <v>0</v>
      </c>
      <c r="T51" s="586">
        <v>0</v>
      </c>
      <c r="U51" s="586">
        <v>0</v>
      </c>
      <c r="V51" s="586">
        <v>0</v>
      </c>
      <c r="W51" s="586">
        <v>0</v>
      </c>
      <c r="X51" s="586">
        <v>0</v>
      </c>
      <c r="Y51" s="586">
        <v>0</v>
      </c>
      <c r="Z51" s="586">
        <v>200</v>
      </c>
      <c r="AA51" s="586">
        <v>0</v>
      </c>
      <c r="AB51" s="586">
        <v>0</v>
      </c>
      <c r="AC51" s="586">
        <v>0</v>
      </c>
      <c r="AD51" s="586">
        <v>0</v>
      </c>
      <c r="AE51" s="586">
        <v>0</v>
      </c>
      <c r="AF51" s="586">
        <v>0</v>
      </c>
      <c r="AG51" s="586">
        <v>0</v>
      </c>
      <c r="AH51" s="586">
        <v>0</v>
      </c>
      <c r="AI51" s="586">
        <v>0</v>
      </c>
      <c r="AJ51" s="586">
        <v>36</v>
      </c>
      <c r="AK51" s="586">
        <v>0</v>
      </c>
      <c r="AL51" s="586">
        <v>0</v>
      </c>
      <c r="AM51" s="586">
        <v>0</v>
      </c>
      <c r="AN51" s="586">
        <v>0</v>
      </c>
      <c r="AO51" s="586">
        <v>1364</v>
      </c>
      <c r="AP51" s="586">
        <v>0</v>
      </c>
      <c r="AQ51" s="586">
        <v>100</v>
      </c>
      <c r="AR51" s="586">
        <v>7695</v>
      </c>
      <c r="AS51" s="586">
        <v>0</v>
      </c>
      <c r="AT51" s="586">
        <v>0</v>
      </c>
      <c r="AU51" s="586">
        <v>22</v>
      </c>
      <c r="AV51" s="586">
        <v>0</v>
      </c>
      <c r="AW51" s="586">
        <v>0</v>
      </c>
      <c r="AX51" s="586">
        <v>0</v>
      </c>
      <c r="AY51" s="586">
        <v>0</v>
      </c>
      <c r="AZ51" s="586">
        <v>0</v>
      </c>
      <c r="BA51" s="586">
        <v>0</v>
      </c>
      <c r="BB51" s="586">
        <v>0</v>
      </c>
      <c r="BC51" s="586">
        <v>0</v>
      </c>
      <c r="BD51" s="586">
        <v>0</v>
      </c>
      <c r="BE51" s="586">
        <v>0</v>
      </c>
      <c r="BF51" s="586">
        <v>0</v>
      </c>
      <c r="BG51" s="586">
        <v>50</v>
      </c>
      <c r="BH51" s="586">
        <v>0</v>
      </c>
      <c r="BI51" s="586">
        <v>0</v>
      </c>
      <c r="BJ51" s="586">
        <v>350</v>
      </c>
      <c r="BK51" s="586">
        <v>0</v>
      </c>
      <c r="BL51" s="586">
        <v>0</v>
      </c>
      <c r="BM51" s="586">
        <v>0</v>
      </c>
      <c r="BN51" s="586">
        <v>0</v>
      </c>
      <c r="BO51" s="586">
        <v>0</v>
      </c>
      <c r="BP51" s="586">
        <v>0</v>
      </c>
      <c r="BQ51" s="586">
        <v>0</v>
      </c>
      <c r="BR51" s="586">
        <v>0</v>
      </c>
      <c r="BS51" s="586">
        <v>0</v>
      </c>
      <c r="BT51" s="586">
        <v>0</v>
      </c>
      <c r="BU51" s="586">
        <v>0</v>
      </c>
      <c r="BV51" s="586">
        <v>0</v>
      </c>
      <c r="BW51" s="586">
        <v>0</v>
      </c>
      <c r="BX51" s="586">
        <v>0</v>
      </c>
      <c r="BY51" s="586">
        <v>0</v>
      </c>
      <c r="BZ51" s="586">
        <v>0</v>
      </c>
      <c r="CA51" s="586">
        <v>0</v>
      </c>
      <c r="CB51" s="586">
        <v>0</v>
      </c>
      <c r="CC51" s="586">
        <v>0</v>
      </c>
      <c r="CD51" s="586">
        <v>0</v>
      </c>
      <c r="CE51" s="586">
        <v>51</v>
      </c>
      <c r="CF51" s="586">
        <v>0</v>
      </c>
      <c r="CG51" s="586">
        <v>0</v>
      </c>
      <c r="CH51" s="586">
        <v>0</v>
      </c>
      <c r="CI51" s="586">
        <v>0</v>
      </c>
      <c r="CJ51" s="586">
        <v>0</v>
      </c>
      <c r="CK51" s="586">
        <v>0</v>
      </c>
      <c r="CL51" s="586">
        <v>0</v>
      </c>
      <c r="CM51" s="586">
        <v>0</v>
      </c>
      <c r="CN51" s="586">
        <v>0</v>
      </c>
      <c r="CO51" s="586">
        <v>0</v>
      </c>
      <c r="CP51" s="586">
        <v>0</v>
      </c>
      <c r="CQ51" s="586">
        <v>0</v>
      </c>
      <c r="CR51" s="586">
        <v>0</v>
      </c>
      <c r="CS51" s="586">
        <v>0</v>
      </c>
      <c r="CT51" s="586">
        <v>0</v>
      </c>
      <c r="CU51" s="586">
        <v>0</v>
      </c>
      <c r="CV51" s="586">
        <v>0</v>
      </c>
      <c r="CW51" s="586">
        <v>0</v>
      </c>
      <c r="CX51" s="586">
        <v>0</v>
      </c>
      <c r="CY51" s="586">
        <v>0</v>
      </c>
      <c r="CZ51" s="586">
        <v>0</v>
      </c>
      <c r="DA51" s="586">
        <v>0</v>
      </c>
      <c r="DB51" s="586">
        <v>0</v>
      </c>
      <c r="DC51" s="586">
        <v>0</v>
      </c>
      <c r="DD51" s="586">
        <v>0</v>
      </c>
      <c r="DE51" s="586">
        <v>0</v>
      </c>
      <c r="DF51" s="586">
        <v>150</v>
      </c>
      <c r="DG51" s="586">
        <v>0</v>
      </c>
      <c r="DH51" s="586">
        <v>0</v>
      </c>
      <c r="DI51" s="586">
        <v>518</v>
      </c>
      <c r="DJ51" s="586">
        <v>0</v>
      </c>
      <c r="DK51" s="586">
        <v>150</v>
      </c>
      <c r="DL51" s="586">
        <v>111</v>
      </c>
      <c r="DM51" s="586">
        <v>0</v>
      </c>
      <c r="DN51" s="586">
        <v>0</v>
      </c>
      <c r="DO51" s="586">
        <v>0</v>
      </c>
      <c r="DP51" s="586">
        <v>0</v>
      </c>
      <c r="DQ51" s="586">
        <v>0</v>
      </c>
      <c r="DR51" s="587">
        <v>9916</v>
      </c>
      <c r="DS51" s="587">
        <v>132</v>
      </c>
      <c r="DT51" s="587">
        <v>0</v>
      </c>
      <c r="DU51" s="587">
        <v>2022</v>
      </c>
      <c r="DV51" s="587">
        <v>1766</v>
      </c>
      <c r="DW51" s="587">
        <v>4500</v>
      </c>
      <c r="DX51" s="587">
        <v>0</v>
      </c>
      <c r="DY51" s="587">
        <v>0</v>
      </c>
      <c r="DZ51" s="587"/>
      <c r="EA51" s="587"/>
      <c r="EB51" s="587"/>
      <c r="EC51" s="587"/>
      <c r="ED51" s="587"/>
      <c r="EE51" s="587"/>
      <c r="EF51" s="587"/>
      <c r="EG51" s="587"/>
      <c r="EH51" s="587"/>
      <c r="EI51" s="587"/>
    </row>
    <row r="52" spans="1:139">
      <c r="A52" s="583" t="s">
        <v>3125</v>
      </c>
      <c r="B52" s="586">
        <v>7363</v>
      </c>
      <c r="C52" s="586">
        <v>3599</v>
      </c>
      <c r="D52" s="586">
        <v>0</v>
      </c>
      <c r="E52" s="586">
        <v>1699</v>
      </c>
      <c r="F52" s="586">
        <v>7636</v>
      </c>
      <c r="G52" s="586">
        <v>0</v>
      </c>
      <c r="H52" s="586">
        <v>28881</v>
      </c>
      <c r="I52" s="586">
        <v>70</v>
      </c>
      <c r="J52" s="586">
        <v>0</v>
      </c>
      <c r="K52" s="586">
        <v>0</v>
      </c>
      <c r="L52" s="586">
        <v>0</v>
      </c>
      <c r="M52" s="586">
        <v>0</v>
      </c>
      <c r="N52" s="586">
        <v>58035</v>
      </c>
      <c r="O52" s="586">
        <v>0</v>
      </c>
      <c r="P52" s="586">
        <v>0</v>
      </c>
      <c r="Q52" s="586">
        <v>0</v>
      </c>
      <c r="R52" s="586">
        <v>0</v>
      </c>
      <c r="S52" s="586">
        <v>0</v>
      </c>
      <c r="T52" s="586">
        <v>0</v>
      </c>
      <c r="U52" s="586">
        <v>0</v>
      </c>
      <c r="V52" s="586">
        <v>0</v>
      </c>
      <c r="W52" s="586">
        <v>0</v>
      </c>
      <c r="X52" s="586">
        <v>0</v>
      </c>
      <c r="Y52" s="586">
        <v>0</v>
      </c>
      <c r="Z52" s="586">
        <v>0</v>
      </c>
      <c r="AA52" s="586">
        <v>0</v>
      </c>
      <c r="AB52" s="586">
        <v>0</v>
      </c>
      <c r="AC52" s="586">
        <v>0</v>
      </c>
      <c r="AD52" s="586">
        <v>0</v>
      </c>
      <c r="AE52" s="586">
        <v>0</v>
      </c>
      <c r="AF52" s="586">
        <v>0</v>
      </c>
      <c r="AG52" s="586">
        <v>0</v>
      </c>
      <c r="AH52" s="586">
        <v>0</v>
      </c>
      <c r="AI52" s="586">
        <v>8832</v>
      </c>
      <c r="AJ52" s="586">
        <v>0</v>
      </c>
      <c r="AK52" s="586">
        <v>0</v>
      </c>
      <c r="AL52" s="586">
        <v>0</v>
      </c>
      <c r="AM52" s="586">
        <v>0</v>
      </c>
      <c r="AN52" s="586">
        <v>0</v>
      </c>
      <c r="AO52" s="586">
        <v>45427</v>
      </c>
      <c r="AP52" s="586">
        <v>6883</v>
      </c>
      <c r="AQ52" s="586">
        <v>3004</v>
      </c>
      <c r="AR52" s="586">
        <v>70</v>
      </c>
      <c r="AS52" s="586">
        <v>0</v>
      </c>
      <c r="AT52" s="586">
        <v>0</v>
      </c>
      <c r="AU52" s="586">
        <v>16392</v>
      </c>
      <c r="AV52" s="586">
        <v>0</v>
      </c>
      <c r="AW52" s="586">
        <v>0</v>
      </c>
      <c r="AX52" s="586">
        <v>0</v>
      </c>
      <c r="AY52" s="586">
        <v>0</v>
      </c>
      <c r="AZ52" s="586">
        <v>0</v>
      </c>
      <c r="BA52" s="586">
        <v>0</v>
      </c>
      <c r="BB52" s="586">
        <v>0</v>
      </c>
      <c r="BC52" s="586">
        <v>0</v>
      </c>
      <c r="BD52" s="586">
        <v>236</v>
      </c>
      <c r="BE52" s="586">
        <v>0</v>
      </c>
      <c r="BF52" s="586">
        <v>0</v>
      </c>
      <c r="BG52" s="586">
        <v>0</v>
      </c>
      <c r="BH52" s="586">
        <v>0</v>
      </c>
      <c r="BI52" s="586">
        <v>0</v>
      </c>
      <c r="BJ52" s="586">
        <v>0</v>
      </c>
      <c r="BK52" s="586">
        <v>0</v>
      </c>
      <c r="BL52" s="586">
        <v>0</v>
      </c>
      <c r="BM52" s="586">
        <v>0</v>
      </c>
      <c r="BN52" s="586">
        <v>0</v>
      </c>
      <c r="BO52" s="586">
        <v>0</v>
      </c>
      <c r="BP52" s="586">
        <v>315</v>
      </c>
      <c r="BQ52" s="586">
        <v>0</v>
      </c>
      <c r="BR52" s="586">
        <v>0</v>
      </c>
      <c r="BS52" s="586">
        <v>0</v>
      </c>
      <c r="BT52" s="586">
        <v>0</v>
      </c>
      <c r="BU52" s="586">
        <v>0</v>
      </c>
      <c r="BV52" s="586">
        <v>0</v>
      </c>
      <c r="BW52" s="586">
        <v>0</v>
      </c>
      <c r="BX52" s="586">
        <v>0</v>
      </c>
      <c r="BY52" s="586">
        <v>0</v>
      </c>
      <c r="BZ52" s="586">
        <v>0</v>
      </c>
      <c r="CA52" s="586">
        <v>0</v>
      </c>
      <c r="CB52" s="586">
        <v>0</v>
      </c>
      <c r="CC52" s="586">
        <v>0</v>
      </c>
      <c r="CD52" s="586">
        <v>0</v>
      </c>
      <c r="CE52" s="586">
        <v>1631</v>
      </c>
      <c r="CF52" s="586">
        <v>0</v>
      </c>
      <c r="CG52" s="586">
        <v>0</v>
      </c>
      <c r="CH52" s="586">
        <v>0</v>
      </c>
      <c r="CI52" s="586">
        <v>0</v>
      </c>
      <c r="CJ52" s="586">
        <v>0</v>
      </c>
      <c r="CK52" s="586">
        <v>0</v>
      </c>
      <c r="CL52" s="586">
        <v>0</v>
      </c>
      <c r="CM52" s="586">
        <v>0</v>
      </c>
      <c r="CN52" s="586">
        <v>0</v>
      </c>
      <c r="CO52" s="586">
        <v>0</v>
      </c>
      <c r="CP52" s="586">
        <v>0</v>
      </c>
      <c r="CQ52" s="586">
        <v>0</v>
      </c>
      <c r="CR52" s="586">
        <v>0</v>
      </c>
      <c r="CS52" s="586">
        <v>0</v>
      </c>
      <c r="CT52" s="586">
        <v>6508</v>
      </c>
      <c r="CU52" s="586">
        <v>0</v>
      </c>
      <c r="CV52" s="586">
        <v>0</v>
      </c>
      <c r="CW52" s="586">
        <v>0</v>
      </c>
      <c r="CX52" s="586">
        <v>0</v>
      </c>
      <c r="CY52" s="586">
        <v>0</v>
      </c>
      <c r="CZ52" s="586">
        <v>0</v>
      </c>
      <c r="DA52" s="586">
        <v>1108</v>
      </c>
      <c r="DB52" s="586">
        <v>0</v>
      </c>
      <c r="DC52" s="586">
        <v>0</v>
      </c>
      <c r="DD52" s="586">
        <v>0</v>
      </c>
      <c r="DE52" s="586">
        <v>0</v>
      </c>
      <c r="DF52" s="586">
        <v>0</v>
      </c>
      <c r="DG52" s="586">
        <v>0</v>
      </c>
      <c r="DH52" s="586">
        <v>0</v>
      </c>
      <c r="DI52" s="586">
        <v>40791</v>
      </c>
      <c r="DJ52" s="586">
        <v>1400</v>
      </c>
      <c r="DK52" s="586">
        <v>11102</v>
      </c>
      <c r="DL52" s="586">
        <v>0</v>
      </c>
      <c r="DM52" s="586">
        <v>16519</v>
      </c>
      <c r="DN52" s="586">
        <v>0</v>
      </c>
      <c r="DO52" s="586">
        <v>0</v>
      </c>
      <c r="DP52" s="586">
        <v>0</v>
      </c>
      <c r="DQ52" s="586">
        <v>0</v>
      </c>
      <c r="DR52" s="587">
        <v>107261</v>
      </c>
      <c r="DS52" s="587">
        <v>481</v>
      </c>
      <c r="DT52" s="587">
        <v>27996</v>
      </c>
      <c r="DU52" s="587">
        <v>117657</v>
      </c>
      <c r="DV52" s="587">
        <v>89821</v>
      </c>
      <c r="DW52" s="587">
        <v>113246</v>
      </c>
      <c r="DX52" s="587">
        <v>0</v>
      </c>
      <c r="DY52" s="587">
        <v>85088</v>
      </c>
      <c r="DZ52" s="587"/>
      <c r="EA52" s="587"/>
      <c r="EB52" s="587"/>
      <c r="EC52" s="587"/>
      <c r="ED52" s="587"/>
      <c r="EE52" s="587"/>
      <c r="EF52" s="587"/>
      <c r="EG52" s="587"/>
      <c r="EH52" s="587"/>
      <c r="EI52" s="587"/>
    </row>
    <row r="53" spans="1:139">
      <c r="A53" s="583" t="s">
        <v>1982</v>
      </c>
      <c r="B53" s="586">
        <v>5306</v>
      </c>
      <c r="C53" s="586">
        <v>5762</v>
      </c>
      <c r="D53" s="586">
        <v>0</v>
      </c>
      <c r="E53" s="586">
        <v>1296</v>
      </c>
      <c r="F53" s="586">
        <v>15100</v>
      </c>
      <c r="G53" s="586">
        <v>0</v>
      </c>
      <c r="H53" s="586">
        <v>0</v>
      </c>
      <c r="I53" s="586">
        <v>0</v>
      </c>
      <c r="J53" s="586">
        <v>0</v>
      </c>
      <c r="K53" s="586">
        <v>0</v>
      </c>
      <c r="L53" s="586">
        <v>0</v>
      </c>
      <c r="M53" s="586">
        <v>0</v>
      </c>
      <c r="N53" s="586">
        <v>19960</v>
      </c>
      <c r="O53" s="586">
        <v>0</v>
      </c>
      <c r="P53" s="586">
        <v>0</v>
      </c>
      <c r="Q53" s="586">
        <v>700</v>
      </c>
      <c r="R53" s="586">
        <v>0</v>
      </c>
      <c r="S53" s="586">
        <v>0</v>
      </c>
      <c r="T53" s="586">
        <v>3053</v>
      </c>
      <c r="U53" s="586">
        <v>0</v>
      </c>
      <c r="V53" s="586">
        <v>0</v>
      </c>
      <c r="W53" s="586">
        <v>40290</v>
      </c>
      <c r="X53" s="586">
        <v>0</v>
      </c>
      <c r="Y53" s="586">
        <v>0</v>
      </c>
      <c r="Z53" s="586">
        <v>0</v>
      </c>
      <c r="AA53" s="586">
        <v>0</v>
      </c>
      <c r="AB53" s="586">
        <v>0</v>
      </c>
      <c r="AC53" s="586">
        <v>0</v>
      </c>
      <c r="AD53" s="586">
        <v>0</v>
      </c>
      <c r="AE53" s="586">
        <v>0</v>
      </c>
      <c r="AF53" s="586">
        <v>0</v>
      </c>
      <c r="AG53" s="586">
        <v>0</v>
      </c>
      <c r="AH53" s="586">
        <v>0</v>
      </c>
      <c r="AI53" s="586">
        <v>0</v>
      </c>
      <c r="AJ53" s="586">
        <v>0</v>
      </c>
      <c r="AK53" s="586">
        <v>0</v>
      </c>
      <c r="AL53" s="586">
        <v>0</v>
      </c>
      <c r="AM53" s="586">
        <v>0</v>
      </c>
      <c r="AN53" s="586">
        <v>0</v>
      </c>
      <c r="AO53" s="586">
        <v>12503</v>
      </c>
      <c r="AP53" s="586">
        <v>2050</v>
      </c>
      <c r="AQ53" s="586">
        <v>0</v>
      </c>
      <c r="AR53" s="586">
        <v>2500</v>
      </c>
      <c r="AS53" s="586">
        <v>0</v>
      </c>
      <c r="AT53" s="586">
        <v>0</v>
      </c>
      <c r="AU53" s="586">
        <v>6413</v>
      </c>
      <c r="AV53" s="586">
        <v>0</v>
      </c>
      <c r="AW53" s="586">
        <v>0</v>
      </c>
      <c r="AX53" s="586">
        <v>579</v>
      </c>
      <c r="AY53" s="586">
        <v>0</v>
      </c>
      <c r="AZ53" s="586">
        <v>0</v>
      </c>
      <c r="BA53" s="586">
        <v>0</v>
      </c>
      <c r="BB53" s="586">
        <v>0</v>
      </c>
      <c r="BC53" s="586">
        <v>0</v>
      </c>
      <c r="BD53" s="586">
        <v>0</v>
      </c>
      <c r="BE53" s="586">
        <v>0</v>
      </c>
      <c r="BF53" s="586">
        <v>0</v>
      </c>
      <c r="BG53" s="586">
        <v>0</v>
      </c>
      <c r="BH53" s="586">
        <v>0</v>
      </c>
      <c r="BI53" s="586">
        <v>0</v>
      </c>
      <c r="BJ53" s="586">
        <v>0</v>
      </c>
      <c r="BK53" s="586">
        <v>0</v>
      </c>
      <c r="BL53" s="586">
        <v>0</v>
      </c>
      <c r="BM53" s="586">
        <v>0</v>
      </c>
      <c r="BN53" s="586">
        <v>0</v>
      </c>
      <c r="BO53" s="586">
        <v>0</v>
      </c>
      <c r="BP53" s="586">
        <v>0</v>
      </c>
      <c r="BQ53" s="586">
        <v>0</v>
      </c>
      <c r="BR53" s="586">
        <v>0</v>
      </c>
      <c r="BS53" s="586">
        <v>0</v>
      </c>
      <c r="BT53" s="586">
        <v>0</v>
      </c>
      <c r="BU53" s="586">
        <v>0</v>
      </c>
      <c r="BV53" s="586">
        <v>0</v>
      </c>
      <c r="BW53" s="586">
        <v>0</v>
      </c>
      <c r="BX53" s="586">
        <v>0</v>
      </c>
      <c r="BY53" s="586">
        <v>0</v>
      </c>
      <c r="BZ53" s="586">
        <v>0</v>
      </c>
      <c r="CA53" s="586">
        <v>0</v>
      </c>
      <c r="CB53" s="586">
        <v>0</v>
      </c>
      <c r="CC53" s="586">
        <v>0</v>
      </c>
      <c r="CD53" s="586">
        <v>0</v>
      </c>
      <c r="CE53" s="586">
        <v>1569</v>
      </c>
      <c r="CF53" s="586">
        <v>0</v>
      </c>
      <c r="CG53" s="586">
        <v>0</v>
      </c>
      <c r="CH53" s="586">
        <v>969</v>
      </c>
      <c r="CI53" s="586">
        <v>0</v>
      </c>
      <c r="CJ53" s="586">
        <v>0</v>
      </c>
      <c r="CK53" s="586">
        <v>0</v>
      </c>
      <c r="CL53" s="586">
        <v>0</v>
      </c>
      <c r="CM53" s="586">
        <v>0</v>
      </c>
      <c r="CN53" s="586">
        <v>0</v>
      </c>
      <c r="CO53" s="586">
        <v>0</v>
      </c>
      <c r="CP53" s="586">
        <v>0</v>
      </c>
      <c r="CQ53" s="586">
        <v>0</v>
      </c>
      <c r="CR53" s="586">
        <v>0</v>
      </c>
      <c r="CS53" s="586">
        <v>0</v>
      </c>
      <c r="CT53" s="586">
        <v>400</v>
      </c>
      <c r="CU53" s="586">
        <v>0</v>
      </c>
      <c r="CV53" s="586">
        <v>0</v>
      </c>
      <c r="CW53" s="586">
        <v>24926</v>
      </c>
      <c r="CX53" s="586">
        <v>717</v>
      </c>
      <c r="CY53" s="586">
        <v>0</v>
      </c>
      <c r="CZ53" s="586">
        <v>0</v>
      </c>
      <c r="DA53" s="586">
        <v>0</v>
      </c>
      <c r="DB53" s="586">
        <v>0</v>
      </c>
      <c r="DC53" s="586">
        <v>0</v>
      </c>
      <c r="DD53" s="586">
        <v>0</v>
      </c>
      <c r="DE53" s="586">
        <v>0</v>
      </c>
      <c r="DF53" s="586">
        <v>0</v>
      </c>
      <c r="DG53" s="586">
        <v>0</v>
      </c>
      <c r="DH53" s="586">
        <v>0</v>
      </c>
      <c r="DI53" s="586">
        <v>16090</v>
      </c>
      <c r="DJ53" s="586">
        <v>0</v>
      </c>
      <c r="DK53" s="586">
        <v>0</v>
      </c>
      <c r="DL53" s="586">
        <v>0</v>
      </c>
      <c r="DM53" s="586">
        <v>0</v>
      </c>
      <c r="DN53" s="586">
        <v>0</v>
      </c>
      <c r="DO53" s="586">
        <v>0</v>
      </c>
      <c r="DP53" s="586">
        <v>0</v>
      </c>
      <c r="DQ53" s="586">
        <v>0</v>
      </c>
      <c r="DR53" s="587">
        <v>69168</v>
      </c>
      <c r="DS53" s="587">
        <v>24040</v>
      </c>
      <c r="DT53" s="587">
        <v>5115</v>
      </c>
      <c r="DU53" s="587">
        <v>61860</v>
      </c>
      <c r="DV53" s="587">
        <v>57186</v>
      </c>
      <c r="DW53" s="587">
        <v>12726</v>
      </c>
      <c r="DX53" s="587">
        <v>-36</v>
      </c>
      <c r="DY53" s="587">
        <v>0</v>
      </c>
      <c r="DZ53" s="587"/>
      <c r="EA53" s="587"/>
      <c r="EB53" s="587"/>
      <c r="EC53" s="587"/>
      <c r="ED53" s="587"/>
      <c r="EE53" s="587"/>
      <c r="EF53" s="587"/>
      <c r="EG53" s="587"/>
      <c r="EH53" s="587"/>
      <c r="EI53" s="587"/>
    </row>
    <row r="54" spans="1:139">
      <c r="A54" s="583" t="s">
        <v>2104</v>
      </c>
      <c r="B54" s="586">
        <v>15971</v>
      </c>
      <c r="C54" s="586">
        <v>0</v>
      </c>
      <c r="D54" s="586">
        <v>0</v>
      </c>
      <c r="E54" s="586">
        <v>2778</v>
      </c>
      <c r="F54" s="586">
        <v>0</v>
      </c>
      <c r="G54" s="586">
        <v>0</v>
      </c>
      <c r="H54" s="586">
        <v>5157</v>
      </c>
      <c r="I54" s="586">
        <v>0</v>
      </c>
      <c r="J54" s="586">
        <v>0</v>
      </c>
      <c r="K54" s="586">
        <v>0</v>
      </c>
      <c r="L54" s="586">
        <v>0</v>
      </c>
      <c r="M54" s="586">
        <v>0</v>
      </c>
      <c r="N54" s="586">
        <v>8724</v>
      </c>
      <c r="O54" s="586">
        <v>0</v>
      </c>
      <c r="P54" s="586">
        <v>0</v>
      </c>
      <c r="Q54" s="586">
        <v>180</v>
      </c>
      <c r="R54" s="586">
        <v>0</v>
      </c>
      <c r="S54" s="586">
        <v>0</v>
      </c>
      <c r="T54" s="586">
        <v>0</v>
      </c>
      <c r="U54" s="586">
        <v>0</v>
      </c>
      <c r="V54" s="586">
        <v>0</v>
      </c>
      <c r="W54" s="586">
        <v>0</v>
      </c>
      <c r="X54" s="586">
        <v>0</v>
      </c>
      <c r="Y54" s="586">
        <v>0</v>
      </c>
      <c r="Z54" s="586">
        <v>0</v>
      </c>
      <c r="AA54" s="586">
        <v>0</v>
      </c>
      <c r="AB54" s="586">
        <v>0</v>
      </c>
      <c r="AC54" s="586">
        <v>0</v>
      </c>
      <c r="AD54" s="586">
        <v>0</v>
      </c>
      <c r="AE54" s="586">
        <v>0</v>
      </c>
      <c r="AF54" s="586">
        <v>0</v>
      </c>
      <c r="AG54" s="586">
        <v>0</v>
      </c>
      <c r="AH54" s="586">
        <v>0</v>
      </c>
      <c r="AI54" s="586">
        <v>11665</v>
      </c>
      <c r="AJ54" s="586">
        <v>0</v>
      </c>
      <c r="AK54" s="586">
        <v>0</v>
      </c>
      <c r="AL54" s="586">
        <v>406</v>
      </c>
      <c r="AM54" s="586">
        <v>0</v>
      </c>
      <c r="AN54" s="586">
        <v>0</v>
      </c>
      <c r="AO54" s="586">
        <v>40550</v>
      </c>
      <c r="AP54" s="586">
        <v>2450</v>
      </c>
      <c r="AQ54" s="586">
        <v>5000</v>
      </c>
      <c r="AR54" s="586">
        <v>0</v>
      </c>
      <c r="AS54" s="586">
        <v>0</v>
      </c>
      <c r="AT54" s="586">
        <v>0</v>
      </c>
      <c r="AU54" s="586">
        <v>22200</v>
      </c>
      <c r="AV54" s="586">
        <v>0</v>
      </c>
      <c r="AW54" s="586">
        <v>0</v>
      </c>
      <c r="AX54" s="586">
        <v>100</v>
      </c>
      <c r="AY54" s="586">
        <v>0</v>
      </c>
      <c r="AZ54" s="586">
        <v>0</v>
      </c>
      <c r="BA54" s="586">
        <v>0</v>
      </c>
      <c r="BB54" s="586">
        <v>0</v>
      </c>
      <c r="BC54" s="586">
        <v>0</v>
      </c>
      <c r="BD54" s="586">
        <v>0</v>
      </c>
      <c r="BE54" s="586">
        <v>0</v>
      </c>
      <c r="BF54" s="586">
        <v>0</v>
      </c>
      <c r="BG54" s="586">
        <v>0</v>
      </c>
      <c r="BH54" s="586">
        <v>0</v>
      </c>
      <c r="BI54" s="586">
        <v>0</v>
      </c>
      <c r="BJ54" s="586">
        <v>0</v>
      </c>
      <c r="BK54" s="586">
        <v>0</v>
      </c>
      <c r="BL54" s="586">
        <v>0</v>
      </c>
      <c r="BM54" s="586">
        <v>75</v>
      </c>
      <c r="BN54" s="586">
        <v>0</v>
      </c>
      <c r="BO54" s="586">
        <v>0</v>
      </c>
      <c r="BP54" s="586">
        <v>1082</v>
      </c>
      <c r="BQ54" s="586">
        <v>0</v>
      </c>
      <c r="BR54" s="586">
        <v>0</v>
      </c>
      <c r="BS54" s="586">
        <v>1365</v>
      </c>
      <c r="BT54" s="586">
        <v>0</v>
      </c>
      <c r="BU54" s="586">
        <v>0</v>
      </c>
      <c r="BV54" s="586">
        <v>30</v>
      </c>
      <c r="BW54" s="586">
        <v>0</v>
      </c>
      <c r="BX54" s="586">
        <v>0</v>
      </c>
      <c r="BY54" s="586">
        <v>0</v>
      </c>
      <c r="BZ54" s="586">
        <v>0</v>
      </c>
      <c r="CA54" s="586">
        <v>0</v>
      </c>
      <c r="CB54" s="586">
        <v>0</v>
      </c>
      <c r="CC54" s="586">
        <v>0</v>
      </c>
      <c r="CD54" s="586">
        <v>0</v>
      </c>
      <c r="CE54" s="586">
        <v>1705</v>
      </c>
      <c r="CF54" s="586">
        <v>0</v>
      </c>
      <c r="CG54" s="586">
        <v>0</v>
      </c>
      <c r="CH54" s="586">
        <v>0</v>
      </c>
      <c r="CI54" s="586">
        <v>0</v>
      </c>
      <c r="CJ54" s="586">
        <v>0</v>
      </c>
      <c r="CK54" s="586">
        <v>0</v>
      </c>
      <c r="CL54" s="586">
        <v>0</v>
      </c>
      <c r="CM54" s="586">
        <v>0</v>
      </c>
      <c r="CN54" s="586">
        <v>0</v>
      </c>
      <c r="CO54" s="586">
        <v>0</v>
      </c>
      <c r="CP54" s="586">
        <v>0</v>
      </c>
      <c r="CQ54" s="586">
        <v>0</v>
      </c>
      <c r="CR54" s="586">
        <v>0</v>
      </c>
      <c r="CS54" s="586">
        <v>0</v>
      </c>
      <c r="CT54" s="586">
        <v>0</v>
      </c>
      <c r="CU54" s="586">
        <v>0</v>
      </c>
      <c r="CV54" s="586">
        <v>0</v>
      </c>
      <c r="CW54" s="586">
        <v>0</v>
      </c>
      <c r="CX54" s="586">
        <v>0</v>
      </c>
      <c r="CY54" s="586">
        <v>15783</v>
      </c>
      <c r="CZ54" s="586">
        <v>0</v>
      </c>
      <c r="DA54" s="586">
        <v>0</v>
      </c>
      <c r="DB54" s="586">
        <v>0</v>
      </c>
      <c r="DC54" s="586">
        <v>0</v>
      </c>
      <c r="DD54" s="586">
        <v>0</v>
      </c>
      <c r="DE54" s="586">
        <v>0</v>
      </c>
      <c r="DF54" s="586">
        <v>0</v>
      </c>
      <c r="DG54" s="586">
        <v>0</v>
      </c>
      <c r="DH54" s="586">
        <v>0</v>
      </c>
      <c r="DI54" s="586">
        <v>9155</v>
      </c>
      <c r="DJ54" s="586">
        <v>0</v>
      </c>
      <c r="DK54" s="586">
        <v>0</v>
      </c>
      <c r="DL54" s="586">
        <v>475</v>
      </c>
      <c r="DM54" s="586">
        <v>0</v>
      </c>
      <c r="DN54" s="586">
        <v>0</v>
      </c>
      <c r="DO54" s="586">
        <v>0</v>
      </c>
      <c r="DP54" s="586">
        <v>0</v>
      </c>
      <c r="DQ54" s="586">
        <v>0</v>
      </c>
      <c r="DR54" s="587">
        <v>37790</v>
      </c>
      <c r="DS54" s="587">
        <v>20783</v>
      </c>
      <c r="DT54" s="587">
        <v>17338</v>
      </c>
      <c r="DU54" s="587">
        <v>48157</v>
      </c>
      <c r="DV54" s="587">
        <v>48157</v>
      </c>
      <c r="DW54" s="587">
        <v>142452</v>
      </c>
      <c r="DX54" s="587">
        <v>-781</v>
      </c>
      <c r="DY54" s="587">
        <v>0</v>
      </c>
      <c r="DZ54" s="587"/>
      <c r="EA54" s="587"/>
      <c r="EB54" s="587"/>
      <c r="EC54" s="587"/>
      <c r="ED54" s="587"/>
      <c r="EE54" s="587"/>
      <c r="EF54" s="587"/>
      <c r="EG54" s="587"/>
      <c r="EH54" s="587"/>
      <c r="EI54" s="587"/>
    </row>
    <row r="55" spans="1:139">
      <c r="A55" s="583" t="s">
        <v>2693</v>
      </c>
      <c r="B55" s="586">
        <v>6754</v>
      </c>
      <c r="C55" s="586">
        <v>23447</v>
      </c>
      <c r="D55" s="586">
        <v>0</v>
      </c>
      <c r="E55" s="586">
        <v>6368</v>
      </c>
      <c r="F55" s="586">
        <v>6399</v>
      </c>
      <c r="G55" s="586">
        <v>0</v>
      </c>
      <c r="H55" s="586">
        <v>0</v>
      </c>
      <c r="I55" s="586">
        <v>0</v>
      </c>
      <c r="J55" s="586">
        <v>0</v>
      </c>
      <c r="K55" s="586">
        <v>0</v>
      </c>
      <c r="L55" s="586">
        <v>0</v>
      </c>
      <c r="M55" s="586">
        <v>163</v>
      </c>
      <c r="N55" s="586">
        <v>52446</v>
      </c>
      <c r="O55" s="586">
        <v>0</v>
      </c>
      <c r="P55" s="586">
        <v>0</v>
      </c>
      <c r="Q55" s="586">
        <v>660</v>
      </c>
      <c r="R55" s="586">
        <v>0</v>
      </c>
      <c r="S55" s="586">
        <v>0</v>
      </c>
      <c r="T55" s="586">
        <v>0</v>
      </c>
      <c r="U55" s="586">
        <v>0</v>
      </c>
      <c r="V55" s="586">
        <v>0</v>
      </c>
      <c r="W55" s="586">
        <v>7500</v>
      </c>
      <c r="X55" s="586">
        <v>0</v>
      </c>
      <c r="Y55" s="586">
        <v>0</v>
      </c>
      <c r="Z55" s="586">
        <v>0</v>
      </c>
      <c r="AA55" s="586">
        <v>0</v>
      </c>
      <c r="AB55" s="586">
        <v>0</v>
      </c>
      <c r="AC55" s="586">
        <v>0</v>
      </c>
      <c r="AD55" s="586">
        <v>0</v>
      </c>
      <c r="AE55" s="586">
        <v>0</v>
      </c>
      <c r="AF55" s="586">
        <v>0</v>
      </c>
      <c r="AG55" s="586">
        <v>0</v>
      </c>
      <c r="AH55" s="586">
        <v>0</v>
      </c>
      <c r="AI55" s="586">
        <v>1960</v>
      </c>
      <c r="AJ55" s="586">
        <v>0</v>
      </c>
      <c r="AK55" s="586">
        <v>5568</v>
      </c>
      <c r="AL55" s="586">
        <v>0</v>
      </c>
      <c r="AM55" s="586">
        <v>0</v>
      </c>
      <c r="AN55" s="586">
        <v>0</v>
      </c>
      <c r="AO55" s="586">
        <v>28684</v>
      </c>
      <c r="AP55" s="586">
        <v>3507</v>
      </c>
      <c r="AQ55" s="586">
        <v>1777</v>
      </c>
      <c r="AR55" s="586">
        <v>980</v>
      </c>
      <c r="AS55" s="586">
        <v>0</v>
      </c>
      <c r="AT55" s="586">
        <v>0</v>
      </c>
      <c r="AU55" s="586">
        <v>5459</v>
      </c>
      <c r="AV55" s="586">
        <v>0</v>
      </c>
      <c r="AW55" s="586">
        <v>24</v>
      </c>
      <c r="AX55" s="586">
        <v>2561</v>
      </c>
      <c r="AY55" s="586">
        <v>332</v>
      </c>
      <c r="AZ55" s="586">
        <v>0</v>
      </c>
      <c r="BA55" s="586">
        <v>0</v>
      </c>
      <c r="BB55" s="586">
        <v>0</v>
      </c>
      <c r="BC55" s="586">
        <v>0</v>
      </c>
      <c r="BD55" s="586">
        <v>0</v>
      </c>
      <c r="BE55" s="586">
        <v>0</v>
      </c>
      <c r="BF55" s="586">
        <v>0</v>
      </c>
      <c r="BG55" s="586">
        <v>0</v>
      </c>
      <c r="BH55" s="586">
        <v>0</v>
      </c>
      <c r="BI55" s="586">
        <v>0</v>
      </c>
      <c r="BJ55" s="586">
        <v>0</v>
      </c>
      <c r="BK55" s="586">
        <v>0</v>
      </c>
      <c r="BL55" s="586">
        <v>0</v>
      </c>
      <c r="BM55" s="586">
        <v>0</v>
      </c>
      <c r="BN55" s="586">
        <v>0</v>
      </c>
      <c r="BO55" s="586">
        <v>0</v>
      </c>
      <c r="BP55" s="586">
        <v>9778</v>
      </c>
      <c r="BQ55" s="586">
        <v>0</v>
      </c>
      <c r="BR55" s="586">
        <v>0</v>
      </c>
      <c r="BS55" s="586">
        <v>0</v>
      </c>
      <c r="BT55" s="586">
        <v>0</v>
      </c>
      <c r="BU55" s="586">
        <v>0</v>
      </c>
      <c r="BV55" s="586">
        <v>258</v>
      </c>
      <c r="BW55" s="586">
        <v>0</v>
      </c>
      <c r="BX55" s="586">
        <v>0</v>
      </c>
      <c r="BY55" s="586">
        <v>0</v>
      </c>
      <c r="BZ55" s="586">
        <v>0</v>
      </c>
      <c r="CA55" s="586">
        <v>0</v>
      </c>
      <c r="CB55" s="586">
        <v>0</v>
      </c>
      <c r="CC55" s="586">
        <v>0</v>
      </c>
      <c r="CD55" s="586">
        <v>0</v>
      </c>
      <c r="CE55" s="586">
        <v>0</v>
      </c>
      <c r="CF55" s="586">
        <v>0</v>
      </c>
      <c r="CG55" s="586">
        <v>0</v>
      </c>
      <c r="CH55" s="586">
        <v>0</v>
      </c>
      <c r="CI55" s="586">
        <v>0</v>
      </c>
      <c r="CJ55" s="586">
        <v>0</v>
      </c>
      <c r="CK55" s="586">
        <v>0</v>
      </c>
      <c r="CL55" s="586">
        <v>0</v>
      </c>
      <c r="CM55" s="586">
        <v>0</v>
      </c>
      <c r="CN55" s="586">
        <v>14095</v>
      </c>
      <c r="CO55" s="586">
        <v>0</v>
      </c>
      <c r="CP55" s="586">
        <v>0</v>
      </c>
      <c r="CQ55" s="586">
        <v>0</v>
      </c>
      <c r="CR55" s="586">
        <v>0</v>
      </c>
      <c r="CS55" s="586">
        <v>0</v>
      </c>
      <c r="CT55" s="586">
        <v>5039</v>
      </c>
      <c r="CU55" s="586">
        <v>5175</v>
      </c>
      <c r="CV55" s="586">
        <v>0</v>
      </c>
      <c r="CW55" s="586">
        <v>69990</v>
      </c>
      <c r="CX55" s="586">
        <v>36171</v>
      </c>
      <c r="CY55" s="586">
        <v>920</v>
      </c>
      <c r="CZ55" s="586">
        <v>0</v>
      </c>
      <c r="DA55" s="586">
        <v>0</v>
      </c>
      <c r="DB55" s="586">
        <v>0</v>
      </c>
      <c r="DC55" s="586">
        <v>0</v>
      </c>
      <c r="DD55" s="586">
        <v>0</v>
      </c>
      <c r="DE55" s="586">
        <v>0</v>
      </c>
      <c r="DF55" s="586">
        <v>3743</v>
      </c>
      <c r="DG55" s="586">
        <v>0</v>
      </c>
      <c r="DH55" s="586">
        <v>0</v>
      </c>
      <c r="DI55" s="586">
        <v>22755</v>
      </c>
      <c r="DJ55" s="586">
        <v>0</v>
      </c>
      <c r="DK55" s="586">
        <v>2164</v>
      </c>
      <c r="DL55" s="586">
        <v>0</v>
      </c>
      <c r="DM55" s="586">
        <v>0</v>
      </c>
      <c r="DN55" s="586">
        <v>0</v>
      </c>
      <c r="DO55" s="586">
        <v>0</v>
      </c>
      <c r="DP55" s="586">
        <v>0</v>
      </c>
      <c r="DQ55" s="586">
        <v>0</v>
      </c>
      <c r="DR55" s="587">
        <v>131614</v>
      </c>
      <c r="DS55" s="587">
        <v>23638</v>
      </c>
      <c r="DT55" s="587">
        <v>23706</v>
      </c>
      <c r="DU55" s="587">
        <v>135103</v>
      </c>
      <c r="DV55" s="587">
        <v>95163</v>
      </c>
      <c r="DW55" s="587">
        <v>134944</v>
      </c>
      <c r="DX55" s="587">
        <v>-5475</v>
      </c>
      <c r="DY55" s="587">
        <v>-1246</v>
      </c>
      <c r="DZ55" s="587"/>
      <c r="EA55" s="587"/>
      <c r="EB55" s="587"/>
      <c r="EC55" s="587"/>
      <c r="ED55" s="587"/>
      <c r="EE55" s="587"/>
      <c r="EF55" s="587"/>
      <c r="EG55" s="587"/>
      <c r="EH55" s="587"/>
      <c r="EI55" s="587"/>
    </row>
    <row r="56" spans="1:139">
      <c r="A56" s="583" t="s">
        <v>2018</v>
      </c>
      <c r="B56" s="586">
        <v>342</v>
      </c>
      <c r="C56" s="586">
        <v>0</v>
      </c>
      <c r="D56" s="586">
        <v>0</v>
      </c>
      <c r="E56" s="586">
        <v>13896.2</v>
      </c>
      <c r="F56" s="586">
        <v>0</v>
      </c>
      <c r="G56" s="586">
        <v>0</v>
      </c>
      <c r="H56" s="586">
        <v>995.8</v>
      </c>
      <c r="I56" s="586">
        <v>0</v>
      </c>
      <c r="J56" s="586">
        <v>0</v>
      </c>
      <c r="K56" s="586">
        <v>1000</v>
      </c>
      <c r="L56" s="586">
        <v>0</v>
      </c>
      <c r="M56" s="586">
        <v>0</v>
      </c>
      <c r="N56" s="586">
        <v>36190.400000000001</v>
      </c>
      <c r="O56" s="586">
        <v>0</v>
      </c>
      <c r="P56" s="586">
        <v>0</v>
      </c>
      <c r="Q56" s="586">
        <v>250</v>
      </c>
      <c r="R56" s="586">
        <v>0</v>
      </c>
      <c r="S56" s="586">
        <v>0</v>
      </c>
      <c r="T56" s="586">
        <v>3257.4</v>
      </c>
      <c r="U56" s="586">
        <v>0</v>
      </c>
      <c r="V56" s="586">
        <v>0</v>
      </c>
      <c r="W56" s="586">
        <v>30</v>
      </c>
      <c r="X56" s="586">
        <v>25</v>
      </c>
      <c r="Y56" s="586">
        <v>0</v>
      </c>
      <c r="Z56" s="586">
        <v>0</v>
      </c>
      <c r="AA56" s="586">
        <v>0</v>
      </c>
      <c r="AB56" s="586">
        <v>0</v>
      </c>
      <c r="AC56" s="586">
        <v>0</v>
      </c>
      <c r="AD56" s="586">
        <v>0</v>
      </c>
      <c r="AE56" s="586">
        <v>0</v>
      </c>
      <c r="AF56" s="586">
        <v>0</v>
      </c>
      <c r="AG56" s="586">
        <v>0</v>
      </c>
      <c r="AH56" s="586">
        <v>0</v>
      </c>
      <c r="AI56" s="586">
        <v>284</v>
      </c>
      <c r="AJ56" s="586">
        <v>2591</v>
      </c>
      <c r="AK56" s="586">
        <v>0</v>
      </c>
      <c r="AL56" s="586">
        <v>0</v>
      </c>
      <c r="AM56" s="586">
        <v>0</v>
      </c>
      <c r="AN56" s="586">
        <v>0</v>
      </c>
      <c r="AO56" s="586">
        <v>46735.6</v>
      </c>
      <c r="AP56" s="586">
        <v>3675</v>
      </c>
      <c r="AQ56" s="586">
        <v>2500</v>
      </c>
      <c r="AR56" s="586">
        <v>6789.88</v>
      </c>
      <c r="AS56" s="586">
        <v>0</v>
      </c>
      <c r="AT56" s="586">
        <v>0</v>
      </c>
      <c r="AU56" s="586">
        <v>251</v>
      </c>
      <c r="AV56" s="586">
        <v>0</v>
      </c>
      <c r="AW56" s="586">
        <v>0</v>
      </c>
      <c r="AX56" s="586">
        <v>27599</v>
      </c>
      <c r="AY56" s="586">
        <v>0</v>
      </c>
      <c r="AZ56" s="586">
        <v>0</v>
      </c>
      <c r="BA56" s="586">
        <v>165</v>
      </c>
      <c r="BB56" s="586">
        <v>0</v>
      </c>
      <c r="BC56" s="586">
        <v>0</v>
      </c>
      <c r="BD56" s="586">
        <v>0</v>
      </c>
      <c r="BE56" s="586">
        <v>0</v>
      </c>
      <c r="BF56" s="586">
        <v>0</v>
      </c>
      <c r="BG56" s="586">
        <v>106.5</v>
      </c>
      <c r="BH56" s="586">
        <v>0</v>
      </c>
      <c r="BI56" s="586">
        <v>0</v>
      </c>
      <c r="BJ56" s="586">
        <v>4243</v>
      </c>
      <c r="BK56" s="586">
        <v>0</v>
      </c>
      <c r="BL56" s="586">
        <v>0</v>
      </c>
      <c r="BM56" s="586">
        <v>0</v>
      </c>
      <c r="BN56" s="586">
        <v>0</v>
      </c>
      <c r="BO56" s="586">
        <v>0</v>
      </c>
      <c r="BP56" s="586">
        <v>8995</v>
      </c>
      <c r="BQ56" s="586">
        <v>0</v>
      </c>
      <c r="BR56" s="586">
        <v>0</v>
      </c>
      <c r="BS56" s="586">
        <v>0</v>
      </c>
      <c r="BT56" s="586">
        <v>0</v>
      </c>
      <c r="BU56" s="586">
        <v>0</v>
      </c>
      <c r="BV56" s="586">
        <v>125</v>
      </c>
      <c r="BW56" s="586">
        <v>0</v>
      </c>
      <c r="BX56" s="586">
        <v>0</v>
      </c>
      <c r="BY56" s="586">
        <v>0</v>
      </c>
      <c r="BZ56" s="586">
        <v>0</v>
      </c>
      <c r="CA56" s="586">
        <v>0</v>
      </c>
      <c r="CB56" s="586">
        <v>1096</v>
      </c>
      <c r="CC56" s="586">
        <v>0</v>
      </c>
      <c r="CD56" s="586">
        <v>0</v>
      </c>
      <c r="CE56" s="586">
        <v>1902</v>
      </c>
      <c r="CF56" s="586">
        <v>0</v>
      </c>
      <c r="CG56" s="586">
        <v>0</v>
      </c>
      <c r="CH56" s="586">
        <v>5811</v>
      </c>
      <c r="CI56" s="586">
        <v>0</v>
      </c>
      <c r="CJ56" s="586">
        <v>0</v>
      </c>
      <c r="CK56" s="586">
        <v>0</v>
      </c>
      <c r="CL56" s="586">
        <v>0</v>
      </c>
      <c r="CM56" s="586">
        <v>0</v>
      </c>
      <c r="CN56" s="586">
        <v>0</v>
      </c>
      <c r="CO56" s="586">
        <v>0</v>
      </c>
      <c r="CP56" s="586">
        <v>0</v>
      </c>
      <c r="CQ56" s="586">
        <v>0</v>
      </c>
      <c r="CR56" s="586">
        <v>0</v>
      </c>
      <c r="CS56" s="586">
        <v>0</v>
      </c>
      <c r="CT56" s="586">
        <v>0</v>
      </c>
      <c r="CU56" s="586">
        <v>0</v>
      </c>
      <c r="CV56" s="586">
        <v>0</v>
      </c>
      <c r="CW56" s="586">
        <v>9840.5</v>
      </c>
      <c r="CX56" s="586">
        <v>0</v>
      </c>
      <c r="CY56" s="586">
        <v>0</v>
      </c>
      <c r="CZ56" s="586">
        <v>2025.4</v>
      </c>
      <c r="DA56" s="586">
        <v>0</v>
      </c>
      <c r="DB56" s="586">
        <v>0</v>
      </c>
      <c r="DC56" s="586">
        <v>0</v>
      </c>
      <c r="DD56" s="586">
        <v>0</v>
      </c>
      <c r="DE56" s="586">
        <v>0</v>
      </c>
      <c r="DF56" s="586">
        <v>0</v>
      </c>
      <c r="DG56" s="586">
        <v>0</v>
      </c>
      <c r="DH56" s="586">
        <v>0</v>
      </c>
      <c r="DI56" s="586">
        <v>890.7</v>
      </c>
      <c r="DJ56" s="586">
        <v>0</v>
      </c>
      <c r="DK56" s="586">
        <v>0</v>
      </c>
      <c r="DL56" s="586">
        <v>255</v>
      </c>
      <c r="DM56" s="586">
        <v>0</v>
      </c>
      <c r="DN56" s="586">
        <v>0</v>
      </c>
      <c r="DO56" s="586">
        <v>0</v>
      </c>
      <c r="DP56" s="586">
        <v>0</v>
      </c>
      <c r="DQ56" s="586">
        <v>0</v>
      </c>
      <c r="DR56" s="587">
        <v>119982</v>
      </c>
      <c r="DS56" s="587">
        <v>4720</v>
      </c>
      <c r="DT56" s="587">
        <v>25471</v>
      </c>
      <c r="DU56" s="587">
        <v>29169</v>
      </c>
      <c r="DV56" s="587">
        <v>24249</v>
      </c>
      <c r="DW56" s="587">
        <v>184643</v>
      </c>
      <c r="DX56" s="587">
        <v>0</v>
      </c>
      <c r="DY56" s="587">
        <v>0</v>
      </c>
      <c r="DZ56" s="587"/>
      <c r="EA56" s="587"/>
      <c r="EB56" s="587"/>
      <c r="EC56" s="587"/>
      <c r="ED56" s="587"/>
      <c r="EE56" s="587"/>
      <c r="EF56" s="587"/>
      <c r="EG56" s="587"/>
      <c r="EH56" s="587"/>
      <c r="EI56" s="587"/>
    </row>
    <row r="57" spans="1:139">
      <c r="A57" s="583" t="s">
        <v>2219</v>
      </c>
      <c r="B57" s="586">
        <v>2702</v>
      </c>
      <c r="C57" s="586">
        <v>0</v>
      </c>
      <c r="D57" s="586">
        <v>0</v>
      </c>
      <c r="E57" s="586">
        <v>3087</v>
      </c>
      <c r="F57" s="586">
        <v>0</v>
      </c>
      <c r="G57" s="586">
        <v>0</v>
      </c>
      <c r="H57" s="586">
        <v>29125</v>
      </c>
      <c r="I57" s="586">
        <v>0</v>
      </c>
      <c r="J57" s="586">
        <v>0</v>
      </c>
      <c r="K57" s="586">
        <v>0</v>
      </c>
      <c r="L57" s="586">
        <v>0</v>
      </c>
      <c r="M57" s="586">
        <v>0</v>
      </c>
      <c r="N57" s="586">
        <v>57863</v>
      </c>
      <c r="O57" s="586">
        <v>0</v>
      </c>
      <c r="P57" s="586">
        <v>0</v>
      </c>
      <c r="Q57" s="586">
        <v>213</v>
      </c>
      <c r="R57" s="586">
        <v>0</v>
      </c>
      <c r="S57" s="586">
        <v>0</v>
      </c>
      <c r="T57" s="586">
        <v>38</v>
      </c>
      <c r="U57" s="586">
        <v>0</v>
      </c>
      <c r="V57" s="586">
        <v>0</v>
      </c>
      <c r="W57" s="586">
        <v>0</v>
      </c>
      <c r="X57" s="586">
        <v>0</v>
      </c>
      <c r="Y57" s="586">
        <v>0</v>
      </c>
      <c r="Z57" s="586">
        <v>0</v>
      </c>
      <c r="AA57" s="586">
        <v>0</v>
      </c>
      <c r="AB57" s="586">
        <v>0</v>
      </c>
      <c r="AC57" s="586">
        <v>1072</v>
      </c>
      <c r="AD57" s="586">
        <v>0</v>
      </c>
      <c r="AE57" s="586">
        <v>0</v>
      </c>
      <c r="AF57" s="586">
        <v>0</v>
      </c>
      <c r="AG57" s="586">
        <v>0</v>
      </c>
      <c r="AH57" s="586">
        <v>0</v>
      </c>
      <c r="AI57" s="586">
        <v>9723</v>
      </c>
      <c r="AJ57" s="586">
        <v>0</v>
      </c>
      <c r="AK57" s="586">
        <v>0</v>
      </c>
      <c r="AL57" s="586">
        <v>0</v>
      </c>
      <c r="AM57" s="586">
        <v>0</v>
      </c>
      <c r="AN57" s="586">
        <v>0</v>
      </c>
      <c r="AO57" s="586">
        <v>6022</v>
      </c>
      <c r="AP57" s="586">
        <v>0</v>
      </c>
      <c r="AQ57" s="586">
        <v>0</v>
      </c>
      <c r="AR57" s="586">
        <v>19</v>
      </c>
      <c r="AS57" s="586">
        <v>0</v>
      </c>
      <c r="AT57" s="586">
        <v>0</v>
      </c>
      <c r="AU57" s="586">
        <v>440</v>
      </c>
      <c r="AV57" s="586">
        <v>42</v>
      </c>
      <c r="AW57" s="586">
        <v>0</v>
      </c>
      <c r="AX57" s="586">
        <v>704</v>
      </c>
      <c r="AY57" s="586">
        <v>0</v>
      </c>
      <c r="AZ57" s="586">
        <v>0</v>
      </c>
      <c r="BA57" s="586">
        <v>0</v>
      </c>
      <c r="BB57" s="586">
        <v>0</v>
      </c>
      <c r="BC57" s="586">
        <v>0</v>
      </c>
      <c r="BD57" s="586">
        <v>0</v>
      </c>
      <c r="BE57" s="586">
        <v>0</v>
      </c>
      <c r="BF57" s="586">
        <v>0</v>
      </c>
      <c r="BG57" s="586">
        <v>23</v>
      </c>
      <c r="BH57" s="586">
        <v>0</v>
      </c>
      <c r="BI57" s="586">
        <v>0</v>
      </c>
      <c r="BJ57" s="586">
        <v>19684</v>
      </c>
      <c r="BK57" s="586">
        <v>0</v>
      </c>
      <c r="BL57" s="586">
        <v>0</v>
      </c>
      <c r="BM57" s="586">
        <v>450</v>
      </c>
      <c r="BN57" s="586">
        <v>0</v>
      </c>
      <c r="BO57" s="586">
        <v>0</v>
      </c>
      <c r="BP57" s="586">
        <v>130</v>
      </c>
      <c r="BQ57" s="586">
        <v>0</v>
      </c>
      <c r="BR57" s="586">
        <v>0</v>
      </c>
      <c r="BS57" s="586">
        <v>123</v>
      </c>
      <c r="BT57" s="586">
        <v>0</v>
      </c>
      <c r="BU57" s="586">
        <v>0</v>
      </c>
      <c r="BV57" s="586">
        <v>0</v>
      </c>
      <c r="BW57" s="586">
        <v>0</v>
      </c>
      <c r="BX57" s="586">
        <v>0</v>
      </c>
      <c r="BY57" s="586">
        <v>0</v>
      </c>
      <c r="BZ57" s="586">
        <v>0</v>
      </c>
      <c r="CA57" s="586">
        <v>0</v>
      </c>
      <c r="CB57" s="586">
        <v>0</v>
      </c>
      <c r="CC57" s="586">
        <v>0</v>
      </c>
      <c r="CD57" s="586">
        <v>0</v>
      </c>
      <c r="CE57" s="586">
        <v>2508</v>
      </c>
      <c r="CF57" s="586">
        <v>0</v>
      </c>
      <c r="CG57" s="586">
        <v>0</v>
      </c>
      <c r="CH57" s="586">
        <v>14008</v>
      </c>
      <c r="CI57" s="586">
        <v>0</v>
      </c>
      <c r="CJ57" s="586">
        <v>0</v>
      </c>
      <c r="CK57" s="586">
        <v>0</v>
      </c>
      <c r="CL57" s="586">
        <v>0</v>
      </c>
      <c r="CM57" s="586">
        <v>0</v>
      </c>
      <c r="CN57" s="586">
        <v>604</v>
      </c>
      <c r="CO57" s="586">
        <v>0</v>
      </c>
      <c r="CP57" s="586">
        <v>0</v>
      </c>
      <c r="CQ57" s="586">
        <v>0</v>
      </c>
      <c r="CR57" s="586">
        <v>0</v>
      </c>
      <c r="CS57" s="586">
        <v>0</v>
      </c>
      <c r="CT57" s="586">
        <v>4578</v>
      </c>
      <c r="CU57" s="586">
        <v>0</v>
      </c>
      <c r="CV57" s="586">
        <v>0</v>
      </c>
      <c r="CW57" s="586">
        <v>3223</v>
      </c>
      <c r="CX57" s="586">
        <v>0</v>
      </c>
      <c r="CY57" s="586">
        <v>0</v>
      </c>
      <c r="CZ57" s="586">
        <v>11076</v>
      </c>
      <c r="DA57" s="586">
        <v>0</v>
      </c>
      <c r="DB57" s="586">
        <v>0</v>
      </c>
      <c r="DC57" s="586">
        <v>0</v>
      </c>
      <c r="DD57" s="586">
        <v>0</v>
      </c>
      <c r="DE57" s="586">
        <v>0</v>
      </c>
      <c r="DF57" s="586">
        <v>0</v>
      </c>
      <c r="DG57" s="586">
        <v>0</v>
      </c>
      <c r="DH57" s="586">
        <v>0</v>
      </c>
      <c r="DI57" s="586">
        <v>15308</v>
      </c>
      <c r="DJ57" s="586">
        <v>714</v>
      </c>
      <c r="DK57" s="586">
        <v>0</v>
      </c>
      <c r="DL57" s="586">
        <v>0</v>
      </c>
      <c r="DM57" s="586">
        <v>0</v>
      </c>
      <c r="DN57" s="586">
        <v>0</v>
      </c>
      <c r="DO57" s="586">
        <v>0</v>
      </c>
      <c r="DP57" s="586">
        <v>0</v>
      </c>
      <c r="DQ57" s="586">
        <v>0</v>
      </c>
      <c r="DR57" s="587">
        <v>110479</v>
      </c>
      <c r="DS57" s="587">
        <v>0</v>
      </c>
      <c r="DT57" s="587">
        <v>0</v>
      </c>
      <c r="DU57" s="587">
        <v>73000</v>
      </c>
      <c r="DV57" s="587">
        <v>60000</v>
      </c>
      <c r="DW57" s="587">
        <v>82454</v>
      </c>
      <c r="DX57" s="587">
        <v>-2000</v>
      </c>
      <c r="DY57" s="587">
        <v>11700</v>
      </c>
      <c r="DZ57" s="587"/>
      <c r="EA57" s="587"/>
      <c r="EB57" s="587"/>
      <c r="EC57" s="587"/>
      <c r="ED57" s="587"/>
      <c r="EE57" s="587"/>
      <c r="EF57" s="587"/>
      <c r="EG57" s="587"/>
      <c r="EH57" s="587"/>
      <c r="EI57" s="587"/>
    </row>
    <row r="58" spans="1:139">
      <c r="A58" s="583" t="s">
        <v>2063</v>
      </c>
      <c r="B58" s="586">
        <v>7909.21</v>
      </c>
      <c r="C58" s="586">
        <v>10246.120000000001</v>
      </c>
      <c r="D58" s="586">
        <v>0</v>
      </c>
      <c r="E58" s="586">
        <v>0</v>
      </c>
      <c r="F58" s="586">
        <v>6260.79</v>
      </c>
      <c r="G58" s="586">
        <v>0</v>
      </c>
      <c r="H58" s="586">
        <v>10254.879999999999</v>
      </c>
      <c r="I58" s="586">
        <v>0</v>
      </c>
      <c r="J58" s="586">
        <v>0</v>
      </c>
      <c r="K58" s="586">
        <v>0</v>
      </c>
      <c r="L58" s="586">
        <v>0</v>
      </c>
      <c r="M58" s="586">
        <v>0</v>
      </c>
      <c r="N58" s="586">
        <v>114397.11</v>
      </c>
      <c r="O58" s="586">
        <v>0</v>
      </c>
      <c r="P58" s="586">
        <v>0</v>
      </c>
      <c r="Q58" s="586">
        <v>2600.35</v>
      </c>
      <c r="R58" s="586">
        <v>0</v>
      </c>
      <c r="S58" s="586">
        <v>0</v>
      </c>
      <c r="T58" s="586">
        <v>1000</v>
      </c>
      <c r="U58" s="586">
        <v>0</v>
      </c>
      <c r="V58" s="586">
        <v>0</v>
      </c>
      <c r="W58" s="586">
        <v>0</v>
      </c>
      <c r="X58" s="586">
        <v>0</v>
      </c>
      <c r="Y58" s="586">
        <v>0</v>
      </c>
      <c r="Z58" s="586">
        <v>0</v>
      </c>
      <c r="AA58" s="586">
        <v>0</v>
      </c>
      <c r="AB58" s="586">
        <v>0</v>
      </c>
      <c r="AC58" s="586">
        <v>0</v>
      </c>
      <c r="AD58" s="586">
        <v>0</v>
      </c>
      <c r="AE58" s="586">
        <v>0</v>
      </c>
      <c r="AF58" s="586">
        <v>0</v>
      </c>
      <c r="AG58" s="586">
        <v>0</v>
      </c>
      <c r="AH58" s="586">
        <v>0</v>
      </c>
      <c r="AI58" s="586">
        <v>6434</v>
      </c>
      <c r="AJ58" s="586">
        <v>0</v>
      </c>
      <c r="AK58" s="586">
        <v>0</v>
      </c>
      <c r="AL58" s="586">
        <v>0</v>
      </c>
      <c r="AM58" s="586">
        <v>0</v>
      </c>
      <c r="AN58" s="586">
        <v>0</v>
      </c>
      <c r="AO58" s="586">
        <v>1469.14</v>
      </c>
      <c r="AP58" s="586">
        <v>7103.79</v>
      </c>
      <c r="AQ58" s="586">
        <v>0</v>
      </c>
      <c r="AR58" s="586">
        <v>0</v>
      </c>
      <c r="AS58" s="586">
        <v>0</v>
      </c>
      <c r="AT58" s="586">
        <v>0</v>
      </c>
      <c r="AU58" s="586">
        <v>1688.26</v>
      </c>
      <c r="AV58" s="586">
        <v>733.17</v>
      </c>
      <c r="AW58" s="586">
        <v>0</v>
      </c>
      <c r="AX58" s="586">
        <v>2662.1</v>
      </c>
      <c r="AY58" s="586">
        <v>0</v>
      </c>
      <c r="AZ58" s="586">
        <v>0</v>
      </c>
      <c r="BA58" s="586">
        <v>0</v>
      </c>
      <c r="BB58" s="586">
        <v>0</v>
      </c>
      <c r="BC58" s="586">
        <v>0</v>
      </c>
      <c r="BD58" s="586">
        <v>300</v>
      </c>
      <c r="BE58" s="586">
        <v>0</v>
      </c>
      <c r="BF58" s="586">
        <v>0</v>
      </c>
      <c r="BG58" s="586">
        <v>813.66</v>
      </c>
      <c r="BH58" s="586">
        <v>0</v>
      </c>
      <c r="BI58" s="586">
        <v>0</v>
      </c>
      <c r="BJ58" s="586">
        <v>0</v>
      </c>
      <c r="BK58" s="586">
        <v>0</v>
      </c>
      <c r="BL58" s="586">
        <v>0</v>
      </c>
      <c r="BM58" s="586">
        <v>468.47</v>
      </c>
      <c r="BN58" s="586">
        <v>0</v>
      </c>
      <c r="BO58" s="586">
        <v>0</v>
      </c>
      <c r="BP58" s="586">
        <v>3113.09</v>
      </c>
      <c r="BQ58" s="586">
        <v>0</v>
      </c>
      <c r="BR58" s="586">
        <v>0</v>
      </c>
      <c r="BS58" s="586">
        <v>915.67</v>
      </c>
      <c r="BT58" s="586">
        <v>0</v>
      </c>
      <c r="BU58" s="586">
        <v>0</v>
      </c>
      <c r="BV58" s="586">
        <v>0</v>
      </c>
      <c r="BW58" s="586">
        <v>0</v>
      </c>
      <c r="BX58" s="586">
        <v>0</v>
      </c>
      <c r="BY58" s="586">
        <v>0</v>
      </c>
      <c r="BZ58" s="586">
        <v>0</v>
      </c>
      <c r="CA58" s="586">
        <v>0</v>
      </c>
      <c r="CB58" s="586">
        <v>0</v>
      </c>
      <c r="CC58" s="586">
        <v>0</v>
      </c>
      <c r="CD58" s="586">
        <v>0</v>
      </c>
      <c r="CE58" s="586">
        <v>1580</v>
      </c>
      <c r="CF58" s="586">
        <v>0</v>
      </c>
      <c r="CG58" s="586">
        <v>0</v>
      </c>
      <c r="CH58" s="586">
        <v>3014</v>
      </c>
      <c r="CI58" s="586">
        <v>0</v>
      </c>
      <c r="CJ58" s="586">
        <v>0</v>
      </c>
      <c r="CK58" s="586">
        <v>0</v>
      </c>
      <c r="CL58" s="586">
        <v>0</v>
      </c>
      <c r="CM58" s="586">
        <v>0</v>
      </c>
      <c r="CN58" s="586">
        <v>2881.44</v>
      </c>
      <c r="CO58" s="586">
        <v>0</v>
      </c>
      <c r="CP58" s="586">
        <v>0</v>
      </c>
      <c r="CQ58" s="586">
        <v>0</v>
      </c>
      <c r="CR58" s="586">
        <v>0</v>
      </c>
      <c r="CS58" s="586">
        <v>0</v>
      </c>
      <c r="CT58" s="586">
        <v>0</v>
      </c>
      <c r="CU58" s="586">
        <v>0</v>
      </c>
      <c r="CV58" s="586">
        <v>0</v>
      </c>
      <c r="CW58" s="586">
        <v>6140.6</v>
      </c>
      <c r="CX58" s="586">
        <v>506.23</v>
      </c>
      <c r="CY58" s="586">
        <v>0</v>
      </c>
      <c r="CZ58" s="586">
        <v>0</v>
      </c>
      <c r="DA58" s="586">
        <v>311</v>
      </c>
      <c r="DB58" s="586">
        <v>0</v>
      </c>
      <c r="DC58" s="586">
        <v>0</v>
      </c>
      <c r="DD58" s="586">
        <v>0</v>
      </c>
      <c r="DE58" s="586">
        <v>0</v>
      </c>
      <c r="DF58" s="586">
        <v>0</v>
      </c>
      <c r="DG58" s="586">
        <v>0</v>
      </c>
      <c r="DH58" s="586">
        <v>0</v>
      </c>
      <c r="DI58" s="586">
        <v>4814.58</v>
      </c>
      <c r="DJ58" s="586">
        <v>0</v>
      </c>
      <c r="DK58" s="586">
        <v>14428</v>
      </c>
      <c r="DL58" s="586">
        <v>9413.2199999999993</v>
      </c>
      <c r="DM58" s="586">
        <v>0</v>
      </c>
      <c r="DN58" s="586">
        <v>0</v>
      </c>
      <c r="DO58" s="586">
        <v>0</v>
      </c>
      <c r="DP58" s="586">
        <v>0</v>
      </c>
      <c r="DQ58" s="586">
        <v>0</v>
      </c>
      <c r="DR58" s="587">
        <v>135414</v>
      </c>
      <c r="DS58" s="587">
        <v>14428</v>
      </c>
      <c r="DT58" s="587">
        <v>47327.88</v>
      </c>
      <c r="DU58" s="587">
        <v>9861</v>
      </c>
      <c r="DV58" s="587">
        <v>14180</v>
      </c>
      <c r="DW58" s="587">
        <v>-6240</v>
      </c>
      <c r="DX58" s="587">
        <v>0</v>
      </c>
      <c r="DY58" s="587">
        <v>-4580</v>
      </c>
      <c r="DZ58" s="587"/>
      <c r="EA58" s="587"/>
      <c r="EB58" s="587"/>
      <c r="EC58" s="587"/>
      <c r="ED58" s="587"/>
      <c r="EE58" s="587"/>
      <c r="EF58" s="587"/>
      <c r="EG58" s="587"/>
      <c r="EH58" s="587"/>
      <c r="EI58" s="587"/>
    </row>
    <row r="59" spans="1:139">
      <c r="A59" s="583" t="s">
        <v>2666</v>
      </c>
      <c r="B59" s="586">
        <v>32302</v>
      </c>
      <c r="C59" s="586">
        <v>0</v>
      </c>
      <c r="D59" s="586">
        <v>0</v>
      </c>
      <c r="E59" s="586">
        <v>19786</v>
      </c>
      <c r="F59" s="586">
        <v>0</v>
      </c>
      <c r="G59" s="586">
        <v>0</v>
      </c>
      <c r="H59" s="586">
        <v>20472</v>
      </c>
      <c r="I59" s="586">
        <v>0</v>
      </c>
      <c r="J59" s="586">
        <v>0</v>
      </c>
      <c r="K59" s="586">
        <v>0</v>
      </c>
      <c r="L59" s="586">
        <v>0</v>
      </c>
      <c r="M59" s="586">
        <v>0</v>
      </c>
      <c r="N59" s="586">
        <v>21856</v>
      </c>
      <c r="O59" s="586">
        <v>0</v>
      </c>
      <c r="P59" s="586">
        <v>0</v>
      </c>
      <c r="Q59" s="586">
        <v>1020</v>
      </c>
      <c r="R59" s="586">
        <v>0</v>
      </c>
      <c r="S59" s="586">
        <v>0</v>
      </c>
      <c r="T59" s="586">
        <v>2615</v>
      </c>
      <c r="U59" s="586">
        <v>0</v>
      </c>
      <c r="V59" s="586">
        <v>0</v>
      </c>
      <c r="W59" s="586">
        <v>0</v>
      </c>
      <c r="X59" s="586">
        <v>0</v>
      </c>
      <c r="Y59" s="586">
        <v>0</v>
      </c>
      <c r="Z59" s="586">
        <v>0</v>
      </c>
      <c r="AA59" s="586">
        <v>0</v>
      </c>
      <c r="AB59" s="586">
        <v>0</v>
      </c>
      <c r="AC59" s="586">
        <v>0</v>
      </c>
      <c r="AD59" s="586">
        <v>0</v>
      </c>
      <c r="AE59" s="586">
        <v>0</v>
      </c>
      <c r="AF59" s="586">
        <v>0</v>
      </c>
      <c r="AG59" s="586">
        <v>0</v>
      </c>
      <c r="AH59" s="586">
        <v>0</v>
      </c>
      <c r="AI59" s="586">
        <v>1449</v>
      </c>
      <c r="AJ59" s="586">
        <v>0</v>
      </c>
      <c r="AK59" s="586">
        <v>0</v>
      </c>
      <c r="AL59" s="586">
        <v>1136</v>
      </c>
      <c r="AM59" s="586">
        <v>0</v>
      </c>
      <c r="AN59" s="586">
        <v>0</v>
      </c>
      <c r="AO59" s="586">
        <v>13992</v>
      </c>
      <c r="AP59" s="586">
        <v>3000</v>
      </c>
      <c r="AQ59" s="586">
        <v>0</v>
      </c>
      <c r="AR59" s="586">
        <v>0</v>
      </c>
      <c r="AS59" s="586">
        <v>0</v>
      </c>
      <c r="AT59" s="586">
        <v>0</v>
      </c>
      <c r="AU59" s="586">
        <v>1128</v>
      </c>
      <c r="AV59" s="586">
        <v>0</v>
      </c>
      <c r="AW59" s="586">
        <v>0</v>
      </c>
      <c r="AX59" s="586">
        <v>293</v>
      </c>
      <c r="AY59" s="586">
        <v>0</v>
      </c>
      <c r="AZ59" s="586">
        <v>0</v>
      </c>
      <c r="BA59" s="586">
        <v>400</v>
      </c>
      <c r="BB59" s="586">
        <v>0</v>
      </c>
      <c r="BC59" s="586">
        <v>0</v>
      </c>
      <c r="BD59" s="586">
        <v>0</v>
      </c>
      <c r="BE59" s="586">
        <v>0</v>
      </c>
      <c r="BF59" s="586">
        <v>0</v>
      </c>
      <c r="BG59" s="586">
        <v>600</v>
      </c>
      <c r="BH59" s="586">
        <v>0</v>
      </c>
      <c r="BI59" s="586">
        <v>0</v>
      </c>
      <c r="BJ59" s="586">
        <v>0</v>
      </c>
      <c r="BK59" s="586">
        <v>0</v>
      </c>
      <c r="BL59" s="586">
        <v>0</v>
      </c>
      <c r="BM59" s="586">
        <v>0</v>
      </c>
      <c r="BN59" s="586">
        <v>0</v>
      </c>
      <c r="BO59" s="586">
        <v>0</v>
      </c>
      <c r="BP59" s="586">
        <v>1741</v>
      </c>
      <c r="BQ59" s="586">
        <v>0</v>
      </c>
      <c r="BR59" s="586">
        <v>0</v>
      </c>
      <c r="BS59" s="586">
        <v>0</v>
      </c>
      <c r="BT59" s="586">
        <v>0</v>
      </c>
      <c r="BU59" s="586">
        <v>0</v>
      </c>
      <c r="BV59" s="586">
        <v>0</v>
      </c>
      <c r="BW59" s="586">
        <v>0</v>
      </c>
      <c r="BX59" s="586">
        <v>0</v>
      </c>
      <c r="BY59" s="586">
        <v>0</v>
      </c>
      <c r="BZ59" s="586">
        <v>0</v>
      </c>
      <c r="CA59" s="586">
        <v>0</v>
      </c>
      <c r="CB59" s="586">
        <v>0</v>
      </c>
      <c r="CC59" s="586">
        <v>0</v>
      </c>
      <c r="CD59" s="586">
        <v>0</v>
      </c>
      <c r="CE59" s="586">
        <v>0</v>
      </c>
      <c r="CF59" s="586">
        <v>0</v>
      </c>
      <c r="CG59" s="586">
        <v>0</v>
      </c>
      <c r="CH59" s="586">
        <v>0</v>
      </c>
      <c r="CI59" s="586">
        <v>0</v>
      </c>
      <c r="CJ59" s="586">
        <v>0</v>
      </c>
      <c r="CK59" s="586">
        <v>0</v>
      </c>
      <c r="CL59" s="586">
        <v>0</v>
      </c>
      <c r="CM59" s="586">
        <v>0</v>
      </c>
      <c r="CN59" s="586">
        <v>566</v>
      </c>
      <c r="CO59" s="586">
        <v>0</v>
      </c>
      <c r="CP59" s="586">
        <v>0</v>
      </c>
      <c r="CQ59" s="586">
        <v>0</v>
      </c>
      <c r="CR59" s="586">
        <v>0</v>
      </c>
      <c r="CS59" s="586">
        <v>0</v>
      </c>
      <c r="CT59" s="586">
        <v>2356</v>
      </c>
      <c r="CU59" s="586">
        <v>0</v>
      </c>
      <c r="CV59" s="586">
        <v>0</v>
      </c>
      <c r="CW59" s="586">
        <v>0</v>
      </c>
      <c r="CX59" s="586">
        <v>0</v>
      </c>
      <c r="CY59" s="586">
        <v>0</v>
      </c>
      <c r="CZ59" s="586">
        <v>0</v>
      </c>
      <c r="DA59" s="586">
        <v>0</v>
      </c>
      <c r="DB59" s="586">
        <v>0</v>
      </c>
      <c r="DC59" s="586">
        <v>0</v>
      </c>
      <c r="DD59" s="586">
        <v>0</v>
      </c>
      <c r="DE59" s="586">
        <v>0</v>
      </c>
      <c r="DF59" s="586">
        <v>0</v>
      </c>
      <c r="DG59" s="586">
        <v>0</v>
      </c>
      <c r="DH59" s="586">
        <v>0</v>
      </c>
      <c r="DI59" s="586">
        <v>23911</v>
      </c>
      <c r="DJ59" s="586">
        <v>0</v>
      </c>
      <c r="DK59" s="586">
        <v>0</v>
      </c>
      <c r="DL59" s="586">
        <v>0</v>
      </c>
      <c r="DM59" s="586">
        <v>0</v>
      </c>
      <c r="DN59" s="586">
        <v>0</v>
      </c>
      <c r="DO59" s="586">
        <v>0</v>
      </c>
      <c r="DP59" s="586">
        <v>0</v>
      </c>
      <c r="DQ59" s="586">
        <v>0</v>
      </c>
      <c r="DR59" s="587">
        <v>81975</v>
      </c>
      <c r="DS59" s="587">
        <v>7747</v>
      </c>
      <c r="DT59" s="587">
        <v>8502</v>
      </c>
      <c r="DU59" s="587">
        <v>50399</v>
      </c>
      <c r="DV59" s="587">
        <v>10196</v>
      </c>
      <c r="DW59" s="587">
        <v>10899</v>
      </c>
      <c r="DX59" s="587">
        <v>-2774</v>
      </c>
      <c r="DY59" s="587">
        <v>676</v>
      </c>
      <c r="DZ59" s="587"/>
      <c r="EA59" s="587"/>
      <c r="EB59" s="587"/>
      <c r="EC59" s="587"/>
      <c r="ED59" s="587"/>
      <c r="EE59" s="587"/>
      <c r="EF59" s="587"/>
      <c r="EG59" s="587"/>
      <c r="EH59" s="587"/>
      <c r="EI59" s="587"/>
    </row>
    <row r="60" spans="1:139">
      <c r="A60" s="583" t="s">
        <v>3089</v>
      </c>
      <c r="B60" s="586">
        <v>5656.71</v>
      </c>
      <c r="C60" s="586">
        <v>0</v>
      </c>
      <c r="D60" s="586">
        <v>0</v>
      </c>
      <c r="E60" s="586">
        <v>4453.8100000000004</v>
      </c>
      <c r="F60" s="586">
        <v>0</v>
      </c>
      <c r="G60" s="586">
        <v>0</v>
      </c>
      <c r="H60" s="586">
        <v>8400.73</v>
      </c>
      <c r="I60" s="586">
        <v>0</v>
      </c>
      <c r="J60" s="586">
        <v>0</v>
      </c>
      <c r="K60" s="586">
        <v>0</v>
      </c>
      <c r="L60" s="586">
        <v>0</v>
      </c>
      <c r="M60" s="586">
        <v>0</v>
      </c>
      <c r="N60" s="586">
        <v>20959.43</v>
      </c>
      <c r="O60" s="586">
        <v>0</v>
      </c>
      <c r="P60" s="586">
        <v>0</v>
      </c>
      <c r="Q60" s="586">
        <v>238.46</v>
      </c>
      <c r="R60" s="586">
        <v>0</v>
      </c>
      <c r="S60" s="586">
        <v>0</v>
      </c>
      <c r="T60" s="586">
        <v>7893.32</v>
      </c>
      <c r="U60" s="586">
        <v>0</v>
      </c>
      <c r="V60" s="586">
        <v>0</v>
      </c>
      <c r="W60" s="586">
        <v>0</v>
      </c>
      <c r="X60" s="586">
        <v>0</v>
      </c>
      <c r="Y60" s="586">
        <v>0</v>
      </c>
      <c r="Z60" s="586">
        <v>0</v>
      </c>
      <c r="AA60" s="586">
        <v>0</v>
      </c>
      <c r="AB60" s="586">
        <v>0</v>
      </c>
      <c r="AC60" s="586">
        <v>0</v>
      </c>
      <c r="AD60" s="586">
        <v>0</v>
      </c>
      <c r="AE60" s="586">
        <v>0</v>
      </c>
      <c r="AF60" s="586">
        <v>0</v>
      </c>
      <c r="AG60" s="586">
        <v>0</v>
      </c>
      <c r="AH60" s="586">
        <v>0</v>
      </c>
      <c r="AI60" s="586">
        <v>10611.2</v>
      </c>
      <c r="AJ60" s="586">
        <v>0</v>
      </c>
      <c r="AK60" s="586">
        <v>0</v>
      </c>
      <c r="AL60" s="586">
        <v>0</v>
      </c>
      <c r="AM60" s="586">
        <v>0</v>
      </c>
      <c r="AN60" s="586">
        <v>0</v>
      </c>
      <c r="AO60" s="586">
        <v>73538</v>
      </c>
      <c r="AP60" s="586">
        <v>4246.04</v>
      </c>
      <c r="AQ60" s="586">
        <v>0</v>
      </c>
      <c r="AR60" s="586">
        <v>369.53</v>
      </c>
      <c r="AS60" s="586">
        <v>0</v>
      </c>
      <c r="AT60" s="586">
        <v>0</v>
      </c>
      <c r="AU60" s="586">
        <v>30</v>
      </c>
      <c r="AV60" s="586">
        <v>0</v>
      </c>
      <c r="AW60" s="586">
        <v>0</v>
      </c>
      <c r="AX60" s="586">
        <v>1986.65</v>
      </c>
      <c r="AY60" s="586">
        <v>0</v>
      </c>
      <c r="AZ60" s="586">
        <v>0</v>
      </c>
      <c r="BA60" s="586">
        <v>0</v>
      </c>
      <c r="BB60" s="586">
        <v>0</v>
      </c>
      <c r="BC60" s="586">
        <v>0</v>
      </c>
      <c r="BD60" s="586">
        <v>1292.47</v>
      </c>
      <c r="BE60" s="586">
        <v>0</v>
      </c>
      <c r="BF60" s="586">
        <v>0</v>
      </c>
      <c r="BG60" s="586">
        <v>20322.27</v>
      </c>
      <c r="BH60" s="586">
        <v>0</v>
      </c>
      <c r="BI60" s="586">
        <v>0</v>
      </c>
      <c r="BJ60" s="586">
        <v>0</v>
      </c>
      <c r="BK60" s="586">
        <v>0</v>
      </c>
      <c r="BL60" s="586">
        <v>0</v>
      </c>
      <c r="BM60" s="586">
        <v>0</v>
      </c>
      <c r="BN60" s="586">
        <v>0</v>
      </c>
      <c r="BO60" s="586">
        <v>0</v>
      </c>
      <c r="BP60" s="586">
        <v>1850.66</v>
      </c>
      <c r="BQ60" s="586">
        <v>0</v>
      </c>
      <c r="BR60" s="586">
        <v>0</v>
      </c>
      <c r="BS60" s="586">
        <v>0</v>
      </c>
      <c r="BT60" s="586">
        <v>0</v>
      </c>
      <c r="BU60" s="586">
        <v>0</v>
      </c>
      <c r="BV60" s="586">
        <v>0</v>
      </c>
      <c r="BW60" s="586">
        <v>0</v>
      </c>
      <c r="BX60" s="586">
        <v>0</v>
      </c>
      <c r="BY60" s="586">
        <v>0</v>
      </c>
      <c r="BZ60" s="586">
        <v>0</v>
      </c>
      <c r="CA60" s="586">
        <v>0</v>
      </c>
      <c r="CB60" s="586">
        <v>0</v>
      </c>
      <c r="CC60" s="586">
        <v>0</v>
      </c>
      <c r="CD60" s="586">
        <v>0</v>
      </c>
      <c r="CE60" s="586">
        <v>1636.56</v>
      </c>
      <c r="CF60" s="586">
        <v>0</v>
      </c>
      <c r="CG60" s="586">
        <v>0</v>
      </c>
      <c r="CH60" s="586">
        <v>0</v>
      </c>
      <c r="CI60" s="586">
        <v>0</v>
      </c>
      <c r="CJ60" s="586">
        <v>0</v>
      </c>
      <c r="CK60" s="586">
        <v>0</v>
      </c>
      <c r="CL60" s="586">
        <v>0</v>
      </c>
      <c r="CM60" s="586">
        <v>0</v>
      </c>
      <c r="CN60" s="586">
        <v>150</v>
      </c>
      <c r="CO60" s="586">
        <v>0</v>
      </c>
      <c r="CP60" s="586">
        <v>0</v>
      </c>
      <c r="CQ60" s="586">
        <v>0</v>
      </c>
      <c r="CR60" s="586">
        <v>0</v>
      </c>
      <c r="CS60" s="586">
        <v>0</v>
      </c>
      <c r="CT60" s="586">
        <v>772</v>
      </c>
      <c r="CU60" s="586">
        <v>0</v>
      </c>
      <c r="CV60" s="586">
        <v>0</v>
      </c>
      <c r="CW60" s="586">
        <v>9072.01</v>
      </c>
      <c r="CX60" s="586">
        <v>0</v>
      </c>
      <c r="CY60" s="586">
        <v>0</v>
      </c>
      <c r="CZ60" s="586">
        <v>1497.63</v>
      </c>
      <c r="DA60" s="586">
        <v>0</v>
      </c>
      <c r="DB60" s="586">
        <v>0</v>
      </c>
      <c r="DC60" s="586">
        <v>0</v>
      </c>
      <c r="DD60" s="586">
        <v>0</v>
      </c>
      <c r="DE60" s="586">
        <v>0</v>
      </c>
      <c r="DF60" s="586">
        <v>0</v>
      </c>
      <c r="DG60" s="586">
        <v>0</v>
      </c>
      <c r="DH60" s="586">
        <v>0</v>
      </c>
      <c r="DI60" s="586">
        <v>15745.7</v>
      </c>
      <c r="DJ60" s="586">
        <v>116.93</v>
      </c>
      <c r="DK60" s="586">
        <v>0</v>
      </c>
      <c r="DL60" s="586">
        <v>0</v>
      </c>
      <c r="DM60" s="586">
        <v>0</v>
      </c>
      <c r="DN60" s="586">
        <v>0</v>
      </c>
      <c r="DO60" s="586">
        <v>0</v>
      </c>
      <c r="DP60" s="586">
        <v>0</v>
      </c>
      <c r="DQ60" s="586">
        <v>0</v>
      </c>
      <c r="DR60" s="587">
        <v>52789.023999999998</v>
      </c>
      <c r="DS60" s="587">
        <v>4867</v>
      </c>
      <c r="DT60" s="587">
        <v>16541.02</v>
      </c>
      <c r="DU60" s="587">
        <v>116643.06299999999</v>
      </c>
      <c r="DV60" s="587">
        <v>85944.062999999995</v>
      </c>
      <c r="DW60" s="587">
        <v>99876</v>
      </c>
      <c r="DX60" s="587">
        <v>-10372</v>
      </c>
      <c r="DY60" s="587">
        <v>39999.739009999998</v>
      </c>
      <c r="DZ60" s="587"/>
      <c r="EA60" s="587"/>
      <c r="EB60" s="587"/>
      <c r="EC60" s="587"/>
      <c r="ED60" s="587"/>
      <c r="EE60" s="587"/>
      <c r="EF60" s="587"/>
      <c r="EG60" s="587"/>
      <c r="EH60" s="587"/>
      <c r="EI60" s="587"/>
    </row>
    <row r="61" spans="1:139">
      <c r="A61" s="583" t="s">
        <v>2167</v>
      </c>
      <c r="B61" s="586">
        <v>4828</v>
      </c>
      <c r="C61" s="586">
        <v>0</v>
      </c>
      <c r="D61" s="586">
        <v>0</v>
      </c>
      <c r="E61" s="586">
        <v>293</v>
      </c>
      <c r="F61" s="586">
        <v>0</v>
      </c>
      <c r="G61" s="586">
        <v>0</v>
      </c>
      <c r="H61" s="586">
        <v>3590</v>
      </c>
      <c r="I61" s="586">
        <v>0</v>
      </c>
      <c r="J61" s="586">
        <v>0</v>
      </c>
      <c r="K61" s="586">
        <v>63</v>
      </c>
      <c r="L61" s="586">
        <v>0</v>
      </c>
      <c r="M61" s="586">
        <v>0</v>
      </c>
      <c r="N61" s="586">
        <v>101732</v>
      </c>
      <c r="O61" s="586">
        <v>0</v>
      </c>
      <c r="P61" s="586">
        <v>0</v>
      </c>
      <c r="Q61" s="586">
        <v>0</v>
      </c>
      <c r="R61" s="586">
        <v>0</v>
      </c>
      <c r="S61" s="586">
        <v>0</v>
      </c>
      <c r="T61" s="586">
        <v>0</v>
      </c>
      <c r="U61" s="586">
        <v>0</v>
      </c>
      <c r="V61" s="586">
        <v>0</v>
      </c>
      <c r="W61" s="586">
        <v>0</v>
      </c>
      <c r="X61" s="586">
        <v>0</v>
      </c>
      <c r="Y61" s="586">
        <v>0</v>
      </c>
      <c r="Z61" s="586">
        <v>0</v>
      </c>
      <c r="AA61" s="586">
        <v>0</v>
      </c>
      <c r="AB61" s="586">
        <v>0</v>
      </c>
      <c r="AC61" s="586">
        <v>3921</v>
      </c>
      <c r="AD61" s="586">
        <v>0</v>
      </c>
      <c r="AE61" s="586">
        <v>0</v>
      </c>
      <c r="AF61" s="586">
        <v>0</v>
      </c>
      <c r="AG61" s="586">
        <v>0</v>
      </c>
      <c r="AH61" s="586">
        <v>0</v>
      </c>
      <c r="AI61" s="586">
        <v>11965</v>
      </c>
      <c r="AJ61" s="586">
        <v>0</v>
      </c>
      <c r="AK61" s="586">
        <v>0</v>
      </c>
      <c r="AL61" s="586">
        <v>0</v>
      </c>
      <c r="AM61" s="586">
        <v>0</v>
      </c>
      <c r="AN61" s="586">
        <v>0</v>
      </c>
      <c r="AO61" s="586">
        <v>0</v>
      </c>
      <c r="AP61" s="586">
        <v>5391</v>
      </c>
      <c r="AQ61" s="586">
        <v>0</v>
      </c>
      <c r="AR61" s="586">
        <v>2262</v>
      </c>
      <c r="AS61" s="586">
        <v>300</v>
      </c>
      <c r="AT61" s="586">
        <v>0</v>
      </c>
      <c r="AU61" s="586">
        <v>20908</v>
      </c>
      <c r="AV61" s="586">
        <v>5665</v>
      </c>
      <c r="AW61" s="586">
        <v>0</v>
      </c>
      <c r="AX61" s="586">
        <v>1880</v>
      </c>
      <c r="AY61" s="586">
        <v>0</v>
      </c>
      <c r="AZ61" s="586">
        <v>0</v>
      </c>
      <c r="BA61" s="586">
        <v>0</v>
      </c>
      <c r="BB61" s="586">
        <v>0</v>
      </c>
      <c r="BC61" s="586">
        <v>0</v>
      </c>
      <c r="BD61" s="586">
        <v>2014</v>
      </c>
      <c r="BE61" s="586">
        <v>0</v>
      </c>
      <c r="BF61" s="586">
        <v>0</v>
      </c>
      <c r="BG61" s="586">
        <v>40</v>
      </c>
      <c r="BH61" s="586">
        <v>0</v>
      </c>
      <c r="BI61" s="586">
        <v>0</v>
      </c>
      <c r="BJ61" s="586">
        <v>3309</v>
      </c>
      <c r="BK61" s="586">
        <v>0</v>
      </c>
      <c r="BL61" s="586">
        <v>0</v>
      </c>
      <c r="BM61" s="586">
        <v>0</v>
      </c>
      <c r="BN61" s="586">
        <v>0</v>
      </c>
      <c r="BO61" s="586">
        <v>0</v>
      </c>
      <c r="BP61" s="586">
        <v>2535</v>
      </c>
      <c r="BQ61" s="586">
        <v>0</v>
      </c>
      <c r="BR61" s="586">
        <v>0</v>
      </c>
      <c r="BS61" s="586">
        <v>0</v>
      </c>
      <c r="BT61" s="586">
        <v>0</v>
      </c>
      <c r="BU61" s="586">
        <v>0</v>
      </c>
      <c r="BV61" s="586">
        <v>80</v>
      </c>
      <c r="BW61" s="586">
        <v>0</v>
      </c>
      <c r="BX61" s="586">
        <v>0</v>
      </c>
      <c r="BY61" s="586">
        <v>0</v>
      </c>
      <c r="BZ61" s="586">
        <v>0</v>
      </c>
      <c r="CA61" s="586">
        <v>0</v>
      </c>
      <c r="CB61" s="586">
        <v>805</v>
      </c>
      <c r="CC61" s="586">
        <v>0</v>
      </c>
      <c r="CD61" s="586">
        <v>0</v>
      </c>
      <c r="CE61" s="586">
        <v>5661</v>
      </c>
      <c r="CF61" s="586">
        <v>0</v>
      </c>
      <c r="CG61" s="586">
        <v>0</v>
      </c>
      <c r="CH61" s="586">
        <v>45</v>
      </c>
      <c r="CI61" s="586">
        <v>0</v>
      </c>
      <c r="CJ61" s="586">
        <v>0</v>
      </c>
      <c r="CK61" s="586">
        <v>0</v>
      </c>
      <c r="CL61" s="586">
        <v>0</v>
      </c>
      <c r="CM61" s="586">
        <v>0</v>
      </c>
      <c r="CN61" s="586">
        <v>0</v>
      </c>
      <c r="CO61" s="586">
        <v>0</v>
      </c>
      <c r="CP61" s="586">
        <v>0</v>
      </c>
      <c r="CQ61" s="586">
        <v>0</v>
      </c>
      <c r="CR61" s="586">
        <v>0</v>
      </c>
      <c r="CS61" s="586">
        <v>0</v>
      </c>
      <c r="CT61" s="586">
        <v>0</v>
      </c>
      <c r="CU61" s="586">
        <v>0</v>
      </c>
      <c r="CV61" s="586">
        <v>0</v>
      </c>
      <c r="CW61" s="586">
        <v>74360</v>
      </c>
      <c r="CX61" s="586">
        <v>12639</v>
      </c>
      <c r="CY61" s="586">
        <v>0</v>
      </c>
      <c r="CZ61" s="586">
        <v>0</v>
      </c>
      <c r="DA61" s="586">
        <v>0</v>
      </c>
      <c r="DB61" s="586">
        <v>0</v>
      </c>
      <c r="DC61" s="586">
        <v>0</v>
      </c>
      <c r="DD61" s="586">
        <v>0</v>
      </c>
      <c r="DE61" s="586">
        <v>0</v>
      </c>
      <c r="DF61" s="586">
        <v>0</v>
      </c>
      <c r="DG61" s="586">
        <v>0</v>
      </c>
      <c r="DH61" s="586">
        <v>0</v>
      </c>
      <c r="DI61" s="586">
        <v>10780</v>
      </c>
      <c r="DJ61" s="586">
        <v>0</v>
      </c>
      <c r="DK61" s="586">
        <v>0</v>
      </c>
      <c r="DL61" s="586">
        <v>0</v>
      </c>
      <c r="DM61" s="586">
        <v>0</v>
      </c>
      <c r="DN61" s="586">
        <v>0</v>
      </c>
      <c r="DO61" s="586">
        <v>0</v>
      </c>
      <c r="DP61" s="586">
        <v>0</v>
      </c>
      <c r="DQ61" s="586">
        <v>0</v>
      </c>
      <c r="DR61" s="587">
        <v>181868</v>
      </c>
      <c r="DS61" s="587">
        <v>8803</v>
      </c>
      <c r="DT61" s="587">
        <v>468</v>
      </c>
      <c r="DU61" s="587">
        <v>107366</v>
      </c>
      <c r="DV61" s="587">
        <v>90020</v>
      </c>
      <c r="DW61" s="587">
        <v>101454</v>
      </c>
      <c r="DX61" s="587">
        <v>-3671</v>
      </c>
      <c r="DY61" s="587">
        <v>0</v>
      </c>
      <c r="DZ61" s="587"/>
      <c r="EA61" s="587"/>
      <c r="EB61" s="587"/>
      <c r="EC61" s="587"/>
      <c r="ED61" s="587"/>
      <c r="EE61" s="587"/>
      <c r="EF61" s="587"/>
      <c r="EG61" s="587"/>
      <c r="EH61" s="587"/>
      <c r="EI61" s="587"/>
    </row>
    <row r="62" spans="1:139">
      <c r="A62" s="583" t="s">
        <v>3119</v>
      </c>
      <c r="B62" s="586">
        <v>7561</v>
      </c>
      <c r="C62" s="586">
        <v>331</v>
      </c>
      <c r="D62" s="586">
        <v>0</v>
      </c>
      <c r="E62" s="586">
        <v>424</v>
      </c>
      <c r="F62" s="586">
        <v>0</v>
      </c>
      <c r="G62" s="586">
        <v>0</v>
      </c>
      <c r="H62" s="586">
        <v>3902</v>
      </c>
      <c r="I62" s="586">
        <v>0</v>
      </c>
      <c r="J62" s="586">
        <v>0</v>
      </c>
      <c r="K62" s="586">
        <v>1350</v>
      </c>
      <c r="L62" s="586">
        <v>0</v>
      </c>
      <c r="M62" s="586">
        <v>0</v>
      </c>
      <c r="N62" s="586">
        <v>52876</v>
      </c>
      <c r="O62" s="586">
        <v>0</v>
      </c>
      <c r="P62" s="586">
        <v>0</v>
      </c>
      <c r="Q62" s="586">
        <v>350</v>
      </c>
      <c r="R62" s="586">
        <v>0</v>
      </c>
      <c r="S62" s="586">
        <v>0</v>
      </c>
      <c r="T62" s="586">
        <v>0</v>
      </c>
      <c r="U62" s="586">
        <v>0</v>
      </c>
      <c r="V62" s="586">
        <v>0</v>
      </c>
      <c r="W62" s="586">
        <v>0</v>
      </c>
      <c r="X62" s="586">
        <v>0</v>
      </c>
      <c r="Y62" s="586">
        <v>0</v>
      </c>
      <c r="Z62" s="586">
        <v>0</v>
      </c>
      <c r="AA62" s="586">
        <v>0</v>
      </c>
      <c r="AB62" s="586">
        <v>0</v>
      </c>
      <c r="AC62" s="586">
        <v>0</v>
      </c>
      <c r="AD62" s="586">
        <v>0</v>
      </c>
      <c r="AE62" s="586">
        <v>0</v>
      </c>
      <c r="AF62" s="586">
        <v>0</v>
      </c>
      <c r="AG62" s="586">
        <v>0</v>
      </c>
      <c r="AH62" s="586">
        <v>0</v>
      </c>
      <c r="AI62" s="586">
        <v>3543</v>
      </c>
      <c r="AJ62" s="586">
        <v>3677</v>
      </c>
      <c r="AK62" s="586">
        <v>0</v>
      </c>
      <c r="AL62" s="586">
        <v>0</v>
      </c>
      <c r="AM62" s="586">
        <v>0</v>
      </c>
      <c r="AN62" s="586">
        <v>0</v>
      </c>
      <c r="AO62" s="586">
        <v>2541</v>
      </c>
      <c r="AP62" s="586">
        <v>2994</v>
      </c>
      <c r="AQ62" s="586">
        <v>0</v>
      </c>
      <c r="AR62" s="586">
        <v>13844</v>
      </c>
      <c r="AS62" s="586">
        <v>0</v>
      </c>
      <c r="AT62" s="586">
        <v>0</v>
      </c>
      <c r="AU62" s="586">
        <v>880</v>
      </c>
      <c r="AV62" s="586">
        <v>0</v>
      </c>
      <c r="AW62" s="586">
        <v>0</v>
      </c>
      <c r="AX62" s="586">
        <v>2336</v>
      </c>
      <c r="AY62" s="586">
        <v>0</v>
      </c>
      <c r="AZ62" s="586">
        <v>0</v>
      </c>
      <c r="BA62" s="586">
        <v>0</v>
      </c>
      <c r="BB62" s="586">
        <v>0</v>
      </c>
      <c r="BC62" s="586">
        <v>0</v>
      </c>
      <c r="BD62" s="586">
        <v>1094</v>
      </c>
      <c r="BE62" s="586">
        <v>0</v>
      </c>
      <c r="BF62" s="586">
        <v>0</v>
      </c>
      <c r="BG62" s="586">
        <v>368</v>
      </c>
      <c r="BH62" s="586">
        <v>0</v>
      </c>
      <c r="BI62" s="586">
        <v>0</v>
      </c>
      <c r="BJ62" s="586">
        <v>560</v>
      </c>
      <c r="BK62" s="586">
        <v>0</v>
      </c>
      <c r="BL62" s="586">
        <v>0</v>
      </c>
      <c r="BM62" s="586">
        <v>0</v>
      </c>
      <c r="BN62" s="586">
        <v>0</v>
      </c>
      <c r="BO62" s="586">
        <v>0</v>
      </c>
      <c r="BP62" s="586">
        <v>1375</v>
      </c>
      <c r="BQ62" s="586">
        <v>0</v>
      </c>
      <c r="BR62" s="586">
        <v>0</v>
      </c>
      <c r="BS62" s="586">
        <v>0</v>
      </c>
      <c r="BT62" s="586">
        <v>0</v>
      </c>
      <c r="BU62" s="586">
        <v>0</v>
      </c>
      <c r="BV62" s="586">
        <v>0</v>
      </c>
      <c r="BW62" s="586">
        <v>0</v>
      </c>
      <c r="BX62" s="586">
        <v>0</v>
      </c>
      <c r="BY62" s="586">
        <v>0</v>
      </c>
      <c r="BZ62" s="586">
        <v>0</v>
      </c>
      <c r="CA62" s="586">
        <v>0</v>
      </c>
      <c r="CB62" s="586">
        <v>0</v>
      </c>
      <c r="CC62" s="586">
        <v>0</v>
      </c>
      <c r="CD62" s="586">
        <v>0</v>
      </c>
      <c r="CE62" s="586">
        <v>0</v>
      </c>
      <c r="CF62" s="586">
        <v>0</v>
      </c>
      <c r="CG62" s="586">
        <v>0</v>
      </c>
      <c r="CH62" s="586">
        <v>0</v>
      </c>
      <c r="CI62" s="586">
        <v>0</v>
      </c>
      <c r="CJ62" s="586">
        <v>0</v>
      </c>
      <c r="CK62" s="586">
        <v>0</v>
      </c>
      <c r="CL62" s="586">
        <v>0</v>
      </c>
      <c r="CM62" s="586">
        <v>0</v>
      </c>
      <c r="CN62" s="586">
        <v>0</v>
      </c>
      <c r="CO62" s="586">
        <v>0</v>
      </c>
      <c r="CP62" s="586">
        <v>0</v>
      </c>
      <c r="CQ62" s="586">
        <v>0</v>
      </c>
      <c r="CR62" s="586">
        <v>0</v>
      </c>
      <c r="CS62" s="586">
        <v>0</v>
      </c>
      <c r="CT62" s="586">
        <v>0</v>
      </c>
      <c r="CU62" s="586">
        <v>0</v>
      </c>
      <c r="CV62" s="586">
        <v>0</v>
      </c>
      <c r="CW62" s="586">
        <v>0</v>
      </c>
      <c r="CX62" s="586">
        <v>0</v>
      </c>
      <c r="CY62" s="586">
        <v>0</v>
      </c>
      <c r="CZ62" s="586">
        <v>0</v>
      </c>
      <c r="DA62" s="586">
        <v>0</v>
      </c>
      <c r="DB62" s="586">
        <v>0</v>
      </c>
      <c r="DC62" s="586">
        <v>0</v>
      </c>
      <c r="DD62" s="586">
        <v>0</v>
      </c>
      <c r="DE62" s="586">
        <v>0</v>
      </c>
      <c r="DF62" s="586">
        <v>0</v>
      </c>
      <c r="DG62" s="586">
        <v>0</v>
      </c>
      <c r="DH62" s="586">
        <v>0</v>
      </c>
      <c r="DI62" s="586">
        <v>13516</v>
      </c>
      <c r="DJ62" s="586">
        <v>0</v>
      </c>
      <c r="DK62" s="586">
        <v>0</v>
      </c>
      <c r="DL62" s="586">
        <v>22138</v>
      </c>
      <c r="DM62" s="586">
        <v>0</v>
      </c>
      <c r="DN62" s="586">
        <v>0</v>
      </c>
      <c r="DO62" s="586">
        <v>0</v>
      </c>
      <c r="DP62" s="586">
        <v>0</v>
      </c>
      <c r="DQ62" s="586">
        <v>0</v>
      </c>
      <c r="DR62" s="587">
        <v>101250</v>
      </c>
      <c r="DS62" s="587">
        <v>3071</v>
      </c>
      <c r="DT62" s="587">
        <v>4614</v>
      </c>
      <c r="DU62" s="587">
        <v>26725</v>
      </c>
      <c r="DV62" s="587">
        <v>26725</v>
      </c>
      <c r="DW62" s="587">
        <v>-1</v>
      </c>
      <c r="DX62" s="587">
        <v>0</v>
      </c>
      <c r="DY62" s="587">
        <v>10.199999999999999</v>
      </c>
      <c r="DZ62" s="587"/>
      <c r="EA62" s="587"/>
      <c r="EB62" s="587"/>
      <c r="EC62" s="587"/>
      <c r="ED62" s="587"/>
      <c r="EE62" s="587"/>
      <c r="EF62" s="587"/>
      <c r="EG62" s="587"/>
      <c r="EH62" s="587"/>
      <c r="EI62" s="587"/>
    </row>
    <row r="63" spans="1:139">
      <c r="A63" s="583" t="s">
        <v>2684</v>
      </c>
      <c r="B63" s="586">
        <v>9514</v>
      </c>
      <c r="C63" s="586">
        <v>0</v>
      </c>
      <c r="D63" s="586">
        <v>0</v>
      </c>
      <c r="E63" s="586">
        <v>960</v>
      </c>
      <c r="F63" s="586">
        <v>0</v>
      </c>
      <c r="G63" s="586">
        <v>0</v>
      </c>
      <c r="H63" s="586">
        <v>13789</v>
      </c>
      <c r="I63" s="586">
        <v>0</v>
      </c>
      <c r="J63" s="586">
        <v>0</v>
      </c>
      <c r="K63" s="586">
        <v>1347</v>
      </c>
      <c r="L63" s="586">
        <v>0</v>
      </c>
      <c r="M63" s="586">
        <v>0</v>
      </c>
      <c r="N63" s="586">
        <v>127044</v>
      </c>
      <c r="O63" s="586">
        <v>0</v>
      </c>
      <c r="P63" s="586">
        <v>0</v>
      </c>
      <c r="Q63" s="586">
        <v>0</v>
      </c>
      <c r="R63" s="586">
        <v>0</v>
      </c>
      <c r="S63" s="586">
        <v>0</v>
      </c>
      <c r="T63" s="586">
        <v>0</v>
      </c>
      <c r="U63" s="586">
        <v>0</v>
      </c>
      <c r="V63" s="586">
        <v>0</v>
      </c>
      <c r="W63" s="586">
        <v>0</v>
      </c>
      <c r="X63" s="586">
        <v>0</v>
      </c>
      <c r="Y63" s="586">
        <v>0</v>
      </c>
      <c r="Z63" s="586">
        <v>0</v>
      </c>
      <c r="AA63" s="586">
        <v>0</v>
      </c>
      <c r="AB63" s="586">
        <v>0</v>
      </c>
      <c r="AC63" s="586">
        <v>8313</v>
      </c>
      <c r="AD63" s="586">
        <v>0</v>
      </c>
      <c r="AE63" s="586">
        <v>0</v>
      </c>
      <c r="AF63" s="586">
        <v>0</v>
      </c>
      <c r="AG63" s="586">
        <v>0</v>
      </c>
      <c r="AH63" s="586">
        <v>0</v>
      </c>
      <c r="AI63" s="586">
        <v>5710</v>
      </c>
      <c r="AJ63" s="586">
        <v>0</v>
      </c>
      <c r="AK63" s="586">
        <v>0</v>
      </c>
      <c r="AL63" s="586">
        <v>0</v>
      </c>
      <c r="AM63" s="586">
        <v>0</v>
      </c>
      <c r="AN63" s="586">
        <v>0</v>
      </c>
      <c r="AO63" s="586">
        <v>79886</v>
      </c>
      <c r="AP63" s="586">
        <v>5880</v>
      </c>
      <c r="AQ63" s="586">
        <v>0</v>
      </c>
      <c r="AR63" s="586">
        <v>1067</v>
      </c>
      <c r="AS63" s="586">
        <v>101</v>
      </c>
      <c r="AT63" s="586">
        <v>0</v>
      </c>
      <c r="AU63" s="586">
        <v>3920</v>
      </c>
      <c r="AV63" s="586">
        <v>0</v>
      </c>
      <c r="AW63" s="586">
        <v>0</v>
      </c>
      <c r="AX63" s="586">
        <v>679</v>
      </c>
      <c r="AY63" s="586">
        <v>1000</v>
      </c>
      <c r="AZ63" s="586">
        <v>0</v>
      </c>
      <c r="BA63" s="586">
        <v>0</v>
      </c>
      <c r="BB63" s="586">
        <v>0</v>
      </c>
      <c r="BC63" s="586">
        <v>0</v>
      </c>
      <c r="BD63" s="586">
        <v>247</v>
      </c>
      <c r="BE63" s="586">
        <v>0</v>
      </c>
      <c r="BF63" s="586">
        <v>0</v>
      </c>
      <c r="BG63" s="586">
        <v>1242</v>
      </c>
      <c r="BH63" s="586">
        <v>0</v>
      </c>
      <c r="BI63" s="586">
        <v>0</v>
      </c>
      <c r="BJ63" s="586">
        <v>3117</v>
      </c>
      <c r="BK63" s="586">
        <v>0</v>
      </c>
      <c r="BL63" s="586">
        <v>0</v>
      </c>
      <c r="BM63" s="586">
        <v>0</v>
      </c>
      <c r="BN63" s="586">
        <v>0</v>
      </c>
      <c r="BO63" s="586">
        <v>0</v>
      </c>
      <c r="BP63" s="586">
        <v>820</v>
      </c>
      <c r="BQ63" s="586">
        <v>0</v>
      </c>
      <c r="BR63" s="586">
        <v>0</v>
      </c>
      <c r="BS63" s="586">
        <v>428</v>
      </c>
      <c r="BT63" s="586">
        <v>0</v>
      </c>
      <c r="BU63" s="586">
        <v>0</v>
      </c>
      <c r="BV63" s="586">
        <v>20</v>
      </c>
      <c r="BW63" s="586">
        <v>0</v>
      </c>
      <c r="BX63" s="586">
        <v>0</v>
      </c>
      <c r="BY63" s="586">
        <v>0</v>
      </c>
      <c r="BZ63" s="586">
        <v>0</v>
      </c>
      <c r="CA63" s="586">
        <v>0</v>
      </c>
      <c r="CB63" s="586">
        <v>0</v>
      </c>
      <c r="CC63" s="586">
        <v>0</v>
      </c>
      <c r="CD63" s="586">
        <v>0</v>
      </c>
      <c r="CE63" s="586">
        <v>54</v>
      </c>
      <c r="CF63" s="586">
        <v>0</v>
      </c>
      <c r="CG63" s="586">
        <v>0</v>
      </c>
      <c r="CH63" s="586">
        <v>0</v>
      </c>
      <c r="CI63" s="586">
        <v>0</v>
      </c>
      <c r="CJ63" s="586">
        <v>0</v>
      </c>
      <c r="CK63" s="586">
        <v>0</v>
      </c>
      <c r="CL63" s="586">
        <v>0</v>
      </c>
      <c r="CM63" s="586">
        <v>0</v>
      </c>
      <c r="CN63" s="586">
        <v>15</v>
      </c>
      <c r="CO63" s="586">
        <v>0</v>
      </c>
      <c r="CP63" s="586">
        <v>0</v>
      </c>
      <c r="CQ63" s="586">
        <v>0</v>
      </c>
      <c r="CR63" s="586">
        <v>0</v>
      </c>
      <c r="CS63" s="586">
        <v>0</v>
      </c>
      <c r="CT63" s="586">
        <v>239</v>
      </c>
      <c r="CU63" s="586">
        <v>0</v>
      </c>
      <c r="CV63" s="586">
        <v>0</v>
      </c>
      <c r="CW63" s="586">
        <v>22286</v>
      </c>
      <c r="CX63" s="586">
        <v>215</v>
      </c>
      <c r="CY63" s="586">
        <v>0</v>
      </c>
      <c r="CZ63" s="586">
        <v>0</v>
      </c>
      <c r="DA63" s="586">
        <v>0</v>
      </c>
      <c r="DB63" s="586">
        <v>0</v>
      </c>
      <c r="DC63" s="586">
        <v>0</v>
      </c>
      <c r="DD63" s="586">
        <v>0</v>
      </c>
      <c r="DE63" s="586">
        <v>0</v>
      </c>
      <c r="DF63" s="586">
        <v>0</v>
      </c>
      <c r="DG63" s="586">
        <v>0</v>
      </c>
      <c r="DH63" s="586">
        <v>0</v>
      </c>
      <c r="DI63" s="586">
        <v>17837</v>
      </c>
      <c r="DJ63" s="586">
        <v>12018</v>
      </c>
      <c r="DK63" s="586">
        <v>17592</v>
      </c>
      <c r="DL63" s="586">
        <v>9632</v>
      </c>
      <c r="DM63" s="586">
        <v>0</v>
      </c>
      <c r="DN63" s="586">
        <v>0</v>
      </c>
      <c r="DO63" s="586">
        <v>0</v>
      </c>
      <c r="DP63" s="586">
        <v>0</v>
      </c>
      <c r="DQ63" s="586">
        <v>0</v>
      </c>
      <c r="DR63" s="587">
        <v>206657</v>
      </c>
      <c r="DS63" s="587">
        <v>24965</v>
      </c>
      <c r="DT63" s="587">
        <v>73591</v>
      </c>
      <c r="DU63" s="587">
        <v>22167</v>
      </c>
      <c r="DV63" s="587">
        <v>-253</v>
      </c>
      <c r="DW63" s="587">
        <v>-16665</v>
      </c>
      <c r="DX63" s="587">
        <v>-3030</v>
      </c>
      <c r="DY63" s="587">
        <v>0</v>
      </c>
      <c r="DZ63" s="587"/>
      <c r="EA63" s="587"/>
      <c r="EB63" s="587"/>
      <c r="EC63" s="587"/>
      <c r="ED63" s="587"/>
      <c r="EE63" s="587"/>
      <c r="EF63" s="587"/>
      <c r="EG63" s="587"/>
      <c r="EH63" s="587"/>
      <c r="EI63" s="587"/>
    </row>
    <row r="64" spans="1:139">
      <c r="A64" s="583" t="s">
        <v>2828</v>
      </c>
      <c r="B64" s="586">
        <v>5574</v>
      </c>
      <c r="C64" s="586">
        <v>0</v>
      </c>
      <c r="D64" s="586">
        <v>0</v>
      </c>
      <c r="E64" s="586">
        <v>4833</v>
      </c>
      <c r="F64" s="586">
        <v>0</v>
      </c>
      <c r="G64" s="586">
        <v>0</v>
      </c>
      <c r="H64" s="586">
        <v>3123</v>
      </c>
      <c r="I64" s="586">
        <v>0</v>
      </c>
      <c r="J64" s="586">
        <v>0</v>
      </c>
      <c r="K64" s="586">
        <v>0</v>
      </c>
      <c r="L64" s="586">
        <v>0</v>
      </c>
      <c r="M64" s="586">
        <v>0</v>
      </c>
      <c r="N64" s="586">
        <v>45532</v>
      </c>
      <c r="O64" s="586">
        <v>0</v>
      </c>
      <c r="P64" s="586">
        <v>0</v>
      </c>
      <c r="Q64" s="586">
        <v>60</v>
      </c>
      <c r="R64" s="586">
        <v>0</v>
      </c>
      <c r="S64" s="586">
        <v>0</v>
      </c>
      <c r="T64" s="586">
        <v>225</v>
      </c>
      <c r="U64" s="586">
        <v>0</v>
      </c>
      <c r="V64" s="586">
        <v>0</v>
      </c>
      <c r="W64" s="586">
        <v>0</v>
      </c>
      <c r="X64" s="586">
        <v>0</v>
      </c>
      <c r="Y64" s="586">
        <v>0</v>
      </c>
      <c r="Z64" s="586">
        <v>0</v>
      </c>
      <c r="AA64" s="586">
        <v>0</v>
      </c>
      <c r="AB64" s="586">
        <v>0</v>
      </c>
      <c r="AC64" s="586">
        <v>130</v>
      </c>
      <c r="AD64" s="586">
        <v>0</v>
      </c>
      <c r="AE64" s="586">
        <v>0</v>
      </c>
      <c r="AF64" s="586">
        <v>0</v>
      </c>
      <c r="AG64" s="586">
        <v>0</v>
      </c>
      <c r="AH64" s="586">
        <v>0</v>
      </c>
      <c r="AI64" s="586">
        <v>844</v>
      </c>
      <c r="AJ64" s="586">
        <v>1827</v>
      </c>
      <c r="AK64" s="586">
        <v>0</v>
      </c>
      <c r="AL64" s="586">
        <v>0</v>
      </c>
      <c r="AM64" s="586">
        <v>0</v>
      </c>
      <c r="AN64" s="586">
        <v>0</v>
      </c>
      <c r="AO64" s="586">
        <v>63133</v>
      </c>
      <c r="AP64" s="586">
        <v>682</v>
      </c>
      <c r="AQ64" s="586">
        <v>0</v>
      </c>
      <c r="AR64" s="586">
        <v>1004</v>
      </c>
      <c r="AS64" s="586">
        <v>0</v>
      </c>
      <c r="AT64" s="586">
        <v>0</v>
      </c>
      <c r="AU64" s="586">
        <v>0</v>
      </c>
      <c r="AV64" s="586">
        <v>0</v>
      </c>
      <c r="AW64" s="586">
        <v>0</v>
      </c>
      <c r="AX64" s="586">
        <v>0</v>
      </c>
      <c r="AY64" s="586">
        <v>0</v>
      </c>
      <c r="AZ64" s="586">
        <v>300</v>
      </c>
      <c r="BA64" s="586">
        <v>0</v>
      </c>
      <c r="BB64" s="586">
        <v>0</v>
      </c>
      <c r="BC64" s="586">
        <v>0</v>
      </c>
      <c r="BD64" s="586">
        <v>2161</v>
      </c>
      <c r="BE64" s="586">
        <v>0</v>
      </c>
      <c r="BF64" s="586">
        <v>0</v>
      </c>
      <c r="BG64" s="586">
        <v>0</v>
      </c>
      <c r="BH64" s="586">
        <v>0</v>
      </c>
      <c r="BI64" s="586">
        <v>0</v>
      </c>
      <c r="BJ64" s="586">
        <v>0</v>
      </c>
      <c r="BK64" s="586">
        <v>0</v>
      </c>
      <c r="BL64" s="586">
        <v>0</v>
      </c>
      <c r="BM64" s="586">
        <v>0</v>
      </c>
      <c r="BN64" s="586">
        <v>0</v>
      </c>
      <c r="BO64" s="586">
        <v>0</v>
      </c>
      <c r="BP64" s="586">
        <v>2263</v>
      </c>
      <c r="BQ64" s="586">
        <v>0</v>
      </c>
      <c r="BR64" s="586">
        <v>0</v>
      </c>
      <c r="BS64" s="586">
        <v>0</v>
      </c>
      <c r="BT64" s="586">
        <v>0</v>
      </c>
      <c r="BU64" s="586">
        <v>125</v>
      </c>
      <c r="BV64" s="586">
        <v>0</v>
      </c>
      <c r="BW64" s="586">
        <v>0</v>
      </c>
      <c r="BX64" s="586">
        <v>0</v>
      </c>
      <c r="BY64" s="586">
        <v>0</v>
      </c>
      <c r="BZ64" s="586">
        <v>0</v>
      </c>
      <c r="CA64" s="586">
        <v>0</v>
      </c>
      <c r="CB64" s="586">
        <v>0</v>
      </c>
      <c r="CC64" s="586">
        <v>0</v>
      </c>
      <c r="CD64" s="586">
        <v>0</v>
      </c>
      <c r="CE64" s="586">
        <v>1050</v>
      </c>
      <c r="CF64" s="586">
        <v>0</v>
      </c>
      <c r="CG64" s="586">
        <v>0</v>
      </c>
      <c r="CH64" s="586">
        <v>0</v>
      </c>
      <c r="CI64" s="586">
        <v>0</v>
      </c>
      <c r="CJ64" s="586">
        <v>0</v>
      </c>
      <c r="CK64" s="586">
        <v>0</v>
      </c>
      <c r="CL64" s="586">
        <v>0</v>
      </c>
      <c r="CM64" s="586">
        <v>0</v>
      </c>
      <c r="CN64" s="586">
        <v>0</v>
      </c>
      <c r="CO64" s="586">
        <v>0</v>
      </c>
      <c r="CP64" s="586">
        <v>0</v>
      </c>
      <c r="CQ64" s="586">
        <v>0</v>
      </c>
      <c r="CR64" s="586">
        <v>0</v>
      </c>
      <c r="CS64" s="586">
        <v>0</v>
      </c>
      <c r="CT64" s="586">
        <v>6690</v>
      </c>
      <c r="CU64" s="586">
        <v>0</v>
      </c>
      <c r="CV64" s="586">
        <v>0</v>
      </c>
      <c r="CW64" s="586">
        <v>43778</v>
      </c>
      <c r="CX64" s="586">
        <v>0</v>
      </c>
      <c r="CY64" s="586">
        <v>0</v>
      </c>
      <c r="CZ64" s="586">
        <v>0</v>
      </c>
      <c r="DA64" s="586">
        <v>0</v>
      </c>
      <c r="DB64" s="586">
        <v>0</v>
      </c>
      <c r="DC64" s="586">
        <v>0</v>
      </c>
      <c r="DD64" s="586">
        <v>0</v>
      </c>
      <c r="DE64" s="586">
        <v>0</v>
      </c>
      <c r="DF64" s="586">
        <v>0</v>
      </c>
      <c r="DG64" s="586">
        <v>0</v>
      </c>
      <c r="DH64" s="586">
        <v>0</v>
      </c>
      <c r="DI64" s="586">
        <v>54176</v>
      </c>
      <c r="DJ64" s="586">
        <v>0</v>
      </c>
      <c r="DK64" s="586">
        <v>9870</v>
      </c>
      <c r="DL64" s="586">
        <v>393</v>
      </c>
      <c r="DM64" s="586">
        <v>0</v>
      </c>
      <c r="DN64" s="586">
        <v>0</v>
      </c>
      <c r="DO64" s="586">
        <v>0</v>
      </c>
      <c r="DP64" s="586">
        <v>0</v>
      </c>
      <c r="DQ64" s="586">
        <v>0</v>
      </c>
      <c r="DR64" s="587">
        <v>102932</v>
      </c>
      <c r="DS64" s="587">
        <v>122749</v>
      </c>
      <c r="DT64" s="587">
        <v>15322</v>
      </c>
      <c r="DU64" s="587">
        <v>59475</v>
      </c>
      <c r="DV64" s="587">
        <v>59475</v>
      </c>
      <c r="DW64" s="587">
        <v>83350</v>
      </c>
      <c r="DX64" s="587">
        <v>-2000</v>
      </c>
      <c r="DY64" s="587">
        <v>7025</v>
      </c>
      <c r="DZ64" s="587"/>
      <c r="EA64" s="587"/>
      <c r="EB64" s="587"/>
      <c r="EC64" s="587"/>
      <c r="ED64" s="587"/>
      <c r="EE64" s="587"/>
      <c r="EF64" s="587"/>
      <c r="EG64" s="587"/>
      <c r="EH64" s="587"/>
      <c r="EI64" s="587"/>
    </row>
    <row r="65" spans="1:139">
      <c r="A65" s="583" t="s">
        <v>2075</v>
      </c>
      <c r="B65" s="586">
        <v>0</v>
      </c>
      <c r="C65" s="586">
        <v>0</v>
      </c>
      <c r="D65" s="586">
        <v>0</v>
      </c>
      <c r="E65" s="586">
        <v>0</v>
      </c>
      <c r="F65" s="586">
        <v>0</v>
      </c>
      <c r="G65" s="586">
        <v>0</v>
      </c>
      <c r="H65" s="586">
        <v>0</v>
      </c>
      <c r="I65" s="586">
        <v>0</v>
      </c>
      <c r="J65" s="586">
        <v>0</v>
      </c>
      <c r="K65" s="586">
        <v>0</v>
      </c>
      <c r="L65" s="586">
        <v>0</v>
      </c>
      <c r="M65" s="586">
        <v>0</v>
      </c>
      <c r="N65" s="586">
        <v>35</v>
      </c>
      <c r="O65" s="586">
        <v>0</v>
      </c>
      <c r="P65" s="586">
        <v>0</v>
      </c>
      <c r="Q65" s="586">
        <v>165</v>
      </c>
      <c r="R65" s="586">
        <v>0</v>
      </c>
      <c r="S65" s="586">
        <v>0</v>
      </c>
      <c r="T65" s="586">
        <v>0</v>
      </c>
      <c r="U65" s="586">
        <v>0</v>
      </c>
      <c r="V65" s="586">
        <v>0</v>
      </c>
      <c r="W65" s="586">
        <v>0</v>
      </c>
      <c r="X65" s="586">
        <v>0</v>
      </c>
      <c r="Y65" s="586">
        <v>0</v>
      </c>
      <c r="Z65" s="586">
        <v>0</v>
      </c>
      <c r="AA65" s="586">
        <v>0</v>
      </c>
      <c r="AB65" s="586">
        <v>0</v>
      </c>
      <c r="AC65" s="586">
        <v>0</v>
      </c>
      <c r="AD65" s="586">
        <v>0</v>
      </c>
      <c r="AE65" s="586">
        <v>0</v>
      </c>
      <c r="AF65" s="586">
        <v>0</v>
      </c>
      <c r="AG65" s="586">
        <v>0</v>
      </c>
      <c r="AH65" s="586">
        <v>0</v>
      </c>
      <c r="AI65" s="586">
        <v>0</v>
      </c>
      <c r="AJ65" s="586">
        <v>0</v>
      </c>
      <c r="AK65" s="586">
        <v>0</v>
      </c>
      <c r="AL65" s="586">
        <v>0</v>
      </c>
      <c r="AM65" s="586">
        <v>0</v>
      </c>
      <c r="AN65" s="586">
        <v>0</v>
      </c>
      <c r="AO65" s="586">
        <v>97315</v>
      </c>
      <c r="AP65" s="586">
        <v>14503</v>
      </c>
      <c r="AQ65" s="586">
        <v>0</v>
      </c>
      <c r="AR65" s="586">
        <v>0</v>
      </c>
      <c r="AS65" s="586">
        <v>0</v>
      </c>
      <c r="AT65" s="586">
        <v>0</v>
      </c>
      <c r="AU65" s="586">
        <v>240</v>
      </c>
      <c r="AV65" s="586">
        <v>0</v>
      </c>
      <c r="AW65" s="586">
        <v>0</v>
      </c>
      <c r="AX65" s="586">
        <v>631</v>
      </c>
      <c r="AY65" s="586">
        <v>0</v>
      </c>
      <c r="AZ65" s="586">
        <v>0</v>
      </c>
      <c r="BA65" s="586">
        <v>0</v>
      </c>
      <c r="BB65" s="586">
        <v>0</v>
      </c>
      <c r="BC65" s="586">
        <v>0</v>
      </c>
      <c r="BD65" s="586">
        <v>0</v>
      </c>
      <c r="BE65" s="586">
        <v>0</v>
      </c>
      <c r="BF65" s="586">
        <v>0</v>
      </c>
      <c r="BG65" s="586">
        <v>0</v>
      </c>
      <c r="BH65" s="586">
        <v>0</v>
      </c>
      <c r="BI65" s="586">
        <v>0</v>
      </c>
      <c r="BJ65" s="586">
        <v>0</v>
      </c>
      <c r="BK65" s="586">
        <v>0</v>
      </c>
      <c r="BL65" s="586">
        <v>0</v>
      </c>
      <c r="BM65" s="586">
        <v>0</v>
      </c>
      <c r="BN65" s="586">
        <v>0</v>
      </c>
      <c r="BO65" s="586">
        <v>0</v>
      </c>
      <c r="BP65" s="586">
        <v>0</v>
      </c>
      <c r="BQ65" s="586">
        <v>0</v>
      </c>
      <c r="BR65" s="586">
        <v>0</v>
      </c>
      <c r="BS65" s="586">
        <v>0</v>
      </c>
      <c r="BT65" s="586">
        <v>0</v>
      </c>
      <c r="BU65" s="586">
        <v>0</v>
      </c>
      <c r="BV65" s="586">
        <v>0</v>
      </c>
      <c r="BW65" s="586">
        <v>0</v>
      </c>
      <c r="BX65" s="586">
        <v>0</v>
      </c>
      <c r="BY65" s="586">
        <v>0</v>
      </c>
      <c r="BZ65" s="586">
        <v>0</v>
      </c>
      <c r="CA65" s="586">
        <v>0</v>
      </c>
      <c r="CB65" s="586">
        <v>0</v>
      </c>
      <c r="CC65" s="586">
        <v>0</v>
      </c>
      <c r="CD65" s="586">
        <v>0</v>
      </c>
      <c r="CE65" s="586">
        <v>1834</v>
      </c>
      <c r="CF65" s="586">
        <v>0</v>
      </c>
      <c r="CG65" s="586">
        <v>0</v>
      </c>
      <c r="CH65" s="586">
        <v>0</v>
      </c>
      <c r="CI65" s="586">
        <v>0</v>
      </c>
      <c r="CJ65" s="586">
        <v>0</v>
      </c>
      <c r="CK65" s="586">
        <v>0</v>
      </c>
      <c r="CL65" s="586">
        <v>0</v>
      </c>
      <c r="CM65" s="586">
        <v>0</v>
      </c>
      <c r="CN65" s="586">
        <v>0</v>
      </c>
      <c r="CO65" s="586">
        <v>0</v>
      </c>
      <c r="CP65" s="586">
        <v>0</v>
      </c>
      <c r="CQ65" s="586">
        <v>0</v>
      </c>
      <c r="CR65" s="586">
        <v>0</v>
      </c>
      <c r="CS65" s="586">
        <v>0</v>
      </c>
      <c r="CT65" s="586">
        <v>400</v>
      </c>
      <c r="CU65" s="586">
        <v>0</v>
      </c>
      <c r="CV65" s="586">
        <v>0</v>
      </c>
      <c r="CW65" s="586">
        <v>0</v>
      </c>
      <c r="CX65" s="586">
        <v>0</v>
      </c>
      <c r="CY65" s="586">
        <v>0</v>
      </c>
      <c r="CZ65" s="586">
        <v>0</v>
      </c>
      <c r="DA65" s="586">
        <v>0</v>
      </c>
      <c r="DB65" s="586">
        <v>0</v>
      </c>
      <c r="DC65" s="586">
        <v>0</v>
      </c>
      <c r="DD65" s="586">
        <v>0</v>
      </c>
      <c r="DE65" s="586">
        <v>0</v>
      </c>
      <c r="DF65" s="586">
        <v>0</v>
      </c>
      <c r="DG65" s="586">
        <v>0</v>
      </c>
      <c r="DH65" s="586">
        <v>0</v>
      </c>
      <c r="DI65" s="586">
        <v>1245</v>
      </c>
      <c r="DJ65" s="586">
        <v>0</v>
      </c>
      <c r="DK65" s="586">
        <v>0</v>
      </c>
      <c r="DL65" s="586">
        <v>0</v>
      </c>
      <c r="DM65" s="586">
        <v>0</v>
      </c>
      <c r="DN65" s="586">
        <v>0</v>
      </c>
      <c r="DO65" s="586">
        <v>0</v>
      </c>
      <c r="DP65" s="586">
        <v>0</v>
      </c>
      <c r="DQ65" s="586">
        <v>0</v>
      </c>
      <c r="DR65" s="587">
        <v>53103</v>
      </c>
      <c r="DS65" s="587">
        <v>6306</v>
      </c>
      <c r="DT65" s="587">
        <v>21776</v>
      </c>
      <c r="DU65" s="587">
        <v>35183</v>
      </c>
      <c r="DV65" s="587">
        <v>35183</v>
      </c>
      <c r="DW65" s="587">
        <v>0</v>
      </c>
      <c r="DX65" s="587">
        <v>0</v>
      </c>
      <c r="DY65" s="587">
        <v>0</v>
      </c>
      <c r="DZ65" s="587"/>
      <c r="EA65" s="587"/>
      <c r="EB65" s="587"/>
      <c r="EC65" s="587"/>
      <c r="ED65" s="587"/>
      <c r="EE65" s="587"/>
      <c r="EF65" s="587"/>
      <c r="EG65" s="587"/>
      <c r="EH65" s="587"/>
      <c r="EI65" s="587"/>
    </row>
    <row r="66" spans="1:139">
      <c r="A66" s="583" t="s">
        <v>2246</v>
      </c>
      <c r="B66" s="586">
        <v>0</v>
      </c>
      <c r="C66" s="586">
        <v>0</v>
      </c>
      <c r="D66" s="586">
        <v>0</v>
      </c>
      <c r="E66" s="586">
        <v>0</v>
      </c>
      <c r="F66" s="586">
        <v>0</v>
      </c>
      <c r="G66" s="586">
        <v>0</v>
      </c>
      <c r="H66" s="586">
        <v>0</v>
      </c>
      <c r="I66" s="586">
        <v>0</v>
      </c>
      <c r="J66" s="586">
        <v>0</v>
      </c>
      <c r="K66" s="586">
        <v>0</v>
      </c>
      <c r="L66" s="586">
        <v>0</v>
      </c>
      <c r="M66" s="586">
        <v>0</v>
      </c>
      <c r="N66" s="586">
        <v>0</v>
      </c>
      <c r="O66" s="586">
        <v>0</v>
      </c>
      <c r="P66" s="586">
        <v>0</v>
      </c>
      <c r="Q66" s="586">
        <v>0</v>
      </c>
      <c r="R66" s="586">
        <v>0</v>
      </c>
      <c r="S66" s="586">
        <v>0</v>
      </c>
      <c r="T66" s="586">
        <v>0</v>
      </c>
      <c r="U66" s="586">
        <v>0</v>
      </c>
      <c r="V66" s="586">
        <v>0</v>
      </c>
      <c r="W66" s="586">
        <v>0</v>
      </c>
      <c r="X66" s="586">
        <v>0</v>
      </c>
      <c r="Y66" s="586">
        <v>0</v>
      </c>
      <c r="Z66" s="586">
        <v>0</v>
      </c>
      <c r="AA66" s="586">
        <v>0</v>
      </c>
      <c r="AB66" s="586">
        <v>0</v>
      </c>
      <c r="AC66" s="586">
        <v>0</v>
      </c>
      <c r="AD66" s="586">
        <v>0</v>
      </c>
      <c r="AE66" s="586">
        <v>0</v>
      </c>
      <c r="AF66" s="586">
        <v>0</v>
      </c>
      <c r="AG66" s="586">
        <v>0</v>
      </c>
      <c r="AH66" s="586">
        <v>0</v>
      </c>
      <c r="AI66" s="586">
        <v>0</v>
      </c>
      <c r="AJ66" s="586">
        <v>0</v>
      </c>
      <c r="AK66" s="586">
        <v>0</v>
      </c>
      <c r="AL66" s="586">
        <v>0</v>
      </c>
      <c r="AM66" s="586">
        <v>0</v>
      </c>
      <c r="AN66" s="586">
        <v>0</v>
      </c>
      <c r="AO66" s="586">
        <v>0</v>
      </c>
      <c r="AP66" s="586">
        <v>773</v>
      </c>
      <c r="AQ66" s="586">
        <v>50</v>
      </c>
      <c r="AR66" s="586">
        <v>0</v>
      </c>
      <c r="AS66" s="586">
        <v>0</v>
      </c>
      <c r="AT66" s="586">
        <v>0</v>
      </c>
      <c r="AU66" s="586">
        <v>0</v>
      </c>
      <c r="AV66" s="586">
        <v>0</v>
      </c>
      <c r="AW66" s="586">
        <v>0</v>
      </c>
      <c r="AX66" s="586">
        <v>100</v>
      </c>
      <c r="AY66" s="586">
        <v>0</v>
      </c>
      <c r="AZ66" s="586">
        <v>0</v>
      </c>
      <c r="BA66" s="586">
        <v>0</v>
      </c>
      <c r="BB66" s="586">
        <v>0</v>
      </c>
      <c r="BC66" s="586">
        <v>0</v>
      </c>
      <c r="BD66" s="586">
        <v>0</v>
      </c>
      <c r="BE66" s="586">
        <v>0</v>
      </c>
      <c r="BF66" s="586">
        <v>0</v>
      </c>
      <c r="BG66" s="586">
        <v>7560</v>
      </c>
      <c r="BH66" s="586">
        <v>0</v>
      </c>
      <c r="BI66" s="586">
        <v>0</v>
      </c>
      <c r="BJ66" s="586">
        <v>0</v>
      </c>
      <c r="BK66" s="586">
        <v>0</v>
      </c>
      <c r="BL66" s="586">
        <v>0</v>
      </c>
      <c r="BM66" s="586">
        <v>0</v>
      </c>
      <c r="BN66" s="586">
        <v>0</v>
      </c>
      <c r="BO66" s="586">
        <v>0</v>
      </c>
      <c r="BP66" s="586">
        <v>0</v>
      </c>
      <c r="BQ66" s="586">
        <v>0</v>
      </c>
      <c r="BR66" s="586">
        <v>0</v>
      </c>
      <c r="BS66" s="586">
        <v>0</v>
      </c>
      <c r="BT66" s="586">
        <v>0</v>
      </c>
      <c r="BU66" s="586">
        <v>0</v>
      </c>
      <c r="BV66" s="586">
        <v>0</v>
      </c>
      <c r="BW66" s="586">
        <v>0</v>
      </c>
      <c r="BX66" s="586">
        <v>0</v>
      </c>
      <c r="BY66" s="586">
        <v>0</v>
      </c>
      <c r="BZ66" s="586">
        <v>0</v>
      </c>
      <c r="CA66" s="586">
        <v>0</v>
      </c>
      <c r="CB66" s="586">
        <v>0</v>
      </c>
      <c r="CC66" s="586">
        <v>0</v>
      </c>
      <c r="CD66" s="586">
        <v>0</v>
      </c>
      <c r="CE66" s="586">
        <v>3284</v>
      </c>
      <c r="CF66" s="586">
        <v>0</v>
      </c>
      <c r="CG66" s="586">
        <v>0</v>
      </c>
      <c r="CH66" s="586">
        <v>0</v>
      </c>
      <c r="CI66" s="586">
        <v>0</v>
      </c>
      <c r="CJ66" s="586">
        <v>0</v>
      </c>
      <c r="CK66" s="586">
        <v>0</v>
      </c>
      <c r="CL66" s="586">
        <v>0</v>
      </c>
      <c r="CM66" s="586">
        <v>0</v>
      </c>
      <c r="CN66" s="586">
        <v>0</v>
      </c>
      <c r="CO66" s="586">
        <v>0</v>
      </c>
      <c r="CP66" s="586">
        <v>0</v>
      </c>
      <c r="CQ66" s="586">
        <v>0</v>
      </c>
      <c r="CR66" s="586">
        <v>0</v>
      </c>
      <c r="CS66" s="586">
        <v>0</v>
      </c>
      <c r="CT66" s="586">
        <v>0</v>
      </c>
      <c r="CU66" s="586">
        <v>0</v>
      </c>
      <c r="CV66" s="586">
        <v>0</v>
      </c>
      <c r="CW66" s="586">
        <v>0</v>
      </c>
      <c r="CX66" s="586">
        <v>0</v>
      </c>
      <c r="CY66" s="586">
        <v>0</v>
      </c>
      <c r="CZ66" s="586">
        <v>0</v>
      </c>
      <c r="DA66" s="586">
        <v>0</v>
      </c>
      <c r="DB66" s="586">
        <v>0</v>
      </c>
      <c r="DC66" s="586">
        <v>0</v>
      </c>
      <c r="DD66" s="586">
        <v>0</v>
      </c>
      <c r="DE66" s="586">
        <v>0</v>
      </c>
      <c r="DF66" s="586">
        <v>0</v>
      </c>
      <c r="DG66" s="586">
        <v>0</v>
      </c>
      <c r="DH66" s="586">
        <v>0</v>
      </c>
      <c r="DI66" s="586">
        <v>0</v>
      </c>
      <c r="DJ66" s="586">
        <v>0</v>
      </c>
      <c r="DK66" s="586">
        <v>0</v>
      </c>
      <c r="DL66" s="586">
        <v>0</v>
      </c>
      <c r="DM66" s="586">
        <v>0</v>
      </c>
      <c r="DN66" s="586">
        <v>0</v>
      </c>
      <c r="DO66" s="586">
        <v>0</v>
      </c>
      <c r="DP66" s="586">
        <v>1500</v>
      </c>
      <c r="DQ66" s="586">
        <v>0</v>
      </c>
      <c r="DR66" s="587">
        <v>9657</v>
      </c>
      <c r="DS66" s="587">
        <v>210</v>
      </c>
      <c r="DT66" s="587">
        <v>0</v>
      </c>
      <c r="DU66" s="587">
        <v>3350</v>
      </c>
      <c r="DV66" s="587">
        <v>764</v>
      </c>
      <c r="DW66" s="587">
        <v>0</v>
      </c>
      <c r="DX66" s="587">
        <v>0</v>
      </c>
      <c r="DY66" s="587">
        <v>-11871</v>
      </c>
      <c r="DZ66" s="587"/>
      <c r="EA66" s="587"/>
      <c r="EB66" s="587"/>
      <c r="EC66" s="587"/>
      <c r="ED66" s="587"/>
      <c r="EE66" s="587"/>
      <c r="EF66" s="587"/>
      <c r="EG66" s="587"/>
      <c r="EH66" s="587"/>
      <c r="EI66" s="587"/>
    </row>
    <row r="67" spans="1:139">
      <c r="A67" s="583" t="s">
        <v>2322</v>
      </c>
      <c r="B67" s="586">
        <v>0</v>
      </c>
      <c r="C67" s="586">
        <v>0</v>
      </c>
      <c r="D67" s="586">
        <v>0</v>
      </c>
      <c r="E67" s="586">
        <v>0</v>
      </c>
      <c r="F67" s="586">
        <v>0</v>
      </c>
      <c r="G67" s="586">
        <v>0</v>
      </c>
      <c r="H67" s="586">
        <v>0</v>
      </c>
      <c r="I67" s="586">
        <v>0</v>
      </c>
      <c r="J67" s="586">
        <v>0</v>
      </c>
      <c r="K67" s="586">
        <v>0</v>
      </c>
      <c r="L67" s="586">
        <v>0</v>
      </c>
      <c r="M67" s="586">
        <v>0</v>
      </c>
      <c r="N67" s="586">
        <v>600</v>
      </c>
      <c r="O67" s="586">
        <v>0</v>
      </c>
      <c r="P67" s="586">
        <v>0</v>
      </c>
      <c r="Q67" s="586">
        <v>322</v>
      </c>
      <c r="R67" s="586">
        <v>0</v>
      </c>
      <c r="S67" s="586">
        <v>0</v>
      </c>
      <c r="T67" s="586">
        <v>0</v>
      </c>
      <c r="U67" s="586">
        <v>0</v>
      </c>
      <c r="V67" s="586">
        <v>0</v>
      </c>
      <c r="W67" s="586">
        <v>0</v>
      </c>
      <c r="X67" s="586">
        <v>0</v>
      </c>
      <c r="Y67" s="586">
        <v>0</v>
      </c>
      <c r="Z67" s="586">
        <v>0</v>
      </c>
      <c r="AA67" s="586">
        <v>0</v>
      </c>
      <c r="AB67" s="586">
        <v>0</v>
      </c>
      <c r="AC67" s="586">
        <v>0</v>
      </c>
      <c r="AD67" s="586">
        <v>0</v>
      </c>
      <c r="AE67" s="586">
        <v>0</v>
      </c>
      <c r="AF67" s="586">
        <v>0</v>
      </c>
      <c r="AG67" s="586">
        <v>0</v>
      </c>
      <c r="AH67" s="586">
        <v>0</v>
      </c>
      <c r="AI67" s="586">
        <v>0</v>
      </c>
      <c r="AJ67" s="586">
        <v>0</v>
      </c>
      <c r="AK67" s="586">
        <v>0</v>
      </c>
      <c r="AL67" s="586">
        <v>0</v>
      </c>
      <c r="AM67" s="586">
        <v>0</v>
      </c>
      <c r="AN67" s="586">
        <v>0</v>
      </c>
      <c r="AO67" s="586">
        <v>1875</v>
      </c>
      <c r="AP67" s="586">
        <v>4794</v>
      </c>
      <c r="AQ67" s="586">
        <v>0</v>
      </c>
      <c r="AR67" s="586">
        <v>0</v>
      </c>
      <c r="AS67" s="586">
        <v>0</v>
      </c>
      <c r="AT67" s="586">
        <v>0</v>
      </c>
      <c r="AU67" s="586">
        <v>6680</v>
      </c>
      <c r="AV67" s="586">
        <v>0</v>
      </c>
      <c r="AW67" s="586">
        <v>0</v>
      </c>
      <c r="AX67" s="586">
        <v>0</v>
      </c>
      <c r="AY67" s="586">
        <v>0</v>
      </c>
      <c r="AZ67" s="586">
        <v>0</v>
      </c>
      <c r="BA67" s="586">
        <v>0</v>
      </c>
      <c r="BB67" s="586">
        <v>0</v>
      </c>
      <c r="BC67" s="586">
        <v>0</v>
      </c>
      <c r="BD67" s="586">
        <v>0</v>
      </c>
      <c r="BE67" s="586">
        <v>0</v>
      </c>
      <c r="BF67" s="586">
        <v>0</v>
      </c>
      <c r="BG67" s="586">
        <v>500</v>
      </c>
      <c r="BH67" s="586">
        <v>0</v>
      </c>
      <c r="BI67" s="586">
        <v>0</v>
      </c>
      <c r="BJ67" s="586">
        <v>0</v>
      </c>
      <c r="BK67" s="586">
        <v>0</v>
      </c>
      <c r="BL67" s="586">
        <v>0</v>
      </c>
      <c r="BM67" s="586">
        <v>0</v>
      </c>
      <c r="BN67" s="586">
        <v>0</v>
      </c>
      <c r="BO67" s="586">
        <v>0</v>
      </c>
      <c r="BP67" s="586">
        <v>0</v>
      </c>
      <c r="BQ67" s="586">
        <v>0</v>
      </c>
      <c r="BR67" s="586">
        <v>0</v>
      </c>
      <c r="BS67" s="586">
        <v>0</v>
      </c>
      <c r="BT67" s="586">
        <v>0</v>
      </c>
      <c r="BU67" s="586">
        <v>0</v>
      </c>
      <c r="BV67" s="586">
        <v>0</v>
      </c>
      <c r="BW67" s="586">
        <v>0</v>
      </c>
      <c r="BX67" s="586">
        <v>0</v>
      </c>
      <c r="BY67" s="586">
        <v>0</v>
      </c>
      <c r="BZ67" s="586">
        <v>0</v>
      </c>
      <c r="CA67" s="586">
        <v>0</v>
      </c>
      <c r="CB67" s="586">
        <v>27</v>
      </c>
      <c r="CC67" s="586">
        <v>0</v>
      </c>
      <c r="CD67" s="586">
        <v>0</v>
      </c>
      <c r="CE67" s="586">
        <v>1262</v>
      </c>
      <c r="CF67" s="586">
        <v>0</v>
      </c>
      <c r="CG67" s="586">
        <v>0</v>
      </c>
      <c r="CH67" s="586">
        <v>361</v>
      </c>
      <c r="CI67" s="586">
        <v>0</v>
      </c>
      <c r="CJ67" s="586">
        <v>0</v>
      </c>
      <c r="CK67" s="586">
        <v>0</v>
      </c>
      <c r="CL67" s="586">
        <v>0</v>
      </c>
      <c r="CM67" s="586">
        <v>0</v>
      </c>
      <c r="CN67" s="586">
        <v>0</v>
      </c>
      <c r="CO67" s="586">
        <v>0</v>
      </c>
      <c r="CP67" s="586">
        <v>0</v>
      </c>
      <c r="CQ67" s="586">
        <v>0</v>
      </c>
      <c r="CR67" s="586">
        <v>0</v>
      </c>
      <c r="CS67" s="586">
        <v>0</v>
      </c>
      <c r="CT67" s="586">
        <v>0</v>
      </c>
      <c r="CU67" s="586">
        <v>0</v>
      </c>
      <c r="CV67" s="586">
        <v>0</v>
      </c>
      <c r="CW67" s="586">
        <v>0</v>
      </c>
      <c r="CX67" s="586">
        <v>0</v>
      </c>
      <c r="CY67" s="586">
        <v>0</v>
      </c>
      <c r="CZ67" s="586">
        <v>0</v>
      </c>
      <c r="DA67" s="586">
        <v>0</v>
      </c>
      <c r="DB67" s="586">
        <v>0</v>
      </c>
      <c r="DC67" s="586">
        <v>0</v>
      </c>
      <c r="DD67" s="586">
        <v>0</v>
      </c>
      <c r="DE67" s="586">
        <v>0</v>
      </c>
      <c r="DF67" s="586">
        <v>0</v>
      </c>
      <c r="DG67" s="586">
        <v>0</v>
      </c>
      <c r="DH67" s="586">
        <v>0</v>
      </c>
      <c r="DI67" s="586">
        <v>0</v>
      </c>
      <c r="DJ67" s="586">
        <v>0</v>
      </c>
      <c r="DK67" s="586">
        <v>0</v>
      </c>
      <c r="DL67" s="586">
        <v>700</v>
      </c>
      <c r="DM67" s="586">
        <v>0</v>
      </c>
      <c r="DN67" s="586">
        <v>0</v>
      </c>
      <c r="DO67" s="586">
        <v>0</v>
      </c>
      <c r="DP67" s="586">
        <v>0</v>
      </c>
      <c r="DQ67" s="586">
        <v>0</v>
      </c>
      <c r="DR67" s="587">
        <v>3678</v>
      </c>
      <c r="DS67" s="587">
        <v>250</v>
      </c>
      <c r="DT67" s="587">
        <v>200</v>
      </c>
      <c r="DU67" s="587">
        <v>12993</v>
      </c>
      <c r="DV67" s="587">
        <v>12341</v>
      </c>
      <c r="DW67" s="587">
        <v>12995</v>
      </c>
      <c r="DX67" s="587">
        <v>0</v>
      </c>
      <c r="DY67" s="587">
        <v>0</v>
      </c>
      <c r="DZ67" s="587"/>
      <c r="EA67" s="587"/>
      <c r="EB67" s="587"/>
      <c r="EC67" s="587"/>
      <c r="ED67" s="587"/>
      <c r="EE67" s="587"/>
      <c r="EF67" s="587"/>
      <c r="EG67" s="587"/>
      <c r="EH67" s="587"/>
      <c r="EI67" s="587"/>
    </row>
    <row r="68" spans="1:139">
      <c r="A68" s="583" t="s">
        <v>2454</v>
      </c>
      <c r="B68" s="586">
        <v>0</v>
      </c>
      <c r="C68" s="586">
        <v>0</v>
      </c>
      <c r="D68" s="586">
        <v>0</v>
      </c>
      <c r="E68" s="586">
        <v>0</v>
      </c>
      <c r="F68" s="586">
        <v>0</v>
      </c>
      <c r="G68" s="586">
        <v>0</v>
      </c>
      <c r="H68" s="586">
        <v>0</v>
      </c>
      <c r="I68" s="586">
        <v>0</v>
      </c>
      <c r="J68" s="586">
        <v>0</v>
      </c>
      <c r="K68" s="586">
        <v>0</v>
      </c>
      <c r="L68" s="586">
        <v>0</v>
      </c>
      <c r="M68" s="586">
        <v>0</v>
      </c>
      <c r="N68" s="586">
        <v>0</v>
      </c>
      <c r="O68" s="586">
        <v>0</v>
      </c>
      <c r="P68" s="586">
        <v>0</v>
      </c>
      <c r="Q68" s="586">
        <v>0</v>
      </c>
      <c r="R68" s="586">
        <v>0</v>
      </c>
      <c r="S68" s="586">
        <v>0</v>
      </c>
      <c r="T68" s="586">
        <v>0</v>
      </c>
      <c r="U68" s="586">
        <v>0</v>
      </c>
      <c r="V68" s="586">
        <v>0</v>
      </c>
      <c r="W68" s="586">
        <v>0</v>
      </c>
      <c r="X68" s="586">
        <v>0</v>
      </c>
      <c r="Y68" s="586">
        <v>0</v>
      </c>
      <c r="Z68" s="586">
        <v>0</v>
      </c>
      <c r="AA68" s="586">
        <v>0</v>
      </c>
      <c r="AB68" s="586">
        <v>0</v>
      </c>
      <c r="AC68" s="586">
        <v>0</v>
      </c>
      <c r="AD68" s="586">
        <v>0</v>
      </c>
      <c r="AE68" s="586">
        <v>0</v>
      </c>
      <c r="AF68" s="586">
        <v>0</v>
      </c>
      <c r="AG68" s="586">
        <v>0</v>
      </c>
      <c r="AH68" s="586">
        <v>0</v>
      </c>
      <c r="AI68" s="586">
        <v>0</v>
      </c>
      <c r="AJ68" s="586">
        <v>0</v>
      </c>
      <c r="AK68" s="586">
        <v>0</v>
      </c>
      <c r="AL68" s="586">
        <v>0</v>
      </c>
      <c r="AM68" s="586">
        <v>0</v>
      </c>
      <c r="AN68" s="586">
        <v>0</v>
      </c>
      <c r="AO68" s="586">
        <v>0</v>
      </c>
      <c r="AP68" s="586">
        <v>1650</v>
      </c>
      <c r="AQ68" s="586">
        <v>100</v>
      </c>
      <c r="AR68" s="586">
        <v>0</v>
      </c>
      <c r="AS68" s="586">
        <v>0</v>
      </c>
      <c r="AT68" s="586">
        <v>0</v>
      </c>
      <c r="AU68" s="586">
        <v>1514</v>
      </c>
      <c r="AV68" s="586">
        <v>0</v>
      </c>
      <c r="AW68" s="586">
        <v>0</v>
      </c>
      <c r="AX68" s="586">
        <v>3124</v>
      </c>
      <c r="AY68" s="586">
        <v>0</v>
      </c>
      <c r="AZ68" s="586">
        <v>0</v>
      </c>
      <c r="BA68" s="586">
        <v>0</v>
      </c>
      <c r="BB68" s="586">
        <v>0</v>
      </c>
      <c r="BC68" s="586">
        <v>0</v>
      </c>
      <c r="BD68" s="586">
        <v>0</v>
      </c>
      <c r="BE68" s="586">
        <v>0</v>
      </c>
      <c r="BF68" s="586">
        <v>0</v>
      </c>
      <c r="BG68" s="586">
        <v>0</v>
      </c>
      <c r="BH68" s="586">
        <v>0</v>
      </c>
      <c r="BI68" s="586">
        <v>0</v>
      </c>
      <c r="BJ68" s="586">
        <v>0</v>
      </c>
      <c r="BK68" s="586">
        <v>0</v>
      </c>
      <c r="BL68" s="586">
        <v>0</v>
      </c>
      <c r="BM68" s="586">
        <v>375</v>
      </c>
      <c r="BN68" s="586">
        <v>0</v>
      </c>
      <c r="BO68" s="586">
        <v>0</v>
      </c>
      <c r="BP68" s="586">
        <v>0</v>
      </c>
      <c r="BQ68" s="586">
        <v>0</v>
      </c>
      <c r="BR68" s="586">
        <v>0</v>
      </c>
      <c r="BS68" s="586">
        <v>0</v>
      </c>
      <c r="BT68" s="586">
        <v>0</v>
      </c>
      <c r="BU68" s="586">
        <v>0</v>
      </c>
      <c r="BV68" s="586">
        <v>30</v>
      </c>
      <c r="BW68" s="586">
        <v>0</v>
      </c>
      <c r="BX68" s="586">
        <v>0</v>
      </c>
      <c r="BY68" s="586">
        <v>0</v>
      </c>
      <c r="BZ68" s="586">
        <v>0</v>
      </c>
      <c r="CA68" s="586">
        <v>0</v>
      </c>
      <c r="CB68" s="586">
        <v>433</v>
      </c>
      <c r="CC68" s="586">
        <v>0</v>
      </c>
      <c r="CD68" s="586">
        <v>0</v>
      </c>
      <c r="CE68" s="586">
        <v>343</v>
      </c>
      <c r="CF68" s="586">
        <v>0</v>
      </c>
      <c r="CG68" s="586">
        <v>0</v>
      </c>
      <c r="CH68" s="586">
        <v>0</v>
      </c>
      <c r="CI68" s="586">
        <v>0</v>
      </c>
      <c r="CJ68" s="586">
        <v>0</v>
      </c>
      <c r="CK68" s="586">
        <v>0</v>
      </c>
      <c r="CL68" s="586">
        <v>0</v>
      </c>
      <c r="CM68" s="586">
        <v>0</v>
      </c>
      <c r="CN68" s="586">
        <v>2765</v>
      </c>
      <c r="CO68" s="586">
        <v>0</v>
      </c>
      <c r="CP68" s="586">
        <v>0</v>
      </c>
      <c r="CQ68" s="586">
        <v>0</v>
      </c>
      <c r="CR68" s="586">
        <v>0</v>
      </c>
      <c r="CS68" s="586">
        <v>0</v>
      </c>
      <c r="CT68" s="586">
        <v>0</v>
      </c>
      <c r="CU68" s="586">
        <v>0</v>
      </c>
      <c r="CV68" s="586">
        <v>0</v>
      </c>
      <c r="CW68" s="586">
        <v>0</v>
      </c>
      <c r="CX68" s="586">
        <v>2786</v>
      </c>
      <c r="CY68" s="586">
        <v>0</v>
      </c>
      <c r="CZ68" s="586">
        <v>0</v>
      </c>
      <c r="DA68" s="586">
        <v>0</v>
      </c>
      <c r="DB68" s="586">
        <v>0</v>
      </c>
      <c r="DC68" s="586">
        <v>0</v>
      </c>
      <c r="DD68" s="586">
        <v>0</v>
      </c>
      <c r="DE68" s="586">
        <v>0</v>
      </c>
      <c r="DF68" s="586">
        <v>0</v>
      </c>
      <c r="DG68" s="586">
        <v>0</v>
      </c>
      <c r="DH68" s="586">
        <v>0</v>
      </c>
      <c r="DI68" s="586">
        <v>1207</v>
      </c>
      <c r="DJ68" s="586">
        <v>0</v>
      </c>
      <c r="DK68" s="586">
        <v>0</v>
      </c>
      <c r="DL68" s="586">
        <v>300</v>
      </c>
      <c r="DM68" s="586">
        <v>0</v>
      </c>
      <c r="DN68" s="586">
        <v>0</v>
      </c>
      <c r="DO68" s="586">
        <v>0</v>
      </c>
      <c r="DP68" s="586">
        <v>0</v>
      </c>
      <c r="DQ68" s="586">
        <v>0</v>
      </c>
      <c r="DR68" s="587">
        <v>8009</v>
      </c>
      <c r="DS68" s="587">
        <v>100</v>
      </c>
      <c r="DT68" s="587">
        <v>0</v>
      </c>
      <c r="DU68" s="587">
        <v>6418</v>
      </c>
      <c r="DV68" s="587">
        <v>3234</v>
      </c>
      <c r="DW68" s="587">
        <v>-9</v>
      </c>
      <c r="DX68" s="587">
        <v>0</v>
      </c>
      <c r="DY68" s="587">
        <v>3000</v>
      </c>
      <c r="DZ68" s="587"/>
      <c r="EA68" s="587"/>
      <c r="EB68" s="587"/>
      <c r="EC68" s="587"/>
      <c r="ED68" s="587"/>
      <c r="EE68" s="587"/>
      <c r="EF68" s="587"/>
      <c r="EG68" s="587"/>
      <c r="EH68" s="587"/>
      <c r="EI68" s="587"/>
    </row>
    <row r="69" spans="1:139">
      <c r="A69" s="583" t="s">
        <v>2831</v>
      </c>
      <c r="B69" s="586">
        <v>0</v>
      </c>
      <c r="C69" s="586">
        <v>0</v>
      </c>
      <c r="D69" s="586">
        <v>0</v>
      </c>
      <c r="E69" s="586">
        <v>0</v>
      </c>
      <c r="F69" s="586">
        <v>0</v>
      </c>
      <c r="G69" s="586">
        <v>0</v>
      </c>
      <c r="H69" s="586">
        <v>0</v>
      </c>
      <c r="I69" s="586">
        <v>0</v>
      </c>
      <c r="J69" s="586">
        <v>0</v>
      </c>
      <c r="K69" s="586">
        <v>0</v>
      </c>
      <c r="L69" s="586">
        <v>0</v>
      </c>
      <c r="M69" s="586">
        <v>0</v>
      </c>
      <c r="N69" s="586">
        <v>0</v>
      </c>
      <c r="O69" s="586">
        <v>0</v>
      </c>
      <c r="P69" s="586">
        <v>0</v>
      </c>
      <c r="Q69" s="586">
        <v>0</v>
      </c>
      <c r="R69" s="586">
        <v>0</v>
      </c>
      <c r="S69" s="586">
        <v>0</v>
      </c>
      <c r="T69" s="586">
        <v>0</v>
      </c>
      <c r="U69" s="586">
        <v>0</v>
      </c>
      <c r="V69" s="586">
        <v>0</v>
      </c>
      <c r="W69" s="586">
        <v>0</v>
      </c>
      <c r="X69" s="586">
        <v>0</v>
      </c>
      <c r="Y69" s="586">
        <v>0</v>
      </c>
      <c r="Z69" s="586">
        <v>0</v>
      </c>
      <c r="AA69" s="586">
        <v>0</v>
      </c>
      <c r="AB69" s="586">
        <v>0</v>
      </c>
      <c r="AC69" s="586">
        <v>0</v>
      </c>
      <c r="AD69" s="586">
        <v>0</v>
      </c>
      <c r="AE69" s="586">
        <v>0</v>
      </c>
      <c r="AF69" s="586">
        <v>0</v>
      </c>
      <c r="AG69" s="586">
        <v>0</v>
      </c>
      <c r="AH69" s="586">
        <v>0</v>
      </c>
      <c r="AI69" s="586">
        <v>0</v>
      </c>
      <c r="AJ69" s="586">
        <v>0</v>
      </c>
      <c r="AK69" s="586">
        <v>0</v>
      </c>
      <c r="AL69" s="586">
        <v>0</v>
      </c>
      <c r="AM69" s="586">
        <v>0</v>
      </c>
      <c r="AN69" s="586">
        <v>0</v>
      </c>
      <c r="AO69" s="586">
        <v>74214</v>
      </c>
      <c r="AP69" s="586">
        <v>1000</v>
      </c>
      <c r="AQ69" s="586">
        <v>0</v>
      </c>
      <c r="AR69" s="586">
        <v>0</v>
      </c>
      <c r="AS69" s="586">
        <v>0</v>
      </c>
      <c r="AT69" s="586">
        <v>0</v>
      </c>
      <c r="AU69" s="586">
        <v>125</v>
      </c>
      <c r="AV69" s="586">
        <v>0</v>
      </c>
      <c r="AW69" s="586">
        <v>0</v>
      </c>
      <c r="AX69" s="586">
        <v>0</v>
      </c>
      <c r="AY69" s="586">
        <v>0</v>
      </c>
      <c r="AZ69" s="586">
        <v>0</v>
      </c>
      <c r="BA69" s="586">
        <v>0</v>
      </c>
      <c r="BB69" s="586">
        <v>0</v>
      </c>
      <c r="BC69" s="586">
        <v>0</v>
      </c>
      <c r="BD69" s="586">
        <v>0</v>
      </c>
      <c r="BE69" s="586">
        <v>0</v>
      </c>
      <c r="BF69" s="586">
        <v>0</v>
      </c>
      <c r="BG69" s="586">
        <v>0</v>
      </c>
      <c r="BH69" s="586">
        <v>0</v>
      </c>
      <c r="BI69" s="586">
        <v>0</v>
      </c>
      <c r="BJ69" s="586">
        <v>0</v>
      </c>
      <c r="BK69" s="586">
        <v>0</v>
      </c>
      <c r="BL69" s="586">
        <v>0</v>
      </c>
      <c r="BM69" s="586">
        <v>0</v>
      </c>
      <c r="BN69" s="586">
        <v>0</v>
      </c>
      <c r="BO69" s="586">
        <v>0</v>
      </c>
      <c r="BP69" s="586">
        <v>178</v>
      </c>
      <c r="BQ69" s="586">
        <v>0</v>
      </c>
      <c r="BR69" s="586">
        <v>0</v>
      </c>
      <c r="BS69" s="586">
        <v>0</v>
      </c>
      <c r="BT69" s="586">
        <v>0</v>
      </c>
      <c r="BU69" s="586">
        <v>0</v>
      </c>
      <c r="BV69" s="586">
        <v>0</v>
      </c>
      <c r="BW69" s="586">
        <v>0</v>
      </c>
      <c r="BX69" s="586">
        <v>0</v>
      </c>
      <c r="BY69" s="586">
        <v>0</v>
      </c>
      <c r="BZ69" s="586">
        <v>0</v>
      </c>
      <c r="CA69" s="586">
        <v>0</v>
      </c>
      <c r="CB69" s="586">
        <v>50</v>
      </c>
      <c r="CC69" s="586">
        <v>0</v>
      </c>
      <c r="CD69" s="586">
        <v>0</v>
      </c>
      <c r="CE69" s="586">
        <v>7662</v>
      </c>
      <c r="CF69" s="586">
        <v>0</v>
      </c>
      <c r="CG69" s="586">
        <v>0</v>
      </c>
      <c r="CH69" s="586">
        <v>0</v>
      </c>
      <c r="CI69" s="586">
        <v>0</v>
      </c>
      <c r="CJ69" s="586">
        <v>0</v>
      </c>
      <c r="CK69" s="586">
        <v>0</v>
      </c>
      <c r="CL69" s="586">
        <v>0</v>
      </c>
      <c r="CM69" s="586">
        <v>0</v>
      </c>
      <c r="CN69" s="586">
        <v>0</v>
      </c>
      <c r="CO69" s="586">
        <v>0</v>
      </c>
      <c r="CP69" s="586">
        <v>0</v>
      </c>
      <c r="CQ69" s="586">
        <v>0</v>
      </c>
      <c r="CR69" s="586">
        <v>0</v>
      </c>
      <c r="CS69" s="586">
        <v>0</v>
      </c>
      <c r="CT69" s="586">
        <v>0</v>
      </c>
      <c r="CU69" s="586">
        <v>0</v>
      </c>
      <c r="CV69" s="586">
        <v>0</v>
      </c>
      <c r="CW69" s="586">
        <v>0</v>
      </c>
      <c r="CX69" s="586">
        <v>0</v>
      </c>
      <c r="CY69" s="586">
        <v>0</v>
      </c>
      <c r="CZ69" s="586">
        <v>345</v>
      </c>
      <c r="DA69" s="586">
        <v>0</v>
      </c>
      <c r="DB69" s="586">
        <v>0</v>
      </c>
      <c r="DC69" s="586">
        <v>0</v>
      </c>
      <c r="DD69" s="586">
        <v>0</v>
      </c>
      <c r="DE69" s="586">
        <v>0</v>
      </c>
      <c r="DF69" s="586">
        <v>0</v>
      </c>
      <c r="DG69" s="586">
        <v>0</v>
      </c>
      <c r="DH69" s="586">
        <v>0</v>
      </c>
      <c r="DI69" s="586">
        <v>6952</v>
      </c>
      <c r="DJ69" s="586">
        <v>0</v>
      </c>
      <c r="DK69" s="586">
        <v>0</v>
      </c>
      <c r="DL69" s="586">
        <v>11970</v>
      </c>
      <c r="DM69" s="586">
        <v>500</v>
      </c>
      <c r="DN69" s="586">
        <v>0</v>
      </c>
      <c r="DO69" s="586">
        <v>0</v>
      </c>
      <c r="DP69" s="586">
        <v>0</v>
      </c>
      <c r="DQ69" s="586">
        <v>0</v>
      </c>
      <c r="DR69" s="587">
        <v>19620</v>
      </c>
      <c r="DS69" s="587">
        <v>7512</v>
      </c>
      <c r="DT69" s="587">
        <v>20657</v>
      </c>
      <c r="DU69" s="587">
        <v>55207</v>
      </c>
      <c r="DV69" s="587">
        <v>54444</v>
      </c>
      <c r="DW69" s="587">
        <v>55207</v>
      </c>
      <c r="DX69" s="587">
        <v>0</v>
      </c>
      <c r="DY69" s="587">
        <v>-11563</v>
      </c>
      <c r="DZ69" s="587"/>
      <c r="EA69" s="587"/>
      <c r="EB69" s="587"/>
      <c r="EC69" s="587"/>
      <c r="ED69" s="587"/>
      <c r="EE69" s="587"/>
      <c r="EF69" s="587"/>
      <c r="EG69" s="587"/>
      <c r="EH69" s="587"/>
      <c r="EI69" s="587"/>
    </row>
    <row r="70" spans="1:139">
      <c r="A70" s="583" t="s">
        <v>1933</v>
      </c>
      <c r="B70" s="586">
        <v>0</v>
      </c>
      <c r="C70" s="586">
        <v>0</v>
      </c>
      <c r="D70" s="586">
        <v>0</v>
      </c>
      <c r="E70" s="586">
        <v>0</v>
      </c>
      <c r="F70" s="586">
        <v>0</v>
      </c>
      <c r="G70" s="586">
        <v>0</v>
      </c>
      <c r="H70" s="586">
        <v>0</v>
      </c>
      <c r="I70" s="586">
        <v>0</v>
      </c>
      <c r="J70" s="586">
        <v>0</v>
      </c>
      <c r="K70" s="586">
        <v>0</v>
      </c>
      <c r="L70" s="586">
        <v>0</v>
      </c>
      <c r="M70" s="586">
        <v>0</v>
      </c>
      <c r="N70" s="586">
        <v>0</v>
      </c>
      <c r="O70" s="586">
        <v>0</v>
      </c>
      <c r="P70" s="586">
        <v>0</v>
      </c>
      <c r="Q70" s="586">
        <v>157</v>
      </c>
      <c r="R70" s="586">
        <v>0</v>
      </c>
      <c r="S70" s="586">
        <v>0</v>
      </c>
      <c r="T70" s="586">
        <v>0</v>
      </c>
      <c r="U70" s="586">
        <v>0</v>
      </c>
      <c r="V70" s="586">
        <v>0</v>
      </c>
      <c r="W70" s="586">
        <v>0</v>
      </c>
      <c r="X70" s="586">
        <v>0</v>
      </c>
      <c r="Y70" s="586">
        <v>0</v>
      </c>
      <c r="Z70" s="586">
        <v>0</v>
      </c>
      <c r="AA70" s="586">
        <v>0</v>
      </c>
      <c r="AB70" s="586">
        <v>0</v>
      </c>
      <c r="AC70" s="586">
        <v>0</v>
      </c>
      <c r="AD70" s="586">
        <v>0</v>
      </c>
      <c r="AE70" s="586">
        <v>0</v>
      </c>
      <c r="AF70" s="586">
        <v>0</v>
      </c>
      <c r="AG70" s="586">
        <v>0</v>
      </c>
      <c r="AH70" s="586">
        <v>0</v>
      </c>
      <c r="AI70" s="586">
        <v>0</v>
      </c>
      <c r="AJ70" s="586">
        <v>0</v>
      </c>
      <c r="AK70" s="586">
        <v>0</v>
      </c>
      <c r="AL70" s="586">
        <v>0</v>
      </c>
      <c r="AM70" s="586">
        <v>0</v>
      </c>
      <c r="AN70" s="586">
        <v>0</v>
      </c>
      <c r="AO70" s="586">
        <v>3686</v>
      </c>
      <c r="AP70" s="586">
        <v>3753</v>
      </c>
      <c r="AQ70" s="586">
        <v>0</v>
      </c>
      <c r="AR70" s="586">
        <v>0</v>
      </c>
      <c r="AS70" s="586">
        <v>0</v>
      </c>
      <c r="AT70" s="586">
        <v>0</v>
      </c>
      <c r="AU70" s="586">
        <v>141</v>
      </c>
      <c r="AV70" s="586">
        <v>0</v>
      </c>
      <c r="AW70" s="586">
        <v>0</v>
      </c>
      <c r="AX70" s="586">
        <v>323</v>
      </c>
      <c r="AY70" s="586">
        <v>0</v>
      </c>
      <c r="AZ70" s="586">
        <v>0</v>
      </c>
      <c r="BA70" s="586">
        <v>0</v>
      </c>
      <c r="BB70" s="586">
        <v>0</v>
      </c>
      <c r="BC70" s="586">
        <v>0</v>
      </c>
      <c r="BD70" s="586">
        <v>0</v>
      </c>
      <c r="BE70" s="586">
        <v>0</v>
      </c>
      <c r="BF70" s="586">
        <v>0</v>
      </c>
      <c r="BG70" s="586">
        <v>22</v>
      </c>
      <c r="BH70" s="586">
        <v>0</v>
      </c>
      <c r="BI70" s="586">
        <v>0</v>
      </c>
      <c r="BJ70" s="586">
        <v>0</v>
      </c>
      <c r="BK70" s="586">
        <v>0</v>
      </c>
      <c r="BL70" s="586">
        <v>0</v>
      </c>
      <c r="BM70" s="586">
        <v>0</v>
      </c>
      <c r="BN70" s="586">
        <v>0</v>
      </c>
      <c r="BO70" s="586">
        <v>0</v>
      </c>
      <c r="BP70" s="586">
        <v>0</v>
      </c>
      <c r="BQ70" s="586">
        <v>0</v>
      </c>
      <c r="BR70" s="586">
        <v>0</v>
      </c>
      <c r="BS70" s="586">
        <v>0</v>
      </c>
      <c r="BT70" s="586">
        <v>0</v>
      </c>
      <c r="BU70" s="586">
        <v>0</v>
      </c>
      <c r="BV70" s="586">
        <v>0</v>
      </c>
      <c r="BW70" s="586">
        <v>0</v>
      </c>
      <c r="BX70" s="586">
        <v>0</v>
      </c>
      <c r="BY70" s="586">
        <v>0</v>
      </c>
      <c r="BZ70" s="586">
        <v>0</v>
      </c>
      <c r="CA70" s="586">
        <v>0</v>
      </c>
      <c r="CB70" s="586">
        <v>383</v>
      </c>
      <c r="CC70" s="586">
        <v>0</v>
      </c>
      <c r="CD70" s="586">
        <v>0</v>
      </c>
      <c r="CE70" s="586">
        <v>2727</v>
      </c>
      <c r="CF70" s="586">
        <v>0</v>
      </c>
      <c r="CG70" s="586">
        <v>0</v>
      </c>
      <c r="CH70" s="586">
        <v>0</v>
      </c>
      <c r="CI70" s="586">
        <v>0</v>
      </c>
      <c r="CJ70" s="586">
        <v>0</v>
      </c>
      <c r="CK70" s="586">
        <v>0</v>
      </c>
      <c r="CL70" s="586">
        <v>0</v>
      </c>
      <c r="CM70" s="586">
        <v>0</v>
      </c>
      <c r="CN70" s="586">
        <v>0</v>
      </c>
      <c r="CO70" s="586">
        <v>0</v>
      </c>
      <c r="CP70" s="586">
        <v>0</v>
      </c>
      <c r="CQ70" s="586">
        <v>0</v>
      </c>
      <c r="CR70" s="586">
        <v>0</v>
      </c>
      <c r="CS70" s="586">
        <v>0</v>
      </c>
      <c r="CT70" s="586">
        <v>0</v>
      </c>
      <c r="CU70" s="586">
        <v>0</v>
      </c>
      <c r="CV70" s="586">
        <v>0</v>
      </c>
      <c r="CW70" s="586">
        <v>0</v>
      </c>
      <c r="CX70" s="586">
        <v>0</v>
      </c>
      <c r="CY70" s="586">
        <v>0</v>
      </c>
      <c r="CZ70" s="586">
        <v>0</v>
      </c>
      <c r="DA70" s="586">
        <v>0</v>
      </c>
      <c r="DB70" s="586">
        <v>0</v>
      </c>
      <c r="DC70" s="586">
        <v>0</v>
      </c>
      <c r="DD70" s="586">
        <v>0</v>
      </c>
      <c r="DE70" s="586">
        <v>0</v>
      </c>
      <c r="DF70" s="586">
        <v>0</v>
      </c>
      <c r="DG70" s="586">
        <v>0</v>
      </c>
      <c r="DH70" s="586">
        <v>0</v>
      </c>
      <c r="DI70" s="586">
        <v>142</v>
      </c>
      <c r="DJ70" s="586">
        <v>547</v>
      </c>
      <c r="DK70" s="586">
        <v>0</v>
      </c>
      <c r="DL70" s="586">
        <v>1212</v>
      </c>
      <c r="DM70" s="586">
        <v>210</v>
      </c>
      <c r="DN70" s="586">
        <v>0</v>
      </c>
      <c r="DO70" s="586">
        <v>0</v>
      </c>
      <c r="DP70" s="586">
        <v>0</v>
      </c>
      <c r="DQ70" s="586">
        <v>0</v>
      </c>
      <c r="DR70" s="587">
        <v>6776</v>
      </c>
      <c r="DS70" s="587">
        <v>727</v>
      </c>
      <c r="DT70" s="587">
        <v>2333</v>
      </c>
      <c r="DU70" s="587">
        <v>3467</v>
      </c>
      <c r="DV70" s="587">
        <v>2635</v>
      </c>
      <c r="DW70" s="587">
        <v>0</v>
      </c>
      <c r="DX70" s="587">
        <v>646</v>
      </c>
      <c r="DY70" s="587">
        <v>0</v>
      </c>
      <c r="DZ70" s="587"/>
      <c r="EA70" s="587"/>
      <c r="EB70" s="587"/>
      <c r="EC70" s="587"/>
      <c r="ED70" s="587"/>
      <c r="EE70" s="587"/>
      <c r="EF70" s="587"/>
      <c r="EG70" s="587"/>
      <c r="EH70" s="587"/>
      <c r="EI70" s="587"/>
    </row>
    <row r="71" spans="1:139">
      <c r="A71" s="583" t="s">
        <v>2009</v>
      </c>
      <c r="B71" s="586">
        <v>0</v>
      </c>
      <c r="C71" s="586">
        <v>0</v>
      </c>
      <c r="D71" s="586">
        <v>0</v>
      </c>
      <c r="E71" s="586">
        <v>0</v>
      </c>
      <c r="F71" s="586">
        <v>0</v>
      </c>
      <c r="G71" s="586">
        <v>0</v>
      </c>
      <c r="H71" s="586">
        <v>0</v>
      </c>
      <c r="I71" s="586">
        <v>0</v>
      </c>
      <c r="J71" s="586">
        <v>0</v>
      </c>
      <c r="K71" s="586">
        <v>0</v>
      </c>
      <c r="L71" s="586">
        <v>0</v>
      </c>
      <c r="M71" s="586">
        <v>0</v>
      </c>
      <c r="N71" s="586">
        <v>15</v>
      </c>
      <c r="O71" s="586">
        <v>0</v>
      </c>
      <c r="P71" s="586">
        <v>0</v>
      </c>
      <c r="Q71" s="586">
        <v>25</v>
      </c>
      <c r="R71" s="586">
        <v>0</v>
      </c>
      <c r="S71" s="586">
        <v>0</v>
      </c>
      <c r="T71" s="586">
        <v>10</v>
      </c>
      <c r="U71" s="586">
        <v>0</v>
      </c>
      <c r="V71" s="586">
        <v>0</v>
      </c>
      <c r="W71" s="586">
        <v>0</v>
      </c>
      <c r="X71" s="586">
        <v>0</v>
      </c>
      <c r="Y71" s="586">
        <v>0</v>
      </c>
      <c r="Z71" s="586">
        <v>0</v>
      </c>
      <c r="AA71" s="586">
        <v>0</v>
      </c>
      <c r="AB71" s="586">
        <v>0</v>
      </c>
      <c r="AC71" s="586">
        <v>0</v>
      </c>
      <c r="AD71" s="586">
        <v>0</v>
      </c>
      <c r="AE71" s="586">
        <v>0</v>
      </c>
      <c r="AF71" s="586">
        <v>0</v>
      </c>
      <c r="AG71" s="586">
        <v>0</v>
      </c>
      <c r="AH71" s="586">
        <v>0</v>
      </c>
      <c r="AI71" s="586">
        <v>0</v>
      </c>
      <c r="AJ71" s="586">
        <v>0</v>
      </c>
      <c r="AK71" s="586">
        <v>0</v>
      </c>
      <c r="AL71" s="586">
        <v>0</v>
      </c>
      <c r="AM71" s="586">
        <v>0</v>
      </c>
      <c r="AN71" s="586">
        <v>0</v>
      </c>
      <c r="AO71" s="586">
        <v>20302</v>
      </c>
      <c r="AP71" s="586">
        <v>650</v>
      </c>
      <c r="AQ71" s="586">
        <v>1500</v>
      </c>
      <c r="AR71" s="586">
        <v>0</v>
      </c>
      <c r="AS71" s="586">
        <v>0</v>
      </c>
      <c r="AT71" s="586">
        <v>0</v>
      </c>
      <c r="AU71" s="586">
        <v>57</v>
      </c>
      <c r="AV71" s="586">
        <v>0</v>
      </c>
      <c r="AW71" s="586">
        <v>0</v>
      </c>
      <c r="AX71" s="586">
        <v>0</v>
      </c>
      <c r="AY71" s="586">
        <v>0</v>
      </c>
      <c r="AZ71" s="586">
        <v>0</v>
      </c>
      <c r="BA71" s="586">
        <v>0</v>
      </c>
      <c r="BB71" s="586">
        <v>0</v>
      </c>
      <c r="BC71" s="586">
        <v>0</v>
      </c>
      <c r="BD71" s="586">
        <v>0</v>
      </c>
      <c r="BE71" s="586">
        <v>0</v>
      </c>
      <c r="BF71" s="586">
        <v>0</v>
      </c>
      <c r="BG71" s="586">
        <v>0</v>
      </c>
      <c r="BH71" s="586">
        <v>0</v>
      </c>
      <c r="BI71" s="586">
        <v>0</v>
      </c>
      <c r="BJ71" s="586">
        <v>0</v>
      </c>
      <c r="BK71" s="586">
        <v>0</v>
      </c>
      <c r="BL71" s="586">
        <v>0</v>
      </c>
      <c r="BM71" s="586">
        <v>0</v>
      </c>
      <c r="BN71" s="586">
        <v>0</v>
      </c>
      <c r="BO71" s="586">
        <v>0</v>
      </c>
      <c r="BP71" s="586">
        <v>0</v>
      </c>
      <c r="BQ71" s="586">
        <v>0</v>
      </c>
      <c r="BR71" s="586">
        <v>0</v>
      </c>
      <c r="BS71" s="586">
        <v>0</v>
      </c>
      <c r="BT71" s="586">
        <v>0</v>
      </c>
      <c r="BU71" s="586">
        <v>0</v>
      </c>
      <c r="BV71" s="586">
        <v>0</v>
      </c>
      <c r="BW71" s="586">
        <v>0</v>
      </c>
      <c r="BX71" s="586">
        <v>0</v>
      </c>
      <c r="BY71" s="586">
        <v>0</v>
      </c>
      <c r="BZ71" s="586">
        <v>0</v>
      </c>
      <c r="CA71" s="586">
        <v>0</v>
      </c>
      <c r="CB71" s="586">
        <v>130</v>
      </c>
      <c r="CC71" s="586">
        <v>0</v>
      </c>
      <c r="CD71" s="586">
        <v>0</v>
      </c>
      <c r="CE71" s="586">
        <v>0</v>
      </c>
      <c r="CF71" s="586">
        <v>0</v>
      </c>
      <c r="CG71" s="586">
        <v>0</v>
      </c>
      <c r="CH71" s="586">
        <v>0</v>
      </c>
      <c r="CI71" s="586">
        <v>0</v>
      </c>
      <c r="CJ71" s="586">
        <v>0</v>
      </c>
      <c r="CK71" s="586">
        <v>0</v>
      </c>
      <c r="CL71" s="586">
        <v>0</v>
      </c>
      <c r="CM71" s="586">
        <v>0</v>
      </c>
      <c r="CN71" s="586">
        <v>0</v>
      </c>
      <c r="CO71" s="586">
        <v>0</v>
      </c>
      <c r="CP71" s="586">
        <v>0</v>
      </c>
      <c r="CQ71" s="586">
        <v>0</v>
      </c>
      <c r="CR71" s="586">
        <v>0</v>
      </c>
      <c r="CS71" s="586">
        <v>0</v>
      </c>
      <c r="CT71" s="586">
        <v>0</v>
      </c>
      <c r="CU71" s="586">
        <v>0</v>
      </c>
      <c r="CV71" s="586">
        <v>0</v>
      </c>
      <c r="CW71" s="586">
        <v>6928</v>
      </c>
      <c r="CX71" s="586">
        <v>0</v>
      </c>
      <c r="CY71" s="586">
        <v>0</v>
      </c>
      <c r="CZ71" s="586">
        <v>0</v>
      </c>
      <c r="DA71" s="586">
        <v>0</v>
      </c>
      <c r="DB71" s="586">
        <v>0</v>
      </c>
      <c r="DC71" s="586">
        <v>0</v>
      </c>
      <c r="DD71" s="586">
        <v>0</v>
      </c>
      <c r="DE71" s="586">
        <v>0</v>
      </c>
      <c r="DF71" s="586">
        <v>0</v>
      </c>
      <c r="DG71" s="586">
        <v>0</v>
      </c>
      <c r="DH71" s="586">
        <v>0</v>
      </c>
      <c r="DI71" s="586">
        <v>779</v>
      </c>
      <c r="DJ71" s="586">
        <v>0</v>
      </c>
      <c r="DK71" s="586">
        <v>0</v>
      </c>
      <c r="DL71" s="586">
        <v>0</v>
      </c>
      <c r="DM71" s="586">
        <v>0</v>
      </c>
      <c r="DN71" s="586">
        <v>0</v>
      </c>
      <c r="DO71" s="586">
        <v>0</v>
      </c>
      <c r="DP71" s="586">
        <v>0</v>
      </c>
      <c r="DQ71" s="586">
        <v>0</v>
      </c>
      <c r="DR71" s="587">
        <v>7578</v>
      </c>
      <c r="DS71" s="587">
        <v>345</v>
      </c>
      <c r="DT71" s="587">
        <v>6364</v>
      </c>
      <c r="DU71" s="587">
        <v>14609</v>
      </c>
      <c r="DV71" s="587">
        <v>14166</v>
      </c>
      <c r="DW71" s="587">
        <v>-2000</v>
      </c>
      <c r="DX71" s="587">
        <v>0</v>
      </c>
      <c r="DY71" s="587">
        <v>-5000</v>
      </c>
      <c r="DZ71" s="587"/>
      <c r="EA71" s="587"/>
      <c r="EB71" s="587"/>
      <c r="EC71" s="587"/>
      <c r="ED71" s="587"/>
      <c r="EE71" s="587"/>
      <c r="EF71" s="587"/>
      <c r="EG71" s="587"/>
      <c r="EH71" s="587"/>
      <c r="EI71" s="587"/>
    </row>
    <row r="72" spans="1:139">
      <c r="A72" s="583" t="s">
        <v>2131</v>
      </c>
      <c r="B72" s="586">
        <v>0</v>
      </c>
      <c r="C72" s="586">
        <v>0</v>
      </c>
      <c r="D72" s="586">
        <v>0</v>
      </c>
      <c r="E72" s="586">
        <v>0</v>
      </c>
      <c r="F72" s="586">
        <v>0</v>
      </c>
      <c r="G72" s="586">
        <v>0</v>
      </c>
      <c r="H72" s="586">
        <v>0</v>
      </c>
      <c r="I72" s="586">
        <v>0</v>
      </c>
      <c r="J72" s="586">
        <v>0</v>
      </c>
      <c r="K72" s="586">
        <v>0</v>
      </c>
      <c r="L72" s="586">
        <v>0</v>
      </c>
      <c r="M72" s="586">
        <v>0</v>
      </c>
      <c r="N72" s="586">
        <v>972</v>
      </c>
      <c r="O72" s="586">
        <v>0</v>
      </c>
      <c r="P72" s="586">
        <v>0</v>
      </c>
      <c r="Q72" s="586">
        <v>0</v>
      </c>
      <c r="R72" s="586">
        <v>0</v>
      </c>
      <c r="S72" s="586">
        <v>0</v>
      </c>
      <c r="T72" s="586">
        <v>0</v>
      </c>
      <c r="U72" s="586">
        <v>0</v>
      </c>
      <c r="V72" s="586">
        <v>0</v>
      </c>
      <c r="W72" s="586">
        <v>0</v>
      </c>
      <c r="X72" s="586">
        <v>0</v>
      </c>
      <c r="Y72" s="586">
        <v>0</v>
      </c>
      <c r="Z72" s="586">
        <v>0</v>
      </c>
      <c r="AA72" s="586">
        <v>0</v>
      </c>
      <c r="AB72" s="586">
        <v>0</v>
      </c>
      <c r="AC72" s="586">
        <v>0</v>
      </c>
      <c r="AD72" s="586">
        <v>0</v>
      </c>
      <c r="AE72" s="586">
        <v>0</v>
      </c>
      <c r="AF72" s="586">
        <v>0</v>
      </c>
      <c r="AG72" s="586">
        <v>0</v>
      </c>
      <c r="AH72" s="586">
        <v>0</v>
      </c>
      <c r="AI72" s="586">
        <v>0</v>
      </c>
      <c r="AJ72" s="586">
        <v>0</v>
      </c>
      <c r="AK72" s="586">
        <v>0</v>
      </c>
      <c r="AL72" s="586">
        <v>0</v>
      </c>
      <c r="AM72" s="586">
        <v>0</v>
      </c>
      <c r="AN72" s="586">
        <v>0</v>
      </c>
      <c r="AO72" s="586">
        <v>31339</v>
      </c>
      <c r="AP72" s="586">
        <v>3135</v>
      </c>
      <c r="AQ72" s="586">
        <v>3750</v>
      </c>
      <c r="AR72" s="586">
        <v>10104</v>
      </c>
      <c r="AS72" s="586">
        <v>0</v>
      </c>
      <c r="AT72" s="586">
        <v>0</v>
      </c>
      <c r="AU72" s="586">
        <v>482</v>
      </c>
      <c r="AV72" s="586">
        <v>0</v>
      </c>
      <c r="AW72" s="586">
        <v>0</v>
      </c>
      <c r="AX72" s="586">
        <v>0</v>
      </c>
      <c r="AY72" s="586">
        <v>0</v>
      </c>
      <c r="AZ72" s="586">
        <v>0</v>
      </c>
      <c r="BA72" s="586">
        <v>0</v>
      </c>
      <c r="BB72" s="586">
        <v>0</v>
      </c>
      <c r="BC72" s="586">
        <v>0</v>
      </c>
      <c r="BD72" s="586">
        <v>0</v>
      </c>
      <c r="BE72" s="586">
        <v>0</v>
      </c>
      <c r="BF72" s="586">
        <v>0</v>
      </c>
      <c r="BG72" s="586">
        <v>0</v>
      </c>
      <c r="BH72" s="586">
        <v>0</v>
      </c>
      <c r="BI72" s="586">
        <v>0</v>
      </c>
      <c r="BJ72" s="586">
        <v>0</v>
      </c>
      <c r="BK72" s="586">
        <v>0</v>
      </c>
      <c r="BL72" s="586">
        <v>0</v>
      </c>
      <c r="BM72" s="586">
        <v>0</v>
      </c>
      <c r="BN72" s="586">
        <v>0</v>
      </c>
      <c r="BO72" s="586">
        <v>0</v>
      </c>
      <c r="BP72" s="586">
        <v>0</v>
      </c>
      <c r="BQ72" s="586">
        <v>0</v>
      </c>
      <c r="BR72" s="586">
        <v>0</v>
      </c>
      <c r="BS72" s="586">
        <v>0</v>
      </c>
      <c r="BT72" s="586">
        <v>0</v>
      </c>
      <c r="BU72" s="586">
        <v>0</v>
      </c>
      <c r="BV72" s="586">
        <v>0</v>
      </c>
      <c r="BW72" s="586">
        <v>0</v>
      </c>
      <c r="BX72" s="586">
        <v>0</v>
      </c>
      <c r="BY72" s="586">
        <v>0</v>
      </c>
      <c r="BZ72" s="586">
        <v>0</v>
      </c>
      <c r="CA72" s="586">
        <v>0</v>
      </c>
      <c r="CB72" s="586">
        <v>0</v>
      </c>
      <c r="CC72" s="586">
        <v>0</v>
      </c>
      <c r="CD72" s="586">
        <v>0</v>
      </c>
      <c r="CE72" s="586">
        <v>0</v>
      </c>
      <c r="CF72" s="586">
        <v>0</v>
      </c>
      <c r="CG72" s="586">
        <v>0</v>
      </c>
      <c r="CH72" s="586">
        <v>0</v>
      </c>
      <c r="CI72" s="586">
        <v>0</v>
      </c>
      <c r="CJ72" s="586">
        <v>0</v>
      </c>
      <c r="CK72" s="586">
        <v>0</v>
      </c>
      <c r="CL72" s="586">
        <v>0</v>
      </c>
      <c r="CM72" s="586">
        <v>0</v>
      </c>
      <c r="CN72" s="586">
        <v>0</v>
      </c>
      <c r="CO72" s="586">
        <v>0</v>
      </c>
      <c r="CP72" s="586">
        <v>0</v>
      </c>
      <c r="CQ72" s="586">
        <v>0</v>
      </c>
      <c r="CR72" s="586">
        <v>0</v>
      </c>
      <c r="CS72" s="586">
        <v>0</v>
      </c>
      <c r="CT72" s="586">
        <v>2894</v>
      </c>
      <c r="CU72" s="586">
        <v>0</v>
      </c>
      <c r="CV72" s="586">
        <v>0</v>
      </c>
      <c r="CW72" s="586">
        <v>13876</v>
      </c>
      <c r="CX72" s="586">
        <v>0</v>
      </c>
      <c r="CY72" s="586">
        <v>4100</v>
      </c>
      <c r="CZ72" s="586">
        <v>0</v>
      </c>
      <c r="DA72" s="586">
        <v>0</v>
      </c>
      <c r="DB72" s="586">
        <v>0</v>
      </c>
      <c r="DC72" s="586">
        <v>0</v>
      </c>
      <c r="DD72" s="586">
        <v>0</v>
      </c>
      <c r="DE72" s="586">
        <v>0</v>
      </c>
      <c r="DF72" s="586">
        <v>0</v>
      </c>
      <c r="DG72" s="586">
        <v>0</v>
      </c>
      <c r="DH72" s="586">
        <v>0</v>
      </c>
      <c r="DI72" s="586">
        <v>1908</v>
      </c>
      <c r="DJ72" s="586">
        <v>0</v>
      </c>
      <c r="DK72" s="586">
        <v>0</v>
      </c>
      <c r="DL72" s="586">
        <v>339</v>
      </c>
      <c r="DM72" s="586">
        <v>0</v>
      </c>
      <c r="DN72" s="586">
        <v>0</v>
      </c>
      <c r="DO72" s="586">
        <v>0</v>
      </c>
      <c r="DP72" s="586">
        <v>0</v>
      </c>
      <c r="DQ72" s="586">
        <v>0</v>
      </c>
      <c r="DR72" s="587">
        <v>18525</v>
      </c>
      <c r="DS72" s="587">
        <v>15042</v>
      </c>
      <c r="DT72" s="587">
        <v>20407</v>
      </c>
      <c r="DU72" s="587">
        <v>11075</v>
      </c>
      <c r="DV72" s="587">
        <v>5900</v>
      </c>
      <c r="DW72" s="587">
        <v>15000</v>
      </c>
      <c r="DX72" s="587">
        <v>-2200</v>
      </c>
      <c r="DY72" s="587">
        <v>0</v>
      </c>
      <c r="DZ72" s="587"/>
      <c r="EA72" s="587"/>
      <c r="EB72" s="587"/>
      <c r="EC72" s="587"/>
      <c r="ED72" s="587"/>
      <c r="EE72" s="587"/>
      <c r="EF72" s="587"/>
      <c r="EG72" s="587"/>
      <c r="EH72" s="587"/>
      <c r="EI72" s="587"/>
    </row>
    <row r="73" spans="1:139">
      <c r="A73" s="583" t="s">
        <v>2198</v>
      </c>
      <c r="B73" s="586">
        <v>0</v>
      </c>
      <c r="C73" s="586">
        <v>0</v>
      </c>
      <c r="D73" s="586">
        <v>0</v>
      </c>
      <c r="E73" s="586">
        <v>0</v>
      </c>
      <c r="F73" s="586">
        <v>0</v>
      </c>
      <c r="G73" s="586">
        <v>0</v>
      </c>
      <c r="H73" s="586">
        <v>0</v>
      </c>
      <c r="I73" s="586">
        <v>0</v>
      </c>
      <c r="J73" s="586">
        <v>0</v>
      </c>
      <c r="K73" s="586">
        <v>0</v>
      </c>
      <c r="L73" s="586">
        <v>0</v>
      </c>
      <c r="M73" s="586">
        <v>0</v>
      </c>
      <c r="N73" s="586">
        <v>0</v>
      </c>
      <c r="O73" s="586">
        <v>0</v>
      </c>
      <c r="P73" s="586">
        <v>0</v>
      </c>
      <c r="Q73" s="586">
        <v>215</v>
      </c>
      <c r="R73" s="586">
        <v>0</v>
      </c>
      <c r="S73" s="586">
        <v>0</v>
      </c>
      <c r="T73" s="586">
        <v>0</v>
      </c>
      <c r="U73" s="586">
        <v>0</v>
      </c>
      <c r="V73" s="586">
        <v>0</v>
      </c>
      <c r="W73" s="586">
        <v>0</v>
      </c>
      <c r="X73" s="586">
        <v>0</v>
      </c>
      <c r="Y73" s="586">
        <v>0</v>
      </c>
      <c r="Z73" s="586">
        <v>0</v>
      </c>
      <c r="AA73" s="586">
        <v>0</v>
      </c>
      <c r="AB73" s="586">
        <v>0</v>
      </c>
      <c r="AC73" s="586">
        <v>0</v>
      </c>
      <c r="AD73" s="586">
        <v>0</v>
      </c>
      <c r="AE73" s="586">
        <v>0</v>
      </c>
      <c r="AF73" s="586">
        <v>0</v>
      </c>
      <c r="AG73" s="586">
        <v>0</v>
      </c>
      <c r="AH73" s="586">
        <v>0</v>
      </c>
      <c r="AI73" s="586">
        <v>0</v>
      </c>
      <c r="AJ73" s="586">
        <v>0</v>
      </c>
      <c r="AK73" s="586">
        <v>0</v>
      </c>
      <c r="AL73" s="586">
        <v>0</v>
      </c>
      <c r="AM73" s="586">
        <v>0</v>
      </c>
      <c r="AN73" s="586">
        <v>0</v>
      </c>
      <c r="AO73" s="586">
        <v>3906</v>
      </c>
      <c r="AP73" s="586">
        <v>3461</v>
      </c>
      <c r="AQ73" s="586">
        <v>110</v>
      </c>
      <c r="AR73" s="586">
        <v>655</v>
      </c>
      <c r="AS73" s="586">
        <v>0</v>
      </c>
      <c r="AT73" s="586">
        <v>0</v>
      </c>
      <c r="AU73" s="586">
        <v>397</v>
      </c>
      <c r="AV73" s="586">
        <v>30</v>
      </c>
      <c r="AW73" s="586">
        <v>0</v>
      </c>
      <c r="AX73" s="586">
        <v>105</v>
      </c>
      <c r="AY73" s="586">
        <v>0</v>
      </c>
      <c r="AZ73" s="586">
        <v>0</v>
      </c>
      <c r="BA73" s="586">
        <v>0</v>
      </c>
      <c r="BB73" s="586">
        <v>0</v>
      </c>
      <c r="BC73" s="586">
        <v>0</v>
      </c>
      <c r="BD73" s="586">
        <v>0</v>
      </c>
      <c r="BE73" s="586">
        <v>0</v>
      </c>
      <c r="BF73" s="586">
        <v>0</v>
      </c>
      <c r="BG73" s="586">
        <v>300</v>
      </c>
      <c r="BH73" s="586">
        <v>0</v>
      </c>
      <c r="BI73" s="586">
        <v>0</v>
      </c>
      <c r="BJ73" s="586">
        <v>0</v>
      </c>
      <c r="BK73" s="586">
        <v>0</v>
      </c>
      <c r="BL73" s="586">
        <v>0</v>
      </c>
      <c r="BM73" s="586">
        <v>47</v>
      </c>
      <c r="BN73" s="586">
        <v>0</v>
      </c>
      <c r="BO73" s="586">
        <v>0</v>
      </c>
      <c r="BP73" s="586">
        <v>0</v>
      </c>
      <c r="BQ73" s="586">
        <v>0</v>
      </c>
      <c r="BR73" s="586">
        <v>0</v>
      </c>
      <c r="BS73" s="586">
        <v>0</v>
      </c>
      <c r="BT73" s="586">
        <v>0</v>
      </c>
      <c r="BU73" s="586">
        <v>0</v>
      </c>
      <c r="BV73" s="586">
        <v>13</v>
      </c>
      <c r="BW73" s="586">
        <v>0</v>
      </c>
      <c r="BX73" s="586">
        <v>0</v>
      </c>
      <c r="BY73" s="586">
        <v>0</v>
      </c>
      <c r="BZ73" s="586">
        <v>0</v>
      </c>
      <c r="CA73" s="586">
        <v>0</v>
      </c>
      <c r="CB73" s="586">
        <v>0</v>
      </c>
      <c r="CC73" s="586">
        <v>0</v>
      </c>
      <c r="CD73" s="586">
        <v>0</v>
      </c>
      <c r="CE73" s="586">
        <v>0</v>
      </c>
      <c r="CF73" s="586">
        <v>0</v>
      </c>
      <c r="CG73" s="586">
        <v>0</v>
      </c>
      <c r="CH73" s="586">
        <v>0</v>
      </c>
      <c r="CI73" s="586">
        <v>0</v>
      </c>
      <c r="CJ73" s="586">
        <v>0</v>
      </c>
      <c r="CK73" s="586">
        <v>0</v>
      </c>
      <c r="CL73" s="586">
        <v>0</v>
      </c>
      <c r="CM73" s="586">
        <v>0</v>
      </c>
      <c r="CN73" s="586">
        <v>0</v>
      </c>
      <c r="CO73" s="586">
        <v>0</v>
      </c>
      <c r="CP73" s="586">
        <v>0</v>
      </c>
      <c r="CQ73" s="586">
        <v>0</v>
      </c>
      <c r="CR73" s="586">
        <v>0</v>
      </c>
      <c r="CS73" s="586">
        <v>0</v>
      </c>
      <c r="CT73" s="586">
        <v>0</v>
      </c>
      <c r="CU73" s="586">
        <v>0</v>
      </c>
      <c r="CV73" s="586">
        <v>0</v>
      </c>
      <c r="CW73" s="586">
        <v>9428</v>
      </c>
      <c r="CX73" s="586">
        <v>350</v>
      </c>
      <c r="CY73" s="586">
        <v>0</v>
      </c>
      <c r="CZ73" s="586">
        <v>210</v>
      </c>
      <c r="DA73" s="586">
        <v>0</v>
      </c>
      <c r="DB73" s="586">
        <v>0</v>
      </c>
      <c r="DC73" s="586">
        <v>0</v>
      </c>
      <c r="DD73" s="586">
        <v>0</v>
      </c>
      <c r="DE73" s="586">
        <v>0</v>
      </c>
      <c r="DF73" s="586">
        <v>0</v>
      </c>
      <c r="DG73" s="586">
        <v>0</v>
      </c>
      <c r="DH73" s="586">
        <v>0</v>
      </c>
      <c r="DI73" s="586">
        <v>711</v>
      </c>
      <c r="DJ73" s="586">
        <v>30</v>
      </c>
      <c r="DK73" s="586">
        <v>205</v>
      </c>
      <c r="DL73" s="586">
        <v>1074</v>
      </c>
      <c r="DM73" s="586">
        <v>0</v>
      </c>
      <c r="DN73" s="586">
        <v>0</v>
      </c>
      <c r="DO73" s="586">
        <v>0</v>
      </c>
      <c r="DP73" s="586">
        <v>0</v>
      </c>
      <c r="DQ73" s="586">
        <v>0</v>
      </c>
      <c r="DR73" s="587">
        <v>15323</v>
      </c>
      <c r="DS73" s="587">
        <v>1169</v>
      </c>
      <c r="DT73" s="587">
        <v>4440</v>
      </c>
      <c r="DU73" s="587">
        <v>0</v>
      </c>
      <c r="DV73" s="587">
        <v>-110</v>
      </c>
      <c r="DW73" s="587">
        <v>0</v>
      </c>
      <c r="DX73" s="587">
        <v>0</v>
      </c>
      <c r="DY73" s="587">
        <v>-9537</v>
      </c>
      <c r="DZ73" s="587"/>
      <c r="EA73" s="587"/>
      <c r="EB73" s="587"/>
      <c r="EC73" s="587"/>
      <c r="ED73" s="587"/>
      <c r="EE73" s="587"/>
      <c r="EF73" s="587"/>
      <c r="EG73" s="587"/>
      <c r="EH73" s="587"/>
      <c r="EI73" s="587"/>
    </row>
    <row r="74" spans="1:139">
      <c r="A74" s="583" t="s">
        <v>2301</v>
      </c>
      <c r="B74" s="586">
        <v>0</v>
      </c>
      <c r="C74" s="586">
        <v>0</v>
      </c>
      <c r="D74" s="586">
        <v>0</v>
      </c>
      <c r="E74" s="586">
        <v>0</v>
      </c>
      <c r="F74" s="586">
        <v>0</v>
      </c>
      <c r="G74" s="586">
        <v>0</v>
      </c>
      <c r="H74" s="586">
        <v>0</v>
      </c>
      <c r="I74" s="586">
        <v>0</v>
      </c>
      <c r="J74" s="586">
        <v>0</v>
      </c>
      <c r="K74" s="586">
        <v>0</v>
      </c>
      <c r="L74" s="586">
        <v>0</v>
      </c>
      <c r="M74" s="586">
        <v>0</v>
      </c>
      <c r="N74" s="586">
        <v>7438</v>
      </c>
      <c r="O74" s="586">
        <v>0</v>
      </c>
      <c r="P74" s="586">
        <v>0</v>
      </c>
      <c r="Q74" s="586">
        <v>61</v>
      </c>
      <c r="R74" s="586">
        <v>0</v>
      </c>
      <c r="S74" s="586">
        <v>0</v>
      </c>
      <c r="T74" s="586">
        <v>0</v>
      </c>
      <c r="U74" s="586">
        <v>0</v>
      </c>
      <c r="V74" s="586">
        <v>0</v>
      </c>
      <c r="W74" s="586">
        <v>0</v>
      </c>
      <c r="X74" s="586">
        <v>0</v>
      </c>
      <c r="Y74" s="586">
        <v>0</v>
      </c>
      <c r="Z74" s="586">
        <v>0</v>
      </c>
      <c r="AA74" s="586">
        <v>0</v>
      </c>
      <c r="AB74" s="586">
        <v>0</v>
      </c>
      <c r="AC74" s="586">
        <v>0</v>
      </c>
      <c r="AD74" s="586">
        <v>0</v>
      </c>
      <c r="AE74" s="586">
        <v>0</v>
      </c>
      <c r="AF74" s="586">
        <v>0</v>
      </c>
      <c r="AG74" s="586">
        <v>0</v>
      </c>
      <c r="AH74" s="586">
        <v>0</v>
      </c>
      <c r="AI74" s="586">
        <v>0</v>
      </c>
      <c r="AJ74" s="586">
        <v>0</v>
      </c>
      <c r="AK74" s="586">
        <v>0</v>
      </c>
      <c r="AL74" s="586">
        <v>0</v>
      </c>
      <c r="AM74" s="586">
        <v>0</v>
      </c>
      <c r="AN74" s="586">
        <v>0</v>
      </c>
      <c r="AO74" s="586">
        <v>0</v>
      </c>
      <c r="AP74" s="586">
        <v>3980</v>
      </c>
      <c r="AQ74" s="586">
        <v>0</v>
      </c>
      <c r="AR74" s="586">
        <v>0</v>
      </c>
      <c r="AS74" s="586">
        <v>0</v>
      </c>
      <c r="AT74" s="586">
        <v>0</v>
      </c>
      <c r="AU74" s="586">
        <v>1502</v>
      </c>
      <c r="AV74" s="586">
        <v>0</v>
      </c>
      <c r="AW74" s="586">
        <v>0</v>
      </c>
      <c r="AX74" s="586">
        <v>1078</v>
      </c>
      <c r="AY74" s="586">
        <v>0</v>
      </c>
      <c r="AZ74" s="586">
        <v>0</v>
      </c>
      <c r="BA74" s="586">
        <v>0</v>
      </c>
      <c r="BB74" s="586">
        <v>0</v>
      </c>
      <c r="BC74" s="586">
        <v>0</v>
      </c>
      <c r="BD74" s="586">
        <v>0</v>
      </c>
      <c r="BE74" s="586">
        <v>0</v>
      </c>
      <c r="BF74" s="586">
        <v>0</v>
      </c>
      <c r="BG74" s="586">
        <v>900</v>
      </c>
      <c r="BH74" s="586">
        <v>0</v>
      </c>
      <c r="BI74" s="586">
        <v>0</v>
      </c>
      <c r="BJ74" s="586">
        <v>0</v>
      </c>
      <c r="BK74" s="586">
        <v>0</v>
      </c>
      <c r="BL74" s="586">
        <v>0</v>
      </c>
      <c r="BM74" s="586">
        <v>74</v>
      </c>
      <c r="BN74" s="586">
        <v>0</v>
      </c>
      <c r="BO74" s="586">
        <v>0</v>
      </c>
      <c r="BP74" s="586">
        <v>0</v>
      </c>
      <c r="BQ74" s="586">
        <v>0</v>
      </c>
      <c r="BR74" s="586">
        <v>0</v>
      </c>
      <c r="BS74" s="586">
        <v>0</v>
      </c>
      <c r="BT74" s="586">
        <v>0</v>
      </c>
      <c r="BU74" s="586">
        <v>0</v>
      </c>
      <c r="BV74" s="586">
        <v>0</v>
      </c>
      <c r="BW74" s="586">
        <v>0</v>
      </c>
      <c r="BX74" s="586">
        <v>0</v>
      </c>
      <c r="BY74" s="586">
        <v>0</v>
      </c>
      <c r="BZ74" s="586">
        <v>0</v>
      </c>
      <c r="CA74" s="586">
        <v>0</v>
      </c>
      <c r="CB74" s="586">
        <v>0</v>
      </c>
      <c r="CC74" s="586">
        <v>0</v>
      </c>
      <c r="CD74" s="586">
        <v>0</v>
      </c>
      <c r="CE74" s="586">
        <v>739</v>
      </c>
      <c r="CF74" s="586">
        <v>0</v>
      </c>
      <c r="CG74" s="586">
        <v>0</v>
      </c>
      <c r="CH74" s="586">
        <v>0</v>
      </c>
      <c r="CI74" s="586">
        <v>0</v>
      </c>
      <c r="CJ74" s="586">
        <v>0</v>
      </c>
      <c r="CK74" s="586">
        <v>0</v>
      </c>
      <c r="CL74" s="586">
        <v>0</v>
      </c>
      <c r="CM74" s="586">
        <v>0</v>
      </c>
      <c r="CN74" s="586">
        <v>112</v>
      </c>
      <c r="CO74" s="586">
        <v>0</v>
      </c>
      <c r="CP74" s="586">
        <v>0</v>
      </c>
      <c r="CQ74" s="586">
        <v>0</v>
      </c>
      <c r="CR74" s="586">
        <v>0</v>
      </c>
      <c r="CS74" s="586">
        <v>0</v>
      </c>
      <c r="CT74" s="586">
        <v>0</v>
      </c>
      <c r="CU74" s="586">
        <v>0</v>
      </c>
      <c r="CV74" s="586">
        <v>0</v>
      </c>
      <c r="CW74" s="586">
        <v>0</v>
      </c>
      <c r="CX74" s="586">
        <v>0</v>
      </c>
      <c r="CY74" s="586">
        <v>0</v>
      </c>
      <c r="CZ74" s="586">
        <v>45</v>
      </c>
      <c r="DA74" s="586">
        <v>0</v>
      </c>
      <c r="DB74" s="586">
        <v>0</v>
      </c>
      <c r="DC74" s="586">
        <v>0</v>
      </c>
      <c r="DD74" s="586">
        <v>0</v>
      </c>
      <c r="DE74" s="586">
        <v>0</v>
      </c>
      <c r="DF74" s="586">
        <v>0</v>
      </c>
      <c r="DG74" s="586">
        <v>0</v>
      </c>
      <c r="DH74" s="586">
        <v>0</v>
      </c>
      <c r="DI74" s="586">
        <v>3546</v>
      </c>
      <c r="DJ74" s="586">
        <v>0</v>
      </c>
      <c r="DK74" s="586">
        <v>0</v>
      </c>
      <c r="DL74" s="586">
        <v>0</v>
      </c>
      <c r="DM74" s="586">
        <v>0</v>
      </c>
      <c r="DN74" s="586">
        <v>0</v>
      </c>
      <c r="DO74" s="586">
        <v>0</v>
      </c>
      <c r="DP74" s="586">
        <v>0</v>
      </c>
      <c r="DQ74" s="586">
        <v>0</v>
      </c>
      <c r="DR74" s="587">
        <v>15514</v>
      </c>
      <c r="DS74" s="587">
        <v>3963</v>
      </c>
      <c r="DT74" s="587">
        <v>0</v>
      </c>
      <c r="DU74" s="587">
        <v>0</v>
      </c>
      <c r="DV74" s="587">
        <v>0</v>
      </c>
      <c r="DW74" s="587">
        <v>0</v>
      </c>
      <c r="DX74" s="587">
        <v>0</v>
      </c>
      <c r="DY74" s="587">
        <v>6500</v>
      </c>
      <c r="DZ74" s="587"/>
      <c r="EA74" s="587"/>
      <c r="EB74" s="587"/>
      <c r="EC74" s="587"/>
      <c r="ED74" s="587"/>
      <c r="EE74" s="587"/>
      <c r="EF74" s="587"/>
      <c r="EG74" s="587"/>
      <c r="EH74" s="587"/>
      <c r="EI74" s="587"/>
    </row>
    <row r="75" spans="1:139">
      <c r="A75" s="583" t="s">
        <v>2430</v>
      </c>
      <c r="B75" s="586">
        <v>0</v>
      </c>
      <c r="C75" s="586">
        <v>0</v>
      </c>
      <c r="D75" s="586">
        <v>0</v>
      </c>
      <c r="E75" s="586">
        <v>0</v>
      </c>
      <c r="F75" s="586">
        <v>0</v>
      </c>
      <c r="G75" s="586">
        <v>0</v>
      </c>
      <c r="H75" s="586">
        <v>0</v>
      </c>
      <c r="I75" s="586">
        <v>0</v>
      </c>
      <c r="J75" s="586">
        <v>0</v>
      </c>
      <c r="K75" s="586">
        <v>0</v>
      </c>
      <c r="L75" s="586">
        <v>0</v>
      </c>
      <c r="M75" s="586">
        <v>0</v>
      </c>
      <c r="N75" s="586">
        <v>0</v>
      </c>
      <c r="O75" s="586">
        <v>0</v>
      </c>
      <c r="P75" s="586">
        <v>0</v>
      </c>
      <c r="Q75" s="586">
        <v>112</v>
      </c>
      <c r="R75" s="586">
        <v>0</v>
      </c>
      <c r="S75" s="586">
        <v>0</v>
      </c>
      <c r="T75" s="586">
        <v>0</v>
      </c>
      <c r="U75" s="586">
        <v>0</v>
      </c>
      <c r="V75" s="586">
        <v>0</v>
      </c>
      <c r="W75" s="586">
        <v>0</v>
      </c>
      <c r="X75" s="586">
        <v>0</v>
      </c>
      <c r="Y75" s="586">
        <v>0</v>
      </c>
      <c r="Z75" s="586">
        <v>0</v>
      </c>
      <c r="AA75" s="586">
        <v>0</v>
      </c>
      <c r="AB75" s="586">
        <v>0</v>
      </c>
      <c r="AC75" s="586">
        <v>0</v>
      </c>
      <c r="AD75" s="586">
        <v>0</v>
      </c>
      <c r="AE75" s="586">
        <v>0</v>
      </c>
      <c r="AF75" s="586">
        <v>0</v>
      </c>
      <c r="AG75" s="586">
        <v>0</v>
      </c>
      <c r="AH75" s="586">
        <v>0</v>
      </c>
      <c r="AI75" s="586">
        <v>0</v>
      </c>
      <c r="AJ75" s="586">
        <v>0</v>
      </c>
      <c r="AK75" s="586">
        <v>0</v>
      </c>
      <c r="AL75" s="586">
        <v>0</v>
      </c>
      <c r="AM75" s="586">
        <v>0</v>
      </c>
      <c r="AN75" s="586">
        <v>0</v>
      </c>
      <c r="AO75" s="586">
        <v>10234</v>
      </c>
      <c r="AP75" s="586">
        <v>915</v>
      </c>
      <c r="AQ75" s="586">
        <v>1500</v>
      </c>
      <c r="AR75" s="586">
        <v>1300</v>
      </c>
      <c r="AS75" s="586">
        <v>0</v>
      </c>
      <c r="AT75" s="586">
        <v>0</v>
      </c>
      <c r="AU75" s="586">
        <v>3351</v>
      </c>
      <c r="AV75" s="586">
        <v>89</v>
      </c>
      <c r="AW75" s="586">
        <v>0</v>
      </c>
      <c r="AX75" s="586">
        <v>0</v>
      </c>
      <c r="AY75" s="586">
        <v>0</v>
      </c>
      <c r="AZ75" s="586">
        <v>0</v>
      </c>
      <c r="BA75" s="586">
        <v>0</v>
      </c>
      <c r="BB75" s="586">
        <v>0</v>
      </c>
      <c r="BC75" s="586">
        <v>0</v>
      </c>
      <c r="BD75" s="586">
        <v>0</v>
      </c>
      <c r="BE75" s="586">
        <v>0</v>
      </c>
      <c r="BF75" s="586">
        <v>0</v>
      </c>
      <c r="BG75" s="586">
        <v>414</v>
      </c>
      <c r="BH75" s="586">
        <v>0</v>
      </c>
      <c r="BI75" s="586">
        <v>0</v>
      </c>
      <c r="BJ75" s="586">
        <v>0</v>
      </c>
      <c r="BK75" s="586">
        <v>0</v>
      </c>
      <c r="BL75" s="586">
        <v>0</v>
      </c>
      <c r="BM75" s="586">
        <v>0</v>
      </c>
      <c r="BN75" s="586">
        <v>0</v>
      </c>
      <c r="BO75" s="586">
        <v>0</v>
      </c>
      <c r="BP75" s="586">
        <v>0</v>
      </c>
      <c r="BQ75" s="586">
        <v>0</v>
      </c>
      <c r="BR75" s="586">
        <v>0</v>
      </c>
      <c r="BS75" s="586">
        <v>0</v>
      </c>
      <c r="BT75" s="586">
        <v>0</v>
      </c>
      <c r="BU75" s="586">
        <v>0</v>
      </c>
      <c r="BV75" s="586">
        <v>502</v>
      </c>
      <c r="BW75" s="586">
        <v>0</v>
      </c>
      <c r="BX75" s="586">
        <v>0</v>
      </c>
      <c r="BY75" s="586">
        <v>0</v>
      </c>
      <c r="BZ75" s="586">
        <v>0</v>
      </c>
      <c r="CA75" s="586">
        <v>0</v>
      </c>
      <c r="CB75" s="586">
        <v>0</v>
      </c>
      <c r="CC75" s="586">
        <v>0</v>
      </c>
      <c r="CD75" s="586">
        <v>0</v>
      </c>
      <c r="CE75" s="586">
        <v>1295</v>
      </c>
      <c r="CF75" s="586">
        <v>0</v>
      </c>
      <c r="CG75" s="586">
        <v>0</v>
      </c>
      <c r="CH75" s="586">
        <v>0</v>
      </c>
      <c r="CI75" s="586">
        <v>0</v>
      </c>
      <c r="CJ75" s="586">
        <v>0</v>
      </c>
      <c r="CK75" s="586">
        <v>0</v>
      </c>
      <c r="CL75" s="586">
        <v>0</v>
      </c>
      <c r="CM75" s="586">
        <v>0</v>
      </c>
      <c r="CN75" s="586">
        <v>0</v>
      </c>
      <c r="CO75" s="586">
        <v>0</v>
      </c>
      <c r="CP75" s="586">
        <v>0</v>
      </c>
      <c r="CQ75" s="586">
        <v>0</v>
      </c>
      <c r="CR75" s="586">
        <v>0</v>
      </c>
      <c r="CS75" s="586">
        <v>0</v>
      </c>
      <c r="CT75" s="586">
        <v>0</v>
      </c>
      <c r="CU75" s="586">
        <v>0</v>
      </c>
      <c r="CV75" s="586">
        <v>0</v>
      </c>
      <c r="CW75" s="586">
        <v>0</v>
      </c>
      <c r="CX75" s="586">
        <v>2750</v>
      </c>
      <c r="CY75" s="586">
        <v>0</v>
      </c>
      <c r="CZ75" s="586">
        <v>0</v>
      </c>
      <c r="DA75" s="586">
        <v>0</v>
      </c>
      <c r="DB75" s="586">
        <v>0</v>
      </c>
      <c r="DC75" s="586">
        <v>0</v>
      </c>
      <c r="DD75" s="586">
        <v>0</v>
      </c>
      <c r="DE75" s="586">
        <v>0</v>
      </c>
      <c r="DF75" s="586">
        <v>0</v>
      </c>
      <c r="DG75" s="586">
        <v>0</v>
      </c>
      <c r="DH75" s="586">
        <v>0</v>
      </c>
      <c r="DI75" s="586">
        <v>382</v>
      </c>
      <c r="DJ75" s="586">
        <v>0</v>
      </c>
      <c r="DK75" s="586">
        <v>1150</v>
      </c>
      <c r="DL75" s="586">
        <v>0</v>
      </c>
      <c r="DM75" s="586">
        <v>0</v>
      </c>
      <c r="DN75" s="586">
        <v>0</v>
      </c>
      <c r="DO75" s="586">
        <v>1513</v>
      </c>
      <c r="DP75" s="586">
        <v>0</v>
      </c>
      <c r="DQ75" s="586">
        <v>0</v>
      </c>
      <c r="DR75" s="587">
        <v>5157</v>
      </c>
      <c r="DS75" s="587">
        <v>4166</v>
      </c>
      <c r="DT75" s="587">
        <v>5735</v>
      </c>
      <c r="DU75" s="587">
        <v>7799</v>
      </c>
      <c r="DV75" s="587">
        <v>7799</v>
      </c>
      <c r="DW75" s="587">
        <v>11000</v>
      </c>
      <c r="DX75" s="587">
        <v>0</v>
      </c>
      <c r="DY75" s="587">
        <v>0</v>
      </c>
      <c r="DZ75" s="587"/>
      <c r="EA75" s="587"/>
      <c r="EB75" s="587"/>
      <c r="EC75" s="587"/>
      <c r="ED75" s="587"/>
      <c r="EE75" s="587"/>
      <c r="EF75" s="587"/>
      <c r="EG75" s="587"/>
      <c r="EH75" s="587"/>
      <c r="EI75" s="587"/>
    </row>
    <row r="76" spans="1:139">
      <c r="A76" s="583" t="s">
        <v>2645</v>
      </c>
      <c r="B76" s="586">
        <v>0</v>
      </c>
      <c r="C76" s="586">
        <v>0</v>
      </c>
      <c r="D76" s="586">
        <v>0</v>
      </c>
      <c r="E76" s="586">
        <v>0</v>
      </c>
      <c r="F76" s="586">
        <v>0</v>
      </c>
      <c r="G76" s="586">
        <v>0</v>
      </c>
      <c r="H76" s="586">
        <v>0</v>
      </c>
      <c r="I76" s="586">
        <v>0</v>
      </c>
      <c r="J76" s="586">
        <v>0</v>
      </c>
      <c r="K76" s="586">
        <v>0</v>
      </c>
      <c r="L76" s="586">
        <v>0</v>
      </c>
      <c r="M76" s="586">
        <v>0</v>
      </c>
      <c r="N76" s="586">
        <v>0</v>
      </c>
      <c r="O76" s="586">
        <v>0</v>
      </c>
      <c r="P76" s="586">
        <v>0</v>
      </c>
      <c r="Q76" s="586">
        <v>0</v>
      </c>
      <c r="R76" s="586">
        <v>0</v>
      </c>
      <c r="S76" s="586">
        <v>0</v>
      </c>
      <c r="T76" s="586">
        <v>0</v>
      </c>
      <c r="U76" s="586">
        <v>0</v>
      </c>
      <c r="V76" s="586">
        <v>0</v>
      </c>
      <c r="W76" s="586">
        <v>0</v>
      </c>
      <c r="X76" s="586">
        <v>0</v>
      </c>
      <c r="Y76" s="586">
        <v>0</v>
      </c>
      <c r="Z76" s="586">
        <v>0</v>
      </c>
      <c r="AA76" s="586">
        <v>0</v>
      </c>
      <c r="AB76" s="586">
        <v>0</v>
      </c>
      <c r="AC76" s="586">
        <v>0</v>
      </c>
      <c r="AD76" s="586">
        <v>0</v>
      </c>
      <c r="AE76" s="586">
        <v>0</v>
      </c>
      <c r="AF76" s="586">
        <v>0</v>
      </c>
      <c r="AG76" s="586">
        <v>0</v>
      </c>
      <c r="AH76" s="586">
        <v>0</v>
      </c>
      <c r="AI76" s="586">
        <v>0</v>
      </c>
      <c r="AJ76" s="586">
        <v>0</v>
      </c>
      <c r="AK76" s="586">
        <v>0</v>
      </c>
      <c r="AL76" s="586">
        <v>0</v>
      </c>
      <c r="AM76" s="586">
        <v>0</v>
      </c>
      <c r="AN76" s="586">
        <v>0</v>
      </c>
      <c r="AO76" s="586">
        <v>27276</v>
      </c>
      <c r="AP76" s="586">
        <v>894</v>
      </c>
      <c r="AQ76" s="586">
        <v>0</v>
      </c>
      <c r="AR76" s="586">
        <v>0</v>
      </c>
      <c r="AS76" s="586">
        <v>0</v>
      </c>
      <c r="AT76" s="586">
        <v>0</v>
      </c>
      <c r="AU76" s="586">
        <v>27</v>
      </c>
      <c r="AV76" s="586">
        <v>0</v>
      </c>
      <c r="AW76" s="586">
        <v>0</v>
      </c>
      <c r="AX76" s="586">
        <v>310</v>
      </c>
      <c r="AY76" s="586">
        <v>0</v>
      </c>
      <c r="AZ76" s="586">
        <v>0</v>
      </c>
      <c r="BA76" s="586">
        <v>0</v>
      </c>
      <c r="BB76" s="586">
        <v>0</v>
      </c>
      <c r="BC76" s="586">
        <v>0</v>
      </c>
      <c r="BD76" s="586">
        <v>0</v>
      </c>
      <c r="BE76" s="586">
        <v>0</v>
      </c>
      <c r="BF76" s="586">
        <v>0</v>
      </c>
      <c r="BG76" s="586">
        <v>0</v>
      </c>
      <c r="BH76" s="586">
        <v>0</v>
      </c>
      <c r="BI76" s="586">
        <v>0</v>
      </c>
      <c r="BJ76" s="586">
        <v>0</v>
      </c>
      <c r="BK76" s="586">
        <v>0</v>
      </c>
      <c r="BL76" s="586">
        <v>0</v>
      </c>
      <c r="BM76" s="586">
        <v>0</v>
      </c>
      <c r="BN76" s="586">
        <v>0</v>
      </c>
      <c r="BO76" s="586">
        <v>0</v>
      </c>
      <c r="BP76" s="586">
        <v>0</v>
      </c>
      <c r="BQ76" s="586">
        <v>0</v>
      </c>
      <c r="BR76" s="586">
        <v>0</v>
      </c>
      <c r="BS76" s="586">
        <v>0</v>
      </c>
      <c r="BT76" s="586">
        <v>0</v>
      </c>
      <c r="BU76" s="586">
        <v>0</v>
      </c>
      <c r="BV76" s="586">
        <v>0</v>
      </c>
      <c r="BW76" s="586">
        <v>0</v>
      </c>
      <c r="BX76" s="586">
        <v>0</v>
      </c>
      <c r="BY76" s="586">
        <v>0</v>
      </c>
      <c r="BZ76" s="586">
        <v>0</v>
      </c>
      <c r="CA76" s="586">
        <v>0</v>
      </c>
      <c r="CB76" s="586">
        <v>90</v>
      </c>
      <c r="CC76" s="586">
        <v>0</v>
      </c>
      <c r="CD76" s="586">
        <v>0</v>
      </c>
      <c r="CE76" s="586">
        <v>1246</v>
      </c>
      <c r="CF76" s="586">
        <v>0</v>
      </c>
      <c r="CG76" s="586">
        <v>0</v>
      </c>
      <c r="CH76" s="586">
        <v>0</v>
      </c>
      <c r="CI76" s="586">
        <v>0</v>
      </c>
      <c r="CJ76" s="586">
        <v>0</v>
      </c>
      <c r="CK76" s="586">
        <v>0</v>
      </c>
      <c r="CL76" s="586">
        <v>0</v>
      </c>
      <c r="CM76" s="586">
        <v>0</v>
      </c>
      <c r="CN76" s="586">
        <v>0</v>
      </c>
      <c r="CO76" s="586">
        <v>0</v>
      </c>
      <c r="CP76" s="586">
        <v>0</v>
      </c>
      <c r="CQ76" s="586">
        <v>0</v>
      </c>
      <c r="CR76" s="586">
        <v>0</v>
      </c>
      <c r="CS76" s="586">
        <v>0</v>
      </c>
      <c r="CT76" s="586">
        <v>0</v>
      </c>
      <c r="CU76" s="586">
        <v>0</v>
      </c>
      <c r="CV76" s="586">
        <v>0</v>
      </c>
      <c r="CW76" s="586">
        <v>0</v>
      </c>
      <c r="CX76" s="586">
        <v>0</v>
      </c>
      <c r="CY76" s="586">
        <v>0</v>
      </c>
      <c r="CZ76" s="586">
        <v>0</v>
      </c>
      <c r="DA76" s="586">
        <v>0</v>
      </c>
      <c r="DB76" s="586">
        <v>0</v>
      </c>
      <c r="DC76" s="586">
        <v>0</v>
      </c>
      <c r="DD76" s="586">
        <v>0</v>
      </c>
      <c r="DE76" s="586">
        <v>0</v>
      </c>
      <c r="DF76" s="586">
        <v>0</v>
      </c>
      <c r="DG76" s="586">
        <v>0</v>
      </c>
      <c r="DH76" s="586">
        <v>0</v>
      </c>
      <c r="DI76" s="586">
        <v>5517</v>
      </c>
      <c r="DJ76" s="586">
        <v>0</v>
      </c>
      <c r="DK76" s="586">
        <v>0</v>
      </c>
      <c r="DL76" s="586">
        <v>0</v>
      </c>
      <c r="DM76" s="586">
        <v>0</v>
      </c>
      <c r="DN76" s="586">
        <v>0</v>
      </c>
      <c r="DO76" s="586">
        <v>0</v>
      </c>
      <c r="DP76" s="586">
        <v>0</v>
      </c>
      <c r="DQ76" s="586">
        <v>0</v>
      </c>
      <c r="DR76" s="587">
        <v>4833</v>
      </c>
      <c r="DS76" s="587">
        <v>2120</v>
      </c>
      <c r="DT76" s="587">
        <v>17788</v>
      </c>
      <c r="DU76" s="587">
        <v>10619</v>
      </c>
      <c r="DV76" s="587">
        <v>7219</v>
      </c>
      <c r="DW76" s="587">
        <v>9200</v>
      </c>
      <c r="DX76" s="587">
        <v>0</v>
      </c>
      <c r="DY76" s="587">
        <v>0</v>
      </c>
      <c r="DZ76" s="587"/>
      <c r="EA76" s="587"/>
      <c r="EB76" s="587"/>
      <c r="EC76" s="587"/>
      <c r="ED76" s="587"/>
      <c r="EE76" s="587"/>
      <c r="EF76" s="587"/>
      <c r="EG76" s="587"/>
      <c r="EH76" s="587"/>
      <c r="EI76" s="587"/>
    </row>
    <row r="77" spans="1:139">
      <c r="A77" s="583" t="s">
        <v>2834</v>
      </c>
      <c r="B77" s="586">
        <v>0</v>
      </c>
      <c r="C77" s="586">
        <v>0</v>
      </c>
      <c r="D77" s="586">
        <v>0</v>
      </c>
      <c r="E77" s="586">
        <v>0</v>
      </c>
      <c r="F77" s="586">
        <v>0</v>
      </c>
      <c r="G77" s="586">
        <v>0</v>
      </c>
      <c r="H77" s="586">
        <v>0</v>
      </c>
      <c r="I77" s="586">
        <v>0</v>
      </c>
      <c r="J77" s="586">
        <v>0</v>
      </c>
      <c r="K77" s="586">
        <v>0</v>
      </c>
      <c r="L77" s="586">
        <v>0</v>
      </c>
      <c r="M77" s="586">
        <v>0</v>
      </c>
      <c r="N77" s="586">
        <v>0</v>
      </c>
      <c r="O77" s="586">
        <v>0</v>
      </c>
      <c r="P77" s="586">
        <v>0</v>
      </c>
      <c r="Q77" s="586">
        <v>0</v>
      </c>
      <c r="R77" s="586">
        <v>0</v>
      </c>
      <c r="S77" s="586">
        <v>0</v>
      </c>
      <c r="T77" s="586">
        <v>0</v>
      </c>
      <c r="U77" s="586">
        <v>0</v>
      </c>
      <c r="V77" s="586">
        <v>0</v>
      </c>
      <c r="W77" s="586">
        <v>0</v>
      </c>
      <c r="X77" s="586">
        <v>0</v>
      </c>
      <c r="Y77" s="586">
        <v>0</v>
      </c>
      <c r="Z77" s="586">
        <v>0</v>
      </c>
      <c r="AA77" s="586">
        <v>0</v>
      </c>
      <c r="AB77" s="586">
        <v>0</v>
      </c>
      <c r="AC77" s="586">
        <v>0</v>
      </c>
      <c r="AD77" s="586">
        <v>0</v>
      </c>
      <c r="AE77" s="586">
        <v>0</v>
      </c>
      <c r="AF77" s="586">
        <v>0</v>
      </c>
      <c r="AG77" s="586">
        <v>0</v>
      </c>
      <c r="AH77" s="586">
        <v>0</v>
      </c>
      <c r="AI77" s="586">
        <v>0</v>
      </c>
      <c r="AJ77" s="586">
        <v>0</v>
      </c>
      <c r="AK77" s="586">
        <v>0</v>
      </c>
      <c r="AL77" s="586">
        <v>0</v>
      </c>
      <c r="AM77" s="586">
        <v>0</v>
      </c>
      <c r="AN77" s="586">
        <v>0</v>
      </c>
      <c r="AO77" s="586">
        <v>4250</v>
      </c>
      <c r="AP77" s="586">
        <v>0</v>
      </c>
      <c r="AQ77" s="586">
        <v>0</v>
      </c>
      <c r="AR77" s="586">
        <v>0</v>
      </c>
      <c r="AS77" s="586">
        <v>0</v>
      </c>
      <c r="AT77" s="586">
        <v>0</v>
      </c>
      <c r="AU77" s="586">
        <v>484</v>
      </c>
      <c r="AV77" s="586">
        <v>0</v>
      </c>
      <c r="AW77" s="586">
        <v>0</v>
      </c>
      <c r="AX77" s="586">
        <v>289</v>
      </c>
      <c r="AY77" s="586">
        <v>0</v>
      </c>
      <c r="AZ77" s="586">
        <v>0</v>
      </c>
      <c r="BA77" s="586">
        <v>0</v>
      </c>
      <c r="BB77" s="586">
        <v>0</v>
      </c>
      <c r="BC77" s="586">
        <v>0</v>
      </c>
      <c r="BD77" s="586">
        <v>0</v>
      </c>
      <c r="BE77" s="586">
        <v>0</v>
      </c>
      <c r="BF77" s="586">
        <v>0</v>
      </c>
      <c r="BG77" s="586">
        <v>100</v>
      </c>
      <c r="BH77" s="586">
        <v>0</v>
      </c>
      <c r="BI77" s="586">
        <v>0</v>
      </c>
      <c r="BJ77" s="586">
        <v>0</v>
      </c>
      <c r="BK77" s="586">
        <v>0</v>
      </c>
      <c r="BL77" s="586">
        <v>0</v>
      </c>
      <c r="BM77" s="586">
        <v>0</v>
      </c>
      <c r="BN77" s="586">
        <v>0</v>
      </c>
      <c r="BO77" s="586">
        <v>0</v>
      </c>
      <c r="BP77" s="586">
        <v>50</v>
      </c>
      <c r="BQ77" s="586">
        <v>0</v>
      </c>
      <c r="BR77" s="586">
        <v>0</v>
      </c>
      <c r="BS77" s="586">
        <v>0</v>
      </c>
      <c r="BT77" s="586">
        <v>0</v>
      </c>
      <c r="BU77" s="586">
        <v>0</v>
      </c>
      <c r="BV77" s="586">
        <v>0</v>
      </c>
      <c r="BW77" s="586">
        <v>0</v>
      </c>
      <c r="BX77" s="586">
        <v>0</v>
      </c>
      <c r="BY77" s="586">
        <v>0</v>
      </c>
      <c r="BZ77" s="586">
        <v>0</v>
      </c>
      <c r="CA77" s="586">
        <v>0</v>
      </c>
      <c r="CB77" s="586">
        <v>455</v>
      </c>
      <c r="CC77" s="586">
        <v>0</v>
      </c>
      <c r="CD77" s="586">
        <v>0</v>
      </c>
      <c r="CE77" s="586">
        <v>2405</v>
      </c>
      <c r="CF77" s="586">
        <v>0</v>
      </c>
      <c r="CG77" s="586">
        <v>0</v>
      </c>
      <c r="CH77" s="586">
        <v>0</v>
      </c>
      <c r="CI77" s="586">
        <v>0</v>
      </c>
      <c r="CJ77" s="586">
        <v>0</v>
      </c>
      <c r="CK77" s="586">
        <v>0</v>
      </c>
      <c r="CL77" s="586">
        <v>0</v>
      </c>
      <c r="CM77" s="586">
        <v>0</v>
      </c>
      <c r="CN77" s="586">
        <v>2160</v>
      </c>
      <c r="CO77" s="586">
        <v>0</v>
      </c>
      <c r="CP77" s="586">
        <v>0</v>
      </c>
      <c r="CQ77" s="586">
        <v>0</v>
      </c>
      <c r="CR77" s="586">
        <v>0</v>
      </c>
      <c r="CS77" s="586">
        <v>0</v>
      </c>
      <c r="CT77" s="586">
        <v>0</v>
      </c>
      <c r="CU77" s="586">
        <v>0</v>
      </c>
      <c r="CV77" s="586">
        <v>0</v>
      </c>
      <c r="CW77" s="586">
        <v>0</v>
      </c>
      <c r="CX77" s="586">
        <v>0</v>
      </c>
      <c r="CY77" s="586">
        <v>0</v>
      </c>
      <c r="CZ77" s="586">
        <v>280</v>
      </c>
      <c r="DA77" s="586">
        <v>0</v>
      </c>
      <c r="DB77" s="586">
        <v>0</v>
      </c>
      <c r="DC77" s="586">
        <v>0</v>
      </c>
      <c r="DD77" s="586">
        <v>0</v>
      </c>
      <c r="DE77" s="586">
        <v>0</v>
      </c>
      <c r="DF77" s="586">
        <v>0</v>
      </c>
      <c r="DG77" s="586">
        <v>0</v>
      </c>
      <c r="DH77" s="586">
        <v>0</v>
      </c>
      <c r="DI77" s="586">
        <v>12878</v>
      </c>
      <c r="DJ77" s="586">
        <v>0</v>
      </c>
      <c r="DK77" s="586">
        <v>0</v>
      </c>
      <c r="DL77" s="586">
        <v>0</v>
      </c>
      <c r="DM77" s="586">
        <v>0</v>
      </c>
      <c r="DN77" s="586">
        <v>0</v>
      </c>
      <c r="DO77" s="586">
        <v>0</v>
      </c>
      <c r="DP77" s="586">
        <v>0</v>
      </c>
      <c r="DQ77" s="586">
        <v>0</v>
      </c>
      <c r="DR77" s="587">
        <v>1858</v>
      </c>
      <c r="DS77" s="587">
        <v>1029</v>
      </c>
      <c r="DT77" s="587">
        <v>6374</v>
      </c>
      <c r="DU77" s="587">
        <v>14090</v>
      </c>
      <c r="DV77" s="587">
        <v>14040</v>
      </c>
      <c r="DW77" s="587">
        <v>0</v>
      </c>
      <c r="DX77" s="587">
        <v>0</v>
      </c>
      <c r="DY77" s="587">
        <v>-13163</v>
      </c>
      <c r="DZ77" s="587"/>
      <c r="EA77" s="587"/>
      <c r="EB77" s="587"/>
      <c r="EC77" s="587"/>
      <c r="ED77" s="587"/>
      <c r="EE77" s="587"/>
      <c r="EF77" s="587"/>
      <c r="EG77" s="587"/>
      <c r="EH77" s="587"/>
      <c r="EI77" s="587"/>
    </row>
    <row r="78" spans="1:139">
      <c r="A78" s="583" t="s">
        <v>2249</v>
      </c>
      <c r="B78" s="586">
        <v>0</v>
      </c>
      <c r="C78" s="586">
        <v>0</v>
      </c>
      <c r="D78" s="586">
        <v>0</v>
      </c>
      <c r="E78" s="586">
        <v>0</v>
      </c>
      <c r="F78" s="586">
        <v>0</v>
      </c>
      <c r="G78" s="586">
        <v>0</v>
      </c>
      <c r="H78" s="586">
        <v>0</v>
      </c>
      <c r="I78" s="586">
        <v>0</v>
      </c>
      <c r="J78" s="586">
        <v>0</v>
      </c>
      <c r="K78" s="586">
        <v>0</v>
      </c>
      <c r="L78" s="586">
        <v>0</v>
      </c>
      <c r="M78" s="586">
        <v>0</v>
      </c>
      <c r="N78" s="586">
        <v>0</v>
      </c>
      <c r="O78" s="586">
        <v>0</v>
      </c>
      <c r="P78" s="586">
        <v>0</v>
      </c>
      <c r="Q78" s="586">
        <v>0</v>
      </c>
      <c r="R78" s="586">
        <v>0</v>
      </c>
      <c r="S78" s="586">
        <v>0</v>
      </c>
      <c r="T78" s="586">
        <v>0</v>
      </c>
      <c r="U78" s="586">
        <v>0</v>
      </c>
      <c r="V78" s="586">
        <v>0</v>
      </c>
      <c r="W78" s="586">
        <v>0</v>
      </c>
      <c r="X78" s="586">
        <v>0</v>
      </c>
      <c r="Y78" s="586">
        <v>0</v>
      </c>
      <c r="Z78" s="586">
        <v>0</v>
      </c>
      <c r="AA78" s="586">
        <v>17</v>
      </c>
      <c r="AB78" s="586">
        <v>0</v>
      </c>
      <c r="AC78" s="586">
        <v>0</v>
      </c>
      <c r="AD78" s="586">
        <v>0</v>
      </c>
      <c r="AE78" s="586">
        <v>0</v>
      </c>
      <c r="AF78" s="586">
        <v>0</v>
      </c>
      <c r="AG78" s="586">
        <v>0</v>
      </c>
      <c r="AH78" s="586">
        <v>0</v>
      </c>
      <c r="AI78" s="586">
        <v>0</v>
      </c>
      <c r="AJ78" s="586">
        <v>0</v>
      </c>
      <c r="AK78" s="586">
        <v>0</v>
      </c>
      <c r="AL78" s="586">
        <v>0</v>
      </c>
      <c r="AM78" s="586">
        <v>0</v>
      </c>
      <c r="AN78" s="586">
        <v>0</v>
      </c>
      <c r="AO78" s="586">
        <v>18371</v>
      </c>
      <c r="AP78" s="586">
        <v>414</v>
      </c>
      <c r="AQ78" s="586">
        <v>0</v>
      </c>
      <c r="AR78" s="586">
        <v>105</v>
      </c>
      <c r="AS78" s="586">
        <v>0</v>
      </c>
      <c r="AT78" s="586">
        <v>0</v>
      </c>
      <c r="AU78" s="586">
        <v>1001.5</v>
      </c>
      <c r="AV78" s="586">
        <v>0</v>
      </c>
      <c r="AW78" s="586">
        <v>0</v>
      </c>
      <c r="AX78" s="586">
        <v>263</v>
      </c>
      <c r="AY78" s="586">
        <v>0</v>
      </c>
      <c r="AZ78" s="586">
        <v>0</v>
      </c>
      <c r="BA78" s="586">
        <v>0</v>
      </c>
      <c r="BB78" s="586">
        <v>0</v>
      </c>
      <c r="BC78" s="586">
        <v>0</v>
      </c>
      <c r="BD78" s="586">
        <v>0</v>
      </c>
      <c r="BE78" s="586">
        <v>0</v>
      </c>
      <c r="BF78" s="586">
        <v>0</v>
      </c>
      <c r="BG78" s="586">
        <v>0</v>
      </c>
      <c r="BH78" s="586">
        <v>0</v>
      </c>
      <c r="BI78" s="586">
        <v>0</v>
      </c>
      <c r="BJ78" s="586">
        <v>0</v>
      </c>
      <c r="BK78" s="586">
        <v>0</v>
      </c>
      <c r="BL78" s="586">
        <v>0</v>
      </c>
      <c r="BM78" s="586">
        <v>0</v>
      </c>
      <c r="BN78" s="586">
        <v>0</v>
      </c>
      <c r="BO78" s="586">
        <v>0</v>
      </c>
      <c r="BP78" s="586">
        <v>0</v>
      </c>
      <c r="BQ78" s="586">
        <v>0</v>
      </c>
      <c r="BR78" s="586">
        <v>0</v>
      </c>
      <c r="BS78" s="586">
        <v>0</v>
      </c>
      <c r="BT78" s="586">
        <v>0</v>
      </c>
      <c r="BU78" s="586">
        <v>0</v>
      </c>
      <c r="BV78" s="586">
        <v>2596.5</v>
      </c>
      <c r="BW78" s="586">
        <v>0</v>
      </c>
      <c r="BX78" s="586">
        <v>0</v>
      </c>
      <c r="BY78" s="586">
        <v>0</v>
      </c>
      <c r="BZ78" s="586">
        <v>0</v>
      </c>
      <c r="CA78" s="586">
        <v>0</v>
      </c>
      <c r="CB78" s="586">
        <v>0</v>
      </c>
      <c r="CC78" s="586">
        <v>0</v>
      </c>
      <c r="CD78" s="586">
        <v>0</v>
      </c>
      <c r="CE78" s="586">
        <v>0</v>
      </c>
      <c r="CF78" s="586">
        <v>0</v>
      </c>
      <c r="CG78" s="586">
        <v>0</v>
      </c>
      <c r="CH78" s="586">
        <v>0</v>
      </c>
      <c r="CI78" s="586">
        <v>0</v>
      </c>
      <c r="CJ78" s="586">
        <v>0</v>
      </c>
      <c r="CK78" s="586">
        <v>0</v>
      </c>
      <c r="CL78" s="586">
        <v>0</v>
      </c>
      <c r="CM78" s="586">
        <v>0</v>
      </c>
      <c r="CN78" s="586">
        <v>343</v>
      </c>
      <c r="CO78" s="586">
        <v>0</v>
      </c>
      <c r="CP78" s="586">
        <v>0</v>
      </c>
      <c r="CQ78" s="586">
        <v>0</v>
      </c>
      <c r="CR78" s="586">
        <v>0</v>
      </c>
      <c r="CS78" s="586">
        <v>0</v>
      </c>
      <c r="CT78" s="586">
        <v>0</v>
      </c>
      <c r="CU78" s="586">
        <v>0</v>
      </c>
      <c r="CV78" s="586">
        <v>0</v>
      </c>
      <c r="CW78" s="586">
        <v>7364</v>
      </c>
      <c r="CX78" s="586">
        <v>0</v>
      </c>
      <c r="CY78" s="586">
        <v>0</v>
      </c>
      <c r="CZ78" s="586">
        <v>0</v>
      </c>
      <c r="DA78" s="586">
        <v>0</v>
      </c>
      <c r="DB78" s="586">
        <v>0</v>
      </c>
      <c r="DC78" s="586">
        <v>0</v>
      </c>
      <c r="DD78" s="586">
        <v>0</v>
      </c>
      <c r="DE78" s="586">
        <v>0</v>
      </c>
      <c r="DF78" s="586">
        <v>0</v>
      </c>
      <c r="DG78" s="586">
        <v>0</v>
      </c>
      <c r="DH78" s="586">
        <v>0</v>
      </c>
      <c r="DI78" s="586">
        <v>1372</v>
      </c>
      <c r="DJ78" s="586">
        <v>0</v>
      </c>
      <c r="DK78" s="586">
        <v>0</v>
      </c>
      <c r="DL78" s="586">
        <v>3</v>
      </c>
      <c r="DM78" s="586">
        <v>0</v>
      </c>
      <c r="DN78" s="586">
        <v>0</v>
      </c>
      <c r="DO78" s="586">
        <v>0</v>
      </c>
      <c r="DP78" s="586">
        <v>0</v>
      </c>
      <c r="DQ78" s="586">
        <v>0</v>
      </c>
      <c r="DR78" s="587">
        <v>610</v>
      </c>
      <c r="DS78" s="587">
        <v>1418</v>
      </c>
      <c r="DT78" s="587">
        <v>2069</v>
      </c>
      <c r="DU78" s="587">
        <v>27753</v>
      </c>
      <c r="DV78" s="587">
        <v>26899</v>
      </c>
      <c r="DW78" s="587">
        <v>27073</v>
      </c>
      <c r="DX78" s="587">
        <v>0</v>
      </c>
      <c r="DY78" s="587">
        <v>-5885</v>
      </c>
      <c r="DZ78" s="587"/>
      <c r="EA78" s="587"/>
      <c r="EB78" s="587"/>
      <c r="EC78" s="587"/>
      <c r="ED78" s="587"/>
      <c r="EE78" s="587"/>
      <c r="EF78" s="587"/>
      <c r="EG78" s="587"/>
      <c r="EH78" s="587"/>
      <c r="EI78" s="587"/>
    </row>
    <row r="79" spans="1:139">
      <c r="A79" s="583" t="s">
        <v>2313</v>
      </c>
      <c r="B79" s="586">
        <v>0</v>
      </c>
      <c r="C79" s="586">
        <v>0</v>
      </c>
      <c r="D79" s="586">
        <v>0</v>
      </c>
      <c r="E79" s="586">
        <v>0</v>
      </c>
      <c r="F79" s="586">
        <v>0</v>
      </c>
      <c r="G79" s="586">
        <v>0</v>
      </c>
      <c r="H79" s="586">
        <v>0</v>
      </c>
      <c r="I79" s="586">
        <v>0</v>
      </c>
      <c r="J79" s="586">
        <v>0</v>
      </c>
      <c r="K79" s="586">
        <v>0</v>
      </c>
      <c r="L79" s="586">
        <v>0</v>
      </c>
      <c r="M79" s="586">
        <v>0</v>
      </c>
      <c r="N79" s="586">
        <v>0</v>
      </c>
      <c r="O79" s="586">
        <v>0</v>
      </c>
      <c r="P79" s="586">
        <v>0</v>
      </c>
      <c r="Q79" s="586">
        <v>3773</v>
      </c>
      <c r="R79" s="586">
        <v>0</v>
      </c>
      <c r="S79" s="586">
        <v>0</v>
      </c>
      <c r="T79" s="586">
        <v>0</v>
      </c>
      <c r="U79" s="586">
        <v>0</v>
      </c>
      <c r="V79" s="586">
        <v>0</v>
      </c>
      <c r="W79" s="586">
        <v>0</v>
      </c>
      <c r="X79" s="586">
        <v>0</v>
      </c>
      <c r="Y79" s="586">
        <v>0</v>
      </c>
      <c r="Z79" s="586">
        <v>0</v>
      </c>
      <c r="AA79" s="586">
        <v>0</v>
      </c>
      <c r="AB79" s="586">
        <v>0</v>
      </c>
      <c r="AC79" s="586">
        <v>280</v>
      </c>
      <c r="AD79" s="586">
        <v>0</v>
      </c>
      <c r="AE79" s="586">
        <v>0</v>
      </c>
      <c r="AF79" s="586">
        <v>384</v>
      </c>
      <c r="AG79" s="586">
        <v>0</v>
      </c>
      <c r="AH79" s="586">
        <v>0</v>
      </c>
      <c r="AI79" s="586">
        <v>0</v>
      </c>
      <c r="AJ79" s="586">
        <v>0</v>
      </c>
      <c r="AK79" s="586">
        <v>0</v>
      </c>
      <c r="AL79" s="586">
        <v>0</v>
      </c>
      <c r="AM79" s="586">
        <v>0</v>
      </c>
      <c r="AN79" s="586">
        <v>0</v>
      </c>
      <c r="AO79" s="586">
        <v>16344</v>
      </c>
      <c r="AP79" s="586">
        <v>800</v>
      </c>
      <c r="AQ79" s="586">
        <v>0</v>
      </c>
      <c r="AR79" s="586">
        <v>513</v>
      </c>
      <c r="AS79" s="586">
        <v>0</v>
      </c>
      <c r="AT79" s="586">
        <v>0</v>
      </c>
      <c r="AU79" s="586">
        <v>3862</v>
      </c>
      <c r="AV79" s="586">
        <v>0</v>
      </c>
      <c r="AW79" s="586">
        <v>0</v>
      </c>
      <c r="AX79" s="586">
        <v>3808</v>
      </c>
      <c r="AY79" s="586">
        <v>0</v>
      </c>
      <c r="AZ79" s="586">
        <v>0</v>
      </c>
      <c r="BA79" s="586">
        <v>0</v>
      </c>
      <c r="BB79" s="586">
        <v>0</v>
      </c>
      <c r="BC79" s="586">
        <v>0</v>
      </c>
      <c r="BD79" s="586">
        <v>0</v>
      </c>
      <c r="BE79" s="586">
        <v>0</v>
      </c>
      <c r="BF79" s="586">
        <v>0</v>
      </c>
      <c r="BG79" s="586">
        <v>110</v>
      </c>
      <c r="BH79" s="586">
        <v>0</v>
      </c>
      <c r="BI79" s="586">
        <v>0</v>
      </c>
      <c r="BJ79" s="586">
        <v>0</v>
      </c>
      <c r="BK79" s="586">
        <v>0</v>
      </c>
      <c r="BL79" s="586">
        <v>0</v>
      </c>
      <c r="BM79" s="586">
        <v>796</v>
      </c>
      <c r="BN79" s="586">
        <v>0</v>
      </c>
      <c r="BO79" s="586">
        <v>0</v>
      </c>
      <c r="BP79" s="586">
        <v>800</v>
      </c>
      <c r="BQ79" s="586">
        <v>0</v>
      </c>
      <c r="BR79" s="586">
        <v>0</v>
      </c>
      <c r="BS79" s="586">
        <v>0</v>
      </c>
      <c r="BT79" s="586">
        <v>0</v>
      </c>
      <c r="BU79" s="586">
        <v>0</v>
      </c>
      <c r="BV79" s="586">
        <v>0</v>
      </c>
      <c r="BW79" s="586">
        <v>0</v>
      </c>
      <c r="BX79" s="586">
        <v>0</v>
      </c>
      <c r="BY79" s="586">
        <v>0</v>
      </c>
      <c r="BZ79" s="586">
        <v>0</v>
      </c>
      <c r="CA79" s="586">
        <v>0</v>
      </c>
      <c r="CB79" s="586">
        <v>0</v>
      </c>
      <c r="CC79" s="586">
        <v>0</v>
      </c>
      <c r="CD79" s="586">
        <v>0</v>
      </c>
      <c r="CE79" s="586">
        <v>8086</v>
      </c>
      <c r="CF79" s="586">
        <v>0</v>
      </c>
      <c r="CG79" s="586">
        <v>0</v>
      </c>
      <c r="CH79" s="586">
        <v>0</v>
      </c>
      <c r="CI79" s="586">
        <v>0</v>
      </c>
      <c r="CJ79" s="586">
        <v>0</v>
      </c>
      <c r="CK79" s="586">
        <v>0</v>
      </c>
      <c r="CL79" s="586">
        <v>0</v>
      </c>
      <c r="CM79" s="586">
        <v>0</v>
      </c>
      <c r="CN79" s="586">
        <v>1127</v>
      </c>
      <c r="CO79" s="586">
        <v>0</v>
      </c>
      <c r="CP79" s="586">
        <v>0</v>
      </c>
      <c r="CQ79" s="586">
        <v>0</v>
      </c>
      <c r="CR79" s="586">
        <v>0</v>
      </c>
      <c r="CS79" s="586">
        <v>0</v>
      </c>
      <c r="CT79" s="586">
        <v>0</v>
      </c>
      <c r="CU79" s="586">
        <v>0</v>
      </c>
      <c r="CV79" s="586">
        <v>0</v>
      </c>
      <c r="CW79" s="586">
        <v>16333</v>
      </c>
      <c r="CX79" s="586">
        <v>0</v>
      </c>
      <c r="CY79" s="586">
        <v>0</v>
      </c>
      <c r="CZ79" s="586">
        <v>0</v>
      </c>
      <c r="DA79" s="586">
        <v>0</v>
      </c>
      <c r="DB79" s="586">
        <v>0</v>
      </c>
      <c r="DC79" s="586">
        <v>0</v>
      </c>
      <c r="DD79" s="586">
        <v>0</v>
      </c>
      <c r="DE79" s="586">
        <v>0</v>
      </c>
      <c r="DF79" s="586">
        <v>0</v>
      </c>
      <c r="DG79" s="586">
        <v>0</v>
      </c>
      <c r="DH79" s="586">
        <v>0</v>
      </c>
      <c r="DI79" s="586">
        <v>0</v>
      </c>
      <c r="DJ79" s="586">
        <v>304</v>
      </c>
      <c r="DK79" s="586">
        <v>0</v>
      </c>
      <c r="DL79" s="586">
        <v>900</v>
      </c>
      <c r="DM79" s="586">
        <v>0</v>
      </c>
      <c r="DN79" s="586">
        <v>0</v>
      </c>
      <c r="DO79" s="586">
        <v>0</v>
      </c>
      <c r="DP79" s="586">
        <v>0</v>
      </c>
      <c r="DQ79" s="586">
        <v>0</v>
      </c>
      <c r="DR79" s="587">
        <v>13151</v>
      </c>
      <c r="DS79" s="587">
        <v>6511</v>
      </c>
      <c r="DT79" s="587">
        <v>6095</v>
      </c>
      <c r="DU79" s="587">
        <v>32463</v>
      </c>
      <c r="DV79" s="587">
        <v>15576</v>
      </c>
      <c r="DW79" s="587">
        <v>814</v>
      </c>
      <c r="DX79" s="587">
        <v>-305</v>
      </c>
      <c r="DY79" s="587">
        <v>0</v>
      </c>
      <c r="DZ79" s="587"/>
      <c r="EA79" s="587"/>
      <c r="EB79" s="587"/>
      <c r="EC79" s="587"/>
      <c r="ED79" s="587"/>
      <c r="EE79" s="587"/>
      <c r="EF79" s="587"/>
      <c r="EG79" s="587"/>
      <c r="EH79" s="587"/>
      <c r="EI79" s="587"/>
    </row>
    <row r="80" spans="1:139">
      <c r="A80" s="583" t="s">
        <v>2597</v>
      </c>
      <c r="B80" s="586">
        <v>0</v>
      </c>
      <c r="C80" s="586">
        <v>0</v>
      </c>
      <c r="D80" s="586">
        <v>0</v>
      </c>
      <c r="E80" s="586">
        <v>0</v>
      </c>
      <c r="F80" s="586">
        <v>0</v>
      </c>
      <c r="G80" s="586">
        <v>0</v>
      </c>
      <c r="H80" s="586">
        <v>0</v>
      </c>
      <c r="I80" s="586">
        <v>0</v>
      </c>
      <c r="J80" s="586">
        <v>0</v>
      </c>
      <c r="K80" s="586">
        <v>0</v>
      </c>
      <c r="L80" s="586">
        <v>0</v>
      </c>
      <c r="M80" s="586">
        <v>0</v>
      </c>
      <c r="N80" s="586">
        <v>4000</v>
      </c>
      <c r="O80" s="586">
        <v>0</v>
      </c>
      <c r="P80" s="586">
        <v>0</v>
      </c>
      <c r="Q80" s="586">
        <v>205</v>
      </c>
      <c r="R80" s="586">
        <v>0</v>
      </c>
      <c r="S80" s="586">
        <v>0</v>
      </c>
      <c r="T80" s="586">
        <v>0</v>
      </c>
      <c r="U80" s="586">
        <v>0</v>
      </c>
      <c r="V80" s="586">
        <v>0</v>
      </c>
      <c r="W80" s="586">
        <v>0</v>
      </c>
      <c r="X80" s="586">
        <v>0</v>
      </c>
      <c r="Y80" s="586">
        <v>0</v>
      </c>
      <c r="Z80" s="586">
        <v>0</v>
      </c>
      <c r="AA80" s="586">
        <v>0</v>
      </c>
      <c r="AB80" s="586">
        <v>0</v>
      </c>
      <c r="AC80" s="586">
        <v>0</v>
      </c>
      <c r="AD80" s="586">
        <v>0</v>
      </c>
      <c r="AE80" s="586">
        <v>0</v>
      </c>
      <c r="AF80" s="586">
        <v>0</v>
      </c>
      <c r="AG80" s="586">
        <v>0</v>
      </c>
      <c r="AH80" s="586">
        <v>0</v>
      </c>
      <c r="AI80" s="586">
        <v>0</v>
      </c>
      <c r="AJ80" s="586">
        <v>0</v>
      </c>
      <c r="AK80" s="586">
        <v>0</v>
      </c>
      <c r="AL80" s="586">
        <v>0</v>
      </c>
      <c r="AM80" s="586">
        <v>0</v>
      </c>
      <c r="AN80" s="586">
        <v>0</v>
      </c>
      <c r="AO80" s="586">
        <v>29762</v>
      </c>
      <c r="AP80" s="586">
        <v>818</v>
      </c>
      <c r="AQ80" s="586">
        <v>0</v>
      </c>
      <c r="AR80" s="586">
        <v>0</v>
      </c>
      <c r="AS80" s="586">
        <v>0</v>
      </c>
      <c r="AT80" s="586">
        <v>0</v>
      </c>
      <c r="AU80" s="586">
        <v>1291</v>
      </c>
      <c r="AV80" s="586">
        <v>0</v>
      </c>
      <c r="AW80" s="586">
        <v>0</v>
      </c>
      <c r="AX80" s="586">
        <v>20</v>
      </c>
      <c r="AY80" s="586">
        <v>0</v>
      </c>
      <c r="AZ80" s="586">
        <v>0</v>
      </c>
      <c r="BA80" s="586">
        <v>0</v>
      </c>
      <c r="BB80" s="586">
        <v>0</v>
      </c>
      <c r="BC80" s="586">
        <v>0</v>
      </c>
      <c r="BD80" s="586">
        <v>0</v>
      </c>
      <c r="BE80" s="586">
        <v>0</v>
      </c>
      <c r="BF80" s="586">
        <v>0</v>
      </c>
      <c r="BG80" s="586">
        <v>0</v>
      </c>
      <c r="BH80" s="586">
        <v>0</v>
      </c>
      <c r="BI80" s="586">
        <v>0</v>
      </c>
      <c r="BJ80" s="586">
        <v>0</v>
      </c>
      <c r="BK80" s="586">
        <v>0</v>
      </c>
      <c r="BL80" s="586">
        <v>0</v>
      </c>
      <c r="BM80" s="586">
        <v>0</v>
      </c>
      <c r="BN80" s="586">
        <v>0</v>
      </c>
      <c r="BO80" s="586">
        <v>0</v>
      </c>
      <c r="BP80" s="586">
        <v>137</v>
      </c>
      <c r="BQ80" s="586">
        <v>0</v>
      </c>
      <c r="BR80" s="586">
        <v>0</v>
      </c>
      <c r="BS80" s="586">
        <v>0</v>
      </c>
      <c r="BT80" s="586">
        <v>0</v>
      </c>
      <c r="BU80" s="586">
        <v>0</v>
      </c>
      <c r="BV80" s="586">
        <v>50</v>
      </c>
      <c r="BW80" s="586">
        <v>0</v>
      </c>
      <c r="BX80" s="586">
        <v>0</v>
      </c>
      <c r="BY80" s="586">
        <v>0</v>
      </c>
      <c r="BZ80" s="586">
        <v>0</v>
      </c>
      <c r="CA80" s="586">
        <v>0</v>
      </c>
      <c r="CB80" s="586">
        <v>135</v>
      </c>
      <c r="CC80" s="586">
        <v>0</v>
      </c>
      <c r="CD80" s="586">
        <v>0</v>
      </c>
      <c r="CE80" s="586">
        <v>272</v>
      </c>
      <c r="CF80" s="586">
        <v>0</v>
      </c>
      <c r="CG80" s="586">
        <v>0</v>
      </c>
      <c r="CH80" s="586">
        <v>0</v>
      </c>
      <c r="CI80" s="586">
        <v>0</v>
      </c>
      <c r="CJ80" s="586">
        <v>0</v>
      </c>
      <c r="CK80" s="586">
        <v>0</v>
      </c>
      <c r="CL80" s="586">
        <v>0</v>
      </c>
      <c r="CM80" s="586">
        <v>0</v>
      </c>
      <c r="CN80" s="586">
        <v>3556</v>
      </c>
      <c r="CO80" s="586">
        <v>0</v>
      </c>
      <c r="CP80" s="586">
        <v>0</v>
      </c>
      <c r="CQ80" s="586">
        <v>0</v>
      </c>
      <c r="CR80" s="586">
        <v>0</v>
      </c>
      <c r="CS80" s="586">
        <v>0</v>
      </c>
      <c r="CT80" s="586">
        <v>800</v>
      </c>
      <c r="CU80" s="586">
        <v>0</v>
      </c>
      <c r="CV80" s="586">
        <v>0</v>
      </c>
      <c r="CW80" s="586">
        <v>0</v>
      </c>
      <c r="CX80" s="586">
        <v>0</v>
      </c>
      <c r="CY80" s="586">
        <v>0</v>
      </c>
      <c r="CZ80" s="586">
        <v>0</v>
      </c>
      <c r="DA80" s="586">
        <v>0</v>
      </c>
      <c r="DB80" s="586">
        <v>0</v>
      </c>
      <c r="DC80" s="586">
        <v>0</v>
      </c>
      <c r="DD80" s="586">
        <v>0</v>
      </c>
      <c r="DE80" s="586">
        <v>0</v>
      </c>
      <c r="DF80" s="586">
        <v>0</v>
      </c>
      <c r="DG80" s="586">
        <v>0</v>
      </c>
      <c r="DH80" s="586">
        <v>0</v>
      </c>
      <c r="DI80" s="586">
        <v>568</v>
      </c>
      <c r="DJ80" s="586">
        <v>0</v>
      </c>
      <c r="DK80" s="586">
        <v>0</v>
      </c>
      <c r="DL80" s="586">
        <v>0</v>
      </c>
      <c r="DM80" s="586">
        <v>0</v>
      </c>
      <c r="DN80" s="586">
        <v>0</v>
      </c>
      <c r="DO80" s="586">
        <v>0</v>
      </c>
      <c r="DP80" s="586">
        <v>0</v>
      </c>
      <c r="DQ80" s="586">
        <v>0</v>
      </c>
      <c r="DR80" s="587">
        <v>16492</v>
      </c>
      <c r="DS80" s="587">
        <v>2092</v>
      </c>
      <c r="DT80" s="587">
        <v>3814</v>
      </c>
      <c r="DU80" s="587">
        <v>19216</v>
      </c>
      <c r="DV80" s="587">
        <v>13828</v>
      </c>
      <c r="DW80" s="587">
        <v>15968</v>
      </c>
      <c r="DX80" s="587">
        <v>-424</v>
      </c>
      <c r="DY80" s="587">
        <v>-4200</v>
      </c>
      <c r="DZ80" s="587"/>
      <c r="EA80" s="587"/>
      <c r="EB80" s="587"/>
      <c r="EC80" s="587"/>
      <c r="ED80" s="587"/>
      <c r="EE80" s="587"/>
      <c r="EF80" s="587"/>
      <c r="EG80" s="587"/>
      <c r="EH80" s="587"/>
      <c r="EI80" s="587"/>
    </row>
    <row r="81" spans="1:139">
      <c r="A81" s="583" t="s">
        <v>2639</v>
      </c>
      <c r="B81" s="586">
        <v>0</v>
      </c>
      <c r="C81" s="586">
        <v>0</v>
      </c>
      <c r="D81" s="586">
        <v>0</v>
      </c>
      <c r="E81" s="586">
        <v>0</v>
      </c>
      <c r="F81" s="586">
        <v>0</v>
      </c>
      <c r="G81" s="586">
        <v>0</v>
      </c>
      <c r="H81" s="586">
        <v>0</v>
      </c>
      <c r="I81" s="586">
        <v>0</v>
      </c>
      <c r="J81" s="586">
        <v>0</v>
      </c>
      <c r="K81" s="586">
        <v>0</v>
      </c>
      <c r="L81" s="586">
        <v>0</v>
      </c>
      <c r="M81" s="586">
        <v>0</v>
      </c>
      <c r="N81" s="586">
        <v>0</v>
      </c>
      <c r="O81" s="586">
        <v>0</v>
      </c>
      <c r="P81" s="586">
        <v>0</v>
      </c>
      <c r="Q81" s="586">
        <v>402</v>
      </c>
      <c r="R81" s="586">
        <v>0</v>
      </c>
      <c r="S81" s="586">
        <v>0</v>
      </c>
      <c r="T81" s="586">
        <v>0</v>
      </c>
      <c r="U81" s="586">
        <v>0</v>
      </c>
      <c r="V81" s="586">
        <v>0</v>
      </c>
      <c r="W81" s="586">
        <v>0</v>
      </c>
      <c r="X81" s="586">
        <v>0</v>
      </c>
      <c r="Y81" s="586">
        <v>0</v>
      </c>
      <c r="Z81" s="586">
        <v>0</v>
      </c>
      <c r="AA81" s="586">
        <v>0</v>
      </c>
      <c r="AB81" s="586">
        <v>0</v>
      </c>
      <c r="AC81" s="586">
        <v>311</v>
      </c>
      <c r="AD81" s="586">
        <v>0</v>
      </c>
      <c r="AE81" s="586">
        <v>0</v>
      </c>
      <c r="AF81" s="586">
        <v>0</v>
      </c>
      <c r="AG81" s="586">
        <v>0</v>
      </c>
      <c r="AH81" s="586">
        <v>0</v>
      </c>
      <c r="AI81" s="586">
        <v>0</v>
      </c>
      <c r="AJ81" s="586">
        <v>0</v>
      </c>
      <c r="AK81" s="586">
        <v>0</v>
      </c>
      <c r="AL81" s="586">
        <v>0</v>
      </c>
      <c r="AM81" s="586">
        <v>0</v>
      </c>
      <c r="AN81" s="586">
        <v>0</v>
      </c>
      <c r="AO81" s="586">
        <v>0</v>
      </c>
      <c r="AP81" s="586">
        <v>3539</v>
      </c>
      <c r="AQ81" s="586">
        <v>150</v>
      </c>
      <c r="AR81" s="586">
        <v>2317</v>
      </c>
      <c r="AS81" s="586">
        <v>0</v>
      </c>
      <c r="AT81" s="586">
        <v>0</v>
      </c>
      <c r="AU81" s="586">
        <v>0</v>
      </c>
      <c r="AV81" s="586">
        <v>0</v>
      </c>
      <c r="AW81" s="586">
        <v>0</v>
      </c>
      <c r="AX81" s="586">
        <v>0</v>
      </c>
      <c r="AY81" s="586">
        <v>0</v>
      </c>
      <c r="AZ81" s="586">
        <v>0</v>
      </c>
      <c r="BA81" s="586">
        <v>0</v>
      </c>
      <c r="BB81" s="586">
        <v>0</v>
      </c>
      <c r="BC81" s="586">
        <v>0</v>
      </c>
      <c r="BD81" s="586">
        <v>0</v>
      </c>
      <c r="BE81" s="586">
        <v>0</v>
      </c>
      <c r="BF81" s="586">
        <v>0</v>
      </c>
      <c r="BG81" s="586">
        <v>0</v>
      </c>
      <c r="BH81" s="586">
        <v>0</v>
      </c>
      <c r="BI81" s="586">
        <v>0</v>
      </c>
      <c r="BJ81" s="586">
        <v>0</v>
      </c>
      <c r="BK81" s="586">
        <v>0</v>
      </c>
      <c r="BL81" s="586">
        <v>0</v>
      </c>
      <c r="BM81" s="586">
        <v>0</v>
      </c>
      <c r="BN81" s="586">
        <v>0</v>
      </c>
      <c r="BO81" s="586">
        <v>0</v>
      </c>
      <c r="BP81" s="586">
        <v>0</v>
      </c>
      <c r="BQ81" s="586">
        <v>0</v>
      </c>
      <c r="BR81" s="586">
        <v>0</v>
      </c>
      <c r="BS81" s="586">
        <v>0</v>
      </c>
      <c r="BT81" s="586">
        <v>0</v>
      </c>
      <c r="BU81" s="586">
        <v>0</v>
      </c>
      <c r="BV81" s="586">
        <v>0</v>
      </c>
      <c r="BW81" s="586">
        <v>0</v>
      </c>
      <c r="BX81" s="586">
        <v>0</v>
      </c>
      <c r="BY81" s="586">
        <v>0</v>
      </c>
      <c r="BZ81" s="586">
        <v>0</v>
      </c>
      <c r="CA81" s="586">
        <v>0</v>
      </c>
      <c r="CB81" s="586">
        <v>0</v>
      </c>
      <c r="CC81" s="586">
        <v>0</v>
      </c>
      <c r="CD81" s="586">
        <v>0</v>
      </c>
      <c r="CE81" s="586">
        <v>0</v>
      </c>
      <c r="CF81" s="586">
        <v>0</v>
      </c>
      <c r="CG81" s="586">
        <v>0</v>
      </c>
      <c r="CH81" s="586">
        <v>0</v>
      </c>
      <c r="CI81" s="586">
        <v>0</v>
      </c>
      <c r="CJ81" s="586">
        <v>0</v>
      </c>
      <c r="CK81" s="586">
        <v>0</v>
      </c>
      <c r="CL81" s="586">
        <v>0</v>
      </c>
      <c r="CM81" s="586">
        <v>0</v>
      </c>
      <c r="CN81" s="586">
        <v>0</v>
      </c>
      <c r="CO81" s="586">
        <v>0</v>
      </c>
      <c r="CP81" s="586">
        <v>0</v>
      </c>
      <c r="CQ81" s="586">
        <v>0</v>
      </c>
      <c r="CR81" s="586">
        <v>0</v>
      </c>
      <c r="CS81" s="586">
        <v>0</v>
      </c>
      <c r="CT81" s="586">
        <v>0</v>
      </c>
      <c r="CU81" s="586">
        <v>0</v>
      </c>
      <c r="CV81" s="586">
        <v>0</v>
      </c>
      <c r="CW81" s="586">
        <v>6927</v>
      </c>
      <c r="CX81" s="586">
        <v>0</v>
      </c>
      <c r="CY81" s="586">
        <v>0</v>
      </c>
      <c r="CZ81" s="586">
        <v>0</v>
      </c>
      <c r="DA81" s="586">
        <v>0</v>
      </c>
      <c r="DB81" s="586">
        <v>0</v>
      </c>
      <c r="DC81" s="586">
        <v>0</v>
      </c>
      <c r="DD81" s="586">
        <v>0</v>
      </c>
      <c r="DE81" s="586">
        <v>0</v>
      </c>
      <c r="DF81" s="586">
        <v>0</v>
      </c>
      <c r="DG81" s="586">
        <v>0</v>
      </c>
      <c r="DH81" s="586">
        <v>0</v>
      </c>
      <c r="DI81" s="586">
        <v>629</v>
      </c>
      <c r="DJ81" s="586">
        <v>314</v>
      </c>
      <c r="DK81" s="586">
        <v>0</v>
      </c>
      <c r="DL81" s="586">
        <v>0</v>
      </c>
      <c r="DM81" s="586">
        <v>0</v>
      </c>
      <c r="DN81" s="586">
        <v>0</v>
      </c>
      <c r="DO81" s="586">
        <v>0</v>
      </c>
      <c r="DP81" s="586">
        <v>0</v>
      </c>
      <c r="DQ81" s="586">
        <v>0</v>
      </c>
      <c r="DR81" s="587">
        <v>6429</v>
      </c>
      <c r="DS81" s="587">
        <v>0</v>
      </c>
      <c r="DT81" s="587">
        <v>632</v>
      </c>
      <c r="DU81" s="587">
        <v>7378</v>
      </c>
      <c r="DV81" s="587">
        <v>6000</v>
      </c>
      <c r="DW81" s="587">
        <v>10000</v>
      </c>
      <c r="DX81" s="587">
        <v>-282</v>
      </c>
      <c r="DY81" s="587">
        <v>500</v>
      </c>
      <c r="DZ81" s="587"/>
      <c r="EA81" s="587"/>
      <c r="EB81" s="587"/>
      <c r="EC81" s="587"/>
      <c r="ED81" s="587"/>
      <c r="EE81" s="587"/>
      <c r="EF81" s="587"/>
      <c r="EG81" s="587"/>
      <c r="EH81" s="587"/>
      <c r="EI81" s="587"/>
    </row>
    <row r="82" spans="1:139">
      <c r="A82" s="583" t="s">
        <v>2843</v>
      </c>
      <c r="B82" s="586">
        <v>0</v>
      </c>
      <c r="C82" s="586">
        <v>0</v>
      </c>
      <c r="D82" s="586">
        <v>0</v>
      </c>
      <c r="E82" s="586">
        <v>0</v>
      </c>
      <c r="F82" s="586">
        <v>0</v>
      </c>
      <c r="G82" s="586">
        <v>0</v>
      </c>
      <c r="H82" s="586">
        <v>0</v>
      </c>
      <c r="I82" s="586">
        <v>0</v>
      </c>
      <c r="J82" s="586">
        <v>0</v>
      </c>
      <c r="K82" s="586">
        <v>0</v>
      </c>
      <c r="L82" s="586">
        <v>0</v>
      </c>
      <c r="M82" s="586">
        <v>0</v>
      </c>
      <c r="N82" s="586">
        <v>0</v>
      </c>
      <c r="O82" s="586">
        <v>0</v>
      </c>
      <c r="P82" s="586">
        <v>0</v>
      </c>
      <c r="Q82" s="586">
        <v>324</v>
      </c>
      <c r="R82" s="586">
        <v>0</v>
      </c>
      <c r="S82" s="586">
        <v>0</v>
      </c>
      <c r="T82" s="586">
        <v>0</v>
      </c>
      <c r="U82" s="586">
        <v>0</v>
      </c>
      <c r="V82" s="586">
        <v>0</v>
      </c>
      <c r="W82" s="586">
        <v>0</v>
      </c>
      <c r="X82" s="586">
        <v>0</v>
      </c>
      <c r="Y82" s="586">
        <v>0</v>
      </c>
      <c r="Z82" s="586">
        <v>0</v>
      </c>
      <c r="AA82" s="586">
        <v>0</v>
      </c>
      <c r="AB82" s="586">
        <v>0</v>
      </c>
      <c r="AC82" s="586">
        <v>0</v>
      </c>
      <c r="AD82" s="586">
        <v>0</v>
      </c>
      <c r="AE82" s="586">
        <v>0</v>
      </c>
      <c r="AF82" s="586">
        <v>0</v>
      </c>
      <c r="AG82" s="586">
        <v>0</v>
      </c>
      <c r="AH82" s="586">
        <v>0</v>
      </c>
      <c r="AI82" s="586">
        <v>0</v>
      </c>
      <c r="AJ82" s="586">
        <v>0</v>
      </c>
      <c r="AK82" s="586">
        <v>0</v>
      </c>
      <c r="AL82" s="586">
        <v>0</v>
      </c>
      <c r="AM82" s="586">
        <v>0</v>
      </c>
      <c r="AN82" s="586">
        <v>0</v>
      </c>
      <c r="AO82" s="586">
        <v>909</v>
      </c>
      <c r="AP82" s="586">
        <v>1122</v>
      </c>
      <c r="AQ82" s="586">
        <v>0</v>
      </c>
      <c r="AR82" s="586">
        <v>0</v>
      </c>
      <c r="AS82" s="586">
        <v>0</v>
      </c>
      <c r="AT82" s="586">
        <v>0</v>
      </c>
      <c r="AU82" s="586">
        <v>190</v>
      </c>
      <c r="AV82" s="586">
        <v>0</v>
      </c>
      <c r="AW82" s="586">
        <v>0</v>
      </c>
      <c r="AX82" s="586">
        <v>50</v>
      </c>
      <c r="AY82" s="586">
        <v>0</v>
      </c>
      <c r="AZ82" s="586">
        <v>0</v>
      </c>
      <c r="BA82" s="586">
        <v>0</v>
      </c>
      <c r="BB82" s="586">
        <v>0</v>
      </c>
      <c r="BC82" s="586">
        <v>0</v>
      </c>
      <c r="BD82" s="586">
        <v>0</v>
      </c>
      <c r="BE82" s="586">
        <v>0</v>
      </c>
      <c r="BF82" s="586">
        <v>0</v>
      </c>
      <c r="BG82" s="586">
        <v>0</v>
      </c>
      <c r="BH82" s="586">
        <v>0</v>
      </c>
      <c r="BI82" s="586">
        <v>0</v>
      </c>
      <c r="BJ82" s="586">
        <v>20</v>
      </c>
      <c r="BK82" s="586">
        <v>0</v>
      </c>
      <c r="BL82" s="586">
        <v>0</v>
      </c>
      <c r="BM82" s="586">
        <v>0</v>
      </c>
      <c r="BN82" s="586">
        <v>0</v>
      </c>
      <c r="BO82" s="586">
        <v>0</v>
      </c>
      <c r="BP82" s="586">
        <v>0</v>
      </c>
      <c r="BQ82" s="586">
        <v>0</v>
      </c>
      <c r="BR82" s="586">
        <v>0</v>
      </c>
      <c r="BS82" s="586">
        <v>0</v>
      </c>
      <c r="BT82" s="586">
        <v>0</v>
      </c>
      <c r="BU82" s="586">
        <v>0</v>
      </c>
      <c r="BV82" s="586">
        <v>150</v>
      </c>
      <c r="BW82" s="586">
        <v>0</v>
      </c>
      <c r="BX82" s="586">
        <v>0</v>
      </c>
      <c r="BY82" s="586">
        <v>0</v>
      </c>
      <c r="BZ82" s="586">
        <v>0</v>
      </c>
      <c r="CA82" s="586">
        <v>0</v>
      </c>
      <c r="CB82" s="586">
        <v>0</v>
      </c>
      <c r="CC82" s="586">
        <v>0</v>
      </c>
      <c r="CD82" s="586">
        <v>0</v>
      </c>
      <c r="CE82" s="586">
        <v>1601</v>
      </c>
      <c r="CF82" s="586">
        <v>0</v>
      </c>
      <c r="CG82" s="586">
        <v>0</v>
      </c>
      <c r="CH82" s="586">
        <v>0</v>
      </c>
      <c r="CI82" s="586">
        <v>0</v>
      </c>
      <c r="CJ82" s="586">
        <v>0</v>
      </c>
      <c r="CK82" s="586">
        <v>0</v>
      </c>
      <c r="CL82" s="586">
        <v>0</v>
      </c>
      <c r="CM82" s="586">
        <v>0</v>
      </c>
      <c r="CN82" s="586">
        <v>1500</v>
      </c>
      <c r="CO82" s="586">
        <v>0</v>
      </c>
      <c r="CP82" s="586">
        <v>0</v>
      </c>
      <c r="CQ82" s="586">
        <v>0</v>
      </c>
      <c r="CR82" s="586">
        <v>0</v>
      </c>
      <c r="CS82" s="586">
        <v>0</v>
      </c>
      <c r="CT82" s="586">
        <v>1028</v>
      </c>
      <c r="CU82" s="586">
        <v>0</v>
      </c>
      <c r="CV82" s="586">
        <v>0</v>
      </c>
      <c r="CW82" s="586">
        <v>0</v>
      </c>
      <c r="CX82" s="586">
        <v>0</v>
      </c>
      <c r="CY82" s="586">
        <v>0</v>
      </c>
      <c r="CZ82" s="586">
        <v>0</v>
      </c>
      <c r="DA82" s="586">
        <v>0</v>
      </c>
      <c r="DB82" s="586">
        <v>0</v>
      </c>
      <c r="DC82" s="586">
        <v>0</v>
      </c>
      <c r="DD82" s="586">
        <v>0</v>
      </c>
      <c r="DE82" s="586">
        <v>0</v>
      </c>
      <c r="DF82" s="586">
        <v>0</v>
      </c>
      <c r="DG82" s="586">
        <v>0</v>
      </c>
      <c r="DH82" s="586">
        <v>0</v>
      </c>
      <c r="DI82" s="586">
        <v>1199</v>
      </c>
      <c r="DJ82" s="586">
        <v>0</v>
      </c>
      <c r="DK82" s="586">
        <v>0</v>
      </c>
      <c r="DL82" s="586">
        <v>0</v>
      </c>
      <c r="DM82" s="586">
        <v>0</v>
      </c>
      <c r="DN82" s="586">
        <v>0</v>
      </c>
      <c r="DO82" s="586">
        <v>1300</v>
      </c>
      <c r="DP82" s="586">
        <v>0</v>
      </c>
      <c r="DQ82" s="586">
        <v>0</v>
      </c>
      <c r="DR82" s="587">
        <v>1744</v>
      </c>
      <c r="DS82" s="587">
        <v>309</v>
      </c>
      <c r="DT82" s="587">
        <v>1171</v>
      </c>
      <c r="DU82" s="587">
        <v>6169</v>
      </c>
      <c r="DV82" s="587">
        <v>5366</v>
      </c>
      <c r="DW82" s="587">
        <v>6200</v>
      </c>
      <c r="DX82" s="587">
        <v>0</v>
      </c>
      <c r="DY82" s="587">
        <v>-5650</v>
      </c>
      <c r="DZ82" s="587"/>
      <c r="EA82" s="587"/>
      <c r="EB82" s="587"/>
      <c r="EC82" s="587"/>
      <c r="ED82" s="587"/>
      <c r="EE82" s="587"/>
      <c r="EF82" s="587"/>
      <c r="EG82" s="587"/>
      <c r="EH82" s="587"/>
      <c r="EI82" s="587"/>
    </row>
    <row r="83" spans="1:139">
      <c r="A83" s="583" t="s">
        <v>2969</v>
      </c>
      <c r="B83" s="586">
        <v>0</v>
      </c>
      <c r="C83" s="586">
        <v>50</v>
      </c>
      <c r="D83" s="586">
        <v>0</v>
      </c>
      <c r="E83" s="586">
        <v>0</v>
      </c>
      <c r="F83" s="586">
        <v>4000</v>
      </c>
      <c r="G83" s="586">
        <v>0</v>
      </c>
      <c r="H83" s="586">
        <v>0</v>
      </c>
      <c r="I83" s="586">
        <v>0</v>
      </c>
      <c r="J83" s="586">
        <v>0</v>
      </c>
      <c r="K83" s="586">
        <v>0</v>
      </c>
      <c r="L83" s="586">
        <v>0</v>
      </c>
      <c r="M83" s="586">
        <v>0</v>
      </c>
      <c r="N83" s="586">
        <v>0</v>
      </c>
      <c r="O83" s="586">
        <v>1080</v>
      </c>
      <c r="P83" s="586">
        <v>0</v>
      </c>
      <c r="Q83" s="586">
        <v>585</v>
      </c>
      <c r="R83" s="586">
        <v>0</v>
      </c>
      <c r="S83" s="586">
        <v>0</v>
      </c>
      <c r="T83" s="586">
        <v>0</v>
      </c>
      <c r="U83" s="586">
        <v>0</v>
      </c>
      <c r="V83" s="586">
        <v>0</v>
      </c>
      <c r="W83" s="586">
        <v>0</v>
      </c>
      <c r="X83" s="586">
        <v>0</v>
      </c>
      <c r="Y83" s="586">
        <v>0</v>
      </c>
      <c r="Z83" s="586">
        <v>0</v>
      </c>
      <c r="AA83" s="586">
        <v>0</v>
      </c>
      <c r="AB83" s="586">
        <v>0</v>
      </c>
      <c r="AC83" s="586">
        <v>0</v>
      </c>
      <c r="AD83" s="586">
        <v>0</v>
      </c>
      <c r="AE83" s="586">
        <v>0</v>
      </c>
      <c r="AF83" s="586">
        <v>0</v>
      </c>
      <c r="AG83" s="586">
        <v>0</v>
      </c>
      <c r="AH83" s="586">
        <v>0</v>
      </c>
      <c r="AI83" s="586">
        <v>0</v>
      </c>
      <c r="AJ83" s="586">
        <v>0</v>
      </c>
      <c r="AK83" s="586">
        <v>0</v>
      </c>
      <c r="AL83" s="586">
        <v>0</v>
      </c>
      <c r="AM83" s="586">
        <v>0</v>
      </c>
      <c r="AN83" s="586">
        <v>0</v>
      </c>
      <c r="AO83" s="586">
        <v>2701</v>
      </c>
      <c r="AP83" s="586">
        <v>1424</v>
      </c>
      <c r="AQ83" s="586">
        <v>20</v>
      </c>
      <c r="AR83" s="586">
        <v>0</v>
      </c>
      <c r="AS83" s="586">
        <v>0</v>
      </c>
      <c r="AT83" s="586">
        <v>0</v>
      </c>
      <c r="AU83" s="586">
        <v>3298</v>
      </c>
      <c r="AV83" s="586">
        <v>0</v>
      </c>
      <c r="AW83" s="586">
        <v>0</v>
      </c>
      <c r="AX83" s="586">
        <v>1337</v>
      </c>
      <c r="AY83" s="586">
        <v>698</v>
      </c>
      <c r="AZ83" s="586">
        <v>0</v>
      </c>
      <c r="BA83" s="586">
        <v>0</v>
      </c>
      <c r="BB83" s="586">
        <v>0</v>
      </c>
      <c r="BC83" s="586">
        <v>0</v>
      </c>
      <c r="BD83" s="586">
        <v>0</v>
      </c>
      <c r="BE83" s="586">
        <v>0</v>
      </c>
      <c r="BF83" s="586">
        <v>0</v>
      </c>
      <c r="BG83" s="586">
        <v>0</v>
      </c>
      <c r="BH83" s="586">
        <v>0</v>
      </c>
      <c r="BI83" s="586">
        <v>0</v>
      </c>
      <c r="BJ83" s="586">
        <v>2059</v>
      </c>
      <c r="BK83" s="586">
        <v>0</v>
      </c>
      <c r="BL83" s="586">
        <v>0</v>
      </c>
      <c r="BM83" s="586">
        <v>0</v>
      </c>
      <c r="BN83" s="586">
        <v>0</v>
      </c>
      <c r="BO83" s="586">
        <v>0</v>
      </c>
      <c r="BP83" s="586">
        <v>0</v>
      </c>
      <c r="BQ83" s="586">
        <v>0</v>
      </c>
      <c r="BR83" s="586">
        <v>0</v>
      </c>
      <c r="BS83" s="586">
        <v>0</v>
      </c>
      <c r="BT83" s="586">
        <v>0</v>
      </c>
      <c r="BU83" s="586">
        <v>0</v>
      </c>
      <c r="BV83" s="586">
        <v>0</v>
      </c>
      <c r="BW83" s="586">
        <v>0</v>
      </c>
      <c r="BX83" s="586">
        <v>0</v>
      </c>
      <c r="BY83" s="586">
        <v>0</v>
      </c>
      <c r="BZ83" s="586">
        <v>0</v>
      </c>
      <c r="CA83" s="586">
        <v>0</v>
      </c>
      <c r="CB83" s="586">
        <v>0</v>
      </c>
      <c r="CC83" s="586">
        <v>0</v>
      </c>
      <c r="CD83" s="586">
        <v>0</v>
      </c>
      <c r="CE83" s="586">
        <v>458</v>
      </c>
      <c r="CF83" s="586">
        <v>0</v>
      </c>
      <c r="CG83" s="586">
        <v>0</v>
      </c>
      <c r="CH83" s="586">
        <v>0</v>
      </c>
      <c r="CI83" s="586">
        <v>0</v>
      </c>
      <c r="CJ83" s="586">
        <v>0</v>
      </c>
      <c r="CK83" s="586">
        <v>0</v>
      </c>
      <c r="CL83" s="586">
        <v>0</v>
      </c>
      <c r="CM83" s="586">
        <v>0</v>
      </c>
      <c r="CN83" s="586">
        <v>2895</v>
      </c>
      <c r="CO83" s="586">
        <v>0</v>
      </c>
      <c r="CP83" s="586">
        <v>0</v>
      </c>
      <c r="CQ83" s="586">
        <v>0</v>
      </c>
      <c r="CR83" s="586">
        <v>0</v>
      </c>
      <c r="CS83" s="586">
        <v>0</v>
      </c>
      <c r="CT83" s="586">
        <v>0</v>
      </c>
      <c r="CU83" s="586">
        <v>0</v>
      </c>
      <c r="CV83" s="586">
        <v>0</v>
      </c>
      <c r="CW83" s="586">
        <v>2032</v>
      </c>
      <c r="CX83" s="586">
        <v>750</v>
      </c>
      <c r="CY83" s="586">
        <v>0</v>
      </c>
      <c r="CZ83" s="586">
        <v>0</v>
      </c>
      <c r="DA83" s="586">
        <v>0</v>
      </c>
      <c r="DB83" s="586">
        <v>0</v>
      </c>
      <c r="DC83" s="586">
        <v>0</v>
      </c>
      <c r="DD83" s="586">
        <v>0</v>
      </c>
      <c r="DE83" s="586">
        <v>0</v>
      </c>
      <c r="DF83" s="586">
        <v>0</v>
      </c>
      <c r="DG83" s="586">
        <v>0</v>
      </c>
      <c r="DH83" s="586">
        <v>0</v>
      </c>
      <c r="DI83" s="586">
        <v>859</v>
      </c>
      <c r="DJ83" s="586">
        <v>175</v>
      </c>
      <c r="DK83" s="586">
        <v>0</v>
      </c>
      <c r="DL83" s="586">
        <v>5043</v>
      </c>
      <c r="DM83" s="586">
        <v>0</v>
      </c>
      <c r="DN83" s="586">
        <v>0</v>
      </c>
      <c r="DO83" s="586">
        <v>0</v>
      </c>
      <c r="DP83" s="586">
        <v>0</v>
      </c>
      <c r="DQ83" s="586">
        <v>0</v>
      </c>
      <c r="DR83" s="587">
        <v>19685</v>
      </c>
      <c r="DS83" s="587">
        <v>486</v>
      </c>
      <c r="DT83" s="587">
        <v>1449</v>
      </c>
      <c r="DU83" s="587">
        <v>7824</v>
      </c>
      <c r="DV83" s="587">
        <v>4629</v>
      </c>
      <c r="DW83" s="587">
        <v>0</v>
      </c>
      <c r="DX83" s="587">
        <v>0</v>
      </c>
      <c r="DY83" s="587">
        <v>-30171</v>
      </c>
      <c r="DZ83" s="587"/>
      <c r="EA83" s="587"/>
      <c r="EB83" s="587"/>
      <c r="EC83" s="587"/>
      <c r="ED83" s="587"/>
      <c r="EE83" s="587"/>
      <c r="EF83" s="587"/>
      <c r="EG83" s="587"/>
      <c r="EH83" s="587"/>
      <c r="EI83" s="587"/>
    </row>
    <row r="84" spans="1:139">
      <c r="A84" s="583" t="s">
        <v>3005</v>
      </c>
      <c r="B84" s="586">
        <v>0</v>
      </c>
      <c r="C84" s="586">
        <v>0</v>
      </c>
      <c r="D84" s="586">
        <v>0</v>
      </c>
      <c r="E84" s="586">
        <v>0</v>
      </c>
      <c r="F84" s="586">
        <v>0</v>
      </c>
      <c r="G84" s="586">
        <v>0</v>
      </c>
      <c r="H84" s="586">
        <v>0</v>
      </c>
      <c r="I84" s="586">
        <v>0</v>
      </c>
      <c r="J84" s="586">
        <v>0</v>
      </c>
      <c r="K84" s="586">
        <v>0</v>
      </c>
      <c r="L84" s="586">
        <v>0</v>
      </c>
      <c r="M84" s="586">
        <v>0</v>
      </c>
      <c r="N84" s="586">
        <v>0</v>
      </c>
      <c r="O84" s="586">
        <v>0</v>
      </c>
      <c r="P84" s="586">
        <v>0</v>
      </c>
      <c r="Q84" s="586">
        <v>222</v>
      </c>
      <c r="R84" s="586">
        <v>0</v>
      </c>
      <c r="S84" s="586">
        <v>0</v>
      </c>
      <c r="T84" s="586">
        <v>0</v>
      </c>
      <c r="U84" s="586">
        <v>0</v>
      </c>
      <c r="V84" s="586">
        <v>0</v>
      </c>
      <c r="W84" s="586">
        <v>0</v>
      </c>
      <c r="X84" s="586">
        <v>0</v>
      </c>
      <c r="Y84" s="586">
        <v>0</v>
      </c>
      <c r="Z84" s="586">
        <v>0</v>
      </c>
      <c r="AA84" s="586">
        <v>0</v>
      </c>
      <c r="AB84" s="586">
        <v>0</v>
      </c>
      <c r="AC84" s="586">
        <v>0</v>
      </c>
      <c r="AD84" s="586">
        <v>0</v>
      </c>
      <c r="AE84" s="586">
        <v>0</v>
      </c>
      <c r="AF84" s="586">
        <v>0</v>
      </c>
      <c r="AG84" s="586">
        <v>0</v>
      </c>
      <c r="AH84" s="586">
        <v>0</v>
      </c>
      <c r="AI84" s="586">
        <v>0</v>
      </c>
      <c r="AJ84" s="586">
        <v>0</v>
      </c>
      <c r="AK84" s="586">
        <v>0</v>
      </c>
      <c r="AL84" s="586">
        <v>0</v>
      </c>
      <c r="AM84" s="586">
        <v>0</v>
      </c>
      <c r="AN84" s="586">
        <v>0</v>
      </c>
      <c r="AO84" s="586">
        <v>2917</v>
      </c>
      <c r="AP84" s="586">
        <v>594</v>
      </c>
      <c r="AQ84" s="586">
        <v>0</v>
      </c>
      <c r="AR84" s="586">
        <v>0</v>
      </c>
      <c r="AS84" s="586">
        <v>0</v>
      </c>
      <c r="AT84" s="586">
        <v>0</v>
      </c>
      <c r="AU84" s="586">
        <v>0</v>
      </c>
      <c r="AV84" s="586">
        <v>0</v>
      </c>
      <c r="AW84" s="586">
        <v>0</v>
      </c>
      <c r="AX84" s="586">
        <v>1786</v>
      </c>
      <c r="AY84" s="586">
        <v>0</v>
      </c>
      <c r="AZ84" s="586">
        <v>0</v>
      </c>
      <c r="BA84" s="586">
        <v>0</v>
      </c>
      <c r="BB84" s="586">
        <v>0</v>
      </c>
      <c r="BC84" s="586">
        <v>0</v>
      </c>
      <c r="BD84" s="586">
        <v>0</v>
      </c>
      <c r="BE84" s="586">
        <v>0</v>
      </c>
      <c r="BF84" s="586">
        <v>0</v>
      </c>
      <c r="BG84" s="586">
        <v>0</v>
      </c>
      <c r="BH84" s="586">
        <v>0</v>
      </c>
      <c r="BI84" s="586">
        <v>0</v>
      </c>
      <c r="BJ84" s="586">
        <v>60</v>
      </c>
      <c r="BK84" s="586">
        <v>0</v>
      </c>
      <c r="BL84" s="586">
        <v>0</v>
      </c>
      <c r="BM84" s="586">
        <v>0</v>
      </c>
      <c r="BN84" s="586">
        <v>0</v>
      </c>
      <c r="BO84" s="586">
        <v>0</v>
      </c>
      <c r="BP84" s="586">
        <v>0</v>
      </c>
      <c r="BQ84" s="586">
        <v>0</v>
      </c>
      <c r="BR84" s="586">
        <v>0</v>
      </c>
      <c r="BS84" s="586">
        <v>0</v>
      </c>
      <c r="BT84" s="586">
        <v>0</v>
      </c>
      <c r="BU84" s="586">
        <v>0</v>
      </c>
      <c r="BV84" s="586">
        <v>0</v>
      </c>
      <c r="BW84" s="586">
        <v>0</v>
      </c>
      <c r="BX84" s="586">
        <v>0</v>
      </c>
      <c r="BY84" s="586">
        <v>0</v>
      </c>
      <c r="BZ84" s="586">
        <v>0</v>
      </c>
      <c r="CA84" s="586">
        <v>0</v>
      </c>
      <c r="CB84" s="586">
        <v>0</v>
      </c>
      <c r="CC84" s="586">
        <v>0</v>
      </c>
      <c r="CD84" s="586">
        <v>0</v>
      </c>
      <c r="CE84" s="586">
        <v>2520</v>
      </c>
      <c r="CF84" s="586">
        <v>0</v>
      </c>
      <c r="CG84" s="586">
        <v>0</v>
      </c>
      <c r="CH84" s="586">
        <v>0</v>
      </c>
      <c r="CI84" s="586">
        <v>0</v>
      </c>
      <c r="CJ84" s="586">
        <v>0</v>
      </c>
      <c r="CK84" s="586">
        <v>0</v>
      </c>
      <c r="CL84" s="586">
        <v>0</v>
      </c>
      <c r="CM84" s="586">
        <v>0</v>
      </c>
      <c r="CN84" s="586">
        <v>5708</v>
      </c>
      <c r="CO84" s="586">
        <v>0</v>
      </c>
      <c r="CP84" s="586">
        <v>0</v>
      </c>
      <c r="CQ84" s="586">
        <v>0</v>
      </c>
      <c r="CR84" s="586">
        <v>0</v>
      </c>
      <c r="CS84" s="586">
        <v>0</v>
      </c>
      <c r="CT84" s="586">
        <v>0</v>
      </c>
      <c r="CU84" s="586">
        <v>0</v>
      </c>
      <c r="CV84" s="586">
        <v>0</v>
      </c>
      <c r="CW84" s="586">
        <v>0</v>
      </c>
      <c r="CX84" s="586">
        <v>0</v>
      </c>
      <c r="CY84" s="586">
        <v>0</v>
      </c>
      <c r="CZ84" s="586">
        <v>0</v>
      </c>
      <c r="DA84" s="586">
        <v>0</v>
      </c>
      <c r="DB84" s="586">
        <v>0</v>
      </c>
      <c r="DC84" s="586">
        <v>0</v>
      </c>
      <c r="DD84" s="586">
        <v>0</v>
      </c>
      <c r="DE84" s="586">
        <v>0</v>
      </c>
      <c r="DF84" s="586">
        <v>0</v>
      </c>
      <c r="DG84" s="586">
        <v>0</v>
      </c>
      <c r="DH84" s="586">
        <v>0</v>
      </c>
      <c r="DI84" s="586">
        <v>4125</v>
      </c>
      <c r="DJ84" s="586">
        <v>0</v>
      </c>
      <c r="DK84" s="586">
        <v>0</v>
      </c>
      <c r="DL84" s="586">
        <v>19369</v>
      </c>
      <c r="DM84" s="586">
        <v>0</v>
      </c>
      <c r="DN84" s="586">
        <v>0</v>
      </c>
      <c r="DO84" s="586">
        <v>0</v>
      </c>
      <c r="DP84" s="586">
        <v>0</v>
      </c>
      <c r="DQ84" s="586">
        <v>0</v>
      </c>
      <c r="DR84" s="587">
        <v>18178</v>
      </c>
      <c r="DS84" s="587">
        <v>0</v>
      </c>
      <c r="DT84" s="587">
        <v>13706</v>
      </c>
      <c r="DU84" s="587">
        <v>5417</v>
      </c>
      <c r="DV84" s="587">
        <v>5341</v>
      </c>
      <c r="DW84" s="587">
        <v>0</v>
      </c>
      <c r="DX84" s="587">
        <v>0</v>
      </c>
      <c r="DY84" s="587">
        <v>0</v>
      </c>
      <c r="DZ84" s="587"/>
      <c r="EA84" s="587"/>
      <c r="EB84" s="587"/>
      <c r="EC84" s="587"/>
      <c r="ED84" s="587"/>
      <c r="EE84" s="587"/>
      <c r="EF84" s="587"/>
      <c r="EG84" s="587"/>
      <c r="EH84" s="587"/>
      <c r="EI84" s="587"/>
    </row>
    <row r="85" spans="1:139">
      <c r="A85" s="583" t="s">
        <v>3065</v>
      </c>
      <c r="B85" s="586">
        <v>0</v>
      </c>
      <c r="C85" s="586">
        <v>0</v>
      </c>
      <c r="D85" s="586">
        <v>0</v>
      </c>
      <c r="E85" s="586">
        <v>0</v>
      </c>
      <c r="F85" s="586">
        <v>0</v>
      </c>
      <c r="G85" s="586">
        <v>0</v>
      </c>
      <c r="H85" s="586">
        <v>0</v>
      </c>
      <c r="I85" s="586">
        <v>0</v>
      </c>
      <c r="J85" s="586">
        <v>0</v>
      </c>
      <c r="K85" s="586">
        <v>0</v>
      </c>
      <c r="L85" s="586">
        <v>0</v>
      </c>
      <c r="M85" s="586">
        <v>0</v>
      </c>
      <c r="N85" s="586">
        <v>0</v>
      </c>
      <c r="O85" s="586">
        <v>0</v>
      </c>
      <c r="P85" s="586">
        <v>0</v>
      </c>
      <c r="Q85" s="586">
        <v>30</v>
      </c>
      <c r="R85" s="586">
        <v>0</v>
      </c>
      <c r="S85" s="586">
        <v>0</v>
      </c>
      <c r="T85" s="586">
        <v>0</v>
      </c>
      <c r="U85" s="586">
        <v>0</v>
      </c>
      <c r="V85" s="586">
        <v>0</v>
      </c>
      <c r="W85" s="586">
        <v>10957</v>
      </c>
      <c r="X85" s="586">
        <v>0</v>
      </c>
      <c r="Y85" s="586">
        <v>0</v>
      </c>
      <c r="Z85" s="586">
        <v>0</v>
      </c>
      <c r="AA85" s="586">
        <v>0</v>
      </c>
      <c r="AB85" s="586">
        <v>0</v>
      </c>
      <c r="AC85" s="586">
        <v>0</v>
      </c>
      <c r="AD85" s="586">
        <v>0</v>
      </c>
      <c r="AE85" s="586">
        <v>0</v>
      </c>
      <c r="AF85" s="586">
        <v>0</v>
      </c>
      <c r="AG85" s="586">
        <v>0</v>
      </c>
      <c r="AH85" s="586">
        <v>0</v>
      </c>
      <c r="AI85" s="586">
        <v>0</v>
      </c>
      <c r="AJ85" s="586">
        <v>0</v>
      </c>
      <c r="AK85" s="586">
        <v>0</v>
      </c>
      <c r="AL85" s="586">
        <v>0</v>
      </c>
      <c r="AM85" s="586">
        <v>0</v>
      </c>
      <c r="AN85" s="586">
        <v>0</v>
      </c>
      <c r="AO85" s="586">
        <v>450</v>
      </c>
      <c r="AP85" s="586">
        <v>1040</v>
      </c>
      <c r="AQ85" s="586">
        <v>0</v>
      </c>
      <c r="AR85" s="586">
        <v>0</v>
      </c>
      <c r="AS85" s="586">
        <v>0</v>
      </c>
      <c r="AT85" s="586">
        <v>0</v>
      </c>
      <c r="AU85" s="586">
        <v>0</v>
      </c>
      <c r="AV85" s="586">
        <v>231</v>
      </c>
      <c r="AW85" s="586">
        <v>0</v>
      </c>
      <c r="AX85" s="586">
        <v>113</v>
      </c>
      <c r="AY85" s="586">
        <v>0</v>
      </c>
      <c r="AZ85" s="586">
        <v>0</v>
      </c>
      <c r="BA85" s="586">
        <v>0</v>
      </c>
      <c r="BB85" s="586">
        <v>0</v>
      </c>
      <c r="BC85" s="586">
        <v>0</v>
      </c>
      <c r="BD85" s="586">
        <v>0</v>
      </c>
      <c r="BE85" s="586">
        <v>0</v>
      </c>
      <c r="BF85" s="586">
        <v>0</v>
      </c>
      <c r="BG85" s="586">
        <v>0</v>
      </c>
      <c r="BH85" s="586">
        <v>0</v>
      </c>
      <c r="BI85" s="586">
        <v>0</v>
      </c>
      <c r="BJ85" s="586">
        <v>0</v>
      </c>
      <c r="BK85" s="586">
        <v>0</v>
      </c>
      <c r="BL85" s="586">
        <v>0</v>
      </c>
      <c r="BM85" s="586">
        <v>0</v>
      </c>
      <c r="BN85" s="586">
        <v>0</v>
      </c>
      <c r="BO85" s="586">
        <v>0</v>
      </c>
      <c r="BP85" s="586">
        <v>0</v>
      </c>
      <c r="BQ85" s="586">
        <v>0</v>
      </c>
      <c r="BR85" s="586">
        <v>0</v>
      </c>
      <c r="BS85" s="586">
        <v>0</v>
      </c>
      <c r="BT85" s="586">
        <v>0</v>
      </c>
      <c r="BU85" s="586">
        <v>0</v>
      </c>
      <c r="BV85" s="586">
        <v>50</v>
      </c>
      <c r="BW85" s="586">
        <v>0</v>
      </c>
      <c r="BX85" s="586">
        <v>0</v>
      </c>
      <c r="BY85" s="586">
        <v>0</v>
      </c>
      <c r="BZ85" s="586">
        <v>0</v>
      </c>
      <c r="CA85" s="586">
        <v>0</v>
      </c>
      <c r="CB85" s="586">
        <v>0</v>
      </c>
      <c r="CC85" s="586">
        <v>0</v>
      </c>
      <c r="CD85" s="586">
        <v>0</v>
      </c>
      <c r="CE85" s="586">
        <v>0</v>
      </c>
      <c r="CF85" s="586">
        <v>0</v>
      </c>
      <c r="CG85" s="586">
        <v>0</v>
      </c>
      <c r="CH85" s="586">
        <v>0</v>
      </c>
      <c r="CI85" s="586">
        <v>0</v>
      </c>
      <c r="CJ85" s="586">
        <v>0</v>
      </c>
      <c r="CK85" s="586">
        <v>0</v>
      </c>
      <c r="CL85" s="586">
        <v>0</v>
      </c>
      <c r="CM85" s="586">
        <v>0</v>
      </c>
      <c r="CN85" s="586">
        <v>1901</v>
      </c>
      <c r="CO85" s="586">
        <v>0</v>
      </c>
      <c r="CP85" s="586">
        <v>0</v>
      </c>
      <c r="CQ85" s="586">
        <v>0</v>
      </c>
      <c r="CR85" s="586">
        <v>0</v>
      </c>
      <c r="CS85" s="586">
        <v>0</v>
      </c>
      <c r="CT85" s="586">
        <v>0</v>
      </c>
      <c r="CU85" s="586">
        <v>0</v>
      </c>
      <c r="CV85" s="586">
        <v>0</v>
      </c>
      <c r="CW85" s="586">
        <v>0</v>
      </c>
      <c r="CX85" s="586">
        <v>0</v>
      </c>
      <c r="CY85" s="586">
        <v>0</v>
      </c>
      <c r="CZ85" s="586">
        <v>0</v>
      </c>
      <c r="DA85" s="586">
        <v>0</v>
      </c>
      <c r="DB85" s="586">
        <v>0</v>
      </c>
      <c r="DC85" s="586">
        <v>0</v>
      </c>
      <c r="DD85" s="586">
        <v>0</v>
      </c>
      <c r="DE85" s="586">
        <v>0</v>
      </c>
      <c r="DF85" s="586">
        <v>0</v>
      </c>
      <c r="DG85" s="586">
        <v>0</v>
      </c>
      <c r="DH85" s="586">
        <v>0</v>
      </c>
      <c r="DI85" s="586">
        <v>225</v>
      </c>
      <c r="DJ85" s="586">
        <v>0</v>
      </c>
      <c r="DK85" s="586">
        <v>0</v>
      </c>
      <c r="DL85" s="586">
        <v>0</v>
      </c>
      <c r="DM85" s="586">
        <v>0</v>
      </c>
      <c r="DN85" s="586">
        <v>0</v>
      </c>
      <c r="DO85" s="586">
        <v>0</v>
      </c>
      <c r="DP85" s="586">
        <v>0</v>
      </c>
      <c r="DQ85" s="586">
        <v>0</v>
      </c>
      <c r="DR85" s="587">
        <v>12347</v>
      </c>
      <c r="DS85" s="587">
        <v>30</v>
      </c>
      <c r="DT85" s="587">
        <v>1333</v>
      </c>
      <c r="DU85" s="587">
        <v>1287</v>
      </c>
      <c r="DV85" s="587">
        <v>597</v>
      </c>
      <c r="DW85" s="587">
        <v>-745</v>
      </c>
      <c r="DX85" s="587">
        <v>0</v>
      </c>
      <c r="DY85" s="587">
        <v>-11050</v>
      </c>
      <c r="DZ85" s="587"/>
      <c r="EA85" s="587"/>
      <c r="EB85" s="587"/>
      <c r="EC85" s="587"/>
      <c r="ED85" s="587"/>
      <c r="EE85" s="587"/>
      <c r="EF85" s="587"/>
      <c r="EG85" s="587"/>
      <c r="EH85" s="587"/>
      <c r="EI85" s="587"/>
    </row>
    <row r="86" spans="1:139">
      <c r="A86" s="583" t="s">
        <v>2283</v>
      </c>
      <c r="B86" s="586">
        <v>0</v>
      </c>
      <c r="C86" s="586">
        <v>0</v>
      </c>
      <c r="D86" s="586">
        <v>0</v>
      </c>
      <c r="E86" s="586">
        <v>0</v>
      </c>
      <c r="F86" s="586">
        <v>0</v>
      </c>
      <c r="G86" s="586">
        <v>0</v>
      </c>
      <c r="H86" s="586">
        <v>0</v>
      </c>
      <c r="I86" s="586">
        <v>0</v>
      </c>
      <c r="J86" s="586">
        <v>0</v>
      </c>
      <c r="K86" s="586">
        <v>0</v>
      </c>
      <c r="L86" s="586">
        <v>0</v>
      </c>
      <c r="M86" s="586">
        <v>0</v>
      </c>
      <c r="N86" s="586">
        <v>0</v>
      </c>
      <c r="O86" s="586">
        <v>0</v>
      </c>
      <c r="P86" s="586">
        <v>0</v>
      </c>
      <c r="Q86" s="586">
        <v>0</v>
      </c>
      <c r="R86" s="586">
        <v>0</v>
      </c>
      <c r="S86" s="586">
        <v>0</v>
      </c>
      <c r="T86" s="586">
        <v>0</v>
      </c>
      <c r="U86" s="586">
        <v>0</v>
      </c>
      <c r="V86" s="586">
        <v>0</v>
      </c>
      <c r="W86" s="586">
        <v>0</v>
      </c>
      <c r="X86" s="586">
        <v>0</v>
      </c>
      <c r="Y86" s="586">
        <v>0</v>
      </c>
      <c r="Z86" s="586">
        <v>0</v>
      </c>
      <c r="AA86" s="586">
        <v>0</v>
      </c>
      <c r="AB86" s="586">
        <v>0</v>
      </c>
      <c r="AC86" s="586">
        <v>0</v>
      </c>
      <c r="AD86" s="586">
        <v>0</v>
      </c>
      <c r="AE86" s="586">
        <v>0</v>
      </c>
      <c r="AF86" s="586">
        <v>0</v>
      </c>
      <c r="AG86" s="586">
        <v>0</v>
      </c>
      <c r="AH86" s="586">
        <v>0</v>
      </c>
      <c r="AI86" s="586">
        <v>0</v>
      </c>
      <c r="AJ86" s="586">
        <v>0</v>
      </c>
      <c r="AK86" s="586">
        <v>0</v>
      </c>
      <c r="AL86" s="586">
        <v>0</v>
      </c>
      <c r="AM86" s="586">
        <v>0</v>
      </c>
      <c r="AN86" s="586">
        <v>0</v>
      </c>
      <c r="AO86" s="586">
        <v>32615</v>
      </c>
      <c r="AP86" s="586">
        <v>1200</v>
      </c>
      <c r="AQ86" s="586">
        <v>1800</v>
      </c>
      <c r="AR86" s="586">
        <v>1929</v>
      </c>
      <c r="AS86" s="586">
        <v>0</v>
      </c>
      <c r="AT86" s="586">
        <v>0</v>
      </c>
      <c r="AU86" s="586">
        <v>1089</v>
      </c>
      <c r="AV86" s="586">
        <v>0</v>
      </c>
      <c r="AW86" s="586">
        <v>0</v>
      </c>
      <c r="AX86" s="586">
        <v>0</v>
      </c>
      <c r="AY86" s="586">
        <v>0</v>
      </c>
      <c r="AZ86" s="586">
        <v>0</v>
      </c>
      <c r="BA86" s="586">
        <v>202</v>
      </c>
      <c r="BB86" s="586">
        <v>0</v>
      </c>
      <c r="BC86" s="586">
        <v>0</v>
      </c>
      <c r="BD86" s="586">
        <v>0</v>
      </c>
      <c r="BE86" s="586">
        <v>0</v>
      </c>
      <c r="BF86" s="586">
        <v>0</v>
      </c>
      <c r="BG86" s="586">
        <v>69</v>
      </c>
      <c r="BH86" s="586">
        <v>0</v>
      </c>
      <c r="BI86" s="586">
        <v>0</v>
      </c>
      <c r="BJ86" s="586">
        <v>654</v>
      </c>
      <c r="BK86" s="586">
        <v>0</v>
      </c>
      <c r="BL86" s="586">
        <v>0</v>
      </c>
      <c r="BM86" s="586">
        <v>79</v>
      </c>
      <c r="BN86" s="586">
        <v>0</v>
      </c>
      <c r="BO86" s="586">
        <v>0</v>
      </c>
      <c r="BP86" s="586">
        <v>0</v>
      </c>
      <c r="BQ86" s="586">
        <v>0</v>
      </c>
      <c r="BR86" s="586">
        <v>0</v>
      </c>
      <c r="BS86" s="586">
        <v>0</v>
      </c>
      <c r="BT86" s="586">
        <v>0</v>
      </c>
      <c r="BU86" s="586">
        <v>0</v>
      </c>
      <c r="BV86" s="586">
        <v>0</v>
      </c>
      <c r="BW86" s="586">
        <v>0</v>
      </c>
      <c r="BX86" s="586">
        <v>0</v>
      </c>
      <c r="BY86" s="586">
        <v>0</v>
      </c>
      <c r="BZ86" s="586">
        <v>0</v>
      </c>
      <c r="CA86" s="586">
        <v>0</v>
      </c>
      <c r="CB86" s="586">
        <v>0</v>
      </c>
      <c r="CC86" s="586">
        <v>0</v>
      </c>
      <c r="CD86" s="586">
        <v>0</v>
      </c>
      <c r="CE86" s="586">
        <v>15</v>
      </c>
      <c r="CF86" s="586">
        <v>0</v>
      </c>
      <c r="CG86" s="586">
        <v>0</v>
      </c>
      <c r="CH86" s="586">
        <v>0</v>
      </c>
      <c r="CI86" s="586">
        <v>0</v>
      </c>
      <c r="CJ86" s="586">
        <v>0</v>
      </c>
      <c r="CK86" s="586">
        <v>0</v>
      </c>
      <c r="CL86" s="586">
        <v>0</v>
      </c>
      <c r="CM86" s="586">
        <v>0</v>
      </c>
      <c r="CN86" s="586">
        <v>0</v>
      </c>
      <c r="CO86" s="586">
        <v>0</v>
      </c>
      <c r="CP86" s="586">
        <v>0</v>
      </c>
      <c r="CQ86" s="586">
        <v>0</v>
      </c>
      <c r="CR86" s="586">
        <v>0</v>
      </c>
      <c r="CS86" s="586">
        <v>0</v>
      </c>
      <c r="CT86" s="586">
        <v>0</v>
      </c>
      <c r="CU86" s="586">
        <v>0</v>
      </c>
      <c r="CV86" s="586">
        <v>0</v>
      </c>
      <c r="CW86" s="586">
        <v>0</v>
      </c>
      <c r="CX86" s="586">
        <v>0</v>
      </c>
      <c r="CY86" s="586">
        <v>0</v>
      </c>
      <c r="CZ86" s="586">
        <v>0</v>
      </c>
      <c r="DA86" s="586">
        <v>0</v>
      </c>
      <c r="DB86" s="586">
        <v>0</v>
      </c>
      <c r="DC86" s="586">
        <v>0</v>
      </c>
      <c r="DD86" s="586">
        <v>0</v>
      </c>
      <c r="DE86" s="586">
        <v>0</v>
      </c>
      <c r="DF86" s="586">
        <v>0</v>
      </c>
      <c r="DG86" s="586">
        <v>0</v>
      </c>
      <c r="DH86" s="586">
        <v>0</v>
      </c>
      <c r="DI86" s="586">
        <v>1068</v>
      </c>
      <c r="DJ86" s="586">
        <v>0</v>
      </c>
      <c r="DK86" s="586">
        <v>0</v>
      </c>
      <c r="DL86" s="586">
        <v>0</v>
      </c>
      <c r="DM86" s="586">
        <v>1802</v>
      </c>
      <c r="DN86" s="586">
        <v>0</v>
      </c>
      <c r="DO86" s="586">
        <v>0</v>
      </c>
      <c r="DP86" s="586">
        <v>0</v>
      </c>
      <c r="DQ86" s="586">
        <v>0</v>
      </c>
      <c r="DR86" s="587">
        <v>12059</v>
      </c>
      <c r="DS86" s="587">
        <v>753</v>
      </c>
      <c r="DT86" s="587">
        <v>6270</v>
      </c>
      <c r="DU86" s="587">
        <v>21640</v>
      </c>
      <c r="DV86" s="587">
        <v>19348</v>
      </c>
      <c r="DW86" s="587">
        <v>19348</v>
      </c>
      <c r="DX86" s="587">
        <v>0</v>
      </c>
      <c r="DY86" s="587">
        <v>-2000</v>
      </c>
      <c r="DZ86" s="587"/>
      <c r="EA86" s="587"/>
      <c r="EB86" s="587"/>
      <c r="EC86" s="587"/>
      <c r="ED86" s="587"/>
      <c r="EE86" s="587"/>
      <c r="EF86" s="587"/>
      <c r="EG86" s="587"/>
      <c r="EH86" s="587"/>
      <c r="EI86" s="587"/>
    </row>
    <row r="87" spans="1:139">
      <c r="A87" s="583" t="s">
        <v>2406</v>
      </c>
      <c r="B87" s="586">
        <v>0</v>
      </c>
      <c r="C87" s="586">
        <v>0</v>
      </c>
      <c r="D87" s="586">
        <v>0</v>
      </c>
      <c r="E87" s="586">
        <v>0</v>
      </c>
      <c r="F87" s="586">
        <v>0</v>
      </c>
      <c r="G87" s="586">
        <v>0</v>
      </c>
      <c r="H87" s="586">
        <v>0</v>
      </c>
      <c r="I87" s="586">
        <v>0</v>
      </c>
      <c r="J87" s="586">
        <v>0</v>
      </c>
      <c r="K87" s="586">
        <v>0</v>
      </c>
      <c r="L87" s="586">
        <v>0</v>
      </c>
      <c r="M87" s="586">
        <v>0</v>
      </c>
      <c r="N87" s="586">
        <v>0</v>
      </c>
      <c r="O87" s="586">
        <v>0</v>
      </c>
      <c r="P87" s="586">
        <v>0</v>
      </c>
      <c r="Q87" s="586">
        <v>50</v>
      </c>
      <c r="R87" s="586">
        <v>0</v>
      </c>
      <c r="S87" s="586">
        <v>0</v>
      </c>
      <c r="T87" s="586">
        <v>0</v>
      </c>
      <c r="U87" s="586">
        <v>0</v>
      </c>
      <c r="V87" s="586">
        <v>0</v>
      </c>
      <c r="W87" s="586">
        <v>0</v>
      </c>
      <c r="X87" s="586">
        <v>0</v>
      </c>
      <c r="Y87" s="586">
        <v>0</v>
      </c>
      <c r="Z87" s="586">
        <v>0</v>
      </c>
      <c r="AA87" s="586">
        <v>0</v>
      </c>
      <c r="AB87" s="586">
        <v>0</v>
      </c>
      <c r="AC87" s="586">
        <v>0</v>
      </c>
      <c r="AD87" s="586">
        <v>0</v>
      </c>
      <c r="AE87" s="586">
        <v>0</v>
      </c>
      <c r="AF87" s="586">
        <v>0</v>
      </c>
      <c r="AG87" s="586">
        <v>0</v>
      </c>
      <c r="AH87" s="586">
        <v>0</v>
      </c>
      <c r="AI87" s="586">
        <v>0</v>
      </c>
      <c r="AJ87" s="586">
        <v>0</v>
      </c>
      <c r="AK87" s="586">
        <v>0</v>
      </c>
      <c r="AL87" s="586">
        <v>0</v>
      </c>
      <c r="AM87" s="586">
        <v>0</v>
      </c>
      <c r="AN87" s="586">
        <v>0</v>
      </c>
      <c r="AO87" s="586">
        <v>3979</v>
      </c>
      <c r="AP87" s="586">
        <v>4437</v>
      </c>
      <c r="AQ87" s="586">
        <v>4374</v>
      </c>
      <c r="AR87" s="586">
        <v>254</v>
      </c>
      <c r="AS87" s="586">
        <v>779</v>
      </c>
      <c r="AT87" s="586">
        <v>0</v>
      </c>
      <c r="AU87" s="586">
        <v>0</v>
      </c>
      <c r="AV87" s="586">
        <v>0</v>
      </c>
      <c r="AW87" s="586">
        <v>0</v>
      </c>
      <c r="AX87" s="586">
        <v>278</v>
      </c>
      <c r="AY87" s="586">
        <v>12</v>
      </c>
      <c r="AZ87" s="586">
        <v>0</v>
      </c>
      <c r="BA87" s="586">
        <v>0</v>
      </c>
      <c r="BB87" s="586">
        <v>0</v>
      </c>
      <c r="BC87" s="586">
        <v>0</v>
      </c>
      <c r="BD87" s="586">
        <v>0</v>
      </c>
      <c r="BE87" s="586">
        <v>0</v>
      </c>
      <c r="BF87" s="586">
        <v>0</v>
      </c>
      <c r="BG87" s="586">
        <v>0</v>
      </c>
      <c r="BH87" s="586">
        <v>0</v>
      </c>
      <c r="BI87" s="586">
        <v>0</v>
      </c>
      <c r="BJ87" s="586">
        <v>35</v>
      </c>
      <c r="BK87" s="586">
        <v>0</v>
      </c>
      <c r="BL87" s="586">
        <v>0</v>
      </c>
      <c r="BM87" s="586">
        <v>0</v>
      </c>
      <c r="BN87" s="586">
        <v>0</v>
      </c>
      <c r="BO87" s="586">
        <v>0</v>
      </c>
      <c r="BP87" s="586">
        <v>0</v>
      </c>
      <c r="BQ87" s="586">
        <v>0</v>
      </c>
      <c r="BR87" s="586">
        <v>0</v>
      </c>
      <c r="BS87" s="586">
        <v>0</v>
      </c>
      <c r="BT87" s="586">
        <v>0</v>
      </c>
      <c r="BU87" s="586">
        <v>0</v>
      </c>
      <c r="BV87" s="586">
        <v>0</v>
      </c>
      <c r="BW87" s="586">
        <v>0</v>
      </c>
      <c r="BX87" s="586">
        <v>0</v>
      </c>
      <c r="BY87" s="586">
        <v>0</v>
      </c>
      <c r="BZ87" s="586">
        <v>0</v>
      </c>
      <c r="CA87" s="586">
        <v>0</v>
      </c>
      <c r="CB87" s="586">
        <v>0</v>
      </c>
      <c r="CC87" s="586">
        <v>0</v>
      </c>
      <c r="CD87" s="586">
        <v>0</v>
      </c>
      <c r="CE87" s="586">
        <v>2306</v>
      </c>
      <c r="CF87" s="586">
        <v>475</v>
      </c>
      <c r="CG87" s="586">
        <v>0</v>
      </c>
      <c r="CH87" s="586">
        <v>0</v>
      </c>
      <c r="CI87" s="586">
        <v>0</v>
      </c>
      <c r="CJ87" s="586">
        <v>0</v>
      </c>
      <c r="CK87" s="586">
        <v>0</v>
      </c>
      <c r="CL87" s="586">
        <v>0</v>
      </c>
      <c r="CM87" s="586">
        <v>0</v>
      </c>
      <c r="CN87" s="586">
        <v>0</v>
      </c>
      <c r="CO87" s="586">
        <v>0</v>
      </c>
      <c r="CP87" s="586">
        <v>0</v>
      </c>
      <c r="CQ87" s="586">
        <v>0</v>
      </c>
      <c r="CR87" s="586">
        <v>0</v>
      </c>
      <c r="CS87" s="586">
        <v>0</v>
      </c>
      <c r="CT87" s="586">
        <v>0</v>
      </c>
      <c r="CU87" s="586">
        <v>0</v>
      </c>
      <c r="CV87" s="586">
        <v>0</v>
      </c>
      <c r="CW87" s="586">
        <v>0</v>
      </c>
      <c r="CX87" s="586">
        <v>0</v>
      </c>
      <c r="CY87" s="586">
        <v>0</v>
      </c>
      <c r="CZ87" s="586">
        <v>399</v>
      </c>
      <c r="DA87" s="586">
        <v>0</v>
      </c>
      <c r="DB87" s="586">
        <v>0</v>
      </c>
      <c r="DC87" s="586">
        <v>0</v>
      </c>
      <c r="DD87" s="586">
        <v>0</v>
      </c>
      <c r="DE87" s="586">
        <v>0</v>
      </c>
      <c r="DF87" s="586">
        <v>0</v>
      </c>
      <c r="DG87" s="586">
        <v>0</v>
      </c>
      <c r="DH87" s="586">
        <v>0</v>
      </c>
      <c r="DI87" s="586">
        <v>0</v>
      </c>
      <c r="DJ87" s="586">
        <v>0</v>
      </c>
      <c r="DK87" s="586">
        <v>0</v>
      </c>
      <c r="DL87" s="586">
        <v>3059</v>
      </c>
      <c r="DM87" s="586">
        <v>40</v>
      </c>
      <c r="DN87" s="586">
        <v>0</v>
      </c>
      <c r="DO87" s="586">
        <v>250</v>
      </c>
      <c r="DP87" s="586">
        <v>0</v>
      </c>
      <c r="DQ87" s="586">
        <v>0</v>
      </c>
      <c r="DR87" s="587">
        <v>5743</v>
      </c>
      <c r="DS87" s="587">
        <v>4374</v>
      </c>
      <c r="DT87" s="587">
        <v>0</v>
      </c>
      <c r="DU87" s="587">
        <v>6236</v>
      </c>
      <c r="DV87" s="587">
        <v>5226</v>
      </c>
      <c r="DW87" s="587">
        <v>-1123</v>
      </c>
      <c r="DX87" s="587">
        <v>-16568</v>
      </c>
      <c r="DY87" s="587">
        <v>-15197</v>
      </c>
      <c r="DZ87" s="587"/>
      <c r="EA87" s="587"/>
      <c r="EB87" s="587"/>
      <c r="EC87" s="587"/>
      <c r="ED87" s="587"/>
      <c r="EE87" s="587"/>
      <c r="EF87" s="587"/>
      <c r="EG87" s="587"/>
      <c r="EH87" s="587"/>
      <c r="EI87" s="587"/>
    </row>
    <row r="88" spans="1:139">
      <c r="A88" s="583" t="s">
        <v>2537</v>
      </c>
      <c r="B88" s="586">
        <v>0</v>
      </c>
      <c r="C88" s="586">
        <v>0</v>
      </c>
      <c r="D88" s="586">
        <v>0</v>
      </c>
      <c r="E88" s="586">
        <v>0</v>
      </c>
      <c r="F88" s="586">
        <v>0</v>
      </c>
      <c r="G88" s="586">
        <v>0</v>
      </c>
      <c r="H88" s="586">
        <v>0</v>
      </c>
      <c r="I88" s="586">
        <v>0</v>
      </c>
      <c r="J88" s="586">
        <v>0</v>
      </c>
      <c r="K88" s="586">
        <v>0</v>
      </c>
      <c r="L88" s="586">
        <v>0</v>
      </c>
      <c r="M88" s="586">
        <v>0</v>
      </c>
      <c r="N88" s="586">
        <v>0</v>
      </c>
      <c r="O88" s="586">
        <v>0</v>
      </c>
      <c r="P88" s="586">
        <v>0</v>
      </c>
      <c r="Q88" s="586">
        <v>150</v>
      </c>
      <c r="R88" s="586">
        <v>0</v>
      </c>
      <c r="S88" s="586">
        <v>0</v>
      </c>
      <c r="T88" s="586">
        <v>0</v>
      </c>
      <c r="U88" s="586">
        <v>0</v>
      </c>
      <c r="V88" s="586">
        <v>0</v>
      </c>
      <c r="W88" s="586">
        <v>0</v>
      </c>
      <c r="X88" s="586">
        <v>0</v>
      </c>
      <c r="Y88" s="586">
        <v>0</v>
      </c>
      <c r="Z88" s="586">
        <v>0</v>
      </c>
      <c r="AA88" s="586">
        <v>0</v>
      </c>
      <c r="AB88" s="586">
        <v>0</v>
      </c>
      <c r="AC88" s="586">
        <v>0</v>
      </c>
      <c r="AD88" s="586">
        <v>0</v>
      </c>
      <c r="AE88" s="586">
        <v>0</v>
      </c>
      <c r="AF88" s="586">
        <v>0</v>
      </c>
      <c r="AG88" s="586">
        <v>0</v>
      </c>
      <c r="AH88" s="586">
        <v>0</v>
      </c>
      <c r="AI88" s="586">
        <v>0</v>
      </c>
      <c r="AJ88" s="586">
        <v>0</v>
      </c>
      <c r="AK88" s="586">
        <v>0</v>
      </c>
      <c r="AL88" s="586">
        <v>0</v>
      </c>
      <c r="AM88" s="586">
        <v>0</v>
      </c>
      <c r="AN88" s="586">
        <v>0</v>
      </c>
      <c r="AO88" s="586">
        <v>33916</v>
      </c>
      <c r="AP88" s="586">
        <v>1135</v>
      </c>
      <c r="AQ88" s="586">
        <v>2100</v>
      </c>
      <c r="AR88" s="586">
        <v>146</v>
      </c>
      <c r="AS88" s="586">
        <v>0</v>
      </c>
      <c r="AT88" s="586">
        <v>0</v>
      </c>
      <c r="AU88" s="586">
        <v>4160</v>
      </c>
      <c r="AV88" s="586">
        <v>900</v>
      </c>
      <c r="AW88" s="586">
        <v>0</v>
      </c>
      <c r="AX88" s="586">
        <v>0</v>
      </c>
      <c r="AY88" s="586">
        <v>0</v>
      </c>
      <c r="AZ88" s="586">
        <v>0</v>
      </c>
      <c r="BA88" s="586">
        <v>0</v>
      </c>
      <c r="BB88" s="586">
        <v>0</v>
      </c>
      <c r="BC88" s="586">
        <v>0</v>
      </c>
      <c r="BD88" s="586">
        <v>0</v>
      </c>
      <c r="BE88" s="586">
        <v>0</v>
      </c>
      <c r="BF88" s="586">
        <v>0</v>
      </c>
      <c r="BG88" s="586">
        <v>0</v>
      </c>
      <c r="BH88" s="586">
        <v>0</v>
      </c>
      <c r="BI88" s="586">
        <v>0</v>
      </c>
      <c r="BJ88" s="586">
        <v>100</v>
      </c>
      <c r="BK88" s="586">
        <v>0</v>
      </c>
      <c r="BL88" s="586">
        <v>0</v>
      </c>
      <c r="BM88" s="586">
        <v>0</v>
      </c>
      <c r="BN88" s="586">
        <v>0</v>
      </c>
      <c r="BO88" s="586">
        <v>0</v>
      </c>
      <c r="BP88" s="586">
        <v>136</v>
      </c>
      <c r="BQ88" s="586">
        <v>0</v>
      </c>
      <c r="BR88" s="586">
        <v>0</v>
      </c>
      <c r="BS88" s="586">
        <v>0</v>
      </c>
      <c r="BT88" s="586">
        <v>0</v>
      </c>
      <c r="BU88" s="586">
        <v>0</v>
      </c>
      <c r="BV88" s="586">
        <v>0</v>
      </c>
      <c r="BW88" s="586">
        <v>0</v>
      </c>
      <c r="BX88" s="586">
        <v>0</v>
      </c>
      <c r="BY88" s="586">
        <v>0</v>
      </c>
      <c r="BZ88" s="586">
        <v>0</v>
      </c>
      <c r="CA88" s="586">
        <v>0</v>
      </c>
      <c r="CB88" s="586">
        <v>0</v>
      </c>
      <c r="CC88" s="586">
        <v>0</v>
      </c>
      <c r="CD88" s="586">
        <v>0</v>
      </c>
      <c r="CE88" s="586">
        <v>1422</v>
      </c>
      <c r="CF88" s="586">
        <v>0</v>
      </c>
      <c r="CG88" s="586">
        <v>0</v>
      </c>
      <c r="CH88" s="586">
        <v>0</v>
      </c>
      <c r="CI88" s="586">
        <v>0</v>
      </c>
      <c r="CJ88" s="586">
        <v>0</v>
      </c>
      <c r="CK88" s="586">
        <v>0</v>
      </c>
      <c r="CL88" s="586">
        <v>0</v>
      </c>
      <c r="CM88" s="586">
        <v>0</v>
      </c>
      <c r="CN88" s="586">
        <v>0</v>
      </c>
      <c r="CO88" s="586">
        <v>0</v>
      </c>
      <c r="CP88" s="586">
        <v>0</v>
      </c>
      <c r="CQ88" s="586">
        <v>0</v>
      </c>
      <c r="CR88" s="586">
        <v>0</v>
      </c>
      <c r="CS88" s="586">
        <v>0</v>
      </c>
      <c r="CT88" s="586">
        <v>300</v>
      </c>
      <c r="CU88" s="586">
        <v>500</v>
      </c>
      <c r="CV88" s="586">
        <v>0</v>
      </c>
      <c r="CW88" s="586">
        <v>27095</v>
      </c>
      <c r="CX88" s="586">
        <v>0</v>
      </c>
      <c r="CY88" s="586">
        <v>0</v>
      </c>
      <c r="CZ88" s="586">
        <v>0</v>
      </c>
      <c r="DA88" s="586">
        <v>0</v>
      </c>
      <c r="DB88" s="586">
        <v>0</v>
      </c>
      <c r="DC88" s="586">
        <v>0</v>
      </c>
      <c r="DD88" s="586">
        <v>0</v>
      </c>
      <c r="DE88" s="586">
        <v>0</v>
      </c>
      <c r="DF88" s="586">
        <v>0</v>
      </c>
      <c r="DG88" s="586">
        <v>0</v>
      </c>
      <c r="DH88" s="586">
        <v>0</v>
      </c>
      <c r="DI88" s="586">
        <v>807</v>
      </c>
      <c r="DJ88" s="586">
        <v>0</v>
      </c>
      <c r="DK88" s="586">
        <v>0</v>
      </c>
      <c r="DL88" s="586">
        <v>350</v>
      </c>
      <c r="DM88" s="586">
        <v>250</v>
      </c>
      <c r="DN88" s="586">
        <v>0</v>
      </c>
      <c r="DO88" s="586">
        <v>0</v>
      </c>
      <c r="DP88" s="586">
        <v>0</v>
      </c>
      <c r="DQ88" s="586">
        <v>0</v>
      </c>
      <c r="DR88" s="587">
        <v>22521</v>
      </c>
      <c r="DS88" s="587">
        <v>2339</v>
      </c>
      <c r="DT88" s="587">
        <v>7173</v>
      </c>
      <c r="DU88" s="587">
        <v>39334</v>
      </c>
      <c r="DV88" s="587">
        <v>38359</v>
      </c>
      <c r="DW88" s="587">
        <v>39334</v>
      </c>
      <c r="DX88" s="587">
        <v>0</v>
      </c>
      <c r="DY88" s="587">
        <v>-1000</v>
      </c>
      <c r="DZ88" s="587"/>
      <c r="EA88" s="587"/>
      <c r="EB88" s="587"/>
      <c r="EC88" s="587"/>
      <c r="ED88" s="587"/>
      <c r="EE88" s="587"/>
      <c r="EF88" s="587"/>
      <c r="EG88" s="587"/>
      <c r="EH88" s="587"/>
      <c r="EI88" s="587"/>
    </row>
    <row r="89" spans="1:139">
      <c r="A89" s="583" t="s">
        <v>2780</v>
      </c>
      <c r="B89" s="586">
        <v>0</v>
      </c>
      <c r="C89" s="586">
        <v>0</v>
      </c>
      <c r="D89" s="586">
        <v>0</v>
      </c>
      <c r="E89" s="586">
        <v>0</v>
      </c>
      <c r="F89" s="586">
        <v>0</v>
      </c>
      <c r="G89" s="586">
        <v>0</v>
      </c>
      <c r="H89" s="586">
        <v>0</v>
      </c>
      <c r="I89" s="586">
        <v>0</v>
      </c>
      <c r="J89" s="586">
        <v>0</v>
      </c>
      <c r="K89" s="586">
        <v>0</v>
      </c>
      <c r="L89" s="586">
        <v>0</v>
      </c>
      <c r="M89" s="586">
        <v>0</v>
      </c>
      <c r="N89" s="586">
        <v>0</v>
      </c>
      <c r="O89" s="586">
        <v>1074</v>
      </c>
      <c r="P89" s="586">
        <v>0</v>
      </c>
      <c r="Q89" s="586">
        <v>0</v>
      </c>
      <c r="R89" s="586">
        <v>0</v>
      </c>
      <c r="S89" s="586">
        <v>0</v>
      </c>
      <c r="T89" s="586">
        <v>0</v>
      </c>
      <c r="U89" s="586">
        <v>0</v>
      </c>
      <c r="V89" s="586">
        <v>0</v>
      </c>
      <c r="W89" s="586">
        <v>0</v>
      </c>
      <c r="X89" s="586">
        <v>0</v>
      </c>
      <c r="Y89" s="586">
        <v>0</v>
      </c>
      <c r="Z89" s="586">
        <v>0</v>
      </c>
      <c r="AA89" s="586">
        <v>0</v>
      </c>
      <c r="AB89" s="586">
        <v>0</v>
      </c>
      <c r="AC89" s="586">
        <v>0</v>
      </c>
      <c r="AD89" s="586">
        <v>0</v>
      </c>
      <c r="AE89" s="586">
        <v>0</v>
      </c>
      <c r="AF89" s="586">
        <v>0</v>
      </c>
      <c r="AG89" s="586">
        <v>0</v>
      </c>
      <c r="AH89" s="586">
        <v>0</v>
      </c>
      <c r="AI89" s="586">
        <v>0</v>
      </c>
      <c r="AJ89" s="586">
        <v>0</v>
      </c>
      <c r="AK89" s="586">
        <v>0</v>
      </c>
      <c r="AL89" s="586">
        <v>0</v>
      </c>
      <c r="AM89" s="586">
        <v>0</v>
      </c>
      <c r="AN89" s="586">
        <v>0</v>
      </c>
      <c r="AO89" s="586">
        <v>6001</v>
      </c>
      <c r="AP89" s="586">
        <v>0</v>
      </c>
      <c r="AQ89" s="586">
        <v>0</v>
      </c>
      <c r="AR89" s="586">
        <v>0</v>
      </c>
      <c r="AS89" s="586">
        <v>110</v>
      </c>
      <c r="AT89" s="586">
        <v>0</v>
      </c>
      <c r="AU89" s="586">
        <v>582</v>
      </c>
      <c r="AV89" s="586">
        <v>0</v>
      </c>
      <c r="AW89" s="586">
        <v>0</v>
      </c>
      <c r="AX89" s="586">
        <v>0</v>
      </c>
      <c r="AY89" s="586">
        <v>0</v>
      </c>
      <c r="AZ89" s="586">
        <v>0</v>
      </c>
      <c r="BA89" s="586">
        <v>0</v>
      </c>
      <c r="BB89" s="586">
        <v>0</v>
      </c>
      <c r="BC89" s="586">
        <v>0</v>
      </c>
      <c r="BD89" s="586">
        <v>0</v>
      </c>
      <c r="BE89" s="586">
        <v>0</v>
      </c>
      <c r="BF89" s="586">
        <v>0</v>
      </c>
      <c r="BG89" s="586">
        <v>0</v>
      </c>
      <c r="BH89" s="586">
        <v>0</v>
      </c>
      <c r="BI89" s="586">
        <v>0</v>
      </c>
      <c r="BJ89" s="586">
        <v>10</v>
      </c>
      <c r="BK89" s="586">
        <v>0</v>
      </c>
      <c r="BL89" s="586">
        <v>0</v>
      </c>
      <c r="BM89" s="586">
        <v>0</v>
      </c>
      <c r="BN89" s="586">
        <v>0</v>
      </c>
      <c r="BO89" s="586">
        <v>0</v>
      </c>
      <c r="BP89" s="586">
        <v>0</v>
      </c>
      <c r="BQ89" s="586">
        <v>0</v>
      </c>
      <c r="BR89" s="586">
        <v>0</v>
      </c>
      <c r="BS89" s="586">
        <v>0</v>
      </c>
      <c r="BT89" s="586">
        <v>0</v>
      </c>
      <c r="BU89" s="586">
        <v>0</v>
      </c>
      <c r="BV89" s="586">
        <v>0</v>
      </c>
      <c r="BW89" s="586">
        <v>0</v>
      </c>
      <c r="BX89" s="586">
        <v>0</v>
      </c>
      <c r="BY89" s="586">
        <v>0</v>
      </c>
      <c r="BZ89" s="586">
        <v>0</v>
      </c>
      <c r="CA89" s="586">
        <v>0</v>
      </c>
      <c r="CB89" s="586">
        <v>0</v>
      </c>
      <c r="CC89" s="586">
        <v>0</v>
      </c>
      <c r="CD89" s="586">
        <v>0</v>
      </c>
      <c r="CE89" s="586">
        <v>1141</v>
      </c>
      <c r="CF89" s="586">
        <v>0</v>
      </c>
      <c r="CG89" s="586">
        <v>0</v>
      </c>
      <c r="CH89" s="586">
        <v>0</v>
      </c>
      <c r="CI89" s="586">
        <v>0</v>
      </c>
      <c r="CJ89" s="586">
        <v>0</v>
      </c>
      <c r="CK89" s="586">
        <v>0</v>
      </c>
      <c r="CL89" s="586">
        <v>0</v>
      </c>
      <c r="CM89" s="586">
        <v>0</v>
      </c>
      <c r="CN89" s="586">
        <v>0</v>
      </c>
      <c r="CO89" s="586">
        <v>0</v>
      </c>
      <c r="CP89" s="586">
        <v>0</v>
      </c>
      <c r="CQ89" s="586">
        <v>0</v>
      </c>
      <c r="CR89" s="586">
        <v>0</v>
      </c>
      <c r="CS89" s="586">
        <v>0</v>
      </c>
      <c r="CT89" s="586">
        <v>0</v>
      </c>
      <c r="CU89" s="586">
        <v>0</v>
      </c>
      <c r="CV89" s="586">
        <v>0</v>
      </c>
      <c r="CW89" s="586">
        <v>0</v>
      </c>
      <c r="CX89" s="586">
        <v>0</v>
      </c>
      <c r="CY89" s="586">
        <v>0</v>
      </c>
      <c r="CZ89" s="586">
        <v>600</v>
      </c>
      <c r="DA89" s="586">
        <v>0</v>
      </c>
      <c r="DB89" s="586">
        <v>0</v>
      </c>
      <c r="DC89" s="586">
        <v>0</v>
      </c>
      <c r="DD89" s="586">
        <v>0</v>
      </c>
      <c r="DE89" s="586">
        <v>0</v>
      </c>
      <c r="DF89" s="586">
        <v>0</v>
      </c>
      <c r="DG89" s="586">
        <v>0</v>
      </c>
      <c r="DH89" s="586">
        <v>0</v>
      </c>
      <c r="DI89" s="586">
        <v>667</v>
      </c>
      <c r="DJ89" s="586">
        <v>0</v>
      </c>
      <c r="DK89" s="586">
        <v>0</v>
      </c>
      <c r="DL89" s="586">
        <v>25706</v>
      </c>
      <c r="DM89" s="586">
        <v>1625</v>
      </c>
      <c r="DN89" s="586">
        <v>0</v>
      </c>
      <c r="DO89" s="586">
        <v>0</v>
      </c>
      <c r="DP89" s="586">
        <v>0</v>
      </c>
      <c r="DQ89" s="586">
        <v>0</v>
      </c>
      <c r="DR89" s="587">
        <v>17356</v>
      </c>
      <c r="DS89" s="587">
        <v>2857</v>
      </c>
      <c r="DT89" s="587">
        <v>0</v>
      </c>
      <c r="DU89" s="587">
        <v>17303</v>
      </c>
      <c r="DV89" s="587">
        <v>17303</v>
      </c>
      <c r="DW89" s="587">
        <v>24330</v>
      </c>
      <c r="DX89" s="587">
        <v>0</v>
      </c>
      <c r="DY89" s="587">
        <v>-13045</v>
      </c>
      <c r="DZ89" s="587"/>
      <c r="EA89" s="587"/>
      <c r="EB89" s="587"/>
      <c r="EC89" s="587"/>
      <c r="ED89" s="587"/>
      <c r="EE89" s="587"/>
      <c r="EF89" s="587"/>
      <c r="EG89" s="587"/>
      <c r="EH89" s="587"/>
      <c r="EI89" s="587"/>
    </row>
    <row r="90" spans="1:139">
      <c r="A90" s="583" t="s">
        <v>3056</v>
      </c>
      <c r="B90" s="586">
        <v>0</v>
      </c>
      <c r="C90" s="586">
        <v>0</v>
      </c>
      <c r="D90" s="586">
        <v>0</v>
      </c>
      <c r="E90" s="586">
        <v>0</v>
      </c>
      <c r="F90" s="586">
        <v>0</v>
      </c>
      <c r="G90" s="586">
        <v>0</v>
      </c>
      <c r="H90" s="586">
        <v>0</v>
      </c>
      <c r="I90" s="586">
        <v>0</v>
      </c>
      <c r="J90" s="586">
        <v>0</v>
      </c>
      <c r="K90" s="586">
        <v>0</v>
      </c>
      <c r="L90" s="586">
        <v>0</v>
      </c>
      <c r="M90" s="586">
        <v>0</v>
      </c>
      <c r="N90" s="586">
        <v>170</v>
      </c>
      <c r="O90" s="586">
        <v>0</v>
      </c>
      <c r="P90" s="586">
        <v>0</v>
      </c>
      <c r="Q90" s="586">
        <v>80</v>
      </c>
      <c r="R90" s="586">
        <v>0</v>
      </c>
      <c r="S90" s="586">
        <v>0</v>
      </c>
      <c r="T90" s="586">
        <v>0</v>
      </c>
      <c r="U90" s="586">
        <v>0</v>
      </c>
      <c r="V90" s="586">
        <v>0</v>
      </c>
      <c r="W90" s="586">
        <v>0</v>
      </c>
      <c r="X90" s="586">
        <v>0</v>
      </c>
      <c r="Y90" s="586">
        <v>0</v>
      </c>
      <c r="Z90" s="586">
        <v>0</v>
      </c>
      <c r="AA90" s="586">
        <v>0</v>
      </c>
      <c r="AB90" s="586">
        <v>0</v>
      </c>
      <c r="AC90" s="586">
        <v>0</v>
      </c>
      <c r="AD90" s="586">
        <v>0</v>
      </c>
      <c r="AE90" s="586">
        <v>0</v>
      </c>
      <c r="AF90" s="586">
        <v>0</v>
      </c>
      <c r="AG90" s="586">
        <v>0</v>
      </c>
      <c r="AH90" s="586">
        <v>0</v>
      </c>
      <c r="AI90" s="586">
        <v>0</v>
      </c>
      <c r="AJ90" s="586">
        <v>0</v>
      </c>
      <c r="AK90" s="586">
        <v>0</v>
      </c>
      <c r="AL90" s="586">
        <v>0</v>
      </c>
      <c r="AM90" s="586">
        <v>0</v>
      </c>
      <c r="AN90" s="586">
        <v>0</v>
      </c>
      <c r="AO90" s="586">
        <v>11776</v>
      </c>
      <c r="AP90" s="586">
        <v>2486</v>
      </c>
      <c r="AQ90" s="586">
        <v>0</v>
      </c>
      <c r="AR90" s="586">
        <v>0</v>
      </c>
      <c r="AS90" s="586">
        <v>0</v>
      </c>
      <c r="AT90" s="586">
        <v>0</v>
      </c>
      <c r="AU90" s="586">
        <v>11245</v>
      </c>
      <c r="AV90" s="586">
        <v>500</v>
      </c>
      <c r="AW90" s="586">
        <v>0</v>
      </c>
      <c r="AX90" s="586">
        <v>78</v>
      </c>
      <c r="AY90" s="586">
        <v>0</v>
      </c>
      <c r="AZ90" s="586">
        <v>0</v>
      </c>
      <c r="BA90" s="586">
        <v>0</v>
      </c>
      <c r="BB90" s="586">
        <v>0</v>
      </c>
      <c r="BC90" s="586">
        <v>0</v>
      </c>
      <c r="BD90" s="586">
        <v>0</v>
      </c>
      <c r="BE90" s="586">
        <v>0</v>
      </c>
      <c r="BF90" s="586">
        <v>0</v>
      </c>
      <c r="BG90" s="586">
        <v>20</v>
      </c>
      <c r="BH90" s="586">
        <v>0</v>
      </c>
      <c r="BI90" s="586">
        <v>0</v>
      </c>
      <c r="BJ90" s="586">
        <v>0</v>
      </c>
      <c r="BK90" s="586">
        <v>0</v>
      </c>
      <c r="BL90" s="586">
        <v>0</v>
      </c>
      <c r="BM90" s="586">
        <v>0</v>
      </c>
      <c r="BN90" s="586">
        <v>0</v>
      </c>
      <c r="BO90" s="586">
        <v>0</v>
      </c>
      <c r="BP90" s="586">
        <v>0</v>
      </c>
      <c r="BQ90" s="586">
        <v>0</v>
      </c>
      <c r="BR90" s="586">
        <v>0</v>
      </c>
      <c r="BS90" s="586">
        <v>0</v>
      </c>
      <c r="BT90" s="586">
        <v>0</v>
      </c>
      <c r="BU90" s="586">
        <v>0</v>
      </c>
      <c r="BV90" s="586">
        <v>9157</v>
      </c>
      <c r="BW90" s="586">
        <v>270</v>
      </c>
      <c r="BX90" s="586">
        <v>0</v>
      </c>
      <c r="BY90" s="586">
        <v>0</v>
      </c>
      <c r="BZ90" s="586">
        <v>0</v>
      </c>
      <c r="CA90" s="586">
        <v>0</v>
      </c>
      <c r="CB90" s="586">
        <v>0</v>
      </c>
      <c r="CC90" s="586">
        <v>0</v>
      </c>
      <c r="CD90" s="586">
        <v>0</v>
      </c>
      <c r="CE90" s="586">
        <v>0</v>
      </c>
      <c r="CF90" s="586">
        <v>0</v>
      </c>
      <c r="CG90" s="586">
        <v>0</v>
      </c>
      <c r="CH90" s="586">
        <v>0</v>
      </c>
      <c r="CI90" s="586">
        <v>0</v>
      </c>
      <c r="CJ90" s="586">
        <v>0</v>
      </c>
      <c r="CK90" s="586">
        <v>0</v>
      </c>
      <c r="CL90" s="586">
        <v>0</v>
      </c>
      <c r="CM90" s="586">
        <v>0</v>
      </c>
      <c r="CN90" s="586">
        <v>0</v>
      </c>
      <c r="CO90" s="586">
        <v>0</v>
      </c>
      <c r="CP90" s="586">
        <v>0</v>
      </c>
      <c r="CQ90" s="586">
        <v>0</v>
      </c>
      <c r="CR90" s="586">
        <v>0</v>
      </c>
      <c r="CS90" s="586">
        <v>0</v>
      </c>
      <c r="CT90" s="586">
        <v>0</v>
      </c>
      <c r="CU90" s="586">
        <v>0</v>
      </c>
      <c r="CV90" s="586">
        <v>0</v>
      </c>
      <c r="CW90" s="586">
        <v>2163</v>
      </c>
      <c r="CX90" s="586">
        <v>0</v>
      </c>
      <c r="CY90" s="586">
        <v>0</v>
      </c>
      <c r="CZ90" s="586">
        <v>0</v>
      </c>
      <c r="DA90" s="586">
        <v>0</v>
      </c>
      <c r="DB90" s="586">
        <v>0</v>
      </c>
      <c r="DC90" s="586">
        <v>0</v>
      </c>
      <c r="DD90" s="586">
        <v>0</v>
      </c>
      <c r="DE90" s="586">
        <v>0</v>
      </c>
      <c r="DF90" s="586">
        <v>0</v>
      </c>
      <c r="DG90" s="586">
        <v>0</v>
      </c>
      <c r="DH90" s="586">
        <v>0</v>
      </c>
      <c r="DI90" s="586">
        <v>187</v>
      </c>
      <c r="DJ90" s="586">
        <v>0</v>
      </c>
      <c r="DK90" s="586">
        <v>0</v>
      </c>
      <c r="DL90" s="586">
        <v>2504</v>
      </c>
      <c r="DM90" s="586">
        <v>4000</v>
      </c>
      <c r="DN90" s="586">
        <v>0</v>
      </c>
      <c r="DO90" s="586">
        <v>0</v>
      </c>
      <c r="DP90" s="586">
        <v>0</v>
      </c>
      <c r="DQ90" s="586">
        <v>0</v>
      </c>
      <c r="DR90" s="587">
        <v>6507</v>
      </c>
      <c r="DS90" s="587">
        <v>3134</v>
      </c>
      <c r="DT90" s="587">
        <v>28311</v>
      </c>
      <c r="DU90" s="587">
        <v>6684</v>
      </c>
      <c r="DV90" s="587">
        <v>4969</v>
      </c>
      <c r="DW90" s="587">
        <v>5694</v>
      </c>
      <c r="DX90" s="587">
        <v>0</v>
      </c>
      <c r="DY90" s="587">
        <v>-17801</v>
      </c>
      <c r="DZ90" s="587"/>
      <c r="EA90" s="587"/>
      <c r="EB90" s="587"/>
      <c r="EC90" s="587"/>
      <c r="ED90" s="587"/>
      <c r="EE90" s="587"/>
      <c r="EF90" s="587"/>
      <c r="EG90" s="587"/>
      <c r="EH90" s="587"/>
      <c r="EI90" s="587"/>
    </row>
    <row r="91" spans="1:139">
      <c r="A91" s="583" t="s">
        <v>1969</v>
      </c>
      <c r="B91" s="586">
        <v>0</v>
      </c>
      <c r="C91" s="586">
        <v>0</v>
      </c>
      <c r="D91" s="586">
        <v>0</v>
      </c>
      <c r="E91" s="586">
        <v>0</v>
      </c>
      <c r="F91" s="586">
        <v>0</v>
      </c>
      <c r="G91" s="586">
        <v>0</v>
      </c>
      <c r="H91" s="586">
        <v>0</v>
      </c>
      <c r="I91" s="586">
        <v>0</v>
      </c>
      <c r="J91" s="586">
        <v>0</v>
      </c>
      <c r="K91" s="586">
        <v>0</v>
      </c>
      <c r="L91" s="586">
        <v>0</v>
      </c>
      <c r="M91" s="586">
        <v>0</v>
      </c>
      <c r="N91" s="586">
        <v>0</v>
      </c>
      <c r="O91" s="586">
        <v>0</v>
      </c>
      <c r="P91" s="586">
        <v>0</v>
      </c>
      <c r="Q91" s="586">
        <v>0</v>
      </c>
      <c r="R91" s="586">
        <v>0</v>
      </c>
      <c r="S91" s="586">
        <v>0</v>
      </c>
      <c r="T91" s="586">
        <v>0</v>
      </c>
      <c r="U91" s="586">
        <v>0</v>
      </c>
      <c r="V91" s="586">
        <v>0</v>
      </c>
      <c r="W91" s="586">
        <v>0</v>
      </c>
      <c r="X91" s="586">
        <v>0</v>
      </c>
      <c r="Y91" s="586">
        <v>0</v>
      </c>
      <c r="Z91" s="586">
        <v>0</v>
      </c>
      <c r="AA91" s="586">
        <v>0</v>
      </c>
      <c r="AB91" s="586">
        <v>0</v>
      </c>
      <c r="AC91" s="586">
        <v>0</v>
      </c>
      <c r="AD91" s="586">
        <v>0</v>
      </c>
      <c r="AE91" s="586">
        <v>0</v>
      </c>
      <c r="AF91" s="586">
        <v>0</v>
      </c>
      <c r="AG91" s="586">
        <v>0</v>
      </c>
      <c r="AH91" s="586">
        <v>0</v>
      </c>
      <c r="AI91" s="586">
        <v>0</v>
      </c>
      <c r="AJ91" s="586">
        <v>0</v>
      </c>
      <c r="AK91" s="586">
        <v>0</v>
      </c>
      <c r="AL91" s="586">
        <v>0</v>
      </c>
      <c r="AM91" s="586">
        <v>0</v>
      </c>
      <c r="AN91" s="586">
        <v>0</v>
      </c>
      <c r="AO91" s="586">
        <v>82492</v>
      </c>
      <c r="AP91" s="586">
        <v>1300</v>
      </c>
      <c r="AQ91" s="586">
        <v>0</v>
      </c>
      <c r="AR91" s="586">
        <v>0</v>
      </c>
      <c r="AS91" s="586">
        <v>0</v>
      </c>
      <c r="AT91" s="586">
        <v>0</v>
      </c>
      <c r="AU91" s="586">
        <v>200</v>
      </c>
      <c r="AV91" s="586">
        <v>0</v>
      </c>
      <c r="AW91" s="586">
        <v>0</v>
      </c>
      <c r="AX91" s="586">
        <v>191</v>
      </c>
      <c r="AY91" s="586">
        <v>0</v>
      </c>
      <c r="AZ91" s="586">
        <v>0</v>
      </c>
      <c r="BA91" s="586">
        <v>0</v>
      </c>
      <c r="BB91" s="586">
        <v>0</v>
      </c>
      <c r="BC91" s="586">
        <v>0</v>
      </c>
      <c r="BD91" s="586">
        <v>0</v>
      </c>
      <c r="BE91" s="586">
        <v>0</v>
      </c>
      <c r="BF91" s="586">
        <v>0</v>
      </c>
      <c r="BG91" s="586">
        <v>0</v>
      </c>
      <c r="BH91" s="586">
        <v>0</v>
      </c>
      <c r="BI91" s="586">
        <v>0</v>
      </c>
      <c r="BJ91" s="586">
        <v>0</v>
      </c>
      <c r="BK91" s="586">
        <v>0</v>
      </c>
      <c r="BL91" s="586">
        <v>0</v>
      </c>
      <c r="BM91" s="586">
        <v>0</v>
      </c>
      <c r="BN91" s="586">
        <v>0</v>
      </c>
      <c r="BO91" s="586">
        <v>0</v>
      </c>
      <c r="BP91" s="586">
        <v>55</v>
      </c>
      <c r="BQ91" s="586">
        <v>0</v>
      </c>
      <c r="BR91" s="586">
        <v>0</v>
      </c>
      <c r="BS91" s="586">
        <v>0</v>
      </c>
      <c r="BT91" s="586">
        <v>0</v>
      </c>
      <c r="BU91" s="586">
        <v>0</v>
      </c>
      <c r="BV91" s="586">
        <v>0</v>
      </c>
      <c r="BW91" s="586">
        <v>0</v>
      </c>
      <c r="BX91" s="586">
        <v>0</v>
      </c>
      <c r="BY91" s="586">
        <v>0</v>
      </c>
      <c r="BZ91" s="586">
        <v>0</v>
      </c>
      <c r="CA91" s="586">
        <v>0</v>
      </c>
      <c r="CB91" s="586">
        <v>0</v>
      </c>
      <c r="CC91" s="586">
        <v>0</v>
      </c>
      <c r="CD91" s="586">
        <v>0</v>
      </c>
      <c r="CE91" s="586">
        <v>112</v>
      </c>
      <c r="CF91" s="586">
        <v>0</v>
      </c>
      <c r="CG91" s="586">
        <v>0</v>
      </c>
      <c r="CH91" s="586">
        <v>0</v>
      </c>
      <c r="CI91" s="586">
        <v>0</v>
      </c>
      <c r="CJ91" s="586">
        <v>0</v>
      </c>
      <c r="CK91" s="586">
        <v>0</v>
      </c>
      <c r="CL91" s="586">
        <v>0</v>
      </c>
      <c r="CM91" s="586">
        <v>0</v>
      </c>
      <c r="CN91" s="586">
        <v>0</v>
      </c>
      <c r="CO91" s="586">
        <v>0</v>
      </c>
      <c r="CP91" s="586">
        <v>0</v>
      </c>
      <c r="CQ91" s="586">
        <v>0</v>
      </c>
      <c r="CR91" s="586">
        <v>0</v>
      </c>
      <c r="CS91" s="586">
        <v>0</v>
      </c>
      <c r="CT91" s="586">
        <v>0</v>
      </c>
      <c r="CU91" s="586">
        <v>0</v>
      </c>
      <c r="CV91" s="586">
        <v>0</v>
      </c>
      <c r="CW91" s="586">
        <v>9655</v>
      </c>
      <c r="CX91" s="586">
        <v>0</v>
      </c>
      <c r="CY91" s="586">
        <v>0</v>
      </c>
      <c r="CZ91" s="586">
        <v>0</v>
      </c>
      <c r="DA91" s="586">
        <v>0</v>
      </c>
      <c r="DB91" s="586">
        <v>0</v>
      </c>
      <c r="DC91" s="586">
        <v>0</v>
      </c>
      <c r="DD91" s="586">
        <v>0</v>
      </c>
      <c r="DE91" s="586">
        <v>0</v>
      </c>
      <c r="DF91" s="586">
        <v>0</v>
      </c>
      <c r="DG91" s="586">
        <v>0</v>
      </c>
      <c r="DH91" s="586">
        <v>0</v>
      </c>
      <c r="DI91" s="586">
        <v>4180</v>
      </c>
      <c r="DJ91" s="586">
        <v>0</v>
      </c>
      <c r="DK91" s="586">
        <v>0</v>
      </c>
      <c r="DL91" s="586">
        <v>100</v>
      </c>
      <c r="DM91" s="586">
        <v>64122</v>
      </c>
      <c r="DN91" s="586">
        <v>0</v>
      </c>
      <c r="DO91" s="586">
        <v>0</v>
      </c>
      <c r="DP91" s="586">
        <v>0</v>
      </c>
      <c r="DQ91" s="586">
        <v>0</v>
      </c>
      <c r="DR91" s="587">
        <v>4122</v>
      </c>
      <c r="DS91" s="587">
        <v>19977</v>
      </c>
      <c r="DT91" s="587">
        <v>19089</v>
      </c>
      <c r="DU91" s="587">
        <v>119219</v>
      </c>
      <c r="DV91" s="587">
        <v>47904</v>
      </c>
      <c r="DW91" s="587">
        <v>78100</v>
      </c>
      <c r="DX91" s="587">
        <v>-2700</v>
      </c>
      <c r="DY91" s="587">
        <v>-3000</v>
      </c>
      <c r="DZ91" s="587"/>
      <c r="EA91" s="587"/>
      <c r="EB91" s="587"/>
      <c r="EC91" s="587"/>
      <c r="ED91" s="587"/>
      <c r="EE91" s="587"/>
      <c r="EF91" s="587"/>
      <c r="EG91" s="587"/>
      <c r="EH91" s="587"/>
      <c r="EI91" s="587"/>
    </row>
    <row r="92" spans="1:139">
      <c r="A92" s="583" t="s">
        <v>2027</v>
      </c>
      <c r="B92" s="586">
        <v>0</v>
      </c>
      <c r="C92" s="586">
        <v>0</v>
      </c>
      <c r="D92" s="586">
        <v>0</v>
      </c>
      <c r="E92" s="586">
        <v>0</v>
      </c>
      <c r="F92" s="586">
        <v>0</v>
      </c>
      <c r="G92" s="586">
        <v>0</v>
      </c>
      <c r="H92" s="586">
        <v>0</v>
      </c>
      <c r="I92" s="586">
        <v>0</v>
      </c>
      <c r="J92" s="586">
        <v>0</v>
      </c>
      <c r="K92" s="586">
        <v>0</v>
      </c>
      <c r="L92" s="586">
        <v>0</v>
      </c>
      <c r="M92" s="586">
        <v>0</v>
      </c>
      <c r="N92" s="586">
        <v>0</v>
      </c>
      <c r="O92" s="586">
        <v>0</v>
      </c>
      <c r="P92" s="586">
        <v>0</v>
      </c>
      <c r="Q92" s="586">
        <v>0</v>
      </c>
      <c r="R92" s="586">
        <v>0</v>
      </c>
      <c r="S92" s="586">
        <v>0</v>
      </c>
      <c r="T92" s="586">
        <v>0</v>
      </c>
      <c r="U92" s="586">
        <v>0</v>
      </c>
      <c r="V92" s="586">
        <v>0</v>
      </c>
      <c r="W92" s="586">
        <v>0</v>
      </c>
      <c r="X92" s="586">
        <v>0</v>
      </c>
      <c r="Y92" s="586">
        <v>0</v>
      </c>
      <c r="Z92" s="586">
        <v>0</v>
      </c>
      <c r="AA92" s="586">
        <v>0</v>
      </c>
      <c r="AB92" s="586">
        <v>0</v>
      </c>
      <c r="AC92" s="586">
        <v>0</v>
      </c>
      <c r="AD92" s="586">
        <v>0</v>
      </c>
      <c r="AE92" s="586">
        <v>0</v>
      </c>
      <c r="AF92" s="586">
        <v>0</v>
      </c>
      <c r="AG92" s="586">
        <v>0</v>
      </c>
      <c r="AH92" s="586">
        <v>0</v>
      </c>
      <c r="AI92" s="586">
        <v>0</v>
      </c>
      <c r="AJ92" s="586">
        <v>0</v>
      </c>
      <c r="AK92" s="586">
        <v>0</v>
      </c>
      <c r="AL92" s="586">
        <v>0</v>
      </c>
      <c r="AM92" s="586">
        <v>0</v>
      </c>
      <c r="AN92" s="586">
        <v>0</v>
      </c>
      <c r="AO92" s="586">
        <v>0</v>
      </c>
      <c r="AP92" s="586">
        <v>1902</v>
      </c>
      <c r="AQ92" s="586">
        <v>500</v>
      </c>
      <c r="AR92" s="586">
        <v>0</v>
      </c>
      <c r="AS92" s="586">
        <v>0</v>
      </c>
      <c r="AT92" s="586">
        <v>0</v>
      </c>
      <c r="AU92" s="586">
        <v>1921</v>
      </c>
      <c r="AV92" s="586">
        <v>0</v>
      </c>
      <c r="AW92" s="586">
        <v>0</v>
      </c>
      <c r="AX92" s="586">
        <v>83</v>
      </c>
      <c r="AY92" s="586">
        <v>0</v>
      </c>
      <c r="AZ92" s="586">
        <v>0</v>
      </c>
      <c r="BA92" s="586">
        <v>0</v>
      </c>
      <c r="BB92" s="586">
        <v>0</v>
      </c>
      <c r="BC92" s="586">
        <v>0</v>
      </c>
      <c r="BD92" s="586">
        <v>0</v>
      </c>
      <c r="BE92" s="586">
        <v>0</v>
      </c>
      <c r="BF92" s="586">
        <v>0</v>
      </c>
      <c r="BG92" s="586">
        <v>18</v>
      </c>
      <c r="BH92" s="586">
        <v>0</v>
      </c>
      <c r="BI92" s="586">
        <v>0</v>
      </c>
      <c r="BJ92" s="586">
        <v>0</v>
      </c>
      <c r="BK92" s="586">
        <v>0</v>
      </c>
      <c r="BL92" s="586">
        <v>0</v>
      </c>
      <c r="BM92" s="586">
        <v>0</v>
      </c>
      <c r="BN92" s="586">
        <v>0</v>
      </c>
      <c r="BO92" s="586">
        <v>0</v>
      </c>
      <c r="BP92" s="586">
        <v>0</v>
      </c>
      <c r="BQ92" s="586">
        <v>0</v>
      </c>
      <c r="BR92" s="586">
        <v>0</v>
      </c>
      <c r="BS92" s="586">
        <v>0</v>
      </c>
      <c r="BT92" s="586">
        <v>0</v>
      </c>
      <c r="BU92" s="586">
        <v>0</v>
      </c>
      <c r="BV92" s="586">
        <v>0</v>
      </c>
      <c r="BW92" s="586">
        <v>0</v>
      </c>
      <c r="BX92" s="586">
        <v>0</v>
      </c>
      <c r="BY92" s="586">
        <v>0</v>
      </c>
      <c r="BZ92" s="586">
        <v>0</v>
      </c>
      <c r="CA92" s="586">
        <v>0</v>
      </c>
      <c r="CB92" s="586">
        <v>0</v>
      </c>
      <c r="CC92" s="586">
        <v>0</v>
      </c>
      <c r="CD92" s="586">
        <v>0</v>
      </c>
      <c r="CE92" s="586">
        <v>320</v>
      </c>
      <c r="CF92" s="586">
        <v>0</v>
      </c>
      <c r="CG92" s="586">
        <v>0</v>
      </c>
      <c r="CH92" s="586">
        <v>0</v>
      </c>
      <c r="CI92" s="586">
        <v>0</v>
      </c>
      <c r="CJ92" s="586">
        <v>0</v>
      </c>
      <c r="CK92" s="586">
        <v>0</v>
      </c>
      <c r="CL92" s="586">
        <v>0</v>
      </c>
      <c r="CM92" s="586">
        <v>0</v>
      </c>
      <c r="CN92" s="586">
        <v>5</v>
      </c>
      <c r="CO92" s="586">
        <v>0</v>
      </c>
      <c r="CP92" s="586">
        <v>0</v>
      </c>
      <c r="CQ92" s="586">
        <v>0</v>
      </c>
      <c r="CR92" s="586">
        <v>0</v>
      </c>
      <c r="CS92" s="586">
        <v>0</v>
      </c>
      <c r="CT92" s="586">
        <v>59</v>
      </c>
      <c r="CU92" s="586">
        <v>0</v>
      </c>
      <c r="CV92" s="586">
        <v>0</v>
      </c>
      <c r="CW92" s="586">
        <v>6</v>
      </c>
      <c r="CX92" s="586">
        <v>63</v>
      </c>
      <c r="CY92" s="586">
        <v>0</v>
      </c>
      <c r="CZ92" s="586">
        <v>0</v>
      </c>
      <c r="DA92" s="586">
        <v>0</v>
      </c>
      <c r="DB92" s="586">
        <v>0</v>
      </c>
      <c r="DC92" s="586">
        <v>0</v>
      </c>
      <c r="DD92" s="586">
        <v>0</v>
      </c>
      <c r="DE92" s="586">
        <v>0</v>
      </c>
      <c r="DF92" s="586">
        <v>0</v>
      </c>
      <c r="DG92" s="586">
        <v>0</v>
      </c>
      <c r="DH92" s="586">
        <v>0</v>
      </c>
      <c r="DI92" s="586">
        <v>5651</v>
      </c>
      <c r="DJ92" s="586">
        <v>0</v>
      </c>
      <c r="DK92" s="586">
        <v>1300</v>
      </c>
      <c r="DL92" s="586">
        <v>0</v>
      </c>
      <c r="DM92" s="586">
        <v>0</v>
      </c>
      <c r="DN92" s="586">
        <v>0</v>
      </c>
      <c r="DO92" s="586">
        <v>0</v>
      </c>
      <c r="DP92" s="586">
        <v>0</v>
      </c>
      <c r="DQ92" s="586">
        <v>0</v>
      </c>
      <c r="DR92" s="587">
        <v>3629</v>
      </c>
      <c r="DS92" s="587">
        <v>4230</v>
      </c>
      <c r="DT92" s="587">
        <v>2169</v>
      </c>
      <c r="DU92" s="587">
        <v>0</v>
      </c>
      <c r="DV92" s="587">
        <v>-5400</v>
      </c>
      <c r="DW92" s="587">
        <v>-400</v>
      </c>
      <c r="DX92" s="587">
        <v>-250</v>
      </c>
      <c r="DY92" s="587">
        <v>-16755</v>
      </c>
      <c r="DZ92" s="587"/>
      <c r="EA92" s="587"/>
      <c r="EB92" s="587"/>
      <c r="EC92" s="587"/>
      <c r="ED92" s="587"/>
      <c r="EE92" s="587"/>
      <c r="EF92" s="587"/>
      <c r="EG92" s="587"/>
      <c r="EH92" s="587"/>
      <c r="EI92" s="587"/>
    </row>
    <row r="93" spans="1:139">
      <c r="A93" s="583" t="s">
        <v>2036</v>
      </c>
      <c r="B93" s="586">
        <v>0</v>
      </c>
      <c r="C93" s="586">
        <v>0</v>
      </c>
      <c r="D93" s="586">
        <v>0</v>
      </c>
      <c r="E93" s="586">
        <v>0</v>
      </c>
      <c r="F93" s="586">
        <v>0</v>
      </c>
      <c r="G93" s="586">
        <v>0</v>
      </c>
      <c r="H93" s="586">
        <v>0</v>
      </c>
      <c r="I93" s="586">
        <v>0</v>
      </c>
      <c r="J93" s="586">
        <v>0</v>
      </c>
      <c r="K93" s="586">
        <v>0</v>
      </c>
      <c r="L93" s="586">
        <v>0</v>
      </c>
      <c r="M93" s="586">
        <v>0</v>
      </c>
      <c r="N93" s="586">
        <v>0</v>
      </c>
      <c r="O93" s="586">
        <v>0</v>
      </c>
      <c r="P93" s="586">
        <v>0</v>
      </c>
      <c r="Q93" s="586">
        <v>350</v>
      </c>
      <c r="R93" s="586">
        <v>0</v>
      </c>
      <c r="S93" s="586">
        <v>0</v>
      </c>
      <c r="T93" s="586">
        <v>0</v>
      </c>
      <c r="U93" s="586">
        <v>0</v>
      </c>
      <c r="V93" s="586">
        <v>0</v>
      </c>
      <c r="W93" s="586">
        <v>0</v>
      </c>
      <c r="X93" s="586">
        <v>0</v>
      </c>
      <c r="Y93" s="586">
        <v>0</v>
      </c>
      <c r="Z93" s="586">
        <v>0</v>
      </c>
      <c r="AA93" s="586">
        <v>0</v>
      </c>
      <c r="AB93" s="586">
        <v>0</v>
      </c>
      <c r="AC93" s="586">
        <v>0</v>
      </c>
      <c r="AD93" s="586">
        <v>0</v>
      </c>
      <c r="AE93" s="586">
        <v>0</v>
      </c>
      <c r="AF93" s="586">
        <v>0</v>
      </c>
      <c r="AG93" s="586">
        <v>0</v>
      </c>
      <c r="AH93" s="586">
        <v>0</v>
      </c>
      <c r="AI93" s="586">
        <v>0</v>
      </c>
      <c r="AJ93" s="586">
        <v>0</v>
      </c>
      <c r="AK93" s="586">
        <v>0</v>
      </c>
      <c r="AL93" s="586">
        <v>0</v>
      </c>
      <c r="AM93" s="586">
        <v>0</v>
      </c>
      <c r="AN93" s="586">
        <v>0</v>
      </c>
      <c r="AO93" s="586">
        <v>21025</v>
      </c>
      <c r="AP93" s="586">
        <v>255</v>
      </c>
      <c r="AQ93" s="586">
        <v>0</v>
      </c>
      <c r="AR93" s="586">
        <v>0</v>
      </c>
      <c r="AS93" s="586">
        <v>0</v>
      </c>
      <c r="AT93" s="586">
        <v>0</v>
      </c>
      <c r="AU93" s="586">
        <v>1209</v>
      </c>
      <c r="AV93" s="586">
        <v>0</v>
      </c>
      <c r="AW93" s="586">
        <v>0</v>
      </c>
      <c r="AX93" s="586">
        <v>50</v>
      </c>
      <c r="AY93" s="586">
        <v>0</v>
      </c>
      <c r="AZ93" s="586">
        <v>0</v>
      </c>
      <c r="BA93" s="586">
        <v>0</v>
      </c>
      <c r="BB93" s="586">
        <v>0</v>
      </c>
      <c r="BC93" s="586">
        <v>0</v>
      </c>
      <c r="BD93" s="586">
        <v>0</v>
      </c>
      <c r="BE93" s="586">
        <v>0</v>
      </c>
      <c r="BF93" s="586">
        <v>0</v>
      </c>
      <c r="BG93" s="586">
        <v>29</v>
      </c>
      <c r="BH93" s="586">
        <v>0</v>
      </c>
      <c r="BI93" s="586">
        <v>0</v>
      </c>
      <c r="BJ93" s="586">
        <v>0</v>
      </c>
      <c r="BK93" s="586">
        <v>0</v>
      </c>
      <c r="BL93" s="586">
        <v>0</v>
      </c>
      <c r="BM93" s="586">
        <v>0</v>
      </c>
      <c r="BN93" s="586">
        <v>0</v>
      </c>
      <c r="BO93" s="586">
        <v>0</v>
      </c>
      <c r="BP93" s="586">
        <v>0</v>
      </c>
      <c r="BQ93" s="586">
        <v>0</v>
      </c>
      <c r="BR93" s="586">
        <v>0</v>
      </c>
      <c r="BS93" s="586">
        <v>0</v>
      </c>
      <c r="BT93" s="586">
        <v>0</v>
      </c>
      <c r="BU93" s="586">
        <v>0</v>
      </c>
      <c r="BV93" s="586">
        <v>0</v>
      </c>
      <c r="BW93" s="586">
        <v>0</v>
      </c>
      <c r="BX93" s="586">
        <v>0</v>
      </c>
      <c r="BY93" s="586">
        <v>0</v>
      </c>
      <c r="BZ93" s="586">
        <v>0</v>
      </c>
      <c r="CA93" s="586">
        <v>0</v>
      </c>
      <c r="CB93" s="586">
        <v>0</v>
      </c>
      <c r="CC93" s="586">
        <v>0</v>
      </c>
      <c r="CD93" s="586">
        <v>0</v>
      </c>
      <c r="CE93" s="586">
        <v>500</v>
      </c>
      <c r="CF93" s="586">
        <v>0</v>
      </c>
      <c r="CG93" s="586">
        <v>0</v>
      </c>
      <c r="CH93" s="586">
        <v>0</v>
      </c>
      <c r="CI93" s="586">
        <v>0</v>
      </c>
      <c r="CJ93" s="586">
        <v>0</v>
      </c>
      <c r="CK93" s="586">
        <v>0</v>
      </c>
      <c r="CL93" s="586">
        <v>0</v>
      </c>
      <c r="CM93" s="586">
        <v>0</v>
      </c>
      <c r="CN93" s="586">
        <v>0</v>
      </c>
      <c r="CO93" s="586">
        <v>0</v>
      </c>
      <c r="CP93" s="586">
        <v>0</v>
      </c>
      <c r="CQ93" s="586">
        <v>0</v>
      </c>
      <c r="CR93" s="586">
        <v>0</v>
      </c>
      <c r="CS93" s="586">
        <v>0</v>
      </c>
      <c r="CT93" s="586">
        <v>0</v>
      </c>
      <c r="CU93" s="586">
        <v>0</v>
      </c>
      <c r="CV93" s="586">
        <v>0</v>
      </c>
      <c r="CW93" s="586">
        <v>0</v>
      </c>
      <c r="CX93" s="586">
        <v>0</v>
      </c>
      <c r="CY93" s="586">
        <v>0</v>
      </c>
      <c r="CZ93" s="586">
        <v>0</v>
      </c>
      <c r="DA93" s="586">
        <v>0</v>
      </c>
      <c r="DB93" s="586">
        <v>0</v>
      </c>
      <c r="DC93" s="586">
        <v>0</v>
      </c>
      <c r="DD93" s="586">
        <v>0</v>
      </c>
      <c r="DE93" s="586">
        <v>0</v>
      </c>
      <c r="DF93" s="586">
        <v>0</v>
      </c>
      <c r="DG93" s="586">
        <v>0</v>
      </c>
      <c r="DH93" s="586">
        <v>0</v>
      </c>
      <c r="DI93" s="586">
        <v>650</v>
      </c>
      <c r="DJ93" s="586">
        <v>0</v>
      </c>
      <c r="DK93" s="586">
        <v>0</v>
      </c>
      <c r="DL93" s="586">
        <v>0</v>
      </c>
      <c r="DM93" s="586">
        <v>0</v>
      </c>
      <c r="DN93" s="586">
        <v>0</v>
      </c>
      <c r="DO93" s="586">
        <v>3750</v>
      </c>
      <c r="DP93" s="586">
        <v>0</v>
      </c>
      <c r="DQ93" s="586">
        <v>0</v>
      </c>
      <c r="DR93" s="587">
        <v>7746</v>
      </c>
      <c r="DS93" s="587">
        <v>1200</v>
      </c>
      <c r="DT93" s="587">
        <v>3500</v>
      </c>
      <c r="DU93" s="587">
        <v>15372</v>
      </c>
      <c r="DV93" s="587">
        <v>13632</v>
      </c>
      <c r="DW93" s="587">
        <v>29246</v>
      </c>
      <c r="DX93" s="587">
        <v>0</v>
      </c>
      <c r="DY93" s="587">
        <v>7340</v>
      </c>
      <c r="DZ93" s="587"/>
      <c r="EA93" s="587"/>
      <c r="EB93" s="587"/>
      <c r="EC93" s="587"/>
      <c r="ED93" s="587"/>
      <c r="EE93" s="587"/>
      <c r="EF93" s="587"/>
      <c r="EG93" s="587"/>
      <c r="EH93" s="587"/>
      <c r="EI93" s="587"/>
    </row>
    <row r="94" spans="1:139">
      <c r="A94" s="583" t="s">
        <v>2101</v>
      </c>
      <c r="B94" s="586">
        <v>0</v>
      </c>
      <c r="C94" s="586">
        <v>0</v>
      </c>
      <c r="D94" s="586">
        <v>0</v>
      </c>
      <c r="E94" s="586">
        <v>0</v>
      </c>
      <c r="F94" s="586">
        <v>0</v>
      </c>
      <c r="G94" s="586">
        <v>0</v>
      </c>
      <c r="H94" s="586">
        <v>0</v>
      </c>
      <c r="I94" s="586">
        <v>0</v>
      </c>
      <c r="J94" s="586">
        <v>0</v>
      </c>
      <c r="K94" s="586">
        <v>0</v>
      </c>
      <c r="L94" s="586">
        <v>0</v>
      </c>
      <c r="M94" s="586">
        <v>0</v>
      </c>
      <c r="N94" s="586">
        <v>0</v>
      </c>
      <c r="O94" s="586">
        <v>0</v>
      </c>
      <c r="P94" s="586">
        <v>0</v>
      </c>
      <c r="Q94" s="586">
        <v>0</v>
      </c>
      <c r="R94" s="586">
        <v>0</v>
      </c>
      <c r="S94" s="586">
        <v>0</v>
      </c>
      <c r="T94" s="586">
        <v>0</v>
      </c>
      <c r="U94" s="586">
        <v>0</v>
      </c>
      <c r="V94" s="586">
        <v>0</v>
      </c>
      <c r="W94" s="586">
        <v>0</v>
      </c>
      <c r="X94" s="586">
        <v>0</v>
      </c>
      <c r="Y94" s="586">
        <v>0</v>
      </c>
      <c r="Z94" s="586">
        <v>0</v>
      </c>
      <c r="AA94" s="586">
        <v>0</v>
      </c>
      <c r="AB94" s="586">
        <v>0</v>
      </c>
      <c r="AC94" s="586">
        <v>0</v>
      </c>
      <c r="AD94" s="586">
        <v>0</v>
      </c>
      <c r="AE94" s="586">
        <v>0</v>
      </c>
      <c r="AF94" s="586">
        <v>0</v>
      </c>
      <c r="AG94" s="586">
        <v>0</v>
      </c>
      <c r="AH94" s="586">
        <v>0</v>
      </c>
      <c r="AI94" s="586">
        <v>0</v>
      </c>
      <c r="AJ94" s="586">
        <v>0</v>
      </c>
      <c r="AK94" s="586">
        <v>0</v>
      </c>
      <c r="AL94" s="586">
        <v>0</v>
      </c>
      <c r="AM94" s="586">
        <v>0</v>
      </c>
      <c r="AN94" s="586">
        <v>0</v>
      </c>
      <c r="AO94" s="586">
        <v>6053</v>
      </c>
      <c r="AP94" s="586">
        <v>901</v>
      </c>
      <c r="AQ94" s="586">
        <v>0</v>
      </c>
      <c r="AR94" s="586">
        <v>0</v>
      </c>
      <c r="AS94" s="586">
        <v>0</v>
      </c>
      <c r="AT94" s="586">
        <v>0</v>
      </c>
      <c r="AU94" s="586">
        <v>1050</v>
      </c>
      <c r="AV94" s="586">
        <v>0</v>
      </c>
      <c r="AW94" s="586">
        <v>0</v>
      </c>
      <c r="AX94" s="586">
        <v>0</v>
      </c>
      <c r="AY94" s="586">
        <v>0</v>
      </c>
      <c r="AZ94" s="586">
        <v>0</v>
      </c>
      <c r="BA94" s="586">
        <v>0</v>
      </c>
      <c r="BB94" s="586">
        <v>0</v>
      </c>
      <c r="BC94" s="586">
        <v>0</v>
      </c>
      <c r="BD94" s="586">
        <v>0</v>
      </c>
      <c r="BE94" s="586">
        <v>0</v>
      </c>
      <c r="BF94" s="586">
        <v>0</v>
      </c>
      <c r="BG94" s="586">
        <v>0</v>
      </c>
      <c r="BH94" s="586">
        <v>0</v>
      </c>
      <c r="BI94" s="586">
        <v>0</v>
      </c>
      <c r="BJ94" s="586">
        <v>0</v>
      </c>
      <c r="BK94" s="586">
        <v>0</v>
      </c>
      <c r="BL94" s="586">
        <v>0</v>
      </c>
      <c r="BM94" s="586">
        <v>0</v>
      </c>
      <c r="BN94" s="586">
        <v>0</v>
      </c>
      <c r="BO94" s="586">
        <v>0</v>
      </c>
      <c r="BP94" s="586">
        <v>0</v>
      </c>
      <c r="BQ94" s="586">
        <v>0</v>
      </c>
      <c r="BR94" s="586">
        <v>0</v>
      </c>
      <c r="BS94" s="586">
        <v>0</v>
      </c>
      <c r="BT94" s="586">
        <v>0</v>
      </c>
      <c r="BU94" s="586">
        <v>0</v>
      </c>
      <c r="BV94" s="586">
        <v>0</v>
      </c>
      <c r="BW94" s="586">
        <v>0</v>
      </c>
      <c r="BX94" s="586">
        <v>0</v>
      </c>
      <c r="BY94" s="586">
        <v>0</v>
      </c>
      <c r="BZ94" s="586">
        <v>0</v>
      </c>
      <c r="CA94" s="586">
        <v>0</v>
      </c>
      <c r="CB94" s="586">
        <v>0</v>
      </c>
      <c r="CC94" s="586">
        <v>0</v>
      </c>
      <c r="CD94" s="586">
        <v>0</v>
      </c>
      <c r="CE94" s="586">
        <v>857.5</v>
      </c>
      <c r="CF94" s="586">
        <v>0</v>
      </c>
      <c r="CG94" s="586">
        <v>0</v>
      </c>
      <c r="CH94" s="586">
        <v>0</v>
      </c>
      <c r="CI94" s="586">
        <v>0</v>
      </c>
      <c r="CJ94" s="586">
        <v>0</v>
      </c>
      <c r="CK94" s="586">
        <v>0</v>
      </c>
      <c r="CL94" s="586">
        <v>0</v>
      </c>
      <c r="CM94" s="586">
        <v>0</v>
      </c>
      <c r="CN94" s="586">
        <v>0</v>
      </c>
      <c r="CO94" s="586">
        <v>0</v>
      </c>
      <c r="CP94" s="586">
        <v>0</v>
      </c>
      <c r="CQ94" s="586">
        <v>0</v>
      </c>
      <c r="CR94" s="586">
        <v>0</v>
      </c>
      <c r="CS94" s="586">
        <v>0</v>
      </c>
      <c r="CT94" s="586">
        <v>0</v>
      </c>
      <c r="CU94" s="586">
        <v>0</v>
      </c>
      <c r="CV94" s="586">
        <v>0</v>
      </c>
      <c r="CW94" s="586">
        <v>0</v>
      </c>
      <c r="CX94" s="586">
        <v>0</v>
      </c>
      <c r="CY94" s="586">
        <v>0</v>
      </c>
      <c r="CZ94" s="586">
        <v>0</v>
      </c>
      <c r="DA94" s="586">
        <v>0</v>
      </c>
      <c r="DB94" s="586">
        <v>0</v>
      </c>
      <c r="DC94" s="586">
        <v>0</v>
      </c>
      <c r="DD94" s="586">
        <v>0</v>
      </c>
      <c r="DE94" s="586">
        <v>0</v>
      </c>
      <c r="DF94" s="586">
        <v>0</v>
      </c>
      <c r="DG94" s="586">
        <v>0</v>
      </c>
      <c r="DH94" s="586">
        <v>0</v>
      </c>
      <c r="DI94" s="586">
        <v>197</v>
      </c>
      <c r="DJ94" s="586">
        <v>0</v>
      </c>
      <c r="DK94" s="586">
        <v>0</v>
      </c>
      <c r="DL94" s="586">
        <v>0</v>
      </c>
      <c r="DM94" s="586">
        <v>0</v>
      </c>
      <c r="DN94" s="586">
        <v>0</v>
      </c>
      <c r="DO94" s="586">
        <v>926.7</v>
      </c>
      <c r="DP94" s="586">
        <v>0</v>
      </c>
      <c r="DQ94" s="586">
        <v>0</v>
      </c>
      <c r="DR94" s="587">
        <v>901</v>
      </c>
      <c r="DS94" s="587">
        <v>1514.4</v>
      </c>
      <c r="DT94" s="587">
        <v>4898.1000000000004</v>
      </c>
      <c r="DU94" s="587">
        <v>2671.6</v>
      </c>
      <c r="DV94" s="587">
        <v>2671.6</v>
      </c>
      <c r="DW94" s="587">
        <v>-1124.7641100000001</v>
      </c>
      <c r="DX94" s="587">
        <v>0</v>
      </c>
      <c r="DY94" s="587">
        <v>0</v>
      </c>
      <c r="DZ94" s="587"/>
      <c r="EA94" s="587"/>
      <c r="EB94" s="587"/>
      <c r="EC94" s="587"/>
      <c r="ED94" s="587"/>
      <c r="EE94" s="587"/>
      <c r="EF94" s="587"/>
      <c r="EG94" s="587"/>
      <c r="EH94" s="587"/>
      <c r="EI94" s="587"/>
    </row>
    <row r="95" spans="1:139">
      <c r="A95" s="583" t="s">
        <v>2110</v>
      </c>
      <c r="B95" s="586">
        <v>0</v>
      </c>
      <c r="C95" s="586">
        <v>0</v>
      </c>
      <c r="D95" s="586">
        <v>0</v>
      </c>
      <c r="E95" s="586">
        <v>0</v>
      </c>
      <c r="F95" s="586">
        <v>0</v>
      </c>
      <c r="G95" s="586">
        <v>0</v>
      </c>
      <c r="H95" s="586">
        <v>0</v>
      </c>
      <c r="I95" s="586">
        <v>0</v>
      </c>
      <c r="J95" s="586">
        <v>0</v>
      </c>
      <c r="K95" s="586">
        <v>0</v>
      </c>
      <c r="L95" s="586">
        <v>0</v>
      </c>
      <c r="M95" s="586">
        <v>0</v>
      </c>
      <c r="N95" s="586">
        <v>1579</v>
      </c>
      <c r="O95" s="586">
        <v>1500</v>
      </c>
      <c r="P95" s="586">
        <v>0</v>
      </c>
      <c r="Q95" s="586">
        <v>831</v>
      </c>
      <c r="R95" s="586">
        <v>0</v>
      </c>
      <c r="S95" s="586">
        <v>0</v>
      </c>
      <c r="T95" s="586">
        <v>0</v>
      </c>
      <c r="U95" s="586">
        <v>0</v>
      </c>
      <c r="V95" s="586">
        <v>0</v>
      </c>
      <c r="W95" s="586">
        <v>0</v>
      </c>
      <c r="X95" s="586">
        <v>9629</v>
      </c>
      <c r="Y95" s="586">
        <v>0</v>
      </c>
      <c r="Z95" s="586">
        <v>0</v>
      </c>
      <c r="AA95" s="586">
        <v>0</v>
      </c>
      <c r="AB95" s="586">
        <v>0</v>
      </c>
      <c r="AC95" s="586">
        <v>0</v>
      </c>
      <c r="AD95" s="586">
        <v>0</v>
      </c>
      <c r="AE95" s="586">
        <v>0</v>
      </c>
      <c r="AF95" s="586">
        <v>0</v>
      </c>
      <c r="AG95" s="586">
        <v>0</v>
      </c>
      <c r="AH95" s="586">
        <v>0</v>
      </c>
      <c r="AI95" s="586">
        <v>0</v>
      </c>
      <c r="AJ95" s="586">
        <v>0</v>
      </c>
      <c r="AK95" s="586">
        <v>0</v>
      </c>
      <c r="AL95" s="586">
        <v>0</v>
      </c>
      <c r="AM95" s="586">
        <v>0</v>
      </c>
      <c r="AN95" s="586">
        <v>0</v>
      </c>
      <c r="AO95" s="586">
        <v>4821</v>
      </c>
      <c r="AP95" s="586">
        <v>3359</v>
      </c>
      <c r="AQ95" s="586">
        <v>200</v>
      </c>
      <c r="AR95" s="586">
        <v>617</v>
      </c>
      <c r="AS95" s="586">
        <v>0</v>
      </c>
      <c r="AT95" s="586">
        <v>0</v>
      </c>
      <c r="AU95" s="586">
        <v>4225</v>
      </c>
      <c r="AV95" s="586">
        <v>820</v>
      </c>
      <c r="AW95" s="586">
        <v>0</v>
      </c>
      <c r="AX95" s="586">
        <v>63</v>
      </c>
      <c r="AY95" s="586">
        <v>0</v>
      </c>
      <c r="AZ95" s="586">
        <v>0</v>
      </c>
      <c r="BA95" s="586">
        <v>0</v>
      </c>
      <c r="BB95" s="586">
        <v>0</v>
      </c>
      <c r="BC95" s="586">
        <v>0</v>
      </c>
      <c r="BD95" s="586">
        <v>0</v>
      </c>
      <c r="BE95" s="586">
        <v>0</v>
      </c>
      <c r="BF95" s="586">
        <v>0</v>
      </c>
      <c r="BG95" s="586">
        <v>483</v>
      </c>
      <c r="BH95" s="586">
        <v>0</v>
      </c>
      <c r="BI95" s="586">
        <v>0</v>
      </c>
      <c r="BJ95" s="586">
        <v>0</v>
      </c>
      <c r="BK95" s="586">
        <v>0</v>
      </c>
      <c r="BL95" s="586">
        <v>0</v>
      </c>
      <c r="BM95" s="586">
        <v>144</v>
      </c>
      <c r="BN95" s="586">
        <v>0</v>
      </c>
      <c r="BO95" s="586">
        <v>0</v>
      </c>
      <c r="BP95" s="586">
        <v>0</v>
      </c>
      <c r="BQ95" s="586">
        <v>289</v>
      </c>
      <c r="BR95" s="586">
        <v>0</v>
      </c>
      <c r="BS95" s="586">
        <v>0</v>
      </c>
      <c r="BT95" s="586">
        <v>0</v>
      </c>
      <c r="BU95" s="586">
        <v>0</v>
      </c>
      <c r="BV95" s="586">
        <v>122</v>
      </c>
      <c r="BW95" s="586">
        <v>0</v>
      </c>
      <c r="BX95" s="586">
        <v>0</v>
      </c>
      <c r="BY95" s="586">
        <v>0</v>
      </c>
      <c r="BZ95" s="586">
        <v>0</v>
      </c>
      <c r="CA95" s="586">
        <v>0</v>
      </c>
      <c r="CB95" s="586">
        <v>1118</v>
      </c>
      <c r="CC95" s="586">
        <v>0</v>
      </c>
      <c r="CD95" s="586">
        <v>0</v>
      </c>
      <c r="CE95" s="586">
        <v>380</v>
      </c>
      <c r="CF95" s="586">
        <v>0</v>
      </c>
      <c r="CG95" s="586">
        <v>0</v>
      </c>
      <c r="CH95" s="586">
        <v>0</v>
      </c>
      <c r="CI95" s="586">
        <v>0</v>
      </c>
      <c r="CJ95" s="586">
        <v>0</v>
      </c>
      <c r="CK95" s="586">
        <v>470</v>
      </c>
      <c r="CL95" s="586">
        <v>0</v>
      </c>
      <c r="CM95" s="586">
        <v>0</v>
      </c>
      <c r="CN95" s="586">
        <v>1465</v>
      </c>
      <c r="CO95" s="586">
        <v>0</v>
      </c>
      <c r="CP95" s="586">
        <v>0</v>
      </c>
      <c r="CQ95" s="586">
        <v>0</v>
      </c>
      <c r="CR95" s="586">
        <v>0</v>
      </c>
      <c r="CS95" s="586">
        <v>0</v>
      </c>
      <c r="CT95" s="586">
        <v>0</v>
      </c>
      <c r="CU95" s="586">
        <v>0</v>
      </c>
      <c r="CV95" s="586">
        <v>0</v>
      </c>
      <c r="CW95" s="586">
        <v>1135</v>
      </c>
      <c r="CX95" s="586">
        <v>2</v>
      </c>
      <c r="CY95" s="586">
        <v>0</v>
      </c>
      <c r="CZ95" s="586">
        <v>0</v>
      </c>
      <c r="DA95" s="586">
        <v>0</v>
      </c>
      <c r="DB95" s="586">
        <v>0</v>
      </c>
      <c r="DC95" s="586">
        <v>0</v>
      </c>
      <c r="DD95" s="586">
        <v>0</v>
      </c>
      <c r="DE95" s="586">
        <v>0</v>
      </c>
      <c r="DF95" s="586">
        <v>0</v>
      </c>
      <c r="DG95" s="586">
        <v>0</v>
      </c>
      <c r="DH95" s="586">
        <v>0</v>
      </c>
      <c r="DI95" s="586">
        <v>1741</v>
      </c>
      <c r="DJ95" s="586">
        <v>5</v>
      </c>
      <c r="DK95" s="586">
        <v>0</v>
      </c>
      <c r="DL95" s="586">
        <v>2950</v>
      </c>
      <c r="DM95" s="586">
        <v>0</v>
      </c>
      <c r="DN95" s="586">
        <v>0</v>
      </c>
      <c r="DO95" s="586">
        <v>49</v>
      </c>
      <c r="DP95" s="586">
        <v>0</v>
      </c>
      <c r="DQ95" s="586">
        <v>0</v>
      </c>
      <c r="DR95" s="587">
        <v>19875</v>
      </c>
      <c r="DS95" s="587">
        <v>200</v>
      </c>
      <c r="DT95" s="587">
        <v>1285</v>
      </c>
      <c r="DU95" s="587">
        <v>16437</v>
      </c>
      <c r="DV95" s="587">
        <v>14386</v>
      </c>
      <c r="DW95" s="587">
        <v>46261</v>
      </c>
      <c r="DX95" s="587">
        <v>0</v>
      </c>
      <c r="DY95" s="587">
        <v>-8800</v>
      </c>
      <c r="DZ95" s="587"/>
      <c r="EA95" s="587"/>
      <c r="EB95" s="587"/>
      <c r="EC95" s="587"/>
      <c r="ED95" s="587"/>
      <c r="EE95" s="587"/>
      <c r="EF95" s="587"/>
      <c r="EG95" s="587"/>
      <c r="EH95" s="587"/>
      <c r="EI95" s="587"/>
    </row>
    <row r="96" spans="1:139">
      <c r="A96" s="583" t="s">
        <v>2149</v>
      </c>
      <c r="B96" s="586">
        <v>0</v>
      </c>
      <c r="C96" s="586">
        <v>0</v>
      </c>
      <c r="D96" s="586">
        <v>0</v>
      </c>
      <c r="E96" s="586">
        <v>0</v>
      </c>
      <c r="F96" s="586">
        <v>0</v>
      </c>
      <c r="G96" s="586">
        <v>0</v>
      </c>
      <c r="H96" s="586">
        <v>0</v>
      </c>
      <c r="I96" s="586">
        <v>0</v>
      </c>
      <c r="J96" s="586">
        <v>0</v>
      </c>
      <c r="K96" s="586">
        <v>0</v>
      </c>
      <c r="L96" s="586">
        <v>0</v>
      </c>
      <c r="M96" s="586">
        <v>0</v>
      </c>
      <c r="N96" s="586">
        <v>6800</v>
      </c>
      <c r="O96" s="586">
        <v>2500</v>
      </c>
      <c r="P96" s="586">
        <v>0</v>
      </c>
      <c r="Q96" s="586">
        <v>510</v>
      </c>
      <c r="R96" s="586">
        <v>0</v>
      </c>
      <c r="S96" s="586">
        <v>0</v>
      </c>
      <c r="T96" s="586">
        <v>0</v>
      </c>
      <c r="U96" s="586">
        <v>0</v>
      </c>
      <c r="V96" s="586">
        <v>0</v>
      </c>
      <c r="W96" s="586">
        <v>0</v>
      </c>
      <c r="X96" s="586">
        <v>0</v>
      </c>
      <c r="Y96" s="586">
        <v>0</v>
      </c>
      <c r="Z96" s="586">
        <v>0</v>
      </c>
      <c r="AA96" s="586">
        <v>0</v>
      </c>
      <c r="AB96" s="586">
        <v>0</v>
      </c>
      <c r="AC96" s="586">
        <v>0</v>
      </c>
      <c r="AD96" s="586">
        <v>0</v>
      </c>
      <c r="AE96" s="586">
        <v>0</v>
      </c>
      <c r="AF96" s="586">
        <v>0</v>
      </c>
      <c r="AG96" s="586">
        <v>0</v>
      </c>
      <c r="AH96" s="586">
        <v>0</v>
      </c>
      <c r="AI96" s="586">
        <v>0</v>
      </c>
      <c r="AJ96" s="586">
        <v>0</v>
      </c>
      <c r="AK96" s="586">
        <v>0</v>
      </c>
      <c r="AL96" s="586">
        <v>0</v>
      </c>
      <c r="AM96" s="586">
        <v>0</v>
      </c>
      <c r="AN96" s="586">
        <v>0</v>
      </c>
      <c r="AO96" s="586">
        <v>25886</v>
      </c>
      <c r="AP96" s="586">
        <v>1452.105</v>
      </c>
      <c r="AQ96" s="586">
        <v>0</v>
      </c>
      <c r="AR96" s="586">
        <v>1244.25</v>
      </c>
      <c r="AS96" s="586">
        <v>0</v>
      </c>
      <c r="AT96" s="586">
        <v>0</v>
      </c>
      <c r="AU96" s="586">
        <v>0</v>
      </c>
      <c r="AV96" s="586">
        <v>0</v>
      </c>
      <c r="AW96" s="586">
        <v>0</v>
      </c>
      <c r="AX96" s="586">
        <v>5620.52</v>
      </c>
      <c r="AY96" s="586">
        <v>0</v>
      </c>
      <c r="AZ96" s="586">
        <v>0</v>
      </c>
      <c r="BA96" s="586">
        <v>771.16</v>
      </c>
      <c r="BB96" s="586">
        <v>0</v>
      </c>
      <c r="BC96" s="586">
        <v>0</v>
      </c>
      <c r="BD96" s="586">
        <v>0</v>
      </c>
      <c r="BE96" s="586">
        <v>0</v>
      </c>
      <c r="BF96" s="586">
        <v>0</v>
      </c>
      <c r="BG96" s="586">
        <v>0</v>
      </c>
      <c r="BH96" s="586">
        <v>0</v>
      </c>
      <c r="BI96" s="586">
        <v>0</v>
      </c>
      <c r="BJ96" s="586">
        <v>0</v>
      </c>
      <c r="BK96" s="586">
        <v>0</v>
      </c>
      <c r="BL96" s="586">
        <v>0</v>
      </c>
      <c r="BM96" s="586">
        <v>0</v>
      </c>
      <c r="BN96" s="586">
        <v>0</v>
      </c>
      <c r="BO96" s="586">
        <v>0</v>
      </c>
      <c r="BP96" s="586">
        <v>0</v>
      </c>
      <c r="BQ96" s="586">
        <v>0</v>
      </c>
      <c r="BR96" s="586">
        <v>0</v>
      </c>
      <c r="BS96" s="586">
        <v>0</v>
      </c>
      <c r="BT96" s="586">
        <v>0</v>
      </c>
      <c r="BU96" s="586">
        <v>0</v>
      </c>
      <c r="BV96" s="586">
        <v>0</v>
      </c>
      <c r="BW96" s="586">
        <v>0</v>
      </c>
      <c r="BX96" s="586">
        <v>0</v>
      </c>
      <c r="BY96" s="586">
        <v>0</v>
      </c>
      <c r="BZ96" s="586">
        <v>0</v>
      </c>
      <c r="CA96" s="586">
        <v>0</v>
      </c>
      <c r="CB96" s="586">
        <v>20</v>
      </c>
      <c r="CC96" s="586">
        <v>0</v>
      </c>
      <c r="CD96" s="586">
        <v>0</v>
      </c>
      <c r="CE96" s="586">
        <v>8830.42</v>
      </c>
      <c r="CF96" s="586">
        <v>0</v>
      </c>
      <c r="CG96" s="586">
        <v>0</v>
      </c>
      <c r="CH96" s="586">
        <v>10</v>
      </c>
      <c r="CI96" s="586">
        <v>0</v>
      </c>
      <c r="CJ96" s="586">
        <v>0</v>
      </c>
      <c r="CK96" s="586">
        <v>0</v>
      </c>
      <c r="CL96" s="586">
        <v>0</v>
      </c>
      <c r="CM96" s="586">
        <v>0</v>
      </c>
      <c r="CN96" s="586">
        <v>0</v>
      </c>
      <c r="CO96" s="586">
        <v>0</v>
      </c>
      <c r="CP96" s="586">
        <v>0</v>
      </c>
      <c r="CQ96" s="586">
        <v>0</v>
      </c>
      <c r="CR96" s="586">
        <v>0</v>
      </c>
      <c r="CS96" s="586">
        <v>0</v>
      </c>
      <c r="CT96" s="586">
        <v>0</v>
      </c>
      <c r="CU96" s="586">
        <v>0</v>
      </c>
      <c r="CV96" s="586">
        <v>0</v>
      </c>
      <c r="CW96" s="586">
        <v>476.08</v>
      </c>
      <c r="CX96" s="586">
        <v>0</v>
      </c>
      <c r="CY96" s="586">
        <v>0</v>
      </c>
      <c r="CZ96" s="586">
        <v>1185.3800000000001</v>
      </c>
      <c r="DA96" s="586">
        <v>0</v>
      </c>
      <c r="DB96" s="586">
        <v>0</v>
      </c>
      <c r="DC96" s="586">
        <v>0</v>
      </c>
      <c r="DD96" s="586">
        <v>0</v>
      </c>
      <c r="DE96" s="586">
        <v>0</v>
      </c>
      <c r="DF96" s="586">
        <v>0</v>
      </c>
      <c r="DG96" s="586">
        <v>0</v>
      </c>
      <c r="DH96" s="586">
        <v>0</v>
      </c>
      <c r="DI96" s="586">
        <v>5270.39</v>
      </c>
      <c r="DJ96" s="586">
        <v>0</v>
      </c>
      <c r="DK96" s="586">
        <v>0</v>
      </c>
      <c r="DL96" s="586">
        <v>1053.2003299999999</v>
      </c>
      <c r="DM96" s="586">
        <v>0</v>
      </c>
      <c r="DN96" s="586">
        <v>0</v>
      </c>
      <c r="DO96" s="586">
        <v>0</v>
      </c>
      <c r="DP96" s="586">
        <v>0</v>
      </c>
      <c r="DQ96" s="586">
        <v>0</v>
      </c>
      <c r="DR96" s="587">
        <v>16651.145</v>
      </c>
      <c r="DS96" s="587">
        <v>3600</v>
      </c>
      <c r="DT96" s="587">
        <v>7074</v>
      </c>
      <c r="DU96" s="587">
        <v>34304.36</v>
      </c>
      <c r="DV96" s="587">
        <v>32081.360000000001</v>
      </c>
      <c r="DW96" s="587">
        <v>108919</v>
      </c>
      <c r="DX96" s="587">
        <v>0</v>
      </c>
      <c r="DY96" s="587">
        <v>0</v>
      </c>
      <c r="DZ96" s="587"/>
      <c r="EA96" s="587"/>
      <c r="EB96" s="587"/>
      <c r="EC96" s="587"/>
      <c r="ED96" s="587"/>
      <c r="EE96" s="587"/>
      <c r="EF96" s="587"/>
      <c r="EG96" s="587"/>
      <c r="EH96" s="587"/>
      <c r="EI96" s="587"/>
    </row>
    <row r="97" spans="1:139">
      <c r="A97" s="583" t="s">
        <v>2295</v>
      </c>
      <c r="B97" s="586">
        <v>0</v>
      </c>
      <c r="C97" s="586">
        <v>0</v>
      </c>
      <c r="D97" s="586">
        <v>0</v>
      </c>
      <c r="E97" s="586">
        <v>0</v>
      </c>
      <c r="F97" s="586">
        <v>0</v>
      </c>
      <c r="G97" s="586">
        <v>0</v>
      </c>
      <c r="H97" s="586">
        <v>0</v>
      </c>
      <c r="I97" s="586">
        <v>0</v>
      </c>
      <c r="J97" s="586">
        <v>0</v>
      </c>
      <c r="K97" s="586">
        <v>0</v>
      </c>
      <c r="L97" s="586">
        <v>0</v>
      </c>
      <c r="M97" s="586">
        <v>0</v>
      </c>
      <c r="N97" s="586">
        <v>0</v>
      </c>
      <c r="O97" s="586">
        <v>0</v>
      </c>
      <c r="P97" s="586">
        <v>0</v>
      </c>
      <c r="Q97" s="586">
        <v>125</v>
      </c>
      <c r="R97" s="586">
        <v>0</v>
      </c>
      <c r="S97" s="586">
        <v>0</v>
      </c>
      <c r="T97" s="586">
        <v>0</v>
      </c>
      <c r="U97" s="586">
        <v>0</v>
      </c>
      <c r="V97" s="586">
        <v>0</v>
      </c>
      <c r="W97" s="586">
        <v>0</v>
      </c>
      <c r="X97" s="586">
        <v>0</v>
      </c>
      <c r="Y97" s="586">
        <v>0</v>
      </c>
      <c r="Z97" s="586">
        <v>3900</v>
      </c>
      <c r="AA97" s="586">
        <v>0</v>
      </c>
      <c r="AB97" s="586">
        <v>0</v>
      </c>
      <c r="AC97" s="586">
        <v>0</v>
      </c>
      <c r="AD97" s="586">
        <v>0</v>
      </c>
      <c r="AE97" s="586">
        <v>0</v>
      </c>
      <c r="AF97" s="586">
        <v>0</v>
      </c>
      <c r="AG97" s="586">
        <v>0</v>
      </c>
      <c r="AH97" s="586">
        <v>0</v>
      </c>
      <c r="AI97" s="586">
        <v>0</v>
      </c>
      <c r="AJ97" s="586">
        <v>0</v>
      </c>
      <c r="AK97" s="586">
        <v>0</v>
      </c>
      <c r="AL97" s="586">
        <v>0</v>
      </c>
      <c r="AM97" s="586">
        <v>0</v>
      </c>
      <c r="AN97" s="586">
        <v>0</v>
      </c>
      <c r="AO97" s="586">
        <v>38262</v>
      </c>
      <c r="AP97" s="586">
        <v>1167</v>
      </c>
      <c r="AQ97" s="586">
        <v>775</v>
      </c>
      <c r="AR97" s="586">
        <v>0</v>
      </c>
      <c r="AS97" s="586">
        <v>0</v>
      </c>
      <c r="AT97" s="586">
        <v>0</v>
      </c>
      <c r="AU97" s="586">
        <v>10488</v>
      </c>
      <c r="AV97" s="586">
        <v>0</v>
      </c>
      <c r="AW97" s="586">
        <v>2030</v>
      </c>
      <c r="AX97" s="586">
        <v>30</v>
      </c>
      <c r="AY97" s="586">
        <v>0</v>
      </c>
      <c r="AZ97" s="586">
        <v>0</v>
      </c>
      <c r="BA97" s="586">
        <v>0</v>
      </c>
      <c r="BB97" s="586">
        <v>0</v>
      </c>
      <c r="BC97" s="586">
        <v>0</v>
      </c>
      <c r="BD97" s="586">
        <v>0</v>
      </c>
      <c r="BE97" s="586">
        <v>0</v>
      </c>
      <c r="BF97" s="586">
        <v>0</v>
      </c>
      <c r="BG97" s="586">
        <v>0</v>
      </c>
      <c r="BH97" s="586">
        <v>0</v>
      </c>
      <c r="BI97" s="586">
        <v>0</v>
      </c>
      <c r="BJ97" s="586">
        <v>0</v>
      </c>
      <c r="BK97" s="586">
        <v>0</v>
      </c>
      <c r="BL97" s="586">
        <v>0</v>
      </c>
      <c r="BM97" s="586">
        <v>24</v>
      </c>
      <c r="BN97" s="586">
        <v>0</v>
      </c>
      <c r="BO97" s="586">
        <v>0</v>
      </c>
      <c r="BP97" s="586">
        <v>0</v>
      </c>
      <c r="BQ97" s="586">
        <v>0</v>
      </c>
      <c r="BR97" s="586">
        <v>0</v>
      </c>
      <c r="BS97" s="586">
        <v>0</v>
      </c>
      <c r="BT97" s="586">
        <v>0</v>
      </c>
      <c r="BU97" s="586">
        <v>0</v>
      </c>
      <c r="BV97" s="586">
        <v>0</v>
      </c>
      <c r="BW97" s="586">
        <v>0</v>
      </c>
      <c r="BX97" s="586">
        <v>0</v>
      </c>
      <c r="BY97" s="586">
        <v>0</v>
      </c>
      <c r="BZ97" s="586">
        <v>0</v>
      </c>
      <c r="CA97" s="586">
        <v>0</v>
      </c>
      <c r="CB97" s="586">
        <v>0</v>
      </c>
      <c r="CC97" s="586">
        <v>0</v>
      </c>
      <c r="CD97" s="586">
        <v>0</v>
      </c>
      <c r="CE97" s="586">
        <v>1300</v>
      </c>
      <c r="CF97" s="586">
        <v>0</v>
      </c>
      <c r="CG97" s="586">
        <v>0</v>
      </c>
      <c r="CH97" s="586">
        <v>0</v>
      </c>
      <c r="CI97" s="586">
        <v>0</v>
      </c>
      <c r="CJ97" s="586">
        <v>0</v>
      </c>
      <c r="CK97" s="586">
        <v>0</v>
      </c>
      <c r="CL97" s="586">
        <v>0</v>
      </c>
      <c r="CM97" s="586">
        <v>0</v>
      </c>
      <c r="CN97" s="586">
        <v>0</v>
      </c>
      <c r="CO97" s="586">
        <v>0</v>
      </c>
      <c r="CP97" s="586">
        <v>0</v>
      </c>
      <c r="CQ97" s="586">
        <v>0</v>
      </c>
      <c r="CR97" s="586">
        <v>0</v>
      </c>
      <c r="CS97" s="586">
        <v>0</v>
      </c>
      <c r="CT97" s="586">
        <v>0</v>
      </c>
      <c r="CU97" s="586">
        <v>0</v>
      </c>
      <c r="CV97" s="586">
        <v>0</v>
      </c>
      <c r="CW97" s="586">
        <v>0</v>
      </c>
      <c r="CX97" s="586">
        <v>0</v>
      </c>
      <c r="CY97" s="586">
        <v>0</v>
      </c>
      <c r="CZ97" s="586">
        <v>0</v>
      </c>
      <c r="DA97" s="586">
        <v>0</v>
      </c>
      <c r="DB97" s="586">
        <v>0</v>
      </c>
      <c r="DC97" s="586">
        <v>0</v>
      </c>
      <c r="DD97" s="586">
        <v>0</v>
      </c>
      <c r="DE97" s="586">
        <v>0</v>
      </c>
      <c r="DF97" s="586">
        <v>0</v>
      </c>
      <c r="DG97" s="586">
        <v>0</v>
      </c>
      <c r="DH97" s="586">
        <v>0</v>
      </c>
      <c r="DI97" s="586">
        <v>1272</v>
      </c>
      <c r="DJ97" s="586">
        <v>0</v>
      </c>
      <c r="DK97" s="586">
        <v>0</v>
      </c>
      <c r="DL97" s="586">
        <v>11050</v>
      </c>
      <c r="DM97" s="586">
        <v>11030</v>
      </c>
      <c r="DN97" s="586">
        <v>0</v>
      </c>
      <c r="DO97" s="586">
        <v>0</v>
      </c>
      <c r="DP97" s="586">
        <v>0</v>
      </c>
      <c r="DQ97" s="586">
        <v>0</v>
      </c>
      <c r="DR97" s="587">
        <v>2965</v>
      </c>
      <c r="DS97" s="587">
        <v>8676</v>
      </c>
      <c r="DT97" s="587">
        <v>13016</v>
      </c>
      <c r="DU97" s="587">
        <v>53991</v>
      </c>
      <c r="DV97" s="587">
        <v>51493</v>
      </c>
      <c r="DW97" s="587">
        <v>-5200</v>
      </c>
      <c r="DX97" s="587">
        <v>0</v>
      </c>
      <c r="DY97" s="587">
        <v>0</v>
      </c>
      <c r="DZ97" s="587"/>
      <c r="EA97" s="587"/>
      <c r="EB97" s="587"/>
      <c r="EC97" s="587"/>
      <c r="ED97" s="587"/>
      <c r="EE97" s="587"/>
      <c r="EF97" s="587"/>
      <c r="EG97" s="587"/>
      <c r="EH97" s="587"/>
      <c r="EI97" s="587"/>
    </row>
    <row r="98" spans="1:139">
      <c r="A98" s="583" t="s">
        <v>2394</v>
      </c>
      <c r="B98" s="586">
        <v>0</v>
      </c>
      <c r="C98" s="586">
        <v>0</v>
      </c>
      <c r="D98" s="586">
        <v>0</v>
      </c>
      <c r="E98" s="586">
        <v>0</v>
      </c>
      <c r="F98" s="586">
        <v>0</v>
      </c>
      <c r="G98" s="586">
        <v>0</v>
      </c>
      <c r="H98" s="586">
        <v>0</v>
      </c>
      <c r="I98" s="586">
        <v>0</v>
      </c>
      <c r="J98" s="586">
        <v>0</v>
      </c>
      <c r="K98" s="586">
        <v>0</v>
      </c>
      <c r="L98" s="586">
        <v>0</v>
      </c>
      <c r="M98" s="586">
        <v>0</v>
      </c>
      <c r="N98" s="586">
        <v>215</v>
      </c>
      <c r="O98" s="586">
        <v>0</v>
      </c>
      <c r="P98" s="586">
        <v>0</v>
      </c>
      <c r="Q98" s="586">
        <v>800</v>
      </c>
      <c r="R98" s="586">
        <v>0</v>
      </c>
      <c r="S98" s="586">
        <v>0</v>
      </c>
      <c r="T98" s="586">
        <v>0</v>
      </c>
      <c r="U98" s="586">
        <v>0</v>
      </c>
      <c r="V98" s="586">
        <v>0</v>
      </c>
      <c r="W98" s="586">
        <v>0</v>
      </c>
      <c r="X98" s="586">
        <v>0</v>
      </c>
      <c r="Y98" s="586">
        <v>0</v>
      </c>
      <c r="Z98" s="586">
        <v>0</v>
      </c>
      <c r="AA98" s="586">
        <v>0</v>
      </c>
      <c r="AB98" s="586">
        <v>0</v>
      </c>
      <c r="AC98" s="586">
        <v>0</v>
      </c>
      <c r="AD98" s="586">
        <v>0</v>
      </c>
      <c r="AE98" s="586">
        <v>0</v>
      </c>
      <c r="AF98" s="586">
        <v>0</v>
      </c>
      <c r="AG98" s="586">
        <v>0</v>
      </c>
      <c r="AH98" s="586">
        <v>0</v>
      </c>
      <c r="AI98" s="586">
        <v>0</v>
      </c>
      <c r="AJ98" s="586">
        <v>0</v>
      </c>
      <c r="AK98" s="586">
        <v>0</v>
      </c>
      <c r="AL98" s="586">
        <v>0</v>
      </c>
      <c r="AM98" s="586">
        <v>0</v>
      </c>
      <c r="AN98" s="586">
        <v>0</v>
      </c>
      <c r="AO98" s="586">
        <v>75236</v>
      </c>
      <c r="AP98" s="586">
        <v>1003</v>
      </c>
      <c r="AQ98" s="586">
        <v>13212</v>
      </c>
      <c r="AR98" s="586">
        <v>1009</v>
      </c>
      <c r="AS98" s="586">
        <v>0</v>
      </c>
      <c r="AT98" s="586">
        <v>0</v>
      </c>
      <c r="AU98" s="586">
        <v>312</v>
      </c>
      <c r="AV98" s="586">
        <v>0</v>
      </c>
      <c r="AW98" s="586">
        <v>0</v>
      </c>
      <c r="AX98" s="586">
        <v>96</v>
      </c>
      <c r="AY98" s="586">
        <v>0</v>
      </c>
      <c r="AZ98" s="586">
        <v>0</v>
      </c>
      <c r="BA98" s="586">
        <v>0</v>
      </c>
      <c r="BB98" s="586">
        <v>0</v>
      </c>
      <c r="BC98" s="586">
        <v>0</v>
      </c>
      <c r="BD98" s="586">
        <v>0</v>
      </c>
      <c r="BE98" s="586">
        <v>0</v>
      </c>
      <c r="BF98" s="586">
        <v>0</v>
      </c>
      <c r="BG98" s="586">
        <v>0</v>
      </c>
      <c r="BH98" s="586">
        <v>0</v>
      </c>
      <c r="BI98" s="586">
        <v>0</v>
      </c>
      <c r="BJ98" s="586">
        <v>0</v>
      </c>
      <c r="BK98" s="586">
        <v>0</v>
      </c>
      <c r="BL98" s="586">
        <v>0</v>
      </c>
      <c r="BM98" s="586">
        <v>100</v>
      </c>
      <c r="BN98" s="586">
        <v>0</v>
      </c>
      <c r="BO98" s="586">
        <v>0</v>
      </c>
      <c r="BP98" s="586">
        <v>220</v>
      </c>
      <c r="BQ98" s="586">
        <v>0</v>
      </c>
      <c r="BR98" s="586">
        <v>0</v>
      </c>
      <c r="BS98" s="586">
        <v>0</v>
      </c>
      <c r="BT98" s="586">
        <v>0</v>
      </c>
      <c r="BU98" s="586">
        <v>0</v>
      </c>
      <c r="BV98" s="586">
        <v>0</v>
      </c>
      <c r="BW98" s="586">
        <v>0</v>
      </c>
      <c r="BX98" s="586">
        <v>0</v>
      </c>
      <c r="BY98" s="586">
        <v>0</v>
      </c>
      <c r="BZ98" s="586">
        <v>0</v>
      </c>
      <c r="CA98" s="586">
        <v>0</v>
      </c>
      <c r="CB98" s="586">
        <v>0</v>
      </c>
      <c r="CC98" s="586">
        <v>0</v>
      </c>
      <c r="CD98" s="586">
        <v>0</v>
      </c>
      <c r="CE98" s="586">
        <v>250</v>
      </c>
      <c r="CF98" s="586">
        <v>0</v>
      </c>
      <c r="CG98" s="586">
        <v>0</v>
      </c>
      <c r="CH98" s="586">
        <v>0</v>
      </c>
      <c r="CI98" s="586">
        <v>0</v>
      </c>
      <c r="CJ98" s="586">
        <v>0</v>
      </c>
      <c r="CK98" s="586">
        <v>0</v>
      </c>
      <c r="CL98" s="586">
        <v>0</v>
      </c>
      <c r="CM98" s="586">
        <v>0</v>
      </c>
      <c r="CN98" s="586">
        <v>0</v>
      </c>
      <c r="CO98" s="586">
        <v>0</v>
      </c>
      <c r="CP98" s="586">
        <v>0</v>
      </c>
      <c r="CQ98" s="586">
        <v>0</v>
      </c>
      <c r="CR98" s="586">
        <v>0</v>
      </c>
      <c r="CS98" s="586">
        <v>0</v>
      </c>
      <c r="CT98" s="586">
        <v>0</v>
      </c>
      <c r="CU98" s="586">
        <v>0</v>
      </c>
      <c r="CV98" s="586">
        <v>0</v>
      </c>
      <c r="CW98" s="586">
        <v>33662</v>
      </c>
      <c r="CX98" s="586">
        <v>0</v>
      </c>
      <c r="CY98" s="586">
        <v>0</v>
      </c>
      <c r="CZ98" s="586">
        <v>0</v>
      </c>
      <c r="DA98" s="586">
        <v>0</v>
      </c>
      <c r="DB98" s="586">
        <v>0</v>
      </c>
      <c r="DC98" s="586">
        <v>0</v>
      </c>
      <c r="DD98" s="586">
        <v>0</v>
      </c>
      <c r="DE98" s="586">
        <v>0</v>
      </c>
      <c r="DF98" s="586">
        <v>0</v>
      </c>
      <c r="DG98" s="586">
        <v>0</v>
      </c>
      <c r="DH98" s="586">
        <v>0</v>
      </c>
      <c r="DI98" s="586">
        <v>2005</v>
      </c>
      <c r="DJ98" s="586">
        <v>0</v>
      </c>
      <c r="DK98" s="586">
        <v>0</v>
      </c>
      <c r="DL98" s="586">
        <v>0</v>
      </c>
      <c r="DM98" s="586">
        <v>0</v>
      </c>
      <c r="DN98" s="586">
        <v>0</v>
      </c>
      <c r="DO98" s="586">
        <v>0</v>
      </c>
      <c r="DP98" s="586">
        <v>0</v>
      </c>
      <c r="DQ98" s="586">
        <v>0</v>
      </c>
      <c r="DR98" s="587">
        <v>27828</v>
      </c>
      <c r="DS98" s="587">
        <v>14752</v>
      </c>
      <c r="DT98" s="587">
        <v>14763</v>
      </c>
      <c r="DU98" s="587">
        <v>57565</v>
      </c>
      <c r="DV98" s="587">
        <v>56839</v>
      </c>
      <c r="DW98" s="587">
        <v>-61700</v>
      </c>
      <c r="DX98" s="587">
        <v>0</v>
      </c>
      <c r="DY98" s="587">
        <v>0</v>
      </c>
      <c r="DZ98" s="587"/>
      <c r="EA98" s="587"/>
      <c r="EB98" s="587"/>
      <c r="EC98" s="587"/>
      <c r="ED98" s="587"/>
      <c r="EE98" s="587"/>
      <c r="EF98" s="587"/>
      <c r="EG98" s="587"/>
      <c r="EH98" s="587"/>
      <c r="EI98" s="587"/>
    </row>
    <row r="99" spans="1:139">
      <c r="A99" s="583" t="s">
        <v>2567</v>
      </c>
      <c r="B99" s="586">
        <v>0</v>
      </c>
      <c r="C99" s="586">
        <v>0</v>
      </c>
      <c r="D99" s="586">
        <v>0</v>
      </c>
      <c r="E99" s="586">
        <v>0</v>
      </c>
      <c r="F99" s="586">
        <v>0</v>
      </c>
      <c r="G99" s="586">
        <v>0</v>
      </c>
      <c r="H99" s="586">
        <v>0</v>
      </c>
      <c r="I99" s="586">
        <v>0</v>
      </c>
      <c r="J99" s="586">
        <v>0</v>
      </c>
      <c r="K99" s="586">
        <v>0</v>
      </c>
      <c r="L99" s="586">
        <v>0</v>
      </c>
      <c r="M99" s="586">
        <v>0</v>
      </c>
      <c r="N99" s="586">
        <v>0</v>
      </c>
      <c r="O99" s="586">
        <v>0</v>
      </c>
      <c r="P99" s="586">
        <v>0</v>
      </c>
      <c r="Q99" s="586">
        <v>0</v>
      </c>
      <c r="R99" s="586">
        <v>0</v>
      </c>
      <c r="S99" s="586">
        <v>0</v>
      </c>
      <c r="T99" s="586">
        <v>0</v>
      </c>
      <c r="U99" s="586">
        <v>0</v>
      </c>
      <c r="V99" s="586">
        <v>0</v>
      </c>
      <c r="W99" s="586">
        <v>0</v>
      </c>
      <c r="X99" s="586">
        <v>0</v>
      </c>
      <c r="Y99" s="586">
        <v>0</v>
      </c>
      <c r="Z99" s="586">
        <v>0</v>
      </c>
      <c r="AA99" s="586">
        <v>0</v>
      </c>
      <c r="AB99" s="586">
        <v>0</v>
      </c>
      <c r="AC99" s="586">
        <v>0</v>
      </c>
      <c r="AD99" s="586">
        <v>0</v>
      </c>
      <c r="AE99" s="586">
        <v>0</v>
      </c>
      <c r="AF99" s="586">
        <v>0</v>
      </c>
      <c r="AG99" s="586">
        <v>0</v>
      </c>
      <c r="AH99" s="586">
        <v>0</v>
      </c>
      <c r="AI99" s="586">
        <v>0</v>
      </c>
      <c r="AJ99" s="586">
        <v>0</v>
      </c>
      <c r="AK99" s="586">
        <v>0</v>
      </c>
      <c r="AL99" s="586">
        <v>0</v>
      </c>
      <c r="AM99" s="586">
        <v>0</v>
      </c>
      <c r="AN99" s="586">
        <v>0</v>
      </c>
      <c r="AO99" s="586">
        <v>0</v>
      </c>
      <c r="AP99" s="586">
        <v>539</v>
      </c>
      <c r="AQ99" s="586">
        <v>0</v>
      </c>
      <c r="AR99" s="586">
        <v>0</v>
      </c>
      <c r="AS99" s="586">
        <v>0</v>
      </c>
      <c r="AT99" s="586">
        <v>0</v>
      </c>
      <c r="AU99" s="586">
        <v>4265</v>
      </c>
      <c r="AV99" s="586">
        <v>0</v>
      </c>
      <c r="AW99" s="586">
        <v>0</v>
      </c>
      <c r="AX99" s="586">
        <v>198</v>
      </c>
      <c r="AY99" s="586">
        <v>0</v>
      </c>
      <c r="AZ99" s="586">
        <v>0</v>
      </c>
      <c r="BA99" s="586">
        <v>0</v>
      </c>
      <c r="BB99" s="586">
        <v>0</v>
      </c>
      <c r="BC99" s="586">
        <v>0</v>
      </c>
      <c r="BD99" s="586">
        <v>0</v>
      </c>
      <c r="BE99" s="586">
        <v>0</v>
      </c>
      <c r="BF99" s="586">
        <v>0</v>
      </c>
      <c r="BG99" s="586">
        <v>0</v>
      </c>
      <c r="BH99" s="586">
        <v>0</v>
      </c>
      <c r="BI99" s="586">
        <v>0</v>
      </c>
      <c r="BJ99" s="586">
        <v>0</v>
      </c>
      <c r="BK99" s="586">
        <v>0</v>
      </c>
      <c r="BL99" s="586">
        <v>0</v>
      </c>
      <c r="BM99" s="586">
        <v>0</v>
      </c>
      <c r="BN99" s="586">
        <v>0</v>
      </c>
      <c r="BO99" s="586">
        <v>0</v>
      </c>
      <c r="BP99" s="586">
        <v>0</v>
      </c>
      <c r="BQ99" s="586">
        <v>0</v>
      </c>
      <c r="BR99" s="586">
        <v>0</v>
      </c>
      <c r="BS99" s="586">
        <v>0</v>
      </c>
      <c r="BT99" s="586">
        <v>0</v>
      </c>
      <c r="BU99" s="586">
        <v>0</v>
      </c>
      <c r="BV99" s="586">
        <v>0</v>
      </c>
      <c r="BW99" s="586">
        <v>0</v>
      </c>
      <c r="BX99" s="586">
        <v>0</v>
      </c>
      <c r="BY99" s="586">
        <v>0</v>
      </c>
      <c r="BZ99" s="586">
        <v>0</v>
      </c>
      <c r="CA99" s="586">
        <v>0</v>
      </c>
      <c r="CB99" s="586">
        <v>0</v>
      </c>
      <c r="CC99" s="586">
        <v>0</v>
      </c>
      <c r="CD99" s="586">
        <v>0</v>
      </c>
      <c r="CE99" s="586">
        <v>0</v>
      </c>
      <c r="CF99" s="586">
        <v>0</v>
      </c>
      <c r="CG99" s="586">
        <v>0</v>
      </c>
      <c r="CH99" s="586">
        <v>0</v>
      </c>
      <c r="CI99" s="586">
        <v>0</v>
      </c>
      <c r="CJ99" s="586">
        <v>0</v>
      </c>
      <c r="CK99" s="586">
        <v>0</v>
      </c>
      <c r="CL99" s="586">
        <v>0</v>
      </c>
      <c r="CM99" s="586">
        <v>0</v>
      </c>
      <c r="CN99" s="586">
        <v>0</v>
      </c>
      <c r="CO99" s="586">
        <v>0</v>
      </c>
      <c r="CP99" s="586">
        <v>0</v>
      </c>
      <c r="CQ99" s="586">
        <v>0</v>
      </c>
      <c r="CR99" s="586">
        <v>0</v>
      </c>
      <c r="CS99" s="586">
        <v>0</v>
      </c>
      <c r="CT99" s="586">
        <v>0</v>
      </c>
      <c r="CU99" s="586">
        <v>0</v>
      </c>
      <c r="CV99" s="586">
        <v>0</v>
      </c>
      <c r="CW99" s="586">
        <v>0</v>
      </c>
      <c r="CX99" s="586">
        <v>0</v>
      </c>
      <c r="CY99" s="586">
        <v>0</v>
      </c>
      <c r="CZ99" s="586">
        <v>47</v>
      </c>
      <c r="DA99" s="586">
        <v>0</v>
      </c>
      <c r="DB99" s="586">
        <v>0</v>
      </c>
      <c r="DC99" s="586">
        <v>0</v>
      </c>
      <c r="DD99" s="586">
        <v>0</v>
      </c>
      <c r="DE99" s="586">
        <v>0</v>
      </c>
      <c r="DF99" s="586">
        <v>0</v>
      </c>
      <c r="DG99" s="586">
        <v>0</v>
      </c>
      <c r="DH99" s="586">
        <v>0</v>
      </c>
      <c r="DI99" s="586">
        <v>163</v>
      </c>
      <c r="DJ99" s="586">
        <v>0</v>
      </c>
      <c r="DK99" s="586">
        <v>0</v>
      </c>
      <c r="DL99" s="586">
        <v>0</v>
      </c>
      <c r="DM99" s="586">
        <v>0</v>
      </c>
      <c r="DN99" s="586">
        <v>0</v>
      </c>
      <c r="DO99" s="586">
        <v>0</v>
      </c>
      <c r="DP99" s="586">
        <v>0</v>
      </c>
      <c r="DQ99" s="586">
        <v>0</v>
      </c>
      <c r="DR99" s="587">
        <v>639</v>
      </c>
      <c r="DS99" s="587">
        <v>573</v>
      </c>
      <c r="DT99" s="587">
        <v>0</v>
      </c>
      <c r="DU99" s="587">
        <v>4000</v>
      </c>
      <c r="DV99" s="587">
        <v>3471</v>
      </c>
      <c r="DW99" s="587">
        <v>3471</v>
      </c>
      <c r="DX99" s="587">
        <v>0</v>
      </c>
      <c r="DY99" s="587">
        <v>-4000</v>
      </c>
      <c r="DZ99" s="587"/>
      <c r="EA99" s="587"/>
      <c r="EB99" s="587"/>
      <c r="EC99" s="587"/>
      <c r="ED99" s="587"/>
      <c r="EE99" s="587"/>
      <c r="EF99" s="587"/>
      <c r="EG99" s="587"/>
      <c r="EH99" s="587"/>
      <c r="EI99" s="587"/>
    </row>
    <row r="100" spans="1:139">
      <c r="A100" s="583" t="s">
        <v>2774</v>
      </c>
      <c r="B100" s="586">
        <v>0</v>
      </c>
      <c r="C100" s="586">
        <v>0</v>
      </c>
      <c r="D100" s="586">
        <v>0</v>
      </c>
      <c r="E100" s="586">
        <v>0</v>
      </c>
      <c r="F100" s="586">
        <v>0</v>
      </c>
      <c r="G100" s="586">
        <v>0</v>
      </c>
      <c r="H100" s="586">
        <v>0</v>
      </c>
      <c r="I100" s="586">
        <v>0</v>
      </c>
      <c r="J100" s="586">
        <v>0</v>
      </c>
      <c r="K100" s="586">
        <v>0</v>
      </c>
      <c r="L100" s="586">
        <v>0</v>
      </c>
      <c r="M100" s="586">
        <v>0</v>
      </c>
      <c r="N100" s="586">
        <v>30</v>
      </c>
      <c r="O100" s="586">
        <v>0</v>
      </c>
      <c r="P100" s="586">
        <v>0</v>
      </c>
      <c r="Q100" s="586">
        <v>100</v>
      </c>
      <c r="R100" s="586">
        <v>0</v>
      </c>
      <c r="S100" s="586">
        <v>0</v>
      </c>
      <c r="T100" s="586">
        <v>0</v>
      </c>
      <c r="U100" s="586">
        <v>0</v>
      </c>
      <c r="V100" s="586">
        <v>0</v>
      </c>
      <c r="W100" s="586">
        <v>0</v>
      </c>
      <c r="X100" s="586">
        <v>0</v>
      </c>
      <c r="Y100" s="586">
        <v>0</v>
      </c>
      <c r="Z100" s="586">
        <v>0</v>
      </c>
      <c r="AA100" s="586">
        <v>0</v>
      </c>
      <c r="AB100" s="586">
        <v>0</v>
      </c>
      <c r="AC100" s="586">
        <v>0</v>
      </c>
      <c r="AD100" s="586">
        <v>0</v>
      </c>
      <c r="AE100" s="586">
        <v>0</v>
      </c>
      <c r="AF100" s="586">
        <v>0</v>
      </c>
      <c r="AG100" s="586">
        <v>0</v>
      </c>
      <c r="AH100" s="586">
        <v>0</v>
      </c>
      <c r="AI100" s="586">
        <v>0</v>
      </c>
      <c r="AJ100" s="586">
        <v>0</v>
      </c>
      <c r="AK100" s="586">
        <v>0</v>
      </c>
      <c r="AL100" s="586">
        <v>0</v>
      </c>
      <c r="AM100" s="586">
        <v>0</v>
      </c>
      <c r="AN100" s="586">
        <v>0</v>
      </c>
      <c r="AO100" s="586">
        <v>690</v>
      </c>
      <c r="AP100" s="586">
        <v>0</v>
      </c>
      <c r="AQ100" s="586">
        <v>0</v>
      </c>
      <c r="AR100" s="586">
        <v>714</v>
      </c>
      <c r="AS100" s="586">
        <v>0</v>
      </c>
      <c r="AT100" s="586">
        <v>0</v>
      </c>
      <c r="AU100" s="586">
        <v>950</v>
      </c>
      <c r="AV100" s="586">
        <v>0</v>
      </c>
      <c r="AW100" s="586">
        <v>0</v>
      </c>
      <c r="AX100" s="586">
        <v>154</v>
      </c>
      <c r="AY100" s="586">
        <v>0</v>
      </c>
      <c r="AZ100" s="586">
        <v>0</v>
      </c>
      <c r="BA100" s="586">
        <v>0</v>
      </c>
      <c r="BB100" s="586">
        <v>0</v>
      </c>
      <c r="BC100" s="586">
        <v>0</v>
      </c>
      <c r="BD100" s="586">
        <v>0</v>
      </c>
      <c r="BE100" s="586">
        <v>0</v>
      </c>
      <c r="BF100" s="586">
        <v>0</v>
      </c>
      <c r="BG100" s="586">
        <v>20</v>
      </c>
      <c r="BH100" s="586">
        <v>0</v>
      </c>
      <c r="BI100" s="586">
        <v>0</v>
      </c>
      <c r="BJ100" s="586">
        <v>64</v>
      </c>
      <c r="BK100" s="586">
        <v>0</v>
      </c>
      <c r="BL100" s="586">
        <v>0</v>
      </c>
      <c r="BM100" s="586">
        <v>0</v>
      </c>
      <c r="BN100" s="586">
        <v>0</v>
      </c>
      <c r="BO100" s="586">
        <v>0</v>
      </c>
      <c r="BP100" s="586">
        <v>0</v>
      </c>
      <c r="BQ100" s="586">
        <v>0</v>
      </c>
      <c r="BR100" s="586">
        <v>0</v>
      </c>
      <c r="BS100" s="586">
        <v>0</v>
      </c>
      <c r="BT100" s="586">
        <v>0</v>
      </c>
      <c r="BU100" s="586">
        <v>0</v>
      </c>
      <c r="BV100" s="586">
        <v>0</v>
      </c>
      <c r="BW100" s="586">
        <v>0</v>
      </c>
      <c r="BX100" s="586">
        <v>0</v>
      </c>
      <c r="BY100" s="586">
        <v>0</v>
      </c>
      <c r="BZ100" s="586">
        <v>0</v>
      </c>
      <c r="CA100" s="586">
        <v>0</v>
      </c>
      <c r="CB100" s="586">
        <v>0</v>
      </c>
      <c r="CC100" s="586">
        <v>0</v>
      </c>
      <c r="CD100" s="586">
        <v>0</v>
      </c>
      <c r="CE100" s="586">
        <v>70</v>
      </c>
      <c r="CF100" s="586">
        <v>0</v>
      </c>
      <c r="CG100" s="586">
        <v>0</v>
      </c>
      <c r="CH100" s="586">
        <v>0</v>
      </c>
      <c r="CI100" s="586">
        <v>0</v>
      </c>
      <c r="CJ100" s="586">
        <v>0</v>
      </c>
      <c r="CK100" s="586">
        <v>0</v>
      </c>
      <c r="CL100" s="586">
        <v>0</v>
      </c>
      <c r="CM100" s="586">
        <v>0</v>
      </c>
      <c r="CN100" s="586">
        <v>0</v>
      </c>
      <c r="CO100" s="586">
        <v>0</v>
      </c>
      <c r="CP100" s="586">
        <v>0</v>
      </c>
      <c r="CQ100" s="586">
        <v>0</v>
      </c>
      <c r="CR100" s="586">
        <v>0</v>
      </c>
      <c r="CS100" s="586">
        <v>0</v>
      </c>
      <c r="CT100" s="586">
        <v>0</v>
      </c>
      <c r="CU100" s="586">
        <v>0</v>
      </c>
      <c r="CV100" s="586">
        <v>0</v>
      </c>
      <c r="CW100" s="586">
        <v>0</v>
      </c>
      <c r="CX100" s="586">
        <v>0</v>
      </c>
      <c r="CY100" s="586">
        <v>0</v>
      </c>
      <c r="CZ100" s="586">
        <v>0</v>
      </c>
      <c r="DA100" s="586">
        <v>0</v>
      </c>
      <c r="DB100" s="586">
        <v>0</v>
      </c>
      <c r="DC100" s="586">
        <v>0</v>
      </c>
      <c r="DD100" s="586">
        <v>0</v>
      </c>
      <c r="DE100" s="586">
        <v>0</v>
      </c>
      <c r="DF100" s="586">
        <v>0</v>
      </c>
      <c r="DG100" s="586">
        <v>0</v>
      </c>
      <c r="DH100" s="586">
        <v>0</v>
      </c>
      <c r="DI100" s="586">
        <v>160</v>
      </c>
      <c r="DJ100" s="586">
        <v>0</v>
      </c>
      <c r="DK100" s="586">
        <v>0</v>
      </c>
      <c r="DL100" s="586">
        <v>0</v>
      </c>
      <c r="DM100" s="586">
        <v>0</v>
      </c>
      <c r="DN100" s="586">
        <v>0</v>
      </c>
      <c r="DO100" s="586">
        <v>0</v>
      </c>
      <c r="DP100" s="586">
        <v>0</v>
      </c>
      <c r="DQ100" s="586">
        <v>0</v>
      </c>
      <c r="DR100" s="587">
        <v>870</v>
      </c>
      <c r="DS100" s="587">
        <v>366</v>
      </c>
      <c r="DT100" s="587">
        <v>1716</v>
      </c>
      <c r="DU100" s="587">
        <v>0</v>
      </c>
      <c r="DV100" s="587">
        <v>-20</v>
      </c>
      <c r="DW100" s="587">
        <v>0</v>
      </c>
      <c r="DX100" s="587">
        <v>0</v>
      </c>
      <c r="DY100" s="587">
        <v>-434</v>
      </c>
      <c r="DZ100" s="587"/>
      <c r="EA100" s="587"/>
      <c r="EB100" s="587"/>
      <c r="EC100" s="587"/>
      <c r="ED100" s="587"/>
      <c r="EE100" s="587"/>
      <c r="EF100" s="587"/>
      <c r="EG100" s="587"/>
      <c r="EH100" s="587"/>
      <c r="EI100" s="587"/>
    </row>
    <row r="101" spans="1:139">
      <c r="A101" s="583" t="s">
        <v>2975</v>
      </c>
      <c r="B101" s="586">
        <v>0</v>
      </c>
      <c r="C101" s="586">
        <v>0</v>
      </c>
      <c r="D101" s="586">
        <v>0</v>
      </c>
      <c r="E101" s="586">
        <v>0</v>
      </c>
      <c r="F101" s="586">
        <v>0</v>
      </c>
      <c r="G101" s="586">
        <v>0</v>
      </c>
      <c r="H101" s="586">
        <v>0</v>
      </c>
      <c r="I101" s="586">
        <v>0</v>
      </c>
      <c r="J101" s="586">
        <v>0</v>
      </c>
      <c r="K101" s="586">
        <v>0</v>
      </c>
      <c r="L101" s="586">
        <v>0</v>
      </c>
      <c r="M101" s="586">
        <v>0</v>
      </c>
      <c r="N101" s="586">
        <v>0</v>
      </c>
      <c r="O101" s="586">
        <v>0</v>
      </c>
      <c r="P101" s="586">
        <v>0</v>
      </c>
      <c r="Q101" s="586">
        <v>0</v>
      </c>
      <c r="R101" s="586">
        <v>0</v>
      </c>
      <c r="S101" s="586">
        <v>0</v>
      </c>
      <c r="T101" s="586">
        <v>0</v>
      </c>
      <c r="U101" s="586">
        <v>0</v>
      </c>
      <c r="V101" s="586">
        <v>0</v>
      </c>
      <c r="W101" s="586">
        <v>0</v>
      </c>
      <c r="X101" s="586">
        <v>0</v>
      </c>
      <c r="Y101" s="586">
        <v>0</v>
      </c>
      <c r="Z101" s="586">
        <v>0</v>
      </c>
      <c r="AA101" s="586">
        <v>0</v>
      </c>
      <c r="AB101" s="586">
        <v>0</v>
      </c>
      <c r="AC101" s="586">
        <v>0</v>
      </c>
      <c r="AD101" s="586">
        <v>0</v>
      </c>
      <c r="AE101" s="586">
        <v>0</v>
      </c>
      <c r="AF101" s="586">
        <v>0</v>
      </c>
      <c r="AG101" s="586">
        <v>0</v>
      </c>
      <c r="AH101" s="586">
        <v>0</v>
      </c>
      <c r="AI101" s="586">
        <v>0</v>
      </c>
      <c r="AJ101" s="586">
        <v>0</v>
      </c>
      <c r="AK101" s="586">
        <v>0</v>
      </c>
      <c r="AL101" s="586">
        <v>0</v>
      </c>
      <c r="AM101" s="586">
        <v>0</v>
      </c>
      <c r="AN101" s="586">
        <v>0</v>
      </c>
      <c r="AO101" s="586">
        <v>5046</v>
      </c>
      <c r="AP101" s="586">
        <v>817</v>
      </c>
      <c r="AQ101" s="586">
        <v>0</v>
      </c>
      <c r="AR101" s="586">
        <v>0</v>
      </c>
      <c r="AS101" s="586">
        <v>0</v>
      </c>
      <c r="AT101" s="586">
        <v>0</v>
      </c>
      <c r="AU101" s="586">
        <v>0</v>
      </c>
      <c r="AV101" s="586">
        <v>0</v>
      </c>
      <c r="AW101" s="586">
        <v>0</v>
      </c>
      <c r="AX101" s="586">
        <v>0</v>
      </c>
      <c r="AY101" s="586">
        <v>0</v>
      </c>
      <c r="AZ101" s="586">
        <v>0</v>
      </c>
      <c r="BA101" s="586">
        <v>0</v>
      </c>
      <c r="BB101" s="586">
        <v>0</v>
      </c>
      <c r="BC101" s="586">
        <v>0</v>
      </c>
      <c r="BD101" s="586">
        <v>0</v>
      </c>
      <c r="BE101" s="586">
        <v>0</v>
      </c>
      <c r="BF101" s="586">
        <v>0</v>
      </c>
      <c r="BG101" s="586">
        <v>0</v>
      </c>
      <c r="BH101" s="586">
        <v>0</v>
      </c>
      <c r="BI101" s="586">
        <v>0</v>
      </c>
      <c r="BJ101" s="586">
        <v>0</v>
      </c>
      <c r="BK101" s="586">
        <v>0</v>
      </c>
      <c r="BL101" s="586">
        <v>0</v>
      </c>
      <c r="BM101" s="586">
        <v>0</v>
      </c>
      <c r="BN101" s="586">
        <v>0</v>
      </c>
      <c r="BO101" s="586">
        <v>0</v>
      </c>
      <c r="BP101" s="586">
        <v>0</v>
      </c>
      <c r="BQ101" s="586">
        <v>0</v>
      </c>
      <c r="BR101" s="586">
        <v>0</v>
      </c>
      <c r="BS101" s="586">
        <v>0</v>
      </c>
      <c r="BT101" s="586">
        <v>0</v>
      </c>
      <c r="BU101" s="586">
        <v>0</v>
      </c>
      <c r="BV101" s="586">
        <v>0</v>
      </c>
      <c r="BW101" s="586">
        <v>0</v>
      </c>
      <c r="BX101" s="586">
        <v>0</v>
      </c>
      <c r="BY101" s="586">
        <v>0</v>
      </c>
      <c r="BZ101" s="586">
        <v>0</v>
      </c>
      <c r="CA101" s="586">
        <v>0</v>
      </c>
      <c r="CB101" s="586">
        <v>0</v>
      </c>
      <c r="CC101" s="586">
        <v>0</v>
      </c>
      <c r="CD101" s="586">
        <v>0</v>
      </c>
      <c r="CE101" s="586">
        <v>0</v>
      </c>
      <c r="CF101" s="586">
        <v>0</v>
      </c>
      <c r="CG101" s="586">
        <v>0</v>
      </c>
      <c r="CH101" s="586">
        <v>0</v>
      </c>
      <c r="CI101" s="586">
        <v>0</v>
      </c>
      <c r="CJ101" s="586">
        <v>0</v>
      </c>
      <c r="CK101" s="586">
        <v>0</v>
      </c>
      <c r="CL101" s="586">
        <v>0</v>
      </c>
      <c r="CM101" s="586">
        <v>0</v>
      </c>
      <c r="CN101" s="586">
        <v>0</v>
      </c>
      <c r="CO101" s="586">
        <v>0</v>
      </c>
      <c r="CP101" s="586">
        <v>0</v>
      </c>
      <c r="CQ101" s="586">
        <v>0</v>
      </c>
      <c r="CR101" s="586">
        <v>0</v>
      </c>
      <c r="CS101" s="586">
        <v>0</v>
      </c>
      <c r="CT101" s="586">
        <v>0</v>
      </c>
      <c r="CU101" s="586">
        <v>0</v>
      </c>
      <c r="CV101" s="586">
        <v>0</v>
      </c>
      <c r="CW101" s="586">
        <v>0</v>
      </c>
      <c r="CX101" s="586">
        <v>0</v>
      </c>
      <c r="CY101" s="586">
        <v>0</v>
      </c>
      <c r="CZ101" s="586">
        <v>0</v>
      </c>
      <c r="DA101" s="586">
        <v>0</v>
      </c>
      <c r="DB101" s="586">
        <v>0</v>
      </c>
      <c r="DC101" s="586">
        <v>0</v>
      </c>
      <c r="DD101" s="586">
        <v>0</v>
      </c>
      <c r="DE101" s="586">
        <v>0</v>
      </c>
      <c r="DF101" s="586">
        <v>0</v>
      </c>
      <c r="DG101" s="586">
        <v>0</v>
      </c>
      <c r="DH101" s="586">
        <v>0</v>
      </c>
      <c r="DI101" s="586">
        <v>70</v>
      </c>
      <c r="DJ101" s="586">
        <v>0</v>
      </c>
      <c r="DK101" s="586">
        <v>0</v>
      </c>
      <c r="DL101" s="586">
        <v>0</v>
      </c>
      <c r="DM101" s="586">
        <v>0</v>
      </c>
      <c r="DN101" s="586">
        <v>0</v>
      </c>
      <c r="DO101" s="586">
        <v>0</v>
      </c>
      <c r="DP101" s="586">
        <v>0</v>
      </c>
      <c r="DQ101" s="586">
        <v>0</v>
      </c>
      <c r="DR101" s="587">
        <v>757</v>
      </c>
      <c r="DS101" s="587">
        <v>0</v>
      </c>
      <c r="DT101" s="587">
        <v>5176</v>
      </c>
      <c r="DU101" s="587">
        <v>0</v>
      </c>
      <c r="DV101" s="587">
        <v>-1703</v>
      </c>
      <c r="DW101" s="587">
        <v>-2422</v>
      </c>
      <c r="DX101" s="587">
        <v>0</v>
      </c>
      <c r="DY101" s="587">
        <v>0</v>
      </c>
      <c r="DZ101" s="587"/>
      <c r="EA101" s="587"/>
      <c r="EB101" s="587"/>
      <c r="EC101" s="587"/>
      <c r="ED101" s="587"/>
      <c r="EE101" s="587"/>
      <c r="EF101" s="587"/>
      <c r="EG101" s="587"/>
      <c r="EH101" s="587"/>
      <c r="EI101" s="587"/>
    </row>
    <row r="102" spans="1:139">
      <c r="A102" s="583" t="s">
        <v>3020</v>
      </c>
      <c r="B102" s="586">
        <v>0</v>
      </c>
      <c r="C102" s="586">
        <v>0</v>
      </c>
      <c r="D102" s="586">
        <v>0</v>
      </c>
      <c r="E102" s="586">
        <v>0</v>
      </c>
      <c r="F102" s="586">
        <v>0</v>
      </c>
      <c r="G102" s="586">
        <v>0</v>
      </c>
      <c r="H102" s="586">
        <v>0</v>
      </c>
      <c r="I102" s="586">
        <v>0</v>
      </c>
      <c r="J102" s="586">
        <v>0</v>
      </c>
      <c r="K102" s="586">
        <v>0</v>
      </c>
      <c r="L102" s="586">
        <v>0</v>
      </c>
      <c r="M102" s="586">
        <v>0</v>
      </c>
      <c r="N102" s="586">
        <v>0</v>
      </c>
      <c r="O102" s="586">
        <v>0</v>
      </c>
      <c r="P102" s="586">
        <v>0</v>
      </c>
      <c r="Q102" s="586">
        <v>0</v>
      </c>
      <c r="R102" s="586">
        <v>0</v>
      </c>
      <c r="S102" s="586">
        <v>0</v>
      </c>
      <c r="T102" s="586">
        <v>0</v>
      </c>
      <c r="U102" s="586">
        <v>0</v>
      </c>
      <c r="V102" s="586">
        <v>0</v>
      </c>
      <c r="W102" s="586">
        <v>0</v>
      </c>
      <c r="X102" s="586">
        <v>0</v>
      </c>
      <c r="Y102" s="586">
        <v>0</v>
      </c>
      <c r="Z102" s="586">
        <v>0</v>
      </c>
      <c r="AA102" s="586">
        <v>0</v>
      </c>
      <c r="AB102" s="586">
        <v>0</v>
      </c>
      <c r="AC102" s="586">
        <v>0</v>
      </c>
      <c r="AD102" s="586">
        <v>0</v>
      </c>
      <c r="AE102" s="586">
        <v>0</v>
      </c>
      <c r="AF102" s="586">
        <v>0</v>
      </c>
      <c r="AG102" s="586">
        <v>0</v>
      </c>
      <c r="AH102" s="586">
        <v>0</v>
      </c>
      <c r="AI102" s="586">
        <v>0</v>
      </c>
      <c r="AJ102" s="586">
        <v>0</v>
      </c>
      <c r="AK102" s="586">
        <v>0</v>
      </c>
      <c r="AL102" s="586">
        <v>0</v>
      </c>
      <c r="AM102" s="586">
        <v>0</v>
      </c>
      <c r="AN102" s="586">
        <v>0</v>
      </c>
      <c r="AO102" s="586">
        <v>8699</v>
      </c>
      <c r="AP102" s="586">
        <v>0</v>
      </c>
      <c r="AQ102" s="586">
        <v>0</v>
      </c>
      <c r="AR102" s="586">
        <v>30</v>
      </c>
      <c r="AS102" s="586">
        <v>0</v>
      </c>
      <c r="AT102" s="586">
        <v>0</v>
      </c>
      <c r="AU102" s="586">
        <v>0</v>
      </c>
      <c r="AV102" s="586">
        <v>0</v>
      </c>
      <c r="AW102" s="586">
        <v>0</v>
      </c>
      <c r="AX102" s="586">
        <v>0</v>
      </c>
      <c r="AY102" s="586">
        <v>0</v>
      </c>
      <c r="AZ102" s="586">
        <v>0</v>
      </c>
      <c r="BA102" s="586">
        <v>0</v>
      </c>
      <c r="BB102" s="586">
        <v>0</v>
      </c>
      <c r="BC102" s="586">
        <v>0</v>
      </c>
      <c r="BD102" s="586">
        <v>0</v>
      </c>
      <c r="BE102" s="586">
        <v>0</v>
      </c>
      <c r="BF102" s="586">
        <v>0</v>
      </c>
      <c r="BG102" s="586">
        <v>0</v>
      </c>
      <c r="BH102" s="586">
        <v>0</v>
      </c>
      <c r="BI102" s="586">
        <v>0</v>
      </c>
      <c r="BJ102" s="586">
        <v>0</v>
      </c>
      <c r="BK102" s="586">
        <v>0</v>
      </c>
      <c r="BL102" s="586">
        <v>0</v>
      </c>
      <c r="BM102" s="586">
        <v>20</v>
      </c>
      <c r="BN102" s="586">
        <v>235</v>
      </c>
      <c r="BO102" s="586">
        <v>0</v>
      </c>
      <c r="BP102" s="586">
        <v>0</v>
      </c>
      <c r="BQ102" s="586">
        <v>0</v>
      </c>
      <c r="BR102" s="586">
        <v>0</v>
      </c>
      <c r="BS102" s="586">
        <v>0</v>
      </c>
      <c r="BT102" s="586">
        <v>0</v>
      </c>
      <c r="BU102" s="586">
        <v>0</v>
      </c>
      <c r="BV102" s="586">
        <v>0</v>
      </c>
      <c r="BW102" s="586">
        <v>0</v>
      </c>
      <c r="BX102" s="586">
        <v>0</v>
      </c>
      <c r="BY102" s="586">
        <v>0</v>
      </c>
      <c r="BZ102" s="586">
        <v>0</v>
      </c>
      <c r="CA102" s="586">
        <v>0</v>
      </c>
      <c r="CB102" s="586">
        <v>0</v>
      </c>
      <c r="CC102" s="586">
        <v>0</v>
      </c>
      <c r="CD102" s="586">
        <v>0</v>
      </c>
      <c r="CE102" s="586">
        <v>2290</v>
      </c>
      <c r="CF102" s="586">
        <v>0</v>
      </c>
      <c r="CG102" s="586">
        <v>0</v>
      </c>
      <c r="CH102" s="586">
        <v>0</v>
      </c>
      <c r="CI102" s="586">
        <v>0</v>
      </c>
      <c r="CJ102" s="586">
        <v>0</v>
      </c>
      <c r="CK102" s="586">
        <v>0</v>
      </c>
      <c r="CL102" s="586">
        <v>0</v>
      </c>
      <c r="CM102" s="586">
        <v>0</v>
      </c>
      <c r="CN102" s="586">
        <v>0</v>
      </c>
      <c r="CO102" s="586">
        <v>0</v>
      </c>
      <c r="CP102" s="586">
        <v>0</v>
      </c>
      <c r="CQ102" s="586">
        <v>0</v>
      </c>
      <c r="CR102" s="586">
        <v>0</v>
      </c>
      <c r="CS102" s="586">
        <v>0</v>
      </c>
      <c r="CT102" s="586">
        <v>15</v>
      </c>
      <c r="CU102" s="586">
        <v>0</v>
      </c>
      <c r="CV102" s="586">
        <v>0</v>
      </c>
      <c r="CW102" s="586">
        <v>0</v>
      </c>
      <c r="CX102" s="586">
        <v>0</v>
      </c>
      <c r="CY102" s="586">
        <v>0</v>
      </c>
      <c r="CZ102" s="586">
        <v>218</v>
      </c>
      <c r="DA102" s="586">
        <v>0</v>
      </c>
      <c r="DB102" s="586">
        <v>0</v>
      </c>
      <c r="DC102" s="586">
        <v>0</v>
      </c>
      <c r="DD102" s="586">
        <v>0</v>
      </c>
      <c r="DE102" s="586">
        <v>0</v>
      </c>
      <c r="DF102" s="586">
        <v>0</v>
      </c>
      <c r="DG102" s="586">
        <v>0</v>
      </c>
      <c r="DH102" s="586">
        <v>0</v>
      </c>
      <c r="DI102" s="586">
        <v>2048</v>
      </c>
      <c r="DJ102" s="586">
        <v>0</v>
      </c>
      <c r="DK102" s="586">
        <v>1200</v>
      </c>
      <c r="DL102" s="586">
        <v>10000</v>
      </c>
      <c r="DM102" s="586">
        <v>5010</v>
      </c>
      <c r="DN102" s="586">
        <v>0</v>
      </c>
      <c r="DO102" s="586">
        <v>0</v>
      </c>
      <c r="DP102" s="586">
        <v>0</v>
      </c>
      <c r="DQ102" s="586">
        <v>0</v>
      </c>
      <c r="DR102" s="587">
        <v>4812</v>
      </c>
      <c r="DS102" s="587">
        <v>0</v>
      </c>
      <c r="DT102" s="587">
        <v>4908</v>
      </c>
      <c r="DU102" s="587">
        <v>18845</v>
      </c>
      <c r="DV102" s="587">
        <v>14515</v>
      </c>
      <c r="DW102" s="587">
        <v>5500</v>
      </c>
      <c r="DX102" s="587">
        <v>-200</v>
      </c>
      <c r="DY102" s="587">
        <v>5010</v>
      </c>
      <c r="DZ102" s="587"/>
      <c r="EA102" s="587"/>
      <c r="EB102" s="587"/>
      <c r="EC102" s="587"/>
      <c r="ED102" s="587"/>
      <c r="EE102" s="587"/>
      <c r="EF102" s="587"/>
      <c r="EG102" s="587"/>
      <c r="EH102" s="587"/>
      <c r="EI102" s="587"/>
    </row>
    <row r="103" spans="1:139">
      <c r="A103" s="583" t="s">
        <v>2113</v>
      </c>
      <c r="B103" s="586">
        <v>0</v>
      </c>
      <c r="C103" s="586">
        <v>0</v>
      </c>
      <c r="D103" s="586">
        <v>0</v>
      </c>
      <c r="E103" s="586">
        <v>0</v>
      </c>
      <c r="F103" s="586">
        <v>0</v>
      </c>
      <c r="G103" s="586">
        <v>0</v>
      </c>
      <c r="H103" s="586">
        <v>0</v>
      </c>
      <c r="I103" s="586">
        <v>0</v>
      </c>
      <c r="J103" s="586">
        <v>0</v>
      </c>
      <c r="K103" s="586">
        <v>0</v>
      </c>
      <c r="L103" s="586">
        <v>0</v>
      </c>
      <c r="M103" s="586">
        <v>0</v>
      </c>
      <c r="N103" s="586">
        <v>0</v>
      </c>
      <c r="O103" s="586">
        <v>0</v>
      </c>
      <c r="P103" s="586">
        <v>0</v>
      </c>
      <c r="Q103" s="586">
        <v>0</v>
      </c>
      <c r="R103" s="586">
        <v>0</v>
      </c>
      <c r="S103" s="586">
        <v>0</v>
      </c>
      <c r="T103" s="586">
        <v>0</v>
      </c>
      <c r="U103" s="586">
        <v>0</v>
      </c>
      <c r="V103" s="586">
        <v>0</v>
      </c>
      <c r="W103" s="586">
        <v>0</v>
      </c>
      <c r="X103" s="586">
        <v>0</v>
      </c>
      <c r="Y103" s="586">
        <v>0</v>
      </c>
      <c r="Z103" s="586">
        <v>0</v>
      </c>
      <c r="AA103" s="586">
        <v>0</v>
      </c>
      <c r="AB103" s="586">
        <v>0</v>
      </c>
      <c r="AC103" s="586">
        <v>0</v>
      </c>
      <c r="AD103" s="586">
        <v>0</v>
      </c>
      <c r="AE103" s="586">
        <v>0</v>
      </c>
      <c r="AF103" s="586">
        <v>0</v>
      </c>
      <c r="AG103" s="586">
        <v>0</v>
      </c>
      <c r="AH103" s="586">
        <v>0</v>
      </c>
      <c r="AI103" s="586">
        <v>0</v>
      </c>
      <c r="AJ103" s="586">
        <v>0</v>
      </c>
      <c r="AK103" s="586">
        <v>0</v>
      </c>
      <c r="AL103" s="586">
        <v>0</v>
      </c>
      <c r="AM103" s="586">
        <v>0</v>
      </c>
      <c r="AN103" s="586">
        <v>0</v>
      </c>
      <c r="AO103" s="586">
        <v>41298</v>
      </c>
      <c r="AP103" s="586">
        <v>1118</v>
      </c>
      <c r="AQ103" s="586">
        <v>0</v>
      </c>
      <c r="AR103" s="586">
        <v>259</v>
      </c>
      <c r="AS103" s="586">
        <v>0</v>
      </c>
      <c r="AT103" s="586">
        <v>0</v>
      </c>
      <c r="AU103" s="586">
        <v>635</v>
      </c>
      <c r="AV103" s="586">
        <v>0</v>
      </c>
      <c r="AW103" s="586">
        <v>0</v>
      </c>
      <c r="AX103" s="586">
        <v>500</v>
      </c>
      <c r="AY103" s="586">
        <v>0</v>
      </c>
      <c r="AZ103" s="586">
        <v>0</v>
      </c>
      <c r="BA103" s="586">
        <v>0</v>
      </c>
      <c r="BB103" s="586">
        <v>0</v>
      </c>
      <c r="BC103" s="586">
        <v>0</v>
      </c>
      <c r="BD103" s="586">
        <v>0</v>
      </c>
      <c r="BE103" s="586">
        <v>0</v>
      </c>
      <c r="BF103" s="586">
        <v>0</v>
      </c>
      <c r="BG103" s="586">
        <v>33</v>
      </c>
      <c r="BH103" s="586">
        <v>0</v>
      </c>
      <c r="BI103" s="586">
        <v>0</v>
      </c>
      <c r="BJ103" s="586">
        <v>0</v>
      </c>
      <c r="BK103" s="586">
        <v>0</v>
      </c>
      <c r="BL103" s="586">
        <v>0</v>
      </c>
      <c r="BM103" s="586">
        <v>50</v>
      </c>
      <c r="BN103" s="586">
        <v>0</v>
      </c>
      <c r="BO103" s="586">
        <v>0</v>
      </c>
      <c r="BP103" s="586">
        <v>0</v>
      </c>
      <c r="BQ103" s="586">
        <v>0</v>
      </c>
      <c r="BR103" s="586">
        <v>0</v>
      </c>
      <c r="BS103" s="586">
        <v>0</v>
      </c>
      <c r="BT103" s="586">
        <v>0</v>
      </c>
      <c r="BU103" s="586">
        <v>0</v>
      </c>
      <c r="BV103" s="586">
        <v>49</v>
      </c>
      <c r="BW103" s="586">
        <v>0</v>
      </c>
      <c r="BX103" s="586">
        <v>0</v>
      </c>
      <c r="BY103" s="586">
        <v>0</v>
      </c>
      <c r="BZ103" s="586">
        <v>0</v>
      </c>
      <c r="CA103" s="586">
        <v>0</v>
      </c>
      <c r="CB103" s="586">
        <v>0</v>
      </c>
      <c r="CC103" s="586">
        <v>0</v>
      </c>
      <c r="CD103" s="586">
        <v>0</v>
      </c>
      <c r="CE103" s="586">
        <v>2234</v>
      </c>
      <c r="CF103" s="586">
        <v>0</v>
      </c>
      <c r="CG103" s="586">
        <v>0</v>
      </c>
      <c r="CH103" s="586">
        <v>0</v>
      </c>
      <c r="CI103" s="586">
        <v>0</v>
      </c>
      <c r="CJ103" s="586">
        <v>0</v>
      </c>
      <c r="CK103" s="586">
        <v>0</v>
      </c>
      <c r="CL103" s="586">
        <v>0</v>
      </c>
      <c r="CM103" s="586">
        <v>0</v>
      </c>
      <c r="CN103" s="586">
        <v>2035</v>
      </c>
      <c r="CO103" s="586">
        <v>0</v>
      </c>
      <c r="CP103" s="586">
        <v>0</v>
      </c>
      <c r="CQ103" s="586">
        <v>0</v>
      </c>
      <c r="CR103" s="586">
        <v>0</v>
      </c>
      <c r="CS103" s="586">
        <v>0</v>
      </c>
      <c r="CT103" s="586">
        <v>0</v>
      </c>
      <c r="CU103" s="586">
        <v>0</v>
      </c>
      <c r="CV103" s="586">
        <v>0</v>
      </c>
      <c r="CW103" s="586">
        <v>0</v>
      </c>
      <c r="CX103" s="586">
        <v>0</v>
      </c>
      <c r="CY103" s="586">
        <v>0</v>
      </c>
      <c r="CZ103" s="586">
        <v>0</v>
      </c>
      <c r="DA103" s="586">
        <v>0</v>
      </c>
      <c r="DB103" s="586">
        <v>0</v>
      </c>
      <c r="DC103" s="586">
        <v>0</v>
      </c>
      <c r="DD103" s="586">
        <v>0</v>
      </c>
      <c r="DE103" s="586">
        <v>0</v>
      </c>
      <c r="DF103" s="586">
        <v>0</v>
      </c>
      <c r="DG103" s="586">
        <v>0</v>
      </c>
      <c r="DH103" s="586">
        <v>0</v>
      </c>
      <c r="DI103" s="586">
        <v>200</v>
      </c>
      <c r="DJ103" s="586">
        <v>0</v>
      </c>
      <c r="DK103" s="586">
        <v>0</v>
      </c>
      <c r="DL103" s="586">
        <v>28644</v>
      </c>
      <c r="DM103" s="586">
        <v>0</v>
      </c>
      <c r="DN103" s="586">
        <v>0</v>
      </c>
      <c r="DO103" s="586">
        <v>0</v>
      </c>
      <c r="DP103" s="586">
        <v>0</v>
      </c>
      <c r="DQ103" s="586">
        <v>0</v>
      </c>
      <c r="DR103" s="587">
        <v>19654</v>
      </c>
      <c r="DS103" s="587">
        <v>11634</v>
      </c>
      <c r="DT103" s="587">
        <v>6235</v>
      </c>
      <c r="DU103" s="587">
        <v>39532</v>
      </c>
      <c r="DV103" s="587">
        <v>37361</v>
      </c>
      <c r="DW103" s="587">
        <v>37557</v>
      </c>
      <c r="DX103" s="587">
        <v>0</v>
      </c>
      <c r="DY103" s="587">
        <v>0</v>
      </c>
      <c r="DZ103" s="587"/>
      <c r="EA103" s="587"/>
      <c r="EB103" s="587"/>
      <c r="EC103" s="587"/>
      <c r="ED103" s="587"/>
      <c r="EE103" s="587"/>
      <c r="EF103" s="587"/>
      <c r="EG103" s="587"/>
      <c r="EH103" s="587"/>
      <c r="EI103" s="587"/>
    </row>
    <row r="104" spans="1:139">
      <c r="A104" s="583" t="s">
        <v>2155</v>
      </c>
      <c r="B104" s="586">
        <v>0</v>
      </c>
      <c r="C104" s="586">
        <v>0</v>
      </c>
      <c r="D104" s="586">
        <v>0</v>
      </c>
      <c r="E104" s="586">
        <v>0</v>
      </c>
      <c r="F104" s="586">
        <v>0</v>
      </c>
      <c r="G104" s="586">
        <v>0</v>
      </c>
      <c r="H104" s="586">
        <v>0</v>
      </c>
      <c r="I104" s="586">
        <v>0</v>
      </c>
      <c r="J104" s="586">
        <v>0</v>
      </c>
      <c r="K104" s="586">
        <v>0</v>
      </c>
      <c r="L104" s="586">
        <v>0</v>
      </c>
      <c r="M104" s="586">
        <v>0</v>
      </c>
      <c r="N104" s="586">
        <v>0</v>
      </c>
      <c r="O104" s="586">
        <v>0</v>
      </c>
      <c r="P104" s="586">
        <v>0</v>
      </c>
      <c r="Q104" s="586">
        <v>125</v>
      </c>
      <c r="R104" s="586">
        <v>0</v>
      </c>
      <c r="S104" s="586">
        <v>0</v>
      </c>
      <c r="T104" s="586">
        <v>0</v>
      </c>
      <c r="U104" s="586">
        <v>0</v>
      </c>
      <c r="V104" s="586">
        <v>0</v>
      </c>
      <c r="W104" s="586">
        <v>0</v>
      </c>
      <c r="X104" s="586">
        <v>0</v>
      </c>
      <c r="Y104" s="586">
        <v>0</v>
      </c>
      <c r="Z104" s="586">
        <v>0</v>
      </c>
      <c r="AA104" s="586">
        <v>0</v>
      </c>
      <c r="AB104" s="586">
        <v>0</v>
      </c>
      <c r="AC104" s="586">
        <v>0</v>
      </c>
      <c r="AD104" s="586">
        <v>0</v>
      </c>
      <c r="AE104" s="586">
        <v>0</v>
      </c>
      <c r="AF104" s="586">
        <v>0</v>
      </c>
      <c r="AG104" s="586">
        <v>0</v>
      </c>
      <c r="AH104" s="586">
        <v>0</v>
      </c>
      <c r="AI104" s="586">
        <v>0</v>
      </c>
      <c r="AJ104" s="586">
        <v>0</v>
      </c>
      <c r="AK104" s="586">
        <v>0</v>
      </c>
      <c r="AL104" s="586">
        <v>0</v>
      </c>
      <c r="AM104" s="586">
        <v>0</v>
      </c>
      <c r="AN104" s="586">
        <v>0</v>
      </c>
      <c r="AO104" s="586">
        <v>0</v>
      </c>
      <c r="AP104" s="586">
        <v>1718</v>
      </c>
      <c r="AQ104" s="586">
        <v>15</v>
      </c>
      <c r="AR104" s="586">
        <v>0</v>
      </c>
      <c r="AS104" s="586">
        <v>0</v>
      </c>
      <c r="AT104" s="586">
        <v>0</v>
      </c>
      <c r="AU104" s="586">
        <v>0</v>
      </c>
      <c r="AV104" s="586">
        <v>0</v>
      </c>
      <c r="AW104" s="586">
        <v>0</v>
      </c>
      <c r="AX104" s="586">
        <v>0</v>
      </c>
      <c r="AY104" s="586">
        <v>0</v>
      </c>
      <c r="AZ104" s="586">
        <v>0</v>
      </c>
      <c r="BA104" s="586">
        <v>0</v>
      </c>
      <c r="BB104" s="586">
        <v>0</v>
      </c>
      <c r="BC104" s="586">
        <v>0</v>
      </c>
      <c r="BD104" s="586">
        <v>0</v>
      </c>
      <c r="BE104" s="586">
        <v>0</v>
      </c>
      <c r="BF104" s="586">
        <v>0</v>
      </c>
      <c r="BG104" s="586">
        <v>0</v>
      </c>
      <c r="BH104" s="586">
        <v>0</v>
      </c>
      <c r="BI104" s="586">
        <v>0</v>
      </c>
      <c r="BJ104" s="586">
        <v>0</v>
      </c>
      <c r="BK104" s="586">
        <v>0</v>
      </c>
      <c r="BL104" s="586">
        <v>0</v>
      </c>
      <c r="BM104" s="586">
        <v>0</v>
      </c>
      <c r="BN104" s="586">
        <v>0</v>
      </c>
      <c r="BO104" s="586">
        <v>0</v>
      </c>
      <c r="BP104" s="586">
        <v>0</v>
      </c>
      <c r="BQ104" s="586">
        <v>0</v>
      </c>
      <c r="BR104" s="586">
        <v>0</v>
      </c>
      <c r="BS104" s="586">
        <v>0</v>
      </c>
      <c r="BT104" s="586">
        <v>0</v>
      </c>
      <c r="BU104" s="586">
        <v>0</v>
      </c>
      <c r="BV104" s="586">
        <v>0</v>
      </c>
      <c r="BW104" s="586">
        <v>0</v>
      </c>
      <c r="BX104" s="586">
        <v>0</v>
      </c>
      <c r="BY104" s="586">
        <v>0</v>
      </c>
      <c r="BZ104" s="586">
        <v>0</v>
      </c>
      <c r="CA104" s="586">
        <v>0</v>
      </c>
      <c r="CB104" s="586">
        <v>60</v>
      </c>
      <c r="CC104" s="586">
        <v>0</v>
      </c>
      <c r="CD104" s="586">
        <v>0</v>
      </c>
      <c r="CE104" s="586">
        <v>913</v>
      </c>
      <c r="CF104" s="586">
        <v>0</v>
      </c>
      <c r="CG104" s="586">
        <v>904</v>
      </c>
      <c r="CH104" s="586">
        <v>0</v>
      </c>
      <c r="CI104" s="586">
        <v>0</v>
      </c>
      <c r="CJ104" s="586">
        <v>0</v>
      </c>
      <c r="CK104" s="586">
        <v>0</v>
      </c>
      <c r="CL104" s="586">
        <v>0</v>
      </c>
      <c r="CM104" s="586">
        <v>0</v>
      </c>
      <c r="CN104" s="586">
        <v>0</v>
      </c>
      <c r="CO104" s="586">
        <v>0</v>
      </c>
      <c r="CP104" s="586">
        <v>0</v>
      </c>
      <c r="CQ104" s="586">
        <v>0</v>
      </c>
      <c r="CR104" s="586">
        <v>0</v>
      </c>
      <c r="CS104" s="586">
        <v>0</v>
      </c>
      <c r="CT104" s="586">
        <v>0</v>
      </c>
      <c r="CU104" s="586">
        <v>0</v>
      </c>
      <c r="CV104" s="586">
        <v>0</v>
      </c>
      <c r="CW104" s="586">
        <v>200</v>
      </c>
      <c r="CX104" s="586">
        <v>0</v>
      </c>
      <c r="CY104" s="586">
        <v>0</v>
      </c>
      <c r="CZ104" s="586">
        <v>0</v>
      </c>
      <c r="DA104" s="586">
        <v>0</v>
      </c>
      <c r="DB104" s="586">
        <v>0</v>
      </c>
      <c r="DC104" s="586">
        <v>0</v>
      </c>
      <c r="DD104" s="586">
        <v>0</v>
      </c>
      <c r="DE104" s="586">
        <v>0</v>
      </c>
      <c r="DF104" s="586">
        <v>0</v>
      </c>
      <c r="DG104" s="586">
        <v>0</v>
      </c>
      <c r="DH104" s="586">
        <v>0</v>
      </c>
      <c r="DI104" s="586">
        <v>684</v>
      </c>
      <c r="DJ104" s="586">
        <v>327</v>
      </c>
      <c r="DK104" s="586">
        <v>638</v>
      </c>
      <c r="DL104" s="586">
        <v>0</v>
      </c>
      <c r="DM104" s="586">
        <v>0</v>
      </c>
      <c r="DN104" s="586">
        <v>0</v>
      </c>
      <c r="DO104" s="586">
        <v>0</v>
      </c>
      <c r="DP104" s="586">
        <v>0</v>
      </c>
      <c r="DQ104" s="586">
        <v>0</v>
      </c>
      <c r="DR104" s="587">
        <v>1975</v>
      </c>
      <c r="DS104" s="587">
        <v>2052</v>
      </c>
      <c r="DT104" s="587">
        <v>0</v>
      </c>
      <c r="DU104" s="587">
        <v>0</v>
      </c>
      <c r="DV104" s="587">
        <v>-10</v>
      </c>
      <c r="DW104" s="587">
        <v>-102</v>
      </c>
      <c r="DX104" s="587">
        <v>0</v>
      </c>
      <c r="DY104" s="587">
        <v>-1905</v>
      </c>
      <c r="DZ104" s="587"/>
      <c r="EA104" s="587"/>
      <c r="EB104" s="587"/>
      <c r="EC104" s="587"/>
      <c r="ED104" s="587"/>
      <c r="EE104" s="587"/>
      <c r="EF104" s="587"/>
      <c r="EG104" s="587"/>
      <c r="EH104" s="587"/>
      <c r="EI104" s="587"/>
    </row>
    <row r="105" spans="1:139">
      <c r="A105" s="583" t="s">
        <v>2328</v>
      </c>
      <c r="B105" s="586">
        <v>0</v>
      </c>
      <c r="C105" s="586">
        <v>0</v>
      </c>
      <c r="D105" s="586">
        <v>0</v>
      </c>
      <c r="E105" s="586">
        <v>0</v>
      </c>
      <c r="F105" s="586">
        <v>0</v>
      </c>
      <c r="G105" s="586">
        <v>0</v>
      </c>
      <c r="H105" s="586">
        <v>0</v>
      </c>
      <c r="I105" s="586">
        <v>0</v>
      </c>
      <c r="J105" s="586">
        <v>0</v>
      </c>
      <c r="K105" s="586">
        <v>0</v>
      </c>
      <c r="L105" s="586">
        <v>0</v>
      </c>
      <c r="M105" s="586">
        <v>0</v>
      </c>
      <c r="N105" s="586">
        <v>0</v>
      </c>
      <c r="O105" s="586">
        <v>0</v>
      </c>
      <c r="P105" s="586">
        <v>0</v>
      </c>
      <c r="Q105" s="586">
        <v>0</v>
      </c>
      <c r="R105" s="586">
        <v>0</v>
      </c>
      <c r="S105" s="586">
        <v>0</v>
      </c>
      <c r="T105" s="586">
        <v>0</v>
      </c>
      <c r="U105" s="586">
        <v>0</v>
      </c>
      <c r="V105" s="586">
        <v>0</v>
      </c>
      <c r="W105" s="586">
        <v>0</v>
      </c>
      <c r="X105" s="586">
        <v>0</v>
      </c>
      <c r="Y105" s="586">
        <v>0</v>
      </c>
      <c r="Z105" s="586">
        <v>0</v>
      </c>
      <c r="AA105" s="586">
        <v>0</v>
      </c>
      <c r="AB105" s="586">
        <v>0</v>
      </c>
      <c r="AC105" s="586">
        <v>0</v>
      </c>
      <c r="AD105" s="586">
        <v>0</v>
      </c>
      <c r="AE105" s="586">
        <v>0</v>
      </c>
      <c r="AF105" s="586">
        <v>0</v>
      </c>
      <c r="AG105" s="586">
        <v>0</v>
      </c>
      <c r="AH105" s="586">
        <v>0</v>
      </c>
      <c r="AI105" s="586">
        <v>0</v>
      </c>
      <c r="AJ105" s="586">
        <v>0</v>
      </c>
      <c r="AK105" s="586">
        <v>0</v>
      </c>
      <c r="AL105" s="586">
        <v>0</v>
      </c>
      <c r="AM105" s="586">
        <v>0</v>
      </c>
      <c r="AN105" s="586">
        <v>0</v>
      </c>
      <c r="AO105" s="586">
        <v>241</v>
      </c>
      <c r="AP105" s="586">
        <v>750</v>
      </c>
      <c r="AQ105" s="586">
        <v>0</v>
      </c>
      <c r="AR105" s="586">
        <v>126</v>
      </c>
      <c r="AS105" s="586">
        <v>0</v>
      </c>
      <c r="AT105" s="586">
        <v>0</v>
      </c>
      <c r="AU105" s="586">
        <v>8000</v>
      </c>
      <c r="AV105" s="586">
        <v>419</v>
      </c>
      <c r="AW105" s="586">
        <v>0</v>
      </c>
      <c r="AX105" s="586">
        <v>0</v>
      </c>
      <c r="AY105" s="586">
        <v>0</v>
      </c>
      <c r="AZ105" s="586">
        <v>0</v>
      </c>
      <c r="BA105" s="586">
        <v>0</v>
      </c>
      <c r="BB105" s="586">
        <v>0</v>
      </c>
      <c r="BC105" s="586">
        <v>0</v>
      </c>
      <c r="BD105" s="586">
        <v>0</v>
      </c>
      <c r="BE105" s="586">
        <v>0</v>
      </c>
      <c r="BF105" s="586">
        <v>0</v>
      </c>
      <c r="BG105" s="586">
        <v>0</v>
      </c>
      <c r="BH105" s="586">
        <v>0</v>
      </c>
      <c r="BI105" s="586">
        <v>0</v>
      </c>
      <c r="BJ105" s="586">
        <v>0</v>
      </c>
      <c r="BK105" s="586">
        <v>0</v>
      </c>
      <c r="BL105" s="586">
        <v>0</v>
      </c>
      <c r="BM105" s="586">
        <v>0</v>
      </c>
      <c r="BN105" s="586">
        <v>0</v>
      </c>
      <c r="BO105" s="586">
        <v>0</v>
      </c>
      <c r="BP105" s="586">
        <v>0</v>
      </c>
      <c r="BQ105" s="586">
        <v>0</v>
      </c>
      <c r="BR105" s="586">
        <v>0</v>
      </c>
      <c r="BS105" s="586">
        <v>0</v>
      </c>
      <c r="BT105" s="586">
        <v>0</v>
      </c>
      <c r="BU105" s="586">
        <v>0</v>
      </c>
      <c r="BV105" s="586">
        <v>0</v>
      </c>
      <c r="BW105" s="586">
        <v>0</v>
      </c>
      <c r="BX105" s="586">
        <v>0</v>
      </c>
      <c r="BY105" s="586">
        <v>0</v>
      </c>
      <c r="BZ105" s="586">
        <v>0</v>
      </c>
      <c r="CA105" s="586">
        <v>0</v>
      </c>
      <c r="CB105" s="586">
        <v>0</v>
      </c>
      <c r="CC105" s="586">
        <v>0</v>
      </c>
      <c r="CD105" s="586">
        <v>0</v>
      </c>
      <c r="CE105" s="586">
        <v>1700</v>
      </c>
      <c r="CF105" s="586">
        <v>0</v>
      </c>
      <c r="CG105" s="586">
        <v>0</v>
      </c>
      <c r="CH105" s="586">
        <v>0</v>
      </c>
      <c r="CI105" s="586">
        <v>0</v>
      </c>
      <c r="CJ105" s="586">
        <v>0</v>
      </c>
      <c r="CK105" s="586">
        <v>0</v>
      </c>
      <c r="CL105" s="586">
        <v>0</v>
      </c>
      <c r="CM105" s="586">
        <v>0</v>
      </c>
      <c r="CN105" s="586">
        <v>1581</v>
      </c>
      <c r="CO105" s="586">
        <v>0</v>
      </c>
      <c r="CP105" s="586">
        <v>0</v>
      </c>
      <c r="CQ105" s="586">
        <v>0</v>
      </c>
      <c r="CR105" s="586">
        <v>0</v>
      </c>
      <c r="CS105" s="586">
        <v>0</v>
      </c>
      <c r="CT105" s="586">
        <v>300</v>
      </c>
      <c r="CU105" s="586">
        <v>0</v>
      </c>
      <c r="CV105" s="586">
        <v>0</v>
      </c>
      <c r="CW105" s="586">
        <v>0</v>
      </c>
      <c r="CX105" s="586">
        <v>100</v>
      </c>
      <c r="CY105" s="586">
        <v>0</v>
      </c>
      <c r="CZ105" s="586">
        <v>0</v>
      </c>
      <c r="DA105" s="586">
        <v>0</v>
      </c>
      <c r="DB105" s="586">
        <v>0</v>
      </c>
      <c r="DC105" s="586">
        <v>0</v>
      </c>
      <c r="DD105" s="586">
        <v>0</v>
      </c>
      <c r="DE105" s="586">
        <v>0</v>
      </c>
      <c r="DF105" s="586">
        <v>0</v>
      </c>
      <c r="DG105" s="586">
        <v>0</v>
      </c>
      <c r="DH105" s="586">
        <v>0</v>
      </c>
      <c r="DI105" s="586">
        <v>370</v>
      </c>
      <c r="DJ105" s="586">
        <v>0</v>
      </c>
      <c r="DK105" s="586">
        <v>0</v>
      </c>
      <c r="DL105" s="586">
        <v>0</v>
      </c>
      <c r="DM105" s="586">
        <v>0</v>
      </c>
      <c r="DN105" s="586">
        <v>0</v>
      </c>
      <c r="DO105" s="586">
        <v>0</v>
      </c>
      <c r="DP105" s="586">
        <v>0</v>
      </c>
      <c r="DQ105" s="586">
        <v>0</v>
      </c>
      <c r="DR105" s="587">
        <v>9113</v>
      </c>
      <c r="DS105" s="587">
        <v>2491</v>
      </c>
      <c r="DT105" s="587">
        <v>1133</v>
      </c>
      <c r="DU105" s="587">
        <v>850</v>
      </c>
      <c r="DV105" s="587">
        <v>850</v>
      </c>
      <c r="DW105" s="587">
        <v>0</v>
      </c>
      <c r="DX105" s="587">
        <v>0</v>
      </c>
      <c r="DY105" s="587">
        <v>-6600</v>
      </c>
      <c r="DZ105" s="587"/>
      <c r="EA105" s="587"/>
      <c r="EB105" s="587"/>
      <c r="EC105" s="587"/>
      <c r="ED105" s="587"/>
      <c r="EE105" s="587"/>
      <c r="EF105" s="587"/>
      <c r="EG105" s="587"/>
      <c r="EH105" s="587"/>
      <c r="EI105" s="587"/>
    </row>
    <row r="106" spans="1:139">
      <c r="A106" s="583" t="s">
        <v>2340</v>
      </c>
      <c r="B106" s="586">
        <v>0</v>
      </c>
      <c r="C106" s="586">
        <v>0</v>
      </c>
      <c r="D106" s="586">
        <v>0</v>
      </c>
      <c r="E106" s="586">
        <v>0</v>
      </c>
      <c r="F106" s="586">
        <v>0</v>
      </c>
      <c r="G106" s="586">
        <v>0</v>
      </c>
      <c r="H106" s="586">
        <v>0</v>
      </c>
      <c r="I106" s="586">
        <v>0</v>
      </c>
      <c r="J106" s="586">
        <v>0</v>
      </c>
      <c r="K106" s="586">
        <v>0</v>
      </c>
      <c r="L106" s="586">
        <v>0</v>
      </c>
      <c r="M106" s="586">
        <v>0</v>
      </c>
      <c r="N106" s="586">
        <v>0</v>
      </c>
      <c r="O106" s="586">
        <v>0</v>
      </c>
      <c r="P106" s="586">
        <v>0</v>
      </c>
      <c r="Q106" s="586">
        <v>0</v>
      </c>
      <c r="R106" s="586">
        <v>0</v>
      </c>
      <c r="S106" s="586">
        <v>0</v>
      </c>
      <c r="T106" s="586">
        <v>0</v>
      </c>
      <c r="U106" s="586">
        <v>0</v>
      </c>
      <c r="V106" s="586">
        <v>0</v>
      </c>
      <c r="W106" s="586">
        <v>0</v>
      </c>
      <c r="X106" s="586">
        <v>0</v>
      </c>
      <c r="Y106" s="586">
        <v>0</v>
      </c>
      <c r="Z106" s="586">
        <v>0</v>
      </c>
      <c r="AA106" s="586">
        <v>0</v>
      </c>
      <c r="AB106" s="586">
        <v>12500</v>
      </c>
      <c r="AC106" s="586">
        <v>0</v>
      </c>
      <c r="AD106" s="586">
        <v>0</v>
      </c>
      <c r="AE106" s="586">
        <v>0</v>
      </c>
      <c r="AF106" s="586">
        <v>0</v>
      </c>
      <c r="AG106" s="586">
        <v>0</v>
      </c>
      <c r="AH106" s="586">
        <v>0</v>
      </c>
      <c r="AI106" s="586">
        <v>0</v>
      </c>
      <c r="AJ106" s="586">
        <v>0</v>
      </c>
      <c r="AK106" s="586">
        <v>0</v>
      </c>
      <c r="AL106" s="586">
        <v>0</v>
      </c>
      <c r="AM106" s="586">
        <v>0</v>
      </c>
      <c r="AN106" s="586">
        <v>0</v>
      </c>
      <c r="AO106" s="586">
        <v>0</v>
      </c>
      <c r="AP106" s="586">
        <v>1412</v>
      </c>
      <c r="AQ106" s="586">
        <v>0</v>
      </c>
      <c r="AR106" s="586">
        <v>0</v>
      </c>
      <c r="AS106" s="586">
        <v>0</v>
      </c>
      <c r="AT106" s="586">
        <v>0</v>
      </c>
      <c r="AU106" s="586">
        <v>2060</v>
      </c>
      <c r="AV106" s="586">
        <v>0</v>
      </c>
      <c r="AW106" s="586">
        <v>0</v>
      </c>
      <c r="AX106" s="586">
        <v>125</v>
      </c>
      <c r="AY106" s="586">
        <v>0</v>
      </c>
      <c r="AZ106" s="586">
        <v>0</v>
      </c>
      <c r="BA106" s="586">
        <v>0</v>
      </c>
      <c r="BB106" s="586">
        <v>0</v>
      </c>
      <c r="BC106" s="586">
        <v>0</v>
      </c>
      <c r="BD106" s="586">
        <v>0</v>
      </c>
      <c r="BE106" s="586">
        <v>0</v>
      </c>
      <c r="BF106" s="586">
        <v>0</v>
      </c>
      <c r="BG106" s="586">
        <v>800</v>
      </c>
      <c r="BH106" s="586">
        <v>0</v>
      </c>
      <c r="BI106" s="586">
        <v>0</v>
      </c>
      <c r="BJ106" s="586">
        <v>0</v>
      </c>
      <c r="BK106" s="586">
        <v>0</v>
      </c>
      <c r="BL106" s="586">
        <v>0</v>
      </c>
      <c r="BM106" s="586">
        <v>0</v>
      </c>
      <c r="BN106" s="586">
        <v>0</v>
      </c>
      <c r="BO106" s="586">
        <v>0</v>
      </c>
      <c r="BP106" s="586">
        <v>111</v>
      </c>
      <c r="BQ106" s="586">
        <v>0</v>
      </c>
      <c r="BR106" s="586">
        <v>0</v>
      </c>
      <c r="BS106" s="586">
        <v>0</v>
      </c>
      <c r="BT106" s="586">
        <v>0</v>
      </c>
      <c r="BU106" s="586">
        <v>0</v>
      </c>
      <c r="BV106" s="586">
        <v>0</v>
      </c>
      <c r="BW106" s="586">
        <v>0</v>
      </c>
      <c r="BX106" s="586">
        <v>0</v>
      </c>
      <c r="BY106" s="586">
        <v>0</v>
      </c>
      <c r="BZ106" s="586">
        <v>0</v>
      </c>
      <c r="CA106" s="586">
        <v>0</v>
      </c>
      <c r="CB106" s="586">
        <v>0</v>
      </c>
      <c r="CC106" s="586">
        <v>0</v>
      </c>
      <c r="CD106" s="586">
        <v>0</v>
      </c>
      <c r="CE106" s="586">
        <v>200</v>
      </c>
      <c r="CF106" s="586">
        <v>0</v>
      </c>
      <c r="CG106" s="586">
        <v>0</v>
      </c>
      <c r="CH106" s="586">
        <v>0</v>
      </c>
      <c r="CI106" s="586">
        <v>0</v>
      </c>
      <c r="CJ106" s="586">
        <v>0</v>
      </c>
      <c r="CK106" s="586">
        <v>0</v>
      </c>
      <c r="CL106" s="586">
        <v>0</v>
      </c>
      <c r="CM106" s="586">
        <v>0</v>
      </c>
      <c r="CN106" s="586">
        <v>0</v>
      </c>
      <c r="CO106" s="586">
        <v>0</v>
      </c>
      <c r="CP106" s="586">
        <v>0</v>
      </c>
      <c r="CQ106" s="586">
        <v>0</v>
      </c>
      <c r="CR106" s="586">
        <v>0</v>
      </c>
      <c r="CS106" s="586">
        <v>0</v>
      </c>
      <c r="CT106" s="586">
        <v>0</v>
      </c>
      <c r="CU106" s="586">
        <v>0</v>
      </c>
      <c r="CV106" s="586">
        <v>0</v>
      </c>
      <c r="CW106" s="586">
        <v>12200</v>
      </c>
      <c r="CX106" s="586">
        <v>0</v>
      </c>
      <c r="CY106" s="586">
        <v>0</v>
      </c>
      <c r="CZ106" s="586">
        <v>0</v>
      </c>
      <c r="DA106" s="586">
        <v>0</v>
      </c>
      <c r="DB106" s="586">
        <v>0</v>
      </c>
      <c r="DC106" s="586">
        <v>0</v>
      </c>
      <c r="DD106" s="586">
        <v>0</v>
      </c>
      <c r="DE106" s="586">
        <v>0</v>
      </c>
      <c r="DF106" s="586">
        <v>0</v>
      </c>
      <c r="DG106" s="586">
        <v>0</v>
      </c>
      <c r="DH106" s="586">
        <v>0</v>
      </c>
      <c r="DI106" s="586">
        <v>2850</v>
      </c>
      <c r="DJ106" s="586">
        <v>0</v>
      </c>
      <c r="DK106" s="586">
        <v>3320</v>
      </c>
      <c r="DL106" s="586">
        <v>16000</v>
      </c>
      <c r="DM106" s="586">
        <v>0</v>
      </c>
      <c r="DN106" s="586">
        <v>0</v>
      </c>
      <c r="DO106" s="586">
        <v>0</v>
      </c>
      <c r="DP106" s="586">
        <v>0</v>
      </c>
      <c r="DQ106" s="586">
        <v>0</v>
      </c>
      <c r="DR106" s="587">
        <v>13703</v>
      </c>
      <c r="DS106" s="587">
        <v>5855</v>
      </c>
      <c r="DT106" s="587">
        <v>2000</v>
      </c>
      <c r="DU106" s="587">
        <v>14200</v>
      </c>
      <c r="DV106" s="587">
        <v>11657</v>
      </c>
      <c r="DW106" s="587">
        <v>6287</v>
      </c>
      <c r="DX106" s="587">
        <v>242</v>
      </c>
      <c r="DY106" s="587">
        <v>0</v>
      </c>
      <c r="DZ106" s="587"/>
      <c r="EA106" s="587"/>
      <c r="EB106" s="587"/>
      <c r="EC106" s="587"/>
      <c r="ED106" s="587"/>
      <c r="EE106" s="587"/>
      <c r="EF106" s="587"/>
      <c r="EG106" s="587"/>
      <c r="EH106" s="587"/>
      <c r="EI106" s="587"/>
    </row>
    <row r="107" spans="1:139">
      <c r="A107" s="583" t="s">
        <v>2924</v>
      </c>
      <c r="B107" s="586">
        <v>0</v>
      </c>
      <c r="C107" s="586">
        <v>0</v>
      </c>
      <c r="D107" s="586">
        <v>0</v>
      </c>
      <c r="E107" s="586">
        <v>0</v>
      </c>
      <c r="F107" s="586">
        <v>0</v>
      </c>
      <c r="G107" s="586">
        <v>0</v>
      </c>
      <c r="H107" s="586">
        <v>0</v>
      </c>
      <c r="I107" s="586">
        <v>0</v>
      </c>
      <c r="J107" s="586">
        <v>0</v>
      </c>
      <c r="K107" s="586">
        <v>0</v>
      </c>
      <c r="L107" s="586">
        <v>0</v>
      </c>
      <c r="M107" s="586">
        <v>0</v>
      </c>
      <c r="N107" s="586">
        <v>0</v>
      </c>
      <c r="O107" s="586">
        <v>0</v>
      </c>
      <c r="P107" s="586">
        <v>0</v>
      </c>
      <c r="Q107" s="586">
        <v>0</v>
      </c>
      <c r="R107" s="586">
        <v>0</v>
      </c>
      <c r="S107" s="586">
        <v>0</v>
      </c>
      <c r="T107" s="586">
        <v>0</v>
      </c>
      <c r="U107" s="586">
        <v>0</v>
      </c>
      <c r="V107" s="586">
        <v>0</v>
      </c>
      <c r="W107" s="586">
        <v>0</v>
      </c>
      <c r="X107" s="586">
        <v>0</v>
      </c>
      <c r="Y107" s="586">
        <v>0</v>
      </c>
      <c r="Z107" s="586">
        <v>0</v>
      </c>
      <c r="AA107" s="586">
        <v>0</v>
      </c>
      <c r="AB107" s="586">
        <v>0</v>
      </c>
      <c r="AC107" s="586">
        <v>0</v>
      </c>
      <c r="AD107" s="586">
        <v>0</v>
      </c>
      <c r="AE107" s="586">
        <v>0</v>
      </c>
      <c r="AF107" s="586">
        <v>0</v>
      </c>
      <c r="AG107" s="586">
        <v>0</v>
      </c>
      <c r="AH107" s="586">
        <v>0</v>
      </c>
      <c r="AI107" s="586">
        <v>0</v>
      </c>
      <c r="AJ107" s="586">
        <v>0</v>
      </c>
      <c r="AK107" s="586">
        <v>0</v>
      </c>
      <c r="AL107" s="586">
        <v>0</v>
      </c>
      <c r="AM107" s="586">
        <v>0</v>
      </c>
      <c r="AN107" s="586">
        <v>0</v>
      </c>
      <c r="AO107" s="586">
        <v>36257</v>
      </c>
      <c r="AP107" s="586">
        <v>965</v>
      </c>
      <c r="AQ107" s="586">
        <v>1315</v>
      </c>
      <c r="AR107" s="586">
        <v>6197</v>
      </c>
      <c r="AS107" s="586">
        <v>0</v>
      </c>
      <c r="AT107" s="586">
        <v>0</v>
      </c>
      <c r="AU107" s="586">
        <v>812</v>
      </c>
      <c r="AV107" s="586">
        <v>0</v>
      </c>
      <c r="AW107" s="586">
        <v>0</v>
      </c>
      <c r="AX107" s="586">
        <v>0</v>
      </c>
      <c r="AY107" s="586">
        <v>0</v>
      </c>
      <c r="AZ107" s="586">
        <v>0</v>
      </c>
      <c r="BA107" s="586">
        <v>0</v>
      </c>
      <c r="BB107" s="586">
        <v>0</v>
      </c>
      <c r="BC107" s="586">
        <v>0</v>
      </c>
      <c r="BD107" s="586">
        <v>0</v>
      </c>
      <c r="BE107" s="586">
        <v>0</v>
      </c>
      <c r="BF107" s="586">
        <v>0</v>
      </c>
      <c r="BG107" s="586">
        <v>0</v>
      </c>
      <c r="BH107" s="586">
        <v>0</v>
      </c>
      <c r="BI107" s="586">
        <v>0</v>
      </c>
      <c r="BJ107" s="586">
        <v>0</v>
      </c>
      <c r="BK107" s="586">
        <v>0</v>
      </c>
      <c r="BL107" s="586">
        <v>0</v>
      </c>
      <c r="BM107" s="586">
        <v>0</v>
      </c>
      <c r="BN107" s="586">
        <v>0</v>
      </c>
      <c r="BO107" s="586">
        <v>0</v>
      </c>
      <c r="BP107" s="586">
        <v>100</v>
      </c>
      <c r="BQ107" s="586">
        <v>0</v>
      </c>
      <c r="BR107" s="586">
        <v>0</v>
      </c>
      <c r="BS107" s="586">
        <v>0</v>
      </c>
      <c r="BT107" s="586">
        <v>0</v>
      </c>
      <c r="BU107" s="586">
        <v>0</v>
      </c>
      <c r="BV107" s="586">
        <v>0</v>
      </c>
      <c r="BW107" s="586">
        <v>0</v>
      </c>
      <c r="BX107" s="586">
        <v>0</v>
      </c>
      <c r="BY107" s="586">
        <v>0</v>
      </c>
      <c r="BZ107" s="586">
        <v>0</v>
      </c>
      <c r="CA107" s="586">
        <v>0</v>
      </c>
      <c r="CB107" s="586">
        <v>0</v>
      </c>
      <c r="CC107" s="586">
        <v>0</v>
      </c>
      <c r="CD107" s="586">
        <v>0</v>
      </c>
      <c r="CE107" s="586">
        <v>282</v>
      </c>
      <c r="CF107" s="586">
        <v>0</v>
      </c>
      <c r="CG107" s="586">
        <v>0</v>
      </c>
      <c r="CH107" s="586">
        <v>0</v>
      </c>
      <c r="CI107" s="586">
        <v>0</v>
      </c>
      <c r="CJ107" s="586">
        <v>0</v>
      </c>
      <c r="CK107" s="586">
        <v>0</v>
      </c>
      <c r="CL107" s="586">
        <v>0</v>
      </c>
      <c r="CM107" s="586">
        <v>0</v>
      </c>
      <c r="CN107" s="586">
        <v>0</v>
      </c>
      <c r="CO107" s="586">
        <v>0</v>
      </c>
      <c r="CP107" s="586">
        <v>0</v>
      </c>
      <c r="CQ107" s="586">
        <v>0</v>
      </c>
      <c r="CR107" s="586">
        <v>0</v>
      </c>
      <c r="CS107" s="586">
        <v>0</v>
      </c>
      <c r="CT107" s="586">
        <v>0</v>
      </c>
      <c r="CU107" s="586">
        <v>0</v>
      </c>
      <c r="CV107" s="586">
        <v>0</v>
      </c>
      <c r="CW107" s="586">
        <v>0</v>
      </c>
      <c r="CX107" s="586">
        <v>0</v>
      </c>
      <c r="CY107" s="586">
        <v>0</v>
      </c>
      <c r="CZ107" s="586">
        <v>0</v>
      </c>
      <c r="DA107" s="586">
        <v>0</v>
      </c>
      <c r="DB107" s="586">
        <v>0</v>
      </c>
      <c r="DC107" s="586">
        <v>0</v>
      </c>
      <c r="DD107" s="586">
        <v>0</v>
      </c>
      <c r="DE107" s="586">
        <v>0</v>
      </c>
      <c r="DF107" s="586">
        <v>0</v>
      </c>
      <c r="DG107" s="586">
        <v>0</v>
      </c>
      <c r="DH107" s="586">
        <v>0</v>
      </c>
      <c r="DI107" s="586">
        <v>0</v>
      </c>
      <c r="DJ107" s="586">
        <v>0</v>
      </c>
      <c r="DK107" s="586">
        <v>0</v>
      </c>
      <c r="DL107" s="586">
        <v>0</v>
      </c>
      <c r="DM107" s="586">
        <v>0</v>
      </c>
      <c r="DN107" s="586">
        <v>0</v>
      </c>
      <c r="DO107" s="586">
        <v>0</v>
      </c>
      <c r="DP107" s="586">
        <v>0</v>
      </c>
      <c r="DQ107" s="586">
        <v>0</v>
      </c>
      <c r="DR107" s="587">
        <v>10398</v>
      </c>
      <c r="DS107" s="587">
        <v>6532</v>
      </c>
      <c r="DT107" s="587">
        <v>15729</v>
      </c>
      <c r="DU107" s="587">
        <v>11954</v>
      </c>
      <c r="DV107" s="587">
        <v>10471</v>
      </c>
      <c r="DW107" s="587">
        <v>8000</v>
      </c>
      <c r="DX107" s="587">
        <v>0</v>
      </c>
      <c r="DY107" s="587">
        <v>-10815</v>
      </c>
      <c r="DZ107" s="587"/>
      <c r="EA107" s="587"/>
      <c r="EB107" s="587"/>
      <c r="EC107" s="587"/>
      <c r="ED107" s="587"/>
      <c r="EE107" s="587"/>
      <c r="EF107" s="587"/>
      <c r="EG107" s="587"/>
      <c r="EH107" s="587"/>
      <c r="EI107" s="587"/>
    </row>
    <row r="108" spans="1:139">
      <c r="A108" s="583" t="s">
        <v>2981</v>
      </c>
      <c r="B108" s="586">
        <v>0</v>
      </c>
      <c r="C108" s="586">
        <v>0</v>
      </c>
      <c r="D108" s="586">
        <v>0</v>
      </c>
      <c r="E108" s="586">
        <v>0</v>
      </c>
      <c r="F108" s="586">
        <v>0</v>
      </c>
      <c r="G108" s="586">
        <v>0</v>
      </c>
      <c r="H108" s="586">
        <v>0</v>
      </c>
      <c r="I108" s="586">
        <v>0</v>
      </c>
      <c r="J108" s="586">
        <v>0</v>
      </c>
      <c r="K108" s="586">
        <v>0</v>
      </c>
      <c r="L108" s="586">
        <v>0</v>
      </c>
      <c r="M108" s="586">
        <v>0</v>
      </c>
      <c r="N108" s="586">
        <v>0</v>
      </c>
      <c r="O108" s="586">
        <v>0</v>
      </c>
      <c r="P108" s="586">
        <v>0</v>
      </c>
      <c r="Q108" s="586">
        <v>0</v>
      </c>
      <c r="R108" s="586">
        <v>0</v>
      </c>
      <c r="S108" s="586">
        <v>0</v>
      </c>
      <c r="T108" s="586">
        <v>0</v>
      </c>
      <c r="U108" s="586">
        <v>0</v>
      </c>
      <c r="V108" s="586">
        <v>0</v>
      </c>
      <c r="W108" s="586">
        <v>0</v>
      </c>
      <c r="X108" s="586">
        <v>0</v>
      </c>
      <c r="Y108" s="586">
        <v>0</v>
      </c>
      <c r="Z108" s="586">
        <v>0</v>
      </c>
      <c r="AA108" s="586">
        <v>0</v>
      </c>
      <c r="AB108" s="586">
        <v>0</v>
      </c>
      <c r="AC108" s="586">
        <v>0</v>
      </c>
      <c r="AD108" s="586">
        <v>0</v>
      </c>
      <c r="AE108" s="586">
        <v>0</v>
      </c>
      <c r="AF108" s="586">
        <v>0</v>
      </c>
      <c r="AG108" s="586">
        <v>0</v>
      </c>
      <c r="AH108" s="586">
        <v>0</v>
      </c>
      <c r="AI108" s="586">
        <v>0</v>
      </c>
      <c r="AJ108" s="586">
        <v>0</v>
      </c>
      <c r="AK108" s="586">
        <v>0</v>
      </c>
      <c r="AL108" s="586">
        <v>0</v>
      </c>
      <c r="AM108" s="586">
        <v>0</v>
      </c>
      <c r="AN108" s="586">
        <v>0</v>
      </c>
      <c r="AO108" s="586">
        <v>0</v>
      </c>
      <c r="AP108" s="586">
        <v>1000</v>
      </c>
      <c r="AQ108" s="586">
        <v>100</v>
      </c>
      <c r="AR108" s="586">
        <v>0</v>
      </c>
      <c r="AS108" s="586">
        <v>0</v>
      </c>
      <c r="AT108" s="586">
        <v>0</v>
      </c>
      <c r="AU108" s="586">
        <v>0</v>
      </c>
      <c r="AV108" s="586">
        <v>0</v>
      </c>
      <c r="AW108" s="586">
        <v>0</v>
      </c>
      <c r="AX108" s="586">
        <v>0</v>
      </c>
      <c r="AY108" s="586">
        <v>0</v>
      </c>
      <c r="AZ108" s="586">
        <v>0</v>
      </c>
      <c r="BA108" s="586">
        <v>0</v>
      </c>
      <c r="BB108" s="586">
        <v>0</v>
      </c>
      <c r="BC108" s="586">
        <v>0</v>
      </c>
      <c r="BD108" s="586">
        <v>0</v>
      </c>
      <c r="BE108" s="586">
        <v>0</v>
      </c>
      <c r="BF108" s="586">
        <v>0</v>
      </c>
      <c r="BG108" s="586">
        <v>0</v>
      </c>
      <c r="BH108" s="586">
        <v>0</v>
      </c>
      <c r="BI108" s="586">
        <v>0</v>
      </c>
      <c r="BJ108" s="586">
        <v>0</v>
      </c>
      <c r="BK108" s="586">
        <v>0</v>
      </c>
      <c r="BL108" s="586">
        <v>0</v>
      </c>
      <c r="BM108" s="586">
        <v>0</v>
      </c>
      <c r="BN108" s="586">
        <v>0</v>
      </c>
      <c r="BO108" s="586">
        <v>0</v>
      </c>
      <c r="BP108" s="586">
        <v>0</v>
      </c>
      <c r="BQ108" s="586">
        <v>0</v>
      </c>
      <c r="BR108" s="586">
        <v>0</v>
      </c>
      <c r="BS108" s="586">
        <v>0</v>
      </c>
      <c r="BT108" s="586">
        <v>0</v>
      </c>
      <c r="BU108" s="586">
        <v>0</v>
      </c>
      <c r="BV108" s="586">
        <v>0</v>
      </c>
      <c r="BW108" s="586">
        <v>0</v>
      </c>
      <c r="BX108" s="586">
        <v>0</v>
      </c>
      <c r="BY108" s="586">
        <v>0</v>
      </c>
      <c r="BZ108" s="586">
        <v>0</v>
      </c>
      <c r="CA108" s="586">
        <v>0</v>
      </c>
      <c r="CB108" s="586">
        <v>0</v>
      </c>
      <c r="CC108" s="586">
        <v>0</v>
      </c>
      <c r="CD108" s="586">
        <v>0</v>
      </c>
      <c r="CE108" s="586">
        <v>1762</v>
      </c>
      <c r="CF108" s="586">
        <v>0</v>
      </c>
      <c r="CG108" s="586">
        <v>0</v>
      </c>
      <c r="CH108" s="586">
        <v>0</v>
      </c>
      <c r="CI108" s="586">
        <v>0</v>
      </c>
      <c r="CJ108" s="586">
        <v>0</v>
      </c>
      <c r="CK108" s="586">
        <v>0</v>
      </c>
      <c r="CL108" s="586">
        <v>0</v>
      </c>
      <c r="CM108" s="586">
        <v>0</v>
      </c>
      <c r="CN108" s="586">
        <v>0</v>
      </c>
      <c r="CO108" s="586">
        <v>0</v>
      </c>
      <c r="CP108" s="586">
        <v>0</v>
      </c>
      <c r="CQ108" s="586">
        <v>0</v>
      </c>
      <c r="CR108" s="586">
        <v>0</v>
      </c>
      <c r="CS108" s="586">
        <v>0</v>
      </c>
      <c r="CT108" s="586">
        <v>0</v>
      </c>
      <c r="CU108" s="586">
        <v>0</v>
      </c>
      <c r="CV108" s="586">
        <v>0</v>
      </c>
      <c r="CW108" s="586">
        <v>0</v>
      </c>
      <c r="CX108" s="586">
        <v>0</v>
      </c>
      <c r="CY108" s="586">
        <v>0</v>
      </c>
      <c r="CZ108" s="586">
        <v>171</v>
      </c>
      <c r="DA108" s="586">
        <v>0</v>
      </c>
      <c r="DB108" s="586">
        <v>0</v>
      </c>
      <c r="DC108" s="586">
        <v>0</v>
      </c>
      <c r="DD108" s="586">
        <v>0</v>
      </c>
      <c r="DE108" s="586">
        <v>0</v>
      </c>
      <c r="DF108" s="586">
        <v>0</v>
      </c>
      <c r="DG108" s="586">
        <v>0</v>
      </c>
      <c r="DH108" s="586">
        <v>0</v>
      </c>
      <c r="DI108" s="586">
        <v>75</v>
      </c>
      <c r="DJ108" s="586">
        <v>61</v>
      </c>
      <c r="DK108" s="586">
        <v>0</v>
      </c>
      <c r="DL108" s="586">
        <v>0</v>
      </c>
      <c r="DM108" s="586">
        <v>0</v>
      </c>
      <c r="DN108" s="586">
        <v>0</v>
      </c>
      <c r="DO108" s="586">
        <v>0</v>
      </c>
      <c r="DP108" s="586">
        <v>0</v>
      </c>
      <c r="DQ108" s="586">
        <v>0</v>
      </c>
      <c r="DR108" s="587">
        <v>1061</v>
      </c>
      <c r="DS108" s="587">
        <v>196</v>
      </c>
      <c r="DT108" s="587">
        <v>1812</v>
      </c>
      <c r="DU108" s="587">
        <v>0</v>
      </c>
      <c r="DV108" s="587">
        <v>-1068</v>
      </c>
      <c r="DW108" s="587">
        <v>-537</v>
      </c>
      <c r="DX108" s="587">
        <v>0</v>
      </c>
      <c r="DY108" s="587">
        <v>-466</v>
      </c>
      <c r="DZ108" s="587"/>
      <c r="EA108" s="587"/>
      <c r="EB108" s="587"/>
      <c r="EC108" s="587"/>
      <c r="ED108" s="587"/>
      <c r="EE108" s="587"/>
      <c r="EF108" s="587"/>
      <c r="EG108" s="587"/>
      <c r="EH108" s="587"/>
      <c r="EI108" s="587"/>
    </row>
    <row r="109" spans="1:139">
      <c r="A109" s="583" t="s">
        <v>1972</v>
      </c>
      <c r="B109" s="586">
        <v>0</v>
      </c>
      <c r="C109" s="586">
        <v>0</v>
      </c>
      <c r="D109" s="586">
        <v>0</v>
      </c>
      <c r="E109" s="586">
        <v>0</v>
      </c>
      <c r="F109" s="586">
        <v>0</v>
      </c>
      <c r="G109" s="586">
        <v>0</v>
      </c>
      <c r="H109" s="586">
        <v>0</v>
      </c>
      <c r="I109" s="586">
        <v>0</v>
      </c>
      <c r="J109" s="586">
        <v>0</v>
      </c>
      <c r="K109" s="586">
        <v>0</v>
      </c>
      <c r="L109" s="586">
        <v>0</v>
      </c>
      <c r="M109" s="586">
        <v>0</v>
      </c>
      <c r="N109" s="586">
        <v>0</v>
      </c>
      <c r="O109" s="586">
        <v>0</v>
      </c>
      <c r="P109" s="586">
        <v>0</v>
      </c>
      <c r="Q109" s="586">
        <v>1802.3</v>
      </c>
      <c r="R109" s="586">
        <v>0</v>
      </c>
      <c r="S109" s="586">
        <v>0</v>
      </c>
      <c r="T109" s="586">
        <v>0</v>
      </c>
      <c r="U109" s="586">
        <v>0</v>
      </c>
      <c r="V109" s="586">
        <v>0</v>
      </c>
      <c r="W109" s="586">
        <v>0</v>
      </c>
      <c r="X109" s="586">
        <v>0</v>
      </c>
      <c r="Y109" s="586">
        <v>0</v>
      </c>
      <c r="Z109" s="586">
        <v>0</v>
      </c>
      <c r="AA109" s="586">
        <v>0</v>
      </c>
      <c r="AB109" s="586">
        <v>0</v>
      </c>
      <c r="AC109" s="586">
        <v>0</v>
      </c>
      <c r="AD109" s="586">
        <v>0</v>
      </c>
      <c r="AE109" s="586">
        <v>0</v>
      </c>
      <c r="AF109" s="586">
        <v>0</v>
      </c>
      <c r="AG109" s="586">
        <v>0</v>
      </c>
      <c r="AH109" s="586">
        <v>0</v>
      </c>
      <c r="AI109" s="586">
        <v>0</v>
      </c>
      <c r="AJ109" s="586">
        <v>0</v>
      </c>
      <c r="AK109" s="586">
        <v>0</v>
      </c>
      <c r="AL109" s="586">
        <v>0</v>
      </c>
      <c r="AM109" s="586">
        <v>0</v>
      </c>
      <c r="AN109" s="586">
        <v>0</v>
      </c>
      <c r="AO109" s="586">
        <v>1906.7</v>
      </c>
      <c r="AP109" s="586">
        <v>1768.9</v>
      </c>
      <c r="AQ109" s="586">
        <v>1704</v>
      </c>
      <c r="AR109" s="586">
        <v>490.5</v>
      </c>
      <c r="AS109" s="586">
        <v>0</v>
      </c>
      <c r="AT109" s="586">
        <v>0</v>
      </c>
      <c r="AU109" s="586">
        <v>2903.4</v>
      </c>
      <c r="AV109" s="586">
        <v>513.1</v>
      </c>
      <c r="AW109" s="586">
        <v>0</v>
      </c>
      <c r="AX109" s="586">
        <v>893.8</v>
      </c>
      <c r="AY109" s="586">
        <v>0</v>
      </c>
      <c r="AZ109" s="586">
        <v>0</v>
      </c>
      <c r="BA109" s="586">
        <v>0</v>
      </c>
      <c r="BB109" s="586">
        <v>0</v>
      </c>
      <c r="BC109" s="586">
        <v>0</v>
      </c>
      <c r="BD109" s="586">
        <v>0</v>
      </c>
      <c r="BE109" s="586">
        <v>0</v>
      </c>
      <c r="BF109" s="586">
        <v>0</v>
      </c>
      <c r="BG109" s="586">
        <v>0</v>
      </c>
      <c r="BH109" s="586">
        <v>0</v>
      </c>
      <c r="BI109" s="586">
        <v>0</v>
      </c>
      <c r="BJ109" s="586">
        <v>0</v>
      </c>
      <c r="BK109" s="586">
        <v>0</v>
      </c>
      <c r="BL109" s="586">
        <v>0</v>
      </c>
      <c r="BM109" s="586">
        <v>100</v>
      </c>
      <c r="BN109" s="586">
        <v>0</v>
      </c>
      <c r="BO109" s="586">
        <v>0</v>
      </c>
      <c r="BP109" s="586">
        <v>0</v>
      </c>
      <c r="BQ109" s="586">
        <v>0</v>
      </c>
      <c r="BR109" s="586">
        <v>0</v>
      </c>
      <c r="BS109" s="586">
        <v>0</v>
      </c>
      <c r="BT109" s="586">
        <v>0</v>
      </c>
      <c r="BU109" s="586">
        <v>0</v>
      </c>
      <c r="BV109" s="586">
        <v>0</v>
      </c>
      <c r="BW109" s="586">
        <v>0</v>
      </c>
      <c r="BX109" s="586">
        <v>0</v>
      </c>
      <c r="BY109" s="586">
        <v>0</v>
      </c>
      <c r="BZ109" s="586">
        <v>0</v>
      </c>
      <c r="CA109" s="586">
        <v>0</v>
      </c>
      <c r="CB109" s="586">
        <v>100</v>
      </c>
      <c r="CC109" s="586">
        <v>0</v>
      </c>
      <c r="CD109" s="586">
        <v>111</v>
      </c>
      <c r="CE109" s="586">
        <v>4842</v>
      </c>
      <c r="CF109" s="586">
        <v>0</v>
      </c>
      <c r="CG109" s="586">
        <v>635</v>
      </c>
      <c r="CH109" s="586">
        <v>0</v>
      </c>
      <c r="CI109" s="586">
        <v>0</v>
      </c>
      <c r="CJ109" s="586">
        <v>0</v>
      </c>
      <c r="CK109" s="586">
        <v>0</v>
      </c>
      <c r="CL109" s="586">
        <v>0</v>
      </c>
      <c r="CM109" s="586">
        <v>0</v>
      </c>
      <c r="CN109" s="586">
        <v>0</v>
      </c>
      <c r="CO109" s="586">
        <v>0</v>
      </c>
      <c r="CP109" s="586">
        <v>0</v>
      </c>
      <c r="CQ109" s="586">
        <v>0</v>
      </c>
      <c r="CR109" s="586">
        <v>0</v>
      </c>
      <c r="CS109" s="586">
        <v>0</v>
      </c>
      <c r="CT109" s="586">
        <v>421.2</v>
      </c>
      <c r="CU109" s="586">
        <v>5</v>
      </c>
      <c r="CV109" s="586">
        <v>0</v>
      </c>
      <c r="CW109" s="586">
        <v>0</v>
      </c>
      <c r="CX109" s="586">
        <v>0</v>
      </c>
      <c r="CY109" s="586">
        <v>0</v>
      </c>
      <c r="CZ109" s="586">
        <v>1312.4</v>
      </c>
      <c r="DA109" s="586">
        <v>98.4</v>
      </c>
      <c r="DB109" s="586">
        <v>928</v>
      </c>
      <c r="DC109" s="586">
        <v>0</v>
      </c>
      <c r="DD109" s="586">
        <v>0</v>
      </c>
      <c r="DE109" s="586">
        <v>0</v>
      </c>
      <c r="DF109" s="586">
        <v>0</v>
      </c>
      <c r="DG109" s="586">
        <v>0</v>
      </c>
      <c r="DH109" s="586">
        <v>0</v>
      </c>
      <c r="DI109" s="586">
        <v>4228.1000000000004</v>
      </c>
      <c r="DJ109" s="586">
        <v>1203.7</v>
      </c>
      <c r="DK109" s="586">
        <v>3690</v>
      </c>
      <c r="DL109" s="586">
        <v>2176.3000000000002</v>
      </c>
      <c r="DM109" s="586">
        <v>3304</v>
      </c>
      <c r="DN109" s="586">
        <v>1050</v>
      </c>
      <c r="DO109" s="586">
        <v>0</v>
      </c>
      <c r="DP109" s="586">
        <v>0</v>
      </c>
      <c r="DQ109" s="586">
        <v>0</v>
      </c>
      <c r="DR109" s="587">
        <v>5253</v>
      </c>
      <c r="DS109" s="587">
        <v>15775</v>
      </c>
      <c r="DT109" s="587">
        <v>4042</v>
      </c>
      <c r="DU109" s="587">
        <v>3000</v>
      </c>
      <c r="DV109" s="587">
        <v>3000</v>
      </c>
      <c r="DW109" s="587">
        <v>3</v>
      </c>
      <c r="DX109" s="587">
        <v>0</v>
      </c>
      <c r="DY109" s="587">
        <v>-43000</v>
      </c>
      <c r="DZ109" s="587"/>
      <c r="EA109" s="587"/>
      <c r="EB109" s="587"/>
      <c r="EC109" s="587"/>
      <c r="ED109" s="587"/>
      <c r="EE109" s="587"/>
      <c r="EF109" s="587"/>
      <c r="EG109" s="587"/>
      <c r="EH109" s="587"/>
      <c r="EI109" s="587"/>
    </row>
    <row r="110" spans="1:139">
      <c r="A110" s="583" t="s">
        <v>2252</v>
      </c>
      <c r="B110" s="586">
        <v>0</v>
      </c>
      <c r="C110" s="586">
        <v>0</v>
      </c>
      <c r="D110" s="586">
        <v>0</v>
      </c>
      <c r="E110" s="586">
        <v>0</v>
      </c>
      <c r="F110" s="586">
        <v>0</v>
      </c>
      <c r="G110" s="586">
        <v>0</v>
      </c>
      <c r="H110" s="586">
        <v>0</v>
      </c>
      <c r="I110" s="586">
        <v>0</v>
      </c>
      <c r="J110" s="586">
        <v>0</v>
      </c>
      <c r="K110" s="586">
        <v>0</v>
      </c>
      <c r="L110" s="586">
        <v>0</v>
      </c>
      <c r="M110" s="586">
        <v>0</v>
      </c>
      <c r="N110" s="586">
        <v>0</v>
      </c>
      <c r="O110" s="586">
        <v>0</v>
      </c>
      <c r="P110" s="586">
        <v>0</v>
      </c>
      <c r="Q110" s="586">
        <v>0</v>
      </c>
      <c r="R110" s="586">
        <v>0</v>
      </c>
      <c r="S110" s="586">
        <v>0</v>
      </c>
      <c r="T110" s="586">
        <v>0</v>
      </c>
      <c r="U110" s="586">
        <v>0</v>
      </c>
      <c r="V110" s="586">
        <v>0</v>
      </c>
      <c r="W110" s="586">
        <v>0</v>
      </c>
      <c r="X110" s="586">
        <v>0</v>
      </c>
      <c r="Y110" s="586">
        <v>0</v>
      </c>
      <c r="Z110" s="586">
        <v>0</v>
      </c>
      <c r="AA110" s="586">
        <v>0</v>
      </c>
      <c r="AB110" s="586">
        <v>0</v>
      </c>
      <c r="AC110" s="586">
        <v>0</v>
      </c>
      <c r="AD110" s="586">
        <v>0</v>
      </c>
      <c r="AE110" s="586">
        <v>0</v>
      </c>
      <c r="AF110" s="586">
        <v>0</v>
      </c>
      <c r="AG110" s="586">
        <v>0</v>
      </c>
      <c r="AH110" s="586">
        <v>0</v>
      </c>
      <c r="AI110" s="586">
        <v>0</v>
      </c>
      <c r="AJ110" s="586">
        <v>0</v>
      </c>
      <c r="AK110" s="586">
        <v>0</v>
      </c>
      <c r="AL110" s="586">
        <v>0</v>
      </c>
      <c r="AM110" s="586">
        <v>0</v>
      </c>
      <c r="AN110" s="586">
        <v>0</v>
      </c>
      <c r="AO110" s="586">
        <v>0</v>
      </c>
      <c r="AP110" s="586">
        <v>1691</v>
      </c>
      <c r="AQ110" s="586">
        <v>0</v>
      </c>
      <c r="AR110" s="586">
        <v>0</v>
      </c>
      <c r="AS110" s="586">
        <v>0</v>
      </c>
      <c r="AT110" s="586">
        <v>0</v>
      </c>
      <c r="AU110" s="586">
        <v>2000</v>
      </c>
      <c r="AV110" s="586">
        <v>0</v>
      </c>
      <c r="AW110" s="586">
        <v>0</v>
      </c>
      <c r="AX110" s="586">
        <v>0</v>
      </c>
      <c r="AY110" s="586">
        <v>0</v>
      </c>
      <c r="AZ110" s="586">
        <v>0</v>
      </c>
      <c r="BA110" s="586">
        <v>0</v>
      </c>
      <c r="BB110" s="586">
        <v>0</v>
      </c>
      <c r="BC110" s="586">
        <v>0</v>
      </c>
      <c r="BD110" s="586">
        <v>0</v>
      </c>
      <c r="BE110" s="586">
        <v>0</v>
      </c>
      <c r="BF110" s="586">
        <v>0</v>
      </c>
      <c r="BG110" s="586">
        <v>0</v>
      </c>
      <c r="BH110" s="586">
        <v>0</v>
      </c>
      <c r="BI110" s="586">
        <v>0</v>
      </c>
      <c r="BJ110" s="586">
        <v>0</v>
      </c>
      <c r="BK110" s="586">
        <v>0</v>
      </c>
      <c r="BL110" s="586">
        <v>0</v>
      </c>
      <c r="BM110" s="586">
        <v>60</v>
      </c>
      <c r="BN110" s="586">
        <v>0</v>
      </c>
      <c r="BO110" s="586">
        <v>0</v>
      </c>
      <c r="BP110" s="586">
        <v>0</v>
      </c>
      <c r="BQ110" s="586">
        <v>0</v>
      </c>
      <c r="BR110" s="586">
        <v>0</v>
      </c>
      <c r="BS110" s="586">
        <v>0</v>
      </c>
      <c r="BT110" s="586">
        <v>0</v>
      </c>
      <c r="BU110" s="586">
        <v>0</v>
      </c>
      <c r="BV110" s="586">
        <v>0</v>
      </c>
      <c r="BW110" s="586">
        <v>0</v>
      </c>
      <c r="BX110" s="586">
        <v>0</v>
      </c>
      <c r="BY110" s="586">
        <v>0</v>
      </c>
      <c r="BZ110" s="586">
        <v>0</v>
      </c>
      <c r="CA110" s="586">
        <v>0</v>
      </c>
      <c r="CB110" s="586">
        <v>0</v>
      </c>
      <c r="CC110" s="586">
        <v>0</v>
      </c>
      <c r="CD110" s="586">
        <v>0</v>
      </c>
      <c r="CE110" s="586">
        <v>2976</v>
      </c>
      <c r="CF110" s="586">
        <v>0</v>
      </c>
      <c r="CG110" s="586">
        <v>0</v>
      </c>
      <c r="CH110" s="586">
        <v>0</v>
      </c>
      <c r="CI110" s="586">
        <v>0</v>
      </c>
      <c r="CJ110" s="586">
        <v>0</v>
      </c>
      <c r="CK110" s="586">
        <v>0</v>
      </c>
      <c r="CL110" s="586">
        <v>0</v>
      </c>
      <c r="CM110" s="586">
        <v>0</v>
      </c>
      <c r="CN110" s="586">
        <v>0</v>
      </c>
      <c r="CO110" s="586">
        <v>0</v>
      </c>
      <c r="CP110" s="586">
        <v>0</v>
      </c>
      <c r="CQ110" s="586">
        <v>0</v>
      </c>
      <c r="CR110" s="586">
        <v>0</v>
      </c>
      <c r="CS110" s="586">
        <v>0</v>
      </c>
      <c r="CT110" s="586">
        <v>100</v>
      </c>
      <c r="CU110" s="586">
        <v>0</v>
      </c>
      <c r="CV110" s="586">
        <v>0</v>
      </c>
      <c r="CW110" s="586">
        <v>0</v>
      </c>
      <c r="CX110" s="586">
        <v>0</v>
      </c>
      <c r="CY110" s="586">
        <v>0</v>
      </c>
      <c r="CZ110" s="586">
        <v>150</v>
      </c>
      <c r="DA110" s="586">
        <v>0</v>
      </c>
      <c r="DB110" s="586">
        <v>0</v>
      </c>
      <c r="DC110" s="586">
        <v>0</v>
      </c>
      <c r="DD110" s="586">
        <v>0</v>
      </c>
      <c r="DE110" s="586">
        <v>0</v>
      </c>
      <c r="DF110" s="586">
        <v>0</v>
      </c>
      <c r="DG110" s="586">
        <v>0</v>
      </c>
      <c r="DH110" s="586">
        <v>0</v>
      </c>
      <c r="DI110" s="586">
        <v>0</v>
      </c>
      <c r="DJ110" s="586">
        <v>327</v>
      </c>
      <c r="DK110" s="586">
        <v>0</v>
      </c>
      <c r="DL110" s="586">
        <v>2000</v>
      </c>
      <c r="DM110" s="586">
        <v>0</v>
      </c>
      <c r="DN110" s="586">
        <v>0</v>
      </c>
      <c r="DO110" s="586">
        <v>0</v>
      </c>
      <c r="DP110" s="586">
        <v>0</v>
      </c>
      <c r="DQ110" s="586">
        <v>0</v>
      </c>
      <c r="DR110" s="587">
        <v>327</v>
      </c>
      <c r="DS110" s="587">
        <v>5136</v>
      </c>
      <c r="DT110" s="587">
        <v>3841</v>
      </c>
      <c r="DU110" s="587">
        <v>0</v>
      </c>
      <c r="DV110" s="587">
        <v>-1404</v>
      </c>
      <c r="DW110" s="587">
        <v>-1944</v>
      </c>
      <c r="DX110" s="587">
        <v>-47</v>
      </c>
      <c r="DY110" s="587">
        <v>0</v>
      </c>
      <c r="DZ110" s="587"/>
      <c r="EA110" s="587"/>
      <c r="EB110" s="587"/>
      <c r="EC110" s="587"/>
      <c r="ED110" s="587"/>
      <c r="EE110" s="587"/>
      <c r="EF110" s="587"/>
      <c r="EG110" s="587"/>
      <c r="EH110" s="587"/>
      <c r="EI110" s="587"/>
    </row>
    <row r="111" spans="1:139">
      <c r="A111" s="583" t="s">
        <v>2286</v>
      </c>
      <c r="B111" s="586">
        <v>0</v>
      </c>
      <c r="C111" s="586">
        <v>0</v>
      </c>
      <c r="D111" s="586">
        <v>0</v>
      </c>
      <c r="E111" s="586">
        <v>0</v>
      </c>
      <c r="F111" s="586">
        <v>0</v>
      </c>
      <c r="G111" s="586">
        <v>0</v>
      </c>
      <c r="H111" s="586">
        <v>0</v>
      </c>
      <c r="I111" s="586">
        <v>0</v>
      </c>
      <c r="J111" s="586">
        <v>0</v>
      </c>
      <c r="K111" s="586">
        <v>0</v>
      </c>
      <c r="L111" s="586">
        <v>0</v>
      </c>
      <c r="M111" s="586">
        <v>0</v>
      </c>
      <c r="N111" s="586">
        <v>0</v>
      </c>
      <c r="O111" s="586">
        <v>0</v>
      </c>
      <c r="P111" s="586">
        <v>0</v>
      </c>
      <c r="Q111" s="586">
        <v>0</v>
      </c>
      <c r="R111" s="586">
        <v>0</v>
      </c>
      <c r="S111" s="586">
        <v>0</v>
      </c>
      <c r="T111" s="586">
        <v>0</v>
      </c>
      <c r="U111" s="586">
        <v>0</v>
      </c>
      <c r="V111" s="586">
        <v>0</v>
      </c>
      <c r="W111" s="586">
        <v>0</v>
      </c>
      <c r="X111" s="586">
        <v>0</v>
      </c>
      <c r="Y111" s="586">
        <v>0</v>
      </c>
      <c r="Z111" s="586">
        <v>0</v>
      </c>
      <c r="AA111" s="586">
        <v>0</v>
      </c>
      <c r="AB111" s="586">
        <v>0</v>
      </c>
      <c r="AC111" s="586">
        <v>0</v>
      </c>
      <c r="AD111" s="586">
        <v>0</v>
      </c>
      <c r="AE111" s="586">
        <v>0</v>
      </c>
      <c r="AF111" s="586">
        <v>0</v>
      </c>
      <c r="AG111" s="586">
        <v>0</v>
      </c>
      <c r="AH111" s="586">
        <v>0</v>
      </c>
      <c r="AI111" s="586">
        <v>0</v>
      </c>
      <c r="AJ111" s="586">
        <v>0</v>
      </c>
      <c r="AK111" s="586">
        <v>0</v>
      </c>
      <c r="AL111" s="586">
        <v>0</v>
      </c>
      <c r="AM111" s="586">
        <v>0</v>
      </c>
      <c r="AN111" s="586">
        <v>0</v>
      </c>
      <c r="AO111" s="586">
        <v>0</v>
      </c>
      <c r="AP111" s="586">
        <v>10</v>
      </c>
      <c r="AQ111" s="586">
        <v>0</v>
      </c>
      <c r="AR111" s="586">
        <v>591</v>
      </c>
      <c r="AS111" s="586">
        <v>0</v>
      </c>
      <c r="AT111" s="586">
        <v>0</v>
      </c>
      <c r="AU111" s="586">
        <v>984</v>
      </c>
      <c r="AV111" s="586">
        <v>0</v>
      </c>
      <c r="AW111" s="586">
        <v>0</v>
      </c>
      <c r="AX111" s="586">
        <v>2387</v>
      </c>
      <c r="AY111" s="586">
        <v>0</v>
      </c>
      <c r="AZ111" s="586">
        <v>0</v>
      </c>
      <c r="BA111" s="586">
        <v>0</v>
      </c>
      <c r="BB111" s="586">
        <v>0</v>
      </c>
      <c r="BC111" s="586">
        <v>0</v>
      </c>
      <c r="BD111" s="586">
        <v>0</v>
      </c>
      <c r="BE111" s="586">
        <v>0</v>
      </c>
      <c r="BF111" s="586">
        <v>0</v>
      </c>
      <c r="BG111" s="586">
        <v>0</v>
      </c>
      <c r="BH111" s="586">
        <v>0</v>
      </c>
      <c r="BI111" s="586">
        <v>0</v>
      </c>
      <c r="BJ111" s="586">
        <v>0</v>
      </c>
      <c r="BK111" s="586">
        <v>0</v>
      </c>
      <c r="BL111" s="586">
        <v>0</v>
      </c>
      <c r="BM111" s="586">
        <v>0</v>
      </c>
      <c r="BN111" s="586">
        <v>0</v>
      </c>
      <c r="BO111" s="586">
        <v>0</v>
      </c>
      <c r="BP111" s="586">
        <v>8</v>
      </c>
      <c r="BQ111" s="586">
        <v>0</v>
      </c>
      <c r="BR111" s="586">
        <v>0</v>
      </c>
      <c r="BS111" s="586">
        <v>0</v>
      </c>
      <c r="BT111" s="586">
        <v>0</v>
      </c>
      <c r="BU111" s="586">
        <v>0</v>
      </c>
      <c r="BV111" s="586">
        <v>0</v>
      </c>
      <c r="BW111" s="586">
        <v>0</v>
      </c>
      <c r="BX111" s="586">
        <v>0</v>
      </c>
      <c r="BY111" s="586">
        <v>0</v>
      </c>
      <c r="BZ111" s="586">
        <v>0</v>
      </c>
      <c r="CA111" s="586">
        <v>0</v>
      </c>
      <c r="CB111" s="586">
        <v>0</v>
      </c>
      <c r="CC111" s="586">
        <v>0</v>
      </c>
      <c r="CD111" s="586">
        <v>0</v>
      </c>
      <c r="CE111" s="586">
        <v>0</v>
      </c>
      <c r="CF111" s="586">
        <v>0</v>
      </c>
      <c r="CG111" s="586">
        <v>0</v>
      </c>
      <c r="CH111" s="586">
        <v>0</v>
      </c>
      <c r="CI111" s="586">
        <v>0</v>
      </c>
      <c r="CJ111" s="586">
        <v>0</v>
      </c>
      <c r="CK111" s="586">
        <v>0</v>
      </c>
      <c r="CL111" s="586">
        <v>0</v>
      </c>
      <c r="CM111" s="586">
        <v>0</v>
      </c>
      <c r="CN111" s="586">
        <v>0</v>
      </c>
      <c r="CO111" s="586">
        <v>0</v>
      </c>
      <c r="CP111" s="586">
        <v>0</v>
      </c>
      <c r="CQ111" s="586">
        <v>0</v>
      </c>
      <c r="CR111" s="586">
        <v>0</v>
      </c>
      <c r="CS111" s="586">
        <v>0</v>
      </c>
      <c r="CT111" s="586">
        <v>0</v>
      </c>
      <c r="CU111" s="586">
        <v>0</v>
      </c>
      <c r="CV111" s="586">
        <v>0</v>
      </c>
      <c r="CW111" s="586">
        <v>0</v>
      </c>
      <c r="CX111" s="586">
        <v>0</v>
      </c>
      <c r="CY111" s="586">
        <v>3980</v>
      </c>
      <c r="CZ111" s="586">
        <v>0</v>
      </c>
      <c r="DA111" s="586">
        <v>0</v>
      </c>
      <c r="DB111" s="586">
        <v>0</v>
      </c>
      <c r="DC111" s="586">
        <v>0</v>
      </c>
      <c r="DD111" s="586">
        <v>0</v>
      </c>
      <c r="DE111" s="586">
        <v>0</v>
      </c>
      <c r="DF111" s="586">
        <v>0</v>
      </c>
      <c r="DG111" s="586">
        <v>0</v>
      </c>
      <c r="DH111" s="586">
        <v>0</v>
      </c>
      <c r="DI111" s="586">
        <v>2704</v>
      </c>
      <c r="DJ111" s="586">
        <v>0</v>
      </c>
      <c r="DK111" s="586">
        <v>0</v>
      </c>
      <c r="DL111" s="586">
        <v>74180</v>
      </c>
      <c r="DM111" s="586">
        <v>0</v>
      </c>
      <c r="DN111" s="586">
        <v>2143</v>
      </c>
      <c r="DO111" s="586">
        <v>0</v>
      </c>
      <c r="DP111" s="586">
        <v>0</v>
      </c>
      <c r="DQ111" s="586">
        <v>0</v>
      </c>
      <c r="DR111" s="587">
        <v>13971</v>
      </c>
      <c r="DS111" s="587">
        <v>10582</v>
      </c>
      <c r="DT111" s="587">
        <v>290</v>
      </c>
      <c r="DU111" s="587">
        <v>56021</v>
      </c>
      <c r="DV111" s="587">
        <v>49372</v>
      </c>
      <c r="DW111" s="587">
        <v>49372</v>
      </c>
      <c r="DX111" s="587">
        <v>0</v>
      </c>
      <c r="DY111" s="587">
        <v>0</v>
      </c>
      <c r="DZ111" s="587"/>
      <c r="EA111" s="587"/>
      <c r="EB111" s="587"/>
      <c r="EC111" s="587"/>
      <c r="ED111" s="587"/>
      <c r="EE111" s="587"/>
      <c r="EF111" s="587"/>
      <c r="EG111" s="587"/>
      <c r="EH111" s="587"/>
      <c r="EI111" s="587"/>
    </row>
    <row r="112" spans="1:139">
      <c r="A112" s="583" t="s">
        <v>2319</v>
      </c>
      <c r="B112" s="586">
        <v>0</v>
      </c>
      <c r="C112" s="586">
        <v>0</v>
      </c>
      <c r="D112" s="586">
        <v>0</v>
      </c>
      <c r="E112" s="586">
        <v>0</v>
      </c>
      <c r="F112" s="586">
        <v>0</v>
      </c>
      <c r="G112" s="586">
        <v>0</v>
      </c>
      <c r="H112" s="586">
        <v>0</v>
      </c>
      <c r="I112" s="586">
        <v>0</v>
      </c>
      <c r="J112" s="586">
        <v>0</v>
      </c>
      <c r="K112" s="586">
        <v>0</v>
      </c>
      <c r="L112" s="586">
        <v>0</v>
      </c>
      <c r="M112" s="586">
        <v>0</v>
      </c>
      <c r="N112" s="586">
        <v>0</v>
      </c>
      <c r="O112" s="586">
        <v>0</v>
      </c>
      <c r="P112" s="586">
        <v>0</v>
      </c>
      <c r="Q112" s="586">
        <v>0</v>
      </c>
      <c r="R112" s="586">
        <v>0</v>
      </c>
      <c r="S112" s="586">
        <v>0</v>
      </c>
      <c r="T112" s="586">
        <v>0</v>
      </c>
      <c r="U112" s="586">
        <v>0</v>
      </c>
      <c r="V112" s="586">
        <v>0</v>
      </c>
      <c r="W112" s="586">
        <v>0</v>
      </c>
      <c r="X112" s="586">
        <v>0</v>
      </c>
      <c r="Y112" s="586">
        <v>0</v>
      </c>
      <c r="Z112" s="586">
        <v>0</v>
      </c>
      <c r="AA112" s="586">
        <v>0</v>
      </c>
      <c r="AB112" s="586">
        <v>0</v>
      </c>
      <c r="AC112" s="586">
        <v>0</v>
      </c>
      <c r="AD112" s="586">
        <v>0</v>
      </c>
      <c r="AE112" s="586">
        <v>0</v>
      </c>
      <c r="AF112" s="586">
        <v>0</v>
      </c>
      <c r="AG112" s="586">
        <v>0</v>
      </c>
      <c r="AH112" s="586">
        <v>0</v>
      </c>
      <c r="AI112" s="586">
        <v>0</v>
      </c>
      <c r="AJ112" s="586">
        <v>0</v>
      </c>
      <c r="AK112" s="586">
        <v>0</v>
      </c>
      <c r="AL112" s="586">
        <v>0</v>
      </c>
      <c r="AM112" s="586">
        <v>0</v>
      </c>
      <c r="AN112" s="586">
        <v>0</v>
      </c>
      <c r="AO112" s="586">
        <v>17615</v>
      </c>
      <c r="AP112" s="586">
        <v>800</v>
      </c>
      <c r="AQ112" s="586">
        <v>0</v>
      </c>
      <c r="AR112" s="586">
        <v>0</v>
      </c>
      <c r="AS112" s="586">
        <v>0</v>
      </c>
      <c r="AT112" s="586">
        <v>0</v>
      </c>
      <c r="AU112" s="586">
        <v>400</v>
      </c>
      <c r="AV112" s="586">
        <v>0</v>
      </c>
      <c r="AW112" s="586">
        <v>0</v>
      </c>
      <c r="AX112" s="586">
        <v>30</v>
      </c>
      <c r="AY112" s="586">
        <v>0</v>
      </c>
      <c r="AZ112" s="586">
        <v>0</v>
      </c>
      <c r="BA112" s="586">
        <v>0</v>
      </c>
      <c r="BB112" s="586">
        <v>0</v>
      </c>
      <c r="BC112" s="586">
        <v>0</v>
      </c>
      <c r="BD112" s="586">
        <v>0</v>
      </c>
      <c r="BE112" s="586">
        <v>0</v>
      </c>
      <c r="BF112" s="586">
        <v>0</v>
      </c>
      <c r="BG112" s="586">
        <v>0</v>
      </c>
      <c r="BH112" s="586">
        <v>0</v>
      </c>
      <c r="BI112" s="586">
        <v>0</v>
      </c>
      <c r="BJ112" s="586">
        <v>0</v>
      </c>
      <c r="BK112" s="586">
        <v>0</v>
      </c>
      <c r="BL112" s="586">
        <v>0</v>
      </c>
      <c r="BM112" s="586">
        <v>0</v>
      </c>
      <c r="BN112" s="586">
        <v>0</v>
      </c>
      <c r="BO112" s="586">
        <v>0</v>
      </c>
      <c r="BP112" s="586">
        <v>0</v>
      </c>
      <c r="BQ112" s="586">
        <v>0</v>
      </c>
      <c r="BR112" s="586">
        <v>0</v>
      </c>
      <c r="BS112" s="586">
        <v>0</v>
      </c>
      <c r="BT112" s="586">
        <v>0</v>
      </c>
      <c r="BU112" s="586">
        <v>0</v>
      </c>
      <c r="BV112" s="586">
        <v>0</v>
      </c>
      <c r="BW112" s="586">
        <v>0</v>
      </c>
      <c r="BX112" s="586">
        <v>0</v>
      </c>
      <c r="BY112" s="586">
        <v>0</v>
      </c>
      <c r="BZ112" s="586">
        <v>0</v>
      </c>
      <c r="CA112" s="586">
        <v>0</v>
      </c>
      <c r="CB112" s="586">
        <v>69</v>
      </c>
      <c r="CC112" s="586">
        <v>0</v>
      </c>
      <c r="CD112" s="586">
        <v>0</v>
      </c>
      <c r="CE112" s="586">
        <v>0</v>
      </c>
      <c r="CF112" s="586">
        <v>0</v>
      </c>
      <c r="CG112" s="586">
        <v>0</v>
      </c>
      <c r="CH112" s="586">
        <v>0</v>
      </c>
      <c r="CI112" s="586">
        <v>0</v>
      </c>
      <c r="CJ112" s="586">
        <v>0</v>
      </c>
      <c r="CK112" s="586">
        <v>0</v>
      </c>
      <c r="CL112" s="586">
        <v>0</v>
      </c>
      <c r="CM112" s="586">
        <v>0</v>
      </c>
      <c r="CN112" s="586">
        <v>1358</v>
      </c>
      <c r="CO112" s="586">
        <v>0</v>
      </c>
      <c r="CP112" s="586">
        <v>0</v>
      </c>
      <c r="CQ112" s="586">
        <v>0</v>
      </c>
      <c r="CR112" s="586">
        <v>0</v>
      </c>
      <c r="CS112" s="586">
        <v>0</v>
      </c>
      <c r="CT112" s="586">
        <v>0</v>
      </c>
      <c r="CU112" s="586">
        <v>0</v>
      </c>
      <c r="CV112" s="586">
        <v>0</v>
      </c>
      <c r="CW112" s="586">
        <v>2891</v>
      </c>
      <c r="CX112" s="586">
        <v>0</v>
      </c>
      <c r="CY112" s="586">
        <v>0</v>
      </c>
      <c r="CZ112" s="586">
        <v>0</v>
      </c>
      <c r="DA112" s="586">
        <v>0</v>
      </c>
      <c r="DB112" s="586">
        <v>0</v>
      </c>
      <c r="DC112" s="586">
        <v>0</v>
      </c>
      <c r="DD112" s="586">
        <v>0</v>
      </c>
      <c r="DE112" s="586">
        <v>0</v>
      </c>
      <c r="DF112" s="586">
        <v>0</v>
      </c>
      <c r="DG112" s="586">
        <v>0</v>
      </c>
      <c r="DH112" s="586">
        <v>0</v>
      </c>
      <c r="DI112" s="586">
        <v>1343</v>
      </c>
      <c r="DJ112" s="586">
        <v>0</v>
      </c>
      <c r="DK112" s="586">
        <v>0</v>
      </c>
      <c r="DL112" s="586">
        <v>130</v>
      </c>
      <c r="DM112" s="586">
        <v>0</v>
      </c>
      <c r="DN112" s="586">
        <v>0</v>
      </c>
      <c r="DO112" s="586">
        <v>0</v>
      </c>
      <c r="DP112" s="586">
        <v>0</v>
      </c>
      <c r="DQ112" s="586">
        <v>0</v>
      </c>
      <c r="DR112" s="587">
        <v>8026</v>
      </c>
      <c r="DS112" s="587">
        <v>1927</v>
      </c>
      <c r="DT112" s="587">
        <v>7140</v>
      </c>
      <c r="DU112" s="587">
        <v>7543</v>
      </c>
      <c r="DV112" s="587">
        <v>-1057</v>
      </c>
      <c r="DW112" s="587">
        <v>2300</v>
      </c>
      <c r="DX112" s="587">
        <v>0</v>
      </c>
      <c r="DY112" s="587">
        <v>0</v>
      </c>
      <c r="DZ112" s="587"/>
      <c r="EA112" s="587"/>
      <c r="EB112" s="587"/>
      <c r="EC112" s="587"/>
      <c r="ED112" s="587"/>
      <c r="EE112" s="587"/>
      <c r="EF112" s="587"/>
      <c r="EG112" s="587"/>
      <c r="EH112" s="587"/>
      <c r="EI112" s="587"/>
    </row>
    <row r="113" spans="1:139">
      <c r="A113" s="583" t="s">
        <v>2349</v>
      </c>
      <c r="B113" s="586">
        <v>0</v>
      </c>
      <c r="C113" s="586">
        <v>0</v>
      </c>
      <c r="D113" s="586">
        <v>0</v>
      </c>
      <c r="E113" s="586">
        <v>0</v>
      </c>
      <c r="F113" s="586">
        <v>0</v>
      </c>
      <c r="G113" s="586">
        <v>0</v>
      </c>
      <c r="H113" s="586">
        <v>0</v>
      </c>
      <c r="I113" s="586">
        <v>0</v>
      </c>
      <c r="J113" s="586">
        <v>0</v>
      </c>
      <c r="K113" s="586">
        <v>0</v>
      </c>
      <c r="L113" s="586">
        <v>0</v>
      </c>
      <c r="M113" s="586">
        <v>0</v>
      </c>
      <c r="N113" s="586">
        <v>88</v>
      </c>
      <c r="O113" s="586">
        <v>0</v>
      </c>
      <c r="P113" s="586">
        <v>0</v>
      </c>
      <c r="Q113" s="586">
        <v>0</v>
      </c>
      <c r="R113" s="586">
        <v>0</v>
      </c>
      <c r="S113" s="586">
        <v>0</v>
      </c>
      <c r="T113" s="586">
        <v>0</v>
      </c>
      <c r="U113" s="586">
        <v>0</v>
      </c>
      <c r="V113" s="586">
        <v>0</v>
      </c>
      <c r="W113" s="586">
        <v>0</v>
      </c>
      <c r="X113" s="586">
        <v>0</v>
      </c>
      <c r="Y113" s="586">
        <v>0</v>
      </c>
      <c r="Z113" s="586">
        <v>0</v>
      </c>
      <c r="AA113" s="586">
        <v>0</v>
      </c>
      <c r="AB113" s="586">
        <v>0</v>
      </c>
      <c r="AC113" s="586">
        <v>0</v>
      </c>
      <c r="AD113" s="586">
        <v>0</v>
      </c>
      <c r="AE113" s="586">
        <v>0</v>
      </c>
      <c r="AF113" s="586">
        <v>0</v>
      </c>
      <c r="AG113" s="586">
        <v>0</v>
      </c>
      <c r="AH113" s="586">
        <v>0</v>
      </c>
      <c r="AI113" s="586">
        <v>0</v>
      </c>
      <c r="AJ113" s="586">
        <v>0</v>
      </c>
      <c r="AK113" s="586">
        <v>0</v>
      </c>
      <c r="AL113" s="586">
        <v>0</v>
      </c>
      <c r="AM113" s="586">
        <v>0</v>
      </c>
      <c r="AN113" s="586">
        <v>0</v>
      </c>
      <c r="AO113" s="586">
        <v>5673</v>
      </c>
      <c r="AP113" s="586">
        <v>900</v>
      </c>
      <c r="AQ113" s="586">
        <v>0</v>
      </c>
      <c r="AR113" s="586">
        <v>3481</v>
      </c>
      <c r="AS113" s="586">
        <v>0</v>
      </c>
      <c r="AT113" s="586">
        <v>0</v>
      </c>
      <c r="AU113" s="586">
        <v>2084</v>
      </c>
      <c r="AV113" s="586">
        <v>0</v>
      </c>
      <c r="AW113" s="586">
        <v>0</v>
      </c>
      <c r="AX113" s="586">
        <v>5885</v>
      </c>
      <c r="AY113" s="586">
        <v>0</v>
      </c>
      <c r="AZ113" s="586">
        <v>0</v>
      </c>
      <c r="BA113" s="586">
        <v>0</v>
      </c>
      <c r="BB113" s="586">
        <v>0</v>
      </c>
      <c r="BC113" s="586">
        <v>0</v>
      </c>
      <c r="BD113" s="586">
        <v>0</v>
      </c>
      <c r="BE113" s="586">
        <v>0</v>
      </c>
      <c r="BF113" s="586">
        <v>0</v>
      </c>
      <c r="BG113" s="586">
        <v>0</v>
      </c>
      <c r="BH113" s="586">
        <v>0</v>
      </c>
      <c r="BI113" s="586">
        <v>0</v>
      </c>
      <c r="BJ113" s="586">
        <v>1874</v>
      </c>
      <c r="BK113" s="586">
        <v>0</v>
      </c>
      <c r="BL113" s="586">
        <v>0</v>
      </c>
      <c r="BM113" s="586">
        <v>15</v>
      </c>
      <c r="BN113" s="586">
        <v>0</v>
      </c>
      <c r="BO113" s="586">
        <v>0</v>
      </c>
      <c r="BP113" s="586">
        <v>0</v>
      </c>
      <c r="BQ113" s="586">
        <v>0</v>
      </c>
      <c r="BR113" s="586">
        <v>0</v>
      </c>
      <c r="BS113" s="586">
        <v>0</v>
      </c>
      <c r="BT113" s="586">
        <v>0</v>
      </c>
      <c r="BU113" s="586">
        <v>0</v>
      </c>
      <c r="BV113" s="586">
        <v>0</v>
      </c>
      <c r="BW113" s="586">
        <v>0</v>
      </c>
      <c r="BX113" s="586">
        <v>0</v>
      </c>
      <c r="BY113" s="586">
        <v>0</v>
      </c>
      <c r="BZ113" s="586">
        <v>0</v>
      </c>
      <c r="CA113" s="586">
        <v>0</v>
      </c>
      <c r="CB113" s="586">
        <v>0</v>
      </c>
      <c r="CC113" s="586">
        <v>0</v>
      </c>
      <c r="CD113" s="586">
        <v>0</v>
      </c>
      <c r="CE113" s="586">
        <v>800</v>
      </c>
      <c r="CF113" s="586">
        <v>0</v>
      </c>
      <c r="CG113" s="586">
        <v>0</v>
      </c>
      <c r="CH113" s="586">
        <v>0</v>
      </c>
      <c r="CI113" s="586">
        <v>0</v>
      </c>
      <c r="CJ113" s="586">
        <v>0</v>
      </c>
      <c r="CK113" s="586">
        <v>0</v>
      </c>
      <c r="CL113" s="586">
        <v>0</v>
      </c>
      <c r="CM113" s="586">
        <v>0</v>
      </c>
      <c r="CN113" s="586">
        <v>0</v>
      </c>
      <c r="CO113" s="586">
        <v>0</v>
      </c>
      <c r="CP113" s="586">
        <v>0</v>
      </c>
      <c r="CQ113" s="586">
        <v>0</v>
      </c>
      <c r="CR113" s="586">
        <v>0</v>
      </c>
      <c r="CS113" s="586">
        <v>0</v>
      </c>
      <c r="CT113" s="586">
        <v>0</v>
      </c>
      <c r="CU113" s="586">
        <v>0</v>
      </c>
      <c r="CV113" s="586">
        <v>0</v>
      </c>
      <c r="CW113" s="586">
        <v>3068</v>
      </c>
      <c r="CX113" s="586">
        <v>0</v>
      </c>
      <c r="CY113" s="586">
        <v>0</v>
      </c>
      <c r="CZ113" s="586">
        <v>290</v>
      </c>
      <c r="DA113" s="586">
        <v>0</v>
      </c>
      <c r="DB113" s="586">
        <v>0</v>
      </c>
      <c r="DC113" s="586">
        <v>0</v>
      </c>
      <c r="DD113" s="586">
        <v>0</v>
      </c>
      <c r="DE113" s="586">
        <v>0</v>
      </c>
      <c r="DF113" s="586">
        <v>0</v>
      </c>
      <c r="DG113" s="586">
        <v>0</v>
      </c>
      <c r="DH113" s="586">
        <v>0</v>
      </c>
      <c r="DI113" s="586">
        <v>1782</v>
      </c>
      <c r="DJ113" s="586">
        <v>0</v>
      </c>
      <c r="DK113" s="586">
        <v>0</v>
      </c>
      <c r="DL113" s="586">
        <v>0</v>
      </c>
      <c r="DM113" s="586">
        <v>0</v>
      </c>
      <c r="DN113" s="586">
        <v>0</v>
      </c>
      <c r="DO113" s="586">
        <v>0</v>
      </c>
      <c r="DP113" s="586">
        <v>0</v>
      </c>
      <c r="DQ113" s="586">
        <v>0</v>
      </c>
      <c r="DR113" s="587">
        <v>14735</v>
      </c>
      <c r="DS113" s="587">
        <v>1715</v>
      </c>
      <c r="DT113" s="587">
        <v>4915</v>
      </c>
      <c r="DU113" s="587">
        <v>4575</v>
      </c>
      <c r="DV113" s="587">
        <v>3869</v>
      </c>
      <c r="DW113" s="587">
        <v>7520</v>
      </c>
      <c r="DX113" s="587">
        <v>0</v>
      </c>
      <c r="DY113" s="587">
        <v>0</v>
      </c>
      <c r="DZ113" s="587"/>
      <c r="EA113" s="587"/>
      <c r="EB113" s="587"/>
      <c r="EC113" s="587"/>
      <c r="ED113" s="587"/>
      <c r="EE113" s="587"/>
      <c r="EF113" s="587"/>
      <c r="EG113" s="587"/>
      <c r="EH113" s="587"/>
      <c r="EI113" s="587"/>
    </row>
    <row r="114" spans="1:139">
      <c r="A114" s="583" t="s">
        <v>2400</v>
      </c>
      <c r="B114" s="586">
        <v>0</v>
      </c>
      <c r="C114" s="586">
        <v>0</v>
      </c>
      <c r="D114" s="586">
        <v>0</v>
      </c>
      <c r="E114" s="586">
        <v>0</v>
      </c>
      <c r="F114" s="586">
        <v>0</v>
      </c>
      <c r="G114" s="586">
        <v>0</v>
      </c>
      <c r="H114" s="586">
        <v>0</v>
      </c>
      <c r="I114" s="586">
        <v>0</v>
      </c>
      <c r="J114" s="586">
        <v>0</v>
      </c>
      <c r="K114" s="586">
        <v>0</v>
      </c>
      <c r="L114" s="586">
        <v>0</v>
      </c>
      <c r="M114" s="586">
        <v>0</v>
      </c>
      <c r="N114" s="586">
        <v>0</v>
      </c>
      <c r="O114" s="586">
        <v>0</v>
      </c>
      <c r="P114" s="586">
        <v>0</v>
      </c>
      <c r="Q114" s="586">
        <v>150</v>
      </c>
      <c r="R114" s="586">
        <v>0</v>
      </c>
      <c r="S114" s="586">
        <v>0</v>
      </c>
      <c r="T114" s="586">
        <v>0</v>
      </c>
      <c r="U114" s="586">
        <v>0</v>
      </c>
      <c r="V114" s="586">
        <v>0</v>
      </c>
      <c r="W114" s="586">
        <v>0</v>
      </c>
      <c r="X114" s="586">
        <v>0</v>
      </c>
      <c r="Y114" s="586">
        <v>0</v>
      </c>
      <c r="Z114" s="586">
        <v>0</v>
      </c>
      <c r="AA114" s="586">
        <v>0</v>
      </c>
      <c r="AB114" s="586">
        <v>0</v>
      </c>
      <c r="AC114" s="586">
        <v>0</v>
      </c>
      <c r="AD114" s="586">
        <v>0</v>
      </c>
      <c r="AE114" s="586">
        <v>0</v>
      </c>
      <c r="AF114" s="586">
        <v>0</v>
      </c>
      <c r="AG114" s="586">
        <v>0</v>
      </c>
      <c r="AH114" s="586">
        <v>0</v>
      </c>
      <c r="AI114" s="586">
        <v>0</v>
      </c>
      <c r="AJ114" s="586">
        <v>0</v>
      </c>
      <c r="AK114" s="586">
        <v>0</v>
      </c>
      <c r="AL114" s="586">
        <v>0</v>
      </c>
      <c r="AM114" s="586">
        <v>0</v>
      </c>
      <c r="AN114" s="586">
        <v>0</v>
      </c>
      <c r="AO114" s="586">
        <v>0</v>
      </c>
      <c r="AP114" s="586">
        <v>2473.3000000000002</v>
      </c>
      <c r="AQ114" s="586">
        <v>0</v>
      </c>
      <c r="AR114" s="586">
        <v>0</v>
      </c>
      <c r="AS114" s="586">
        <v>0</v>
      </c>
      <c r="AT114" s="586">
        <v>0</v>
      </c>
      <c r="AU114" s="586">
        <v>0</v>
      </c>
      <c r="AV114" s="586">
        <v>0</v>
      </c>
      <c r="AW114" s="586">
        <v>0</v>
      </c>
      <c r="AX114" s="586">
        <v>301.5</v>
      </c>
      <c r="AY114" s="586">
        <v>0</v>
      </c>
      <c r="AZ114" s="586">
        <v>0</v>
      </c>
      <c r="BA114" s="586">
        <v>0</v>
      </c>
      <c r="BB114" s="586">
        <v>0</v>
      </c>
      <c r="BC114" s="586">
        <v>0</v>
      </c>
      <c r="BD114" s="586">
        <v>0</v>
      </c>
      <c r="BE114" s="586">
        <v>0</v>
      </c>
      <c r="BF114" s="586">
        <v>0</v>
      </c>
      <c r="BG114" s="586">
        <v>0</v>
      </c>
      <c r="BH114" s="586">
        <v>0</v>
      </c>
      <c r="BI114" s="586">
        <v>0</v>
      </c>
      <c r="BJ114" s="586">
        <v>0</v>
      </c>
      <c r="BK114" s="586">
        <v>0</v>
      </c>
      <c r="BL114" s="586">
        <v>0</v>
      </c>
      <c r="BM114" s="586">
        <v>15</v>
      </c>
      <c r="BN114" s="586">
        <v>0</v>
      </c>
      <c r="BO114" s="586">
        <v>0</v>
      </c>
      <c r="BP114" s="586">
        <v>0</v>
      </c>
      <c r="BQ114" s="586">
        <v>0</v>
      </c>
      <c r="BR114" s="586">
        <v>0</v>
      </c>
      <c r="BS114" s="586">
        <v>0</v>
      </c>
      <c r="BT114" s="586">
        <v>0</v>
      </c>
      <c r="BU114" s="586">
        <v>0</v>
      </c>
      <c r="BV114" s="586">
        <v>0</v>
      </c>
      <c r="BW114" s="586">
        <v>0</v>
      </c>
      <c r="BX114" s="586">
        <v>0</v>
      </c>
      <c r="BY114" s="586">
        <v>0</v>
      </c>
      <c r="BZ114" s="586">
        <v>0</v>
      </c>
      <c r="CA114" s="586">
        <v>0</v>
      </c>
      <c r="CB114" s="586">
        <v>0</v>
      </c>
      <c r="CC114" s="586">
        <v>0</v>
      </c>
      <c r="CD114" s="586">
        <v>0</v>
      </c>
      <c r="CE114" s="586">
        <v>0</v>
      </c>
      <c r="CF114" s="586">
        <v>0</v>
      </c>
      <c r="CG114" s="586">
        <v>0</v>
      </c>
      <c r="CH114" s="586">
        <v>0</v>
      </c>
      <c r="CI114" s="586">
        <v>0</v>
      </c>
      <c r="CJ114" s="586">
        <v>0</v>
      </c>
      <c r="CK114" s="586">
        <v>0</v>
      </c>
      <c r="CL114" s="586">
        <v>0</v>
      </c>
      <c r="CM114" s="586">
        <v>0</v>
      </c>
      <c r="CN114" s="586">
        <v>0</v>
      </c>
      <c r="CO114" s="586">
        <v>0</v>
      </c>
      <c r="CP114" s="586">
        <v>0</v>
      </c>
      <c r="CQ114" s="586">
        <v>0</v>
      </c>
      <c r="CR114" s="586">
        <v>0</v>
      </c>
      <c r="CS114" s="586">
        <v>0</v>
      </c>
      <c r="CT114" s="586">
        <v>415.3</v>
      </c>
      <c r="CU114" s="586">
        <v>0</v>
      </c>
      <c r="CV114" s="586">
        <v>0</v>
      </c>
      <c r="CW114" s="586">
        <v>0</v>
      </c>
      <c r="CX114" s="586">
        <v>0</v>
      </c>
      <c r="CY114" s="586">
        <v>0</v>
      </c>
      <c r="CZ114" s="586">
        <v>265.5</v>
      </c>
      <c r="DA114" s="586">
        <v>0</v>
      </c>
      <c r="DB114" s="586">
        <v>0</v>
      </c>
      <c r="DC114" s="586">
        <v>0</v>
      </c>
      <c r="DD114" s="586">
        <v>0</v>
      </c>
      <c r="DE114" s="586">
        <v>0</v>
      </c>
      <c r="DF114" s="586">
        <v>0</v>
      </c>
      <c r="DG114" s="586">
        <v>0</v>
      </c>
      <c r="DH114" s="586">
        <v>0</v>
      </c>
      <c r="DI114" s="586">
        <v>0</v>
      </c>
      <c r="DJ114" s="586">
        <v>0</v>
      </c>
      <c r="DK114" s="586">
        <v>0</v>
      </c>
      <c r="DL114" s="586">
        <v>0</v>
      </c>
      <c r="DM114" s="586">
        <v>0</v>
      </c>
      <c r="DN114" s="586">
        <v>0</v>
      </c>
      <c r="DO114" s="586">
        <v>0</v>
      </c>
      <c r="DP114" s="586">
        <v>0</v>
      </c>
      <c r="DQ114" s="586">
        <v>0</v>
      </c>
      <c r="DR114" s="587">
        <v>2639.8</v>
      </c>
      <c r="DS114" s="587">
        <v>15</v>
      </c>
      <c r="DT114" s="587">
        <v>965.8</v>
      </c>
      <c r="DU114" s="587">
        <v>0</v>
      </c>
      <c r="DV114" s="587">
        <v>-696</v>
      </c>
      <c r="DW114" s="587">
        <v>-366.1</v>
      </c>
      <c r="DX114" s="587">
        <v>-92</v>
      </c>
      <c r="DY114" s="587">
        <v>-2726</v>
      </c>
      <c r="DZ114" s="587"/>
      <c r="EA114" s="587"/>
      <c r="EB114" s="587"/>
      <c r="EC114" s="587"/>
      <c r="ED114" s="587"/>
      <c r="EE114" s="587"/>
      <c r="EF114" s="587"/>
      <c r="EG114" s="587"/>
      <c r="EH114" s="587"/>
      <c r="EI114" s="587"/>
    </row>
    <row r="115" spans="1:139">
      <c r="A115" s="583" t="s">
        <v>2409</v>
      </c>
      <c r="B115" s="586">
        <v>0</v>
      </c>
      <c r="C115" s="586">
        <v>0</v>
      </c>
      <c r="D115" s="586">
        <v>0</v>
      </c>
      <c r="E115" s="586">
        <v>0</v>
      </c>
      <c r="F115" s="586">
        <v>0</v>
      </c>
      <c r="G115" s="586">
        <v>0</v>
      </c>
      <c r="H115" s="586">
        <v>0</v>
      </c>
      <c r="I115" s="586">
        <v>0</v>
      </c>
      <c r="J115" s="586">
        <v>0</v>
      </c>
      <c r="K115" s="586">
        <v>0</v>
      </c>
      <c r="L115" s="586">
        <v>0</v>
      </c>
      <c r="M115" s="586">
        <v>0</v>
      </c>
      <c r="N115" s="586">
        <v>1244</v>
      </c>
      <c r="O115" s="586">
        <v>0</v>
      </c>
      <c r="P115" s="586">
        <v>0</v>
      </c>
      <c r="Q115" s="586">
        <v>283</v>
      </c>
      <c r="R115" s="586">
        <v>0</v>
      </c>
      <c r="S115" s="586">
        <v>0</v>
      </c>
      <c r="T115" s="586">
        <v>0</v>
      </c>
      <c r="U115" s="586">
        <v>0</v>
      </c>
      <c r="V115" s="586">
        <v>0</v>
      </c>
      <c r="W115" s="586">
        <v>0</v>
      </c>
      <c r="X115" s="586">
        <v>0</v>
      </c>
      <c r="Y115" s="586">
        <v>0</v>
      </c>
      <c r="Z115" s="586">
        <v>0</v>
      </c>
      <c r="AA115" s="586">
        <v>0</v>
      </c>
      <c r="AB115" s="586">
        <v>0</v>
      </c>
      <c r="AC115" s="586">
        <v>0</v>
      </c>
      <c r="AD115" s="586">
        <v>0</v>
      </c>
      <c r="AE115" s="586">
        <v>0</v>
      </c>
      <c r="AF115" s="586">
        <v>0</v>
      </c>
      <c r="AG115" s="586">
        <v>0</v>
      </c>
      <c r="AH115" s="586">
        <v>0</v>
      </c>
      <c r="AI115" s="586">
        <v>0</v>
      </c>
      <c r="AJ115" s="586">
        <v>0</v>
      </c>
      <c r="AK115" s="586">
        <v>0</v>
      </c>
      <c r="AL115" s="586">
        <v>0</v>
      </c>
      <c r="AM115" s="586">
        <v>0</v>
      </c>
      <c r="AN115" s="586">
        <v>0</v>
      </c>
      <c r="AO115" s="586">
        <v>5350</v>
      </c>
      <c r="AP115" s="586">
        <v>0</v>
      </c>
      <c r="AQ115" s="586">
        <v>0</v>
      </c>
      <c r="AR115" s="586">
        <v>0</v>
      </c>
      <c r="AS115" s="586">
        <v>0</v>
      </c>
      <c r="AT115" s="586">
        <v>0</v>
      </c>
      <c r="AU115" s="586">
        <v>3775</v>
      </c>
      <c r="AV115" s="586">
        <v>0</v>
      </c>
      <c r="AW115" s="586">
        <v>0</v>
      </c>
      <c r="AX115" s="586">
        <v>137</v>
      </c>
      <c r="AY115" s="586">
        <v>0</v>
      </c>
      <c r="AZ115" s="586">
        <v>0</v>
      </c>
      <c r="BA115" s="586">
        <v>0</v>
      </c>
      <c r="BB115" s="586">
        <v>0</v>
      </c>
      <c r="BC115" s="586">
        <v>0</v>
      </c>
      <c r="BD115" s="586">
        <v>0</v>
      </c>
      <c r="BE115" s="586">
        <v>0</v>
      </c>
      <c r="BF115" s="586">
        <v>0</v>
      </c>
      <c r="BG115" s="586">
        <v>0</v>
      </c>
      <c r="BH115" s="586">
        <v>0</v>
      </c>
      <c r="BI115" s="586">
        <v>0</v>
      </c>
      <c r="BJ115" s="586">
        <v>2901</v>
      </c>
      <c r="BK115" s="586">
        <v>0</v>
      </c>
      <c r="BL115" s="586">
        <v>0</v>
      </c>
      <c r="BM115" s="586">
        <v>72</v>
      </c>
      <c r="BN115" s="586">
        <v>0</v>
      </c>
      <c r="BO115" s="586">
        <v>0</v>
      </c>
      <c r="BP115" s="586">
        <v>0</v>
      </c>
      <c r="BQ115" s="586">
        <v>0</v>
      </c>
      <c r="BR115" s="586">
        <v>0</v>
      </c>
      <c r="BS115" s="586">
        <v>0</v>
      </c>
      <c r="BT115" s="586">
        <v>0</v>
      </c>
      <c r="BU115" s="586">
        <v>0</v>
      </c>
      <c r="BV115" s="586">
        <v>474</v>
      </c>
      <c r="BW115" s="586">
        <v>0</v>
      </c>
      <c r="BX115" s="586">
        <v>0</v>
      </c>
      <c r="BY115" s="586">
        <v>0</v>
      </c>
      <c r="BZ115" s="586">
        <v>0</v>
      </c>
      <c r="CA115" s="586">
        <v>0</v>
      </c>
      <c r="CB115" s="586">
        <v>44</v>
      </c>
      <c r="CC115" s="586">
        <v>0</v>
      </c>
      <c r="CD115" s="586">
        <v>0</v>
      </c>
      <c r="CE115" s="586">
        <v>1765</v>
      </c>
      <c r="CF115" s="586">
        <v>0</v>
      </c>
      <c r="CG115" s="586">
        <v>0</v>
      </c>
      <c r="CH115" s="586">
        <v>0</v>
      </c>
      <c r="CI115" s="586">
        <v>0</v>
      </c>
      <c r="CJ115" s="586">
        <v>0</v>
      </c>
      <c r="CK115" s="586">
        <v>0</v>
      </c>
      <c r="CL115" s="586">
        <v>0</v>
      </c>
      <c r="CM115" s="586">
        <v>0</v>
      </c>
      <c r="CN115" s="586">
        <v>0</v>
      </c>
      <c r="CO115" s="586">
        <v>0</v>
      </c>
      <c r="CP115" s="586">
        <v>0</v>
      </c>
      <c r="CQ115" s="586">
        <v>0</v>
      </c>
      <c r="CR115" s="586">
        <v>0</v>
      </c>
      <c r="CS115" s="586">
        <v>0</v>
      </c>
      <c r="CT115" s="586">
        <v>0</v>
      </c>
      <c r="CU115" s="586">
        <v>0</v>
      </c>
      <c r="CV115" s="586">
        <v>0</v>
      </c>
      <c r="CW115" s="586">
        <v>1611</v>
      </c>
      <c r="CX115" s="586">
        <v>0</v>
      </c>
      <c r="CY115" s="586">
        <v>0</v>
      </c>
      <c r="CZ115" s="586">
        <v>0</v>
      </c>
      <c r="DA115" s="586">
        <v>0</v>
      </c>
      <c r="DB115" s="586">
        <v>0</v>
      </c>
      <c r="DC115" s="586">
        <v>0</v>
      </c>
      <c r="DD115" s="586">
        <v>0</v>
      </c>
      <c r="DE115" s="586">
        <v>0</v>
      </c>
      <c r="DF115" s="586">
        <v>0</v>
      </c>
      <c r="DG115" s="586">
        <v>0</v>
      </c>
      <c r="DH115" s="586">
        <v>0</v>
      </c>
      <c r="DI115" s="586">
        <v>1256</v>
      </c>
      <c r="DJ115" s="586">
        <v>0</v>
      </c>
      <c r="DK115" s="586">
        <v>0</v>
      </c>
      <c r="DL115" s="586">
        <v>0</v>
      </c>
      <c r="DM115" s="586">
        <v>0</v>
      </c>
      <c r="DN115" s="586">
        <v>0</v>
      </c>
      <c r="DO115" s="586">
        <v>0</v>
      </c>
      <c r="DP115" s="586">
        <v>0</v>
      </c>
      <c r="DQ115" s="586">
        <v>0</v>
      </c>
      <c r="DR115" s="587">
        <v>12259</v>
      </c>
      <c r="DS115" s="587">
        <v>0</v>
      </c>
      <c r="DT115" s="587">
        <v>3057</v>
      </c>
      <c r="DU115" s="587">
        <v>3596</v>
      </c>
      <c r="DV115" s="587">
        <v>3221</v>
      </c>
      <c r="DW115" s="587">
        <v>-119</v>
      </c>
      <c r="DX115" s="587">
        <v>0</v>
      </c>
      <c r="DY115" s="587">
        <v>-7775</v>
      </c>
      <c r="DZ115" s="587"/>
      <c r="EA115" s="587"/>
      <c r="EB115" s="587"/>
      <c r="EC115" s="587"/>
      <c r="ED115" s="587"/>
      <c r="EE115" s="587"/>
      <c r="EF115" s="587"/>
      <c r="EG115" s="587"/>
      <c r="EH115" s="587"/>
      <c r="EI115" s="587"/>
    </row>
    <row r="116" spans="1:139">
      <c r="A116" s="583" t="s">
        <v>2615</v>
      </c>
      <c r="B116" s="586">
        <v>0</v>
      </c>
      <c r="C116" s="586">
        <v>0</v>
      </c>
      <c r="D116" s="586">
        <v>0</v>
      </c>
      <c r="E116" s="586">
        <v>0</v>
      </c>
      <c r="F116" s="586">
        <v>0</v>
      </c>
      <c r="G116" s="586">
        <v>0</v>
      </c>
      <c r="H116" s="586">
        <v>0</v>
      </c>
      <c r="I116" s="586">
        <v>0</v>
      </c>
      <c r="J116" s="586">
        <v>0</v>
      </c>
      <c r="K116" s="586">
        <v>0</v>
      </c>
      <c r="L116" s="586">
        <v>0</v>
      </c>
      <c r="M116" s="586">
        <v>0</v>
      </c>
      <c r="N116" s="586">
        <v>0</v>
      </c>
      <c r="O116" s="586">
        <v>0</v>
      </c>
      <c r="P116" s="586">
        <v>0</v>
      </c>
      <c r="Q116" s="586">
        <v>0</v>
      </c>
      <c r="R116" s="586">
        <v>0</v>
      </c>
      <c r="S116" s="586">
        <v>0</v>
      </c>
      <c r="T116" s="586">
        <v>0</v>
      </c>
      <c r="U116" s="586">
        <v>0</v>
      </c>
      <c r="V116" s="586">
        <v>0</v>
      </c>
      <c r="W116" s="586">
        <v>0</v>
      </c>
      <c r="X116" s="586">
        <v>0</v>
      </c>
      <c r="Y116" s="586">
        <v>0</v>
      </c>
      <c r="Z116" s="586">
        <v>0</v>
      </c>
      <c r="AA116" s="586">
        <v>0</v>
      </c>
      <c r="AB116" s="586">
        <v>0</v>
      </c>
      <c r="AC116" s="586">
        <v>0</v>
      </c>
      <c r="AD116" s="586">
        <v>0</v>
      </c>
      <c r="AE116" s="586">
        <v>0</v>
      </c>
      <c r="AF116" s="586">
        <v>0</v>
      </c>
      <c r="AG116" s="586">
        <v>0</v>
      </c>
      <c r="AH116" s="586">
        <v>0</v>
      </c>
      <c r="AI116" s="586">
        <v>0</v>
      </c>
      <c r="AJ116" s="586">
        <v>0</v>
      </c>
      <c r="AK116" s="586">
        <v>0</v>
      </c>
      <c r="AL116" s="586">
        <v>0</v>
      </c>
      <c r="AM116" s="586">
        <v>0</v>
      </c>
      <c r="AN116" s="586">
        <v>0</v>
      </c>
      <c r="AO116" s="586">
        <v>29870</v>
      </c>
      <c r="AP116" s="586">
        <v>2450</v>
      </c>
      <c r="AQ116" s="586">
        <v>3800</v>
      </c>
      <c r="AR116" s="586">
        <v>0</v>
      </c>
      <c r="AS116" s="586">
        <v>0</v>
      </c>
      <c r="AT116" s="586">
        <v>0</v>
      </c>
      <c r="AU116" s="586">
        <v>0</v>
      </c>
      <c r="AV116" s="586">
        <v>0</v>
      </c>
      <c r="AW116" s="586">
        <v>0</v>
      </c>
      <c r="AX116" s="586">
        <v>0</v>
      </c>
      <c r="AY116" s="586">
        <v>0</v>
      </c>
      <c r="AZ116" s="586">
        <v>0</v>
      </c>
      <c r="BA116" s="586">
        <v>0</v>
      </c>
      <c r="BB116" s="586">
        <v>0</v>
      </c>
      <c r="BC116" s="586">
        <v>0</v>
      </c>
      <c r="BD116" s="586">
        <v>0</v>
      </c>
      <c r="BE116" s="586">
        <v>0</v>
      </c>
      <c r="BF116" s="586">
        <v>0</v>
      </c>
      <c r="BG116" s="586">
        <v>0</v>
      </c>
      <c r="BH116" s="586">
        <v>0</v>
      </c>
      <c r="BI116" s="586">
        <v>0</v>
      </c>
      <c r="BJ116" s="586">
        <v>3269</v>
      </c>
      <c r="BK116" s="586">
        <v>0</v>
      </c>
      <c r="BL116" s="586">
        <v>0</v>
      </c>
      <c r="BM116" s="586">
        <v>0</v>
      </c>
      <c r="BN116" s="586">
        <v>0</v>
      </c>
      <c r="BO116" s="586">
        <v>0</v>
      </c>
      <c r="BP116" s="586">
        <v>0</v>
      </c>
      <c r="BQ116" s="586">
        <v>0</v>
      </c>
      <c r="BR116" s="586">
        <v>0</v>
      </c>
      <c r="BS116" s="586">
        <v>0</v>
      </c>
      <c r="BT116" s="586">
        <v>0</v>
      </c>
      <c r="BU116" s="586">
        <v>0</v>
      </c>
      <c r="BV116" s="586">
        <v>0</v>
      </c>
      <c r="BW116" s="586">
        <v>0</v>
      </c>
      <c r="BX116" s="586">
        <v>0</v>
      </c>
      <c r="BY116" s="586">
        <v>0</v>
      </c>
      <c r="BZ116" s="586">
        <v>0</v>
      </c>
      <c r="CA116" s="586">
        <v>0</v>
      </c>
      <c r="CB116" s="586">
        <v>0</v>
      </c>
      <c r="CC116" s="586">
        <v>0</v>
      </c>
      <c r="CD116" s="586">
        <v>0</v>
      </c>
      <c r="CE116" s="586">
        <v>8259</v>
      </c>
      <c r="CF116" s="586">
        <v>0</v>
      </c>
      <c r="CG116" s="586">
        <v>0</v>
      </c>
      <c r="CH116" s="586">
        <v>0</v>
      </c>
      <c r="CI116" s="586">
        <v>0</v>
      </c>
      <c r="CJ116" s="586">
        <v>0</v>
      </c>
      <c r="CK116" s="586">
        <v>0</v>
      </c>
      <c r="CL116" s="586">
        <v>0</v>
      </c>
      <c r="CM116" s="586">
        <v>0</v>
      </c>
      <c r="CN116" s="586">
        <v>0</v>
      </c>
      <c r="CO116" s="586">
        <v>0</v>
      </c>
      <c r="CP116" s="586">
        <v>0</v>
      </c>
      <c r="CQ116" s="586">
        <v>0</v>
      </c>
      <c r="CR116" s="586">
        <v>0</v>
      </c>
      <c r="CS116" s="586">
        <v>0</v>
      </c>
      <c r="CT116" s="586">
        <v>0</v>
      </c>
      <c r="CU116" s="586">
        <v>100</v>
      </c>
      <c r="CV116" s="586">
        <v>0</v>
      </c>
      <c r="CW116" s="586">
        <v>0</v>
      </c>
      <c r="CX116" s="586">
        <v>0</v>
      </c>
      <c r="CY116" s="586">
        <v>0</v>
      </c>
      <c r="CZ116" s="586">
        <v>0</v>
      </c>
      <c r="DA116" s="586">
        <v>0</v>
      </c>
      <c r="DB116" s="586">
        <v>0</v>
      </c>
      <c r="DC116" s="586">
        <v>0</v>
      </c>
      <c r="DD116" s="586">
        <v>0</v>
      </c>
      <c r="DE116" s="586">
        <v>0</v>
      </c>
      <c r="DF116" s="586">
        <v>0</v>
      </c>
      <c r="DG116" s="586">
        <v>0</v>
      </c>
      <c r="DH116" s="586">
        <v>0</v>
      </c>
      <c r="DI116" s="586">
        <v>2923</v>
      </c>
      <c r="DJ116" s="586">
        <v>3360</v>
      </c>
      <c r="DK116" s="586">
        <v>0</v>
      </c>
      <c r="DL116" s="586">
        <v>0</v>
      </c>
      <c r="DM116" s="586">
        <v>0</v>
      </c>
      <c r="DN116" s="586">
        <v>0</v>
      </c>
      <c r="DO116" s="586">
        <v>0</v>
      </c>
      <c r="DP116" s="586">
        <v>0</v>
      </c>
      <c r="DQ116" s="586">
        <v>0</v>
      </c>
      <c r="DR116" s="587">
        <v>12103</v>
      </c>
      <c r="DS116" s="587">
        <v>4000</v>
      </c>
      <c r="DT116" s="587">
        <v>12250</v>
      </c>
      <c r="DU116" s="587">
        <v>21878</v>
      </c>
      <c r="DV116" s="587">
        <v>16163</v>
      </c>
      <c r="DW116" s="587">
        <v>20900</v>
      </c>
      <c r="DX116" s="587">
        <v>0</v>
      </c>
      <c r="DY116" s="587">
        <v>-900</v>
      </c>
      <c r="DZ116" s="587"/>
      <c r="EA116" s="587"/>
      <c r="EB116" s="587"/>
      <c r="EC116" s="587"/>
      <c r="ED116" s="587"/>
      <c r="EE116" s="587"/>
      <c r="EF116" s="587"/>
      <c r="EG116" s="587"/>
      <c r="EH116" s="587"/>
      <c r="EI116" s="587"/>
    </row>
    <row r="117" spans="1:139">
      <c r="A117" s="583" t="s">
        <v>2795</v>
      </c>
      <c r="B117" s="586">
        <v>0</v>
      </c>
      <c r="C117" s="586">
        <v>0</v>
      </c>
      <c r="D117" s="586">
        <v>0</v>
      </c>
      <c r="E117" s="586">
        <v>0</v>
      </c>
      <c r="F117" s="586">
        <v>0</v>
      </c>
      <c r="G117" s="586">
        <v>0</v>
      </c>
      <c r="H117" s="586">
        <v>0</v>
      </c>
      <c r="I117" s="586">
        <v>0</v>
      </c>
      <c r="J117" s="586">
        <v>0</v>
      </c>
      <c r="K117" s="586">
        <v>0</v>
      </c>
      <c r="L117" s="586">
        <v>0</v>
      </c>
      <c r="M117" s="586">
        <v>0</v>
      </c>
      <c r="N117" s="586">
        <v>0</v>
      </c>
      <c r="O117" s="586">
        <v>0</v>
      </c>
      <c r="P117" s="586">
        <v>0</v>
      </c>
      <c r="Q117" s="586">
        <v>0</v>
      </c>
      <c r="R117" s="586">
        <v>0</v>
      </c>
      <c r="S117" s="586">
        <v>0</v>
      </c>
      <c r="T117" s="586">
        <v>0</v>
      </c>
      <c r="U117" s="586">
        <v>0</v>
      </c>
      <c r="V117" s="586">
        <v>0</v>
      </c>
      <c r="W117" s="586">
        <v>0</v>
      </c>
      <c r="X117" s="586">
        <v>0</v>
      </c>
      <c r="Y117" s="586">
        <v>0</v>
      </c>
      <c r="Z117" s="586">
        <v>0</v>
      </c>
      <c r="AA117" s="586">
        <v>0</v>
      </c>
      <c r="AB117" s="586">
        <v>0</v>
      </c>
      <c r="AC117" s="586">
        <v>0</v>
      </c>
      <c r="AD117" s="586">
        <v>0</v>
      </c>
      <c r="AE117" s="586">
        <v>0</v>
      </c>
      <c r="AF117" s="586">
        <v>0</v>
      </c>
      <c r="AG117" s="586">
        <v>0</v>
      </c>
      <c r="AH117" s="586">
        <v>0</v>
      </c>
      <c r="AI117" s="586">
        <v>0</v>
      </c>
      <c r="AJ117" s="586">
        <v>0</v>
      </c>
      <c r="AK117" s="586">
        <v>0</v>
      </c>
      <c r="AL117" s="586">
        <v>0</v>
      </c>
      <c r="AM117" s="586">
        <v>0</v>
      </c>
      <c r="AN117" s="586">
        <v>0</v>
      </c>
      <c r="AO117" s="586">
        <v>0</v>
      </c>
      <c r="AP117" s="586">
        <v>1111</v>
      </c>
      <c r="AQ117" s="586">
        <v>0</v>
      </c>
      <c r="AR117" s="586">
        <v>0</v>
      </c>
      <c r="AS117" s="586">
        <v>0</v>
      </c>
      <c r="AT117" s="586">
        <v>0</v>
      </c>
      <c r="AU117" s="586">
        <v>0</v>
      </c>
      <c r="AV117" s="586">
        <v>0</v>
      </c>
      <c r="AW117" s="586">
        <v>0</v>
      </c>
      <c r="AX117" s="586">
        <v>300</v>
      </c>
      <c r="AY117" s="586">
        <v>0</v>
      </c>
      <c r="AZ117" s="586">
        <v>0</v>
      </c>
      <c r="BA117" s="586">
        <v>0</v>
      </c>
      <c r="BB117" s="586">
        <v>0</v>
      </c>
      <c r="BC117" s="586">
        <v>0</v>
      </c>
      <c r="BD117" s="586">
        <v>0</v>
      </c>
      <c r="BE117" s="586">
        <v>0</v>
      </c>
      <c r="BF117" s="586">
        <v>0</v>
      </c>
      <c r="BG117" s="586">
        <v>0</v>
      </c>
      <c r="BH117" s="586">
        <v>0</v>
      </c>
      <c r="BI117" s="586">
        <v>0</v>
      </c>
      <c r="BJ117" s="586">
        <v>0</v>
      </c>
      <c r="BK117" s="586">
        <v>0</v>
      </c>
      <c r="BL117" s="586">
        <v>0</v>
      </c>
      <c r="BM117" s="586">
        <v>0</v>
      </c>
      <c r="BN117" s="586">
        <v>0</v>
      </c>
      <c r="BO117" s="586">
        <v>0</v>
      </c>
      <c r="BP117" s="586">
        <v>0</v>
      </c>
      <c r="BQ117" s="586">
        <v>0</v>
      </c>
      <c r="BR117" s="586">
        <v>0</v>
      </c>
      <c r="BS117" s="586">
        <v>0</v>
      </c>
      <c r="BT117" s="586">
        <v>0</v>
      </c>
      <c r="BU117" s="586">
        <v>0</v>
      </c>
      <c r="BV117" s="586">
        <v>0</v>
      </c>
      <c r="BW117" s="586">
        <v>0</v>
      </c>
      <c r="BX117" s="586">
        <v>0</v>
      </c>
      <c r="BY117" s="586">
        <v>0</v>
      </c>
      <c r="BZ117" s="586">
        <v>0</v>
      </c>
      <c r="CA117" s="586">
        <v>0</v>
      </c>
      <c r="CB117" s="586">
        <v>0</v>
      </c>
      <c r="CC117" s="586">
        <v>0</v>
      </c>
      <c r="CD117" s="586">
        <v>0</v>
      </c>
      <c r="CE117" s="586">
        <v>63.5</v>
      </c>
      <c r="CF117" s="586">
        <v>0</v>
      </c>
      <c r="CG117" s="586">
        <v>0</v>
      </c>
      <c r="CH117" s="586">
        <v>0</v>
      </c>
      <c r="CI117" s="586">
        <v>0</v>
      </c>
      <c r="CJ117" s="586">
        <v>0</v>
      </c>
      <c r="CK117" s="586">
        <v>0</v>
      </c>
      <c r="CL117" s="586">
        <v>0</v>
      </c>
      <c r="CM117" s="586">
        <v>0</v>
      </c>
      <c r="CN117" s="586">
        <v>63</v>
      </c>
      <c r="CO117" s="586">
        <v>0</v>
      </c>
      <c r="CP117" s="586">
        <v>0</v>
      </c>
      <c r="CQ117" s="586">
        <v>0</v>
      </c>
      <c r="CR117" s="586">
        <v>0</v>
      </c>
      <c r="CS117" s="586">
        <v>0</v>
      </c>
      <c r="CT117" s="586">
        <v>0</v>
      </c>
      <c r="CU117" s="586">
        <v>0</v>
      </c>
      <c r="CV117" s="586">
        <v>0</v>
      </c>
      <c r="CW117" s="586">
        <v>1454</v>
      </c>
      <c r="CX117" s="586">
        <v>0</v>
      </c>
      <c r="CY117" s="586">
        <v>0</v>
      </c>
      <c r="CZ117" s="586">
        <v>0</v>
      </c>
      <c r="DA117" s="586">
        <v>0</v>
      </c>
      <c r="DB117" s="586">
        <v>0</v>
      </c>
      <c r="DC117" s="586">
        <v>0</v>
      </c>
      <c r="DD117" s="586">
        <v>0</v>
      </c>
      <c r="DE117" s="586">
        <v>0</v>
      </c>
      <c r="DF117" s="586">
        <v>0</v>
      </c>
      <c r="DG117" s="586">
        <v>0</v>
      </c>
      <c r="DH117" s="586">
        <v>0</v>
      </c>
      <c r="DI117" s="586">
        <v>1250</v>
      </c>
      <c r="DJ117" s="586">
        <v>1000</v>
      </c>
      <c r="DK117" s="586">
        <v>0</v>
      </c>
      <c r="DL117" s="586">
        <v>751</v>
      </c>
      <c r="DM117" s="586">
        <v>0</v>
      </c>
      <c r="DN117" s="586">
        <v>0</v>
      </c>
      <c r="DO117" s="586">
        <v>0</v>
      </c>
      <c r="DP117" s="586">
        <v>0</v>
      </c>
      <c r="DQ117" s="586">
        <v>0</v>
      </c>
      <c r="DR117" s="587">
        <v>1635</v>
      </c>
      <c r="DS117" s="587">
        <v>3207</v>
      </c>
      <c r="DT117" s="587">
        <v>0</v>
      </c>
      <c r="DU117" s="587">
        <v>1151</v>
      </c>
      <c r="DV117" s="587">
        <v>-26700</v>
      </c>
      <c r="DW117" s="587">
        <v>-26700</v>
      </c>
      <c r="DX117" s="587">
        <v>0</v>
      </c>
      <c r="DY117" s="587">
        <v>-1700</v>
      </c>
      <c r="DZ117" s="587"/>
      <c r="EA117" s="587"/>
      <c r="EB117" s="587"/>
      <c r="EC117" s="587"/>
      <c r="ED117" s="587"/>
      <c r="EE117" s="587"/>
      <c r="EF117" s="587"/>
      <c r="EG117" s="587"/>
      <c r="EH117" s="587"/>
      <c r="EI117" s="587"/>
    </row>
    <row r="118" spans="1:139">
      <c r="A118" s="583" t="s">
        <v>2978</v>
      </c>
      <c r="B118" s="586">
        <v>0</v>
      </c>
      <c r="C118" s="586">
        <v>0</v>
      </c>
      <c r="D118" s="586">
        <v>0</v>
      </c>
      <c r="E118" s="586">
        <v>0</v>
      </c>
      <c r="F118" s="586">
        <v>0</v>
      </c>
      <c r="G118" s="586">
        <v>0</v>
      </c>
      <c r="H118" s="586">
        <v>0</v>
      </c>
      <c r="I118" s="586">
        <v>0</v>
      </c>
      <c r="J118" s="586">
        <v>0</v>
      </c>
      <c r="K118" s="586">
        <v>0</v>
      </c>
      <c r="L118" s="586">
        <v>0</v>
      </c>
      <c r="M118" s="586">
        <v>0</v>
      </c>
      <c r="N118" s="586">
        <v>0</v>
      </c>
      <c r="O118" s="586">
        <v>0</v>
      </c>
      <c r="P118" s="586">
        <v>0</v>
      </c>
      <c r="Q118" s="586">
        <v>0</v>
      </c>
      <c r="R118" s="586">
        <v>0</v>
      </c>
      <c r="S118" s="586">
        <v>0</v>
      </c>
      <c r="T118" s="586">
        <v>0</v>
      </c>
      <c r="U118" s="586">
        <v>0</v>
      </c>
      <c r="V118" s="586">
        <v>0</v>
      </c>
      <c r="W118" s="586">
        <v>0</v>
      </c>
      <c r="X118" s="586">
        <v>0</v>
      </c>
      <c r="Y118" s="586">
        <v>0</v>
      </c>
      <c r="Z118" s="586">
        <v>0</v>
      </c>
      <c r="AA118" s="586">
        <v>0</v>
      </c>
      <c r="AB118" s="586">
        <v>0</v>
      </c>
      <c r="AC118" s="586">
        <v>0</v>
      </c>
      <c r="AD118" s="586">
        <v>0</v>
      </c>
      <c r="AE118" s="586">
        <v>0</v>
      </c>
      <c r="AF118" s="586">
        <v>0</v>
      </c>
      <c r="AG118" s="586">
        <v>0</v>
      </c>
      <c r="AH118" s="586">
        <v>0</v>
      </c>
      <c r="AI118" s="586">
        <v>0</v>
      </c>
      <c r="AJ118" s="586">
        <v>0</v>
      </c>
      <c r="AK118" s="586">
        <v>0</v>
      </c>
      <c r="AL118" s="586">
        <v>0</v>
      </c>
      <c r="AM118" s="586">
        <v>0</v>
      </c>
      <c r="AN118" s="586">
        <v>0</v>
      </c>
      <c r="AO118" s="586">
        <v>0</v>
      </c>
      <c r="AP118" s="586">
        <v>3905</v>
      </c>
      <c r="AQ118" s="586">
        <v>0</v>
      </c>
      <c r="AR118" s="586">
        <v>4669</v>
      </c>
      <c r="AS118" s="586">
        <v>0</v>
      </c>
      <c r="AT118" s="586">
        <v>0</v>
      </c>
      <c r="AU118" s="586">
        <v>3119</v>
      </c>
      <c r="AV118" s="586">
        <v>1109</v>
      </c>
      <c r="AW118" s="586">
        <v>0</v>
      </c>
      <c r="AX118" s="586">
        <v>5255</v>
      </c>
      <c r="AY118" s="586">
        <v>0</v>
      </c>
      <c r="AZ118" s="586">
        <v>0</v>
      </c>
      <c r="BA118" s="586">
        <v>0</v>
      </c>
      <c r="BB118" s="586">
        <v>0</v>
      </c>
      <c r="BC118" s="586">
        <v>0</v>
      </c>
      <c r="BD118" s="586">
        <v>0</v>
      </c>
      <c r="BE118" s="586">
        <v>0</v>
      </c>
      <c r="BF118" s="586">
        <v>0</v>
      </c>
      <c r="BG118" s="586">
        <v>0</v>
      </c>
      <c r="BH118" s="586">
        <v>0</v>
      </c>
      <c r="BI118" s="586">
        <v>0</v>
      </c>
      <c r="BJ118" s="586">
        <v>0</v>
      </c>
      <c r="BK118" s="586">
        <v>0</v>
      </c>
      <c r="BL118" s="586">
        <v>0</v>
      </c>
      <c r="BM118" s="586">
        <v>0</v>
      </c>
      <c r="BN118" s="586">
        <v>13</v>
      </c>
      <c r="BO118" s="586">
        <v>0</v>
      </c>
      <c r="BP118" s="586">
        <v>0</v>
      </c>
      <c r="BQ118" s="586">
        <v>0</v>
      </c>
      <c r="BR118" s="586">
        <v>0</v>
      </c>
      <c r="BS118" s="586">
        <v>0</v>
      </c>
      <c r="BT118" s="586">
        <v>0</v>
      </c>
      <c r="BU118" s="586">
        <v>0</v>
      </c>
      <c r="BV118" s="586">
        <v>0</v>
      </c>
      <c r="BW118" s="586">
        <v>0</v>
      </c>
      <c r="BX118" s="586">
        <v>0</v>
      </c>
      <c r="BY118" s="586">
        <v>0</v>
      </c>
      <c r="BZ118" s="586">
        <v>0</v>
      </c>
      <c r="CA118" s="586">
        <v>0</v>
      </c>
      <c r="CB118" s="586">
        <v>0</v>
      </c>
      <c r="CC118" s="586">
        <v>0</v>
      </c>
      <c r="CD118" s="586">
        <v>0</v>
      </c>
      <c r="CE118" s="586">
        <v>2470</v>
      </c>
      <c r="CF118" s="586">
        <v>0</v>
      </c>
      <c r="CG118" s="586">
        <v>0</v>
      </c>
      <c r="CH118" s="586">
        <v>0</v>
      </c>
      <c r="CI118" s="586">
        <v>0</v>
      </c>
      <c r="CJ118" s="586">
        <v>0</v>
      </c>
      <c r="CK118" s="586">
        <v>0</v>
      </c>
      <c r="CL118" s="586">
        <v>0</v>
      </c>
      <c r="CM118" s="586">
        <v>0</v>
      </c>
      <c r="CN118" s="586">
        <v>0</v>
      </c>
      <c r="CO118" s="586">
        <v>0</v>
      </c>
      <c r="CP118" s="586">
        <v>0</v>
      </c>
      <c r="CQ118" s="586">
        <v>0</v>
      </c>
      <c r="CR118" s="586">
        <v>0</v>
      </c>
      <c r="CS118" s="586">
        <v>0</v>
      </c>
      <c r="CT118" s="586">
        <v>0</v>
      </c>
      <c r="CU118" s="586">
        <v>0</v>
      </c>
      <c r="CV118" s="586">
        <v>0</v>
      </c>
      <c r="CW118" s="586">
        <v>1300</v>
      </c>
      <c r="CX118" s="586">
        <v>0</v>
      </c>
      <c r="CY118" s="586">
        <v>0</v>
      </c>
      <c r="CZ118" s="586">
        <v>0</v>
      </c>
      <c r="DA118" s="586">
        <v>0</v>
      </c>
      <c r="DB118" s="586">
        <v>0</v>
      </c>
      <c r="DC118" s="586">
        <v>0</v>
      </c>
      <c r="DD118" s="586">
        <v>0</v>
      </c>
      <c r="DE118" s="586">
        <v>0</v>
      </c>
      <c r="DF118" s="586">
        <v>0</v>
      </c>
      <c r="DG118" s="586">
        <v>0</v>
      </c>
      <c r="DH118" s="586">
        <v>0</v>
      </c>
      <c r="DI118" s="586">
        <v>921</v>
      </c>
      <c r="DJ118" s="586">
        <v>60</v>
      </c>
      <c r="DK118" s="586">
        <v>0</v>
      </c>
      <c r="DL118" s="586">
        <v>3810</v>
      </c>
      <c r="DM118" s="586">
        <v>0</v>
      </c>
      <c r="DN118" s="586">
        <v>0</v>
      </c>
      <c r="DO118" s="586">
        <v>0</v>
      </c>
      <c r="DP118" s="586">
        <v>0</v>
      </c>
      <c r="DQ118" s="586">
        <v>0</v>
      </c>
      <c r="DR118" s="587">
        <v>12223</v>
      </c>
      <c r="DS118" s="587">
        <v>6081</v>
      </c>
      <c r="DT118" s="587">
        <v>8327</v>
      </c>
      <c r="DU118" s="587">
        <v>0</v>
      </c>
      <c r="DV118" s="587">
        <v>-214</v>
      </c>
      <c r="DW118" s="587">
        <v>-257</v>
      </c>
      <c r="DX118" s="587">
        <v>0</v>
      </c>
      <c r="DY118" s="587">
        <v>-5106</v>
      </c>
      <c r="DZ118" s="587"/>
      <c r="EA118" s="587"/>
      <c r="EB118" s="587"/>
      <c r="EC118" s="587"/>
      <c r="ED118" s="587"/>
      <c r="EE118" s="587"/>
      <c r="EF118" s="587"/>
      <c r="EG118" s="587"/>
      <c r="EH118" s="587"/>
      <c r="EI118" s="587"/>
    </row>
    <row r="119" spans="1:139">
      <c r="A119" s="583" t="s">
        <v>3131</v>
      </c>
      <c r="B119" s="586">
        <v>0</v>
      </c>
      <c r="C119" s="586">
        <v>0</v>
      </c>
      <c r="D119" s="586">
        <v>0</v>
      </c>
      <c r="E119" s="586">
        <v>0</v>
      </c>
      <c r="F119" s="586">
        <v>0</v>
      </c>
      <c r="G119" s="586">
        <v>0</v>
      </c>
      <c r="H119" s="586">
        <v>0</v>
      </c>
      <c r="I119" s="586">
        <v>0</v>
      </c>
      <c r="J119" s="586">
        <v>0</v>
      </c>
      <c r="K119" s="586">
        <v>0</v>
      </c>
      <c r="L119" s="586">
        <v>0</v>
      </c>
      <c r="M119" s="586">
        <v>0</v>
      </c>
      <c r="N119" s="586">
        <v>0</v>
      </c>
      <c r="O119" s="586">
        <v>300</v>
      </c>
      <c r="P119" s="586">
        <v>0</v>
      </c>
      <c r="Q119" s="586">
        <v>615</v>
      </c>
      <c r="R119" s="586">
        <v>225</v>
      </c>
      <c r="S119" s="586">
        <v>0</v>
      </c>
      <c r="T119" s="586">
        <v>0</v>
      </c>
      <c r="U119" s="586">
        <v>0</v>
      </c>
      <c r="V119" s="586">
        <v>0</v>
      </c>
      <c r="W119" s="586">
        <v>0</v>
      </c>
      <c r="X119" s="586">
        <v>0</v>
      </c>
      <c r="Y119" s="586">
        <v>0</v>
      </c>
      <c r="Z119" s="586">
        <v>0</v>
      </c>
      <c r="AA119" s="586">
        <v>0</v>
      </c>
      <c r="AB119" s="586">
        <v>0</v>
      </c>
      <c r="AC119" s="586">
        <v>0</v>
      </c>
      <c r="AD119" s="586">
        <v>0</v>
      </c>
      <c r="AE119" s="586">
        <v>0</v>
      </c>
      <c r="AF119" s="586">
        <v>0</v>
      </c>
      <c r="AG119" s="586">
        <v>0</v>
      </c>
      <c r="AH119" s="586">
        <v>0</v>
      </c>
      <c r="AI119" s="586">
        <v>0</v>
      </c>
      <c r="AJ119" s="586">
        <v>0</v>
      </c>
      <c r="AK119" s="586">
        <v>0</v>
      </c>
      <c r="AL119" s="586">
        <v>0</v>
      </c>
      <c r="AM119" s="586">
        <v>0</v>
      </c>
      <c r="AN119" s="586">
        <v>0</v>
      </c>
      <c r="AO119" s="586">
        <v>34332</v>
      </c>
      <c r="AP119" s="586">
        <v>1343</v>
      </c>
      <c r="AQ119" s="586">
        <v>8728</v>
      </c>
      <c r="AR119" s="586">
        <v>0</v>
      </c>
      <c r="AS119" s="586">
        <v>0</v>
      </c>
      <c r="AT119" s="586">
        <v>0</v>
      </c>
      <c r="AU119" s="586">
        <v>4559</v>
      </c>
      <c r="AV119" s="586">
        <v>260</v>
      </c>
      <c r="AW119" s="586">
        <v>0</v>
      </c>
      <c r="AX119" s="586">
        <v>0</v>
      </c>
      <c r="AY119" s="586">
        <v>0</v>
      </c>
      <c r="AZ119" s="586">
        <v>0</v>
      </c>
      <c r="BA119" s="586">
        <v>0</v>
      </c>
      <c r="BB119" s="586">
        <v>0</v>
      </c>
      <c r="BC119" s="586">
        <v>0</v>
      </c>
      <c r="BD119" s="586">
        <v>0</v>
      </c>
      <c r="BE119" s="586">
        <v>0</v>
      </c>
      <c r="BF119" s="586">
        <v>0</v>
      </c>
      <c r="BG119" s="586">
        <v>0</v>
      </c>
      <c r="BH119" s="586">
        <v>0</v>
      </c>
      <c r="BI119" s="586">
        <v>0</v>
      </c>
      <c r="BJ119" s="586">
        <v>0</v>
      </c>
      <c r="BK119" s="586">
        <v>0</v>
      </c>
      <c r="BL119" s="586">
        <v>0</v>
      </c>
      <c r="BM119" s="586">
        <v>0</v>
      </c>
      <c r="BN119" s="586">
        <v>0</v>
      </c>
      <c r="BO119" s="586">
        <v>0</v>
      </c>
      <c r="BP119" s="586">
        <v>0</v>
      </c>
      <c r="BQ119" s="586">
        <v>0</v>
      </c>
      <c r="BR119" s="586">
        <v>0</v>
      </c>
      <c r="BS119" s="586">
        <v>0</v>
      </c>
      <c r="BT119" s="586">
        <v>0</v>
      </c>
      <c r="BU119" s="586">
        <v>0</v>
      </c>
      <c r="BV119" s="586">
        <v>80</v>
      </c>
      <c r="BW119" s="586">
        <v>100</v>
      </c>
      <c r="BX119" s="586">
        <v>0</v>
      </c>
      <c r="BY119" s="586">
        <v>0</v>
      </c>
      <c r="BZ119" s="586">
        <v>0</v>
      </c>
      <c r="CA119" s="586">
        <v>0</v>
      </c>
      <c r="CB119" s="586">
        <v>0</v>
      </c>
      <c r="CC119" s="586">
        <v>0</v>
      </c>
      <c r="CD119" s="586">
        <v>0</v>
      </c>
      <c r="CE119" s="586">
        <v>0</v>
      </c>
      <c r="CF119" s="586">
        <v>0</v>
      </c>
      <c r="CG119" s="586">
        <v>0</v>
      </c>
      <c r="CH119" s="586">
        <v>0</v>
      </c>
      <c r="CI119" s="586">
        <v>0</v>
      </c>
      <c r="CJ119" s="586">
        <v>0</v>
      </c>
      <c r="CK119" s="586">
        <v>0</v>
      </c>
      <c r="CL119" s="586">
        <v>0</v>
      </c>
      <c r="CM119" s="586">
        <v>0</v>
      </c>
      <c r="CN119" s="586">
        <v>1816</v>
      </c>
      <c r="CO119" s="586">
        <v>0</v>
      </c>
      <c r="CP119" s="586">
        <v>0</v>
      </c>
      <c r="CQ119" s="586">
        <v>0</v>
      </c>
      <c r="CR119" s="586">
        <v>0</v>
      </c>
      <c r="CS119" s="586">
        <v>0</v>
      </c>
      <c r="CT119" s="586">
        <v>0</v>
      </c>
      <c r="CU119" s="586">
        <v>60</v>
      </c>
      <c r="CV119" s="586">
        <v>0</v>
      </c>
      <c r="CW119" s="586">
        <v>4000</v>
      </c>
      <c r="CX119" s="586">
        <v>1051</v>
      </c>
      <c r="CY119" s="586">
        <v>0</v>
      </c>
      <c r="CZ119" s="586">
        <v>0</v>
      </c>
      <c r="DA119" s="586">
        <v>0</v>
      </c>
      <c r="DB119" s="586">
        <v>0</v>
      </c>
      <c r="DC119" s="586">
        <v>0</v>
      </c>
      <c r="DD119" s="586">
        <v>0</v>
      </c>
      <c r="DE119" s="586">
        <v>0</v>
      </c>
      <c r="DF119" s="586">
        <v>0</v>
      </c>
      <c r="DG119" s="586">
        <v>0</v>
      </c>
      <c r="DH119" s="586">
        <v>0</v>
      </c>
      <c r="DI119" s="586">
        <v>405</v>
      </c>
      <c r="DJ119" s="586">
        <v>0</v>
      </c>
      <c r="DK119" s="586">
        <v>11700</v>
      </c>
      <c r="DL119" s="586">
        <v>500</v>
      </c>
      <c r="DM119" s="586">
        <v>0</v>
      </c>
      <c r="DN119" s="586">
        <v>0</v>
      </c>
      <c r="DO119" s="586">
        <v>250</v>
      </c>
      <c r="DP119" s="586">
        <v>0</v>
      </c>
      <c r="DQ119" s="586">
        <v>0</v>
      </c>
      <c r="DR119" s="587">
        <v>4058</v>
      </c>
      <c r="DS119" s="587">
        <v>10845</v>
      </c>
      <c r="DT119" s="587">
        <v>30029</v>
      </c>
      <c r="DU119" s="587">
        <v>4964</v>
      </c>
      <c r="DV119" s="587">
        <v>-8389</v>
      </c>
      <c r="DW119" s="587">
        <v>16393</v>
      </c>
      <c r="DX119" s="587">
        <v>-462</v>
      </c>
      <c r="DY119" s="587">
        <v>-3000</v>
      </c>
      <c r="DZ119" s="587"/>
      <c r="EA119" s="587"/>
      <c r="EB119" s="587"/>
      <c r="EC119" s="587"/>
      <c r="ED119" s="587"/>
      <c r="EE119" s="587"/>
      <c r="EF119" s="587"/>
      <c r="EG119" s="587"/>
      <c r="EH119" s="587"/>
      <c r="EI119" s="587"/>
    </row>
    <row r="120" spans="1:139">
      <c r="A120" s="583" t="s">
        <v>2054</v>
      </c>
      <c r="B120" s="586">
        <v>0</v>
      </c>
      <c r="C120" s="586">
        <v>0</v>
      </c>
      <c r="D120" s="586">
        <v>0</v>
      </c>
      <c r="E120" s="586">
        <v>0</v>
      </c>
      <c r="F120" s="586">
        <v>0</v>
      </c>
      <c r="G120" s="586">
        <v>0</v>
      </c>
      <c r="H120" s="586">
        <v>0</v>
      </c>
      <c r="I120" s="586">
        <v>0</v>
      </c>
      <c r="J120" s="586">
        <v>0</v>
      </c>
      <c r="K120" s="586">
        <v>0</v>
      </c>
      <c r="L120" s="586">
        <v>0</v>
      </c>
      <c r="M120" s="586">
        <v>0</v>
      </c>
      <c r="N120" s="586">
        <v>2693</v>
      </c>
      <c r="O120" s="586">
        <v>0</v>
      </c>
      <c r="P120" s="586">
        <v>0</v>
      </c>
      <c r="Q120" s="586">
        <v>289</v>
      </c>
      <c r="R120" s="586">
        <v>0</v>
      </c>
      <c r="S120" s="586">
        <v>0</v>
      </c>
      <c r="T120" s="586">
        <v>0</v>
      </c>
      <c r="U120" s="586">
        <v>0</v>
      </c>
      <c r="V120" s="586">
        <v>0</v>
      </c>
      <c r="W120" s="586">
        <v>0</v>
      </c>
      <c r="X120" s="586">
        <v>0</v>
      </c>
      <c r="Y120" s="586">
        <v>0</v>
      </c>
      <c r="Z120" s="586">
        <v>0</v>
      </c>
      <c r="AA120" s="586">
        <v>0</v>
      </c>
      <c r="AB120" s="586">
        <v>0</v>
      </c>
      <c r="AC120" s="586">
        <v>0</v>
      </c>
      <c r="AD120" s="586">
        <v>0</v>
      </c>
      <c r="AE120" s="586">
        <v>0</v>
      </c>
      <c r="AF120" s="586">
        <v>0</v>
      </c>
      <c r="AG120" s="586">
        <v>0</v>
      </c>
      <c r="AH120" s="586">
        <v>0</v>
      </c>
      <c r="AI120" s="586">
        <v>0</v>
      </c>
      <c r="AJ120" s="586">
        <v>0</v>
      </c>
      <c r="AK120" s="586">
        <v>0</v>
      </c>
      <c r="AL120" s="586">
        <v>0</v>
      </c>
      <c r="AM120" s="586">
        <v>0</v>
      </c>
      <c r="AN120" s="586">
        <v>0</v>
      </c>
      <c r="AO120" s="586">
        <v>1399</v>
      </c>
      <c r="AP120" s="586">
        <v>413</v>
      </c>
      <c r="AQ120" s="586">
        <v>0</v>
      </c>
      <c r="AR120" s="586">
        <v>0</v>
      </c>
      <c r="AS120" s="586">
        <v>0</v>
      </c>
      <c r="AT120" s="586">
        <v>0</v>
      </c>
      <c r="AU120" s="586">
        <v>5217</v>
      </c>
      <c r="AV120" s="586">
        <v>0</v>
      </c>
      <c r="AW120" s="586">
        <v>0</v>
      </c>
      <c r="AX120" s="586">
        <v>517</v>
      </c>
      <c r="AY120" s="586">
        <v>0</v>
      </c>
      <c r="AZ120" s="586">
        <v>0</v>
      </c>
      <c r="BA120" s="586">
        <v>0</v>
      </c>
      <c r="BB120" s="586">
        <v>0</v>
      </c>
      <c r="BC120" s="586">
        <v>0</v>
      </c>
      <c r="BD120" s="586">
        <v>0</v>
      </c>
      <c r="BE120" s="586">
        <v>0</v>
      </c>
      <c r="BF120" s="586">
        <v>0</v>
      </c>
      <c r="BG120" s="586">
        <v>0</v>
      </c>
      <c r="BH120" s="586">
        <v>0</v>
      </c>
      <c r="BI120" s="586">
        <v>0</v>
      </c>
      <c r="BJ120" s="586">
        <v>0</v>
      </c>
      <c r="BK120" s="586">
        <v>0</v>
      </c>
      <c r="BL120" s="586">
        <v>0</v>
      </c>
      <c r="BM120" s="586">
        <v>0</v>
      </c>
      <c r="BN120" s="586">
        <v>0</v>
      </c>
      <c r="BO120" s="586">
        <v>0</v>
      </c>
      <c r="BP120" s="586">
        <v>0</v>
      </c>
      <c r="BQ120" s="586">
        <v>0</v>
      </c>
      <c r="BR120" s="586">
        <v>0</v>
      </c>
      <c r="BS120" s="586">
        <v>0</v>
      </c>
      <c r="BT120" s="586">
        <v>0</v>
      </c>
      <c r="BU120" s="586">
        <v>0</v>
      </c>
      <c r="BV120" s="586">
        <v>0</v>
      </c>
      <c r="BW120" s="586">
        <v>0</v>
      </c>
      <c r="BX120" s="586">
        <v>0</v>
      </c>
      <c r="BY120" s="586">
        <v>0</v>
      </c>
      <c r="BZ120" s="586">
        <v>0</v>
      </c>
      <c r="CA120" s="586">
        <v>0</v>
      </c>
      <c r="CB120" s="586">
        <v>0</v>
      </c>
      <c r="CC120" s="586">
        <v>0</v>
      </c>
      <c r="CD120" s="586">
        <v>0</v>
      </c>
      <c r="CE120" s="586">
        <v>170</v>
      </c>
      <c r="CF120" s="586">
        <v>0</v>
      </c>
      <c r="CG120" s="586">
        <v>0</v>
      </c>
      <c r="CH120" s="586">
        <v>0</v>
      </c>
      <c r="CI120" s="586">
        <v>0</v>
      </c>
      <c r="CJ120" s="586">
        <v>0</v>
      </c>
      <c r="CK120" s="586">
        <v>0</v>
      </c>
      <c r="CL120" s="586">
        <v>0</v>
      </c>
      <c r="CM120" s="586">
        <v>0</v>
      </c>
      <c r="CN120" s="586">
        <v>30</v>
      </c>
      <c r="CO120" s="586">
        <v>0</v>
      </c>
      <c r="CP120" s="586">
        <v>0</v>
      </c>
      <c r="CQ120" s="586">
        <v>0</v>
      </c>
      <c r="CR120" s="586">
        <v>0</v>
      </c>
      <c r="CS120" s="586">
        <v>0</v>
      </c>
      <c r="CT120" s="586">
        <v>0</v>
      </c>
      <c r="CU120" s="586">
        <v>0</v>
      </c>
      <c r="CV120" s="586">
        <v>0</v>
      </c>
      <c r="CW120" s="586">
        <v>23728</v>
      </c>
      <c r="CX120" s="586">
        <v>0</v>
      </c>
      <c r="CY120" s="586">
        <v>0</v>
      </c>
      <c r="CZ120" s="586">
        <v>0</v>
      </c>
      <c r="DA120" s="586">
        <v>0</v>
      </c>
      <c r="DB120" s="586">
        <v>0</v>
      </c>
      <c r="DC120" s="586">
        <v>0</v>
      </c>
      <c r="DD120" s="586">
        <v>0</v>
      </c>
      <c r="DE120" s="586">
        <v>0</v>
      </c>
      <c r="DF120" s="586">
        <v>0</v>
      </c>
      <c r="DG120" s="586">
        <v>0</v>
      </c>
      <c r="DH120" s="586">
        <v>0</v>
      </c>
      <c r="DI120" s="586">
        <v>1120</v>
      </c>
      <c r="DJ120" s="586">
        <v>0</v>
      </c>
      <c r="DK120" s="586">
        <v>310</v>
      </c>
      <c r="DL120" s="586">
        <v>1445</v>
      </c>
      <c r="DM120" s="586">
        <v>0</v>
      </c>
      <c r="DN120" s="586">
        <v>182</v>
      </c>
      <c r="DO120" s="586">
        <v>0</v>
      </c>
      <c r="DP120" s="586">
        <v>0</v>
      </c>
      <c r="DQ120" s="586">
        <v>0</v>
      </c>
      <c r="DR120" s="587">
        <v>15278</v>
      </c>
      <c r="DS120" s="587">
        <v>9387</v>
      </c>
      <c r="DT120" s="587">
        <v>12356</v>
      </c>
      <c r="DU120" s="587">
        <v>0</v>
      </c>
      <c r="DV120" s="587">
        <v>0</v>
      </c>
      <c r="DW120" s="587">
        <v>0</v>
      </c>
      <c r="DX120" s="587">
        <v>0</v>
      </c>
      <c r="DY120" s="587">
        <v>-6000</v>
      </c>
      <c r="DZ120" s="587"/>
      <c r="EA120" s="587"/>
      <c r="EB120" s="587"/>
      <c r="EC120" s="587"/>
      <c r="ED120" s="587"/>
      <c r="EE120" s="587"/>
      <c r="EF120" s="587"/>
      <c r="EG120" s="587"/>
      <c r="EH120" s="587"/>
      <c r="EI120" s="587"/>
    </row>
    <row r="121" spans="1:139">
      <c r="A121" s="583" t="s">
        <v>2176</v>
      </c>
      <c r="B121" s="586">
        <v>0</v>
      </c>
      <c r="C121" s="586">
        <v>0</v>
      </c>
      <c r="D121" s="586">
        <v>0</v>
      </c>
      <c r="E121" s="586">
        <v>0</v>
      </c>
      <c r="F121" s="586">
        <v>0</v>
      </c>
      <c r="G121" s="586">
        <v>0</v>
      </c>
      <c r="H121" s="586">
        <v>0</v>
      </c>
      <c r="I121" s="586">
        <v>0</v>
      </c>
      <c r="J121" s="586">
        <v>0</v>
      </c>
      <c r="K121" s="586">
        <v>0</v>
      </c>
      <c r="L121" s="586">
        <v>0</v>
      </c>
      <c r="M121" s="586">
        <v>0</v>
      </c>
      <c r="N121" s="586">
        <v>389</v>
      </c>
      <c r="O121" s="586">
        <v>0</v>
      </c>
      <c r="P121" s="586">
        <v>0</v>
      </c>
      <c r="Q121" s="586">
        <v>965</v>
      </c>
      <c r="R121" s="586">
        <v>0</v>
      </c>
      <c r="S121" s="586">
        <v>0</v>
      </c>
      <c r="T121" s="586">
        <v>0</v>
      </c>
      <c r="U121" s="586">
        <v>0</v>
      </c>
      <c r="V121" s="586">
        <v>0</v>
      </c>
      <c r="W121" s="586">
        <v>0</v>
      </c>
      <c r="X121" s="586">
        <v>0</v>
      </c>
      <c r="Y121" s="586">
        <v>0</v>
      </c>
      <c r="Z121" s="586">
        <v>0</v>
      </c>
      <c r="AA121" s="586">
        <v>0</v>
      </c>
      <c r="AB121" s="586">
        <v>0</v>
      </c>
      <c r="AC121" s="586">
        <v>0</v>
      </c>
      <c r="AD121" s="586">
        <v>0</v>
      </c>
      <c r="AE121" s="586">
        <v>0</v>
      </c>
      <c r="AF121" s="586">
        <v>0</v>
      </c>
      <c r="AG121" s="586">
        <v>0</v>
      </c>
      <c r="AH121" s="586">
        <v>0</v>
      </c>
      <c r="AI121" s="586">
        <v>0</v>
      </c>
      <c r="AJ121" s="586">
        <v>0</v>
      </c>
      <c r="AK121" s="586">
        <v>0</v>
      </c>
      <c r="AL121" s="586">
        <v>0</v>
      </c>
      <c r="AM121" s="586">
        <v>0</v>
      </c>
      <c r="AN121" s="586">
        <v>0</v>
      </c>
      <c r="AO121" s="586">
        <v>48507</v>
      </c>
      <c r="AP121" s="586">
        <v>741</v>
      </c>
      <c r="AQ121" s="586">
        <v>0</v>
      </c>
      <c r="AR121" s="586">
        <v>533</v>
      </c>
      <c r="AS121" s="586">
        <v>20</v>
      </c>
      <c r="AT121" s="586">
        <v>0</v>
      </c>
      <c r="AU121" s="586">
        <v>16907</v>
      </c>
      <c r="AV121" s="586">
        <v>0</v>
      </c>
      <c r="AW121" s="586">
        <v>0</v>
      </c>
      <c r="AX121" s="586">
        <v>643</v>
      </c>
      <c r="AY121" s="586">
        <v>0</v>
      </c>
      <c r="AZ121" s="586">
        <v>0</v>
      </c>
      <c r="BA121" s="586">
        <v>0</v>
      </c>
      <c r="BB121" s="586">
        <v>0</v>
      </c>
      <c r="BC121" s="586">
        <v>0</v>
      </c>
      <c r="BD121" s="586">
        <v>0</v>
      </c>
      <c r="BE121" s="586">
        <v>0</v>
      </c>
      <c r="BF121" s="586">
        <v>0</v>
      </c>
      <c r="BG121" s="586">
        <v>223</v>
      </c>
      <c r="BH121" s="586">
        <v>0</v>
      </c>
      <c r="BI121" s="586">
        <v>0</v>
      </c>
      <c r="BJ121" s="586">
        <v>0</v>
      </c>
      <c r="BK121" s="586">
        <v>0</v>
      </c>
      <c r="BL121" s="586">
        <v>0</v>
      </c>
      <c r="BM121" s="586">
        <v>365</v>
      </c>
      <c r="BN121" s="586">
        <v>0</v>
      </c>
      <c r="BO121" s="586">
        <v>0</v>
      </c>
      <c r="BP121" s="586">
        <v>0</v>
      </c>
      <c r="BQ121" s="586">
        <v>0</v>
      </c>
      <c r="BR121" s="586">
        <v>0</v>
      </c>
      <c r="BS121" s="586">
        <v>0</v>
      </c>
      <c r="BT121" s="586">
        <v>0</v>
      </c>
      <c r="BU121" s="586">
        <v>0</v>
      </c>
      <c r="BV121" s="586">
        <v>34</v>
      </c>
      <c r="BW121" s="586">
        <v>0</v>
      </c>
      <c r="BX121" s="586">
        <v>0</v>
      </c>
      <c r="BY121" s="586">
        <v>0</v>
      </c>
      <c r="BZ121" s="586">
        <v>0</v>
      </c>
      <c r="CA121" s="586">
        <v>0</v>
      </c>
      <c r="CB121" s="586">
        <v>429</v>
      </c>
      <c r="CC121" s="586">
        <v>0</v>
      </c>
      <c r="CD121" s="586">
        <v>0</v>
      </c>
      <c r="CE121" s="586">
        <v>1649</v>
      </c>
      <c r="CF121" s="586">
        <v>0</v>
      </c>
      <c r="CG121" s="586">
        <v>0</v>
      </c>
      <c r="CH121" s="586">
        <v>0</v>
      </c>
      <c r="CI121" s="586">
        <v>0</v>
      </c>
      <c r="CJ121" s="586">
        <v>0</v>
      </c>
      <c r="CK121" s="586">
        <v>0</v>
      </c>
      <c r="CL121" s="586">
        <v>0</v>
      </c>
      <c r="CM121" s="586">
        <v>0</v>
      </c>
      <c r="CN121" s="586">
        <v>190</v>
      </c>
      <c r="CO121" s="586">
        <v>0</v>
      </c>
      <c r="CP121" s="586">
        <v>0</v>
      </c>
      <c r="CQ121" s="586">
        <v>0</v>
      </c>
      <c r="CR121" s="586">
        <v>0</v>
      </c>
      <c r="CS121" s="586">
        <v>0</v>
      </c>
      <c r="CT121" s="586">
        <v>0</v>
      </c>
      <c r="CU121" s="586">
        <v>0</v>
      </c>
      <c r="CV121" s="586">
        <v>0</v>
      </c>
      <c r="CW121" s="586">
        <v>5121</v>
      </c>
      <c r="CX121" s="586">
        <v>0</v>
      </c>
      <c r="CY121" s="586">
        <v>0</v>
      </c>
      <c r="CZ121" s="586">
        <v>0</v>
      </c>
      <c r="DA121" s="586">
        <v>0</v>
      </c>
      <c r="DB121" s="586">
        <v>0</v>
      </c>
      <c r="DC121" s="586">
        <v>0</v>
      </c>
      <c r="DD121" s="586">
        <v>0</v>
      </c>
      <c r="DE121" s="586">
        <v>0</v>
      </c>
      <c r="DF121" s="586">
        <v>0</v>
      </c>
      <c r="DG121" s="586">
        <v>0</v>
      </c>
      <c r="DH121" s="586">
        <v>0</v>
      </c>
      <c r="DI121" s="586">
        <v>3366</v>
      </c>
      <c r="DJ121" s="586">
        <v>0</v>
      </c>
      <c r="DK121" s="586">
        <v>0</v>
      </c>
      <c r="DL121" s="586">
        <v>274</v>
      </c>
      <c r="DM121" s="586">
        <v>0</v>
      </c>
      <c r="DN121" s="586">
        <v>380</v>
      </c>
      <c r="DO121" s="586">
        <v>0</v>
      </c>
      <c r="DP121" s="586">
        <v>0</v>
      </c>
      <c r="DQ121" s="586">
        <v>0</v>
      </c>
      <c r="DR121" s="587">
        <v>7441</v>
      </c>
      <c r="DS121" s="587">
        <v>18445</v>
      </c>
      <c r="DT121" s="587">
        <v>16789</v>
      </c>
      <c r="DU121" s="587">
        <v>37681</v>
      </c>
      <c r="DV121" s="587">
        <v>3375</v>
      </c>
      <c r="DW121" s="587">
        <v>-4776</v>
      </c>
      <c r="DX121" s="587">
        <v>0</v>
      </c>
      <c r="DY121" s="587">
        <v>-42585</v>
      </c>
      <c r="DZ121" s="587"/>
      <c r="EA121" s="587"/>
      <c r="EB121" s="587"/>
      <c r="EC121" s="587"/>
      <c r="ED121" s="587"/>
      <c r="EE121" s="587"/>
      <c r="EF121" s="587"/>
      <c r="EG121" s="587"/>
      <c r="EH121" s="587"/>
      <c r="EI121" s="587"/>
    </row>
    <row r="122" spans="1:139">
      <c r="A122" s="583" t="s">
        <v>2427</v>
      </c>
      <c r="B122" s="586">
        <v>0</v>
      </c>
      <c r="C122" s="586">
        <v>0</v>
      </c>
      <c r="D122" s="586">
        <v>0</v>
      </c>
      <c r="E122" s="586">
        <v>0</v>
      </c>
      <c r="F122" s="586">
        <v>0</v>
      </c>
      <c r="G122" s="586">
        <v>0</v>
      </c>
      <c r="H122" s="586">
        <v>0</v>
      </c>
      <c r="I122" s="586">
        <v>0</v>
      </c>
      <c r="J122" s="586">
        <v>0</v>
      </c>
      <c r="K122" s="586">
        <v>0</v>
      </c>
      <c r="L122" s="586">
        <v>0</v>
      </c>
      <c r="M122" s="586">
        <v>0</v>
      </c>
      <c r="N122" s="586">
        <v>0</v>
      </c>
      <c r="O122" s="586">
        <v>0</v>
      </c>
      <c r="P122" s="586">
        <v>0</v>
      </c>
      <c r="Q122" s="586">
        <v>0</v>
      </c>
      <c r="R122" s="586">
        <v>0</v>
      </c>
      <c r="S122" s="586">
        <v>0</v>
      </c>
      <c r="T122" s="586">
        <v>0</v>
      </c>
      <c r="U122" s="586">
        <v>0</v>
      </c>
      <c r="V122" s="586">
        <v>0</v>
      </c>
      <c r="W122" s="586">
        <v>0</v>
      </c>
      <c r="X122" s="586">
        <v>0</v>
      </c>
      <c r="Y122" s="586">
        <v>0</v>
      </c>
      <c r="Z122" s="586">
        <v>0</v>
      </c>
      <c r="AA122" s="586">
        <v>0</v>
      </c>
      <c r="AB122" s="586">
        <v>0</v>
      </c>
      <c r="AC122" s="586">
        <v>0</v>
      </c>
      <c r="AD122" s="586">
        <v>0</v>
      </c>
      <c r="AE122" s="586">
        <v>0</v>
      </c>
      <c r="AF122" s="586">
        <v>0</v>
      </c>
      <c r="AG122" s="586">
        <v>0</v>
      </c>
      <c r="AH122" s="586">
        <v>0</v>
      </c>
      <c r="AI122" s="586">
        <v>0</v>
      </c>
      <c r="AJ122" s="586">
        <v>0</v>
      </c>
      <c r="AK122" s="586">
        <v>0</v>
      </c>
      <c r="AL122" s="586">
        <v>0</v>
      </c>
      <c r="AM122" s="586">
        <v>0</v>
      </c>
      <c r="AN122" s="586">
        <v>0</v>
      </c>
      <c r="AO122" s="586">
        <v>0</v>
      </c>
      <c r="AP122" s="586">
        <v>855</v>
      </c>
      <c r="AQ122" s="586">
        <v>0</v>
      </c>
      <c r="AR122" s="586">
        <v>0</v>
      </c>
      <c r="AS122" s="586">
        <v>0</v>
      </c>
      <c r="AT122" s="586">
        <v>0</v>
      </c>
      <c r="AU122" s="586">
        <v>656</v>
      </c>
      <c r="AV122" s="586">
        <v>0</v>
      </c>
      <c r="AW122" s="586">
        <v>0</v>
      </c>
      <c r="AX122" s="586">
        <v>1320</v>
      </c>
      <c r="AY122" s="586">
        <v>0</v>
      </c>
      <c r="AZ122" s="586">
        <v>0</v>
      </c>
      <c r="BA122" s="586">
        <v>0</v>
      </c>
      <c r="BB122" s="586">
        <v>0</v>
      </c>
      <c r="BC122" s="586">
        <v>0</v>
      </c>
      <c r="BD122" s="586">
        <v>0</v>
      </c>
      <c r="BE122" s="586">
        <v>0</v>
      </c>
      <c r="BF122" s="586">
        <v>0</v>
      </c>
      <c r="BG122" s="586">
        <v>577</v>
      </c>
      <c r="BH122" s="586">
        <v>0</v>
      </c>
      <c r="BI122" s="586">
        <v>0</v>
      </c>
      <c r="BJ122" s="586">
        <v>0</v>
      </c>
      <c r="BK122" s="586">
        <v>0</v>
      </c>
      <c r="BL122" s="586">
        <v>0</v>
      </c>
      <c r="BM122" s="586">
        <v>0</v>
      </c>
      <c r="BN122" s="586">
        <v>0</v>
      </c>
      <c r="BO122" s="586">
        <v>0</v>
      </c>
      <c r="BP122" s="586">
        <v>0</v>
      </c>
      <c r="BQ122" s="586">
        <v>0</v>
      </c>
      <c r="BR122" s="586">
        <v>0</v>
      </c>
      <c r="BS122" s="586">
        <v>0</v>
      </c>
      <c r="BT122" s="586">
        <v>0</v>
      </c>
      <c r="BU122" s="586">
        <v>0</v>
      </c>
      <c r="BV122" s="586">
        <v>1000</v>
      </c>
      <c r="BW122" s="586">
        <v>0</v>
      </c>
      <c r="BX122" s="586">
        <v>0</v>
      </c>
      <c r="BY122" s="586">
        <v>0</v>
      </c>
      <c r="BZ122" s="586">
        <v>0</v>
      </c>
      <c r="CA122" s="586">
        <v>0</v>
      </c>
      <c r="CB122" s="586">
        <v>0</v>
      </c>
      <c r="CC122" s="586">
        <v>0</v>
      </c>
      <c r="CD122" s="586">
        <v>0</v>
      </c>
      <c r="CE122" s="586">
        <v>0</v>
      </c>
      <c r="CF122" s="586">
        <v>0</v>
      </c>
      <c r="CG122" s="586">
        <v>0</v>
      </c>
      <c r="CH122" s="586">
        <v>0</v>
      </c>
      <c r="CI122" s="586">
        <v>0</v>
      </c>
      <c r="CJ122" s="586">
        <v>0</v>
      </c>
      <c r="CK122" s="586">
        <v>0</v>
      </c>
      <c r="CL122" s="586">
        <v>0</v>
      </c>
      <c r="CM122" s="586">
        <v>0</v>
      </c>
      <c r="CN122" s="586">
        <v>0</v>
      </c>
      <c r="CO122" s="586">
        <v>0</v>
      </c>
      <c r="CP122" s="586">
        <v>0</v>
      </c>
      <c r="CQ122" s="586">
        <v>0</v>
      </c>
      <c r="CR122" s="586">
        <v>0</v>
      </c>
      <c r="CS122" s="586">
        <v>0</v>
      </c>
      <c r="CT122" s="586">
        <v>0</v>
      </c>
      <c r="CU122" s="586">
        <v>0</v>
      </c>
      <c r="CV122" s="586">
        <v>0</v>
      </c>
      <c r="CW122" s="586">
        <v>9184</v>
      </c>
      <c r="CX122" s="586">
        <v>0</v>
      </c>
      <c r="CY122" s="586">
        <v>0</v>
      </c>
      <c r="CZ122" s="586">
        <v>0</v>
      </c>
      <c r="DA122" s="586">
        <v>0</v>
      </c>
      <c r="DB122" s="586">
        <v>0</v>
      </c>
      <c r="DC122" s="586">
        <v>0</v>
      </c>
      <c r="DD122" s="586">
        <v>0</v>
      </c>
      <c r="DE122" s="586">
        <v>0</v>
      </c>
      <c r="DF122" s="586">
        <v>0</v>
      </c>
      <c r="DG122" s="586">
        <v>0</v>
      </c>
      <c r="DH122" s="586">
        <v>0</v>
      </c>
      <c r="DI122" s="586">
        <v>250</v>
      </c>
      <c r="DJ122" s="586">
        <v>0</v>
      </c>
      <c r="DK122" s="586">
        <v>0</v>
      </c>
      <c r="DL122" s="586">
        <v>0</v>
      </c>
      <c r="DM122" s="586">
        <v>0</v>
      </c>
      <c r="DN122" s="586">
        <v>0</v>
      </c>
      <c r="DO122" s="586">
        <v>0</v>
      </c>
      <c r="DP122" s="586">
        <v>0</v>
      </c>
      <c r="DQ122" s="586">
        <v>0</v>
      </c>
      <c r="DR122" s="587">
        <v>5840</v>
      </c>
      <c r="DS122" s="587">
        <v>5313</v>
      </c>
      <c r="DT122" s="587">
        <v>585</v>
      </c>
      <c r="DU122" s="587">
        <v>2104</v>
      </c>
      <c r="DV122" s="587">
        <v>1024</v>
      </c>
      <c r="DW122" s="587">
        <v>0</v>
      </c>
      <c r="DX122" s="587">
        <v>0</v>
      </c>
      <c r="DY122" s="587">
        <v>0</v>
      </c>
      <c r="DZ122" s="587"/>
      <c r="EA122" s="587"/>
      <c r="EB122" s="587"/>
      <c r="EC122" s="587"/>
      <c r="ED122" s="587"/>
      <c r="EE122" s="587"/>
      <c r="EF122" s="587"/>
      <c r="EG122" s="587"/>
      <c r="EH122" s="587"/>
      <c r="EI122" s="587"/>
    </row>
    <row r="123" spans="1:139">
      <c r="A123" s="583" t="s">
        <v>2651</v>
      </c>
      <c r="B123" s="586">
        <v>0</v>
      </c>
      <c r="C123" s="586">
        <v>0</v>
      </c>
      <c r="D123" s="586">
        <v>0</v>
      </c>
      <c r="E123" s="586">
        <v>0</v>
      </c>
      <c r="F123" s="586">
        <v>0</v>
      </c>
      <c r="G123" s="586">
        <v>0</v>
      </c>
      <c r="H123" s="586">
        <v>0</v>
      </c>
      <c r="I123" s="586">
        <v>0</v>
      </c>
      <c r="J123" s="586">
        <v>0</v>
      </c>
      <c r="K123" s="586">
        <v>0</v>
      </c>
      <c r="L123" s="586">
        <v>0</v>
      </c>
      <c r="M123" s="586">
        <v>0</v>
      </c>
      <c r="N123" s="586">
        <v>713</v>
      </c>
      <c r="O123" s="586">
        <v>0</v>
      </c>
      <c r="P123" s="586">
        <v>0</v>
      </c>
      <c r="Q123" s="586">
        <v>415</v>
      </c>
      <c r="R123" s="586">
        <v>0</v>
      </c>
      <c r="S123" s="586">
        <v>0</v>
      </c>
      <c r="T123" s="586">
        <v>0</v>
      </c>
      <c r="U123" s="586">
        <v>0</v>
      </c>
      <c r="V123" s="586">
        <v>0</v>
      </c>
      <c r="W123" s="586">
        <v>0</v>
      </c>
      <c r="X123" s="586">
        <v>0</v>
      </c>
      <c r="Y123" s="586">
        <v>0</v>
      </c>
      <c r="Z123" s="586">
        <v>0</v>
      </c>
      <c r="AA123" s="586">
        <v>0</v>
      </c>
      <c r="AB123" s="586">
        <v>0</v>
      </c>
      <c r="AC123" s="586">
        <v>0</v>
      </c>
      <c r="AD123" s="586">
        <v>0</v>
      </c>
      <c r="AE123" s="586">
        <v>0</v>
      </c>
      <c r="AF123" s="586">
        <v>0</v>
      </c>
      <c r="AG123" s="586">
        <v>0</v>
      </c>
      <c r="AH123" s="586">
        <v>0</v>
      </c>
      <c r="AI123" s="586">
        <v>0</v>
      </c>
      <c r="AJ123" s="586">
        <v>0</v>
      </c>
      <c r="AK123" s="586">
        <v>0</v>
      </c>
      <c r="AL123" s="586">
        <v>0</v>
      </c>
      <c r="AM123" s="586">
        <v>0</v>
      </c>
      <c r="AN123" s="586">
        <v>0</v>
      </c>
      <c r="AO123" s="586">
        <v>0</v>
      </c>
      <c r="AP123" s="586">
        <v>382</v>
      </c>
      <c r="AQ123" s="586">
        <v>0</v>
      </c>
      <c r="AR123" s="586">
        <v>893</v>
      </c>
      <c r="AS123" s="586">
        <v>0</v>
      </c>
      <c r="AT123" s="586">
        <v>0</v>
      </c>
      <c r="AU123" s="586">
        <v>9323</v>
      </c>
      <c r="AV123" s="586">
        <v>0</v>
      </c>
      <c r="AW123" s="586">
        <v>0</v>
      </c>
      <c r="AX123" s="586">
        <v>1147</v>
      </c>
      <c r="AY123" s="586">
        <v>0</v>
      </c>
      <c r="AZ123" s="586">
        <v>0</v>
      </c>
      <c r="BA123" s="586">
        <v>0</v>
      </c>
      <c r="BB123" s="586">
        <v>0</v>
      </c>
      <c r="BC123" s="586">
        <v>0</v>
      </c>
      <c r="BD123" s="586">
        <v>0</v>
      </c>
      <c r="BE123" s="586">
        <v>0</v>
      </c>
      <c r="BF123" s="586">
        <v>0</v>
      </c>
      <c r="BG123" s="586">
        <v>0</v>
      </c>
      <c r="BH123" s="586">
        <v>0</v>
      </c>
      <c r="BI123" s="586">
        <v>0</v>
      </c>
      <c r="BJ123" s="586">
        <v>0</v>
      </c>
      <c r="BK123" s="586">
        <v>0</v>
      </c>
      <c r="BL123" s="586">
        <v>0</v>
      </c>
      <c r="BM123" s="586">
        <v>0</v>
      </c>
      <c r="BN123" s="586">
        <v>0</v>
      </c>
      <c r="BO123" s="586">
        <v>0</v>
      </c>
      <c r="BP123" s="586">
        <v>0</v>
      </c>
      <c r="BQ123" s="586">
        <v>0</v>
      </c>
      <c r="BR123" s="586">
        <v>0</v>
      </c>
      <c r="BS123" s="586">
        <v>0</v>
      </c>
      <c r="BT123" s="586">
        <v>0</v>
      </c>
      <c r="BU123" s="586">
        <v>0</v>
      </c>
      <c r="BV123" s="586">
        <v>0</v>
      </c>
      <c r="BW123" s="586">
        <v>0</v>
      </c>
      <c r="BX123" s="586">
        <v>0</v>
      </c>
      <c r="BY123" s="586">
        <v>0</v>
      </c>
      <c r="BZ123" s="586">
        <v>0</v>
      </c>
      <c r="CA123" s="586">
        <v>0</v>
      </c>
      <c r="CB123" s="586">
        <v>0</v>
      </c>
      <c r="CC123" s="586">
        <v>0</v>
      </c>
      <c r="CD123" s="586">
        <v>0</v>
      </c>
      <c r="CE123" s="586">
        <v>6630</v>
      </c>
      <c r="CF123" s="586">
        <v>0</v>
      </c>
      <c r="CG123" s="586">
        <v>0</v>
      </c>
      <c r="CH123" s="586">
        <v>0</v>
      </c>
      <c r="CI123" s="586">
        <v>0</v>
      </c>
      <c r="CJ123" s="586">
        <v>0</v>
      </c>
      <c r="CK123" s="586">
        <v>0</v>
      </c>
      <c r="CL123" s="586">
        <v>0</v>
      </c>
      <c r="CM123" s="586">
        <v>0</v>
      </c>
      <c r="CN123" s="586">
        <v>0</v>
      </c>
      <c r="CO123" s="586">
        <v>0</v>
      </c>
      <c r="CP123" s="586">
        <v>0</v>
      </c>
      <c r="CQ123" s="586">
        <v>0</v>
      </c>
      <c r="CR123" s="586">
        <v>0</v>
      </c>
      <c r="CS123" s="586">
        <v>0</v>
      </c>
      <c r="CT123" s="586">
        <v>0</v>
      </c>
      <c r="CU123" s="586">
        <v>0</v>
      </c>
      <c r="CV123" s="586">
        <v>0</v>
      </c>
      <c r="CW123" s="586">
        <v>0</v>
      </c>
      <c r="CX123" s="586">
        <v>0</v>
      </c>
      <c r="CY123" s="586">
        <v>0</v>
      </c>
      <c r="CZ123" s="586">
        <v>0</v>
      </c>
      <c r="DA123" s="586">
        <v>0</v>
      </c>
      <c r="DB123" s="586">
        <v>0</v>
      </c>
      <c r="DC123" s="586">
        <v>0</v>
      </c>
      <c r="DD123" s="586">
        <v>0</v>
      </c>
      <c r="DE123" s="586">
        <v>0</v>
      </c>
      <c r="DF123" s="586">
        <v>0</v>
      </c>
      <c r="DG123" s="586">
        <v>0</v>
      </c>
      <c r="DH123" s="586">
        <v>0</v>
      </c>
      <c r="DI123" s="586">
        <v>2187</v>
      </c>
      <c r="DJ123" s="586">
        <v>0</v>
      </c>
      <c r="DK123" s="586">
        <v>0</v>
      </c>
      <c r="DL123" s="586">
        <v>0</v>
      </c>
      <c r="DM123" s="586">
        <v>0</v>
      </c>
      <c r="DN123" s="586">
        <v>0</v>
      </c>
      <c r="DO123" s="586">
        <v>0</v>
      </c>
      <c r="DP123" s="586">
        <v>0</v>
      </c>
      <c r="DQ123" s="586">
        <v>0</v>
      </c>
      <c r="DR123" s="587">
        <v>1131</v>
      </c>
      <c r="DS123" s="587">
        <v>2</v>
      </c>
      <c r="DT123" s="587">
        <v>3200</v>
      </c>
      <c r="DU123" s="587">
        <v>17357</v>
      </c>
      <c r="DV123" s="587">
        <v>17357</v>
      </c>
      <c r="DW123" s="587">
        <v>-20</v>
      </c>
      <c r="DX123" s="587">
        <v>0</v>
      </c>
      <c r="DY123" s="587">
        <v>-23000</v>
      </c>
      <c r="DZ123" s="587"/>
      <c r="EA123" s="587"/>
      <c r="EB123" s="587"/>
      <c r="EC123" s="587"/>
      <c r="ED123" s="587"/>
      <c r="EE123" s="587"/>
      <c r="EF123" s="587"/>
      <c r="EG123" s="587"/>
      <c r="EH123" s="587"/>
      <c r="EI123" s="587"/>
    </row>
    <row r="124" spans="1:139">
      <c r="A124" s="583" t="s">
        <v>2993</v>
      </c>
      <c r="B124" s="586">
        <v>0</v>
      </c>
      <c r="C124" s="586">
        <v>0</v>
      </c>
      <c r="D124" s="586">
        <v>0</v>
      </c>
      <c r="E124" s="586">
        <v>0</v>
      </c>
      <c r="F124" s="586">
        <v>0</v>
      </c>
      <c r="G124" s="586">
        <v>0</v>
      </c>
      <c r="H124" s="586">
        <v>0</v>
      </c>
      <c r="I124" s="586">
        <v>0</v>
      </c>
      <c r="J124" s="586">
        <v>0</v>
      </c>
      <c r="K124" s="586">
        <v>0</v>
      </c>
      <c r="L124" s="586">
        <v>0</v>
      </c>
      <c r="M124" s="586">
        <v>0</v>
      </c>
      <c r="N124" s="586">
        <v>551</v>
      </c>
      <c r="O124" s="586">
        <v>0</v>
      </c>
      <c r="P124" s="586">
        <v>0</v>
      </c>
      <c r="Q124" s="586">
        <v>778</v>
      </c>
      <c r="R124" s="586">
        <v>0</v>
      </c>
      <c r="S124" s="586">
        <v>0</v>
      </c>
      <c r="T124" s="586">
        <v>0</v>
      </c>
      <c r="U124" s="586">
        <v>0</v>
      </c>
      <c r="V124" s="586">
        <v>0</v>
      </c>
      <c r="W124" s="586">
        <v>0</v>
      </c>
      <c r="X124" s="586">
        <v>0</v>
      </c>
      <c r="Y124" s="586">
        <v>0</v>
      </c>
      <c r="Z124" s="586">
        <v>0</v>
      </c>
      <c r="AA124" s="586">
        <v>0</v>
      </c>
      <c r="AB124" s="586">
        <v>0</v>
      </c>
      <c r="AC124" s="586">
        <v>0</v>
      </c>
      <c r="AD124" s="586">
        <v>0</v>
      </c>
      <c r="AE124" s="586">
        <v>0</v>
      </c>
      <c r="AF124" s="586">
        <v>0</v>
      </c>
      <c r="AG124" s="586">
        <v>0</v>
      </c>
      <c r="AH124" s="586">
        <v>0</v>
      </c>
      <c r="AI124" s="586">
        <v>0</v>
      </c>
      <c r="AJ124" s="586">
        <v>0</v>
      </c>
      <c r="AK124" s="586">
        <v>0</v>
      </c>
      <c r="AL124" s="586">
        <v>0</v>
      </c>
      <c r="AM124" s="586">
        <v>0</v>
      </c>
      <c r="AN124" s="586">
        <v>0</v>
      </c>
      <c r="AO124" s="586">
        <v>0</v>
      </c>
      <c r="AP124" s="586">
        <v>588</v>
      </c>
      <c r="AQ124" s="586">
        <v>0</v>
      </c>
      <c r="AR124" s="586">
        <v>115</v>
      </c>
      <c r="AS124" s="586">
        <v>3</v>
      </c>
      <c r="AT124" s="586">
        <v>0</v>
      </c>
      <c r="AU124" s="586">
        <v>131</v>
      </c>
      <c r="AV124" s="586">
        <v>0</v>
      </c>
      <c r="AW124" s="586">
        <v>0</v>
      </c>
      <c r="AX124" s="586">
        <v>768</v>
      </c>
      <c r="AY124" s="586">
        <v>0</v>
      </c>
      <c r="AZ124" s="586">
        <v>0</v>
      </c>
      <c r="BA124" s="586">
        <v>0</v>
      </c>
      <c r="BB124" s="586">
        <v>0</v>
      </c>
      <c r="BC124" s="586">
        <v>0</v>
      </c>
      <c r="BD124" s="586">
        <v>0</v>
      </c>
      <c r="BE124" s="586">
        <v>0</v>
      </c>
      <c r="BF124" s="586">
        <v>0</v>
      </c>
      <c r="BG124" s="586">
        <v>72</v>
      </c>
      <c r="BH124" s="586">
        <v>0</v>
      </c>
      <c r="BI124" s="586">
        <v>0</v>
      </c>
      <c r="BJ124" s="586">
        <v>0</v>
      </c>
      <c r="BK124" s="586">
        <v>0</v>
      </c>
      <c r="BL124" s="586">
        <v>0</v>
      </c>
      <c r="BM124" s="586">
        <v>6</v>
      </c>
      <c r="BN124" s="586">
        <v>0</v>
      </c>
      <c r="BO124" s="586">
        <v>0</v>
      </c>
      <c r="BP124" s="586">
        <v>0</v>
      </c>
      <c r="BQ124" s="586">
        <v>0</v>
      </c>
      <c r="BR124" s="586">
        <v>0</v>
      </c>
      <c r="BS124" s="586">
        <v>0</v>
      </c>
      <c r="BT124" s="586">
        <v>0</v>
      </c>
      <c r="BU124" s="586">
        <v>0</v>
      </c>
      <c r="BV124" s="586">
        <v>0</v>
      </c>
      <c r="BW124" s="586">
        <v>0</v>
      </c>
      <c r="BX124" s="586">
        <v>0</v>
      </c>
      <c r="BY124" s="586">
        <v>0</v>
      </c>
      <c r="BZ124" s="586">
        <v>0</v>
      </c>
      <c r="CA124" s="586">
        <v>0</v>
      </c>
      <c r="CB124" s="586">
        <v>0</v>
      </c>
      <c r="CC124" s="586">
        <v>0</v>
      </c>
      <c r="CD124" s="586">
        <v>0</v>
      </c>
      <c r="CE124" s="586">
        <v>1099</v>
      </c>
      <c r="CF124" s="586">
        <v>0</v>
      </c>
      <c r="CG124" s="586">
        <v>0</v>
      </c>
      <c r="CH124" s="586">
        <v>25</v>
      </c>
      <c r="CI124" s="586">
        <v>0</v>
      </c>
      <c r="CJ124" s="586">
        <v>0</v>
      </c>
      <c r="CK124" s="586">
        <v>0</v>
      </c>
      <c r="CL124" s="586">
        <v>0</v>
      </c>
      <c r="CM124" s="586">
        <v>0</v>
      </c>
      <c r="CN124" s="586">
        <v>0</v>
      </c>
      <c r="CO124" s="586">
        <v>0</v>
      </c>
      <c r="CP124" s="586">
        <v>0</v>
      </c>
      <c r="CQ124" s="586">
        <v>0</v>
      </c>
      <c r="CR124" s="586">
        <v>0</v>
      </c>
      <c r="CS124" s="586">
        <v>0</v>
      </c>
      <c r="CT124" s="586">
        <v>0</v>
      </c>
      <c r="CU124" s="586">
        <v>0</v>
      </c>
      <c r="CV124" s="586">
        <v>0</v>
      </c>
      <c r="CW124" s="586">
        <v>0</v>
      </c>
      <c r="CX124" s="586">
        <v>0</v>
      </c>
      <c r="CY124" s="586">
        <v>0</v>
      </c>
      <c r="CZ124" s="586">
        <v>0</v>
      </c>
      <c r="DA124" s="586">
        <v>0</v>
      </c>
      <c r="DB124" s="586">
        <v>0</v>
      </c>
      <c r="DC124" s="586">
        <v>0</v>
      </c>
      <c r="DD124" s="586">
        <v>0</v>
      </c>
      <c r="DE124" s="586">
        <v>0</v>
      </c>
      <c r="DF124" s="586">
        <v>0</v>
      </c>
      <c r="DG124" s="586">
        <v>0</v>
      </c>
      <c r="DH124" s="586">
        <v>0</v>
      </c>
      <c r="DI124" s="586">
        <v>398</v>
      </c>
      <c r="DJ124" s="586">
        <v>0</v>
      </c>
      <c r="DK124" s="586">
        <v>0</v>
      </c>
      <c r="DL124" s="586">
        <v>150</v>
      </c>
      <c r="DM124" s="586">
        <v>0</v>
      </c>
      <c r="DN124" s="586">
        <v>0</v>
      </c>
      <c r="DO124" s="586">
        <v>838</v>
      </c>
      <c r="DP124" s="586">
        <v>0</v>
      </c>
      <c r="DQ124" s="586">
        <v>0</v>
      </c>
      <c r="DR124" s="587">
        <v>703</v>
      </c>
      <c r="DS124" s="587">
        <v>1000</v>
      </c>
      <c r="DT124" s="587">
        <v>0</v>
      </c>
      <c r="DU124" s="587">
        <v>3819</v>
      </c>
      <c r="DV124" s="587">
        <v>3366</v>
      </c>
      <c r="DW124" s="587">
        <v>0</v>
      </c>
      <c r="DX124" s="587">
        <v>0</v>
      </c>
      <c r="DY124" s="587">
        <v>0</v>
      </c>
      <c r="DZ124" s="587"/>
      <c r="EA124" s="587"/>
      <c r="EB124" s="587"/>
      <c r="EC124" s="587"/>
      <c r="ED124" s="587"/>
      <c r="EE124" s="587"/>
      <c r="EF124" s="587"/>
      <c r="EG124" s="587"/>
      <c r="EH124" s="587"/>
      <c r="EI124" s="587"/>
    </row>
    <row r="125" spans="1:139">
      <c r="A125" s="583" t="s">
        <v>3050</v>
      </c>
      <c r="B125" s="586">
        <v>0</v>
      </c>
      <c r="C125" s="586">
        <v>0</v>
      </c>
      <c r="D125" s="586">
        <v>0</v>
      </c>
      <c r="E125" s="586">
        <v>0</v>
      </c>
      <c r="F125" s="586">
        <v>0</v>
      </c>
      <c r="G125" s="586">
        <v>0</v>
      </c>
      <c r="H125" s="586">
        <v>0</v>
      </c>
      <c r="I125" s="586">
        <v>0</v>
      </c>
      <c r="J125" s="586">
        <v>0</v>
      </c>
      <c r="K125" s="586">
        <v>0</v>
      </c>
      <c r="L125" s="586">
        <v>0</v>
      </c>
      <c r="M125" s="586">
        <v>0</v>
      </c>
      <c r="N125" s="586">
        <v>726</v>
      </c>
      <c r="O125" s="586">
        <v>0</v>
      </c>
      <c r="P125" s="586">
        <v>0</v>
      </c>
      <c r="Q125" s="586">
        <v>0</v>
      </c>
      <c r="R125" s="586">
        <v>0</v>
      </c>
      <c r="S125" s="586">
        <v>20</v>
      </c>
      <c r="T125" s="586">
        <v>40</v>
      </c>
      <c r="U125" s="586">
        <v>0</v>
      </c>
      <c r="V125" s="586">
        <v>0</v>
      </c>
      <c r="W125" s="586">
        <v>0</v>
      </c>
      <c r="X125" s="586">
        <v>0</v>
      </c>
      <c r="Y125" s="586">
        <v>0</v>
      </c>
      <c r="Z125" s="586">
        <v>0</v>
      </c>
      <c r="AA125" s="586">
        <v>0</v>
      </c>
      <c r="AB125" s="586">
        <v>0</v>
      </c>
      <c r="AC125" s="586">
        <v>0</v>
      </c>
      <c r="AD125" s="586">
        <v>0</v>
      </c>
      <c r="AE125" s="586">
        <v>0</v>
      </c>
      <c r="AF125" s="586">
        <v>0</v>
      </c>
      <c r="AG125" s="586">
        <v>0</v>
      </c>
      <c r="AH125" s="586">
        <v>0</v>
      </c>
      <c r="AI125" s="586">
        <v>0</v>
      </c>
      <c r="AJ125" s="586">
        <v>0</v>
      </c>
      <c r="AK125" s="586">
        <v>0</v>
      </c>
      <c r="AL125" s="586">
        <v>0</v>
      </c>
      <c r="AM125" s="586">
        <v>0</v>
      </c>
      <c r="AN125" s="586">
        <v>0</v>
      </c>
      <c r="AO125" s="586">
        <v>150</v>
      </c>
      <c r="AP125" s="586">
        <v>200</v>
      </c>
      <c r="AQ125" s="586">
        <v>350</v>
      </c>
      <c r="AR125" s="586">
        <v>2794</v>
      </c>
      <c r="AS125" s="586">
        <v>75</v>
      </c>
      <c r="AT125" s="586">
        <v>0</v>
      </c>
      <c r="AU125" s="586">
        <v>875</v>
      </c>
      <c r="AV125" s="586">
        <v>75</v>
      </c>
      <c r="AW125" s="586">
        <v>0</v>
      </c>
      <c r="AX125" s="586">
        <v>367</v>
      </c>
      <c r="AY125" s="586">
        <v>75</v>
      </c>
      <c r="AZ125" s="586">
        <v>2</v>
      </c>
      <c r="BA125" s="586">
        <v>0</v>
      </c>
      <c r="BB125" s="586">
        <v>0</v>
      </c>
      <c r="BC125" s="586">
        <v>0</v>
      </c>
      <c r="BD125" s="586">
        <v>0</v>
      </c>
      <c r="BE125" s="586">
        <v>0</v>
      </c>
      <c r="BF125" s="586">
        <v>0</v>
      </c>
      <c r="BG125" s="586">
        <v>10</v>
      </c>
      <c r="BH125" s="586">
        <v>0</v>
      </c>
      <c r="BI125" s="586">
        <v>0</v>
      </c>
      <c r="BJ125" s="586">
        <v>0</v>
      </c>
      <c r="BK125" s="586">
        <v>0</v>
      </c>
      <c r="BL125" s="586">
        <v>0</v>
      </c>
      <c r="BM125" s="586">
        <v>25</v>
      </c>
      <c r="BN125" s="586">
        <v>0</v>
      </c>
      <c r="BO125" s="586">
        <v>0</v>
      </c>
      <c r="BP125" s="586">
        <v>0</v>
      </c>
      <c r="BQ125" s="586">
        <v>0</v>
      </c>
      <c r="BR125" s="586">
        <v>0</v>
      </c>
      <c r="BS125" s="586">
        <v>0</v>
      </c>
      <c r="BT125" s="586">
        <v>0</v>
      </c>
      <c r="BU125" s="586">
        <v>0</v>
      </c>
      <c r="BV125" s="586">
        <v>0</v>
      </c>
      <c r="BW125" s="586">
        <v>0</v>
      </c>
      <c r="BX125" s="586">
        <v>5</v>
      </c>
      <c r="BY125" s="586">
        <v>0</v>
      </c>
      <c r="BZ125" s="586">
        <v>0</v>
      </c>
      <c r="CA125" s="586">
        <v>0</v>
      </c>
      <c r="CB125" s="586">
        <v>15</v>
      </c>
      <c r="CC125" s="586">
        <v>0</v>
      </c>
      <c r="CD125" s="586">
        <v>0</v>
      </c>
      <c r="CE125" s="586">
        <v>0</v>
      </c>
      <c r="CF125" s="586">
        <v>0</v>
      </c>
      <c r="CG125" s="586">
        <v>0</v>
      </c>
      <c r="CH125" s="586">
        <v>0</v>
      </c>
      <c r="CI125" s="586">
        <v>0</v>
      </c>
      <c r="CJ125" s="586">
        <v>0</v>
      </c>
      <c r="CK125" s="586">
        <v>0</v>
      </c>
      <c r="CL125" s="586">
        <v>0</v>
      </c>
      <c r="CM125" s="586">
        <v>0</v>
      </c>
      <c r="CN125" s="586">
        <v>0</v>
      </c>
      <c r="CO125" s="586">
        <v>0</v>
      </c>
      <c r="CP125" s="586">
        <v>0</v>
      </c>
      <c r="CQ125" s="586">
        <v>0</v>
      </c>
      <c r="CR125" s="586">
        <v>0</v>
      </c>
      <c r="CS125" s="586">
        <v>0</v>
      </c>
      <c r="CT125" s="586">
        <v>1646</v>
      </c>
      <c r="CU125" s="586">
        <v>0</v>
      </c>
      <c r="CV125" s="586">
        <v>0</v>
      </c>
      <c r="CW125" s="586">
        <v>750</v>
      </c>
      <c r="CX125" s="586">
        <v>0</v>
      </c>
      <c r="CY125" s="586">
        <v>0</v>
      </c>
      <c r="CZ125" s="586">
        <v>0</v>
      </c>
      <c r="DA125" s="586">
        <v>0</v>
      </c>
      <c r="DB125" s="586">
        <v>0</v>
      </c>
      <c r="DC125" s="586">
        <v>0</v>
      </c>
      <c r="DD125" s="586">
        <v>0</v>
      </c>
      <c r="DE125" s="586">
        <v>0</v>
      </c>
      <c r="DF125" s="586">
        <v>0</v>
      </c>
      <c r="DG125" s="586">
        <v>0</v>
      </c>
      <c r="DH125" s="586">
        <v>0</v>
      </c>
      <c r="DI125" s="586">
        <v>15386</v>
      </c>
      <c r="DJ125" s="586">
        <v>75</v>
      </c>
      <c r="DK125" s="586">
        <v>13</v>
      </c>
      <c r="DL125" s="586">
        <v>13768</v>
      </c>
      <c r="DM125" s="586">
        <v>0</v>
      </c>
      <c r="DN125" s="586">
        <v>6691</v>
      </c>
      <c r="DO125" s="586">
        <v>22</v>
      </c>
      <c r="DP125" s="586">
        <v>0</v>
      </c>
      <c r="DQ125" s="586">
        <v>0</v>
      </c>
      <c r="DR125" s="587">
        <v>14586</v>
      </c>
      <c r="DS125" s="587">
        <v>7081</v>
      </c>
      <c r="DT125" s="587">
        <v>9186</v>
      </c>
      <c r="DU125" s="587">
        <v>6221</v>
      </c>
      <c r="DV125" s="587">
        <v>-1047</v>
      </c>
      <c r="DW125" s="587">
        <v>6221</v>
      </c>
      <c r="DX125" s="587">
        <v>-4144</v>
      </c>
      <c r="DY125" s="587">
        <v>0</v>
      </c>
      <c r="DZ125" s="587"/>
      <c r="EA125" s="587"/>
      <c r="EB125" s="587"/>
      <c r="EC125" s="587"/>
      <c r="ED125" s="587"/>
      <c r="EE125" s="587"/>
      <c r="EF125" s="587"/>
      <c r="EG125" s="587"/>
      <c r="EH125" s="587"/>
      <c r="EI125" s="587"/>
    </row>
    <row r="126" spans="1:139">
      <c r="A126" s="583" t="s">
        <v>1944</v>
      </c>
      <c r="B126" s="586">
        <v>0</v>
      </c>
      <c r="C126" s="586">
        <v>0</v>
      </c>
      <c r="D126" s="586">
        <v>0</v>
      </c>
      <c r="E126" s="586">
        <v>0</v>
      </c>
      <c r="F126" s="586">
        <v>0</v>
      </c>
      <c r="G126" s="586">
        <v>0</v>
      </c>
      <c r="H126" s="586">
        <v>0</v>
      </c>
      <c r="I126" s="586">
        <v>0</v>
      </c>
      <c r="J126" s="586">
        <v>0</v>
      </c>
      <c r="K126" s="586">
        <v>0</v>
      </c>
      <c r="L126" s="586">
        <v>0</v>
      </c>
      <c r="M126" s="586">
        <v>0</v>
      </c>
      <c r="N126" s="586">
        <v>0</v>
      </c>
      <c r="O126" s="586">
        <v>0</v>
      </c>
      <c r="P126" s="586">
        <v>0</v>
      </c>
      <c r="Q126" s="586">
        <v>170</v>
      </c>
      <c r="R126" s="586">
        <v>0</v>
      </c>
      <c r="S126" s="586">
        <v>0</v>
      </c>
      <c r="T126" s="586">
        <v>0</v>
      </c>
      <c r="U126" s="586">
        <v>0</v>
      </c>
      <c r="V126" s="586">
        <v>0</v>
      </c>
      <c r="W126" s="586">
        <v>0</v>
      </c>
      <c r="X126" s="586">
        <v>0</v>
      </c>
      <c r="Y126" s="586">
        <v>0</v>
      </c>
      <c r="Z126" s="586">
        <v>0</v>
      </c>
      <c r="AA126" s="586">
        <v>0</v>
      </c>
      <c r="AB126" s="586">
        <v>0</v>
      </c>
      <c r="AC126" s="586">
        <v>0</v>
      </c>
      <c r="AD126" s="586">
        <v>0</v>
      </c>
      <c r="AE126" s="586">
        <v>0</v>
      </c>
      <c r="AF126" s="586">
        <v>0</v>
      </c>
      <c r="AG126" s="586">
        <v>0</v>
      </c>
      <c r="AH126" s="586">
        <v>0</v>
      </c>
      <c r="AI126" s="586">
        <v>0</v>
      </c>
      <c r="AJ126" s="586">
        <v>0</v>
      </c>
      <c r="AK126" s="586">
        <v>0</v>
      </c>
      <c r="AL126" s="586">
        <v>0</v>
      </c>
      <c r="AM126" s="586">
        <v>0</v>
      </c>
      <c r="AN126" s="586">
        <v>0</v>
      </c>
      <c r="AO126" s="586">
        <v>33206</v>
      </c>
      <c r="AP126" s="586">
        <v>9990</v>
      </c>
      <c r="AQ126" s="586">
        <v>2416</v>
      </c>
      <c r="AR126" s="586">
        <v>0</v>
      </c>
      <c r="AS126" s="586">
        <v>0</v>
      </c>
      <c r="AT126" s="586">
        <v>0</v>
      </c>
      <c r="AU126" s="586">
        <v>2100</v>
      </c>
      <c r="AV126" s="586">
        <v>75</v>
      </c>
      <c r="AW126" s="586">
        <v>0</v>
      </c>
      <c r="AX126" s="586">
        <v>2604</v>
      </c>
      <c r="AY126" s="586">
        <v>0</v>
      </c>
      <c r="AZ126" s="586">
        <v>0</v>
      </c>
      <c r="BA126" s="586">
        <v>0</v>
      </c>
      <c r="BB126" s="586">
        <v>0</v>
      </c>
      <c r="BC126" s="586">
        <v>0</v>
      </c>
      <c r="BD126" s="586">
        <v>0</v>
      </c>
      <c r="BE126" s="586">
        <v>0</v>
      </c>
      <c r="BF126" s="586">
        <v>0</v>
      </c>
      <c r="BG126" s="586">
        <v>0</v>
      </c>
      <c r="BH126" s="586">
        <v>0</v>
      </c>
      <c r="BI126" s="586">
        <v>0</v>
      </c>
      <c r="BJ126" s="586">
        <v>0</v>
      </c>
      <c r="BK126" s="586">
        <v>0</v>
      </c>
      <c r="BL126" s="586">
        <v>0</v>
      </c>
      <c r="BM126" s="586">
        <v>0</v>
      </c>
      <c r="BN126" s="586">
        <v>0</v>
      </c>
      <c r="BO126" s="586">
        <v>0</v>
      </c>
      <c r="BP126" s="586">
        <v>0</v>
      </c>
      <c r="BQ126" s="586">
        <v>0</v>
      </c>
      <c r="BR126" s="586">
        <v>0</v>
      </c>
      <c r="BS126" s="586">
        <v>0</v>
      </c>
      <c r="BT126" s="586">
        <v>0</v>
      </c>
      <c r="BU126" s="586">
        <v>0</v>
      </c>
      <c r="BV126" s="586">
        <v>0</v>
      </c>
      <c r="BW126" s="586">
        <v>0</v>
      </c>
      <c r="BX126" s="586">
        <v>0</v>
      </c>
      <c r="BY126" s="586">
        <v>0</v>
      </c>
      <c r="BZ126" s="586">
        <v>0</v>
      </c>
      <c r="CA126" s="586">
        <v>0</v>
      </c>
      <c r="CB126" s="586">
        <v>0</v>
      </c>
      <c r="CC126" s="586">
        <v>0</v>
      </c>
      <c r="CD126" s="586">
        <v>0</v>
      </c>
      <c r="CE126" s="586">
        <v>0</v>
      </c>
      <c r="CF126" s="586">
        <v>0</v>
      </c>
      <c r="CG126" s="586">
        <v>0</v>
      </c>
      <c r="CH126" s="586">
        <v>0</v>
      </c>
      <c r="CI126" s="586">
        <v>0</v>
      </c>
      <c r="CJ126" s="586">
        <v>0</v>
      </c>
      <c r="CK126" s="586">
        <v>0</v>
      </c>
      <c r="CL126" s="586">
        <v>0</v>
      </c>
      <c r="CM126" s="586">
        <v>0</v>
      </c>
      <c r="CN126" s="586">
        <v>0</v>
      </c>
      <c r="CO126" s="586">
        <v>0</v>
      </c>
      <c r="CP126" s="586">
        <v>0</v>
      </c>
      <c r="CQ126" s="586">
        <v>0</v>
      </c>
      <c r="CR126" s="586">
        <v>0</v>
      </c>
      <c r="CS126" s="586">
        <v>0</v>
      </c>
      <c r="CT126" s="586">
        <v>10986</v>
      </c>
      <c r="CU126" s="586">
        <v>0</v>
      </c>
      <c r="CV126" s="586">
        <v>0</v>
      </c>
      <c r="CW126" s="586">
        <v>2000</v>
      </c>
      <c r="CX126" s="586">
        <v>0</v>
      </c>
      <c r="CY126" s="586">
        <v>0</v>
      </c>
      <c r="CZ126" s="586">
        <v>0</v>
      </c>
      <c r="DA126" s="586">
        <v>0</v>
      </c>
      <c r="DB126" s="586">
        <v>0</v>
      </c>
      <c r="DC126" s="586">
        <v>0</v>
      </c>
      <c r="DD126" s="586">
        <v>0</v>
      </c>
      <c r="DE126" s="586">
        <v>0</v>
      </c>
      <c r="DF126" s="586">
        <v>0</v>
      </c>
      <c r="DG126" s="586">
        <v>0</v>
      </c>
      <c r="DH126" s="586">
        <v>0</v>
      </c>
      <c r="DI126" s="586">
        <v>7145</v>
      </c>
      <c r="DJ126" s="586">
        <v>0</v>
      </c>
      <c r="DK126" s="586">
        <v>75</v>
      </c>
      <c r="DL126" s="586">
        <v>4530</v>
      </c>
      <c r="DM126" s="586">
        <v>36577</v>
      </c>
      <c r="DN126" s="586">
        <v>0</v>
      </c>
      <c r="DO126" s="586">
        <v>0</v>
      </c>
      <c r="DP126" s="586">
        <v>0</v>
      </c>
      <c r="DQ126" s="586">
        <v>0</v>
      </c>
      <c r="DR126" s="587">
        <v>12015</v>
      </c>
      <c r="DS126" s="587">
        <v>2491</v>
      </c>
      <c r="DT126" s="587">
        <v>10775</v>
      </c>
      <c r="DU126" s="587">
        <v>84102</v>
      </c>
      <c r="DV126" s="587">
        <v>75997</v>
      </c>
      <c r="DW126" s="587">
        <v>114716</v>
      </c>
      <c r="DX126" s="587">
        <v>-950</v>
      </c>
      <c r="DY126" s="587">
        <v>34180</v>
      </c>
      <c r="DZ126" s="587"/>
      <c r="EA126" s="587"/>
      <c r="EB126" s="587"/>
      <c r="EC126" s="587"/>
      <c r="ED126" s="587"/>
      <c r="EE126" s="587"/>
      <c r="EF126" s="587"/>
      <c r="EG126" s="587"/>
      <c r="EH126" s="587"/>
      <c r="EI126" s="587"/>
    </row>
    <row r="127" spans="1:139">
      <c r="A127" s="583" t="s">
        <v>2098</v>
      </c>
      <c r="B127" s="586">
        <v>0</v>
      </c>
      <c r="C127" s="586">
        <v>0</v>
      </c>
      <c r="D127" s="586">
        <v>0</v>
      </c>
      <c r="E127" s="586">
        <v>0</v>
      </c>
      <c r="F127" s="586">
        <v>0</v>
      </c>
      <c r="G127" s="586">
        <v>0</v>
      </c>
      <c r="H127" s="586">
        <v>0</v>
      </c>
      <c r="I127" s="586">
        <v>0</v>
      </c>
      <c r="J127" s="586">
        <v>0</v>
      </c>
      <c r="K127" s="586">
        <v>0</v>
      </c>
      <c r="L127" s="586">
        <v>0</v>
      </c>
      <c r="M127" s="586">
        <v>0</v>
      </c>
      <c r="N127" s="586">
        <v>0</v>
      </c>
      <c r="O127" s="586">
        <v>0</v>
      </c>
      <c r="P127" s="586">
        <v>0</v>
      </c>
      <c r="Q127" s="586">
        <v>679</v>
      </c>
      <c r="R127" s="586">
        <v>0</v>
      </c>
      <c r="S127" s="586">
        <v>0</v>
      </c>
      <c r="T127" s="586">
        <v>240</v>
      </c>
      <c r="U127" s="586">
        <v>0</v>
      </c>
      <c r="V127" s="586">
        <v>0</v>
      </c>
      <c r="W127" s="586">
        <v>0</v>
      </c>
      <c r="X127" s="586">
        <v>0</v>
      </c>
      <c r="Y127" s="586">
        <v>0</v>
      </c>
      <c r="Z127" s="586">
        <v>0</v>
      </c>
      <c r="AA127" s="586">
        <v>0</v>
      </c>
      <c r="AB127" s="586">
        <v>0</v>
      </c>
      <c r="AC127" s="586">
        <v>1870</v>
      </c>
      <c r="AD127" s="586">
        <v>0</v>
      </c>
      <c r="AE127" s="586">
        <v>0</v>
      </c>
      <c r="AF127" s="586">
        <v>0</v>
      </c>
      <c r="AG127" s="586">
        <v>0</v>
      </c>
      <c r="AH127" s="586">
        <v>0</v>
      </c>
      <c r="AI127" s="586">
        <v>0</v>
      </c>
      <c r="AJ127" s="586">
        <v>0</v>
      </c>
      <c r="AK127" s="586">
        <v>0</v>
      </c>
      <c r="AL127" s="586">
        <v>0</v>
      </c>
      <c r="AM127" s="586">
        <v>0</v>
      </c>
      <c r="AN127" s="586">
        <v>0</v>
      </c>
      <c r="AO127" s="586">
        <v>10015</v>
      </c>
      <c r="AP127" s="586">
        <v>0</v>
      </c>
      <c r="AQ127" s="586">
        <v>0</v>
      </c>
      <c r="AR127" s="586">
        <v>544</v>
      </c>
      <c r="AS127" s="586">
        <v>20</v>
      </c>
      <c r="AT127" s="586">
        <v>0</v>
      </c>
      <c r="AU127" s="586">
        <v>250</v>
      </c>
      <c r="AV127" s="586">
        <v>0</v>
      </c>
      <c r="AW127" s="586">
        <v>0</v>
      </c>
      <c r="AX127" s="586">
        <v>1022</v>
      </c>
      <c r="AY127" s="586">
        <v>0</v>
      </c>
      <c r="AZ127" s="586">
        <v>0</v>
      </c>
      <c r="BA127" s="586">
        <v>0</v>
      </c>
      <c r="BB127" s="586">
        <v>0</v>
      </c>
      <c r="BC127" s="586">
        <v>0</v>
      </c>
      <c r="BD127" s="586">
        <v>0</v>
      </c>
      <c r="BE127" s="586">
        <v>0</v>
      </c>
      <c r="BF127" s="586">
        <v>0</v>
      </c>
      <c r="BG127" s="586">
        <v>0</v>
      </c>
      <c r="BH127" s="586">
        <v>0</v>
      </c>
      <c r="BI127" s="586">
        <v>0</v>
      </c>
      <c r="BJ127" s="586">
        <v>0</v>
      </c>
      <c r="BK127" s="586">
        <v>0</v>
      </c>
      <c r="BL127" s="586">
        <v>0</v>
      </c>
      <c r="BM127" s="586">
        <v>20</v>
      </c>
      <c r="BN127" s="586">
        <v>0</v>
      </c>
      <c r="BO127" s="586">
        <v>0</v>
      </c>
      <c r="BP127" s="586">
        <v>0</v>
      </c>
      <c r="BQ127" s="586">
        <v>0</v>
      </c>
      <c r="BR127" s="586">
        <v>0</v>
      </c>
      <c r="BS127" s="586">
        <v>0</v>
      </c>
      <c r="BT127" s="586">
        <v>0</v>
      </c>
      <c r="BU127" s="586">
        <v>0</v>
      </c>
      <c r="BV127" s="586">
        <v>348</v>
      </c>
      <c r="BW127" s="586">
        <v>0</v>
      </c>
      <c r="BX127" s="586">
        <v>0</v>
      </c>
      <c r="BY127" s="586">
        <v>0</v>
      </c>
      <c r="BZ127" s="586">
        <v>0</v>
      </c>
      <c r="CA127" s="586">
        <v>0</v>
      </c>
      <c r="CB127" s="586">
        <v>0</v>
      </c>
      <c r="CC127" s="586">
        <v>0</v>
      </c>
      <c r="CD127" s="586">
        <v>0</v>
      </c>
      <c r="CE127" s="586">
        <v>0</v>
      </c>
      <c r="CF127" s="586">
        <v>0</v>
      </c>
      <c r="CG127" s="586">
        <v>0</v>
      </c>
      <c r="CH127" s="586">
        <v>0</v>
      </c>
      <c r="CI127" s="586">
        <v>0</v>
      </c>
      <c r="CJ127" s="586">
        <v>0</v>
      </c>
      <c r="CK127" s="586">
        <v>0</v>
      </c>
      <c r="CL127" s="586">
        <v>0</v>
      </c>
      <c r="CM127" s="586">
        <v>0</v>
      </c>
      <c r="CN127" s="586">
        <v>0</v>
      </c>
      <c r="CO127" s="586">
        <v>0</v>
      </c>
      <c r="CP127" s="586">
        <v>0</v>
      </c>
      <c r="CQ127" s="586">
        <v>0</v>
      </c>
      <c r="CR127" s="586">
        <v>0</v>
      </c>
      <c r="CS127" s="586">
        <v>0</v>
      </c>
      <c r="CT127" s="586">
        <v>0</v>
      </c>
      <c r="CU127" s="586">
        <v>0</v>
      </c>
      <c r="CV127" s="586">
        <v>0</v>
      </c>
      <c r="CW127" s="586">
        <v>47</v>
      </c>
      <c r="CX127" s="586">
        <v>0</v>
      </c>
      <c r="CY127" s="586">
        <v>0</v>
      </c>
      <c r="CZ127" s="586">
        <v>200</v>
      </c>
      <c r="DA127" s="586">
        <v>0</v>
      </c>
      <c r="DB127" s="586">
        <v>0</v>
      </c>
      <c r="DC127" s="586">
        <v>0</v>
      </c>
      <c r="DD127" s="586">
        <v>0</v>
      </c>
      <c r="DE127" s="586">
        <v>0</v>
      </c>
      <c r="DF127" s="586">
        <v>0</v>
      </c>
      <c r="DG127" s="586">
        <v>0</v>
      </c>
      <c r="DH127" s="586">
        <v>0</v>
      </c>
      <c r="DI127" s="586">
        <v>2098</v>
      </c>
      <c r="DJ127" s="586">
        <v>0</v>
      </c>
      <c r="DK127" s="586">
        <v>0</v>
      </c>
      <c r="DL127" s="586">
        <v>0</v>
      </c>
      <c r="DM127" s="586">
        <v>0</v>
      </c>
      <c r="DN127" s="586">
        <v>0</v>
      </c>
      <c r="DO127" s="586">
        <v>0</v>
      </c>
      <c r="DP127" s="586">
        <v>0</v>
      </c>
      <c r="DQ127" s="586">
        <v>0</v>
      </c>
      <c r="DR127" s="587">
        <v>3532</v>
      </c>
      <c r="DS127" s="587">
        <v>3806</v>
      </c>
      <c r="DT127" s="587">
        <v>4200</v>
      </c>
      <c r="DU127" s="587">
        <v>5815</v>
      </c>
      <c r="DV127" s="587">
        <v>-16740</v>
      </c>
      <c r="DW127" s="587">
        <v>-3990</v>
      </c>
      <c r="DX127" s="587">
        <v>0</v>
      </c>
      <c r="DY127" s="587">
        <v>-150</v>
      </c>
      <c r="DZ127" s="587"/>
      <c r="EA127" s="587"/>
      <c r="EB127" s="587"/>
      <c r="EC127" s="587"/>
      <c r="ED127" s="587"/>
      <c r="EE127" s="587"/>
      <c r="EF127" s="587"/>
      <c r="EG127" s="587"/>
      <c r="EH127" s="587"/>
      <c r="EI127" s="587"/>
    </row>
    <row r="128" spans="1:139">
      <c r="A128" s="583" t="s">
        <v>2182</v>
      </c>
      <c r="B128" s="586">
        <v>0</v>
      </c>
      <c r="C128" s="586">
        <v>0</v>
      </c>
      <c r="D128" s="586">
        <v>0</v>
      </c>
      <c r="E128" s="586">
        <v>0</v>
      </c>
      <c r="F128" s="586">
        <v>0</v>
      </c>
      <c r="G128" s="586">
        <v>0</v>
      </c>
      <c r="H128" s="586">
        <v>0</v>
      </c>
      <c r="I128" s="586">
        <v>0</v>
      </c>
      <c r="J128" s="586">
        <v>0</v>
      </c>
      <c r="K128" s="586">
        <v>0</v>
      </c>
      <c r="L128" s="586">
        <v>0</v>
      </c>
      <c r="M128" s="586">
        <v>0</v>
      </c>
      <c r="N128" s="586">
        <v>3560</v>
      </c>
      <c r="O128" s="586">
        <v>0</v>
      </c>
      <c r="P128" s="586">
        <v>0</v>
      </c>
      <c r="Q128" s="586">
        <v>40</v>
      </c>
      <c r="R128" s="586">
        <v>0</v>
      </c>
      <c r="S128" s="586">
        <v>0</v>
      </c>
      <c r="T128" s="586">
        <v>0</v>
      </c>
      <c r="U128" s="586">
        <v>0</v>
      </c>
      <c r="V128" s="586">
        <v>0</v>
      </c>
      <c r="W128" s="586">
        <v>0</v>
      </c>
      <c r="X128" s="586">
        <v>0</v>
      </c>
      <c r="Y128" s="586">
        <v>0</v>
      </c>
      <c r="Z128" s="586">
        <v>0</v>
      </c>
      <c r="AA128" s="586">
        <v>0</v>
      </c>
      <c r="AB128" s="586">
        <v>0</v>
      </c>
      <c r="AC128" s="586">
        <v>0</v>
      </c>
      <c r="AD128" s="586">
        <v>0</v>
      </c>
      <c r="AE128" s="586">
        <v>0</v>
      </c>
      <c r="AF128" s="586">
        <v>0</v>
      </c>
      <c r="AG128" s="586">
        <v>0</v>
      </c>
      <c r="AH128" s="586">
        <v>0</v>
      </c>
      <c r="AI128" s="586">
        <v>0</v>
      </c>
      <c r="AJ128" s="586">
        <v>0</v>
      </c>
      <c r="AK128" s="586">
        <v>0</v>
      </c>
      <c r="AL128" s="586">
        <v>0</v>
      </c>
      <c r="AM128" s="586">
        <v>0</v>
      </c>
      <c r="AN128" s="586">
        <v>0</v>
      </c>
      <c r="AO128" s="586">
        <v>13876</v>
      </c>
      <c r="AP128" s="586">
        <v>756</v>
      </c>
      <c r="AQ128" s="586">
        <v>1900</v>
      </c>
      <c r="AR128" s="586">
        <v>8123</v>
      </c>
      <c r="AS128" s="586">
        <v>0</v>
      </c>
      <c r="AT128" s="586">
        <v>0</v>
      </c>
      <c r="AU128" s="586">
        <v>1065</v>
      </c>
      <c r="AV128" s="586">
        <v>0</v>
      </c>
      <c r="AW128" s="586">
        <v>0</v>
      </c>
      <c r="AX128" s="586">
        <v>944</v>
      </c>
      <c r="AY128" s="586">
        <v>0</v>
      </c>
      <c r="AZ128" s="586">
        <v>0</v>
      </c>
      <c r="BA128" s="586">
        <v>0</v>
      </c>
      <c r="BB128" s="586">
        <v>0</v>
      </c>
      <c r="BC128" s="586">
        <v>0</v>
      </c>
      <c r="BD128" s="586">
        <v>0</v>
      </c>
      <c r="BE128" s="586">
        <v>0</v>
      </c>
      <c r="BF128" s="586">
        <v>0</v>
      </c>
      <c r="BG128" s="586">
        <v>25</v>
      </c>
      <c r="BH128" s="586">
        <v>0</v>
      </c>
      <c r="BI128" s="586">
        <v>0</v>
      </c>
      <c r="BJ128" s="586">
        <v>0</v>
      </c>
      <c r="BK128" s="586">
        <v>0</v>
      </c>
      <c r="BL128" s="586">
        <v>0</v>
      </c>
      <c r="BM128" s="586">
        <v>0</v>
      </c>
      <c r="BN128" s="586">
        <v>0</v>
      </c>
      <c r="BO128" s="586">
        <v>0</v>
      </c>
      <c r="BP128" s="586">
        <v>0</v>
      </c>
      <c r="BQ128" s="586">
        <v>0</v>
      </c>
      <c r="BR128" s="586">
        <v>0</v>
      </c>
      <c r="BS128" s="586">
        <v>0</v>
      </c>
      <c r="BT128" s="586">
        <v>0</v>
      </c>
      <c r="BU128" s="586">
        <v>0</v>
      </c>
      <c r="BV128" s="586">
        <v>0</v>
      </c>
      <c r="BW128" s="586">
        <v>0</v>
      </c>
      <c r="BX128" s="586">
        <v>0</v>
      </c>
      <c r="BY128" s="586">
        <v>0</v>
      </c>
      <c r="BZ128" s="586">
        <v>0</v>
      </c>
      <c r="CA128" s="586">
        <v>0</v>
      </c>
      <c r="CB128" s="586">
        <v>0</v>
      </c>
      <c r="CC128" s="586">
        <v>0</v>
      </c>
      <c r="CD128" s="586">
        <v>0</v>
      </c>
      <c r="CE128" s="586">
        <v>0</v>
      </c>
      <c r="CF128" s="586">
        <v>0</v>
      </c>
      <c r="CG128" s="586">
        <v>0</v>
      </c>
      <c r="CH128" s="586">
        <v>0</v>
      </c>
      <c r="CI128" s="586">
        <v>0</v>
      </c>
      <c r="CJ128" s="586">
        <v>0</v>
      </c>
      <c r="CK128" s="586">
        <v>0</v>
      </c>
      <c r="CL128" s="586">
        <v>0</v>
      </c>
      <c r="CM128" s="586">
        <v>0</v>
      </c>
      <c r="CN128" s="586">
        <v>400</v>
      </c>
      <c r="CO128" s="586">
        <v>0</v>
      </c>
      <c r="CP128" s="586">
        <v>0</v>
      </c>
      <c r="CQ128" s="586">
        <v>0</v>
      </c>
      <c r="CR128" s="586">
        <v>0</v>
      </c>
      <c r="CS128" s="586">
        <v>0</v>
      </c>
      <c r="CT128" s="586">
        <v>0</v>
      </c>
      <c r="CU128" s="586">
        <v>0</v>
      </c>
      <c r="CV128" s="586">
        <v>0</v>
      </c>
      <c r="CW128" s="586">
        <v>0</v>
      </c>
      <c r="CX128" s="586">
        <v>0</v>
      </c>
      <c r="CY128" s="586">
        <v>0</v>
      </c>
      <c r="CZ128" s="586">
        <v>0</v>
      </c>
      <c r="DA128" s="586">
        <v>0</v>
      </c>
      <c r="DB128" s="586">
        <v>0</v>
      </c>
      <c r="DC128" s="586">
        <v>0</v>
      </c>
      <c r="DD128" s="586">
        <v>0</v>
      </c>
      <c r="DE128" s="586">
        <v>0</v>
      </c>
      <c r="DF128" s="586">
        <v>0</v>
      </c>
      <c r="DG128" s="586">
        <v>0</v>
      </c>
      <c r="DH128" s="586">
        <v>0</v>
      </c>
      <c r="DI128" s="586">
        <v>959</v>
      </c>
      <c r="DJ128" s="586">
        <v>8035</v>
      </c>
      <c r="DK128" s="586">
        <v>4770</v>
      </c>
      <c r="DL128" s="586">
        <v>0</v>
      </c>
      <c r="DM128" s="586">
        <v>0</v>
      </c>
      <c r="DN128" s="586">
        <v>0</v>
      </c>
      <c r="DO128" s="586">
        <v>0</v>
      </c>
      <c r="DP128" s="586">
        <v>0</v>
      </c>
      <c r="DQ128" s="586">
        <v>0</v>
      </c>
      <c r="DR128" s="587">
        <v>13021</v>
      </c>
      <c r="DS128" s="587">
        <v>12616</v>
      </c>
      <c r="DT128" s="587">
        <v>11446</v>
      </c>
      <c r="DU128" s="587">
        <v>700</v>
      </c>
      <c r="DV128" s="587">
        <v>-4398</v>
      </c>
      <c r="DW128" s="587">
        <v>-3544</v>
      </c>
      <c r="DX128" s="587">
        <v>-721</v>
      </c>
      <c r="DY128" s="587">
        <v>-1420</v>
      </c>
      <c r="DZ128" s="587"/>
      <c r="EA128" s="587"/>
      <c r="EB128" s="587"/>
      <c r="EC128" s="587"/>
      <c r="ED128" s="587"/>
      <c r="EE128" s="587"/>
      <c r="EF128" s="587"/>
      <c r="EG128" s="587"/>
      <c r="EH128" s="587"/>
      <c r="EI128" s="587"/>
    </row>
    <row r="129" spans="1:139">
      <c r="A129" s="583" t="s">
        <v>2228</v>
      </c>
      <c r="B129" s="586">
        <v>0</v>
      </c>
      <c r="C129" s="586">
        <v>0</v>
      </c>
      <c r="D129" s="586">
        <v>0</v>
      </c>
      <c r="E129" s="586">
        <v>0</v>
      </c>
      <c r="F129" s="586">
        <v>0</v>
      </c>
      <c r="G129" s="586">
        <v>0</v>
      </c>
      <c r="H129" s="586">
        <v>0</v>
      </c>
      <c r="I129" s="586">
        <v>0</v>
      </c>
      <c r="J129" s="586">
        <v>0</v>
      </c>
      <c r="K129" s="586">
        <v>0</v>
      </c>
      <c r="L129" s="586">
        <v>0</v>
      </c>
      <c r="M129" s="586">
        <v>0</v>
      </c>
      <c r="N129" s="586">
        <v>0</v>
      </c>
      <c r="O129" s="586">
        <v>0</v>
      </c>
      <c r="P129" s="586">
        <v>0</v>
      </c>
      <c r="Q129" s="586">
        <v>0</v>
      </c>
      <c r="R129" s="586">
        <v>0</v>
      </c>
      <c r="S129" s="586">
        <v>0</v>
      </c>
      <c r="T129" s="586">
        <v>0</v>
      </c>
      <c r="U129" s="586">
        <v>0</v>
      </c>
      <c r="V129" s="586">
        <v>0</v>
      </c>
      <c r="W129" s="586">
        <v>0</v>
      </c>
      <c r="X129" s="586">
        <v>0</v>
      </c>
      <c r="Y129" s="586">
        <v>0</v>
      </c>
      <c r="Z129" s="586">
        <v>0</v>
      </c>
      <c r="AA129" s="586">
        <v>0</v>
      </c>
      <c r="AB129" s="586">
        <v>0</v>
      </c>
      <c r="AC129" s="586">
        <v>1000</v>
      </c>
      <c r="AD129" s="586">
        <v>0</v>
      </c>
      <c r="AE129" s="586">
        <v>0</v>
      </c>
      <c r="AF129" s="586">
        <v>0</v>
      </c>
      <c r="AG129" s="586">
        <v>0</v>
      </c>
      <c r="AH129" s="586">
        <v>0</v>
      </c>
      <c r="AI129" s="586">
        <v>0</v>
      </c>
      <c r="AJ129" s="586">
        <v>0</v>
      </c>
      <c r="AK129" s="586">
        <v>0</v>
      </c>
      <c r="AL129" s="586">
        <v>0</v>
      </c>
      <c r="AM129" s="586">
        <v>0</v>
      </c>
      <c r="AN129" s="586">
        <v>0</v>
      </c>
      <c r="AO129" s="586">
        <v>43029</v>
      </c>
      <c r="AP129" s="586">
        <v>1362</v>
      </c>
      <c r="AQ129" s="586">
        <v>0</v>
      </c>
      <c r="AR129" s="586">
        <v>375</v>
      </c>
      <c r="AS129" s="586">
        <v>0</v>
      </c>
      <c r="AT129" s="586">
        <v>0</v>
      </c>
      <c r="AU129" s="586">
        <v>16100</v>
      </c>
      <c r="AV129" s="586">
        <v>0</v>
      </c>
      <c r="AW129" s="586">
        <v>0</v>
      </c>
      <c r="AX129" s="586">
        <v>0</v>
      </c>
      <c r="AY129" s="586">
        <v>0</v>
      </c>
      <c r="AZ129" s="586">
        <v>0</v>
      </c>
      <c r="BA129" s="586">
        <v>0</v>
      </c>
      <c r="BB129" s="586">
        <v>0</v>
      </c>
      <c r="BC129" s="586">
        <v>0</v>
      </c>
      <c r="BD129" s="586">
        <v>0</v>
      </c>
      <c r="BE129" s="586">
        <v>0</v>
      </c>
      <c r="BF129" s="586">
        <v>0</v>
      </c>
      <c r="BG129" s="586">
        <v>0</v>
      </c>
      <c r="BH129" s="586">
        <v>0</v>
      </c>
      <c r="BI129" s="586">
        <v>0</v>
      </c>
      <c r="BJ129" s="586">
        <v>225</v>
      </c>
      <c r="BK129" s="586">
        <v>0</v>
      </c>
      <c r="BL129" s="586">
        <v>0</v>
      </c>
      <c r="BM129" s="586">
        <v>0</v>
      </c>
      <c r="BN129" s="586">
        <v>0</v>
      </c>
      <c r="BO129" s="586">
        <v>0</v>
      </c>
      <c r="BP129" s="586">
        <v>0</v>
      </c>
      <c r="BQ129" s="586">
        <v>0</v>
      </c>
      <c r="BR129" s="586">
        <v>0</v>
      </c>
      <c r="BS129" s="586">
        <v>0</v>
      </c>
      <c r="BT129" s="586">
        <v>0</v>
      </c>
      <c r="BU129" s="586">
        <v>0</v>
      </c>
      <c r="BV129" s="586">
        <v>0</v>
      </c>
      <c r="BW129" s="586">
        <v>0</v>
      </c>
      <c r="BX129" s="586">
        <v>0</v>
      </c>
      <c r="BY129" s="586">
        <v>0</v>
      </c>
      <c r="BZ129" s="586">
        <v>0</v>
      </c>
      <c r="CA129" s="586">
        <v>0</v>
      </c>
      <c r="CB129" s="586">
        <v>0</v>
      </c>
      <c r="CC129" s="586">
        <v>0</v>
      </c>
      <c r="CD129" s="586">
        <v>0</v>
      </c>
      <c r="CE129" s="586">
        <v>0</v>
      </c>
      <c r="CF129" s="586">
        <v>0</v>
      </c>
      <c r="CG129" s="586">
        <v>0</v>
      </c>
      <c r="CH129" s="586">
        <v>0</v>
      </c>
      <c r="CI129" s="586">
        <v>0</v>
      </c>
      <c r="CJ129" s="586">
        <v>0</v>
      </c>
      <c r="CK129" s="586">
        <v>0</v>
      </c>
      <c r="CL129" s="586">
        <v>0</v>
      </c>
      <c r="CM129" s="586">
        <v>0</v>
      </c>
      <c r="CN129" s="586">
        <v>0</v>
      </c>
      <c r="CO129" s="586">
        <v>0</v>
      </c>
      <c r="CP129" s="586">
        <v>0</v>
      </c>
      <c r="CQ129" s="586">
        <v>0</v>
      </c>
      <c r="CR129" s="586">
        <v>0</v>
      </c>
      <c r="CS129" s="586">
        <v>0</v>
      </c>
      <c r="CT129" s="586">
        <v>0</v>
      </c>
      <c r="CU129" s="586">
        <v>0</v>
      </c>
      <c r="CV129" s="586">
        <v>0</v>
      </c>
      <c r="CW129" s="586">
        <v>0</v>
      </c>
      <c r="CX129" s="586">
        <v>0</v>
      </c>
      <c r="CY129" s="586">
        <v>0</v>
      </c>
      <c r="CZ129" s="586">
        <v>60</v>
      </c>
      <c r="DA129" s="586">
        <v>0</v>
      </c>
      <c r="DB129" s="586">
        <v>0</v>
      </c>
      <c r="DC129" s="586">
        <v>0</v>
      </c>
      <c r="DD129" s="586">
        <v>0</v>
      </c>
      <c r="DE129" s="586">
        <v>0</v>
      </c>
      <c r="DF129" s="586">
        <v>0</v>
      </c>
      <c r="DG129" s="586">
        <v>0</v>
      </c>
      <c r="DH129" s="586">
        <v>0</v>
      </c>
      <c r="DI129" s="586">
        <v>0</v>
      </c>
      <c r="DJ129" s="586">
        <v>0</v>
      </c>
      <c r="DK129" s="586">
        <v>0</v>
      </c>
      <c r="DL129" s="586">
        <v>0</v>
      </c>
      <c r="DM129" s="586">
        <v>0</v>
      </c>
      <c r="DN129" s="586">
        <v>0</v>
      </c>
      <c r="DO129" s="586">
        <v>10927</v>
      </c>
      <c r="DP129" s="586">
        <v>0</v>
      </c>
      <c r="DQ129" s="586">
        <v>0</v>
      </c>
      <c r="DR129" s="587">
        <v>17724</v>
      </c>
      <c r="DS129" s="587">
        <v>6833</v>
      </c>
      <c r="DT129" s="587">
        <v>6685</v>
      </c>
      <c r="DU129" s="587">
        <v>41836</v>
      </c>
      <c r="DV129" s="587">
        <v>40167</v>
      </c>
      <c r="DW129" s="587">
        <v>-24800</v>
      </c>
      <c r="DX129" s="587">
        <v>0</v>
      </c>
      <c r="DY129" s="587">
        <v>0</v>
      </c>
      <c r="DZ129" s="587"/>
      <c r="EA129" s="587"/>
      <c r="EB129" s="587"/>
      <c r="EC129" s="587"/>
      <c r="ED129" s="587"/>
      <c r="EE129" s="587"/>
      <c r="EF129" s="587"/>
      <c r="EG129" s="587"/>
      <c r="EH129" s="587"/>
      <c r="EI129" s="587"/>
    </row>
    <row r="130" spans="1:139">
      <c r="A130" s="583" t="s">
        <v>2352</v>
      </c>
      <c r="B130" s="586">
        <v>0</v>
      </c>
      <c r="C130" s="586">
        <v>0</v>
      </c>
      <c r="D130" s="586">
        <v>0</v>
      </c>
      <c r="E130" s="586">
        <v>0</v>
      </c>
      <c r="F130" s="586">
        <v>0</v>
      </c>
      <c r="G130" s="586">
        <v>0</v>
      </c>
      <c r="H130" s="586">
        <v>0</v>
      </c>
      <c r="I130" s="586">
        <v>0</v>
      </c>
      <c r="J130" s="586">
        <v>0</v>
      </c>
      <c r="K130" s="586">
        <v>0</v>
      </c>
      <c r="L130" s="586">
        <v>0</v>
      </c>
      <c r="M130" s="586">
        <v>0</v>
      </c>
      <c r="N130" s="586">
        <v>0</v>
      </c>
      <c r="O130" s="586">
        <v>0</v>
      </c>
      <c r="P130" s="586">
        <v>0</v>
      </c>
      <c r="Q130" s="586">
        <v>0</v>
      </c>
      <c r="R130" s="586">
        <v>0</v>
      </c>
      <c r="S130" s="586">
        <v>0</v>
      </c>
      <c r="T130" s="586">
        <v>0</v>
      </c>
      <c r="U130" s="586">
        <v>0</v>
      </c>
      <c r="V130" s="586">
        <v>0</v>
      </c>
      <c r="W130" s="586">
        <v>0</v>
      </c>
      <c r="X130" s="586">
        <v>0</v>
      </c>
      <c r="Y130" s="586">
        <v>0</v>
      </c>
      <c r="Z130" s="586">
        <v>0</v>
      </c>
      <c r="AA130" s="586">
        <v>0</v>
      </c>
      <c r="AB130" s="586">
        <v>0</v>
      </c>
      <c r="AC130" s="586">
        <v>0</v>
      </c>
      <c r="AD130" s="586">
        <v>0</v>
      </c>
      <c r="AE130" s="586">
        <v>0</v>
      </c>
      <c r="AF130" s="586">
        <v>0</v>
      </c>
      <c r="AG130" s="586">
        <v>0</v>
      </c>
      <c r="AH130" s="586">
        <v>0</v>
      </c>
      <c r="AI130" s="586">
        <v>0</v>
      </c>
      <c r="AJ130" s="586">
        <v>0</v>
      </c>
      <c r="AK130" s="586">
        <v>0</v>
      </c>
      <c r="AL130" s="586">
        <v>0</v>
      </c>
      <c r="AM130" s="586">
        <v>0</v>
      </c>
      <c r="AN130" s="586">
        <v>0</v>
      </c>
      <c r="AO130" s="586">
        <v>27344</v>
      </c>
      <c r="AP130" s="586">
        <v>1445</v>
      </c>
      <c r="AQ130" s="586">
        <v>0</v>
      </c>
      <c r="AR130" s="586">
        <v>261</v>
      </c>
      <c r="AS130" s="586">
        <v>0</v>
      </c>
      <c r="AT130" s="586">
        <v>0</v>
      </c>
      <c r="AU130" s="586">
        <v>7389</v>
      </c>
      <c r="AV130" s="586">
        <v>0</v>
      </c>
      <c r="AW130" s="586">
        <v>0</v>
      </c>
      <c r="AX130" s="586">
        <v>112</v>
      </c>
      <c r="AY130" s="586">
        <v>0</v>
      </c>
      <c r="AZ130" s="586">
        <v>0</v>
      </c>
      <c r="BA130" s="586">
        <v>0</v>
      </c>
      <c r="BB130" s="586">
        <v>0</v>
      </c>
      <c r="BC130" s="586">
        <v>0</v>
      </c>
      <c r="BD130" s="586">
        <v>0</v>
      </c>
      <c r="BE130" s="586">
        <v>0</v>
      </c>
      <c r="BF130" s="586">
        <v>0</v>
      </c>
      <c r="BG130" s="586">
        <v>0</v>
      </c>
      <c r="BH130" s="586">
        <v>0</v>
      </c>
      <c r="BI130" s="586">
        <v>0</v>
      </c>
      <c r="BJ130" s="586">
        <v>0</v>
      </c>
      <c r="BK130" s="586">
        <v>0</v>
      </c>
      <c r="BL130" s="586">
        <v>0</v>
      </c>
      <c r="BM130" s="586">
        <v>0</v>
      </c>
      <c r="BN130" s="586">
        <v>0</v>
      </c>
      <c r="BO130" s="586">
        <v>0</v>
      </c>
      <c r="BP130" s="586">
        <v>0</v>
      </c>
      <c r="BQ130" s="586">
        <v>0</v>
      </c>
      <c r="BR130" s="586">
        <v>0</v>
      </c>
      <c r="BS130" s="586">
        <v>0</v>
      </c>
      <c r="BT130" s="586">
        <v>0</v>
      </c>
      <c r="BU130" s="586">
        <v>0</v>
      </c>
      <c r="BV130" s="586">
        <v>0</v>
      </c>
      <c r="BW130" s="586">
        <v>0</v>
      </c>
      <c r="BX130" s="586">
        <v>0</v>
      </c>
      <c r="BY130" s="586">
        <v>0</v>
      </c>
      <c r="BZ130" s="586">
        <v>0</v>
      </c>
      <c r="CA130" s="586">
        <v>0</v>
      </c>
      <c r="CB130" s="586">
        <v>113</v>
      </c>
      <c r="CC130" s="586">
        <v>0</v>
      </c>
      <c r="CD130" s="586">
        <v>0</v>
      </c>
      <c r="CE130" s="586">
        <v>200</v>
      </c>
      <c r="CF130" s="586">
        <v>0</v>
      </c>
      <c r="CG130" s="586">
        <v>0</v>
      </c>
      <c r="CH130" s="586">
        <v>200</v>
      </c>
      <c r="CI130" s="586">
        <v>0</v>
      </c>
      <c r="CJ130" s="586">
        <v>0</v>
      </c>
      <c r="CK130" s="586">
        <v>0</v>
      </c>
      <c r="CL130" s="586">
        <v>0</v>
      </c>
      <c r="CM130" s="586">
        <v>0</v>
      </c>
      <c r="CN130" s="586">
        <v>26</v>
      </c>
      <c r="CO130" s="586">
        <v>0</v>
      </c>
      <c r="CP130" s="586">
        <v>0</v>
      </c>
      <c r="CQ130" s="586">
        <v>0</v>
      </c>
      <c r="CR130" s="586">
        <v>0</v>
      </c>
      <c r="CS130" s="586">
        <v>0</v>
      </c>
      <c r="CT130" s="586">
        <v>80</v>
      </c>
      <c r="CU130" s="586">
        <v>0</v>
      </c>
      <c r="CV130" s="586">
        <v>0</v>
      </c>
      <c r="CW130" s="586">
        <v>0</v>
      </c>
      <c r="CX130" s="586">
        <v>0</v>
      </c>
      <c r="CY130" s="586">
        <v>0</v>
      </c>
      <c r="CZ130" s="586">
        <v>235</v>
      </c>
      <c r="DA130" s="586">
        <v>0</v>
      </c>
      <c r="DB130" s="586">
        <v>0</v>
      </c>
      <c r="DC130" s="586">
        <v>0</v>
      </c>
      <c r="DD130" s="586">
        <v>0</v>
      </c>
      <c r="DE130" s="586">
        <v>0</v>
      </c>
      <c r="DF130" s="586">
        <v>0</v>
      </c>
      <c r="DG130" s="586">
        <v>0</v>
      </c>
      <c r="DH130" s="586">
        <v>0</v>
      </c>
      <c r="DI130" s="586">
        <v>4448</v>
      </c>
      <c r="DJ130" s="586">
        <v>0</v>
      </c>
      <c r="DK130" s="586">
        <v>0</v>
      </c>
      <c r="DL130" s="586">
        <v>80</v>
      </c>
      <c r="DM130" s="586">
        <v>20988</v>
      </c>
      <c r="DN130" s="586">
        <v>0</v>
      </c>
      <c r="DO130" s="586">
        <v>0</v>
      </c>
      <c r="DP130" s="586">
        <v>0</v>
      </c>
      <c r="DQ130" s="586">
        <v>0</v>
      </c>
      <c r="DR130" s="587">
        <v>13059</v>
      </c>
      <c r="DS130" s="587">
        <v>7129</v>
      </c>
      <c r="DT130" s="587">
        <v>13372</v>
      </c>
      <c r="DU130" s="587">
        <v>29361</v>
      </c>
      <c r="DV130" s="587">
        <v>23979</v>
      </c>
      <c r="DW130" s="587">
        <v>23863</v>
      </c>
      <c r="DX130" s="587">
        <v>0</v>
      </c>
      <c r="DY130" s="587">
        <v>1098</v>
      </c>
      <c r="DZ130" s="587"/>
      <c r="EA130" s="587"/>
      <c r="EB130" s="587"/>
      <c r="EC130" s="587"/>
      <c r="ED130" s="587"/>
      <c r="EE130" s="587"/>
      <c r="EF130" s="587"/>
      <c r="EG130" s="587"/>
      <c r="EH130" s="587"/>
      <c r="EI130" s="587"/>
    </row>
    <row r="131" spans="1:139">
      <c r="A131" s="583" t="s">
        <v>2564</v>
      </c>
      <c r="B131" s="586">
        <v>0</v>
      </c>
      <c r="C131" s="586">
        <v>0</v>
      </c>
      <c r="D131" s="586">
        <v>0</v>
      </c>
      <c r="E131" s="586">
        <v>0</v>
      </c>
      <c r="F131" s="586">
        <v>0</v>
      </c>
      <c r="G131" s="586">
        <v>0</v>
      </c>
      <c r="H131" s="586">
        <v>0</v>
      </c>
      <c r="I131" s="586">
        <v>0</v>
      </c>
      <c r="J131" s="586">
        <v>0</v>
      </c>
      <c r="K131" s="586">
        <v>0</v>
      </c>
      <c r="L131" s="586">
        <v>0</v>
      </c>
      <c r="M131" s="586">
        <v>0</v>
      </c>
      <c r="N131" s="586">
        <v>0</v>
      </c>
      <c r="O131" s="586">
        <v>0</v>
      </c>
      <c r="P131" s="586">
        <v>0</v>
      </c>
      <c r="Q131" s="586">
        <v>0</v>
      </c>
      <c r="R131" s="586">
        <v>0</v>
      </c>
      <c r="S131" s="586">
        <v>0</v>
      </c>
      <c r="T131" s="586">
        <v>0</v>
      </c>
      <c r="U131" s="586">
        <v>0</v>
      </c>
      <c r="V131" s="586">
        <v>0</v>
      </c>
      <c r="W131" s="586">
        <v>0</v>
      </c>
      <c r="X131" s="586">
        <v>0</v>
      </c>
      <c r="Y131" s="586">
        <v>0</v>
      </c>
      <c r="Z131" s="586">
        <v>0</v>
      </c>
      <c r="AA131" s="586">
        <v>0</v>
      </c>
      <c r="AB131" s="586">
        <v>0</v>
      </c>
      <c r="AC131" s="586">
        <v>0</v>
      </c>
      <c r="AD131" s="586">
        <v>0</v>
      </c>
      <c r="AE131" s="586">
        <v>0</v>
      </c>
      <c r="AF131" s="586">
        <v>0</v>
      </c>
      <c r="AG131" s="586">
        <v>0</v>
      </c>
      <c r="AH131" s="586">
        <v>0</v>
      </c>
      <c r="AI131" s="586">
        <v>0</v>
      </c>
      <c r="AJ131" s="586">
        <v>0</v>
      </c>
      <c r="AK131" s="586">
        <v>0</v>
      </c>
      <c r="AL131" s="586">
        <v>0</v>
      </c>
      <c r="AM131" s="586">
        <v>0</v>
      </c>
      <c r="AN131" s="586">
        <v>0</v>
      </c>
      <c r="AO131" s="586">
        <v>31854</v>
      </c>
      <c r="AP131" s="586">
        <v>1400</v>
      </c>
      <c r="AQ131" s="586">
        <v>0</v>
      </c>
      <c r="AR131" s="586">
        <v>125</v>
      </c>
      <c r="AS131" s="586">
        <v>0</v>
      </c>
      <c r="AT131" s="586">
        <v>0</v>
      </c>
      <c r="AU131" s="586">
        <v>310</v>
      </c>
      <c r="AV131" s="586">
        <v>0</v>
      </c>
      <c r="AW131" s="586">
        <v>0</v>
      </c>
      <c r="AX131" s="586">
        <v>895</v>
      </c>
      <c r="AY131" s="586">
        <v>0</v>
      </c>
      <c r="AZ131" s="586">
        <v>0</v>
      </c>
      <c r="BA131" s="586">
        <v>0</v>
      </c>
      <c r="BB131" s="586">
        <v>0</v>
      </c>
      <c r="BC131" s="586">
        <v>0</v>
      </c>
      <c r="BD131" s="586">
        <v>0</v>
      </c>
      <c r="BE131" s="586">
        <v>0</v>
      </c>
      <c r="BF131" s="586">
        <v>0</v>
      </c>
      <c r="BG131" s="586">
        <v>38</v>
      </c>
      <c r="BH131" s="586">
        <v>0</v>
      </c>
      <c r="BI131" s="586">
        <v>0</v>
      </c>
      <c r="BJ131" s="586">
        <v>0</v>
      </c>
      <c r="BK131" s="586">
        <v>0</v>
      </c>
      <c r="BL131" s="586">
        <v>0</v>
      </c>
      <c r="BM131" s="586">
        <v>0</v>
      </c>
      <c r="BN131" s="586">
        <v>0</v>
      </c>
      <c r="BO131" s="586">
        <v>0</v>
      </c>
      <c r="BP131" s="586">
        <v>356</v>
      </c>
      <c r="BQ131" s="586">
        <v>0</v>
      </c>
      <c r="BR131" s="586">
        <v>0</v>
      </c>
      <c r="BS131" s="586">
        <v>0</v>
      </c>
      <c r="BT131" s="586">
        <v>0</v>
      </c>
      <c r="BU131" s="586">
        <v>0</v>
      </c>
      <c r="BV131" s="586">
        <v>0</v>
      </c>
      <c r="BW131" s="586">
        <v>0</v>
      </c>
      <c r="BX131" s="586">
        <v>0</v>
      </c>
      <c r="BY131" s="586">
        <v>0</v>
      </c>
      <c r="BZ131" s="586">
        <v>0</v>
      </c>
      <c r="CA131" s="586">
        <v>0</v>
      </c>
      <c r="CB131" s="586">
        <v>0</v>
      </c>
      <c r="CC131" s="586">
        <v>0</v>
      </c>
      <c r="CD131" s="586">
        <v>0</v>
      </c>
      <c r="CE131" s="586">
        <v>250</v>
      </c>
      <c r="CF131" s="586">
        <v>0</v>
      </c>
      <c r="CG131" s="586">
        <v>0</v>
      </c>
      <c r="CH131" s="586">
        <v>0</v>
      </c>
      <c r="CI131" s="586">
        <v>0</v>
      </c>
      <c r="CJ131" s="586">
        <v>0</v>
      </c>
      <c r="CK131" s="586">
        <v>0</v>
      </c>
      <c r="CL131" s="586">
        <v>0</v>
      </c>
      <c r="CM131" s="586">
        <v>0</v>
      </c>
      <c r="CN131" s="586">
        <v>0</v>
      </c>
      <c r="CO131" s="586">
        <v>0</v>
      </c>
      <c r="CP131" s="586">
        <v>0</v>
      </c>
      <c r="CQ131" s="586">
        <v>10</v>
      </c>
      <c r="CR131" s="586">
        <v>0</v>
      </c>
      <c r="CS131" s="586">
        <v>0</v>
      </c>
      <c r="CT131" s="586">
        <v>4600</v>
      </c>
      <c r="CU131" s="586">
        <v>0</v>
      </c>
      <c r="CV131" s="586">
        <v>0</v>
      </c>
      <c r="CW131" s="586">
        <v>1500</v>
      </c>
      <c r="CX131" s="586">
        <v>0</v>
      </c>
      <c r="CY131" s="586">
        <v>0</v>
      </c>
      <c r="CZ131" s="586">
        <v>0</v>
      </c>
      <c r="DA131" s="586">
        <v>0</v>
      </c>
      <c r="DB131" s="586">
        <v>0</v>
      </c>
      <c r="DC131" s="586">
        <v>0</v>
      </c>
      <c r="DD131" s="586">
        <v>0</v>
      </c>
      <c r="DE131" s="586">
        <v>0</v>
      </c>
      <c r="DF131" s="586">
        <v>0</v>
      </c>
      <c r="DG131" s="586">
        <v>0</v>
      </c>
      <c r="DH131" s="586">
        <v>0</v>
      </c>
      <c r="DI131" s="586">
        <v>1905</v>
      </c>
      <c r="DJ131" s="586">
        <v>0</v>
      </c>
      <c r="DK131" s="586">
        <v>0</v>
      </c>
      <c r="DL131" s="586">
        <v>3100</v>
      </c>
      <c r="DM131" s="586">
        <v>0</v>
      </c>
      <c r="DN131" s="586">
        <v>0</v>
      </c>
      <c r="DO131" s="586">
        <v>0</v>
      </c>
      <c r="DP131" s="586">
        <v>0</v>
      </c>
      <c r="DQ131" s="586">
        <v>0</v>
      </c>
      <c r="DR131" s="587">
        <v>14050</v>
      </c>
      <c r="DS131" s="587">
        <v>1000</v>
      </c>
      <c r="DT131" s="587">
        <v>1445</v>
      </c>
      <c r="DU131" s="587">
        <v>29848</v>
      </c>
      <c r="DV131" s="587">
        <v>-39809</v>
      </c>
      <c r="DW131" s="587">
        <v>-24350</v>
      </c>
      <c r="DX131" s="587">
        <v>-309</v>
      </c>
      <c r="DY131" s="587">
        <v>6563</v>
      </c>
      <c r="DZ131" s="587"/>
      <c r="EA131" s="587"/>
      <c r="EB131" s="587"/>
      <c r="EC131" s="587"/>
      <c r="ED131" s="587"/>
      <c r="EE131" s="587"/>
      <c r="EF131" s="587"/>
      <c r="EG131" s="587"/>
      <c r="EH131" s="587"/>
      <c r="EI131" s="587"/>
    </row>
    <row r="132" spans="1:139">
      <c r="A132" s="583" t="s">
        <v>2810</v>
      </c>
      <c r="B132" s="586">
        <v>0</v>
      </c>
      <c r="C132" s="586">
        <v>0</v>
      </c>
      <c r="D132" s="586">
        <v>0</v>
      </c>
      <c r="E132" s="586">
        <v>0</v>
      </c>
      <c r="F132" s="586">
        <v>0</v>
      </c>
      <c r="G132" s="586">
        <v>0</v>
      </c>
      <c r="H132" s="586">
        <v>0</v>
      </c>
      <c r="I132" s="586">
        <v>0</v>
      </c>
      <c r="J132" s="586">
        <v>0</v>
      </c>
      <c r="K132" s="586">
        <v>0</v>
      </c>
      <c r="L132" s="586">
        <v>0</v>
      </c>
      <c r="M132" s="586">
        <v>0</v>
      </c>
      <c r="N132" s="586">
        <v>0</v>
      </c>
      <c r="O132" s="586">
        <v>0</v>
      </c>
      <c r="P132" s="586">
        <v>0</v>
      </c>
      <c r="Q132" s="586">
        <v>0</v>
      </c>
      <c r="R132" s="586">
        <v>0</v>
      </c>
      <c r="S132" s="586">
        <v>0</v>
      </c>
      <c r="T132" s="586">
        <v>0</v>
      </c>
      <c r="U132" s="586">
        <v>0</v>
      </c>
      <c r="V132" s="586">
        <v>0</v>
      </c>
      <c r="W132" s="586">
        <v>0</v>
      </c>
      <c r="X132" s="586">
        <v>0</v>
      </c>
      <c r="Y132" s="586">
        <v>0</v>
      </c>
      <c r="Z132" s="586">
        <v>0</v>
      </c>
      <c r="AA132" s="586">
        <v>0</v>
      </c>
      <c r="AB132" s="586">
        <v>0</v>
      </c>
      <c r="AC132" s="586">
        <v>0</v>
      </c>
      <c r="AD132" s="586">
        <v>0</v>
      </c>
      <c r="AE132" s="586">
        <v>0</v>
      </c>
      <c r="AF132" s="586">
        <v>0</v>
      </c>
      <c r="AG132" s="586">
        <v>0</v>
      </c>
      <c r="AH132" s="586">
        <v>0</v>
      </c>
      <c r="AI132" s="586">
        <v>0</v>
      </c>
      <c r="AJ132" s="586">
        <v>0</v>
      </c>
      <c r="AK132" s="586">
        <v>0</v>
      </c>
      <c r="AL132" s="586">
        <v>0</v>
      </c>
      <c r="AM132" s="586">
        <v>0</v>
      </c>
      <c r="AN132" s="586">
        <v>0</v>
      </c>
      <c r="AO132" s="586">
        <v>16825</v>
      </c>
      <c r="AP132" s="586">
        <v>0</v>
      </c>
      <c r="AQ132" s="586">
        <v>0</v>
      </c>
      <c r="AR132" s="586">
        <v>0</v>
      </c>
      <c r="AS132" s="586">
        <v>0</v>
      </c>
      <c r="AT132" s="586">
        <v>0</v>
      </c>
      <c r="AU132" s="586">
        <v>1362</v>
      </c>
      <c r="AV132" s="586">
        <v>0</v>
      </c>
      <c r="AW132" s="586">
        <v>0</v>
      </c>
      <c r="AX132" s="586">
        <v>0</v>
      </c>
      <c r="AY132" s="586">
        <v>0</v>
      </c>
      <c r="AZ132" s="586">
        <v>0</v>
      </c>
      <c r="BA132" s="586">
        <v>0</v>
      </c>
      <c r="BB132" s="586">
        <v>0</v>
      </c>
      <c r="BC132" s="586">
        <v>0</v>
      </c>
      <c r="BD132" s="586">
        <v>0</v>
      </c>
      <c r="BE132" s="586">
        <v>0</v>
      </c>
      <c r="BF132" s="586">
        <v>0</v>
      </c>
      <c r="BG132" s="586">
        <v>0</v>
      </c>
      <c r="BH132" s="586">
        <v>0</v>
      </c>
      <c r="BI132" s="586">
        <v>0</v>
      </c>
      <c r="BJ132" s="586">
        <v>0</v>
      </c>
      <c r="BK132" s="586">
        <v>0</v>
      </c>
      <c r="BL132" s="586">
        <v>0</v>
      </c>
      <c r="BM132" s="586">
        <v>0</v>
      </c>
      <c r="BN132" s="586">
        <v>1246</v>
      </c>
      <c r="BO132" s="586">
        <v>0</v>
      </c>
      <c r="BP132" s="586">
        <v>79</v>
      </c>
      <c r="BQ132" s="586">
        <v>0</v>
      </c>
      <c r="BR132" s="586">
        <v>0</v>
      </c>
      <c r="BS132" s="586">
        <v>0</v>
      </c>
      <c r="BT132" s="586">
        <v>0</v>
      </c>
      <c r="BU132" s="586">
        <v>0</v>
      </c>
      <c r="BV132" s="586">
        <v>0</v>
      </c>
      <c r="BW132" s="586">
        <v>0</v>
      </c>
      <c r="BX132" s="586">
        <v>0</v>
      </c>
      <c r="BY132" s="586">
        <v>0</v>
      </c>
      <c r="BZ132" s="586">
        <v>0</v>
      </c>
      <c r="CA132" s="586">
        <v>0</v>
      </c>
      <c r="CB132" s="586">
        <v>0</v>
      </c>
      <c r="CC132" s="586">
        <v>0</v>
      </c>
      <c r="CD132" s="586">
        <v>0</v>
      </c>
      <c r="CE132" s="586">
        <v>582</v>
      </c>
      <c r="CF132" s="586">
        <v>0</v>
      </c>
      <c r="CG132" s="586">
        <v>0</v>
      </c>
      <c r="CH132" s="586">
        <v>0</v>
      </c>
      <c r="CI132" s="586">
        <v>0</v>
      </c>
      <c r="CJ132" s="586">
        <v>0</v>
      </c>
      <c r="CK132" s="586">
        <v>0</v>
      </c>
      <c r="CL132" s="586">
        <v>0</v>
      </c>
      <c r="CM132" s="586">
        <v>0</v>
      </c>
      <c r="CN132" s="586">
        <v>0</v>
      </c>
      <c r="CO132" s="586">
        <v>0</v>
      </c>
      <c r="CP132" s="586">
        <v>0</v>
      </c>
      <c r="CQ132" s="586">
        <v>0</v>
      </c>
      <c r="CR132" s="586">
        <v>0</v>
      </c>
      <c r="CS132" s="586">
        <v>0</v>
      </c>
      <c r="CT132" s="586">
        <v>0</v>
      </c>
      <c r="CU132" s="586">
        <v>0</v>
      </c>
      <c r="CV132" s="586">
        <v>0</v>
      </c>
      <c r="CW132" s="586">
        <v>0</v>
      </c>
      <c r="CX132" s="586">
        <v>0</v>
      </c>
      <c r="CY132" s="586">
        <v>0</v>
      </c>
      <c r="CZ132" s="586">
        <v>0</v>
      </c>
      <c r="DA132" s="586">
        <v>0</v>
      </c>
      <c r="DB132" s="586">
        <v>0</v>
      </c>
      <c r="DC132" s="586">
        <v>0</v>
      </c>
      <c r="DD132" s="586">
        <v>0</v>
      </c>
      <c r="DE132" s="586">
        <v>0</v>
      </c>
      <c r="DF132" s="586">
        <v>0</v>
      </c>
      <c r="DG132" s="586">
        <v>0</v>
      </c>
      <c r="DH132" s="586">
        <v>0</v>
      </c>
      <c r="DI132" s="586">
        <v>0</v>
      </c>
      <c r="DJ132" s="586">
        <v>0</v>
      </c>
      <c r="DK132" s="586">
        <v>0</v>
      </c>
      <c r="DL132" s="586">
        <v>638</v>
      </c>
      <c r="DM132" s="586">
        <v>0</v>
      </c>
      <c r="DN132" s="586">
        <v>0</v>
      </c>
      <c r="DO132" s="586">
        <v>0</v>
      </c>
      <c r="DP132" s="586">
        <v>0</v>
      </c>
      <c r="DQ132" s="586">
        <v>0</v>
      </c>
      <c r="DR132" s="587">
        <v>1938</v>
      </c>
      <c r="DS132" s="587">
        <v>1444</v>
      </c>
      <c r="DT132" s="587">
        <v>379</v>
      </c>
      <c r="DU132" s="587">
        <v>16971</v>
      </c>
      <c r="DV132" s="587">
        <v>16301</v>
      </c>
      <c r="DW132" s="587">
        <v>6719</v>
      </c>
      <c r="DX132" s="587">
        <v>0</v>
      </c>
      <c r="DY132" s="587">
        <v>0</v>
      </c>
      <c r="DZ132" s="587"/>
      <c r="EA132" s="587"/>
      <c r="EB132" s="587"/>
      <c r="EC132" s="587"/>
      <c r="ED132" s="587"/>
      <c r="EE132" s="587"/>
      <c r="EF132" s="587"/>
      <c r="EG132" s="587"/>
      <c r="EH132" s="587"/>
      <c r="EI132" s="587"/>
    </row>
    <row r="133" spans="1:139">
      <c r="A133" s="583" t="s">
        <v>2325</v>
      </c>
      <c r="B133" s="586">
        <v>0</v>
      </c>
      <c r="C133" s="586">
        <v>0</v>
      </c>
      <c r="D133" s="586">
        <v>0</v>
      </c>
      <c r="E133" s="586">
        <v>0</v>
      </c>
      <c r="F133" s="586">
        <v>0</v>
      </c>
      <c r="G133" s="586">
        <v>0</v>
      </c>
      <c r="H133" s="586">
        <v>0</v>
      </c>
      <c r="I133" s="586">
        <v>0</v>
      </c>
      <c r="J133" s="586">
        <v>0</v>
      </c>
      <c r="K133" s="586">
        <v>0</v>
      </c>
      <c r="L133" s="586">
        <v>0</v>
      </c>
      <c r="M133" s="586">
        <v>0</v>
      </c>
      <c r="N133" s="586">
        <v>0</v>
      </c>
      <c r="O133" s="586">
        <v>0</v>
      </c>
      <c r="P133" s="586">
        <v>0</v>
      </c>
      <c r="Q133" s="586">
        <v>0</v>
      </c>
      <c r="R133" s="586">
        <v>0</v>
      </c>
      <c r="S133" s="586">
        <v>0</v>
      </c>
      <c r="T133" s="586">
        <v>0</v>
      </c>
      <c r="U133" s="586">
        <v>0</v>
      </c>
      <c r="V133" s="586">
        <v>0</v>
      </c>
      <c r="W133" s="586">
        <v>0</v>
      </c>
      <c r="X133" s="586">
        <v>0</v>
      </c>
      <c r="Y133" s="586">
        <v>0</v>
      </c>
      <c r="Z133" s="586">
        <v>0</v>
      </c>
      <c r="AA133" s="586">
        <v>0</v>
      </c>
      <c r="AB133" s="586">
        <v>0</v>
      </c>
      <c r="AC133" s="586">
        <v>0</v>
      </c>
      <c r="AD133" s="586">
        <v>0</v>
      </c>
      <c r="AE133" s="586">
        <v>0</v>
      </c>
      <c r="AF133" s="586">
        <v>0</v>
      </c>
      <c r="AG133" s="586">
        <v>0</v>
      </c>
      <c r="AH133" s="586">
        <v>0</v>
      </c>
      <c r="AI133" s="586">
        <v>0</v>
      </c>
      <c r="AJ133" s="586">
        <v>0</v>
      </c>
      <c r="AK133" s="586">
        <v>0</v>
      </c>
      <c r="AL133" s="586">
        <v>0</v>
      </c>
      <c r="AM133" s="586">
        <v>0</v>
      </c>
      <c r="AN133" s="586">
        <v>0</v>
      </c>
      <c r="AO133" s="586">
        <v>12498</v>
      </c>
      <c r="AP133" s="586">
        <v>1400</v>
      </c>
      <c r="AQ133" s="586">
        <v>0</v>
      </c>
      <c r="AR133" s="586">
        <v>0</v>
      </c>
      <c r="AS133" s="586">
        <v>0</v>
      </c>
      <c r="AT133" s="586">
        <v>0</v>
      </c>
      <c r="AU133" s="586">
        <v>530</v>
      </c>
      <c r="AV133" s="586">
        <v>0</v>
      </c>
      <c r="AW133" s="586">
        <v>0</v>
      </c>
      <c r="AX133" s="586">
        <v>20</v>
      </c>
      <c r="AY133" s="586">
        <v>0</v>
      </c>
      <c r="AZ133" s="586">
        <v>0</v>
      </c>
      <c r="BA133" s="586">
        <v>1100</v>
      </c>
      <c r="BB133" s="586">
        <v>0</v>
      </c>
      <c r="BC133" s="586">
        <v>0</v>
      </c>
      <c r="BD133" s="586">
        <v>0</v>
      </c>
      <c r="BE133" s="586">
        <v>0</v>
      </c>
      <c r="BF133" s="586">
        <v>0</v>
      </c>
      <c r="BG133" s="586">
        <v>0</v>
      </c>
      <c r="BH133" s="586">
        <v>0</v>
      </c>
      <c r="BI133" s="586">
        <v>0</v>
      </c>
      <c r="BJ133" s="586">
        <v>1029</v>
      </c>
      <c r="BK133" s="586">
        <v>0</v>
      </c>
      <c r="BL133" s="586">
        <v>0</v>
      </c>
      <c r="BM133" s="586">
        <v>0</v>
      </c>
      <c r="BN133" s="586">
        <v>0</v>
      </c>
      <c r="BO133" s="586">
        <v>0</v>
      </c>
      <c r="BP133" s="586">
        <v>0</v>
      </c>
      <c r="BQ133" s="586">
        <v>0</v>
      </c>
      <c r="BR133" s="586">
        <v>0</v>
      </c>
      <c r="BS133" s="586">
        <v>0</v>
      </c>
      <c r="BT133" s="586">
        <v>0</v>
      </c>
      <c r="BU133" s="586">
        <v>0</v>
      </c>
      <c r="BV133" s="586">
        <v>0</v>
      </c>
      <c r="BW133" s="586">
        <v>0</v>
      </c>
      <c r="BX133" s="586">
        <v>0</v>
      </c>
      <c r="BY133" s="586">
        <v>0</v>
      </c>
      <c r="BZ133" s="586">
        <v>0</v>
      </c>
      <c r="CA133" s="586">
        <v>0</v>
      </c>
      <c r="CB133" s="586">
        <v>0</v>
      </c>
      <c r="CC133" s="586">
        <v>0</v>
      </c>
      <c r="CD133" s="586">
        <v>0</v>
      </c>
      <c r="CE133" s="586">
        <v>0</v>
      </c>
      <c r="CF133" s="586">
        <v>0</v>
      </c>
      <c r="CG133" s="586">
        <v>0</v>
      </c>
      <c r="CH133" s="586">
        <v>0</v>
      </c>
      <c r="CI133" s="586">
        <v>0</v>
      </c>
      <c r="CJ133" s="586">
        <v>0</v>
      </c>
      <c r="CK133" s="586">
        <v>0</v>
      </c>
      <c r="CL133" s="586">
        <v>0</v>
      </c>
      <c r="CM133" s="586">
        <v>0</v>
      </c>
      <c r="CN133" s="586">
        <v>0</v>
      </c>
      <c r="CO133" s="586">
        <v>0</v>
      </c>
      <c r="CP133" s="586">
        <v>0</v>
      </c>
      <c r="CQ133" s="586">
        <v>0</v>
      </c>
      <c r="CR133" s="586">
        <v>0</v>
      </c>
      <c r="CS133" s="586">
        <v>0</v>
      </c>
      <c r="CT133" s="586">
        <v>0</v>
      </c>
      <c r="CU133" s="586">
        <v>0</v>
      </c>
      <c r="CV133" s="586">
        <v>0</v>
      </c>
      <c r="CW133" s="586">
        <v>0</v>
      </c>
      <c r="CX133" s="586">
        <v>0</v>
      </c>
      <c r="CY133" s="586">
        <v>0</v>
      </c>
      <c r="CZ133" s="586">
        <v>550</v>
      </c>
      <c r="DA133" s="586">
        <v>0</v>
      </c>
      <c r="DB133" s="586">
        <v>0</v>
      </c>
      <c r="DC133" s="586">
        <v>0</v>
      </c>
      <c r="DD133" s="586">
        <v>0</v>
      </c>
      <c r="DE133" s="586">
        <v>0</v>
      </c>
      <c r="DF133" s="586">
        <v>0</v>
      </c>
      <c r="DG133" s="586">
        <v>0</v>
      </c>
      <c r="DH133" s="586">
        <v>0</v>
      </c>
      <c r="DI133" s="586">
        <v>185</v>
      </c>
      <c r="DJ133" s="586">
        <v>0</v>
      </c>
      <c r="DK133" s="586">
        <v>0</v>
      </c>
      <c r="DL133" s="586">
        <v>125</v>
      </c>
      <c r="DM133" s="586">
        <v>4750</v>
      </c>
      <c r="DN133" s="586">
        <v>0</v>
      </c>
      <c r="DO133" s="586">
        <v>21686</v>
      </c>
      <c r="DP133" s="586">
        <v>0</v>
      </c>
      <c r="DQ133" s="586">
        <v>0</v>
      </c>
      <c r="DR133" s="587">
        <v>18037</v>
      </c>
      <c r="DS133" s="587">
        <v>4306</v>
      </c>
      <c r="DT133" s="587">
        <v>6721</v>
      </c>
      <c r="DU133" s="587">
        <v>14809</v>
      </c>
      <c r="DV133" s="587">
        <v>12985</v>
      </c>
      <c r="DW133" s="587">
        <v>4800</v>
      </c>
      <c r="DX133" s="587">
        <v>0</v>
      </c>
      <c r="DY133" s="587">
        <v>0</v>
      </c>
      <c r="DZ133" s="587"/>
      <c r="EA133" s="587"/>
      <c r="EB133" s="587"/>
      <c r="EC133" s="587"/>
      <c r="ED133" s="587"/>
      <c r="EE133" s="587"/>
      <c r="EF133" s="587"/>
      <c r="EG133" s="587"/>
      <c r="EH133" s="587"/>
      <c r="EI133" s="587"/>
    </row>
    <row r="134" spans="1:139">
      <c r="A134" s="583" t="s">
        <v>2951</v>
      </c>
      <c r="B134" s="586">
        <v>0</v>
      </c>
      <c r="C134" s="586">
        <v>0</v>
      </c>
      <c r="D134" s="586">
        <v>0</v>
      </c>
      <c r="E134" s="586">
        <v>0</v>
      </c>
      <c r="F134" s="586">
        <v>0</v>
      </c>
      <c r="G134" s="586">
        <v>0</v>
      </c>
      <c r="H134" s="586">
        <v>0</v>
      </c>
      <c r="I134" s="586">
        <v>0</v>
      </c>
      <c r="J134" s="586">
        <v>0</v>
      </c>
      <c r="K134" s="586">
        <v>0</v>
      </c>
      <c r="L134" s="586">
        <v>0</v>
      </c>
      <c r="M134" s="586">
        <v>0</v>
      </c>
      <c r="N134" s="586">
        <v>0</v>
      </c>
      <c r="O134" s="586">
        <v>0</v>
      </c>
      <c r="P134" s="586">
        <v>0</v>
      </c>
      <c r="Q134" s="586">
        <v>0</v>
      </c>
      <c r="R134" s="586">
        <v>0</v>
      </c>
      <c r="S134" s="586">
        <v>0</v>
      </c>
      <c r="T134" s="586">
        <v>0</v>
      </c>
      <c r="U134" s="586">
        <v>0</v>
      </c>
      <c r="V134" s="586">
        <v>0</v>
      </c>
      <c r="W134" s="586">
        <v>0</v>
      </c>
      <c r="X134" s="586">
        <v>0</v>
      </c>
      <c r="Y134" s="586">
        <v>0</v>
      </c>
      <c r="Z134" s="586">
        <v>0</v>
      </c>
      <c r="AA134" s="586">
        <v>0</v>
      </c>
      <c r="AB134" s="586">
        <v>0</v>
      </c>
      <c r="AC134" s="586">
        <v>0</v>
      </c>
      <c r="AD134" s="586">
        <v>0</v>
      </c>
      <c r="AE134" s="586">
        <v>0</v>
      </c>
      <c r="AF134" s="586">
        <v>0</v>
      </c>
      <c r="AG134" s="586">
        <v>0</v>
      </c>
      <c r="AH134" s="586">
        <v>0</v>
      </c>
      <c r="AI134" s="586">
        <v>0</v>
      </c>
      <c r="AJ134" s="586">
        <v>0</v>
      </c>
      <c r="AK134" s="586">
        <v>0</v>
      </c>
      <c r="AL134" s="586">
        <v>0</v>
      </c>
      <c r="AM134" s="586">
        <v>0</v>
      </c>
      <c r="AN134" s="586">
        <v>0</v>
      </c>
      <c r="AO134" s="586">
        <v>7800</v>
      </c>
      <c r="AP134" s="586">
        <v>2725</v>
      </c>
      <c r="AQ134" s="586">
        <v>0</v>
      </c>
      <c r="AR134" s="586">
        <v>0</v>
      </c>
      <c r="AS134" s="586">
        <v>0</v>
      </c>
      <c r="AT134" s="586">
        <v>0</v>
      </c>
      <c r="AU134" s="586">
        <v>181</v>
      </c>
      <c r="AV134" s="586">
        <v>0</v>
      </c>
      <c r="AW134" s="586">
        <v>0</v>
      </c>
      <c r="AX134" s="586">
        <v>0</v>
      </c>
      <c r="AY134" s="586">
        <v>0</v>
      </c>
      <c r="AZ134" s="586">
        <v>0</v>
      </c>
      <c r="BA134" s="586">
        <v>0</v>
      </c>
      <c r="BB134" s="586">
        <v>0</v>
      </c>
      <c r="BC134" s="586">
        <v>0</v>
      </c>
      <c r="BD134" s="586">
        <v>0</v>
      </c>
      <c r="BE134" s="586">
        <v>0</v>
      </c>
      <c r="BF134" s="586">
        <v>0</v>
      </c>
      <c r="BG134" s="586">
        <v>0</v>
      </c>
      <c r="BH134" s="586">
        <v>0</v>
      </c>
      <c r="BI134" s="586">
        <v>0</v>
      </c>
      <c r="BJ134" s="586">
        <v>0</v>
      </c>
      <c r="BK134" s="586">
        <v>0</v>
      </c>
      <c r="BL134" s="586">
        <v>0</v>
      </c>
      <c r="BM134" s="586">
        <v>0</v>
      </c>
      <c r="BN134" s="586">
        <v>0</v>
      </c>
      <c r="BO134" s="586">
        <v>0</v>
      </c>
      <c r="BP134" s="586">
        <v>0</v>
      </c>
      <c r="BQ134" s="586">
        <v>0</v>
      </c>
      <c r="BR134" s="586">
        <v>0</v>
      </c>
      <c r="BS134" s="586">
        <v>0</v>
      </c>
      <c r="BT134" s="586">
        <v>0</v>
      </c>
      <c r="BU134" s="586">
        <v>0</v>
      </c>
      <c r="BV134" s="586">
        <v>0</v>
      </c>
      <c r="BW134" s="586">
        <v>0</v>
      </c>
      <c r="BX134" s="586">
        <v>0</v>
      </c>
      <c r="BY134" s="586">
        <v>0</v>
      </c>
      <c r="BZ134" s="586">
        <v>0</v>
      </c>
      <c r="CA134" s="586">
        <v>0</v>
      </c>
      <c r="CB134" s="586">
        <v>0</v>
      </c>
      <c r="CC134" s="586">
        <v>0</v>
      </c>
      <c r="CD134" s="586">
        <v>0</v>
      </c>
      <c r="CE134" s="586">
        <v>0</v>
      </c>
      <c r="CF134" s="586">
        <v>0</v>
      </c>
      <c r="CG134" s="586">
        <v>0</v>
      </c>
      <c r="CH134" s="586">
        <v>0</v>
      </c>
      <c r="CI134" s="586">
        <v>0</v>
      </c>
      <c r="CJ134" s="586">
        <v>0</v>
      </c>
      <c r="CK134" s="586">
        <v>0</v>
      </c>
      <c r="CL134" s="586">
        <v>0</v>
      </c>
      <c r="CM134" s="586">
        <v>0</v>
      </c>
      <c r="CN134" s="586">
        <v>0</v>
      </c>
      <c r="CO134" s="586">
        <v>0</v>
      </c>
      <c r="CP134" s="586">
        <v>0</v>
      </c>
      <c r="CQ134" s="586">
        <v>0</v>
      </c>
      <c r="CR134" s="586">
        <v>0</v>
      </c>
      <c r="CS134" s="586">
        <v>0</v>
      </c>
      <c r="CT134" s="586">
        <v>0</v>
      </c>
      <c r="CU134" s="586">
        <v>0</v>
      </c>
      <c r="CV134" s="586">
        <v>0</v>
      </c>
      <c r="CW134" s="586">
        <v>0</v>
      </c>
      <c r="CX134" s="586">
        <v>0</v>
      </c>
      <c r="CY134" s="586">
        <v>0</v>
      </c>
      <c r="CZ134" s="586">
        <v>100</v>
      </c>
      <c r="DA134" s="586">
        <v>0</v>
      </c>
      <c r="DB134" s="586">
        <v>0</v>
      </c>
      <c r="DC134" s="586">
        <v>0</v>
      </c>
      <c r="DD134" s="586">
        <v>0</v>
      </c>
      <c r="DE134" s="586">
        <v>0</v>
      </c>
      <c r="DF134" s="586">
        <v>0</v>
      </c>
      <c r="DG134" s="586">
        <v>0</v>
      </c>
      <c r="DH134" s="586">
        <v>0</v>
      </c>
      <c r="DI134" s="586">
        <v>110</v>
      </c>
      <c r="DJ134" s="586">
        <v>0</v>
      </c>
      <c r="DK134" s="586">
        <v>0</v>
      </c>
      <c r="DL134" s="586">
        <v>10891</v>
      </c>
      <c r="DM134" s="586">
        <v>0</v>
      </c>
      <c r="DN134" s="586">
        <v>0</v>
      </c>
      <c r="DO134" s="586">
        <v>0</v>
      </c>
      <c r="DP134" s="586">
        <v>0</v>
      </c>
      <c r="DQ134" s="586">
        <v>0</v>
      </c>
      <c r="DR134" s="587">
        <v>13616</v>
      </c>
      <c r="DS134" s="587">
        <v>0</v>
      </c>
      <c r="DT134" s="587">
        <v>391</v>
      </c>
      <c r="DU134" s="587">
        <v>7800</v>
      </c>
      <c r="DV134" s="587">
        <v>6241</v>
      </c>
      <c r="DW134" s="587">
        <v>3000</v>
      </c>
      <c r="DX134" s="587">
        <v>0</v>
      </c>
      <c r="DY134" s="587">
        <v>360</v>
      </c>
      <c r="DZ134" s="587"/>
      <c r="EA134" s="587"/>
      <c r="EB134" s="587"/>
      <c r="EC134" s="587"/>
      <c r="ED134" s="587"/>
      <c r="EE134" s="587"/>
      <c r="EF134" s="587"/>
      <c r="EG134" s="587"/>
      <c r="EH134" s="587"/>
      <c r="EI134" s="587"/>
    </row>
    <row r="135" spans="1:139">
      <c r="A135" s="583" t="s">
        <v>2987</v>
      </c>
      <c r="B135" s="586">
        <v>0</v>
      </c>
      <c r="C135" s="586">
        <v>0</v>
      </c>
      <c r="D135" s="586">
        <v>0</v>
      </c>
      <c r="E135" s="586">
        <v>0</v>
      </c>
      <c r="F135" s="586">
        <v>0</v>
      </c>
      <c r="G135" s="586">
        <v>0</v>
      </c>
      <c r="H135" s="586">
        <v>0</v>
      </c>
      <c r="I135" s="586">
        <v>0</v>
      </c>
      <c r="J135" s="586">
        <v>0</v>
      </c>
      <c r="K135" s="586">
        <v>0</v>
      </c>
      <c r="L135" s="586">
        <v>0</v>
      </c>
      <c r="M135" s="586">
        <v>0</v>
      </c>
      <c r="N135" s="586">
        <v>0</v>
      </c>
      <c r="O135" s="586">
        <v>0</v>
      </c>
      <c r="P135" s="586">
        <v>0</v>
      </c>
      <c r="Q135" s="586">
        <v>5296</v>
      </c>
      <c r="R135" s="586">
        <v>0</v>
      </c>
      <c r="S135" s="586">
        <v>0</v>
      </c>
      <c r="T135" s="586">
        <v>0</v>
      </c>
      <c r="U135" s="586">
        <v>0</v>
      </c>
      <c r="V135" s="586">
        <v>0</v>
      </c>
      <c r="W135" s="586">
        <v>0</v>
      </c>
      <c r="X135" s="586">
        <v>0</v>
      </c>
      <c r="Y135" s="586">
        <v>0</v>
      </c>
      <c r="Z135" s="586">
        <v>0</v>
      </c>
      <c r="AA135" s="586">
        <v>0</v>
      </c>
      <c r="AB135" s="586">
        <v>0</v>
      </c>
      <c r="AC135" s="586">
        <v>1712</v>
      </c>
      <c r="AD135" s="586">
        <v>0</v>
      </c>
      <c r="AE135" s="586">
        <v>0</v>
      </c>
      <c r="AF135" s="586">
        <v>0</v>
      </c>
      <c r="AG135" s="586">
        <v>0</v>
      </c>
      <c r="AH135" s="586">
        <v>0</v>
      </c>
      <c r="AI135" s="586">
        <v>0</v>
      </c>
      <c r="AJ135" s="586">
        <v>0</v>
      </c>
      <c r="AK135" s="586">
        <v>0</v>
      </c>
      <c r="AL135" s="586">
        <v>0</v>
      </c>
      <c r="AM135" s="586">
        <v>0</v>
      </c>
      <c r="AN135" s="586">
        <v>0</v>
      </c>
      <c r="AO135" s="586">
        <v>70867</v>
      </c>
      <c r="AP135" s="586">
        <v>3700</v>
      </c>
      <c r="AQ135" s="586">
        <v>309</v>
      </c>
      <c r="AR135" s="586">
        <v>162</v>
      </c>
      <c r="AS135" s="586">
        <v>0</v>
      </c>
      <c r="AT135" s="586">
        <v>0</v>
      </c>
      <c r="AU135" s="586">
        <v>356</v>
      </c>
      <c r="AV135" s="586">
        <v>0</v>
      </c>
      <c r="AW135" s="586">
        <v>0</v>
      </c>
      <c r="AX135" s="586">
        <v>155</v>
      </c>
      <c r="AY135" s="586">
        <v>0</v>
      </c>
      <c r="AZ135" s="586">
        <v>0</v>
      </c>
      <c r="BA135" s="586">
        <v>121</v>
      </c>
      <c r="BB135" s="586">
        <v>0</v>
      </c>
      <c r="BC135" s="586">
        <v>0</v>
      </c>
      <c r="BD135" s="586">
        <v>0</v>
      </c>
      <c r="BE135" s="586">
        <v>0</v>
      </c>
      <c r="BF135" s="586">
        <v>0</v>
      </c>
      <c r="BG135" s="586">
        <v>63</v>
      </c>
      <c r="BH135" s="586">
        <v>0</v>
      </c>
      <c r="BI135" s="586">
        <v>0</v>
      </c>
      <c r="BJ135" s="586">
        <v>1975</v>
      </c>
      <c r="BK135" s="586">
        <v>0</v>
      </c>
      <c r="BL135" s="586">
        <v>0</v>
      </c>
      <c r="BM135" s="586">
        <v>35</v>
      </c>
      <c r="BN135" s="586">
        <v>0</v>
      </c>
      <c r="BO135" s="586">
        <v>0</v>
      </c>
      <c r="BP135" s="586">
        <v>0</v>
      </c>
      <c r="BQ135" s="586">
        <v>0</v>
      </c>
      <c r="BR135" s="586">
        <v>0</v>
      </c>
      <c r="BS135" s="586">
        <v>0</v>
      </c>
      <c r="BT135" s="586">
        <v>0</v>
      </c>
      <c r="BU135" s="586">
        <v>0</v>
      </c>
      <c r="BV135" s="586">
        <v>122</v>
      </c>
      <c r="BW135" s="586">
        <v>0</v>
      </c>
      <c r="BX135" s="586">
        <v>0</v>
      </c>
      <c r="BY135" s="586">
        <v>0</v>
      </c>
      <c r="BZ135" s="586">
        <v>0</v>
      </c>
      <c r="CA135" s="586">
        <v>0</v>
      </c>
      <c r="CB135" s="586">
        <v>147</v>
      </c>
      <c r="CC135" s="586">
        <v>0</v>
      </c>
      <c r="CD135" s="586">
        <v>0</v>
      </c>
      <c r="CE135" s="586">
        <v>516</v>
      </c>
      <c r="CF135" s="586">
        <v>0</v>
      </c>
      <c r="CG135" s="586">
        <v>0</v>
      </c>
      <c r="CH135" s="586">
        <v>117</v>
      </c>
      <c r="CI135" s="586">
        <v>0</v>
      </c>
      <c r="CJ135" s="586">
        <v>0</v>
      </c>
      <c r="CK135" s="586">
        <v>0</v>
      </c>
      <c r="CL135" s="586">
        <v>0</v>
      </c>
      <c r="CM135" s="586">
        <v>0</v>
      </c>
      <c r="CN135" s="586">
        <v>500</v>
      </c>
      <c r="CO135" s="586">
        <v>0</v>
      </c>
      <c r="CP135" s="586">
        <v>0</v>
      </c>
      <c r="CQ135" s="586">
        <v>0</v>
      </c>
      <c r="CR135" s="586">
        <v>0</v>
      </c>
      <c r="CS135" s="586">
        <v>0</v>
      </c>
      <c r="CT135" s="586">
        <v>0</v>
      </c>
      <c r="CU135" s="586">
        <v>0</v>
      </c>
      <c r="CV135" s="586">
        <v>0</v>
      </c>
      <c r="CW135" s="586">
        <v>1128</v>
      </c>
      <c r="CX135" s="586">
        <v>0</v>
      </c>
      <c r="CY135" s="586">
        <v>0</v>
      </c>
      <c r="CZ135" s="586">
        <v>0</v>
      </c>
      <c r="DA135" s="586">
        <v>0</v>
      </c>
      <c r="DB135" s="586">
        <v>0</v>
      </c>
      <c r="DC135" s="586">
        <v>0</v>
      </c>
      <c r="DD135" s="586">
        <v>0</v>
      </c>
      <c r="DE135" s="586">
        <v>0</v>
      </c>
      <c r="DF135" s="586">
        <v>0</v>
      </c>
      <c r="DG135" s="586">
        <v>0</v>
      </c>
      <c r="DH135" s="586">
        <v>0</v>
      </c>
      <c r="DI135" s="586">
        <v>812</v>
      </c>
      <c r="DJ135" s="586">
        <v>0</v>
      </c>
      <c r="DK135" s="586">
        <v>1000</v>
      </c>
      <c r="DL135" s="586">
        <v>0</v>
      </c>
      <c r="DM135" s="586">
        <v>0</v>
      </c>
      <c r="DN135" s="586">
        <v>0</v>
      </c>
      <c r="DO135" s="586">
        <v>0</v>
      </c>
      <c r="DP135" s="586">
        <v>0</v>
      </c>
      <c r="DQ135" s="586">
        <v>0</v>
      </c>
      <c r="DR135" s="587">
        <v>28609</v>
      </c>
      <c r="DS135" s="587">
        <v>1051</v>
      </c>
      <c r="DT135" s="587">
        <v>11912</v>
      </c>
      <c r="DU135" s="587">
        <v>46212</v>
      </c>
      <c r="DV135" s="587">
        <v>43332</v>
      </c>
      <c r="DW135" s="587">
        <v>42952</v>
      </c>
      <c r="DX135" s="587">
        <v>-371</v>
      </c>
      <c r="DY135" s="587">
        <v>0</v>
      </c>
      <c r="DZ135" s="587"/>
      <c r="EA135" s="587"/>
      <c r="EB135" s="587"/>
      <c r="EC135" s="587"/>
      <c r="ED135" s="587"/>
      <c r="EE135" s="587"/>
      <c r="EF135" s="587"/>
      <c r="EG135" s="587"/>
      <c r="EH135" s="587"/>
      <c r="EI135" s="587"/>
    </row>
    <row r="136" spans="1:139">
      <c r="A136" s="583" t="s">
        <v>2999</v>
      </c>
      <c r="B136" s="586">
        <v>0</v>
      </c>
      <c r="C136" s="586">
        <v>0</v>
      </c>
      <c r="D136" s="586">
        <v>0</v>
      </c>
      <c r="E136" s="586">
        <v>0</v>
      </c>
      <c r="F136" s="586">
        <v>0</v>
      </c>
      <c r="G136" s="586">
        <v>0</v>
      </c>
      <c r="H136" s="586">
        <v>0</v>
      </c>
      <c r="I136" s="586">
        <v>0</v>
      </c>
      <c r="J136" s="586">
        <v>0</v>
      </c>
      <c r="K136" s="586">
        <v>0</v>
      </c>
      <c r="L136" s="586">
        <v>0</v>
      </c>
      <c r="M136" s="586">
        <v>0</v>
      </c>
      <c r="N136" s="586">
        <v>0</v>
      </c>
      <c r="O136" s="586">
        <v>0</v>
      </c>
      <c r="P136" s="586">
        <v>0</v>
      </c>
      <c r="Q136" s="586">
        <v>30</v>
      </c>
      <c r="R136" s="586">
        <v>0</v>
      </c>
      <c r="S136" s="586">
        <v>0</v>
      </c>
      <c r="T136" s="586">
        <v>0</v>
      </c>
      <c r="U136" s="586">
        <v>0</v>
      </c>
      <c r="V136" s="586">
        <v>0</v>
      </c>
      <c r="W136" s="586">
        <v>0</v>
      </c>
      <c r="X136" s="586">
        <v>0</v>
      </c>
      <c r="Y136" s="586">
        <v>0</v>
      </c>
      <c r="Z136" s="586">
        <v>0</v>
      </c>
      <c r="AA136" s="586">
        <v>0</v>
      </c>
      <c r="AB136" s="586">
        <v>0</v>
      </c>
      <c r="AC136" s="586">
        <v>0</v>
      </c>
      <c r="AD136" s="586">
        <v>0</v>
      </c>
      <c r="AE136" s="586">
        <v>0</v>
      </c>
      <c r="AF136" s="586">
        <v>0</v>
      </c>
      <c r="AG136" s="586">
        <v>0</v>
      </c>
      <c r="AH136" s="586">
        <v>0</v>
      </c>
      <c r="AI136" s="586">
        <v>0</v>
      </c>
      <c r="AJ136" s="586">
        <v>0</v>
      </c>
      <c r="AK136" s="586">
        <v>0</v>
      </c>
      <c r="AL136" s="586">
        <v>0</v>
      </c>
      <c r="AM136" s="586">
        <v>0</v>
      </c>
      <c r="AN136" s="586">
        <v>0</v>
      </c>
      <c r="AO136" s="586">
        <v>3800</v>
      </c>
      <c r="AP136" s="586">
        <v>1360</v>
      </c>
      <c r="AQ136" s="586">
        <v>0</v>
      </c>
      <c r="AR136" s="586">
        <v>0</v>
      </c>
      <c r="AS136" s="586">
        <v>0</v>
      </c>
      <c r="AT136" s="586">
        <v>0</v>
      </c>
      <c r="AU136" s="586">
        <v>1030</v>
      </c>
      <c r="AV136" s="586">
        <v>0</v>
      </c>
      <c r="AW136" s="586">
        <v>0</v>
      </c>
      <c r="AX136" s="586">
        <v>1202</v>
      </c>
      <c r="AY136" s="586">
        <v>0</v>
      </c>
      <c r="AZ136" s="586">
        <v>0</v>
      </c>
      <c r="BA136" s="586">
        <v>0</v>
      </c>
      <c r="BB136" s="586">
        <v>0</v>
      </c>
      <c r="BC136" s="586">
        <v>0</v>
      </c>
      <c r="BD136" s="586">
        <v>0</v>
      </c>
      <c r="BE136" s="586">
        <v>0</v>
      </c>
      <c r="BF136" s="586">
        <v>0</v>
      </c>
      <c r="BG136" s="586">
        <v>43</v>
      </c>
      <c r="BH136" s="586">
        <v>0</v>
      </c>
      <c r="BI136" s="586">
        <v>0</v>
      </c>
      <c r="BJ136" s="586">
        <v>0</v>
      </c>
      <c r="BK136" s="586">
        <v>0</v>
      </c>
      <c r="BL136" s="586">
        <v>0</v>
      </c>
      <c r="BM136" s="586">
        <v>125</v>
      </c>
      <c r="BN136" s="586">
        <v>0</v>
      </c>
      <c r="BO136" s="586">
        <v>0</v>
      </c>
      <c r="BP136" s="586">
        <v>25</v>
      </c>
      <c r="BQ136" s="586">
        <v>116</v>
      </c>
      <c r="BR136" s="586">
        <v>0</v>
      </c>
      <c r="BS136" s="586">
        <v>0</v>
      </c>
      <c r="BT136" s="586">
        <v>0</v>
      </c>
      <c r="BU136" s="586">
        <v>0</v>
      </c>
      <c r="BV136" s="586">
        <v>0</v>
      </c>
      <c r="BW136" s="586">
        <v>0</v>
      </c>
      <c r="BX136" s="586">
        <v>0</v>
      </c>
      <c r="BY136" s="586">
        <v>0</v>
      </c>
      <c r="BZ136" s="586">
        <v>0</v>
      </c>
      <c r="CA136" s="586">
        <v>0</v>
      </c>
      <c r="CB136" s="586">
        <v>0</v>
      </c>
      <c r="CC136" s="586">
        <v>0</v>
      </c>
      <c r="CD136" s="586">
        <v>0</v>
      </c>
      <c r="CE136" s="586">
        <v>61</v>
      </c>
      <c r="CF136" s="586">
        <v>30</v>
      </c>
      <c r="CG136" s="586">
        <v>0</v>
      </c>
      <c r="CH136" s="586">
        <v>0</v>
      </c>
      <c r="CI136" s="586">
        <v>0</v>
      </c>
      <c r="CJ136" s="586">
        <v>0</v>
      </c>
      <c r="CK136" s="586">
        <v>0</v>
      </c>
      <c r="CL136" s="586">
        <v>0</v>
      </c>
      <c r="CM136" s="586">
        <v>0</v>
      </c>
      <c r="CN136" s="586">
        <v>68</v>
      </c>
      <c r="CO136" s="586">
        <v>0</v>
      </c>
      <c r="CP136" s="586">
        <v>0</v>
      </c>
      <c r="CQ136" s="586">
        <v>0</v>
      </c>
      <c r="CR136" s="586">
        <v>0</v>
      </c>
      <c r="CS136" s="586">
        <v>0</v>
      </c>
      <c r="CT136" s="586">
        <v>1431</v>
      </c>
      <c r="CU136" s="586">
        <v>60</v>
      </c>
      <c r="CV136" s="586">
        <v>0</v>
      </c>
      <c r="CW136" s="586">
        <v>0</v>
      </c>
      <c r="CX136" s="586">
        <v>0</v>
      </c>
      <c r="CY136" s="586">
        <v>0</v>
      </c>
      <c r="CZ136" s="586">
        <v>0</v>
      </c>
      <c r="DA136" s="586">
        <v>0</v>
      </c>
      <c r="DB136" s="586">
        <v>0</v>
      </c>
      <c r="DC136" s="586">
        <v>0</v>
      </c>
      <c r="DD136" s="586">
        <v>0</v>
      </c>
      <c r="DE136" s="586">
        <v>0</v>
      </c>
      <c r="DF136" s="586">
        <v>0</v>
      </c>
      <c r="DG136" s="586">
        <v>0</v>
      </c>
      <c r="DH136" s="586">
        <v>0</v>
      </c>
      <c r="DI136" s="586">
        <v>416</v>
      </c>
      <c r="DJ136" s="586">
        <v>0</v>
      </c>
      <c r="DK136" s="586">
        <v>0</v>
      </c>
      <c r="DL136" s="586">
        <v>2550</v>
      </c>
      <c r="DM136" s="586">
        <v>0</v>
      </c>
      <c r="DN136" s="586">
        <v>0</v>
      </c>
      <c r="DO136" s="586">
        <v>0</v>
      </c>
      <c r="DP136" s="586">
        <v>0</v>
      </c>
      <c r="DQ136" s="586">
        <v>0</v>
      </c>
      <c r="DR136" s="587">
        <v>1808</v>
      </c>
      <c r="DS136" s="587">
        <v>0</v>
      </c>
      <c r="DT136" s="587">
        <v>10539</v>
      </c>
      <c r="DU136" s="587">
        <v>0</v>
      </c>
      <c r="DV136" s="587">
        <v>0</v>
      </c>
      <c r="DW136" s="587">
        <v>0</v>
      </c>
      <c r="DX136" s="587">
        <v>0</v>
      </c>
      <c r="DY136" s="587">
        <v>-6700</v>
      </c>
      <c r="DZ136" s="587"/>
      <c r="EA136" s="587"/>
      <c r="EB136" s="587"/>
      <c r="EC136" s="587"/>
      <c r="ED136" s="587"/>
      <c r="EE136" s="587"/>
      <c r="EF136" s="587"/>
      <c r="EG136" s="587"/>
      <c r="EH136" s="587"/>
      <c r="EI136" s="587"/>
    </row>
    <row r="137" spans="1:139">
      <c r="A137" s="583" t="s">
        <v>3014</v>
      </c>
      <c r="B137" s="586">
        <v>0</v>
      </c>
      <c r="C137" s="586">
        <v>0</v>
      </c>
      <c r="D137" s="586">
        <v>0</v>
      </c>
      <c r="E137" s="586">
        <v>0</v>
      </c>
      <c r="F137" s="586">
        <v>0</v>
      </c>
      <c r="G137" s="586">
        <v>0</v>
      </c>
      <c r="H137" s="586">
        <v>0</v>
      </c>
      <c r="I137" s="586">
        <v>0</v>
      </c>
      <c r="J137" s="586">
        <v>0</v>
      </c>
      <c r="K137" s="586">
        <v>0</v>
      </c>
      <c r="L137" s="586">
        <v>0</v>
      </c>
      <c r="M137" s="586">
        <v>0</v>
      </c>
      <c r="N137" s="586">
        <v>59</v>
      </c>
      <c r="O137" s="586">
        <v>0</v>
      </c>
      <c r="P137" s="586">
        <v>0</v>
      </c>
      <c r="Q137" s="586">
        <v>8844</v>
      </c>
      <c r="R137" s="586">
        <v>0</v>
      </c>
      <c r="S137" s="586">
        <v>1750</v>
      </c>
      <c r="T137" s="586">
        <v>0</v>
      </c>
      <c r="U137" s="586">
        <v>0</v>
      </c>
      <c r="V137" s="586">
        <v>0</v>
      </c>
      <c r="W137" s="586">
        <v>0</v>
      </c>
      <c r="X137" s="586">
        <v>0</v>
      </c>
      <c r="Y137" s="586">
        <v>0</v>
      </c>
      <c r="Z137" s="586">
        <v>0</v>
      </c>
      <c r="AA137" s="586">
        <v>0</v>
      </c>
      <c r="AB137" s="586">
        <v>0</v>
      </c>
      <c r="AC137" s="586">
        <v>0</v>
      </c>
      <c r="AD137" s="586">
        <v>0</v>
      </c>
      <c r="AE137" s="586">
        <v>0</v>
      </c>
      <c r="AF137" s="586">
        <v>0</v>
      </c>
      <c r="AG137" s="586">
        <v>0</v>
      </c>
      <c r="AH137" s="586">
        <v>0</v>
      </c>
      <c r="AI137" s="586">
        <v>0</v>
      </c>
      <c r="AJ137" s="586">
        <v>0</v>
      </c>
      <c r="AK137" s="586">
        <v>0</v>
      </c>
      <c r="AL137" s="586">
        <v>0</v>
      </c>
      <c r="AM137" s="586">
        <v>0</v>
      </c>
      <c r="AN137" s="586">
        <v>0</v>
      </c>
      <c r="AO137" s="586">
        <v>1981</v>
      </c>
      <c r="AP137" s="586">
        <v>3536</v>
      </c>
      <c r="AQ137" s="586">
        <v>0</v>
      </c>
      <c r="AR137" s="586">
        <v>73</v>
      </c>
      <c r="AS137" s="586">
        <v>0</v>
      </c>
      <c r="AT137" s="586">
        <v>0</v>
      </c>
      <c r="AU137" s="586">
        <v>40</v>
      </c>
      <c r="AV137" s="586">
        <v>0</v>
      </c>
      <c r="AW137" s="586">
        <v>0</v>
      </c>
      <c r="AX137" s="586">
        <v>0</v>
      </c>
      <c r="AY137" s="586">
        <v>0</v>
      </c>
      <c r="AZ137" s="586">
        <v>0</v>
      </c>
      <c r="BA137" s="586">
        <v>0</v>
      </c>
      <c r="BB137" s="586">
        <v>60</v>
      </c>
      <c r="BC137" s="586">
        <v>0</v>
      </c>
      <c r="BD137" s="586">
        <v>0</v>
      </c>
      <c r="BE137" s="586">
        <v>0</v>
      </c>
      <c r="BF137" s="586">
        <v>0</v>
      </c>
      <c r="BG137" s="586">
        <v>150</v>
      </c>
      <c r="BH137" s="586">
        <v>0</v>
      </c>
      <c r="BI137" s="586">
        <v>0</v>
      </c>
      <c r="BJ137" s="586">
        <v>0</v>
      </c>
      <c r="BK137" s="586">
        <v>0</v>
      </c>
      <c r="BL137" s="586">
        <v>0</v>
      </c>
      <c r="BM137" s="586">
        <v>100</v>
      </c>
      <c r="BN137" s="586">
        <v>0</v>
      </c>
      <c r="BO137" s="586">
        <v>0</v>
      </c>
      <c r="BP137" s="586">
        <v>0</v>
      </c>
      <c r="BQ137" s="586">
        <v>0</v>
      </c>
      <c r="BR137" s="586">
        <v>0</v>
      </c>
      <c r="BS137" s="586">
        <v>0</v>
      </c>
      <c r="BT137" s="586">
        <v>0</v>
      </c>
      <c r="BU137" s="586">
        <v>0</v>
      </c>
      <c r="BV137" s="586">
        <v>2</v>
      </c>
      <c r="BW137" s="586">
        <v>0</v>
      </c>
      <c r="BX137" s="586">
        <v>0</v>
      </c>
      <c r="BY137" s="586">
        <v>0</v>
      </c>
      <c r="BZ137" s="586">
        <v>0</v>
      </c>
      <c r="CA137" s="586">
        <v>0</v>
      </c>
      <c r="CB137" s="586">
        <v>0</v>
      </c>
      <c r="CC137" s="586">
        <v>0</v>
      </c>
      <c r="CD137" s="586">
        <v>0</v>
      </c>
      <c r="CE137" s="586">
        <v>15</v>
      </c>
      <c r="CF137" s="586">
        <v>0</v>
      </c>
      <c r="CG137" s="586">
        <v>0</v>
      </c>
      <c r="CH137" s="586">
        <v>0</v>
      </c>
      <c r="CI137" s="586">
        <v>0</v>
      </c>
      <c r="CJ137" s="586">
        <v>0</v>
      </c>
      <c r="CK137" s="586">
        <v>0</v>
      </c>
      <c r="CL137" s="586">
        <v>0</v>
      </c>
      <c r="CM137" s="586">
        <v>0</v>
      </c>
      <c r="CN137" s="586">
        <v>0</v>
      </c>
      <c r="CO137" s="586">
        <v>0</v>
      </c>
      <c r="CP137" s="586">
        <v>0</v>
      </c>
      <c r="CQ137" s="586">
        <v>0</v>
      </c>
      <c r="CR137" s="586">
        <v>0</v>
      </c>
      <c r="CS137" s="586">
        <v>0</v>
      </c>
      <c r="CT137" s="586">
        <v>0</v>
      </c>
      <c r="CU137" s="586">
        <v>0</v>
      </c>
      <c r="CV137" s="586">
        <v>0</v>
      </c>
      <c r="CW137" s="586">
        <v>650</v>
      </c>
      <c r="CX137" s="586">
        <v>0</v>
      </c>
      <c r="CY137" s="586">
        <v>0</v>
      </c>
      <c r="CZ137" s="586">
        <v>0</v>
      </c>
      <c r="DA137" s="586">
        <v>0</v>
      </c>
      <c r="DB137" s="586">
        <v>0</v>
      </c>
      <c r="DC137" s="586">
        <v>0</v>
      </c>
      <c r="DD137" s="586">
        <v>0</v>
      </c>
      <c r="DE137" s="586">
        <v>0</v>
      </c>
      <c r="DF137" s="586">
        <v>0</v>
      </c>
      <c r="DG137" s="586">
        <v>0</v>
      </c>
      <c r="DH137" s="586">
        <v>0</v>
      </c>
      <c r="DI137" s="586">
        <v>226</v>
      </c>
      <c r="DJ137" s="586">
        <v>0</v>
      </c>
      <c r="DK137" s="586">
        <v>0</v>
      </c>
      <c r="DL137" s="586">
        <v>0</v>
      </c>
      <c r="DM137" s="586">
        <v>0</v>
      </c>
      <c r="DN137" s="586">
        <v>0</v>
      </c>
      <c r="DO137" s="586">
        <v>0</v>
      </c>
      <c r="DP137" s="586">
        <v>0</v>
      </c>
      <c r="DQ137" s="586">
        <v>0</v>
      </c>
      <c r="DR137" s="587">
        <v>4111</v>
      </c>
      <c r="DS137" s="587">
        <v>1750</v>
      </c>
      <c r="DT137" s="587">
        <v>6692</v>
      </c>
      <c r="DU137" s="587">
        <v>3183</v>
      </c>
      <c r="DV137" s="587">
        <v>2903</v>
      </c>
      <c r="DW137" s="587">
        <v>0</v>
      </c>
      <c r="DX137" s="587">
        <v>0</v>
      </c>
      <c r="DY137" s="587">
        <v>-13000</v>
      </c>
      <c r="DZ137" s="587"/>
      <c r="EA137" s="587"/>
      <c r="EB137" s="587"/>
      <c r="EC137" s="587"/>
      <c r="ED137" s="587"/>
      <c r="EE137" s="587"/>
      <c r="EF137" s="587"/>
      <c r="EG137" s="587"/>
      <c r="EH137" s="587"/>
      <c r="EI137" s="587"/>
    </row>
    <row r="138" spans="1:139">
      <c r="A138" s="583" t="s">
        <v>2066</v>
      </c>
      <c r="B138" s="586">
        <v>0</v>
      </c>
      <c r="C138" s="586">
        <v>0</v>
      </c>
      <c r="D138" s="586">
        <v>0</v>
      </c>
      <c r="E138" s="586">
        <v>0</v>
      </c>
      <c r="F138" s="586">
        <v>0</v>
      </c>
      <c r="G138" s="586">
        <v>0</v>
      </c>
      <c r="H138" s="586">
        <v>0</v>
      </c>
      <c r="I138" s="586">
        <v>0</v>
      </c>
      <c r="J138" s="586">
        <v>0</v>
      </c>
      <c r="K138" s="586">
        <v>0</v>
      </c>
      <c r="L138" s="586">
        <v>0</v>
      </c>
      <c r="M138" s="586">
        <v>0</v>
      </c>
      <c r="N138" s="586">
        <v>0</v>
      </c>
      <c r="O138" s="586">
        <v>0</v>
      </c>
      <c r="P138" s="586">
        <v>0</v>
      </c>
      <c r="Q138" s="586">
        <v>113</v>
      </c>
      <c r="R138" s="586">
        <v>0</v>
      </c>
      <c r="S138" s="586">
        <v>0</v>
      </c>
      <c r="T138" s="586">
        <v>0</v>
      </c>
      <c r="U138" s="586">
        <v>0</v>
      </c>
      <c r="V138" s="586">
        <v>0</v>
      </c>
      <c r="W138" s="586">
        <v>0</v>
      </c>
      <c r="X138" s="586">
        <v>0</v>
      </c>
      <c r="Y138" s="586">
        <v>0</v>
      </c>
      <c r="Z138" s="586">
        <v>0</v>
      </c>
      <c r="AA138" s="586">
        <v>0</v>
      </c>
      <c r="AB138" s="586">
        <v>0</v>
      </c>
      <c r="AC138" s="586">
        <v>0</v>
      </c>
      <c r="AD138" s="586">
        <v>0</v>
      </c>
      <c r="AE138" s="586">
        <v>0</v>
      </c>
      <c r="AF138" s="586">
        <v>0</v>
      </c>
      <c r="AG138" s="586">
        <v>0</v>
      </c>
      <c r="AH138" s="586">
        <v>0</v>
      </c>
      <c r="AI138" s="586">
        <v>0</v>
      </c>
      <c r="AJ138" s="586">
        <v>0</v>
      </c>
      <c r="AK138" s="586">
        <v>0</v>
      </c>
      <c r="AL138" s="586">
        <v>0</v>
      </c>
      <c r="AM138" s="586">
        <v>0</v>
      </c>
      <c r="AN138" s="586">
        <v>0</v>
      </c>
      <c r="AO138" s="586">
        <v>1530</v>
      </c>
      <c r="AP138" s="586">
        <v>2740</v>
      </c>
      <c r="AQ138" s="586">
        <v>1300</v>
      </c>
      <c r="AR138" s="586">
        <v>0</v>
      </c>
      <c r="AS138" s="586">
        <v>0</v>
      </c>
      <c r="AT138" s="586">
        <v>0</v>
      </c>
      <c r="AU138" s="586">
        <v>885</v>
      </c>
      <c r="AV138" s="586">
        <v>0</v>
      </c>
      <c r="AW138" s="586">
        <v>115</v>
      </c>
      <c r="AX138" s="586">
        <v>293</v>
      </c>
      <c r="AY138" s="586">
        <v>0</v>
      </c>
      <c r="AZ138" s="586">
        <v>85</v>
      </c>
      <c r="BA138" s="586">
        <v>0</v>
      </c>
      <c r="BB138" s="586">
        <v>0</v>
      </c>
      <c r="BC138" s="586">
        <v>0</v>
      </c>
      <c r="BD138" s="586">
        <v>0</v>
      </c>
      <c r="BE138" s="586">
        <v>0</v>
      </c>
      <c r="BF138" s="586">
        <v>0</v>
      </c>
      <c r="BG138" s="586">
        <v>336</v>
      </c>
      <c r="BH138" s="586">
        <v>0</v>
      </c>
      <c r="BI138" s="586">
        <v>0</v>
      </c>
      <c r="BJ138" s="586">
        <v>0</v>
      </c>
      <c r="BK138" s="586">
        <v>0</v>
      </c>
      <c r="BL138" s="586">
        <v>0</v>
      </c>
      <c r="BM138" s="586">
        <v>22</v>
      </c>
      <c r="BN138" s="586">
        <v>0</v>
      </c>
      <c r="BO138" s="586">
        <v>0</v>
      </c>
      <c r="BP138" s="586">
        <v>0</v>
      </c>
      <c r="BQ138" s="586">
        <v>0</v>
      </c>
      <c r="BR138" s="586">
        <v>0</v>
      </c>
      <c r="BS138" s="586">
        <v>0</v>
      </c>
      <c r="BT138" s="586">
        <v>0</v>
      </c>
      <c r="BU138" s="586">
        <v>0</v>
      </c>
      <c r="BV138" s="586">
        <v>0</v>
      </c>
      <c r="BW138" s="586">
        <v>0</v>
      </c>
      <c r="BX138" s="586">
        <v>0</v>
      </c>
      <c r="BY138" s="586">
        <v>0</v>
      </c>
      <c r="BZ138" s="586">
        <v>0</v>
      </c>
      <c r="CA138" s="586">
        <v>0</v>
      </c>
      <c r="CB138" s="586">
        <v>0</v>
      </c>
      <c r="CC138" s="586">
        <v>0</v>
      </c>
      <c r="CD138" s="586">
        <v>0</v>
      </c>
      <c r="CE138" s="586">
        <v>0</v>
      </c>
      <c r="CF138" s="586">
        <v>0</v>
      </c>
      <c r="CG138" s="586">
        <v>0</v>
      </c>
      <c r="CH138" s="586">
        <v>0</v>
      </c>
      <c r="CI138" s="586">
        <v>0</v>
      </c>
      <c r="CJ138" s="586">
        <v>0</v>
      </c>
      <c r="CK138" s="586">
        <v>0</v>
      </c>
      <c r="CL138" s="586">
        <v>0</v>
      </c>
      <c r="CM138" s="586">
        <v>0</v>
      </c>
      <c r="CN138" s="586">
        <v>0</v>
      </c>
      <c r="CO138" s="586">
        <v>0</v>
      </c>
      <c r="CP138" s="586">
        <v>0</v>
      </c>
      <c r="CQ138" s="586">
        <v>0</v>
      </c>
      <c r="CR138" s="586">
        <v>0</v>
      </c>
      <c r="CS138" s="586">
        <v>0</v>
      </c>
      <c r="CT138" s="586">
        <v>0</v>
      </c>
      <c r="CU138" s="586">
        <v>0</v>
      </c>
      <c r="CV138" s="586">
        <v>0</v>
      </c>
      <c r="CW138" s="586">
        <v>11364</v>
      </c>
      <c r="CX138" s="586">
        <v>0</v>
      </c>
      <c r="CY138" s="586">
        <v>62</v>
      </c>
      <c r="CZ138" s="586">
        <v>0</v>
      </c>
      <c r="DA138" s="586">
        <v>0</v>
      </c>
      <c r="DB138" s="586">
        <v>0</v>
      </c>
      <c r="DC138" s="586">
        <v>0</v>
      </c>
      <c r="DD138" s="586">
        <v>0</v>
      </c>
      <c r="DE138" s="586">
        <v>0</v>
      </c>
      <c r="DF138" s="586">
        <v>0</v>
      </c>
      <c r="DG138" s="586">
        <v>0</v>
      </c>
      <c r="DH138" s="586">
        <v>0</v>
      </c>
      <c r="DI138" s="586">
        <v>328</v>
      </c>
      <c r="DJ138" s="586">
        <v>0</v>
      </c>
      <c r="DK138" s="586">
        <v>0</v>
      </c>
      <c r="DL138" s="586">
        <v>0</v>
      </c>
      <c r="DM138" s="586">
        <v>0</v>
      </c>
      <c r="DN138" s="586">
        <v>0</v>
      </c>
      <c r="DO138" s="586">
        <v>0</v>
      </c>
      <c r="DP138" s="586">
        <v>0</v>
      </c>
      <c r="DQ138" s="586">
        <v>0</v>
      </c>
      <c r="DR138" s="587">
        <v>6966</v>
      </c>
      <c r="DS138" s="587">
        <v>1562</v>
      </c>
      <c r="DT138" s="587">
        <v>4669</v>
      </c>
      <c r="DU138" s="587">
        <v>4414</v>
      </c>
      <c r="DV138" s="587">
        <v>2465</v>
      </c>
      <c r="DW138" s="587">
        <v>4429</v>
      </c>
      <c r="DX138" s="587">
        <v>0</v>
      </c>
      <c r="DY138" s="587">
        <v>0</v>
      </c>
      <c r="DZ138" s="587"/>
      <c r="EA138" s="587"/>
      <c r="EB138" s="587"/>
      <c r="EC138" s="587"/>
      <c r="ED138" s="587"/>
      <c r="EE138" s="587"/>
      <c r="EF138" s="587"/>
      <c r="EG138" s="587"/>
      <c r="EH138" s="587"/>
      <c r="EI138" s="587"/>
    </row>
    <row r="139" spans="1:139">
      <c r="A139" s="583" t="s">
        <v>2137</v>
      </c>
      <c r="B139" s="586">
        <v>0</v>
      </c>
      <c r="C139" s="586">
        <v>0</v>
      </c>
      <c r="D139" s="586">
        <v>0</v>
      </c>
      <c r="E139" s="586">
        <v>0</v>
      </c>
      <c r="F139" s="586">
        <v>0</v>
      </c>
      <c r="G139" s="586">
        <v>0</v>
      </c>
      <c r="H139" s="586">
        <v>0</v>
      </c>
      <c r="I139" s="586">
        <v>0</v>
      </c>
      <c r="J139" s="586">
        <v>0</v>
      </c>
      <c r="K139" s="586">
        <v>0</v>
      </c>
      <c r="L139" s="586">
        <v>0</v>
      </c>
      <c r="M139" s="586">
        <v>0</v>
      </c>
      <c r="N139" s="586">
        <v>0</v>
      </c>
      <c r="O139" s="586">
        <v>0</v>
      </c>
      <c r="P139" s="586">
        <v>0</v>
      </c>
      <c r="Q139" s="586">
        <v>0</v>
      </c>
      <c r="R139" s="586">
        <v>0</v>
      </c>
      <c r="S139" s="586">
        <v>0</v>
      </c>
      <c r="T139" s="586">
        <v>0</v>
      </c>
      <c r="U139" s="586">
        <v>0</v>
      </c>
      <c r="V139" s="586">
        <v>0</v>
      </c>
      <c r="W139" s="586">
        <v>0</v>
      </c>
      <c r="X139" s="586">
        <v>0</v>
      </c>
      <c r="Y139" s="586">
        <v>0</v>
      </c>
      <c r="Z139" s="586">
        <v>0</v>
      </c>
      <c r="AA139" s="586">
        <v>0</v>
      </c>
      <c r="AB139" s="586">
        <v>0</v>
      </c>
      <c r="AC139" s="586">
        <v>0</v>
      </c>
      <c r="AD139" s="586">
        <v>0</v>
      </c>
      <c r="AE139" s="586">
        <v>0</v>
      </c>
      <c r="AF139" s="586">
        <v>0</v>
      </c>
      <c r="AG139" s="586">
        <v>0</v>
      </c>
      <c r="AH139" s="586">
        <v>0</v>
      </c>
      <c r="AI139" s="586">
        <v>0</v>
      </c>
      <c r="AJ139" s="586">
        <v>0</v>
      </c>
      <c r="AK139" s="586">
        <v>0</v>
      </c>
      <c r="AL139" s="586">
        <v>0</v>
      </c>
      <c r="AM139" s="586">
        <v>0</v>
      </c>
      <c r="AN139" s="586">
        <v>0</v>
      </c>
      <c r="AO139" s="586">
        <v>0</v>
      </c>
      <c r="AP139" s="586">
        <v>975</v>
      </c>
      <c r="AQ139" s="586">
        <v>0</v>
      </c>
      <c r="AR139" s="586">
        <v>208</v>
      </c>
      <c r="AS139" s="586">
        <v>0</v>
      </c>
      <c r="AT139" s="586">
        <v>0</v>
      </c>
      <c r="AU139" s="586">
        <v>2119</v>
      </c>
      <c r="AV139" s="586">
        <v>0</v>
      </c>
      <c r="AW139" s="586">
        <v>0</v>
      </c>
      <c r="AX139" s="586">
        <v>250</v>
      </c>
      <c r="AY139" s="586">
        <v>0</v>
      </c>
      <c r="AZ139" s="586">
        <v>0</v>
      </c>
      <c r="BA139" s="586">
        <v>0</v>
      </c>
      <c r="BB139" s="586">
        <v>0</v>
      </c>
      <c r="BC139" s="586">
        <v>0</v>
      </c>
      <c r="BD139" s="586">
        <v>0</v>
      </c>
      <c r="BE139" s="586">
        <v>0</v>
      </c>
      <c r="BF139" s="586">
        <v>0</v>
      </c>
      <c r="BG139" s="586">
        <v>0</v>
      </c>
      <c r="BH139" s="586">
        <v>0</v>
      </c>
      <c r="BI139" s="586">
        <v>0</v>
      </c>
      <c r="BJ139" s="586">
        <v>0</v>
      </c>
      <c r="BK139" s="586">
        <v>0</v>
      </c>
      <c r="BL139" s="586">
        <v>0</v>
      </c>
      <c r="BM139" s="586">
        <v>0</v>
      </c>
      <c r="BN139" s="586">
        <v>0</v>
      </c>
      <c r="BO139" s="586">
        <v>0</v>
      </c>
      <c r="BP139" s="586">
        <v>0</v>
      </c>
      <c r="BQ139" s="586">
        <v>0</v>
      </c>
      <c r="BR139" s="586">
        <v>0</v>
      </c>
      <c r="BS139" s="586">
        <v>0</v>
      </c>
      <c r="BT139" s="586">
        <v>0</v>
      </c>
      <c r="BU139" s="586">
        <v>0</v>
      </c>
      <c r="BV139" s="586">
        <v>0</v>
      </c>
      <c r="BW139" s="586">
        <v>0</v>
      </c>
      <c r="BX139" s="586">
        <v>0</v>
      </c>
      <c r="BY139" s="586">
        <v>0</v>
      </c>
      <c r="BZ139" s="586">
        <v>0</v>
      </c>
      <c r="CA139" s="586">
        <v>0</v>
      </c>
      <c r="CB139" s="586">
        <v>437</v>
      </c>
      <c r="CC139" s="586">
        <v>0</v>
      </c>
      <c r="CD139" s="586">
        <v>0</v>
      </c>
      <c r="CE139" s="586">
        <v>1556</v>
      </c>
      <c r="CF139" s="586">
        <v>0</v>
      </c>
      <c r="CG139" s="586">
        <v>0</v>
      </c>
      <c r="CH139" s="586">
        <v>0</v>
      </c>
      <c r="CI139" s="586">
        <v>0</v>
      </c>
      <c r="CJ139" s="586">
        <v>0</v>
      </c>
      <c r="CK139" s="586">
        <v>0</v>
      </c>
      <c r="CL139" s="586">
        <v>0</v>
      </c>
      <c r="CM139" s="586">
        <v>0</v>
      </c>
      <c r="CN139" s="586">
        <v>0</v>
      </c>
      <c r="CO139" s="586">
        <v>0</v>
      </c>
      <c r="CP139" s="586">
        <v>0</v>
      </c>
      <c r="CQ139" s="586">
        <v>0</v>
      </c>
      <c r="CR139" s="586">
        <v>0</v>
      </c>
      <c r="CS139" s="586">
        <v>0</v>
      </c>
      <c r="CT139" s="586">
        <v>0</v>
      </c>
      <c r="CU139" s="586">
        <v>0</v>
      </c>
      <c r="CV139" s="586">
        <v>0</v>
      </c>
      <c r="CW139" s="586">
        <v>40567</v>
      </c>
      <c r="CX139" s="586">
        <v>250</v>
      </c>
      <c r="CY139" s="586">
        <v>0</v>
      </c>
      <c r="CZ139" s="586">
        <v>0</v>
      </c>
      <c r="DA139" s="586">
        <v>0</v>
      </c>
      <c r="DB139" s="586">
        <v>0</v>
      </c>
      <c r="DC139" s="586">
        <v>0</v>
      </c>
      <c r="DD139" s="586">
        <v>0</v>
      </c>
      <c r="DE139" s="586">
        <v>0</v>
      </c>
      <c r="DF139" s="586">
        <v>0</v>
      </c>
      <c r="DG139" s="586">
        <v>0</v>
      </c>
      <c r="DH139" s="586">
        <v>0</v>
      </c>
      <c r="DI139" s="586">
        <v>476</v>
      </c>
      <c r="DJ139" s="586">
        <v>0</v>
      </c>
      <c r="DK139" s="586">
        <v>0</v>
      </c>
      <c r="DL139" s="586">
        <v>0</v>
      </c>
      <c r="DM139" s="586">
        <v>0</v>
      </c>
      <c r="DN139" s="586">
        <v>0</v>
      </c>
      <c r="DO139" s="586">
        <v>0</v>
      </c>
      <c r="DP139" s="586">
        <v>0</v>
      </c>
      <c r="DQ139" s="586">
        <v>0</v>
      </c>
      <c r="DR139" s="587">
        <v>25149</v>
      </c>
      <c r="DS139" s="587">
        <v>11817</v>
      </c>
      <c r="DT139" s="587">
        <v>27</v>
      </c>
      <c r="DU139" s="587">
        <v>9845</v>
      </c>
      <c r="DV139" s="587">
        <v>7984</v>
      </c>
      <c r="DW139" s="587">
        <v>9845</v>
      </c>
      <c r="DX139" s="587">
        <v>0</v>
      </c>
      <c r="DY139" s="587">
        <v>0</v>
      </c>
      <c r="DZ139" s="587"/>
      <c r="EA139" s="587"/>
      <c r="EB139" s="587"/>
      <c r="EC139" s="587"/>
      <c r="ED139" s="587"/>
      <c r="EE139" s="587"/>
      <c r="EF139" s="587"/>
      <c r="EG139" s="587"/>
      <c r="EH139" s="587"/>
      <c r="EI139" s="587"/>
    </row>
    <row r="140" spans="1:139">
      <c r="A140" s="583" t="s">
        <v>2331</v>
      </c>
      <c r="B140" s="586">
        <v>0</v>
      </c>
      <c r="C140" s="586">
        <v>0</v>
      </c>
      <c r="D140" s="586">
        <v>0</v>
      </c>
      <c r="E140" s="586">
        <v>0</v>
      </c>
      <c r="F140" s="586">
        <v>0</v>
      </c>
      <c r="G140" s="586">
        <v>0</v>
      </c>
      <c r="H140" s="586">
        <v>0</v>
      </c>
      <c r="I140" s="586">
        <v>0</v>
      </c>
      <c r="J140" s="586">
        <v>0</v>
      </c>
      <c r="K140" s="586">
        <v>0</v>
      </c>
      <c r="L140" s="586">
        <v>0</v>
      </c>
      <c r="M140" s="586">
        <v>0</v>
      </c>
      <c r="N140" s="586">
        <v>0</v>
      </c>
      <c r="O140" s="586">
        <v>0</v>
      </c>
      <c r="P140" s="586">
        <v>0</v>
      </c>
      <c r="Q140" s="586">
        <v>135</v>
      </c>
      <c r="R140" s="586">
        <v>0</v>
      </c>
      <c r="S140" s="586">
        <v>0</v>
      </c>
      <c r="T140" s="586">
        <v>0</v>
      </c>
      <c r="U140" s="586">
        <v>0</v>
      </c>
      <c r="V140" s="586">
        <v>0</v>
      </c>
      <c r="W140" s="586">
        <v>0</v>
      </c>
      <c r="X140" s="586">
        <v>0</v>
      </c>
      <c r="Y140" s="586">
        <v>0</v>
      </c>
      <c r="Z140" s="586">
        <v>0</v>
      </c>
      <c r="AA140" s="586">
        <v>0</v>
      </c>
      <c r="AB140" s="586">
        <v>0</v>
      </c>
      <c r="AC140" s="586">
        <v>0</v>
      </c>
      <c r="AD140" s="586">
        <v>0</v>
      </c>
      <c r="AE140" s="586">
        <v>0</v>
      </c>
      <c r="AF140" s="586">
        <v>0</v>
      </c>
      <c r="AG140" s="586">
        <v>0</v>
      </c>
      <c r="AH140" s="586">
        <v>0</v>
      </c>
      <c r="AI140" s="586">
        <v>0</v>
      </c>
      <c r="AJ140" s="586">
        <v>0</v>
      </c>
      <c r="AK140" s="586">
        <v>0</v>
      </c>
      <c r="AL140" s="586">
        <v>0</v>
      </c>
      <c r="AM140" s="586">
        <v>0</v>
      </c>
      <c r="AN140" s="586">
        <v>0</v>
      </c>
      <c r="AO140" s="586">
        <v>1543</v>
      </c>
      <c r="AP140" s="586">
        <v>1429</v>
      </c>
      <c r="AQ140" s="586">
        <v>25</v>
      </c>
      <c r="AR140" s="586">
        <v>0</v>
      </c>
      <c r="AS140" s="586">
        <v>0</v>
      </c>
      <c r="AT140" s="586">
        <v>0</v>
      </c>
      <c r="AU140" s="586">
        <v>2862</v>
      </c>
      <c r="AV140" s="586">
        <v>0</v>
      </c>
      <c r="AW140" s="586">
        <v>0</v>
      </c>
      <c r="AX140" s="586">
        <v>169</v>
      </c>
      <c r="AY140" s="586">
        <v>0</v>
      </c>
      <c r="AZ140" s="586">
        <v>0</v>
      </c>
      <c r="BA140" s="586">
        <v>0</v>
      </c>
      <c r="BB140" s="586">
        <v>0</v>
      </c>
      <c r="BC140" s="586">
        <v>0</v>
      </c>
      <c r="BD140" s="586">
        <v>0</v>
      </c>
      <c r="BE140" s="586">
        <v>0</v>
      </c>
      <c r="BF140" s="586">
        <v>0</v>
      </c>
      <c r="BG140" s="586">
        <v>0</v>
      </c>
      <c r="BH140" s="586">
        <v>0</v>
      </c>
      <c r="BI140" s="586">
        <v>0</v>
      </c>
      <c r="BJ140" s="586">
        <v>0</v>
      </c>
      <c r="BK140" s="586">
        <v>0</v>
      </c>
      <c r="BL140" s="586">
        <v>0</v>
      </c>
      <c r="BM140" s="586">
        <v>0</v>
      </c>
      <c r="BN140" s="586">
        <v>0</v>
      </c>
      <c r="BO140" s="586">
        <v>0</v>
      </c>
      <c r="BP140" s="586">
        <v>0</v>
      </c>
      <c r="BQ140" s="586">
        <v>0</v>
      </c>
      <c r="BR140" s="586">
        <v>0</v>
      </c>
      <c r="BS140" s="586">
        <v>0</v>
      </c>
      <c r="BT140" s="586">
        <v>0</v>
      </c>
      <c r="BU140" s="586">
        <v>0</v>
      </c>
      <c r="BV140" s="586">
        <v>0</v>
      </c>
      <c r="BW140" s="586">
        <v>0</v>
      </c>
      <c r="BX140" s="586">
        <v>0</v>
      </c>
      <c r="BY140" s="586">
        <v>0</v>
      </c>
      <c r="BZ140" s="586">
        <v>0</v>
      </c>
      <c r="CA140" s="586">
        <v>0</v>
      </c>
      <c r="CB140" s="586">
        <v>335</v>
      </c>
      <c r="CC140" s="586">
        <v>0</v>
      </c>
      <c r="CD140" s="586">
        <v>0</v>
      </c>
      <c r="CE140" s="586">
        <v>1334</v>
      </c>
      <c r="CF140" s="586">
        <v>0</v>
      </c>
      <c r="CG140" s="586">
        <v>45</v>
      </c>
      <c r="CH140" s="586">
        <v>0</v>
      </c>
      <c r="CI140" s="586">
        <v>0</v>
      </c>
      <c r="CJ140" s="586">
        <v>0</v>
      </c>
      <c r="CK140" s="586">
        <v>267</v>
      </c>
      <c r="CL140" s="586">
        <v>0</v>
      </c>
      <c r="CM140" s="586">
        <v>0</v>
      </c>
      <c r="CN140" s="586">
        <v>0</v>
      </c>
      <c r="CO140" s="586">
        <v>0</v>
      </c>
      <c r="CP140" s="586">
        <v>0</v>
      </c>
      <c r="CQ140" s="586">
        <v>0</v>
      </c>
      <c r="CR140" s="586">
        <v>0</v>
      </c>
      <c r="CS140" s="586">
        <v>0</v>
      </c>
      <c r="CT140" s="586">
        <v>0</v>
      </c>
      <c r="CU140" s="586">
        <v>0</v>
      </c>
      <c r="CV140" s="586">
        <v>0</v>
      </c>
      <c r="CW140" s="586">
        <v>4287</v>
      </c>
      <c r="CX140" s="586">
        <v>0</v>
      </c>
      <c r="CY140" s="586">
        <v>0</v>
      </c>
      <c r="CZ140" s="586">
        <v>0</v>
      </c>
      <c r="DA140" s="586">
        <v>0</v>
      </c>
      <c r="DB140" s="586">
        <v>0</v>
      </c>
      <c r="DC140" s="586">
        <v>0</v>
      </c>
      <c r="DD140" s="586">
        <v>0</v>
      </c>
      <c r="DE140" s="586">
        <v>0</v>
      </c>
      <c r="DF140" s="586">
        <v>0</v>
      </c>
      <c r="DG140" s="586">
        <v>0</v>
      </c>
      <c r="DH140" s="586">
        <v>0</v>
      </c>
      <c r="DI140" s="586">
        <v>0</v>
      </c>
      <c r="DJ140" s="586">
        <v>0</v>
      </c>
      <c r="DK140" s="586">
        <v>0</v>
      </c>
      <c r="DL140" s="586">
        <v>0</v>
      </c>
      <c r="DM140" s="586">
        <v>0</v>
      </c>
      <c r="DN140" s="586">
        <v>0</v>
      </c>
      <c r="DO140" s="586">
        <v>0</v>
      </c>
      <c r="DP140" s="586">
        <v>0</v>
      </c>
      <c r="DQ140" s="586">
        <v>0</v>
      </c>
      <c r="DR140" s="587">
        <v>3938</v>
      </c>
      <c r="DS140" s="587">
        <v>70</v>
      </c>
      <c r="DT140" s="587">
        <v>2882</v>
      </c>
      <c r="DU140" s="587">
        <v>5471</v>
      </c>
      <c r="DV140" s="587">
        <v>5002</v>
      </c>
      <c r="DW140" s="587">
        <v>0</v>
      </c>
      <c r="DX140" s="587">
        <v>0</v>
      </c>
      <c r="DY140" s="587">
        <v>0</v>
      </c>
      <c r="DZ140" s="587"/>
      <c r="EA140" s="587"/>
      <c r="EB140" s="587"/>
      <c r="EC140" s="587"/>
      <c r="ED140" s="587"/>
      <c r="EE140" s="587"/>
      <c r="EF140" s="587"/>
      <c r="EG140" s="587"/>
      <c r="EH140" s="587"/>
      <c r="EI140" s="587"/>
    </row>
    <row r="141" spans="1:139">
      <c r="A141" s="583" t="s">
        <v>2457</v>
      </c>
      <c r="B141" s="586">
        <v>0</v>
      </c>
      <c r="C141" s="586">
        <v>0</v>
      </c>
      <c r="D141" s="586">
        <v>0</v>
      </c>
      <c r="E141" s="586">
        <v>0</v>
      </c>
      <c r="F141" s="586">
        <v>0</v>
      </c>
      <c r="G141" s="586">
        <v>0</v>
      </c>
      <c r="H141" s="586">
        <v>0</v>
      </c>
      <c r="I141" s="586">
        <v>0</v>
      </c>
      <c r="J141" s="586">
        <v>0</v>
      </c>
      <c r="K141" s="586">
        <v>0</v>
      </c>
      <c r="L141" s="586">
        <v>0</v>
      </c>
      <c r="M141" s="586">
        <v>0</v>
      </c>
      <c r="N141" s="586">
        <v>0</v>
      </c>
      <c r="O141" s="586">
        <v>0</v>
      </c>
      <c r="P141" s="586">
        <v>0</v>
      </c>
      <c r="Q141" s="586">
        <v>0</v>
      </c>
      <c r="R141" s="586">
        <v>0</v>
      </c>
      <c r="S141" s="586">
        <v>0</v>
      </c>
      <c r="T141" s="586">
        <v>0</v>
      </c>
      <c r="U141" s="586">
        <v>0</v>
      </c>
      <c r="V141" s="586">
        <v>0</v>
      </c>
      <c r="W141" s="586">
        <v>0</v>
      </c>
      <c r="X141" s="586">
        <v>0</v>
      </c>
      <c r="Y141" s="586">
        <v>0</v>
      </c>
      <c r="Z141" s="586">
        <v>0</v>
      </c>
      <c r="AA141" s="586">
        <v>0</v>
      </c>
      <c r="AB141" s="586">
        <v>0</v>
      </c>
      <c r="AC141" s="586">
        <v>0</v>
      </c>
      <c r="AD141" s="586">
        <v>0</v>
      </c>
      <c r="AE141" s="586">
        <v>0</v>
      </c>
      <c r="AF141" s="586">
        <v>0</v>
      </c>
      <c r="AG141" s="586">
        <v>0</v>
      </c>
      <c r="AH141" s="586">
        <v>0</v>
      </c>
      <c r="AI141" s="586">
        <v>0</v>
      </c>
      <c r="AJ141" s="586">
        <v>0</v>
      </c>
      <c r="AK141" s="586">
        <v>0</v>
      </c>
      <c r="AL141" s="586">
        <v>0</v>
      </c>
      <c r="AM141" s="586">
        <v>0</v>
      </c>
      <c r="AN141" s="586">
        <v>0</v>
      </c>
      <c r="AO141" s="586">
        <v>0</v>
      </c>
      <c r="AP141" s="586">
        <v>1360</v>
      </c>
      <c r="AQ141" s="586">
        <v>0</v>
      </c>
      <c r="AR141" s="586">
        <v>572</v>
      </c>
      <c r="AS141" s="586">
        <v>0</v>
      </c>
      <c r="AT141" s="586">
        <v>0</v>
      </c>
      <c r="AU141" s="586">
        <v>5150</v>
      </c>
      <c r="AV141" s="586">
        <v>0</v>
      </c>
      <c r="AW141" s="586">
        <v>0</v>
      </c>
      <c r="AX141" s="586">
        <v>535</v>
      </c>
      <c r="AY141" s="586">
        <v>0</v>
      </c>
      <c r="AZ141" s="586">
        <v>0</v>
      </c>
      <c r="BA141" s="586">
        <v>0</v>
      </c>
      <c r="BB141" s="586">
        <v>0</v>
      </c>
      <c r="BC141" s="586">
        <v>0</v>
      </c>
      <c r="BD141" s="586">
        <v>0</v>
      </c>
      <c r="BE141" s="586">
        <v>0</v>
      </c>
      <c r="BF141" s="586">
        <v>0</v>
      </c>
      <c r="BG141" s="586">
        <v>142</v>
      </c>
      <c r="BH141" s="586">
        <v>0</v>
      </c>
      <c r="BI141" s="586">
        <v>0</v>
      </c>
      <c r="BJ141" s="586">
        <v>0</v>
      </c>
      <c r="BK141" s="586">
        <v>0</v>
      </c>
      <c r="BL141" s="586">
        <v>0</v>
      </c>
      <c r="BM141" s="586">
        <v>0</v>
      </c>
      <c r="BN141" s="586">
        <v>0</v>
      </c>
      <c r="BO141" s="586">
        <v>0</v>
      </c>
      <c r="BP141" s="586">
        <v>0</v>
      </c>
      <c r="BQ141" s="586">
        <v>0</v>
      </c>
      <c r="BR141" s="586">
        <v>0</v>
      </c>
      <c r="BS141" s="586">
        <v>0</v>
      </c>
      <c r="BT141" s="586">
        <v>0</v>
      </c>
      <c r="BU141" s="586">
        <v>0</v>
      </c>
      <c r="BV141" s="586">
        <v>0</v>
      </c>
      <c r="BW141" s="586">
        <v>0</v>
      </c>
      <c r="BX141" s="586">
        <v>0</v>
      </c>
      <c r="BY141" s="586">
        <v>0</v>
      </c>
      <c r="BZ141" s="586">
        <v>0</v>
      </c>
      <c r="CA141" s="586">
        <v>0</v>
      </c>
      <c r="CB141" s="586">
        <v>0</v>
      </c>
      <c r="CC141" s="586">
        <v>0</v>
      </c>
      <c r="CD141" s="586">
        <v>0</v>
      </c>
      <c r="CE141" s="586">
        <v>1844</v>
      </c>
      <c r="CF141" s="586">
        <v>0</v>
      </c>
      <c r="CG141" s="586">
        <v>0</v>
      </c>
      <c r="CH141" s="586">
        <v>0</v>
      </c>
      <c r="CI141" s="586">
        <v>0</v>
      </c>
      <c r="CJ141" s="586">
        <v>0</v>
      </c>
      <c r="CK141" s="586">
        <v>0</v>
      </c>
      <c r="CL141" s="586">
        <v>0</v>
      </c>
      <c r="CM141" s="586">
        <v>0</v>
      </c>
      <c r="CN141" s="586">
        <v>0</v>
      </c>
      <c r="CO141" s="586">
        <v>0</v>
      </c>
      <c r="CP141" s="586">
        <v>0</v>
      </c>
      <c r="CQ141" s="586">
        <v>0</v>
      </c>
      <c r="CR141" s="586">
        <v>0</v>
      </c>
      <c r="CS141" s="586">
        <v>0</v>
      </c>
      <c r="CT141" s="586">
        <v>0</v>
      </c>
      <c r="CU141" s="586">
        <v>0</v>
      </c>
      <c r="CV141" s="586">
        <v>0</v>
      </c>
      <c r="CW141" s="586">
        <v>10112</v>
      </c>
      <c r="CX141" s="586">
        <v>0</v>
      </c>
      <c r="CY141" s="586">
        <v>0</v>
      </c>
      <c r="CZ141" s="586">
        <v>0</v>
      </c>
      <c r="DA141" s="586">
        <v>0</v>
      </c>
      <c r="DB141" s="586">
        <v>0</v>
      </c>
      <c r="DC141" s="586">
        <v>0</v>
      </c>
      <c r="DD141" s="586">
        <v>0</v>
      </c>
      <c r="DE141" s="586">
        <v>0</v>
      </c>
      <c r="DF141" s="586">
        <v>0</v>
      </c>
      <c r="DG141" s="586">
        <v>0</v>
      </c>
      <c r="DH141" s="586">
        <v>0</v>
      </c>
      <c r="DI141" s="586">
        <v>1336</v>
      </c>
      <c r="DJ141" s="586">
        <v>0</v>
      </c>
      <c r="DK141" s="586">
        <v>1320</v>
      </c>
      <c r="DL141" s="586">
        <v>0</v>
      </c>
      <c r="DM141" s="586">
        <v>0</v>
      </c>
      <c r="DN141" s="586">
        <v>0</v>
      </c>
      <c r="DO141" s="586">
        <v>6677</v>
      </c>
      <c r="DP141" s="586">
        <v>0</v>
      </c>
      <c r="DQ141" s="586">
        <v>0</v>
      </c>
      <c r="DR141" s="587">
        <v>16509</v>
      </c>
      <c r="DS141" s="587">
        <v>3198</v>
      </c>
      <c r="DT141" s="587">
        <v>6597</v>
      </c>
      <c r="DU141" s="587">
        <v>1424</v>
      </c>
      <c r="DV141" s="587">
        <v>364</v>
      </c>
      <c r="DW141" s="587">
        <v>0</v>
      </c>
      <c r="DX141" s="587">
        <v>0</v>
      </c>
      <c r="DY141" s="587">
        <v>0</v>
      </c>
      <c r="DZ141" s="587"/>
      <c r="EA141" s="587"/>
      <c r="EB141" s="587"/>
      <c r="EC141" s="587"/>
      <c r="ED141" s="587"/>
      <c r="EE141" s="587"/>
      <c r="EF141" s="587"/>
      <c r="EG141" s="587"/>
      <c r="EH141" s="587"/>
      <c r="EI141" s="587"/>
    </row>
    <row r="142" spans="1:139">
      <c r="A142" s="583" t="s">
        <v>2517</v>
      </c>
      <c r="B142" s="586">
        <v>0</v>
      </c>
      <c r="C142" s="586">
        <v>0</v>
      </c>
      <c r="D142" s="586">
        <v>0</v>
      </c>
      <c r="E142" s="586">
        <v>0</v>
      </c>
      <c r="F142" s="586">
        <v>0</v>
      </c>
      <c r="G142" s="586">
        <v>0</v>
      </c>
      <c r="H142" s="586">
        <v>0</v>
      </c>
      <c r="I142" s="586">
        <v>0</v>
      </c>
      <c r="J142" s="586">
        <v>0</v>
      </c>
      <c r="K142" s="586">
        <v>0</v>
      </c>
      <c r="L142" s="586">
        <v>0</v>
      </c>
      <c r="M142" s="586">
        <v>0</v>
      </c>
      <c r="N142" s="586">
        <v>0</v>
      </c>
      <c r="O142" s="586">
        <v>0</v>
      </c>
      <c r="P142" s="586">
        <v>0</v>
      </c>
      <c r="Q142" s="586">
        <v>0</v>
      </c>
      <c r="R142" s="586">
        <v>0</v>
      </c>
      <c r="S142" s="586">
        <v>0</v>
      </c>
      <c r="T142" s="586">
        <v>0</v>
      </c>
      <c r="U142" s="586">
        <v>0</v>
      </c>
      <c r="V142" s="586">
        <v>0</v>
      </c>
      <c r="W142" s="586">
        <v>0</v>
      </c>
      <c r="X142" s="586">
        <v>0</v>
      </c>
      <c r="Y142" s="586">
        <v>0</v>
      </c>
      <c r="Z142" s="586">
        <v>0</v>
      </c>
      <c r="AA142" s="586">
        <v>0</v>
      </c>
      <c r="AB142" s="586">
        <v>0</v>
      </c>
      <c r="AC142" s="586">
        <v>0</v>
      </c>
      <c r="AD142" s="586">
        <v>0</v>
      </c>
      <c r="AE142" s="586">
        <v>0</v>
      </c>
      <c r="AF142" s="586">
        <v>0</v>
      </c>
      <c r="AG142" s="586">
        <v>0</v>
      </c>
      <c r="AH142" s="586">
        <v>0</v>
      </c>
      <c r="AI142" s="586">
        <v>0</v>
      </c>
      <c r="AJ142" s="586">
        <v>0</v>
      </c>
      <c r="AK142" s="586">
        <v>0</v>
      </c>
      <c r="AL142" s="586">
        <v>0</v>
      </c>
      <c r="AM142" s="586">
        <v>0</v>
      </c>
      <c r="AN142" s="586">
        <v>0</v>
      </c>
      <c r="AO142" s="586">
        <v>6969</v>
      </c>
      <c r="AP142" s="586">
        <v>2331</v>
      </c>
      <c r="AQ142" s="586">
        <v>0</v>
      </c>
      <c r="AR142" s="586">
        <v>150</v>
      </c>
      <c r="AS142" s="586">
        <v>700</v>
      </c>
      <c r="AT142" s="586">
        <v>0</v>
      </c>
      <c r="AU142" s="586">
        <v>1267</v>
      </c>
      <c r="AV142" s="586">
        <v>0</v>
      </c>
      <c r="AW142" s="586">
        <v>0</v>
      </c>
      <c r="AX142" s="586">
        <v>1059</v>
      </c>
      <c r="AY142" s="586">
        <v>0</v>
      </c>
      <c r="AZ142" s="586">
        <v>0</v>
      </c>
      <c r="BA142" s="586">
        <v>0</v>
      </c>
      <c r="BB142" s="586">
        <v>0</v>
      </c>
      <c r="BC142" s="586">
        <v>0</v>
      </c>
      <c r="BD142" s="586">
        <v>0</v>
      </c>
      <c r="BE142" s="586">
        <v>0</v>
      </c>
      <c r="BF142" s="586">
        <v>0</v>
      </c>
      <c r="BG142" s="586">
        <v>0</v>
      </c>
      <c r="BH142" s="586">
        <v>0</v>
      </c>
      <c r="BI142" s="586">
        <v>0</v>
      </c>
      <c r="BJ142" s="586">
        <v>30</v>
      </c>
      <c r="BK142" s="586">
        <v>0</v>
      </c>
      <c r="BL142" s="586">
        <v>0</v>
      </c>
      <c r="BM142" s="586">
        <v>0</v>
      </c>
      <c r="BN142" s="586">
        <v>0</v>
      </c>
      <c r="BO142" s="586">
        <v>0</v>
      </c>
      <c r="BP142" s="586">
        <v>63</v>
      </c>
      <c r="BQ142" s="586">
        <v>0</v>
      </c>
      <c r="BR142" s="586">
        <v>0</v>
      </c>
      <c r="BS142" s="586">
        <v>0</v>
      </c>
      <c r="BT142" s="586">
        <v>0</v>
      </c>
      <c r="BU142" s="586">
        <v>0</v>
      </c>
      <c r="BV142" s="586">
        <v>33</v>
      </c>
      <c r="BW142" s="586">
        <v>0</v>
      </c>
      <c r="BX142" s="586">
        <v>0</v>
      </c>
      <c r="BY142" s="586">
        <v>0</v>
      </c>
      <c r="BZ142" s="586">
        <v>0</v>
      </c>
      <c r="CA142" s="586">
        <v>0</v>
      </c>
      <c r="CB142" s="586">
        <v>1436</v>
      </c>
      <c r="CC142" s="586">
        <v>0</v>
      </c>
      <c r="CD142" s="586">
        <v>0</v>
      </c>
      <c r="CE142" s="586">
        <v>7593</v>
      </c>
      <c r="CF142" s="586">
        <v>0</v>
      </c>
      <c r="CG142" s="586">
        <v>0</v>
      </c>
      <c r="CH142" s="586">
        <v>268</v>
      </c>
      <c r="CI142" s="586">
        <v>0</v>
      </c>
      <c r="CJ142" s="586">
        <v>0</v>
      </c>
      <c r="CK142" s="586">
        <v>0</v>
      </c>
      <c r="CL142" s="586">
        <v>0</v>
      </c>
      <c r="CM142" s="586">
        <v>0</v>
      </c>
      <c r="CN142" s="586">
        <v>0</v>
      </c>
      <c r="CO142" s="586">
        <v>0</v>
      </c>
      <c r="CP142" s="586">
        <v>0</v>
      </c>
      <c r="CQ142" s="586">
        <v>0</v>
      </c>
      <c r="CR142" s="586">
        <v>0</v>
      </c>
      <c r="CS142" s="586">
        <v>0</v>
      </c>
      <c r="CT142" s="586">
        <v>8799</v>
      </c>
      <c r="CU142" s="586">
        <v>0</v>
      </c>
      <c r="CV142" s="586">
        <v>0</v>
      </c>
      <c r="CW142" s="586">
        <v>0</v>
      </c>
      <c r="CX142" s="586">
        <v>0</v>
      </c>
      <c r="CY142" s="586">
        <v>0</v>
      </c>
      <c r="CZ142" s="586">
        <v>400</v>
      </c>
      <c r="DA142" s="586">
        <v>0</v>
      </c>
      <c r="DB142" s="586">
        <v>0</v>
      </c>
      <c r="DC142" s="586">
        <v>0</v>
      </c>
      <c r="DD142" s="586">
        <v>0</v>
      </c>
      <c r="DE142" s="586">
        <v>0</v>
      </c>
      <c r="DF142" s="586">
        <v>0</v>
      </c>
      <c r="DG142" s="586">
        <v>0</v>
      </c>
      <c r="DH142" s="586">
        <v>0</v>
      </c>
      <c r="DI142" s="586">
        <v>2097</v>
      </c>
      <c r="DJ142" s="586">
        <v>0</v>
      </c>
      <c r="DK142" s="586">
        <v>0</v>
      </c>
      <c r="DL142" s="586">
        <v>0</v>
      </c>
      <c r="DM142" s="586">
        <v>0</v>
      </c>
      <c r="DN142" s="586">
        <v>0</v>
      </c>
      <c r="DO142" s="586">
        <v>0</v>
      </c>
      <c r="DP142" s="586">
        <v>0</v>
      </c>
      <c r="DQ142" s="586">
        <v>0</v>
      </c>
      <c r="DR142" s="587">
        <v>6215</v>
      </c>
      <c r="DS142" s="587">
        <v>1347</v>
      </c>
      <c r="DT142" s="587">
        <v>4878</v>
      </c>
      <c r="DU142" s="587">
        <v>20755</v>
      </c>
      <c r="DV142" s="587">
        <v>16790</v>
      </c>
      <c r="DW142" s="587">
        <v>-1041</v>
      </c>
      <c r="DX142" s="587">
        <v>0</v>
      </c>
      <c r="DY142" s="587">
        <v>-2940</v>
      </c>
      <c r="DZ142" s="587"/>
      <c r="EA142" s="587"/>
      <c r="EB142" s="587"/>
      <c r="EC142" s="587"/>
      <c r="ED142" s="587"/>
      <c r="EE142" s="587"/>
      <c r="EF142" s="587"/>
      <c r="EG142" s="587"/>
      <c r="EH142" s="587"/>
      <c r="EI142" s="587"/>
    </row>
    <row r="143" spans="1:139">
      <c r="A143" s="583" t="s">
        <v>2735</v>
      </c>
      <c r="B143" s="586">
        <v>0</v>
      </c>
      <c r="C143" s="586">
        <v>0</v>
      </c>
      <c r="D143" s="586">
        <v>0</v>
      </c>
      <c r="E143" s="586">
        <v>0</v>
      </c>
      <c r="F143" s="586">
        <v>0</v>
      </c>
      <c r="G143" s="586">
        <v>0</v>
      </c>
      <c r="H143" s="586">
        <v>0</v>
      </c>
      <c r="I143" s="586">
        <v>0</v>
      </c>
      <c r="J143" s="586">
        <v>0</v>
      </c>
      <c r="K143" s="586">
        <v>0</v>
      </c>
      <c r="L143" s="586">
        <v>0</v>
      </c>
      <c r="M143" s="586">
        <v>0</v>
      </c>
      <c r="N143" s="586">
        <v>0</v>
      </c>
      <c r="O143" s="586">
        <v>0</v>
      </c>
      <c r="P143" s="586">
        <v>0</v>
      </c>
      <c r="Q143" s="586">
        <v>0</v>
      </c>
      <c r="R143" s="586">
        <v>0</v>
      </c>
      <c r="S143" s="586">
        <v>0</v>
      </c>
      <c r="T143" s="586">
        <v>0</v>
      </c>
      <c r="U143" s="586">
        <v>0</v>
      </c>
      <c r="V143" s="586">
        <v>0</v>
      </c>
      <c r="W143" s="586">
        <v>0</v>
      </c>
      <c r="X143" s="586">
        <v>0</v>
      </c>
      <c r="Y143" s="586">
        <v>0</v>
      </c>
      <c r="Z143" s="586">
        <v>0</v>
      </c>
      <c r="AA143" s="586">
        <v>0</v>
      </c>
      <c r="AB143" s="586">
        <v>0</v>
      </c>
      <c r="AC143" s="586">
        <v>0</v>
      </c>
      <c r="AD143" s="586">
        <v>0</v>
      </c>
      <c r="AE143" s="586">
        <v>0</v>
      </c>
      <c r="AF143" s="586">
        <v>0</v>
      </c>
      <c r="AG143" s="586">
        <v>0</v>
      </c>
      <c r="AH143" s="586">
        <v>0</v>
      </c>
      <c r="AI143" s="586">
        <v>0</v>
      </c>
      <c r="AJ143" s="586">
        <v>0</v>
      </c>
      <c r="AK143" s="586">
        <v>0</v>
      </c>
      <c r="AL143" s="586">
        <v>0</v>
      </c>
      <c r="AM143" s="586">
        <v>0</v>
      </c>
      <c r="AN143" s="586">
        <v>0</v>
      </c>
      <c r="AO143" s="586">
        <v>608.755</v>
      </c>
      <c r="AP143" s="586">
        <v>2344.297</v>
      </c>
      <c r="AQ143" s="586">
        <v>0</v>
      </c>
      <c r="AR143" s="586">
        <v>0</v>
      </c>
      <c r="AS143" s="586">
        <v>0</v>
      </c>
      <c r="AT143" s="586">
        <v>0</v>
      </c>
      <c r="AU143" s="586">
        <v>2733.12925</v>
      </c>
      <c r="AV143" s="586">
        <v>336.14600000000002</v>
      </c>
      <c r="AW143" s="586">
        <v>0</v>
      </c>
      <c r="AX143" s="586">
        <v>0</v>
      </c>
      <c r="AY143" s="586">
        <v>0</v>
      </c>
      <c r="AZ143" s="586">
        <v>0</v>
      </c>
      <c r="BA143" s="586">
        <v>0</v>
      </c>
      <c r="BB143" s="586">
        <v>0</v>
      </c>
      <c r="BC143" s="586">
        <v>0</v>
      </c>
      <c r="BD143" s="586">
        <v>0</v>
      </c>
      <c r="BE143" s="586">
        <v>0</v>
      </c>
      <c r="BF143" s="586">
        <v>0</v>
      </c>
      <c r="BG143" s="586">
        <v>223.44183000000001</v>
      </c>
      <c r="BH143" s="586">
        <v>0</v>
      </c>
      <c r="BI143" s="586">
        <v>0</v>
      </c>
      <c r="BJ143" s="586">
        <v>0</v>
      </c>
      <c r="BK143" s="586">
        <v>0</v>
      </c>
      <c r="BL143" s="586">
        <v>0</v>
      </c>
      <c r="BM143" s="586">
        <v>0</v>
      </c>
      <c r="BN143" s="586">
        <v>6.3882199999999996</v>
      </c>
      <c r="BO143" s="586">
        <v>0</v>
      </c>
      <c r="BP143" s="586">
        <v>0</v>
      </c>
      <c r="BQ143" s="586">
        <v>2662.5130899999999</v>
      </c>
      <c r="BR143" s="586">
        <v>0</v>
      </c>
      <c r="BS143" s="586">
        <v>0</v>
      </c>
      <c r="BT143" s="586">
        <v>0</v>
      </c>
      <c r="BU143" s="586">
        <v>0</v>
      </c>
      <c r="BV143" s="586">
        <v>0</v>
      </c>
      <c r="BW143" s="586">
        <v>0</v>
      </c>
      <c r="BX143" s="586">
        <v>0</v>
      </c>
      <c r="BY143" s="586">
        <v>0</v>
      </c>
      <c r="BZ143" s="586">
        <v>0</v>
      </c>
      <c r="CA143" s="586">
        <v>0</v>
      </c>
      <c r="CB143" s="586">
        <v>0</v>
      </c>
      <c r="CC143" s="586">
        <v>0</v>
      </c>
      <c r="CD143" s="586">
        <v>0</v>
      </c>
      <c r="CE143" s="586">
        <v>2668.538</v>
      </c>
      <c r="CF143" s="586">
        <v>793.37699999999995</v>
      </c>
      <c r="CG143" s="586">
        <v>0</v>
      </c>
      <c r="CH143" s="586">
        <v>0</v>
      </c>
      <c r="CI143" s="586">
        <v>0</v>
      </c>
      <c r="CJ143" s="586">
        <v>0</v>
      </c>
      <c r="CK143" s="586">
        <v>0</v>
      </c>
      <c r="CL143" s="586">
        <v>0</v>
      </c>
      <c r="CM143" s="586">
        <v>0</v>
      </c>
      <c r="CN143" s="586">
        <v>0</v>
      </c>
      <c r="CO143" s="586">
        <v>0</v>
      </c>
      <c r="CP143" s="586">
        <v>0</v>
      </c>
      <c r="CQ143" s="586">
        <v>0</v>
      </c>
      <c r="CR143" s="586">
        <v>0</v>
      </c>
      <c r="CS143" s="586">
        <v>0</v>
      </c>
      <c r="CT143" s="586">
        <v>0</v>
      </c>
      <c r="CU143" s="586">
        <v>0</v>
      </c>
      <c r="CV143" s="586">
        <v>0</v>
      </c>
      <c r="CW143" s="586">
        <v>2570.07656</v>
      </c>
      <c r="CX143" s="586">
        <v>16508.256089999999</v>
      </c>
      <c r="CY143" s="586">
        <v>0</v>
      </c>
      <c r="CZ143" s="586">
        <v>100</v>
      </c>
      <c r="DA143" s="586">
        <v>0</v>
      </c>
      <c r="DB143" s="586">
        <v>0</v>
      </c>
      <c r="DC143" s="586">
        <v>0</v>
      </c>
      <c r="DD143" s="586">
        <v>0</v>
      </c>
      <c r="DE143" s="586">
        <v>0</v>
      </c>
      <c r="DF143" s="586">
        <v>0</v>
      </c>
      <c r="DG143" s="586">
        <v>0</v>
      </c>
      <c r="DH143" s="586">
        <v>0</v>
      </c>
      <c r="DI143" s="586">
        <v>1922.63671</v>
      </c>
      <c r="DJ143" s="586">
        <v>46</v>
      </c>
      <c r="DK143" s="586">
        <v>0</v>
      </c>
      <c r="DL143" s="586">
        <v>0</v>
      </c>
      <c r="DM143" s="586">
        <v>1500</v>
      </c>
      <c r="DN143" s="586">
        <v>0</v>
      </c>
      <c r="DO143" s="586">
        <v>0</v>
      </c>
      <c r="DP143" s="586">
        <v>0</v>
      </c>
      <c r="DQ143" s="586">
        <v>0</v>
      </c>
      <c r="DR143" s="587">
        <v>22696.9774</v>
      </c>
      <c r="DS143" s="587">
        <v>1931.3354300000001</v>
      </c>
      <c r="DT143" s="587">
        <v>104</v>
      </c>
      <c r="DU143" s="587">
        <v>10292</v>
      </c>
      <c r="DV143" s="587">
        <v>9750</v>
      </c>
      <c r="DW143" s="587">
        <v>-1500</v>
      </c>
      <c r="DX143" s="587">
        <v>0</v>
      </c>
      <c r="DY143" s="587">
        <v>-19500</v>
      </c>
      <c r="DZ143" s="587"/>
      <c r="EA143" s="587"/>
      <c r="EB143" s="587"/>
      <c r="EC143" s="587"/>
      <c r="ED143" s="587"/>
      <c r="EE143" s="587"/>
      <c r="EF143" s="587"/>
      <c r="EG143" s="587"/>
      <c r="EH143" s="587"/>
      <c r="EI143" s="587"/>
    </row>
    <row r="144" spans="1:139">
      <c r="A144" s="583" t="s">
        <v>2747</v>
      </c>
      <c r="B144" s="586">
        <v>0</v>
      </c>
      <c r="C144" s="586">
        <v>0</v>
      </c>
      <c r="D144" s="586">
        <v>0</v>
      </c>
      <c r="E144" s="586">
        <v>0</v>
      </c>
      <c r="F144" s="586">
        <v>0</v>
      </c>
      <c r="G144" s="586">
        <v>0</v>
      </c>
      <c r="H144" s="586">
        <v>0</v>
      </c>
      <c r="I144" s="586">
        <v>0</v>
      </c>
      <c r="J144" s="586">
        <v>0</v>
      </c>
      <c r="K144" s="586">
        <v>0</v>
      </c>
      <c r="L144" s="586">
        <v>0</v>
      </c>
      <c r="M144" s="586">
        <v>0</v>
      </c>
      <c r="N144" s="586">
        <v>9733</v>
      </c>
      <c r="O144" s="586">
        <v>0</v>
      </c>
      <c r="P144" s="586">
        <v>0</v>
      </c>
      <c r="Q144" s="586">
        <v>6</v>
      </c>
      <c r="R144" s="586">
        <v>0</v>
      </c>
      <c r="S144" s="586">
        <v>0</v>
      </c>
      <c r="T144" s="586">
        <v>0</v>
      </c>
      <c r="U144" s="586">
        <v>0</v>
      </c>
      <c r="V144" s="586">
        <v>0</v>
      </c>
      <c r="W144" s="586">
        <v>0</v>
      </c>
      <c r="X144" s="586">
        <v>0</v>
      </c>
      <c r="Y144" s="586">
        <v>0</v>
      </c>
      <c r="Z144" s="586">
        <v>0</v>
      </c>
      <c r="AA144" s="586">
        <v>0</v>
      </c>
      <c r="AB144" s="586">
        <v>0</v>
      </c>
      <c r="AC144" s="586">
        <v>327</v>
      </c>
      <c r="AD144" s="586">
        <v>0</v>
      </c>
      <c r="AE144" s="586">
        <v>0</v>
      </c>
      <c r="AF144" s="586">
        <v>50</v>
      </c>
      <c r="AG144" s="586">
        <v>0</v>
      </c>
      <c r="AH144" s="586">
        <v>0</v>
      </c>
      <c r="AI144" s="586">
        <v>0</v>
      </c>
      <c r="AJ144" s="586">
        <v>0</v>
      </c>
      <c r="AK144" s="586">
        <v>0</v>
      </c>
      <c r="AL144" s="586">
        <v>0</v>
      </c>
      <c r="AM144" s="586">
        <v>0</v>
      </c>
      <c r="AN144" s="586">
        <v>0</v>
      </c>
      <c r="AO144" s="586">
        <v>0</v>
      </c>
      <c r="AP144" s="586">
        <v>2090</v>
      </c>
      <c r="AQ144" s="586">
        <v>0</v>
      </c>
      <c r="AR144" s="586">
        <v>9281</v>
      </c>
      <c r="AS144" s="586">
        <v>0</v>
      </c>
      <c r="AT144" s="586">
        <v>0</v>
      </c>
      <c r="AU144" s="586">
        <v>11973</v>
      </c>
      <c r="AV144" s="586">
        <v>0</v>
      </c>
      <c r="AW144" s="586">
        <v>0</v>
      </c>
      <c r="AX144" s="586">
        <v>1986</v>
      </c>
      <c r="AY144" s="586">
        <v>0</v>
      </c>
      <c r="AZ144" s="586">
        <v>0</v>
      </c>
      <c r="BA144" s="586">
        <v>0</v>
      </c>
      <c r="BB144" s="586">
        <v>0</v>
      </c>
      <c r="BC144" s="586">
        <v>0</v>
      </c>
      <c r="BD144" s="586">
        <v>0</v>
      </c>
      <c r="BE144" s="586">
        <v>0</v>
      </c>
      <c r="BF144" s="586">
        <v>0</v>
      </c>
      <c r="BG144" s="586">
        <v>133</v>
      </c>
      <c r="BH144" s="586">
        <v>0</v>
      </c>
      <c r="BI144" s="586">
        <v>0</v>
      </c>
      <c r="BJ144" s="586">
        <v>0</v>
      </c>
      <c r="BK144" s="586">
        <v>0</v>
      </c>
      <c r="BL144" s="586">
        <v>0</v>
      </c>
      <c r="BM144" s="586">
        <v>290</v>
      </c>
      <c r="BN144" s="586">
        <v>0</v>
      </c>
      <c r="BO144" s="586">
        <v>0</v>
      </c>
      <c r="BP144" s="586">
        <v>0</v>
      </c>
      <c r="BQ144" s="586">
        <v>0</v>
      </c>
      <c r="BR144" s="586">
        <v>0</v>
      </c>
      <c r="BS144" s="586">
        <v>0</v>
      </c>
      <c r="BT144" s="586">
        <v>0</v>
      </c>
      <c r="BU144" s="586">
        <v>0</v>
      </c>
      <c r="BV144" s="586">
        <v>0</v>
      </c>
      <c r="BW144" s="586">
        <v>0</v>
      </c>
      <c r="BX144" s="586">
        <v>0</v>
      </c>
      <c r="BY144" s="586">
        <v>0</v>
      </c>
      <c r="BZ144" s="586">
        <v>0</v>
      </c>
      <c r="CA144" s="586">
        <v>0</v>
      </c>
      <c r="CB144" s="586">
        <v>1011</v>
      </c>
      <c r="CC144" s="586">
        <v>0</v>
      </c>
      <c r="CD144" s="586">
        <v>0</v>
      </c>
      <c r="CE144" s="586">
        <v>1223</v>
      </c>
      <c r="CF144" s="586">
        <v>0</v>
      </c>
      <c r="CG144" s="586">
        <v>0</v>
      </c>
      <c r="CH144" s="586">
        <v>0</v>
      </c>
      <c r="CI144" s="586">
        <v>0</v>
      </c>
      <c r="CJ144" s="586">
        <v>0</v>
      </c>
      <c r="CK144" s="586">
        <v>0</v>
      </c>
      <c r="CL144" s="586">
        <v>0</v>
      </c>
      <c r="CM144" s="586">
        <v>0</v>
      </c>
      <c r="CN144" s="586">
        <v>0</v>
      </c>
      <c r="CO144" s="586">
        <v>0</v>
      </c>
      <c r="CP144" s="586">
        <v>0</v>
      </c>
      <c r="CQ144" s="586">
        <v>0</v>
      </c>
      <c r="CR144" s="586">
        <v>0</v>
      </c>
      <c r="CS144" s="586">
        <v>0</v>
      </c>
      <c r="CT144" s="586">
        <v>0</v>
      </c>
      <c r="CU144" s="586">
        <v>0</v>
      </c>
      <c r="CV144" s="586">
        <v>0</v>
      </c>
      <c r="CW144" s="586">
        <v>3130</v>
      </c>
      <c r="CX144" s="586">
        <v>2123</v>
      </c>
      <c r="CY144" s="586">
        <v>0</v>
      </c>
      <c r="CZ144" s="586">
        <v>0</v>
      </c>
      <c r="DA144" s="586">
        <v>0</v>
      </c>
      <c r="DB144" s="586">
        <v>0</v>
      </c>
      <c r="DC144" s="586">
        <v>0</v>
      </c>
      <c r="DD144" s="586">
        <v>0</v>
      </c>
      <c r="DE144" s="586">
        <v>0</v>
      </c>
      <c r="DF144" s="586">
        <v>0</v>
      </c>
      <c r="DG144" s="586">
        <v>0</v>
      </c>
      <c r="DH144" s="586">
        <v>0</v>
      </c>
      <c r="DI144" s="586">
        <v>1169</v>
      </c>
      <c r="DJ144" s="586">
        <v>0</v>
      </c>
      <c r="DK144" s="586">
        <v>0</v>
      </c>
      <c r="DL144" s="586">
        <v>98</v>
      </c>
      <c r="DM144" s="586">
        <v>750</v>
      </c>
      <c r="DN144" s="586">
        <v>0</v>
      </c>
      <c r="DO144" s="586">
        <v>0</v>
      </c>
      <c r="DP144" s="586">
        <v>0</v>
      </c>
      <c r="DQ144" s="586">
        <v>0</v>
      </c>
      <c r="DR144" s="587">
        <v>29648</v>
      </c>
      <c r="DS144" s="587">
        <v>893</v>
      </c>
      <c r="DT144" s="587">
        <v>441</v>
      </c>
      <c r="DU144" s="587">
        <v>14391</v>
      </c>
      <c r="DV144" s="587">
        <v>12924</v>
      </c>
      <c r="DW144" s="587">
        <v>-1</v>
      </c>
      <c r="DX144" s="587">
        <v>0</v>
      </c>
      <c r="DY144" s="587">
        <v>-27854</v>
      </c>
      <c r="DZ144" s="587"/>
      <c r="EA144" s="587"/>
      <c r="EB144" s="587"/>
      <c r="EC144" s="587"/>
      <c r="ED144" s="587"/>
      <c r="EE144" s="587"/>
      <c r="EF144" s="587"/>
      <c r="EG144" s="587"/>
      <c r="EH144" s="587"/>
      <c r="EI144" s="587"/>
    </row>
    <row r="145" spans="1:139">
      <c r="A145" s="583" t="s">
        <v>2765</v>
      </c>
      <c r="B145" s="586">
        <v>0</v>
      </c>
      <c r="C145" s="586">
        <v>0</v>
      </c>
      <c r="D145" s="586">
        <v>0</v>
      </c>
      <c r="E145" s="586">
        <v>0</v>
      </c>
      <c r="F145" s="586">
        <v>0</v>
      </c>
      <c r="G145" s="586">
        <v>0</v>
      </c>
      <c r="H145" s="586">
        <v>0</v>
      </c>
      <c r="I145" s="586">
        <v>0</v>
      </c>
      <c r="J145" s="586">
        <v>0</v>
      </c>
      <c r="K145" s="586">
        <v>0</v>
      </c>
      <c r="L145" s="586">
        <v>0</v>
      </c>
      <c r="M145" s="586">
        <v>0</v>
      </c>
      <c r="N145" s="586">
        <v>0</v>
      </c>
      <c r="O145" s="586">
        <v>0</v>
      </c>
      <c r="P145" s="586">
        <v>0</v>
      </c>
      <c r="Q145" s="586">
        <v>132</v>
      </c>
      <c r="R145" s="586">
        <v>0</v>
      </c>
      <c r="S145" s="586">
        <v>0</v>
      </c>
      <c r="T145" s="586">
        <v>0</v>
      </c>
      <c r="U145" s="586">
        <v>0</v>
      </c>
      <c r="V145" s="586">
        <v>0</v>
      </c>
      <c r="W145" s="586">
        <v>0</v>
      </c>
      <c r="X145" s="586">
        <v>0</v>
      </c>
      <c r="Y145" s="586">
        <v>0</v>
      </c>
      <c r="Z145" s="586">
        <v>0</v>
      </c>
      <c r="AA145" s="586">
        <v>0</v>
      </c>
      <c r="AB145" s="586">
        <v>0</v>
      </c>
      <c r="AC145" s="586">
        <v>0</v>
      </c>
      <c r="AD145" s="586">
        <v>0</v>
      </c>
      <c r="AE145" s="586">
        <v>0</v>
      </c>
      <c r="AF145" s="586">
        <v>0</v>
      </c>
      <c r="AG145" s="586">
        <v>0</v>
      </c>
      <c r="AH145" s="586">
        <v>0</v>
      </c>
      <c r="AI145" s="586">
        <v>0</v>
      </c>
      <c r="AJ145" s="586">
        <v>0</v>
      </c>
      <c r="AK145" s="586">
        <v>0</v>
      </c>
      <c r="AL145" s="586">
        <v>0</v>
      </c>
      <c r="AM145" s="586">
        <v>0</v>
      </c>
      <c r="AN145" s="586">
        <v>0</v>
      </c>
      <c r="AO145" s="586">
        <v>500</v>
      </c>
      <c r="AP145" s="586">
        <v>2160</v>
      </c>
      <c r="AQ145" s="586">
        <v>0</v>
      </c>
      <c r="AR145" s="586">
        <v>589</v>
      </c>
      <c r="AS145" s="586">
        <v>0</v>
      </c>
      <c r="AT145" s="586">
        <v>0</v>
      </c>
      <c r="AU145" s="586">
        <v>5004</v>
      </c>
      <c r="AV145" s="586">
        <v>0</v>
      </c>
      <c r="AW145" s="586">
        <v>0</v>
      </c>
      <c r="AX145" s="586">
        <v>1792</v>
      </c>
      <c r="AY145" s="586">
        <v>0</v>
      </c>
      <c r="AZ145" s="586">
        <v>0</v>
      </c>
      <c r="BA145" s="586">
        <v>0</v>
      </c>
      <c r="BB145" s="586">
        <v>0</v>
      </c>
      <c r="BC145" s="586">
        <v>0</v>
      </c>
      <c r="BD145" s="586">
        <v>0</v>
      </c>
      <c r="BE145" s="586">
        <v>0</v>
      </c>
      <c r="BF145" s="586">
        <v>0</v>
      </c>
      <c r="BG145" s="586">
        <v>0</v>
      </c>
      <c r="BH145" s="586">
        <v>0</v>
      </c>
      <c r="BI145" s="586">
        <v>0</v>
      </c>
      <c r="BJ145" s="586">
        <v>0</v>
      </c>
      <c r="BK145" s="586">
        <v>0</v>
      </c>
      <c r="BL145" s="586">
        <v>0</v>
      </c>
      <c r="BM145" s="586">
        <v>0</v>
      </c>
      <c r="BN145" s="586">
        <v>0</v>
      </c>
      <c r="BO145" s="586">
        <v>0</v>
      </c>
      <c r="BP145" s="586">
        <v>0</v>
      </c>
      <c r="BQ145" s="586">
        <v>0</v>
      </c>
      <c r="BR145" s="586">
        <v>0</v>
      </c>
      <c r="BS145" s="586">
        <v>0</v>
      </c>
      <c r="BT145" s="586">
        <v>0</v>
      </c>
      <c r="BU145" s="586">
        <v>0</v>
      </c>
      <c r="BV145" s="586">
        <v>0</v>
      </c>
      <c r="BW145" s="586">
        <v>0</v>
      </c>
      <c r="BX145" s="586">
        <v>0</v>
      </c>
      <c r="BY145" s="586">
        <v>0</v>
      </c>
      <c r="BZ145" s="586">
        <v>0</v>
      </c>
      <c r="CA145" s="586">
        <v>0</v>
      </c>
      <c r="CB145" s="586">
        <v>0</v>
      </c>
      <c r="CC145" s="586">
        <v>0</v>
      </c>
      <c r="CD145" s="586">
        <v>0</v>
      </c>
      <c r="CE145" s="586">
        <v>1130</v>
      </c>
      <c r="CF145" s="586">
        <v>0</v>
      </c>
      <c r="CG145" s="586">
        <v>0</v>
      </c>
      <c r="CH145" s="586">
        <v>20</v>
      </c>
      <c r="CI145" s="586">
        <v>0</v>
      </c>
      <c r="CJ145" s="586">
        <v>0</v>
      </c>
      <c r="CK145" s="586">
        <v>0</v>
      </c>
      <c r="CL145" s="586">
        <v>0</v>
      </c>
      <c r="CM145" s="586">
        <v>0</v>
      </c>
      <c r="CN145" s="586">
        <v>0</v>
      </c>
      <c r="CO145" s="586">
        <v>0</v>
      </c>
      <c r="CP145" s="586">
        <v>0</v>
      </c>
      <c r="CQ145" s="586">
        <v>0</v>
      </c>
      <c r="CR145" s="586">
        <v>0</v>
      </c>
      <c r="CS145" s="586">
        <v>0</v>
      </c>
      <c r="CT145" s="586">
        <v>0</v>
      </c>
      <c r="CU145" s="586">
        <v>0</v>
      </c>
      <c r="CV145" s="586">
        <v>0</v>
      </c>
      <c r="CW145" s="586">
        <v>0</v>
      </c>
      <c r="CX145" s="586">
        <v>0</v>
      </c>
      <c r="CY145" s="586">
        <v>0</v>
      </c>
      <c r="CZ145" s="586">
        <v>0</v>
      </c>
      <c r="DA145" s="586">
        <v>0</v>
      </c>
      <c r="DB145" s="586">
        <v>0</v>
      </c>
      <c r="DC145" s="586">
        <v>0</v>
      </c>
      <c r="DD145" s="586">
        <v>0</v>
      </c>
      <c r="DE145" s="586">
        <v>0</v>
      </c>
      <c r="DF145" s="586">
        <v>0</v>
      </c>
      <c r="DG145" s="586">
        <v>0</v>
      </c>
      <c r="DH145" s="586">
        <v>0</v>
      </c>
      <c r="DI145" s="586">
        <v>499</v>
      </c>
      <c r="DJ145" s="586">
        <v>1610</v>
      </c>
      <c r="DK145" s="586">
        <v>0</v>
      </c>
      <c r="DL145" s="586">
        <v>0</v>
      </c>
      <c r="DM145" s="586">
        <v>0</v>
      </c>
      <c r="DN145" s="586">
        <v>0</v>
      </c>
      <c r="DO145" s="586">
        <v>500</v>
      </c>
      <c r="DP145" s="586">
        <v>0</v>
      </c>
      <c r="DQ145" s="586">
        <v>0</v>
      </c>
      <c r="DR145" s="587">
        <v>2768</v>
      </c>
      <c r="DS145" s="587">
        <v>308</v>
      </c>
      <c r="DT145" s="587">
        <v>9035</v>
      </c>
      <c r="DU145" s="587">
        <v>1825</v>
      </c>
      <c r="DV145" s="587">
        <v>1727</v>
      </c>
      <c r="DW145" s="587">
        <v>-45</v>
      </c>
      <c r="DX145" s="587">
        <v>0</v>
      </c>
      <c r="DY145" s="587">
        <v>-9117</v>
      </c>
      <c r="DZ145" s="587"/>
      <c r="EA145" s="587"/>
      <c r="EB145" s="587"/>
      <c r="EC145" s="587"/>
      <c r="ED145" s="587"/>
      <c r="EE145" s="587"/>
      <c r="EF145" s="587"/>
      <c r="EG145" s="587"/>
      <c r="EH145" s="587"/>
      <c r="EI145" s="587"/>
    </row>
    <row r="146" spans="1:139">
      <c r="A146" s="583" t="s">
        <v>2777</v>
      </c>
      <c r="B146" s="586">
        <v>0</v>
      </c>
      <c r="C146" s="586">
        <v>0</v>
      </c>
      <c r="D146" s="586">
        <v>0</v>
      </c>
      <c r="E146" s="586">
        <v>0</v>
      </c>
      <c r="F146" s="586">
        <v>0</v>
      </c>
      <c r="G146" s="586">
        <v>0</v>
      </c>
      <c r="H146" s="586">
        <v>0</v>
      </c>
      <c r="I146" s="586">
        <v>0</v>
      </c>
      <c r="J146" s="586">
        <v>0</v>
      </c>
      <c r="K146" s="586">
        <v>0</v>
      </c>
      <c r="L146" s="586">
        <v>0</v>
      </c>
      <c r="M146" s="586">
        <v>0</v>
      </c>
      <c r="N146" s="586">
        <v>0</v>
      </c>
      <c r="O146" s="586">
        <v>0</v>
      </c>
      <c r="P146" s="586">
        <v>0</v>
      </c>
      <c r="Q146" s="586">
        <v>30</v>
      </c>
      <c r="R146" s="586">
        <v>0</v>
      </c>
      <c r="S146" s="586">
        <v>0</v>
      </c>
      <c r="T146" s="586">
        <v>0</v>
      </c>
      <c r="U146" s="586">
        <v>0</v>
      </c>
      <c r="V146" s="586">
        <v>0</v>
      </c>
      <c r="W146" s="586">
        <v>0</v>
      </c>
      <c r="X146" s="586">
        <v>0</v>
      </c>
      <c r="Y146" s="586">
        <v>0</v>
      </c>
      <c r="Z146" s="586">
        <v>0</v>
      </c>
      <c r="AA146" s="586">
        <v>0</v>
      </c>
      <c r="AB146" s="586">
        <v>0</v>
      </c>
      <c r="AC146" s="586">
        <v>0</v>
      </c>
      <c r="AD146" s="586">
        <v>0</v>
      </c>
      <c r="AE146" s="586">
        <v>0</v>
      </c>
      <c r="AF146" s="586">
        <v>0</v>
      </c>
      <c r="AG146" s="586">
        <v>0</v>
      </c>
      <c r="AH146" s="586">
        <v>0</v>
      </c>
      <c r="AI146" s="586">
        <v>0</v>
      </c>
      <c r="AJ146" s="586">
        <v>0</v>
      </c>
      <c r="AK146" s="586">
        <v>0</v>
      </c>
      <c r="AL146" s="586">
        <v>0</v>
      </c>
      <c r="AM146" s="586">
        <v>0</v>
      </c>
      <c r="AN146" s="586">
        <v>0</v>
      </c>
      <c r="AO146" s="586">
        <v>0</v>
      </c>
      <c r="AP146" s="586">
        <v>1000</v>
      </c>
      <c r="AQ146" s="586">
        <v>0</v>
      </c>
      <c r="AR146" s="586">
        <v>0</v>
      </c>
      <c r="AS146" s="586">
        <v>0</v>
      </c>
      <c r="AT146" s="586">
        <v>0</v>
      </c>
      <c r="AU146" s="586">
        <v>1200</v>
      </c>
      <c r="AV146" s="586">
        <v>0</v>
      </c>
      <c r="AW146" s="586">
        <v>0</v>
      </c>
      <c r="AX146" s="586">
        <v>110</v>
      </c>
      <c r="AY146" s="586">
        <v>0</v>
      </c>
      <c r="AZ146" s="586">
        <v>0</v>
      </c>
      <c r="BA146" s="586">
        <v>0</v>
      </c>
      <c r="BB146" s="586">
        <v>0</v>
      </c>
      <c r="BC146" s="586">
        <v>0</v>
      </c>
      <c r="BD146" s="586">
        <v>0</v>
      </c>
      <c r="BE146" s="586">
        <v>0</v>
      </c>
      <c r="BF146" s="586">
        <v>0</v>
      </c>
      <c r="BG146" s="586">
        <v>10</v>
      </c>
      <c r="BH146" s="586">
        <v>0</v>
      </c>
      <c r="BI146" s="586">
        <v>0</v>
      </c>
      <c r="BJ146" s="586">
        <v>0</v>
      </c>
      <c r="BK146" s="586">
        <v>0</v>
      </c>
      <c r="BL146" s="586">
        <v>0</v>
      </c>
      <c r="BM146" s="586">
        <v>0</v>
      </c>
      <c r="BN146" s="586">
        <v>0</v>
      </c>
      <c r="BO146" s="586">
        <v>0</v>
      </c>
      <c r="BP146" s="586">
        <v>0</v>
      </c>
      <c r="BQ146" s="586">
        <v>0</v>
      </c>
      <c r="BR146" s="586">
        <v>0</v>
      </c>
      <c r="BS146" s="586">
        <v>0</v>
      </c>
      <c r="BT146" s="586">
        <v>0</v>
      </c>
      <c r="BU146" s="586">
        <v>0</v>
      </c>
      <c r="BV146" s="586">
        <v>0</v>
      </c>
      <c r="BW146" s="586">
        <v>0</v>
      </c>
      <c r="BX146" s="586">
        <v>0</v>
      </c>
      <c r="BY146" s="586">
        <v>0</v>
      </c>
      <c r="BZ146" s="586">
        <v>0</v>
      </c>
      <c r="CA146" s="586">
        <v>0</v>
      </c>
      <c r="CB146" s="586">
        <v>0</v>
      </c>
      <c r="CC146" s="586">
        <v>0</v>
      </c>
      <c r="CD146" s="586">
        <v>0</v>
      </c>
      <c r="CE146" s="586">
        <v>6716</v>
      </c>
      <c r="CF146" s="586">
        <v>0</v>
      </c>
      <c r="CG146" s="586">
        <v>0</v>
      </c>
      <c r="CH146" s="586">
        <v>0</v>
      </c>
      <c r="CI146" s="586">
        <v>0</v>
      </c>
      <c r="CJ146" s="586">
        <v>0</v>
      </c>
      <c r="CK146" s="586">
        <v>0</v>
      </c>
      <c r="CL146" s="586">
        <v>0</v>
      </c>
      <c r="CM146" s="586">
        <v>0</v>
      </c>
      <c r="CN146" s="586">
        <v>0</v>
      </c>
      <c r="CO146" s="586">
        <v>0</v>
      </c>
      <c r="CP146" s="586">
        <v>0</v>
      </c>
      <c r="CQ146" s="586">
        <v>0</v>
      </c>
      <c r="CR146" s="586">
        <v>0</v>
      </c>
      <c r="CS146" s="586">
        <v>0</v>
      </c>
      <c r="CT146" s="586">
        <v>527</v>
      </c>
      <c r="CU146" s="586">
        <v>0</v>
      </c>
      <c r="CV146" s="586">
        <v>0</v>
      </c>
      <c r="CW146" s="586">
        <v>14679</v>
      </c>
      <c r="CX146" s="586">
        <v>0</v>
      </c>
      <c r="CY146" s="586">
        <v>0</v>
      </c>
      <c r="CZ146" s="586">
        <v>0</v>
      </c>
      <c r="DA146" s="586">
        <v>0</v>
      </c>
      <c r="DB146" s="586">
        <v>0</v>
      </c>
      <c r="DC146" s="586">
        <v>0</v>
      </c>
      <c r="DD146" s="586">
        <v>0</v>
      </c>
      <c r="DE146" s="586">
        <v>0</v>
      </c>
      <c r="DF146" s="586">
        <v>0</v>
      </c>
      <c r="DG146" s="586">
        <v>0</v>
      </c>
      <c r="DH146" s="586">
        <v>0</v>
      </c>
      <c r="DI146" s="586">
        <v>0</v>
      </c>
      <c r="DJ146" s="586">
        <v>0</v>
      </c>
      <c r="DK146" s="586">
        <v>0</v>
      </c>
      <c r="DL146" s="586">
        <v>0</v>
      </c>
      <c r="DM146" s="586">
        <v>0</v>
      </c>
      <c r="DN146" s="586">
        <v>0</v>
      </c>
      <c r="DO146" s="586">
        <v>0</v>
      </c>
      <c r="DP146" s="586">
        <v>0</v>
      </c>
      <c r="DQ146" s="586">
        <v>0</v>
      </c>
      <c r="DR146" s="587">
        <v>17228</v>
      </c>
      <c r="DS146" s="587">
        <v>1600</v>
      </c>
      <c r="DT146" s="587">
        <v>0</v>
      </c>
      <c r="DU146" s="587">
        <v>5444</v>
      </c>
      <c r="DV146" s="587">
        <v>4652</v>
      </c>
      <c r="DW146" s="587">
        <v>5080</v>
      </c>
      <c r="DX146" s="587">
        <v>0</v>
      </c>
      <c r="DY146" s="587">
        <v>0</v>
      </c>
      <c r="DZ146" s="587"/>
      <c r="EA146" s="587"/>
      <c r="EB146" s="587"/>
      <c r="EC146" s="587"/>
      <c r="ED146" s="587"/>
      <c r="EE146" s="587"/>
      <c r="EF146" s="587"/>
      <c r="EG146" s="587"/>
      <c r="EH146" s="587"/>
      <c r="EI146" s="587"/>
    </row>
    <row r="147" spans="1:139">
      <c r="A147" s="583" t="s">
        <v>2858</v>
      </c>
      <c r="B147" s="586">
        <v>0</v>
      </c>
      <c r="C147" s="586">
        <v>0</v>
      </c>
      <c r="D147" s="586">
        <v>0</v>
      </c>
      <c r="E147" s="586">
        <v>0</v>
      </c>
      <c r="F147" s="586">
        <v>0</v>
      </c>
      <c r="G147" s="586">
        <v>0</v>
      </c>
      <c r="H147" s="586">
        <v>0</v>
      </c>
      <c r="I147" s="586">
        <v>0</v>
      </c>
      <c r="J147" s="586">
        <v>0</v>
      </c>
      <c r="K147" s="586">
        <v>0</v>
      </c>
      <c r="L147" s="586">
        <v>0</v>
      </c>
      <c r="M147" s="586">
        <v>0</v>
      </c>
      <c r="N147" s="586">
        <v>0</v>
      </c>
      <c r="O147" s="586">
        <v>0</v>
      </c>
      <c r="P147" s="586">
        <v>0</v>
      </c>
      <c r="Q147" s="586">
        <v>0</v>
      </c>
      <c r="R147" s="586">
        <v>0</v>
      </c>
      <c r="S147" s="586">
        <v>0</v>
      </c>
      <c r="T147" s="586">
        <v>0</v>
      </c>
      <c r="U147" s="586">
        <v>0</v>
      </c>
      <c r="V147" s="586">
        <v>0</v>
      </c>
      <c r="W147" s="586">
        <v>0</v>
      </c>
      <c r="X147" s="586">
        <v>0</v>
      </c>
      <c r="Y147" s="586">
        <v>0</v>
      </c>
      <c r="Z147" s="586">
        <v>0</v>
      </c>
      <c r="AA147" s="586">
        <v>0</v>
      </c>
      <c r="AB147" s="586">
        <v>0</v>
      </c>
      <c r="AC147" s="586">
        <v>0</v>
      </c>
      <c r="AD147" s="586">
        <v>0</v>
      </c>
      <c r="AE147" s="586">
        <v>0</v>
      </c>
      <c r="AF147" s="586">
        <v>0</v>
      </c>
      <c r="AG147" s="586">
        <v>0</v>
      </c>
      <c r="AH147" s="586">
        <v>0</v>
      </c>
      <c r="AI147" s="586">
        <v>0</v>
      </c>
      <c r="AJ147" s="586">
        <v>0</v>
      </c>
      <c r="AK147" s="586">
        <v>0</v>
      </c>
      <c r="AL147" s="586">
        <v>0</v>
      </c>
      <c r="AM147" s="586">
        <v>0</v>
      </c>
      <c r="AN147" s="586">
        <v>0</v>
      </c>
      <c r="AO147" s="586">
        <v>1069</v>
      </c>
      <c r="AP147" s="586">
        <v>400</v>
      </c>
      <c r="AQ147" s="586">
        <v>0</v>
      </c>
      <c r="AR147" s="586">
        <v>0</v>
      </c>
      <c r="AS147" s="586">
        <v>0</v>
      </c>
      <c r="AT147" s="586">
        <v>0</v>
      </c>
      <c r="AU147" s="586">
        <v>0</v>
      </c>
      <c r="AV147" s="586">
        <v>0</v>
      </c>
      <c r="AW147" s="586">
        <v>0</v>
      </c>
      <c r="AX147" s="586">
        <v>853</v>
      </c>
      <c r="AY147" s="586">
        <v>0</v>
      </c>
      <c r="AZ147" s="586">
        <v>0</v>
      </c>
      <c r="BA147" s="586">
        <v>0</v>
      </c>
      <c r="BB147" s="586">
        <v>0</v>
      </c>
      <c r="BC147" s="586">
        <v>0</v>
      </c>
      <c r="BD147" s="586">
        <v>0</v>
      </c>
      <c r="BE147" s="586">
        <v>0</v>
      </c>
      <c r="BF147" s="586">
        <v>0</v>
      </c>
      <c r="BG147" s="586">
        <v>0</v>
      </c>
      <c r="BH147" s="586">
        <v>0</v>
      </c>
      <c r="BI147" s="586">
        <v>0</v>
      </c>
      <c r="BJ147" s="586">
        <v>0</v>
      </c>
      <c r="BK147" s="586">
        <v>0</v>
      </c>
      <c r="BL147" s="586">
        <v>0</v>
      </c>
      <c r="BM147" s="586">
        <v>0</v>
      </c>
      <c r="BN147" s="586">
        <v>0</v>
      </c>
      <c r="BO147" s="586">
        <v>0</v>
      </c>
      <c r="BP147" s="586">
        <v>0</v>
      </c>
      <c r="BQ147" s="586">
        <v>0</v>
      </c>
      <c r="BR147" s="586">
        <v>0</v>
      </c>
      <c r="BS147" s="586">
        <v>0</v>
      </c>
      <c r="BT147" s="586">
        <v>0</v>
      </c>
      <c r="BU147" s="586">
        <v>0</v>
      </c>
      <c r="BV147" s="586">
        <v>0</v>
      </c>
      <c r="BW147" s="586">
        <v>0</v>
      </c>
      <c r="BX147" s="586">
        <v>0</v>
      </c>
      <c r="BY147" s="586">
        <v>0</v>
      </c>
      <c r="BZ147" s="586">
        <v>0</v>
      </c>
      <c r="CA147" s="586">
        <v>0</v>
      </c>
      <c r="CB147" s="586">
        <v>300</v>
      </c>
      <c r="CC147" s="586">
        <v>0</v>
      </c>
      <c r="CD147" s="586">
        <v>0</v>
      </c>
      <c r="CE147" s="586">
        <v>3080</v>
      </c>
      <c r="CF147" s="586">
        <v>0</v>
      </c>
      <c r="CG147" s="586">
        <v>0</v>
      </c>
      <c r="CH147" s="586">
        <v>0</v>
      </c>
      <c r="CI147" s="586">
        <v>0</v>
      </c>
      <c r="CJ147" s="586">
        <v>0</v>
      </c>
      <c r="CK147" s="586">
        <v>0</v>
      </c>
      <c r="CL147" s="586">
        <v>0</v>
      </c>
      <c r="CM147" s="586">
        <v>0</v>
      </c>
      <c r="CN147" s="586">
        <v>0</v>
      </c>
      <c r="CO147" s="586">
        <v>0</v>
      </c>
      <c r="CP147" s="586">
        <v>0</v>
      </c>
      <c r="CQ147" s="586">
        <v>0</v>
      </c>
      <c r="CR147" s="586">
        <v>0</v>
      </c>
      <c r="CS147" s="586">
        <v>0</v>
      </c>
      <c r="CT147" s="586">
        <v>0</v>
      </c>
      <c r="CU147" s="586">
        <v>0</v>
      </c>
      <c r="CV147" s="586">
        <v>0</v>
      </c>
      <c r="CW147" s="586">
        <v>28056</v>
      </c>
      <c r="CX147" s="586">
        <v>0</v>
      </c>
      <c r="CY147" s="586">
        <v>0</v>
      </c>
      <c r="CZ147" s="586">
        <v>0</v>
      </c>
      <c r="DA147" s="586">
        <v>0</v>
      </c>
      <c r="DB147" s="586">
        <v>0</v>
      </c>
      <c r="DC147" s="586">
        <v>0</v>
      </c>
      <c r="DD147" s="586">
        <v>0</v>
      </c>
      <c r="DE147" s="586">
        <v>0</v>
      </c>
      <c r="DF147" s="586">
        <v>0</v>
      </c>
      <c r="DG147" s="586">
        <v>0</v>
      </c>
      <c r="DH147" s="586">
        <v>0</v>
      </c>
      <c r="DI147" s="586">
        <v>1278</v>
      </c>
      <c r="DJ147" s="586">
        <v>0</v>
      </c>
      <c r="DK147" s="586">
        <v>0</v>
      </c>
      <c r="DL147" s="586">
        <v>0</v>
      </c>
      <c r="DM147" s="586">
        <v>0</v>
      </c>
      <c r="DN147" s="586">
        <v>0</v>
      </c>
      <c r="DO147" s="586">
        <v>0</v>
      </c>
      <c r="DP147" s="586">
        <v>0</v>
      </c>
      <c r="DQ147" s="586">
        <v>0</v>
      </c>
      <c r="DR147" s="587">
        <v>17934</v>
      </c>
      <c r="DS147" s="587">
        <v>4839</v>
      </c>
      <c r="DT147" s="587">
        <v>3895</v>
      </c>
      <c r="DU147" s="587">
        <v>8368</v>
      </c>
      <c r="DV147" s="587">
        <v>7669</v>
      </c>
      <c r="DW147" s="587">
        <v>0</v>
      </c>
      <c r="DX147" s="587">
        <v>0</v>
      </c>
      <c r="DY147" s="587">
        <v>-31000</v>
      </c>
      <c r="DZ147" s="587"/>
      <c r="EA147" s="587"/>
      <c r="EB147" s="587"/>
      <c r="EC147" s="587"/>
      <c r="ED147" s="587"/>
      <c r="EE147" s="587"/>
      <c r="EF147" s="587"/>
      <c r="EG147" s="587"/>
      <c r="EH147" s="587"/>
      <c r="EI147" s="587"/>
    </row>
    <row r="148" spans="1:139">
      <c r="A148" s="583" t="s">
        <v>3068</v>
      </c>
      <c r="B148" s="586">
        <v>0</v>
      </c>
      <c r="C148" s="586">
        <v>0</v>
      </c>
      <c r="D148" s="586">
        <v>0</v>
      </c>
      <c r="E148" s="586">
        <v>0</v>
      </c>
      <c r="F148" s="586">
        <v>0</v>
      </c>
      <c r="G148" s="586">
        <v>0</v>
      </c>
      <c r="H148" s="586">
        <v>0</v>
      </c>
      <c r="I148" s="586">
        <v>0</v>
      </c>
      <c r="J148" s="586">
        <v>0</v>
      </c>
      <c r="K148" s="586">
        <v>0</v>
      </c>
      <c r="L148" s="586">
        <v>0</v>
      </c>
      <c r="M148" s="586">
        <v>0</v>
      </c>
      <c r="N148" s="586">
        <v>0</v>
      </c>
      <c r="O148" s="586">
        <v>0</v>
      </c>
      <c r="P148" s="586">
        <v>0</v>
      </c>
      <c r="Q148" s="586">
        <v>0</v>
      </c>
      <c r="R148" s="586">
        <v>0</v>
      </c>
      <c r="S148" s="586">
        <v>0</v>
      </c>
      <c r="T148" s="586">
        <v>0</v>
      </c>
      <c r="U148" s="586">
        <v>0</v>
      </c>
      <c r="V148" s="586">
        <v>0</v>
      </c>
      <c r="W148" s="586">
        <v>0</v>
      </c>
      <c r="X148" s="586">
        <v>0</v>
      </c>
      <c r="Y148" s="586">
        <v>0</v>
      </c>
      <c r="Z148" s="586">
        <v>0</v>
      </c>
      <c r="AA148" s="586">
        <v>0</v>
      </c>
      <c r="AB148" s="586">
        <v>0</v>
      </c>
      <c r="AC148" s="586">
        <v>0</v>
      </c>
      <c r="AD148" s="586">
        <v>0</v>
      </c>
      <c r="AE148" s="586">
        <v>0</v>
      </c>
      <c r="AF148" s="586">
        <v>0</v>
      </c>
      <c r="AG148" s="586">
        <v>0</v>
      </c>
      <c r="AH148" s="586">
        <v>0</v>
      </c>
      <c r="AI148" s="586">
        <v>0</v>
      </c>
      <c r="AJ148" s="586">
        <v>0</v>
      </c>
      <c r="AK148" s="586">
        <v>0</v>
      </c>
      <c r="AL148" s="586">
        <v>0</v>
      </c>
      <c r="AM148" s="586">
        <v>0</v>
      </c>
      <c r="AN148" s="586">
        <v>0</v>
      </c>
      <c r="AO148" s="586">
        <v>24191</v>
      </c>
      <c r="AP148" s="586">
        <v>0</v>
      </c>
      <c r="AQ148" s="586">
        <v>0</v>
      </c>
      <c r="AR148" s="586">
        <v>137</v>
      </c>
      <c r="AS148" s="586">
        <v>0</v>
      </c>
      <c r="AT148" s="586">
        <v>0</v>
      </c>
      <c r="AU148" s="586">
        <v>1196</v>
      </c>
      <c r="AV148" s="586">
        <v>0</v>
      </c>
      <c r="AW148" s="586">
        <v>0</v>
      </c>
      <c r="AX148" s="586">
        <v>204</v>
      </c>
      <c r="AY148" s="586">
        <v>0</v>
      </c>
      <c r="AZ148" s="586">
        <v>0</v>
      </c>
      <c r="BA148" s="586">
        <v>0</v>
      </c>
      <c r="BB148" s="586">
        <v>0</v>
      </c>
      <c r="BC148" s="586">
        <v>0</v>
      </c>
      <c r="BD148" s="586">
        <v>0</v>
      </c>
      <c r="BE148" s="586">
        <v>0</v>
      </c>
      <c r="BF148" s="586">
        <v>0</v>
      </c>
      <c r="BG148" s="586">
        <v>25</v>
      </c>
      <c r="BH148" s="586">
        <v>0</v>
      </c>
      <c r="BI148" s="586">
        <v>0</v>
      </c>
      <c r="BJ148" s="586">
        <v>0</v>
      </c>
      <c r="BK148" s="586">
        <v>0</v>
      </c>
      <c r="BL148" s="586">
        <v>0</v>
      </c>
      <c r="BM148" s="586">
        <v>0</v>
      </c>
      <c r="BN148" s="586">
        <v>0</v>
      </c>
      <c r="BO148" s="586">
        <v>0</v>
      </c>
      <c r="BP148" s="586">
        <v>99</v>
      </c>
      <c r="BQ148" s="586">
        <v>0</v>
      </c>
      <c r="BR148" s="586">
        <v>0</v>
      </c>
      <c r="BS148" s="586">
        <v>0</v>
      </c>
      <c r="BT148" s="586">
        <v>0</v>
      </c>
      <c r="BU148" s="586">
        <v>0</v>
      </c>
      <c r="BV148" s="586">
        <v>0</v>
      </c>
      <c r="BW148" s="586">
        <v>0</v>
      </c>
      <c r="BX148" s="586">
        <v>0</v>
      </c>
      <c r="BY148" s="586">
        <v>0</v>
      </c>
      <c r="BZ148" s="586">
        <v>0</v>
      </c>
      <c r="CA148" s="586">
        <v>0</v>
      </c>
      <c r="CB148" s="586">
        <v>0</v>
      </c>
      <c r="CC148" s="586">
        <v>0</v>
      </c>
      <c r="CD148" s="586">
        <v>0</v>
      </c>
      <c r="CE148" s="586">
        <v>39</v>
      </c>
      <c r="CF148" s="586">
        <v>0</v>
      </c>
      <c r="CG148" s="586">
        <v>0</v>
      </c>
      <c r="CH148" s="586">
        <v>400</v>
      </c>
      <c r="CI148" s="586">
        <v>0</v>
      </c>
      <c r="CJ148" s="586">
        <v>0</v>
      </c>
      <c r="CK148" s="586">
        <v>0</v>
      </c>
      <c r="CL148" s="586">
        <v>0</v>
      </c>
      <c r="CM148" s="586">
        <v>0</v>
      </c>
      <c r="CN148" s="586">
        <v>0</v>
      </c>
      <c r="CO148" s="586">
        <v>0</v>
      </c>
      <c r="CP148" s="586">
        <v>0</v>
      </c>
      <c r="CQ148" s="586">
        <v>1108</v>
      </c>
      <c r="CR148" s="586">
        <v>0</v>
      </c>
      <c r="CS148" s="586">
        <v>0</v>
      </c>
      <c r="CT148" s="586">
        <v>0</v>
      </c>
      <c r="CU148" s="586">
        <v>0</v>
      </c>
      <c r="CV148" s="586">
        <v>0</v>
      </c>
      <c r="CW148" s="586">
        <v>2541</v>
      </c>
      <c r="CX148" s="586">
        <v>0</v>
      </c>
      <c r="CY148" s="586">
        <v>0</v>
      </c>
      <c r="CZ148" s="586">
        <v>1168</v>
      </c>
      <c r="DA148" s="586">
        <v>0</v>
      </c>
      <c r="DB148" s="586">
        <v>0</v>
      </c>
      <c r="DC148" s="586">
        <v>0</v>
      </c>
      <c r="DD148" s="586">
        <v>0</v>
      </c>
      <c r="DE148" s="586">
        <v>0</v>
      </c>
      <c r="DF148" s="586">
        <v>0</v>
      </c>
      <c r="DG148" s="586">
        <v>0</v>
      </c>
      <c r="DH148" s="586">
        <v>0</v>
      </c>
      <c r="DI148" s="586">
        <v>1647</v>
      </c>
      <c r="DJ148" s="586">
        <v>1665</v>
      </c>
      <c r="DK148" s="586">
        <v>0</v>
      </c>
      <c r="DL148" s="586">
        <v>88</v>
      </c>
      <c r="DM148" s="586">
        <v>0</v>
      </c>
      <c r="DN148" s="586">
        <v>0</v>
      </c>
      <c r="DO148" s="586">
        <v>0</v>
      </c>
      <c r="DP148" s="586">
        <v>0</v>
      </c>
      <c r="DQ148" s="586">
        <v>0</v>
      </c>
      <c r="DR148" s="587">
        <v>7245</v>
      </c>
      <c r="DS148" s="587">
        <v>4615</v>
      </c>
      <c r="DT148" s="587">
        <v>6243</v>
      </c>
      <c r="DU148" s="587">
        <v>16684</v>
      </c>
      <c r="DV148" s="587">
        <v>16684</v>
      </c>
      <c r="DW148" s="587">
        <v>22587</v>
      </c>
      <c r="DX148" s="587">
        <v>0</v>
      </c>
      <c r="DY148" s="587">
        <v>-142</v>
      </c>
      <c r="DZ148" s="587"/>
      <c r="EA148" s="587"/>
      <c r="EB148" s="587"/>
      <c r="EC148" s="587"/>
      <c r="ED148" s="587"/>
      <c r="EE148" s="587"/>
      <c r="EF148" s="587"/>
      <c r="EG148" s="587"/>
      <c r="EH148" s="587"/>
      <c r="EI148" s="587"/>
    </row>
    <row r="149" spans="1:139">
      <c r="A149" s="583" t="s">
        <v>3161</v>
      </c>
      <c r="B149" s="586">
        <v>0</v>
      </c>
      <c r="C149" s="586">
        <v>0</v>
      </c>
      <c r="D149" s="586">
        <v>0</v>
      </c>
      <c r="E149" s="586">
        <v>0</v>
      </c>
      <c r="F149" s="586">
        <v>0</v>
      </c>
      <c r="G149" s="586">
        <v>0</v>
      </c>
      <c r="H149" s="586">
        <v>0</v>
      </c>
      <c r="I149" s="586">
        <v>0</v>
      </c>
      <c r="J149" s="586">
        <v>0</v>
      </c>
      <c r="K149" s="586">
        <v>0</v>
      </c>
      <c r="L149" s="586">
        <v>0</v>
      </c>
      <c r="M149" s="586">
        <v>0</v>
      </c>
      <c r="N149" s="586">
        <v>0</v>
      </c>
      <c r="O149" s="586">
        <v>0</v>
      </c>
      <c r="P149" s="586">
        <v>0</v>
      </c>
      <c r="Q149" s="586">
        <v>0</v>
      </c>
      <c r="R149" s="586">
        <v>0</v>
      </c>
      <c r="S149" s="586">
        <v>0</v>
      </c>
      <c r="T149" s="586">
        <v>0</v>
      </c>
      <c r="U149" s="586">
        <v>0</v>
      </c>
      <c r="V149" s="586">
        <v>0</v>
      </c>
      <c r="W149" s="586">
        <v>0</v>
      </c>
      <c r="X149" s="586">
        <v>0</v>
      </c>
      <c r="Y149" s="586">
        <v>0</v>
      </c>
      <c r="Z149" s="586">
        <v>0</v>
      </c>
      <c r="AA149" s="586">
        <v>0</v>
      </c>
      <c r="AB149" s="586">
        <v>0</v>
      </c>
      <c r="AC149" s="586">
        <v>0</v>
      </c>
      <c r="AD149" s="586">
        <v>0</v>
      </c>
      <c r="AE149" s="586">
        <v>0</v>
      </c>
      <c r="AF149" s="586">
        <v>0</v>
      </c>
      <c r="AG149" s="586">
        <v>0</v>
      </c>
      <c r="AH149" s="586">
        <v>0</v>
      </c>
      <c r="AI149" s="586">
        <v>0</v>
      </c>
      <c r="AJ149" s="586">
        <v>0</v>
      </c>
      <c r="AK149" s="586">
        <v>0</v>
      </c>
      <c r="AL149" s="586">
        <v>0</v>
      </c>
      <c r="AM149" s="586">
        <v>0</v>
      </c>
      <c r="AN149" s="586">
        <v>0</v>
      </c>
      <c r="AO149" s="586">
        <v>0</v>
      </c>
      <c r="AP149" s="586">
        <v>2080</v>
      </c>
      <c r="AQ149" s="586">
        <v>0</v>
      </c>
      <c r="AR149" s="586">
        <v>0</v>
      </c>
      <c r="AS149" s="586">
        <v>0</v>
      </c>
      <c r="AT149" s="586">
        <v>0</v>
      </c>
      <c r="AU149" s="586">
        <v>0</v>
      </c>
      <c r="AV149" s="586">
        <v>0</v>
      </c>
      <c r="AW149" s="586">
        <v>0</v>
      </c>
      <c r="AX149" s="586">
        <v>0</v>
      </c>
      <c r="AY149" s="586">
        <v>0</v>
      </c>
      <c r="AZ149" s="586">
        <v>0</v>
      </c>
      <c r="BA149" s="586">
        <v>0</v>
      </c>
      <c r="BB149" s="586">
        <v>0</v>
      </c>
      <c r="BC149" s="586">
        <v>0</v>
      </c>
      <c r="BD149" s="586">
        <v>0</v>
      </c>
      <c r="BE149" s="586">
        <v>0</v>
      </c>
      <c r="BF149" s="586">
        <v>0</v>
      </c>
      <c r="BG149" s="586">
        <v>0</v>
      </c>
      <c r="BH149" s="586">
        <v>0</v>
      </c>
      <c r="BI149" s="586">
        <v>0</v>
      </c>
      <c r="BJ149" s="586">
        <v>12377</v>
      </c>
      <c r="BK149" s="586">
        <v>0</v>
      </c>
      <c r="BL149" s="586">
        <v>0</v>
      </c>
      <c r="BM149" s="586">
        <v>0</v>
      </c>
      <c r="BN149" s="586">
        <v>0</v>
      </c>
      <c r="BO149" s="586">
        <v>0</v>
      </c>
      <c r="BP149" s="586">
        <v>0</v>
      </c>
      <c r="BQ149" s="586">
        <v>0</v>
      </c>
      <c r="BR149" s="586">
        <v>0</v>
      </c>
      <c r="BS149" s="586">
        <v>0</v>
      </c>
      <c r="BT149" s="586">
        <v>0</v>
      </c>
      <c r="BU149" s="586">
        <v>0</v>
      </c>
      <c r="BV149" s="586">
        <v>0</v>
      </c>
      <c r="BW149" s="586">
        <v>0</v>
      </c>
      <c r="BX149" s="586">
        <v>0</v>
      </c>
      <c r="BY149" s="586">
        <v>0</v>
      </c>
      <c r="BZ149" s="586">
        <v>0</v>
      </c>
      <c r="CA149" s="586">
        <v>0</v>
      </c>
      <c r="CB149" s="586">
        <v>0</v>
      </c>
      <c r="CC149" s="586">
        <v>0</v>
      </c>
      <c r="CD149" s="586">
        <v>0</v>
      </c>
      <c r="CE149" s="586">
        <v>1297</v>
      </c>
      <c r="CF149" s="586">
        <v>0</v>
      </c>
      <c r="CG149" s="586">
        <v>0</v>
      </c>
      <c r="CH149" s="586">
        <v>0</v>
      </c>
      <c r="CI149" s="586">
        <v>0</v>
      </c>
      <c r="CJ149" s="586">
        <v>0</v>
      </c>
      <c r="CK149" s="586">
        <v>0</v>
      </c>
      <c r="CL149" s="586">
        <v>0</v>
      </c>
      <c r="CM149" s="586">
        <v>0</v>
      </c>
      <c r="CN149" s="586">
        <v>0</v>
      </c>
      <c r="CO149" s="586">
        <v>0</v>
      </c>
      <c r="CP149" s="586">
        <v>0</v>
      </c>
      <c r="CQ149" s="586">
        <v>0</v>
      </c>
      <c r="CR149" s="586">
        <v>0</v>
      </c>
      <c r="CS149" s="586">
        <v>0</v>
      </c>
      <c r="CT149" s="586">
        <v>0</v>
      </c>
      <c r="CU149" s="586">
        <v>0</v>
      </c>
      <c r="CV149" s="586">
        <v>0</v>
      </c>
      <c r="CW149" s="586">
        <v>0</v>
      </c>
      <c r="CX149" s="586">
        <v>0</v>
      </c>
      <c r="CY149" s="586">
        <v>0</v>
      </c>
      <c r="CZ149" s="586">
        <v>0</v>
      </c>
      <c r="DA149" s="586">
        <v>0</v>
      </c>
      <c r="DB149" s="586">
        <v>0</v>
      </c>
      <c r="DC149" s="586">
        <v>0</v>
      </c>
      <c r="DD149" s="586">
        <v>0</v>
      </c>
      <c r="DE149" s="586">
        <v>0</v>
      </c>
      <c r="DF149" s="586">
        <v>0</v>
      </c>
      <c r="DG149" s="586">
        <v>0</v>
      </c>
      <c r="DH149" s="586">
        <v>0</v>
      </c>
      <c r="DI149" s="586">
        <v>1714</v>
      </c>
      <c r="DJ149" s="586">
        <v>0</v>
      </c>
      <c r="DK149" s="586">
        <v>0</v>
      </c>
      <c r="DL149" s="586">
        <v>0</v>
      </c>
      <c r="DM149" s="586">
        <v>0</v>
      </c>
      <c r="DN149" s="586">
        <v>0</v>
      </c>
      <c r="DO149" s="586">
        <v>0</v>
      </c>
      <c r="DP149" s="586">
        <v>0</v>
      </c>
      <c r="DQ149" s="586">
        <v>0</v>
      </c>
      <c r="DR149" s="587">
        <v>15754</v>
      </c>
      <c r="DS149" s="587">
        <v>0</v>
      </c>
      <c r="DT149" s="587">
        <v>1714</v>
      </c>
      <c r="DU149" s="587">
        <v>0</v>
      </c>
      <c r="DV149" s="587">
        <v>-80</v>
      </c>
      <c r="DW149" s="587">
        <v>0</v>
      </c>
      <c r="DX149" s="587">
        <v>0</v>
      </c>
      <c r="DY149" s="587">
        <v>7308</v>
      </c>
      <c r="DZ149" s="587"/>
      <c r="EA149" s="587"/>
      <c r="EB149" s="587"/>
      <c r="EC149" s="587"/>
      <c r="ED149" s="587"/>
      <c r="EE149" s="587"/>
      <c r="EF149" s="587"/>
      <c r="EG149" s="587"/>
      <c r="EH149" s="587"/>
      <c r="EI149" s="587"/>
    </row>
    <row r="150" spans="1:139">
      <c r="A150" s="583" t="s">
        <v>2000</v>
      </c>
      <c r="B150" s="586">
        <v>0</v>
      </c>
      <c r="C150" s="586">
        <v>0</v>
      </c>
      <c r="D150" s="586">
        <v>0</v>
      </c>
      <c r="E150" s="586">
        <v>0</v>
      </c>
      <c r="F150" s="586">
        <v>0</v>
      </c>
      <c r="G150" s="586">
        <v>0</v>
      </c>
      <c r="H150" s="586">
        <v>0</v>
      </c>
      <c r="I150" s="586">
        <v>0</v>
      </c>
      <c r="J150" s="586">
        <v>0</v>
      </c>
      <c r="K150" s="586">
        <v>0</v>
      </c>
      <c r="L150" s="586">
        <v>0</v>
      </c>
      <c r="M150" s="586">
        <v>0</v>
      </c>
      <c r="N150" s="586">
        <v>0</v>
      </c>
      <c r="O150" s="586">
        <v>0</v>
      </c>
      <c r="P150" s="586">
        <v>0</v>
      </c>
      <c r="Q150" s="586">
        <v>15</v>
      </c>
      <c r="R150" s="586">
        <v>0</v>
      </c>
      <c r="S150" s="586">
        <v>0</v>
      </c>
      <c r="T150" s="586">
        <v>0</v>
      </c>
      <c r="U150" s="586">
        <v>0</v>
      </c>
      <c r="V150" s="586">
        <v>0</v>
      </c>
      <c r="W150" s="586">
        <v>0</v>
      </c>
      <c r="X150" s="586">
        <v>0</v>
      </c>
      <c r="Y150" s="586">
        <v>0</v>
      </c>
      <c r="Z150" s="586">
        <v>0</v>
      </c>
      <c r="AA150" s="586">
        <v>0</v>
      </c>
      <c r="AB150" s="586">
        <v>0</v>
      </c>
      <c r="AC150" s="586">
        <v>0</v>
      </c>
      <c r="AD150" s="586">
        <v>0</v>
      </c>
      <c r="AE150" s="586">
        <v>0</v>
      </c>
      <c r="AF150" s="586">
        <v>0</v>
      </c>
      <c r="AG150" s="586">
        <v>0</v>
      </c>
      <c r="AH150" s="586">
        <v>0</v>
      </c>
      <c r="AI150" s="586">
        <v>0</v>
      </c>
      <c r="AJ150" s="586">
        <v>0</v>
      </c>
      <c r="AK150" s="586">
        <v>0</v>
      </c>
      <c r="AL150" s="586">
        <v>0</v>
      </c>
      <c r="AM150" s="586">
        <v>0</v>
      </c>
      <c r="AN150" s="586">
        <v>0</v>
      </c>
      <c r="AO150" s="586">
        <v>0</v>
      </c>
      <c r="AP150" s="586">
        <v>660</v>
      </c>
      <c r="AQ150" s="586">
        <v>0</v>
      </c>
      <c r="AR150" s="586">
        <v>0</v>
      </c>
      <c r="AS150" s="586">
        <v>0</v>
      </c>
      <c r="AT150" s="586">
        <v>0</v>
      </c>
      <c r="AU150" s="586">
        <v>175</v>
      </c>
      <c r="AV150" s="586">
        <v>54</v>
      </c>
      <c r="AW150" s="586">
        <v>0</v>
      </c>
      <c r="AX150" s="586">
        <v>223</v>
      </c>
      <c r="AY150" s="586">
        <v>0</v>
      </c>
      <c r="AZ150" s="586">
        <v>50</v>
      </c>
      <c r="BA150" s="586">
        <v>0</v>
      </c>
      <c r="BB150" s="586">
        <v>0</v>
      </c>
      <c r="BC150" s="586">
        <v>0</v>
      </c>
      <c r="BD150" s="586">
        <v>0</v>
      </c>
      <c r="BE150" s="586">
        <v>0</v>
      </c>
      <c r="BF150" s="586">
        <v>0</v>
      </c>
      <c r="BG150" s="586">
        <v>0</v>
      </c>
      <c r="BH150" s="586">
        <v>0</v>
      </c>
      <c r="BI150" s="586">
        <v>0</v>
      </c>
      <c r="BJ150" s="586">
        <v>0</v>
      </c>
      <c r="BK150" s="586">
        <v>0</v>
      </c>
      <c r="BL150" s="586">
        <v>0</v>
      </c>
      <c r="BM150" s="586">
        <v>0</v>
      </c>
      <c r="BN150" s="586">
        <v>0</v>
      </c>
      <c r="BO150" s="586">
        <v>0</v>
      </c>
      <c r="BP150" s="586">
        <v>0</v>
      </c>
      <c r="BQ150" s="586">
        <v>0</v>
      </c>
      <c r="BR150" s="586">
        <v>0</v>
      </c>
      <c r="BS150" s="586">
        <v>0</v>
      </c>
      <c r="BT150" s="586">
        <v>0</v>
      </c>
      <c r="BU150" s="586">
        <v>0</v>
      </c>
      <c r="BV150" s="586">
        <v>43</v>
      </c>
      <c r="BW150" s="586">
        <v>0</v>
      </c>
      <c r="BX150" s="586">
        <v>0</v>
      </c>
      <c r="BY150" s="586">
        <v>0</v>
      </c>
      <c r="BZ150" s="586">
        <v>0</v>
      </c>
      <c r="CA150" s="586">
        <v>0</v>
      </c>
      <c r="CB150" s="586">
        <v>100</v>
      </c>
      <c r="CC150" s="586">
        <v>0</v>
      </c>
      <c r="CD150" s="586">
        <v>0</v>
      </c>
      <c r="CE150" s="586">
        <v>0</v>
      </c>
      <c r="CF150" s="586">
        <v>0</v>
      </c>
      <c r="CG150" s="586">
        <v>0</v>
      </c>
      <c r="CH150" s="586">
        <v>0</v>
      </c>
      <c r="CI150" s="586">
        <v>0</v>
      </c>
      <c r="CJ150" s="586">
        <v>0</v>
      </c>
      <c r="CK150" s="586">
        <v>0</v>
      </c>
      <c r="CL150" s="586">
        <v>0</v>
      </c>
      <c r="CM150" s="586">
        <v>0</v>
      </c>
      <c r="CN150" s="586">
        <v>0</v>
      </c>
      <c r="CO150" s="586">
        <v>0</v>
      </c>
      <c r="CP150" s="586">
        <v>0</v>
      </c>
      <c r="CQ150" s="586">
        <v>0</v>
      </c>
      <c r="CR150" s="586">
        <v>0</v>
      </c>
      <c r="CS150" s="586">
        <v>0</v>
      </c>
      <c r="CT150" s="586">
        <v>0</v>
      </c>
      <c r="CU150" s="586">
        <v>0</v>
      </c>
      <c r="CV150" s="586">
        <v>0</v>
      </c>
      <c r="CW150" s="586">
        <v>0</v>
      </c>
      <c r="CX150" s="586">
        <v>0</v>
      </c>
      <c r="CY150" s="586">
        <v>0</v>
      </c>
      <c r="CZ150" s="586">
        <v>0</v>
      </c>
      <c r="DA150" s="586">
        <v>0</v>
      </c>
      <c r="DB150" s="586">
        <v>0</v>
      </c>
      <c r="DC150" s="586">
        <v>0</v>
      </c>
      <c r="DD150" s="586">
        <v>0</v>
      </c>
      <c r="DE150" s="586">
        <v>0</v>
      </c>
      <c r="DF150" s="586">
        <v>0</v>
      </c>
      <c r="DG150" s="586">
        <v>0</v>
      </c>
      <c r="DH150" s="586">
        <v>0</v>
      </c>
      <c r="DI150" s="586">
        <v>152</v>
      </c>
      <c r="DJ150" s="586">
        <v>0</v>
      </c>
      <c r="DK150" s="586">
        <v>0</v>
      </c>
      <c r="DL150" s="586">
        <v>0</v>
      </c>
      <c r="DM150" s="586">
        <v>0</v>
      </c>
      <c r="DN150" s="586">
        <v>0</v>
      </c>
      <c r="DO150" s="586">
        <v>0</v>
      </c>
      <c r="DP150" s="586">
        <v>0</v>
      </c>
      <c r="DQ150" s="586">
        <v>0</v>
      </c>
      <c r="DR150" s="587">
        <v>660</v>
      </c>
      <c r="DS150" s="587">
        <v>28</v>
      </c>
      <c r="DT150" s="587">
        <v>54</v>
      </c>
      <c r="DU150" s="587">
        <v>680</v>
      </c>
      <c r="DV150" s="587">
        <v>-570</v>
      </c>
      <c r="DW150" s="587">
        <v>393</v>
      </c>
      <c r="DX150" s="587">
        <v>-17</v>
      </c>
      <c r="DY150" s="587">
        <v>-5000</v>
      </c>
      <c r="DZ150" s="587"/>
      <c r="EA150" s="587"/>
      <c r="EB150" s="587"/>
      <c r="EC150" s="587"/>
      <c r="ED150" s="587"/>
      <c r="EE150" s="587"/>
      <c r="EF150" s="587"/>
      <c r="EG150" s="587"/>
      <c r="EH150" s="587"/>
      <c r="EI150" s="587"/>
    </row>
    <row r="151" spans="1:139">
      <c r="A151" s="583" t="s">
        <v>2107</v>
      </c>
      <c r="B151" s="586">
        <v>0</v>
      </c>
      <c r="C151" s="586">
        <v>0</v>
      </c>
      <c r="D151" s="586">
        <v>0</v>
      </c>
      <c r="E151" s="586">
        <v>0</v>
      </c>
      <c r="F151" s="586">
        <v>0</v>
      </c>
      <c r="G151" s="586">
        <v>0</v>
      </c>
      <c r="H151" s="586">
        <v>0</v>
      </c>
      <c r="I151" s="586">
        <v>0</v>
      </c>
      <c r="J151" s="586">
        <v>0</v>
      </c>
      <c r="K151" s="586">
        <v>0</v>
      </c>
      <c r="L151" s="586">
        <v>0</v>
      </c>
      <c r="M151" s="586">
        <v>0</v>
      </c>
      <c r="N151" s="586">
        <v>0</v>
      </c>
      <c r="O151" s="586">
        <v>0</v>
      </c>
      <c r="P151" s="586">
        <v>0</v>
      </c>
      <c r="Q151" s="586">
        <v>330</v>
      </c>
      <c r="R151" s="586">
        <v>0</v>
      </c>
      <c r="S151" s="586">
        <v>0</v>
      </c>
      <c r="T151" s="586">
        <v>0</v>
      </c>
      <c r="U151" s="586">
        <v>0</v>
      </c>
      <c r="V151" s="586">
        <v>0</v>
      </c>
      <c r="W151" s="586">
        <v>0</v>
      </c>
      <c r="X151" s="586">
        <v>0</v>
      </c>
      <c r="Y151" s="586">
        <v>0</v>
      </c>
      <c r="Z151" s="586">
        <v>0</v>
      </c>
      <c r="AA151" s="586">
        <v>0</v>
      </c>
      <c r="AB151" s="586">
        <v>0</v>
      </c>
      <c r="AC151" s="586">
        <v>0</v>
      </c>
      <c r="AD151" s="586">
        <v>0</v>
      </c>
      <c r="AE151" s="586">
        <v>0</v>
      </c>
      <c r="AF151" s="586">
        <v>0</v>
      </c>
      <c r="AG151" s="586">
        <v>0</v>
      </c>
      <c r="AH151" s="586">
        <v>0</v>
      </c>
      <c r="AI151" s="586">
        <v>0</v>
      </c>
      <c r="AJ151" s="586">
        <v>0</v>
      </c>
      <c r="AK151" s="586">
        <v>0</v>
      </c>
      <c r="AL151" s="586">
        <v>0</v>
      </c>
      <c r="AM151" s="586">
        <v>0</v>
      </c>
      <c r="AN151" s="586">
        <v>0</v>
      </c>
      <c r="AO151" s="586">
        <v>17326</v>
      </c>
      <c r="AP151" s="586">
        <v>1127</v>
      </c>
      <c r="AQ151" s="586">
        <v>1904</v>
      </c>
      <c r="AR151" s="586">
        <v>0</v>
      </c>
      <c r="AS151" s="586">
        <v>113</v>
      </c>
      <c r="AT151" s="586">
        <v>0</v>
      </c>
      <c r="AU151" s="586">
        <v>252</v>
      </c>
      <c r="AV151" s="586">
        <v>150</v>
      </c>
      <c r="AW151" s="586">
        <v>0</v>
      </c>
      <c r="AX151" s="586">
        <v>0</v>
      </c>
      <c r="AY151" s="586">
        <v>0</v>
      </c>
      <c r="AZ151" s="586">
        <v>0</v>
      </c>
      <c r="BA151" s="586">
        <v>0</v>
      </c>
      <c r="BB151" s="586">
        <v>0</v>
      </c>
      <c r="BC151" s="586">
        <v>0</v>
      </c>
      <c r="BD151" s="586">
        <v>0</v>
      </c>
      <c r="BE151" s="586">
        <v>0</v>
      </c>
      <c r="BF151" s="586">
        <v>0</v>
      </c>
      <c r="BG151" s="586">
        <v>0</v>
      </c>
      <c r="BH151" s="586">
        <v>0</v>
      </c>
      <c r="BI151" s="586">
        <v>0</v>
      </c>
      <c r="BJ151" s="586">
        <v>0</v>
      </c>
      <c r="BK151" s="586">
        <v>0</v>
      </c>
      <c r="BL151" s="586">
        <v>0</v>
      </c>
      <c r="BM151" s="586">
        <v>0</v>
      </c>
      <c r="BN151" s="586">
        <v>0</v>
      </c>
      <c r="BO151" s="586">
        <v>0</v>
      </c>
      <c r="BP151" s="586">
        <v>0</v>
      </c>
      <c r="BQ151" s="586">
        <v>0</v>
      </c>
      <c r="BR151" s="586">
        <v>0</v>
      </c>
      <c r="BS151" s="586">
        <v>0</v>
      </c>
      <c r="BT151" s="586">
        <v>0</v>
      </c>
      <c r="BU151" s="586">
        <v>0</v>
      </c>
      <c r="BV151" s="586">
        <v>0</v>
      </c>
      <c r="BW151" s="586">
        <v>0</v>
      </c>
      <c r="BX151" s="586">
        <v>0</v>
      </c>
      <c r="BY151" s="586">
        <v>0</v>
      </c>
      <c r="BZ151" s="586">
        <v>0</v>
      </c>
      <c r="CA151" s="586">
        <v>0</v>
      </c>
      <c r="CB151" s="586">
        <v>0</v>
      </c>
      <c r="CC151" s="586">
        <v>0</v>
      </c>
      <c r="CD151" s="586">
        <v>0</v>
      </c>
      <c r="CE151" s="586">
        <v>1463</v>
      </c>
      <c r="CF151" s="586">
        <v>0</v>
      </c>
      <c r="CG151" s="586">
        <v>0</v>
      </c>
      <c r="CH151" s="586">
        <v>0</v>
      </c>
      <c r="CI151" s="586">
        <v>0</v>
      </c>
      <c r="CJ151" s="586">
        <v>0</v>
      </c>
      <c r="CK151" s="586">
        <v>0</v>
      </c>
      <c r="CL151" s="586">
        <v>0</v>
      </c>
      <c r="CM151" s="586">
        <v>0</v>
      </c>
      <c r="CN151" s="586">
        <v>0</v>
      </c>
      <c r="CO151" s="586">
        <v>0</v>
      </c>
      <c r="CP151" s="586">
        <v>0</v>
      </c>
      <c r="CQ151" s="586">
        <v>0</v>
      </c>
      <c r="CR151" s="586">
        <v>0</v>
      </c>
      <c r="CS151" s="586">
        <v>0</v>
      </c>
      <c r="CT151" s="586">
        <v>0</v>
      </c>
      <c r="CU151" s="586">
        <v>0</v>
      </c>
      <c r="CV151" s="586">
        <v>0</v>
      </c>
      <c r="CW151" s="586">
        <v>0</v>
      </c>
      <c r="CX151" s="586">
        <v>0</v>
      </c>
      <c r="CY151" s="586">
        <v>0</v>
      </c>
      <c r="CZ151" s="586">
        <v>0</v>
      </c>
      <c r="DA151" s="586">
        <v>0</v>
      </c>
      <c r="DB151" s="586">
        <v>0</v>
      </c>
      <c r="DC151" s="586">
        <v>0</v>
      </c>
      <c r="DD151" s="586">
        <v>0</v>
      </c>
      <c r="DE151" s="586">
        <v>0</v>
      </c>
      <c r="DF151" s="586">
        <v>0</v>
      </c>
      <c r="DG151" s="586">
        <v>0</v>
      </c>
      <c r="DH151" s="586">
        <v>0</v>
      </c>
      <c r="DI151" s="586">
        <v>120</v>
      </c>
      <c r="DJ151" s="586">
        <v>0</v>
      </c>
      <c r="DK151" s="586">
        <v>0</v>
      </c>
      <c r="DL151" s="586">
        <v>0</v>
      </c>
      <c r="DM151" s="586">
        <v>0</v>
      </c>
      <c r="DN151" s="586">
        <v>0</v>
      </c>
      <c r="DO151" s="586">
        <v>0</v>
      </c>
      <c r="DP151" s="586">
        <v>0</v>
      </c>
      <c r="DQ151" s="586">
        <v>0</v>
      </c>
      <c r="DR151" s="587">
        <v>3021</v>
      </c>
      <c r="DS151" s="587">
        <v>2915</v>
      </c>
      <c r="DT151" s="587">
        <v>9789</v>
      </c>
      <c r="DU151" s="587">
        <v>5156</v>
      </c>
      <c r="DV151" s="587">
        <v>4535</v>
      </c>
      <c r="DW151" s="587">
        <v>9649</v>
      </c>
      <c r="DX151" s="587">
        <v>0</v>
      </c>
      <c r="DY151" s="587">
        <v>-4418</v>
      </c>
      <c r="DZ151" s="587"/>
      <c r="EA151" s="587"/>
      <c r="EB151" s="587"/>
      <c r="EC151" s="587"/>
      <c r="ED151" s="587"/>
      <c r="EE151" s="587"/>
      <c r="EF151" s="587"/>
      <c r="EG151" s="587"/>
      <c r="EH151" s="587"/>
      <c r="EI151" s="587"/>
    </row>
    <row r="152" spans="1:139">
      <c r="A152" s="583" t="s">
        <v>2388</v>
      </c>
      <c r="B152" s="586">
        <v>0</v>
      </c>
      <c r="C152" s="586">
        <v>0</v>
      </c>
      <c r="D152" s="586">
        <v>0</v>
      </c>
      <c r="E152" s="586">
        <v>0</v>
      </c>
      <c r="F152" s="586">
        <v>0</v>
      </c>
      <c r="G152" s="586">
        <v>0</v>
      </c>
      <c r="H152" s="586">
        <v>0</v>
      </c>
      <c r="I152" s="586">
        <v>0</v>
      </c>
      <c r="J152" s="586">
        <v>0</v>
      </c>
      <c r="K152" s="586">
        <v>0</v>
      </c>
      <c r="L152" s="586">
        <v>0</v>
      </c>
      <c r="M152" s="586">
        <v>0</v>
      </c>
      <c r="N152" s="586">
        <v>68</v>
      </c>
      <c r="O152" s="586">
        <v>0</v>
      </c>
      <c r="P152" s="586">
        <v>0</v>
      </c>
      <c r="Q152" s="586">
        <v>528</v>
      </c>
      <c r="R152" s="586">
        <v>0</v>
      </c>
      <c r="S152" s="586">
        <v>0</v>
      </c>
      <c r="T152" s="586">
        <v>0</v>
      </c>
      <c r="U152" s="586">
        <v>0</v>
      </c>
      <c r="V152" s="586">
        <v>0</v>
      </c>
      <c r="W152" s="586">
        <v>0</v>
      </c>
      <c r="X152" s="586">
        <v>0</v>
      </c>
      <c r="Y152" s="586">
        <v>0</v>
      </c>
      <c r="Z152" s="586">
        <v>0</v>
      </c>
      <c r="AA152" s="586">
        <v>0</v>
      </c>
      <c r="AB152" s="586">
        <v>0</v>
      </c>
      <c r="AC152" s="586">
        <v>0</v>
      </c>
      <c r="AD152" s="586">
        <v>0</v>
      </c>
      <c r="AE152" s="586">
        <v>0</v>
      </c>
      <c r="AF152" s="586">
        <v>0</v>
      </c>
      <c r="AG152" s="586">
        <v>0</v>
      </c>
      <c r="AH152" s="586">
        <v>0</v>
      </c>
      <c r="AI152" s="586">
        <v>0</v>
      </c>
      <c r="AJ152" s="586">
        <v>0</v>
      </c>
      <c r="AK152" s="586">
        <v>0</v>
      </c>
      <c r="AL152" s="586">
        <v>0</v>
      </c>
      <c r="AM152" s="586">
        <v>0</v>
      </c>
      <c r="AN152" s="586">
        <v>0</v>
      </c>
      <c r="AO152" s="586">
        <v>2565</v>
      </c>
      <c r="AP152" s="586">
        <v>420</v>
      </c>
      <c r="AQ152" s="586">
        <v>0</v>
      </c>
      <c r="AR152" s="586">
        <v>230</v>
      </c>
      <c r="AS152" s="586">
        <v>0</v>
      </c>
      <c r="AT152" s="586">
        <v>0</v>
      </c>
      <c r="AU152" s="586">
        <v>141</v>
      </c>
      <c r="AV152" s="586">
        <v>250</v>
      </c>
      <c r="AW152" s="586">
        <v>0</v>
      </c>
      <c r="AX152" s="586">
        <v>660</v>
      </c>
      <c r="AY152" s="586">
        <v>0</v>
      </c>
      <c r="AZ152" s="586">
        <v>0</v>
      </c>
      <c r="BA152" s="586">
        <v>0</v>
      </c>
      <c r="BB152" s="586">
        <v>0</v>
      </c>
      <c r="BC152" s="586">
        <v>0</v>
      </c>
      <c r="BD152" s="586">
        <v>0</v>
      </c>
      <c r="BE152" s="586">
        <v>0</v>
      </c>
      <c r="BF152" s="586">
        <v>0</v>
      </c>
      <c r="BG152" s="586">
        <v>1105</v>
      </c>
      <c r="BH152" s="586">
        <v>0</v>
      </c>
      <c r="BI152" s="586">
        <v>0</v>
      </c>
      <c r="BJ152" s="586">
        <v>0</v>
      </c>
      <c r="BK152" s="586">
        <v>0</v>
      </c>
      <c r="BL152" s="586">
        <v>0</v>
      </c>
      <c r="BM152" s="586">
        <v>37</v>
      </c>
      <c r="BN152" s="586">
        <v>0</v>
      </c>
      <c r="BO152" s="586">
        <v>0</v>
      </c>
      <c r="BP152" s="586">
        <v>0</v>
      </c>
      <c r="BQ152" s="586">
        <v>0</v>
      </c>
      <c r="BR152" s="586">
        <v>0</v>
      </c>
      <c r="BS152" s="586">
        <v>0</v>
      </c>
      <c r="BT152" s="586">
        <v>0</v>
      </c>
      <c r="BU152" s="586">
        <v>0</v>
      </c>
      <c r="BV152" s="586">
        <v>0</v>
      </c>
      <c r="BW152" s="586">
        <v>0</v>
      </c>
      <c r="BX152" s="586">
        <v>0</v>
      </c>
      <c r="BY152" s="586">
        <v>0</v>
      </c>
      <c r="BZ152" s="586">
        <v>0</v>
      </c>
      <c r="CA152" s="586">
        <v>0</v>
      </c>
      <c r="CB152" s="586">
        <v>0</v>
      </c>
      <c r="CC152" s="586">
        <v>0</v>
      </c>
      <c r="CD152" s="586">
        <v>0</v>
      </c>
      <c r="CE152" s="586">
        <v>0</v>
      </c>
      <c r="CF152" s="586">
        <v>0</v>
      </c>
      <c r="CG152" s="586">
        <v>0</v>
      </c>
      <c r="CH152" s="586">
        <v>7483</v>
      </c>
      <c r="CI152" s="586">
        <v>0</v>
      </c>
      <c r="CJ152" s="586">
        <v>0</v>
      </c>
      <c r="CK152" s="586">
        <v>0</v>
      </c>
      <c r="CL152" s="586">
        <v>0</v>
      </c>
      <c r="CM152" s="586">
        <v>0</v>
      </c>
      <c r="CN152" s="586">
        <v>6737</v>
      </c>
      <c r="CO152" s="586">
        <v>0</v>
      </c>
      <c r="CP152" s="586">
        <v>0</v>
      </c>
      <c r="CQ152" s="586">
        <v>0</v>
      </c>
      <c r="CR152" s="586">
        <v>0</v>
      </c>
      <c r="CS152" s="586">
        <v>0</v>
      </c>
      <c r="CT152" s="586">
        <v>774</v>
      </c>
      <c r="CU152" s="586">
        <v>0</v>
      </c>
      <c r="CV152" s="586">
        <v>0</v>
      </c>
      <c r="CW152" s="586">
        <v>0</v>
      </c>
      <c r="CX152" s="586">
        <v>0</v>
      </c>
      <c r="CY152" s="586">
        <v>0</v>
      </c>
      <c r="CZ152" s="586">
        <v>20</v>
      </c>
      <c r="DA152" s="586">
        <v>0</v>
      </c>
      <c r="DB152" s="586">
        <v>0</v>
      </c>
      <c r="DC152" s="586">
        <v>0</v>
      </c>
      <c r="DD152" s="586">
        <v>0</v>
      </c>
      <c r="DE152" s="586">
        <v>0</v>
      </c>
      <c r="DF152" s="586">
        <v>0</v>
      </c>
      <c r="DG152" s="586">
        <v>0</v>
      </c>
      <c r="DH152" s="586">
        <v>0</v>
      </c>
      <c r="DI152" s="586">
        <v>3705</v>
      </c>
      <c r="DJ152" s="586">
        <v>0</v>
      </c>
      <c r="DK152" s="586">
        <v>0</v>
      </c>
      <c r="DL152" s="586">
        <v>682</v>
      </c>
      <c r="DM152" s="586">
        <v>0</v>
      </c>
      <c r="DN152" s="586">
        <v>0</v>
      </c>
      <c r="DO152" s="586">
        <v>0</v>
      </c>
      <c r="DP152" s="586">
        <v>0</v>
      </c>
      <c r="DQ152" s="586">
        <v>0</v>
      </c>
      <c r="DR152" s="587">
        <v>1576</v>
      </c>
      <c r="DS152" s="587">
        <v>5691</v>
      </c>
      <c r="DT152" s="587">
        <v>2527</v>
      </c>
      <c r="DU152" s="587">
        <v>15611</v>
      </c>
      <c r="DV152" s="587">
        <v>15611</v>
      </c>
      <c r="DW152" s="587">
        <v>0</v>
      </c>
      <c r="DX152" s="587">
        <v>0</v>
      </c>
      <c r="DY152" s="587">
        <v>0</v>
      </c>
      <c r="DZ152" s="587"/>
      <c r="EA152" s="587"/>
      <c r="EB152" s="587"/>
      <c r="EC152" s="587"/>
      <c r="ED152" s="587"/>
      <c r="EE152" s="587"/>
      <c r="EF152" s="587"/>
      <c r="EG152" s="587"/>
      <c r="EH152" s="587"/>
      <c r="EI152" s="587"/>
    </row>
    <row r="153" spans="1:139">
      <c r="A153" s="583" t="s">
        <v>2436</v>
      </c>
      <c r="B153" s="586">
        <v>0</v>
      </c>
      <c r="C153" s="586">
        <v>0</v>
      </c>
      <c r="D153" s="586">
        <v>0</v>
      </c>
      <c r="E153" s="586">
        <v>0</v>
      </c>
      <c r="F153" s="586">
        <v>0</v>
      </c>
      <c r="G153" s="586">
        <v>0</v>
      </c>
      <c r="H153" s="586">
        <v>0</v>
      </c>
      <c r="I153" s="586">
        <v>0</v>
      </c>
      <c r="J153" s="586">
        <v>0</v>
      </c>
      <c r="K153" s="586">
        <v>0</v>
      </c>
      <c r="L153" s="586">
        <v>0</v>
      </c>
      <c r="M153" s="586">
        <v>0</v>
      </c>
      <c r="N153" s="586">
        <v>0</v>
      </c>
      <c r="O153" s="586">
        <v>0</v>
      </c>
      <c r="P153" s="586">
        <v>0</v>
      </c>
      <c r="Q153" s="586">
        <v>150</v>
      </c>
      <c r="R153" s="586">
        <v>0</v>
      </c>
      <c r="S153" s="586">
        <v>0</v>
      </c>
      <c r="T153" s="586">
        <v>0</v>
      </c>
      <c r="U153" s="586">
        <v>0</v>
      </c>
      <c r="V153" s="586">
        <v>0</v>
      </c>
      <c r="W153" s="586">
        <v>0</v>
      </c>
      <c r="X153" s="586">
        <v>0</v>
      </c>
      <c r="Y153" s="586">
        <v>0</v>
      </c>
      <c r="Z153" s="586">
        <v>0</v>
      </c>
      <c r="AA153" s="586">
        <v>0</v>
      </c>
      <c r="AB153" s="586">
        <v>0</v>
      </c>
      <c r="AC153" s="586">
        <v>0</v>
      </c>
      <c r="AD153" s="586">
        <v>0</v>
      </c>
      <c r="AE153" s="586">
        <v>0</v>
      </c>
      <c r="AF153" s="586">
        <v>0</v>
      </c>
      <c r="AG153" s="586">
        <v>0</v>
      </c>
      <c r="AH153" s="586">
        <v>0</v>
      </c>
      <c r="AI153" s="586">
        <v>0</v>
      </c>
      <c r="AJ153" s="586">
        <v>0</v>
      </c>
      <c r="AK153" s="586">
        <v>0</v>
      </c>
      <c r="AL153" s="586">
        <v>0</v>
      </c>
      <c r="AM153" s="586">
        <v>0</v>
      </c>
      <c r="AN153" s="586">
        <v>0</v>
      </c>
      <c r="AO153" s="586">
        <v>14621</v>
      </c>
      <c r="AP153" s="586">
        <v>760</v>
      </c>
      <c r="AQ153" s="586">
        <v>400</v>
      </c>
      <c r="AR153" s="586">
        <v>265</v>
      </c>
      <c r="AS153" s="586">
        <v>0</v>
      </c>
      <c r="AT153" s="586">
        <v>0</v>
      </c>
      <c r="AU153" s="586">
        <v>0</v>
      </c>
      <c r="AV153" s="586">
        <v>0</v>
      </c>
      <c r="AW153" s="586">
        <v>0</v>
      </c>
      <c r="AX153" s="586">
        <v>0</v>
      </c>
      <c r="AY153" s="586">
        <v>0</v>
      </c>
      <c r="AZ153" s="586">
        <v>0</v>
      </c>
      <c r="BA153" s="586">
        <v>0</v>
      </c>
      <c r="BB153" s="586">
        <v>0</v>
      </c>
      <c r="BC153" s="586">
        <v>0</v>
      </c>
      <c r="BD153" s="586">
        <v>0</v>
      </c>
      <c r="BE153" s="586">
        <v>0</v>
      </c>
      <c r="BF153" s="586">
        <v>0</v>
      </c>
      <c r="BG153" s="586">
        <v>0</v>
      </c>
      <c r="BH153" s="586">
        <v>0</v>
      </c>
      <c r="BI153" s="586">
        <v>0</v>
      </c>
      <c r="BJ153" s="586">
        <v>0</v>
      </c>
      <c r="BK153" s="586">
        <v>0</v>
      </c>
      <c r="BL153" s="586">
        <v>0</v>
      </c>
      <c r="BM153" s="586">
        <v>0</v>
      </c>
      <c r="BN153" s="586">
        <v>0</v>
      </c>
      <c r="BO153" s="586">
        <v>0</v>
      </c>
      <c r="BP153" s="586">
        <v>0</v>
      </c>
      <c r="BQ153" s="586">
        <v>0</v>
      </c>
      <c r="BR153" s="586">
        <v>0</v>
      </c>
      <c r="BS153" s="586">
        <v>0</v>
      </c>
      <c r="BT153" s="586">
        <v>0</v>
      </c>
      <c r="BU153" s="586">
        <v>0</v>
      </c>
      <c r="BV153" s="586">
        <v>0</v>
      </c>
      <c r="BW153" s="586">
        <v>0</v>
      </c>
      <c r="BX153" s="586">
        <v>0</v>
      </c>
      <c r="BY153" s="586">
        <v>0</v>
      </c>
      <c r="BZ153" s="586">
        <v>0</v>
      </c>
      <c r="CA153" s="586">
        <v>0</v>
      </c>
      <c r="CB153" s="586">
        <v>0</v>
      </c>
      <c r="CC153" s="586">
        <v>0</v>
      </c>
      <c r="CD153" s="586">
        <v>0</v>
      </c>
      <c r="CE153" s="586">
        <v>27</v>
      </c>
      <c r="CF153" s="586">
        <v>0</v>
      </c>
      <c r="CG153" s="586">
        <v>0</v>
      </c>
      <c r="CH153" s="586">
        <v>0</v>
      </c>
      <c r="CI153" s="586">
        <v>0</v>
      </c>
      <c r="CJ153" s="586">
        <v>0</v>
      </c>
      <c r="CK153" s="586">
        <v>0</v>
      </c>
      <c r="CL153" s="586">
        <v>0</v>
      </c>
      <c r="CM153" s="586">
        <v>0</v>
      </c>
      <c r="CN153" s="586">
        <v>172</v>
      </c>
      <c r="CO153" s="586">
        <v>0</v>
      </c>
      <c r="CP153" s="586">
        <v>0</v>
      </c>
      <c r="CQ153" s="586">
        <v>0</v>
      </c>
      <c r="CR153" s="586">
        <v>0</v>
      </c>
      <c r="CS153" s="586">
        <v>0</v>
      </c>
      <c r="CT153" s="586">
        <v>0</v>
      </c>
      <c r="CU153" s="586">
        <v>0</v>
      </c>
      <c r="CV153" s="586">
        <v>0</v>
      </c>
      <c r="CW153" s="586">
        <v>157</v>
      </c>
      <c r="CX153" s="586">
        <v>50</v>
      </c>
      <c r="CY153" s="586">
        <v>0</v>
      </c>
      <c r="CZ153" s="586">
        <v>0</v>
      </c>
      <c r="DA153" s="586">
        <v>0</v>
      </c>
      <c r="DB153" s="586">
        <v>0</v>
      </c>
      <c r="DC153" s="586">
        <v>0</v>
      </c>
      <c r="DD153" s="586">
        <v>0</v>
      </c>
      <c r="DE153" s="586">
        <v>0</v>
      </c>
      <c r="DF153" s="586">
        <v>0</v>
      </c>
      <c r="DG153" s="586">
        <v>0</v>
      </c>
      <c r="DH153" s="586">
        <v>0</v>
      </c>
      <c r="DI153" s="586">
        <v>5722</v>
      </c>
      <c r="DJ153" s="586">
        <v>159</v>
      </c>
      <c r="DK153" s="586">
        <v>0</v>
      </c>
      <c r="DL153" s="586">
        <v>10000</v>
      </c>
      <c r="DM153" s="586">
        <v>0</v>
      </c>
      <c r="DN153" s="586">
        <v>0</v>
      </c>
      <c r="DO153" s="586">
        <v>748</v>
      </c>
      <c r="DP153" s="586">
        <v>0</v>
      </c>
      <c r="DQ153" s="586">
        <v>0</v>
      </c>
      <c r="DR153" s="587">
        <v>2292</v>
      </c>
      <c r="DS153" s="587">
        <v>3895</v>
      </c>
      <c r="DT153" s="587">
        <v>6269</v>
      </c>
      <c r="DU153" s="587">
        <v>20375</v>
      </c>
      <c r="DV153" s="587">
        <v>18772</v>
      </c>
      <c r="DW153" s="587">
        <v>13019</v>
      </c>
      <c r="DX153" s="587">
        <v>3743</v>
      </c>
      <c r="DY153" s="587">
        <v>-1161</v>
      </c>
      <c r="DZ153" s="587"/>
      <c r="EA153" s="587"/>
      <c r="EB153" s="587"/>
      <c r="EC153" s="587"/>
      <c r="ED153" s="587"/>
      <c r="EE153" s="587"/>
      <c r="EF153" s="587"/>
      <c r="EG153" s="587"/>
      <c r="EH153" s="587"/>
      <c r="EI153" s="587"/>
    </row>
    <row r="154" spans="1:139">
      <c r="A154" s="583" t="s">
        <v>2582</v>
      </c>
      <c r="B154" s="586">
        <v>0</v>
      </c>
      <c r="C154" s="586">
        <v>0</v>
      </c>
      <c r="D154" s="586">
        <v>0</v>
      </c>
      <c r="E154" s="586">
        <v>0</v>
      </c>
      <c r="F154" s="586">
        <v>0</v>
      </c>
      <c r="G154" s="586">
        <v>0</v>
      </c>
      <c r="H154" s="586">
        <v>0</v>
      </c>
      <c r="I154" s="586">
        <v>0</v>
      </c>
      <c r="J154" s="586">
        <v>0</v>
      </c>
      <c r="K154" s="586">
        <v>0</v>
      </c>
      <c r="L154" s="586">
        <v>0</v>
      </c>
      <c r="M154" s="586">
        <v>0</v>
      </c>
      <c r="N154" s="586">
        <v>0</v>
      </c>
      <c r="O154" s="586">
        <v>0</v>
      </c>
      <c r="P154" s="586">
        <v>0</v>
      </c>
      <c r="Q154" s="586">
        <v>0</v>
      </c>
      <c r="R154" s="586">
        <v>0</v>
      </c>
      <c r="S154" s="586">
        <v>0</v>
      </c>
      <c r="T154" s="586">
        <v>0</v>
      </c>
      <c r="U154" s="586">
        <v>0</v>
      </c>
      <c r="V154" s="586">
        <v>0</v>
      </c>
      <c r="W154" s="586">
        <v>0</v>
      </c>
      <c r="X154" s="586">
        <v>0</v>
      </c>
      <c r="Y154" s="586">
        <v>0</v>
      </c>
      <c r="Z154" s="586">
        <v>0</v>
      </c>
      <c r="AA154" s="586">
        <v>0</v>
      </c>
      <c r="AB154" s="586">
        <v>0</v>
      </c>
      <c r="AC154" s="586">
        <v>0</v>
      </c>
      <c r="AD154" s="586">
        <v>0</v>
      </c>
      <c r="AE154" s="586">
        <v>0</v>
      </c>
      <c r="AF154" s="586">
        <v>0</v>
      </c>
      <c r="AG154" s="586">
        <v>0</v>
      </c>
      <c r="AH154" s="586">
        <v>0</v>
      </c>
      <c r="AI154" s="586">
        <v>0</v>
      </c>
      <c r="AJ154" s="586">
        <v>0</v>
      </c>
      <c r="AK154" s="586">
        <v>0</v>
      </c>
      <c r="AL154" s="586">
        <v>0</v>
      </c>
      <c r="AM154" s="586">
        <v>0</v>
      </c>
      <c r="AN154" s="586">
        <v>0</v>
      </c>
      <c r="AO154" s="586">
        <v>5346</v>
      </c>
      <c r="AP154" s="586">
        <v>345</v>
      </c>
      <c r="AQ154" s="586">
        <v>0</v>
      </c>
      <c r="AR154" s="586">
        <v>0</v>
      </c>
      <c r="AS154" s="586">
        <v>0</v>
      </c>
      <c r="AT154" s="586">
        <v>0</v>
      </c>
      <c r="AU154" s="586">
        <v>0</v>
      </c>
      <c r="AV154" s="586">
        <v>0</v>
      </c>
      <c r="AW154" s="586">
        <v>0</v>
      </c>
      <c r="AX154" s="586">
        <v>115</v>
      </c>
      <c r="AY154" s="586">
        <v>0</v>
      </c>
      <c r="AZ154" s="586">
        <v>0</v>
      </c>
      <c r="BA154" s="586">
        <v>9965</v>
      </c>
      <c r="BB154" s="586">
        <v>0</v>
      </c>
      <c r="BC154" s="586">
        <v>0</v>
      </c>
      <c r="BD154" s="586">
        <v>0</v>
      </c>
      <c r="BE154" s="586">
        <v>0</v>
      </c>
      <c r="BF154" s="586">
        <v>0</v>
      </c>
      <c r="BG154" s="586">
        <v>0</v>
      </c>
      <c r="BH154" s="586">
        <v>0</v>
      </c>
      <c r="BI154" s="586">
        <v>0</v>
      </c>
      <c r="BJ154" s="586">
        <v>0</v>
      </c>
      <c r="BK154" s="586">
        <v>0</v>
      </c>
      <c r="BL154" s="586">
        <v>0</v>
      </c>
      <c r="BM154" s="586">
        <v>0</v>
      </c>
      <c r="BN154" s="586">
        <v>0</v>
      </c>
      <c r="BO154" s="586">
        <v>0</v>
      </c>
      <c r="BP154" s="586">
        <v>0</v>
      </c>
      <c r="BQ154" s="586">
        <v>0</v>
      </c>
      <c r="BR154" s="586">
        <v>0</v>
      </c>
      <c r="BS154" s="586">
        <v>0</v>
      </c>
      <c r="BT154" s="586">
        <v>0</v>
      </c>
      <c r="BU154" s="586">
        <v>0</v>
      </c>
      <c r="BV154" s="586">
        <v>0</v>
      </c>
      <c r="BW154" s="586">
        <v>0</v>
      </c>
      <c r="BX154" s="586">
        <v>0</v>
      </c>
      <c r="BY154" s="586">
        <v>0</v>
      </c>
      <c r="BZ154" s="586">
        <v>0</v>
      </c>
      <c r="CA154" s="586">
        <v>0</v>
      </c>
      <c r="CB154" s="586">
        <v>0</v>
      </c>
      <c r="CC154" s="586">
        <v>0</v>
      </c>
      <c r="CD154" s="586">
        <v>0</v>
      </c>
      <c r="CE154" s="586">
        <v>0</v>
      </c>
      <c r="CF154" s="586">
        <v>0</v>
      </c>
      <c r="CG154" s="586">
        <v>0</v>
      </c>
      <c r="CH154" s="586">
        <v>0</v>
      </c>
      <c r="CI154" s="586">
        <v>0</v>
      </c>
      <c r="CJ154" s="586">
        <v>0</v>
      </c>
      <c r="CK154" s="586">
        <v>0</v>
      </c>
      <c r="CL154" s="586">
        <v>0</v>
      </c>
      <c r="CM154" s="586">
        <v>0</v>
      </c>
      <c r="CN154" s="586">
        <v>0</v>
      </c>
      <c r="CO154" s="586">
        <v>0</v>
      </c>
      <c r="CP154" s="586">
        <v>0</v>
      </c>
      <c r="CQ154" s="586">
        <v>0</v>
      </c>
      <c r="CR154" s="586">
        <v>0</v>
      </c>
      <c r="CS154" s="586">
        <v>0</v>
      </c>
      <c r="CT154" s="586">
        <v>0</v>
      </c>
      <c r="CU154" s="586">
        <v>0</v>
      </c>
      <c r="CV154" s="586">
        <v>0</v>
      </c>
      <c r="CW154" s="586">
        <v>0</v>
      </c>
      <c r="CX154" s="586">
        <v>0</v>
      </c>
      <c r="CY154" s="586">
        <v>0</v>
      </c>
      <c r="CZ154" s="586">
        <v>0</v>
      </c>
      <c r="DA154" s="586">
        <v>0</v>
      </c>
      <c r="DB154" s="586">
        <v>0</v>
      </c>
      <c r="DC154" s="586">
        <v>0</v>
      </c>
      <c r="DD154" s="586">
        <v>0</v>
      </c>
      <c r="DE154" s="586">
        <v>0</v>
      </c>
      <c r="DF154" s="586">
        <v>0</v>
      </c>
      <c r="DG154" s="586">
        <v>0</v>
      </c>
      <c r="DH154" s="586">
        <v>0</v>
      </c>
      <c r="DI154" s="586">
        <v>72</v>
      </c>
      <c r="DJ154" s="586">
        <v>0</v>
      </c>
      <c r="DK154" s="586">
        <v>0</v>
      </c>
      <c r="DL154" s="586">
        <v>0</v>
      </c>
      <c r="DM154" s="586">
        <v>0</v>
      </c>
      <c r="DN154" s="586">
        <v>0</v>
      </c>
      <c r="DO154" s="586">
        <v>0</v>
      </c>
      <c r="DP154" s="586">
        <v>0</v>
      </c>
      <c r="DQ154" s="586">
        <v>0</v>
      </c>
      <c r="DR154" s="587">
        <v>10142</v>
      </c>
      <c r="DS154" s="587">
        <v>1050</v>
      </c>
      <c r="DT154" s="587">
        <v>4651</v>
      </c>
      <c r="DU154" s="587">
        <v>0</v>
      </c>
      <c r="DV154" s="587">
        <v>-11</v>
      </c>
      <c r="DW154" s="587">
        <v>0</v>
      </c>
      <c r="DX154" s="587">
        <v>-11</v>
      </c>
      <c r="DY154" s="587">
        <v>2000</v>
      </c>
      <c r="DZ154" s="587"/>
      <c r="EA154" s="587"/>
      <c r="EB154" s="587"/>
      <c r="EC154" s="587"/>
      <c r="ED154" s="587"/>
      <c r="EE154" s="587"/>
      <c r="EF154" s="587"/>
      <c r="EG154" s="587"/>
      <c r="EH154" s="587"/>
      <c r="EI154" s="587"/>
    </row>
    <row r="155" spans="1:139">
      <c r="A155" s="583" t="s">
        <v>2678</v>
      </c>
      <c r="B155" s="586">
        <v>0</v>
      </c>
      <c r="C155" s="586">
        <v>0</v>
      </c>
      <c r="D155" s="586">
        <v>0</v>
      </c>
      <c r="E155" s="586">
        <v>0</v>
      </c>
      <c r="F155" s="586">
        <v>0</v>
      </c>
      <c r="G155" s="586">
        <v>0</v>
      </c>
      <c r="H155" s="586">
        <v>0</v>
      </c>
      <c r="I155" s="586">
        <v>0</v>
      </c>
      <c r="J155" s="586">
        <v>0</v>
      </c>
      <c r="K155" s="586">
        <v>0</v>
      </c>
      <c r="L155" s="586">
        <v>0</v>
      </c>
      <c r="M155" s="586">
        <v>0</v>
      </c>
      <c r="N155" s="586">
        <v>500</v>
      </c>
      <c r="O155" s="586">
        <v>0</v>
      </c>
      <c r="P155" s="586">
        <v>0</v>
      </c>
      <c r="Q155" s="586">
        <v>164</v>
      </c>
      <c r="R155" s="586">
        <v>0</v>
      </c>
      <c r="S155" s="586">
        <v>0</v>
      </c>
      <c r="T155" s="586">
        <v>0</v>
      </c>
      <c r="U155" s="586">
        <v>0</v>
      </c>
      <c r="V155" s="586">
        <v>0</v>
      </c>
      <c r="W155" s="586">
        <v>0</v>
      </c>
      <c r="X155" s="586">
        <v>0</v>
      </c>
      <c r="Y155" s="586">
        <v>0</v>
      </c>
      <c r="Z155" s="586">
        <v>0</v>
      </c>
      <c r="AA155" s="586">
        <v>0</v>
      </c>
      <c r="AB155" s="586">
        <v>0</v>
      </c>
      <c r="AC155" s="586">
        <v>0</v>
      </c>
      <c r="AD155" s="586">
        <v>0</v>
      </c>
      <c r="AE155" s="586">
        <v>0</v>
      </c>
      <c r="AF155" s="586">
        <v>0</v>
      </c>
      <c r="AG155" s="586">
        <v>0</v>
      </c>
      <c r="AH155" s="586">
        <v>0</v>
      </c>
      <c r="AI155" s="586">
        <v>0</v>
      </c>
      <c r="AJ155" s="586">
        <v>0</v>
      </c>
      <c r="AK155" s="586">
        <v>0</v>
      </c>
      <c r="AL155" s="586">
        <v>0</v>
      </c>
      <c r="AM155" s="586">
        <v>0</v>
      </c>
      <c r="AN155" s="586">
        <v>0</v>
      </c>
      <c r="AO155" s="586">
        <v>10460</v>
      </c>
      <c r="AP155" s="586">
        <v>6579</v>
      </c>
      <c r="AQ155" s="586">
        <v>5190</v>
      </c>
      <c r="AR155" s="586">
        <v>267</v>
      </c>
      <c r="AS155" s="586">
        <v>0</v>
      </c>
      <c r="AT155" s="586">
        <v>0</v>
      </c>
      <c r="AU155" s="586">
        <v>146</v>
      </c>
      <c r="AV155" s="586">
        <v>0</v>
      </c>
      <c r="AW155" s="586">
        <v>0</v>
      </c>
      <c r="AX155" s="586">
        <v>0</v>
      </c>
      <c r="AY155" s="586">
        <v>0</v>
      </c>
      <c r="AZ155" s="586">
        <v>0</v>
      </c>
      <c r="BA155" s="586">
        <v>0</v>
      </c>
      <c r="BB155" s="586">
        <v>0</v>
      </c>
      <c r="BC155" s="586">
        <v>0</v>
      </c>
      <c r="BD155" s="586">
        <v>0</v>
      </c>
      <c r="BE155" s="586">
        <v>0</v>
      </c>
      <c r="BF155" s="586">
        <v>0</v>
      </c>
      <c r="BG155" s="586">
        <v>22</v>
      </c>
      <c r="BH155" s="586">
        <v>0</v>
      </c>
      <c r="BI155" s="586">
        <v>0</v>
      </c>
      <c r="BJ155" s="586">
        <v>0</v>
      </c>
      <c r="BK155" s="586">
        <v>0</v>
      </c>
      <c r="BL155" s="586">
        <v>0</v>
      </c>
      <c r="BM155" s="586">
        <v>0</v>
      </c>
      <c r="BN155" s="586">
        <v>0</v>
      </c>
      <c r="BO155" s="586">
        <v>0</v>
      </c>
      <c r="BP155" s="586">
        <v>0</v>
      </c>
      <c r="BQ155" s="586">
        <v>0</v>
      </c>
      <c r="BR155" s="586">
        <v>0</v>
      </c>
      <c r="BS155" s="586">
        <v>0</v>
      </c>
      <c r="BT155" s="586">
        <v>0</v>
      </c>
      <c r="BU155" s="586">
        <v>0</v>
      </c>
      <c r="BV155" s="586">
        <v>0</v>
      </c>
      <c r="BW155" s="586">
        <v>0</v>
      </c>
      <c r="BX155" s="586">
        <v>0</v>
      </c>
      <c r="BY155" s="586">
        <v>0</v>
      </c>
      <c r="BZ155" s="586">
        <v>0</v>
      </c>
      <c r="CA155" s="586">
        <v>0</v>
      </c>
      <c r="CB155" s="586">
        <v>0</v>
      </c>
      <c r="CC155" s="586">
        <v>0</v>
      </c>
      <c r="CD155" s="586">
        <v>0</v>
      </c>
      <c r="CE155" s="586">
        <v>0</v>
      </c>
      <c r="CF155" s="586">
        <v>0</v>
      </c>
      <c r="CG155" s="586">
        <v>0</v>
      </c>
      <c r="CH155" s="586">
        <v>0</v>
      </c>
      <c r="CI155" s="586">
        <v>0</v>
      </c>
      <c r="CJ155" s="586">
        <v>0</v>
      </c>
      <c r="CK155" s="586">
        <v>0</v>
      </c>
      <c r="CL155" s="586">
        <v>0</v>
      </c>
      <c r="CM155" s="586">
        <v>0</v>
      </c>
      <c r="CN155" s="586">
        <v>292</v>
      </c>
      <c r="CO155" s="586">
        <v>1062</v>
      </c>
      <c r="CP155" s="586">
        <v>0</v>
      </c>
      <c r="CQ155" s="586">
        <v>0</v>
      </c>
      <c r="CR155" s="586">
        <v>0</v>
      </c>
      <c r="CS155" s="586">
        <v>0</v>
      </c>
      <c r="CT155" s="586">
        <v>235</v>
      </c>
      <c r="CU155" s="586">
        <v>0</v>
      </c>
      <c r="CV155" s="586">
        <v>0</v>
      </c>
      <c r="CW155" s="586">
        <v>5532</v>
      </c>
      <c r="CX155" s="586">
        <v>145</v>
      </c>
      <c r="CY155" s="586">
        <v>0</v>
      </c>
      <c r="CZ155" s="586">
        <v>192</v>
      </c>
      <c r="DA155" s="586">
        <v>0</v>
      </c>
      <c r="DB155" s="586">
        <v>0</v>
      </c>
      <c r="DC155" s="586">
        <v>0</v>
      </c>
      <c r="DD155" s="586">
        <v>0</v>
      </c>
      <c r="DE155" s="586">
        <v>0</v>
      </c>
      <c r="DF155" s="586">
        <v>0</v>
      </c>
      <c r="DG155" s="586">
        <v>0</v>
      </c>
      <c r="DH155" s="586">
        <v>0</v>
      </c>
      <c r="DI155" s="586">
        <v>0</v>
      </c>
      <c r="DJ155" s="586">
        <v>0</v>
      </c>
      <c r="DK155" s="586">
        <v>0</v>
      </c>
      <c r="DL155" s="586">
        <v>0</v>
      </c>
      <c r="DM155" s="586">
        <v>0</v>
      </c>
      <c r="DN155" s="586">
        <v>0</v>
      </c>
      <c r="DO155" s="586">
        <v>0</v>
      </c>
      <c r="DP155" s="586">
        <v>0</v>
      </c>
      <c r="DQ155" s="586">
        <v>0</v>
      </c>
      <c r="DR155" s="587">
        <v>5877</v>
      </c>
      <c r="DS155" s="587">
        <v>5190</v>
      </c>
      <c r="DT155" s="587">
        <v>12620</v>
      </c>
      <c r="DU155" s="587">
        <v>1909</v>
      </c>
      <c r="DV155" s="587">
        <v>-697</v>
      </c>
      <c r="DW155" s="587">
        <v>-1291</v>
      </c>
      <c r="DX155" s="587">
        <v>-7</v>
      </c>
      <c r="DY155" s="587">
        <v>-2000</v>
      </c>
      <c r="DZ155" s="587"/>
      <c r="EA155" s="587"/>
      <c r="EB155" s="587"/>
      <c r="EC155" s="587"/>
      <c r="ED155" s="587"/>
      <c r="EE155" s="587"/>
      <c r="EF155" s="587"/>
      <c r="EG155" s="587"/>
      <c r="EH155" s="587"/>
      <c r="EI155" s="587"/>
    </row>
    <row r="156" spans="1:139">
      <c r="A156" s="583" t="s">
        <v>2720</v>
      </c>
      <c r="B156" s="586">
        <v>0</v>
      </c>
      <c r="C156" s="586">
        <v>0</v>
      </c>
      <c r="D156" s="586">
        <v>0</v>
      </c>
      <c r="E156" s="586">
        <v>0</v>
      </c>
      <c r="F156" s="586">
        <v>0</v>
      </c>
      <c r="G156" s="586">
        <v>0</v>
      </c>
      <c r="H156" s="586">
        <v>0</v>
      </c>
      <c r="I156" s="586">
        <v>0</v>
      </c>
      <c r="J156" s="586">
        <v>0</v>
      </c>
      <c r="K156" s="586">
        <v>0</v>
      </c>
      <c r="L156" s="586">
        <v>0</v>
      </c>
      <c r="M156" s="586">
        <v>0</v>
      </c>
      <c r="N156" s="586">
        <v>0</v>
      </c>
      <c r="O156" s="586">
        <v>0</v>
      </c>
      <c r="P156" s="586">
        <v>0</v>
      </c>
      <c r="Q156" s="586">
        <v>0</v>
      </c>
      <c r="R156" s="586">
        <v>0</v>
      </c>
      <c r="S156" s="586">
        <v>0</v>
      </c>
      <c r="T156" s="586">
        <v>0</v>
      </c>
      <c r="U156" s="586">
        <v>0</v>
      </c>
      <c r="V156" s="586">
        <v>0</v>
      </c>
      <c r="W156" s="586">
        <v>0</v>
      </c>
      <c r="X156" s="586">
        <v>0</v>
      </c>
      <c r="Y156" s="586">
        <v>0</v>
      </c>
      <c r="Z156" s="586">
        <v>0</v>
      </c>
      <c r="AA156" s="586">
        <v>0</v>
      </c>
      <c r="AB156" s="586">
        <v>0</v>
      </c>
      <c r="AC156" s="586">
        <v>0</v>
      </c>
      <c r="AD156" s="586">
        <v>0</v>
      </c>
      <c r="AE156" s="586">
        <v>0</v>
      </c>
      <c r="AF156" s="586">
        <v>0</v>
      </c>
      <c r="AG156" s="586">
        <v>0</v>
      </c>
      <c r="AH156" s="586">
        <v>0</v>
      </c>
      <c r="AI156" s="586">
        <v>0</v>
      </c>
      <c r="AJ156" s="586">
        <v>0</v>
      </c>
      <c r="AK156" s="586">
        <v>0</v>
      </c>
      <c r="AL156" s="586">
        <v>0</v>
      </c>
      <c r="AM156" s="586">
        <v>0</v>
      </c>
      <c r="AN156" s="586">
        <v>0</v>
      </c>
      <c r="AO156" s="586">
        <v>3596</v>
      </c>
      <c r="AP156" s="586">
        <v>0</v>
      </c>
      <c r="AQ156" s="586">
        <v>100</v>
      </c>
      <c r="AR156" s="586">
        <v>8</v>
      </c>
      <c r="AS156" s="586">
        <v>0</v>
      </c>
      <c r="AT156" s="586">
        <v>0</v>
      </c>
      <c r="AU156" s="586">
        <v>501</v>
      </c>
      <c r="AV156" s="586">
        <v>0</v>
      </c>
      <c r="AW156" s="586">
        <v>0</v>
      </c>
      <c r="AX156" s="586">
        <v>30</v>
      </c>
      <c r="AY156" s="586">
        <v>0</v>
      </c>
      <c r="AZ156" s="586">
        <v>0</v>
      </c>
      <c r="BA156" s="586">
        <v>0</v>
      </c>
      <c r="BB156" s="586">
        <v>0</v>
      </c>
      <c r="BC156" s="586">
        <v>0</v>
      </c>
      <c r="BD156" s="586">
        <v>0</v>
      </c>
      <c r="BE156" s="586">
        <v>0</v>
      </c>
      <c r="BF156" s="586">
        <v>0</v>
      </c>
      <c r="BG156" s="586">
        <v>0</v>
      </c>
      <c r="BH156" s="586">
        <v>0</v>
      </c>
      <c r="BI156" s="586">
        <v>0</v>
      </c>
      <c r="BJ156" s="586">
        <v>0</v>
      </c>
      <c r="BK156" s="586">
        <v>0</v>
      </c>
      <c r="BL156" s="586">
        <v>0</v>
      </c>
      <c r="BM156" s="586">
        <v>0</v>
      </c>
      <c r="BN156" s="586">
        <v>0</v>
      </c>
      <c r="BO156" s="586">
        <v>0</v>
      </c>
      <c r="BP156" s="586">
        <v>0</v>
      </c>
      <c r="BQ156" s="586">
        <v>0</v>
      </c>
      <c r="BR156" s="586">
        <v>0</v>
      </c>
      <c r="BS156" s="586">
        <v>0</v>
      </c>
      <c r="BT156" s="586">
        <v>0</v>
      </c>
      <c r="BU156" s="586">
        <v>0</v>
      </c>
      <c r="BV156" s="586">
        <v>0</v>
      </c>
      <c r="BW156" s="586">
        <v>0</v>
      </c>
      <c r="BX156" s="586">
        <v>0</v>
      </c>
      <c r="BY156" s="586">
        <v>0</v>
      </c>
      <c r="BZ156" s="586">
        <v>0</v>
      </c>
      <c r="CA156" s="586">
        <v>0</v>
      </c>
      <c r="CB156" s="586">
        <v>180</v>
      </c>
      <c r="CC156" s="586">
        <v>0</v>
      </c>
      <c r="CD156" s="586">
        <v>0</v>
      </c>
      <c r="CE156" s="586">
        <v>1465</v>
      </c>
      <c r="CF156" s="586">
        <v>0</v>
      </c>
      <c r="CG156" s="586">
        <v>0</v>
      </c>
      <c r="CH156" s="586">
        <v>0</v>
      </c>
      <c r="CI156" s="586">
        <v>0</v>
      </c>
      <c r="CJ156" s="586">
        <v>0</v>
      </c>
      <c r="CK156" s="586">
        <v>0</v>
      </c>
      <c r="CL156" s="586">
        <v>0</v>
      </c>
      <c r="CM156" s="586">
        <v>0</v>
      </c>
      <c r="CN156" s="586">
        <v>0</v>
      </c>
      <c r="CO156" s="586">
        <v>0</v>
      </c>
      <c r="CP156" s="586">
        <v>0</v>
      </c>
      <c r="CQ156" s="586">
        <v>0</v>
      </c>
      <c r="CR156" s="586">
        <v>0</v>
      </c>
      <c r="CS156" s="586">
        <v>0</v>
      </c>
      <c r="CT156" s="586">
        <v>0</v>
      </c>
      <c r="CU156" s="586">
        <v>0</v>
      </c>
      <c r="CV156" s="586">
        <v>0</v>
      </c>
      <c r="CW156" s="586">
        <v>0</v>
      </c>
      <c r="CX156" s="586">
        <v>0</v>
      </c>
      <c r="CY156" s="586">
        <v>0</v>
      </c>
      <c r="CZ156" s="586">
        <v>0</v>
      </c>
      <c r="DA156" s="586">
        <v>0</v>
      </c>
      <c r="DB156" s="586">
        <v>0</v>
      </c>
      <c r="DC156" s="586">
        <v>0</v>
      </c>
      <c r="DD156" s="586">
        <v>0</v>
      </c>
      <c r="DE156" s="586">
        <v>0</v>
      </c>
      <c r="DF156" s="586">
        <v>0</v>
      </c>
      <c r="DG156" s="586">
        <v>0</v>
      </c>
      <c r="DH156" s="586">
        <v>0</v>
      </c>
      <c r="DI156" s="586">
        <v>282</v>
      </c>
      <c r="DJ156" s="586">
        <v>0</v>
      </c>
      <c r="DK156" s="586">
        <v>0</v>
      </c>
      <c r="DL156" s="586">
        <v>0</v>
      </c>
      <c r="DM156" s="586">
        <v>0</v>
      </c>
      <c r="DN156" s="586">
        <v>0</v>
      </c>
      <c r="DO156" s="586">
        <v>0</v>
      </c>
      <c r="DP156" s="586">
        <v>0</v>
      </c>
      <c r="DQ156" s="586">
        <v>0</v>
      </c>
      <c r="DR156" s="587">
        <v>1171</v>
      </c>
      <c r="DS156" s="587">
        <v>3380</v>
      </c>
      <c r="DT156" s="587">
        <v>1724</v>
      </c>
      <c r="DU156" s="587">
        <v>0</v>
      </c>
      <c r="DV156" s="587">
        <v>-337</v>
      </c>
      <c r="DW156" s="587">
        <v>-2599</v>
      </c>
      <c r="DX156" s="587">
        <v>0</v>
      </c>
      <c r="DY156" s="587">
        <v>0</v>
      </c>
      <c r="DZ156" s="587"/>
      <c r="EA156" s="587"/>
      <c r="EB156" s="587"/>
      <c r="EC156" s="587"/>
      <c r="ED156" s="587"/>
      <c r="EE156" s="587"/>
      <c r="EF156" s="587"/>
      <c r="EG156" s="587"/>
      <c r="EH156" s="587"/>
      <c r="EI156" s="587"/>
    </row>
    <row r="157" spans="1:139">
      <c r="A157" s="583" t="s">
        <v>2015</v>
      </c>
      <c r="B157" s="586">
        <v>0</v>
      </c>
      <c r="C157" s="586">
        <v>0</v>
      </c>
      <c r="D157" s="586">
        <v>0</v>
      </c>
      <c r="E157" s="586">
        <v>0</v>
      </c>
      <c r="F157" s="586">
        <v>0</v>
      </c>
      <c r="G157" s="586">
        <v>0</v>
      </c>
      <c r="H157" s="586">
        <v>0</v>
      </c>
      <c r="I157" s="586">
        <v>0</v>
      </c>
      <c r="J157" s="586">
        <v>0</v>
      </c>
      <c r="K157" s="586">
        <v>0</v>
      </c>
      <c r="L157" s="586">
        <v>0</v>
      </c>
      <c r="M157" s="586">
        <v>0</v>
      </c>
      <c r="N157" s="586">
        <v>0</v>
      </c>
      <c r="O157" s="586">
        <v>0</v>
      </c>
      <c r="P157" s="586">
        <v>0</v>
      </c>
      <c r="Q157" s="586">
        <v>0</v>
      </c>
      <c r="R157" s="586">
        <v>0</v>
      </c>
      <c r="S157" s="586">
        <v>0</v>
      </c>
      <c r="T157" s="586">
        <v>0</v>
      </c>
      <c r="U157" s="586">
        <v>0</v>
      </c>
      <c r="V157" s="586">
        <v>0</v>
      </c>
      <c r="W157" s="586">
        <v>0</v>
      </c>
      <c r="X157" s="586">
        <v>0</v>
      </c>
      <c r="Y157" s="586">
        <v>0</v>
      </c>
      <c r="Z157" s="586">
        <v>0</v>
      </c>
      <c r="AA157" s="586">
        <v>0</v>
      </c>
      <c r="AB157" s="586">
        <v>0</v>
      </c>
      <c r="AC157" s="586">
        <v>0</v>
      </c>
      <c r="AD157" s="586">
        <v>0</v>
      </c>
      <c r="AE157" s="586">
        <v>0</v>
      </c>
      <c r="AF157" s="586">
        <v>0</v>
      </c>
      <c r="AG157" s="586">
        <v>0</v>
      </c>
      <c r="AH157" s="586">
        <v>0</v>
      </c>
      <c r="AI157" s="586">
        <v>0</v>
      </c>
      <c r="AJ157" s="586">
        <v>0</v>
      </c>
      <c r="AK157" s="586">
        <v>0</v>
      </c>
      <c r="AL157" s="586">
        <v>0</v>
      </c>
      <c r="AM157" s="586">
        <v>0</v>
      </c>
      <c r="AN157" s="586">
        <v>0</v>
      </c>
      <c r="AO157" s="586">
        <v>1074</v>
      </c>
      <c r="AP157" s="586">
        <v>785</v>
      </c>
      <c r="AQ157" s="586">
        <v>0</v>
      </c>
      <c r="AR157" s="586">
        <v>0</v>
      </c>
      <c r="AS157" s="586">
        <v>0</v>
      </c>
      <c r="AT157" s="586">
        <v>0</v>
      </c>
      <c r="AU157" s="586">
        <v>7758</v>
      </c>
      <c r="AV157" s="586">
        <v>0</v>
      </c>
      <c r="AW157" s="586">
        <v>0</v>
      </c>
      <c r="AX157" s="586">
        <v>773</v>
      </c>
      <c r="AY157" s="586">
        <v>0</v>
      </c>
      <c r="AZ157" s="586">
        <v>0</v>
      </c>
      <c r="BA157" s="586">
        <v>0</v>
      </c>
      <c r="BB157" s="586">
        <v>0</v>
      </c>
      <c r="BC157" s="586">
        <v>0</v>
      </c>
      <c r="BD157" s="586">
        <v>0</v>
      </c>
      <c r="BE157" s="586">
        <v>0</v>
      </c>
      <c r="BF157" s="586">
        <v>0</v>
      </c>
      <c r="BG157" s="586">
        <v>0</v>
      </c>
      <c r="BH157" s="586">
        <v>0</v>
      </c>
      <c r="BI157" s="586">
        <v>0</v>
      </c>
      <c r="BJ157" s="586">
        <v>0</v>
      </c>
      <c r="BK157" s="586">
        <v>0</v>
      </c>
      <c r="BL157" s="586">
        <v>0</v>
      </c>
      <c r="BM157" s="586">
        <v>0</v>
      </c>
      <c r="BN157" s="586">
        <v>0</v>
      </c>
      <c r="BO157" s="586">
        <v>0</v>
      </c>
      <c r="BP157" s="586">
        <v>0</v>
      </c>
      <c r="BQ157" s="586">
        <v>0</v>
      </c>
      <c r="BR157" s="586">
        <v>0</v>
      </c>
      <c r="BS157" s="586">
        <v>0</v>
      </c>
      <c r="BT157" s="586">
        <v>0</v>
      </c>
      <c r="BU157" s="586">
        <v>0</v>
      </c>
      <c r="BV157" s="586">
        <v>0</v>
      </c>
      <c r="BW157" s="586">
        <v>0</v>
      </c>
      <c r="BX157" s="586">
        <v>0</v>
      </c>
      <c r="BY157" s="586">
        <v>0</v>
      </c>
      <c r="BZ157" s="586">
        <v>0</v>
      </c>
      <c r="CA157" s="586">
        <v>0</v>
      </c>
      <c r="CB157" s="586">
        <v>0</v>
      </c>
      <c r="CC157" s="586">
        <v>0</v>
      </c>
      <c r="CD157" s="586">
        <v>0</v>
      </c>
      <c r="CE157" s="586">
        <v>784</v>
      </c>
      <c r="CF157" s="586">
        <v>0</v>
      </c>
      <c r="CG157" s="586">
        <v>0</v>
      </c>
      <c r="CH157" s="586">
        <v>0</v>
      </c>
      <c r="CI157" s="586">
        <v>0</v>
      </c>
      <c r="CJ157" s="586">
        <v>0</v>
      </c>
      <c r="CK157" s="586">
        <v>0</v>
      </c>
      <c r="CL157" s="586">
        <v>0</v>
      </c>
      <c r="CM157" s="586">
        <v>0</v>
      </c>
      <c r="CN157" s="586">
        <v>0</v>
      </c>
      <c r="CO157" s="586">
        <v>0</v>
      </c>
      <c r="CP157" s="586">
        <v>0</v>
      </c>
      <c r="CQ157" s="586">
        <v>0</v>
      </c>
      <c r="CR157" s="586">
        <v>0</v>
      </c>
      <c r="CS157" s="586">
        <v>0</v>
      </c>
      <c r="CT157" s="586">
        <v>0</v>
      </c>
      <c r="CU157" s="586">
        <v>0</v>
      </c>
      <c r="CV157" s="586">
        <v>0</v>
      </c>
      <c r="CW157" s="586">
        <v>6415</v>
      </c>
      <c r="CX157" s="586">
        <v>14611</v>
      </c>
      <c r="CY157" s="586">
        <v>0</v>
      </c>
      <c r="CZ157" s="586">
        <v>0</v>
      </c>
      <c r="DA157" s="586">
        <v>0</v>
      </c>
      <c r="DB157" s="586">
        <v>0</v>
      </c>
      <c r="DC157" s="586">
        <v>0</v>
      </c>
      <c r="DD157" s="586">
        <v>0</v>
      </c>
      <c r="DE157" s="586">
        <v>0</v>
      </c>
      <c r="DF157" s="586">
        <v>0</v>
      </c>
      <c r="DG157" s="586">
        <v>0</v>
      </c>
      <c r="DH157" s="586">
        <v>0</v>
      </c>
      <c r="DI157" s="586">
        <v>1106</v>
      </c>
      <c r="DJ157" s="586">
        <v>0</v>
      </c>
      <c r="DK157" s="586">
        <v>0</v>
      </c>
      <c r="DL157" s="586">
        <v>0</v>
      </c>
      <c r="DM157" s="586">
        <v>0</v>
      </c>
      <c r="DN157" s="586">
        <v>0</v>
      </c>
      <c r="DO157" s="586">
        <v>0</v>
      </c>
      <c r="DP157" s="586">
        <v>0</v>
      </c>
      <c r="DQ157" s="586">
        <v>0</v>
      </c>
      <c r="DR157" s="587">
        <v>30298</v>
      </c>
      <c r="DS157" s="587">
        <v>0</v>
      </c>
      <c r="DT157" s="587">
        <v>1845</v>
      </c>
      <c r="DU157" s="587">
        <v>1163</v>
      </c>
      <c r="DV157" s="587">
        <v>956</v>
      </c>
      <c r="DW157" s="587">
        <v>0</v>
      </c>
      <c r="DX157" s="587">
        <v>0</v>
      </c>
      <c r="DY157" s="587">
        <v>-31686</v>
      </c>
      <c r="DZ157" s="587"/>
      <c r="EA157" s="587"/>
      <c r="EB157" s="587"/>
      <c r="EC157" s="587"/>
      <c r="ED157" s="587"/>
      <c r="EE157" s="587"/>
      <c r="EF157" s="587"/>
      <c r="EG157" s="587"/>
      <c r="EH157" s="587"/>
      <c r="EI157" s="587"/>
    </row>
    <row r="158" spans="1:139">
      <c r="A158" s="583" t="s">
        <v>2258</v>
      </c>
      <c r="B158" s="586">
        <v>0</v>
      </c>
      <c r="C158" s="586">
        <v>0</v>
      </c>
      <c r="D158" s="586">
        <v>0</v>
      </c>
      <c r="E158" s="586">
        <v>0</v>
      </c>
      <c r="F158" s="586">
        <v>0</v>
      </c>
      <c r="G158" s="586">
        <v>0</v>
      </c>
      <c r="H158" s="586">
        <v>0</v>
      </c>
      <c r="I158" s="586">
        <v>0</v>
      </c>
      <c r="J158" s="586">
        <v>0</v>
      </c>
      <c r="K158" s="586">
        <v>0</v>
      </c>
      <c r="L158" s="586">
        <v>0</v>
      </c>
      <c r="M158" s="586">
        <v>0</v>
      </c>
      <c r="N158" s="586">
        <v>0</v>
      </c>
      <c r="O158" s="586">
        <v>0</v>
      </c>
      <c r="P158" s="586">
        <v>0</v>
      </c>
      <c r="Q158" s="586">
        <v>1750</v>
      </c>
      <c r="R158" s="586">
        <v>0</v>
      </c>
      <c r="S158" s="586">
        <v>0</v>
      </c>
      <c r="T158" s="586">
        <v>0</v>
      </c>
      <c r="U158" s="586">
        <v>0</v>
      </c>
      <c r="V158" s="586">
        <v>0</v>
      </c>
      <c r="W158" s="586">
        <v>0</v>
      </c>
      <c r="X158" s="586">
        <v>0</v>
      </c>
      <c r="Y158" s="586">
        <v>0</v>
      </c>
      <c r="Z158" s="586">
        <v>0</v>
      </c>
      <c r="AA158" s="586">
        <v>0</v>
      </c>
      <c r="AB158" s="586">
        <v>0</v>
      </c>
      <c r="AC158" s="586">
        <v>0</v>
      </c>
      <c r="AD158" s="586">
        <v>0</v>
      </c>
      <c r="AE158" s="586">
        <v>0</v>
      </c>
      <c r="AF158" s="586">
        <v>0</v>
      </c>
      <c r="AG158" s="586">
        <v>0</v>
      </c>
      <c r="AH158" s="586">
        <v>0</v>
      </c>
      <c r="AI158" s="586">
        <v>0</v>
      </c>
      <c r="AJ158" s="586">
        <v>0</v>
      </c>
      <c r="AK158" s="586">
        <v>0</v>
      </c>
      <c r="AL158" s="586">
        <v>0</v>
      </c>
      <c r="AM158" s="586">
        <v>0</v>
      </c>
      <c r="AN158" s="586">
        <v>0</v>
      </c>
      <c r="AO158" s="586">
        <v>2899</v>
      </c>
      <c r="AP158" s="586">
        <v>2531</v>
      </c>
      <c r="AQ158" s="586">
        <v>0</v>
      </c>
      <c r="AR158" s="586">
        <v>0</v>
      </c>
      <c r="AS158" s="586">
        <v>0</v>
      </c>
      <c r="AT158" s="586">
        <v>0</v>
      </c>
      <c r="AU158" s="586">
        <v>1504</v>
      </c>
      <c r="AV158" s="586">
        <v>3786</v>
      </c>
      <c r="AW158" s="586">
        <v>0</v>
      </c>
      <c r="AX158" s="586">
        <v>284</v>
      </c>
      <c r="AY158" s="586">
        <v>0</v>
      </c>
      <c r="AZ158" s="586">
        <v>0</v>
      </c>
      <c r="BA158" s="586">
        <v>0</v>
      </c>
      <c r="BB158" s="586">
        <v>0</v>
      </c>
      <c r="BC158" s="586">
        <v>0</v>
      </c>
      <c r="BD158" s="586">
        <v>0</v>
      </c>
      <c r="BE158" s="586">
        <v>0</v>
      </c>
      <c r="BF158" s="586">
        <v>0</v>
      </c>
      <c r="BG158" s="586">
        <v>0</v>
      </c>
      <c r="BH158" s="586">
        <v>0</v>
      </c>
      <c r="BI158" s="586">
        <v>0</v>
      </c>
      <c r="BJ158" s="586">
        <v>0</v>
      </c>
      <c r="BK158" s="586">
        <v>0</v>
      </c>
      <c r="BL158" s="586">
        <v>0</v>
      </c>
      <c r="BM158" s="586">
        <v>0</v>
      </c>
      <c r="BN158" s="586">
        <v>0</v>
      </c>
      <c r="BO158" s="586">
        <v>0</v>
      </c>
      <c r="BP158" s="586">
        <v>40</v>
      </c>
      <c r="BQ158" s="586">
        <v>0</v>
      </c>
      <c r="BR158" s="586">
        <v>0</v>
      </c>
      <c r="BS158" s="586">
        <v>0</v>
      </c>
      <c r="BT158" s="586">
        <v>0</v>
      </c>
      <c r="BU158" s="586">
        <v>0</v>
      </c>
      <c r="BV158" s="586">
        <v>17</v>
      </c>
      <c r="BW158" s="586">
        <v>0</v>
      </c>
      <c r="BX158" s="586">
        <v>0</v>
      </c>
      <c r="BY158" s="586">
        <v>0</v>
      </c>
      <c r="BZ158" s="586">
        <v>0</v>
      </c>
      <c r="CA158" s="586">
        <v>0</v>
      </c>
      <c r="CB158" s="586">
        <v>0</v>
      </c>
      <c r="CC158" s="586">
        <v>0</v>
      </c>
      <c r="CD158" s="586">
        <v>0</v>
      </c>
      <c r="CE158" s="586">
        <v>1409</v>
      </c>
      <c r="CF158" s="586">
        <v>0</v>
      </c>
      <c r="CG158" s="586">
        <v>0</v>
      </c>
      <c r="CH158" s="586">
        <v>0</v>
      </c>
      <c r="CI158" s="586">
        <v>0</v>
      </c>
      <c r="CJ158" s="586">
        <v>0</v>
      </c>
      <c r="CK158" s="586">
        <v>0</v>
      </c>
      <c r="CL158" s="586">
        <v>0</v>
      </c>
      <c r="CM158" s="586">
        <v>0</v>
      </c>
      <c r="CN158" s="586">
        <v>0</v>
      </c>
      <c r="CO158" s="586">
        <v>0</v>
      </c>
      <c r="CP158" s="586">
        <v>0</v>
      </c>
      <c r="CQ158" s="586">
        <v>0</v>
      </c>
      <c r="CR158" s="586">
        <v>0</v>
      </c>
      <c r="CS158" s="586">
        <v>0</v>
      </c>
      <c r="CT158" s="586">
        <v>0</v>
      </c>
      <c r="CU158" s="586">
        <v>5190</v>
      </c>
      <c r="CV158" s="586">
        <v>0</v>
      </c>
      <c r="CW158" s="586">
        <v>0</v>
      </c>
      <c r="CX158" s="586">
        <v>10934</v>
      </c>
      <c r="CY158" s="586">
        <v>0</v>
      </c>
      <c r="CZ158" s="586">
        <v>0</v>
      </c>
      <c r="DA158" s="586">
        <v>0</v>
      </c>
      <c r="DB158" s="586">
        <v>0</v>
      </c>
      <c r="DC158" s="586">
        <v>0</v>
      </c>
      <c r="DD158" s="586">
        <v>0</v>
      </c>
      <c r="DE158" s="586">
        <v>0</v>
      </c>
      <c r="DF158" s="586">
        <v>0</v>
      </c>
      <c r="DG158" s="586">
        <v>0</v>
      </c>
      <c r="DH158" s="586">
        <v>0</v>
      </c>
      <c r="DI158" s="586">
        <v>1128</v>
      </c>
      <c r="DJ158" s="586">
        <v>0</v>
      </c>
      <c r="DK158" s="586">
        <v>0</v>
      </c>
      <c r="DL158" s="586">
        <v>0</v>
      </c>
      <c r="DM158" s="586">
        <v>0</v>
      </c>
      <c r="DN158" s="586">
        <v>0</v>
      </c>
      <c r="DO158" s="586">
        <v>0</v>
      </c>
      <c r="DP158" s="586">
        <v>0</v>
      </c>
      <c r="DQ158" s="586">
        <v>0</v>
      </c>
      <c r="DR158" s="587">
        <v>24027</v>
      </c>
      <c r="DS158" s="587">
        <v>1017</v>
      </c>
      <c r="DT158" s="587">
        <v>5299</v>
      </c>
      <c r="DU158" s="587">
        <v>1129</v>
      </c>
      <c r="DV158" s="587">
        <v>1129</v>
      </c>
      <c r="DW158" s="587">
        <v>0</v>
      </c>
      <c r="DX158" s="587">
        <v>0</v>
      </c>
      <c r="DY158" s="587">
        <v>-28921</v>
      </c>
      <c r="DZ158" s="587"/>
      <c r="EA158" s="587"/>
      <c r="EB158" s="587"/>
      <c r="EC158" s="587"/>
      <c r="ED158" s="587"/>
      <c r="EE158" s="587"/>
      <c r="EF158" s="587"/>
      <c r="EG158" s="587"/>
      <c r="EH158" s="587"/>
      <c r="EI158" s="587"/>
    </row>
    <row r="159" spans="1:139">
      <c r="A159" s="583" t="s">
        <v>2546</v>
      </c>
      <c r="B159" s="586">
        <v>0</v>
      </c>
      <c r="C159" s="586">
        <v>0</v>
      </c>
      <c r="D159" s="586">
        <v>0</v>
      </c>
      <c r="E159" s="586">
        <v>0</v>
      </c>
      <c r="F159" s="586">
        <v>0</v>
      </c>
      <c r="G159" s="586">
        <v>0</v>
      </c>
      <c r="H159" s="586">
        <v>0</v>
      </c>
      <c r="I159" s="586">
        <v>0</v>
      </c>
      <c r="J159" s="586">
        <v>0</v>
      </c>
      <c r="K159" s="586">
        <v>0</v>
      </c>
      <c r="L159" s="586">
        <v>0</v>
      </c>
      <c r="M159" s="586">
        <v>0</v>
      </c>
      <c r="N159" s="586">
        <v>9827</v>
      </c>
      <c r="O159" s="586">
        <v>0</v>
      </c>
      <c r="P159" s="586">
        <v>0</v>
      </c>
      <c r="Q159" s="586">
        <v>150</v>
      </c>
      <c r="R159" s="586">
        <v>0</v>
      </c>
      <c r="S159" s="586">
        <v>0</v>
      </c>
      <c r="T159" s="586">
        <v>0</v>
      </c>
      <c r="U159" s="586">
        <v>0</v>
      </c>
      <c r="V159" s="586">
        <v>0</v>
      </c>
      <c r="W159" s="586">
        <v>0</v>
      </c>
      <c r="X159" s="586">
        <v>0</v>
      </c>
      <c r="Y159" s="586">
        <v>0</v>
      </c>
      <c r="Z159" s="586">
        <v>0</v>
      </c>
      <c r="AA159" s="586">
        <v>0</v>
      </c>
      <c r="AB159" s="586">
        <v>0</v>
      </c>
      <c r="AC159" s="586">
        <v>0</v>
      </c>
      <c r="AD159" s="586">
        <v>0</v>
      </c>
      <c r="AE159" s="586">
        <v>0</v>
      </c>
      <c r="AF159" s="586">
        <v>0</v>
      </c>
      <c r="AG159" s="586">
        <v>0</v>
      </c>
      <c r="AH159" s="586">
        <v>0</v>
      </c>
      <c r="AI159" s="586">
        <v>0</v>
      </c>
      <c r="AJ159" s="586">
        <v>0</v>
      </c>
      <c r="AK159" s="586">
        <v>0</v>
      </c>
      <c r="AL159" s="586">
        <v>0</v>
      </c>
      <c r="AM159" s="586">
        <v>0</v>
      </c>
      <c r="AN159" s="586">
        <v>0</v>
      </c>
      <c r="AO159" s="586">
        <v>20132</v>
      </c>
      <c r="AP159" s="586">
        <v>1821</v>
      </c>
      <c r="AQ159" s="586">
        <v>4300</v>
      </c>
      <c r="AR159" s="586">
        <v>1700</v>
      </c>
      <c r="AS159" s="586">
        <v>0</v>
      </c>
      <c r="AT159" s="586">
        <v>0</v>
      </c>
      <c r="AU159" s="586">
        <v>65</v>
      </c>
      <c r="AV159" s="586">
        <v>0</v>
      </c>
      <c r="AW159" s="586">
        <v>0</v>
      </c>
      <c r="AX159" s="586">
        <v>0</v>
      </c>
      <c r="AY159" s="586">
        <v>0</v>
      </c>
      <c r="AZ159" s="586">
        <v>0</v>
      </c>
      <c r="BA159" s="586">
        <v>0</v>
      </c>
      <c r="BB159" s="586">
        <v>0</v>
      </c>
      <c r="BC159" s="586">
        <v>0</v>
      </c>
      <c r="BD159" s="586">
        <v>0</v>
      </c>
      <c r="BE159" s="586">
        <v>0</v>
      </c>
      <c r="BF159" s="586">
        <v>0</v>
      </c>
      <c r="BG159" s="586">
        <v>0</v>
      </c>
      <c r="BH159" s="586">
        <v>0</v>
      </c>
      <c r="BI159" s="586">
        <v>0</v>
      </c>
      <c r="BJ159" s="586">
        <v>0</v>
      </c>
      <c r="BK159" s="586">
        <v>0</v>
      </c>
      <c r="BL159" s="586">
        <v>0</v>
      </c>
      <c r="BM159" s="586">
        <v>0</v>
      </c>
      <c r="BN159" s="586">
        <v>0</v>
      </c>
      <c r="BO159" s="586">
        <v>0</v>
      </c>
      <c r="BP159" s="586">
        <v>0</v>
      </c>
      <c r="BQ159" s="586">
        <v>0</v>
      </c>
      <c r="BR159" s="586">
        <v>0</v>
      </c>
      <c r="BS159" s="586">
        <v>0</v>
      </c>
      <c r="BT159" s="586">
        <v>0</v>
      </c>
      <c r="BU159" s="586">
        <v>0</v>
      </c>
      <c r="BV159" s="586">
        <v>0</v>
      </c>
      <c r="BW159" s="586">
        <v>0</v>
      </c>
      <c r="BX159" s="586">
        <v>0</v>
      </c>
      <c r="BY159" s="586">
        <v>0</v>
      </c>
      <c r="BZ159" s="586">
        <v>0</v>
      </c>
      <c r="CA159" s="586">
        <v>0</v>
      </c>
      <c r="CB159" s="586">
        <v>0</v>
      </c>
      <c r="CC159" s="586">
        <v>0</v>
      </c>
      <c r="CD159" s="586">
        <v>0</v>
      </c>
      <c r="CE159" s="586">
        <v>318</v>
      </c>
      <c r="CF159" s="586">
        <v>0</v>
      </c>
      <c r="CG159" s="586">
        <v>0</v>
      </c>
      <c r="CH159" s="586">
        <v>0</v>
      </c>
      <c r="CI159" s="586">
        <v>0</v>
      </c>
      <c r="CJ159" s="586">
        <v>0</v>
      </c>
      <c r="CK159" s="586">
        <v>0</v>
      </c>
      <c r="CL159" s="586">
        <v>0</v>
      </c>
      <c r="CM159" s="586">
        <v>0</v>
      </c>
      <c r="CN159" s="586">
        <v>0</v>
      </c>
      <c r="CO159" s="586">
        <v>0</v>
      </c>
      <c r="CP159" s="586">
        <v>0</v>
      </c>
      <c r="CQ159" s="586">
        <v>0</v>
      </c>
      <c r="CR159" s="586">
        <v>0</v>
      </c>
      <c r="CS159" s="586">
        <v>0</v>
      </c>
      <c r="CT159" s="586">
        <v>0</v>
      </c>
      <c r="CU159" s="586">
        <v>0</v>
      </c>
      <c r="CV159" s="586">
        <v>0</v>
      </c>
      <c r="CW159" s="586">
        <v>247</v>
      </c>
      <c r="CX159" s="586">
        <v>0</v>
      </c>
      <c r="CY159" s="586">
        <v>0</v>
      </c>
      <c r="CZ159" s="586">
        <v>0</v>
      </c>
      <c r="DA159" s="586">
        <v>0</v>
      </c>
      <c r="DB159" s="586">
        <v>0</v>
      </c>
      <c r="DC159" s="586">
        <v>0</v>
      </c>
      <c r="DD159" s="586">
        <v>0</v>
      </c>
      <c r="DE159" s="586">
        <v>0</v>
      </c>
      <c r="DF159" s="586">
        <v>0</v>
      </c>
      <c r="DG159" s="586">
        <v>0</v>
      </c>
      <c r="DH159" s="586">
        <v>0</v>
      </c>
      <c r="DI159" s="586">
        <v>515</v>
      </c>
      <c r="DJ159" s="586">
        <v>3074</v>
      </c>
      <c r="DK159" s="586">
        <v>0</v>
      </c>
      <c r="DL159" s="586">
        <v>5984</v>
      </c>
      <c r="DM159" s="586">
        <v>0</v>
      </c>
      <c r="DN159" s="586">
        <v>6713</v>
      </c>
      <c r="DO159" s="586">
        <v>0</v>
      </c>
      <c r="DP159" s="586">
        <v>0</v>
      </c>
      <c r="DQ159" s="586">
        <v>0</v>
      </c>
      <c r="DR159" s="587">
        <v>11453</v>
      </c>
      <c r="DS159" s="587">
        <v>9849</v>
      </c>
      <c r="DT159" s="587">
        <v>19166</v>
      </c>
      <c r="DU159" s="587">
        <v>3365</v>
      </c>
      <c r="DV159" s="587">
        <v>1632</v>
      </c>
      <c r="DW159" s="587">
        <v>3470</v>
      </c>
      <c r="DX159" s="587">
        <v>0</v>
      </c>
      <c r="DY159" s="587">
        <v>699</v>
      </c>
      <c r="DZ159" s="587"/>
      <c r="EA159" s="587"/>
      <c r="EB159" s="587"/>
      <c r="EC159" s="587"/>
      <c r="ED159" s="587"/>
      <c r="EE159" s="587"/>
      <c r="EF159" s="587"/>
      <c r="EG159" s="587"/>
      <c r="EH159" s="587"/>
      <c r="EI159" s="587"/>
    </row>
    <row r="160" spans="1:139">
      <c r="A160" s="583" t="s">
        <v>2654</v>
      </c>
      <c r="B160" s="586">
        <v>0</v>
      </c>
      <c r="C160" s="586">
        <v>0</v>
      </c>
      <c r="D160" s="586">
        <v>0</v>
      </c>
      <c r="E160" s="586">
        <v>0</v>
      </c>
      <c r="F160" s="586">
        <v>0</v>
      </c>
      <c r="G160" s="586">
        <v>0</v>
      </c>
      <c r="H160" s="586">
        <v>0</v>
      </c>
      <c r="I160" s="586">
        <v>0</v>
      </c>
      <c r="J160" s="586">
        <v>0</v>
      </c>
      <c r="K160" s="586">
        <v>0</v>
      </c>
      <c r="L160" s="586">
        <v>0</v>
      </c>
      <c r="M160" s="586">
        <v>0</v>
      </c>
      <c r="N160" s="586">
        <v>0</v>
      </c>
      <c r="O160" s="586">
        <v>0</v>
      </c>
      <c r="P160" s="586">
        <v>0</v>
      </c>
      <c r="Q160" s="586">
        <v>0</v>
      </c>
      <c r="R160" s="586">
        <v>0</v>
      </c>
      <c r="S160" s="586">
        <v>0</v>
      </c>
      <c r="T160" s="586">
        <v>0</v>
      </c>
      <c r="U160" s="586">
        <v>0</v>
      </c>
      <c r="V160" s="586">
        <v>0</v>
      </c>
      <c r="W160" s="586">
        <v>0</v>
      </c>
      <c r="X160" s="586">
        <v>0</v>
      </c>
      <c r="Y160" s="586">
        <v>0</v>
      </c>
      <c r="Z160" s="586">
        <v>0</v>
      </c>
      <c r="AA160" s="586">
        <v>0</v>
      </c>
      <c r="AB160" s="586">
        <v>0</v>
      </c>
      <c r="AC160" s="586">
        <v>0</v>
      </c>
      <c r="AD160" s="586">
        <v>0</v>
      </c>
      <c r="AE160" s="586">
        <v>0</v>
      </c>
      <c r="AF160" s="586">
        <v>0</v>
      </c>
      <c r="AG160" s="586">
        <v>0</v>
      </c>
      <c r="AH160" s="586">
        <v>0</v>
      </c>
      <c r="AI160" s="586">
        <v>0</v>
      </c>
      <c r="AJ160" s="586">
        <v>0</v>
      </c>
      <c r="AK160" s="586">
        <v>0</v>
      </c>
      <c r="AL160" s="586">
        <v>0</v>
      </c>
      <c r="AM160" s="586">
        <v>0</v>
      </c>
      <c r="AN160" s="586">
        <v>0</v>
      </c>
      <c r="AO160" s="586">
        <v>5829</v>
      </c>
      <c r="AP160" s="586">
        <v>993</v>
      </c>
      <c r="AQ160" s="586">
        <v>1527</v>
      </c>
      <c r="AR160" s="586">
        <v>0</v>
      </c>
      <c r="AS160" s="586">
        <v>0</v>
      </c>
      <c r="AT160" s="586">
        <v>0</v>
      </c>
      <c r="AU160" s="586">
        <v>0</v>
      </c>
      <c r="AV160" s="586">
        <v>0</v>
      </c>
      <c r="AW160" s="586">
        <v>0</v>
      </c>
      <c r="AX160" s="586">
        <v>0</v>
      </c>
      <c r="AY160" s="586">
        <v>0</v>
      </c>
      <c r="AZ160" s="586">
        <v>0</v>
      </c>
      <c r="BA160" s="586">
        <v>0</v>
      </c>
      <c r="BB160" s="586">
        <v>0</v>
      </c>
      <c r="BC160" s="586">
        <v>0</v>
      </c>
      <c r="BD160" s="586">
        <v>0</v>
      </c>
      <c r="BE160" s="586">
        <v>0</v>
      </c>
      <c r="BF160" s="586">
        <v>0</v>
      </c>
      <c r="BG160" s="586">
        <v>0</v>
      </c>
      <c r="BH160" s="586">
        <v>0</v>
      </c>
      <c r="BI160" s="586">
        <v>0</v>
      </c>
      <c r="BJ160" s="586">
        <v>0</v>
      </c>
      <c r="BK160" s="586">
        <v>0</v>
      </c>
      <c r="BL160" s="586">
        <v>0</v>
      </c>
      <c r="BM160" s="586">
        <v>0</v>
      </c>
      <c r="BN160" s="586">
        <v>0</v>
      </c>
      <c r="BO160" s="586">
        <v>0</v>
      </c>
      <c r="BP160" s="586">
        <v>0</v>
      </c>
      <c r="BQ160" s="586">
        <v>0</v>
      </c>
      <c r="BR160" s="586">
        <v>0</v>
      </c>
      <c r="BS160" s="586">
        <v>0</v>
      </c>
      <c r="BT160" s="586">
        <v>0</v>
      </c>
      <c r="BU160" s="586">
        <v>0</v>
      </c>
      <c r="BV160" s="586">
        <v>0</v>
      </c>
      <c r="BW160" s="586">
        <v>0</v>
      </c>
      <c r="BX160" s="586">
        <v>0</v>
      </c>
      <c r="BY160" s="586">
        <v>0</v>
      </c>
      <c r="BZ160" s="586">
        <v>0</v>
      </c>
      <c r="CA160" s="586">
        <v>0</v>
      </c>
      <c r="CB160" s="586">
        <v>0</v>
      </c>
      <c r="CC160" s="586">
        <v>0</v>
      </c>
      <c r="CD160" s="586">
        <v>0</v>
      </c>
      <c r="CE160" s="586">
        <v>730</v>
      </c>
      <c r="CF160" s="586">
        <v>0</v>
      </c>
      <c r="CG160" s="586">
        <v>0</v>
      </c>
      <c r="CH160" s="586">
        <v>0</v>
      </c>
      <c r="CI160" s="586">
        <v>0</v>
      </c>
      <c r="CJ160" s="586">
        <v>0</v>
      </c>
      <c r="CK160" s="586">
        <v>0</v>
      </c>
      <c r="CL160" s="586">
        <v>0</v>
      </c>
      <c r="CM160" s="586">
        <v>0</v>
      </c>
      <c r="CN160" s="586">
        <v>0</v>
      </c>
      <c r="CO160" s="586">
        <v>0</v>
      </c>
      <c r="CP160" s="586">
        <v>0</v>
      </c>
      <c r="CQ160" s="586">
        <v>0</v>
      </c>
      <c r="CR160" s="586">
        <v>0</v>
      </c>
      <c r="CS160" s="586">
        <v>0</v>
      </c>
      <c r="CT160" s="586">
        <v>0</v>
      </c>
      <c r="CU160" s="586">
        <v>0</v>
      </c>
      <c r="CV160" s="586">
        <v>0</v>
      </c>
      <c r="CW160" s="586">
        <v>0</v>
      </c>
      <c r="CX160" s="586">
        <v>0</v>
      </c>
      <c r="CY160" s="586">
        <v>0</v>
      </c>
      <c r="CZ160" s="586">
        <v>0</v>
      </c>
      <c r="DA160" s="586">
        <v>0</v>
      </c>
      <c r="DB160" s="586">
        <v>0</v>
      </c>
      <c r="DC160" s="586">
        <v>0</v>
      </c>
      <c r="DD160" s="586">
        <v>0</v>
      </c>
      <c r="DE160" s="586">
        <v>0</v>
      </c>
      <c r="DF160" s="586">
        <v>0</v>
      </c>
      <c r="DG160" s="586">
        <v>0</v>
      </c>
      <c r="DH160" s="586">
        <v>0</v>
      </c>
      <c r="DI160" s="586">
        <v>0</v>
      </c>
      <c r="DJ160" s="586">
        <v>0</v>
      </c>
      <c r="DK160" s="586">
        <v>0</v>
      </c>
      <c r="DL160" s="586">
        <v>4850</v>
      </c>
      <c r="DM160" s="586">
        <v>13385</v>
      </c>
      <c r="DN160" s="586">
        <v>0</v>
      </c>
      <c r="DO160" s="586">
        <v>0</v>
      </c>
      <c r="DP160" s="586">
        <v>0</v>
      </c>
      <c r="DQ160" s="586">
        <v>0</v>
      </c>
      <c r="DR160" s="587">
        <v>993</v>
      </c>
      <c r="DS160" s="587">
        <v>800</v>
      </c>
      <c r="DT160" s="587">
        <v>3569</v>
      </c>
      <c r="DU160" s="587">
        <v>20425</v>
      </c>
      <c r="DV160" s="587">
        <v>17583</v>
      </c>
      <c r="DW160" s="587">
        <v>18339</v>
      </c>
      <c r="DX160" s="587">
        <v>-242</v>
      </c>
      <c r="DY160" s="587">
        <v>14261</v>
      </c>
      <c r="DZ160" s="587"/>
      <c r="EA160" s="587"/>
      <c r="EB160" s="587"/>
      <c r="EC160" s="587"/>
      <c r="ED160" s="587"/>
      <c r="EE160" s="587"/>
      <c r="EF160" s="587"/>
      <c r="EG160" s="587"/>
      <c r="EH160" s="587"/>
      <c r="EI160" s="587"/>
    </row>
    <row r="161" spans="1:139">
      <c r="A161" s="583" t="s">
        <v>2846</v>
      </c>
      <c r="B161" s="586">
        <v>0</v>
      </c>
      <c r="C161" s="586">
        <v>0</v>
      </c>
      <c r="D161" s="586">
        <v>0</v>
      </c>
      <c r="E161" s="586">
        <v>0</v>
      </c>
      <c r="F161" s="586">
        <v>0</v>
      </c>
      <c r="G161" s="586">
        <v>0</v>
      </c>
      <c r="H161" s="586">
        <v>0</v>
      </c>
      <c r="I161" s="586">
        <v>0</v>
      </c>
      <c r="J161" s="586">
        <v>0</v>
      </c>
      <c r="K161" s="586">
        <v>0</v>
      </c>
      <c r="L161" s="586">
        <v>0</v>
      </c>
      <c r="M161" s="586">
        <v>0</v>
      </c>
      <c r="N161" s="586">
        <v>55</v>
      </c>
      <c r="O161" s="586">
        <v>0</v>
      </c>
      <c r="P161" s="586">
        <v>0</v>
      </c>
      <c r="Q161" s="586">
        <v>85</v>
      </c>
      <c r="R161" s="586">
        <v>0</v>
      </c>
      <c r="S161" s="586">
        <v>0</v>
      </c>
      <c r="T161" s="586">
        <v>0</v>
      </c>
      <c r="U161" s="586">
        <v>0</v>
      </c>
      <c r="V161" s="586">
        <v>0</v>
      </c>
      <c r="W161" s="586">
        <v>0</v>
      </c>
      <c r="X161" s="586">
        <v>0</v>
      </c>
      <c r="Y161" s="586">
        <v>0</v>
      </c>
      <c r="Z161" s="586">
        <v>0</v>
      </c>
      <c r="AA161" s="586">
        <v>0</v>
      </c>
      <c r="AB161" s="586">
        <v>0</v>
      </c>
      <c r="AC161" s="586">
        <v>0</v>
      </c>
      <c r="AD161" s="586">
        <v>0</v>
      </c>
      <c r="AE161" s="586">
        <v>0</v>
      </c>
      <c r="AF161" s="586">
        <v>0</v>
      </c>
      <c r="AG161" s="586">
        <v>0</v>
      </c>
      <c r="AH161" s="586">
        <v>0</v>
      </c>
      <c r="AI161" s="586">
        <v>0</v>
      </c>
      <c r="AJ161" s="586">
        <v>0</v>
      </c>
      <c r="AK161" s="586">
        <v>0</v>
      </c>
      <c r="AL161" s="586">
        <v>0</v>
      </c>
      <c r="AM161" s="586">
        <v>0</v>
      </c>
      <c r="AN161" s="586">
        <v>0</v>
      </c>
      <c r="AO161" s="586">
        <v>13401</v>
      </c>
      <c r="AP161" s="586">
        <v>958</v>
      </c>
      <c r="AQ161" s="586">
        <v>0</v>
      </c>
      <c r="AR161" s="586">
        <v>0</v>
      </c>
      <c r="AS161" s="586">
        <v>0</v>
      </c>
      <c r="AT161" s="586">
        <v>0</v>
      </c>
      <c r="AU161" s="586">
        <v>11112</v>
      </c>
      <c r="AV161" s="586">
        <v>140</v>
      </c>
      <c r="AW161" s="586">
        <v>0</v>
      </c>
      <c r="AX161" s="586">
        <v>855</v>
      </c>
      <c r="AY161" s="586">
        <v>0</v>
      </c>
      <c r="AZ161" s="586">
        <v>0</v>
      </c>
      <c r="BA161" s="586">
        <v>0</v>
      </c>
      <c r="BB161" s="586">
        <v>0</v>
      </c>
      <c r="BC161" s="586">
        <v>0</v>
      </c>
      <c r="BD161" s="586">
        <v>0</v>
      </c>
      <c r="BE161" s="586">
        <v>0</v>
      </c>
      <c r="BF161" s="586">
        <v>0</v>
      </c>
      <c r="BG161" s="586">
        <v>0</v>
      </c>
      <c r="BH161" s="586">
        <v>0</v>
      </c>
      <c r="BI161" s="586">
        <v>0</v>
      </c>
      <c r="BJ161" s="586">
        <v>0</v>
      </c>
      <c r="BK161" s="586">
        <v>0</v>
      </c>
      <c r="BL161" s="586">
        <v>0</v>
      </c>
      <c r="BM161" s="586">
        <v>0</v>
      </c>
      <c r="BN161" s="586">
        <v>0</v>
      </c>
      <c r="BO161" s="586">
        <v>0</v>
      </c>
      <c r="BP161" s="586">
        <v>0</v>
      </c>
      <c r="BQ161" s="586">
        <v>0</v>
      </c>
      <c r="BR161" s="586">
        <v>0</v>
      </c>
      <c r="BS161" s="586">
        <v>0</v>
      </c>
      <c r="BT161" s="586">
        <v>0</v>
      </c>
      <c r="BU161" s="586">
        <v>0</v>
      </c>
      <c r="BV161" s="586">
        <v>16</v>
      </c>
      <c r="BW161" s="586">
        <v>0</v>
      </c>
      <c r="BX161" s="586">
        <v>0</v>
      </c>
      <c r="BY161" s="586">
        <v>0</v>
      </c>
      <c r="BZ161" s="586">
        <v>0</v>
      </c>
      <c r="CA161" s="586">
        <v>0</v>
      </c>
      <c r="CB161" s="586">
        <v>0</v>
      </c>
      <c r="CC161" s="586">
        <v>0</v>
      </c>
      <c r="CD161" s="586">
        <v>0</v>
      </c>
      <c r="CE161" s="586">
        <v>974</v>
      </c>
      <c r="CF161" s="586">
        <v>0</v>
      </c>
      <c r="CG161" s="586">
        <v>0</v>
      </c>
      <c r="CH161" s="586">
        <v>0</v>
      </c>
      <c r="CI161" s="586">
        <v>0</v>
      </c>
      <c r="CJ161" s="586">
        <v>0</v>
      </c>
      <c r="CK161" s="586">
        <v>0</v>
      </c>
      <c r="CL161" s="586">
        <v>0</v>
      </c>
      <c r="CM161" s="586">
        <v>0</v>
      </c>
      <c r="CN161" s="586">
        <v>0</v>
      </c>
      <c r="CO161" s="586">
        <v>0</v>
      </c>
      <c r="CP161" s="586">
        <v>0</v>
      </c>
      <c r="CQ161" s="586">
        <v>0</v>
      </c>
      <c r="CR161" s="586">
        <v>0</v>
      </c>
      <c r="CS161" s="586">
        <v>0</v>
      </c>
      <c r="CT161" s="586">
        <v>0</v>
      </c>
      <c r="CU161" s="586">
        <v>0</v>
      </c>
      <c r="CV161" s="586">
        <v>0</v>
      </c>
      <c r="CW161" s="586">
        <v>0</v>
      </c>
      <c r="CX161" s="586">
        <v>0</v>
      </c>
      <c r="CY161" s="586">
        <v>0</v>
      </c>
      <c r="CZ161" s="586">
        <v>0</v>
      </c>
      <c r="DA161" s="586">
        <v>0</v>
      </c>
      <c r="DB161" s="586">
        <v>0</v>
      </c>
      <c r="DC161" s="586">
        <v>0</v>
      </c>
      <c r="DD161" s="586">
        <v>0</v>
      </c>
      <c r="DE161" s="586">
        <v>0</v>
      </c>
      <c r="DF161" s="586">
        <v>0</v>
      </c>
      <c r="DG161" s="586">
        <v>0</v>
      </c>
      <c r="DH161" s="586">
        <v>0</v>
      </c>
      <c r="DI161" s="586">
        <v>712</v>
      </c>
      <c r="DJ161" s="586">
        <v>0</v>
      </c>
      <c r="DK161" s="586">
        <v>0</v>
      </c>
      <c r="DL161" s="586">
        <v>0</v>
      </c>
      <c r="DM161" s="586">
        <v>0</v>
      </c>
      <c r="DN161" s="586">
        <v>0</v>
      </c>
      <c r="DO161" s="586">
        <v>0</v>
      </c>
      <c r="DP161" s="586">
        <v>0</v>
      </c>
      <c r="DQ161" s="586">
        <v>0</v>
      </c>
      <c r="DR161" s="587">
        <v>15155</v>
      </c>
      <c r="DS161" s="587">
        <v>21</v>
      </c>
      <c r="DT161" s="587">
        <v>6244</v>
      </c>
      <c r="DU161" s="587">
        <v>6888</v>
      </c>
      <c r="DV161" s="587">
        <v>6438</v>
      </c>
      <c r="DW161" s="587">
        <v>10000</v>
      </c>
      <c r="DX161" s="587">
        <v>0</v>
      </c>
      <c r="DY161" s="587">
        <v>-2730</v>
      </c>
      <c r="DZ161" s="587"/>
      <c r="EA161" s="587"/>
      <c r="EB161" s="587"/>
      <c r="EC161" s="587"/>
      <c r="ED161" s="587"/>
      <c r="EE161" s="587"/>
      <c r="EF161" s="587"/>
      <c r="EG161" s="587"/>
      <c r="EH161" s="587"/>
      <c r="EI161" s="587"/>
    </row>
    <row r="162" spans="1:139">
      <c r="A162" s="583" t="s">
        <v>2849</v>
      </c>
      <c r="B162" s="586">
        <v>0</v>
      </c>
      <c r="C162" s="586">
        <v>0</v>
      </c>
      <c r="D162" s="586">
        <v>0</v>
      </c>
      <c r="E162" s="586">
        <v>0</v>
      </c>
      <c r="F162" s="586">
        <v>0</v>
      </c>
      <c r="G162" s="586">
        <v>0</v>
      </c>
      <c r="H162" s="586">
        <v>0</v>
      </c>
      <c r="I162" s="586">
        <v>0</v>
      </c>
      <c r="J162" s="586">
        <v>0</v>
      </c>
      <c r="K162" s="586">
        <v>0</v>
      </c>
      <c r="L162" s="586">
        <v>0</v>
      </c>
      <c r="M162" s="586">
        <v>0</v>
      </c>
      <c r="N162" s="586">
        <v>0</v>
      </c>
      <c r="O162" s="586">
        <v>0</v>
      </c>
      <c r="P162" s="586">
        <v>0</v>
      </c>
      <c r="Q162" s="586">
        <v>350</v>
      </c>
      <c r="R162" s="586">
        <v>0</v>
      </c>
      <c r="S162" s="586">
        <v>0</v>
      </c>
      <c r="T162" s="586">
        <v>0</v>
      </c>
      <c r="U162" s="586">
        <v>0</v>
      </c>
      <c r="V162" s="586">
        <v>0</v>
      </c>
      <c r="W162" s="586">
        <v>0</v>
      </c>
      <c r="X162" s="586">
        <v>0</v>
      </c>
      <c r="Y162" s="586">
        <v>0</v>
      </c>
      <c r="Z162" s="586">
        <v>0</v>
      </c>
      <c r="AA162" s="586">
        <v>0</v>
      </c>
      <c r="AB162" s="586">
        <v>0</v>
      </c>
      <c r="AC162" s="586">
        <v>0</v>
      </c>
      <c r="AD162" s="586">
        <v>0</v>
      </c>
      <c r="AE162" s="586">
        <v>0</v>
      </c>
      <c r="AF162" s="586">
        <v>0</v>
      </c>
      <c r="AG162" s="586">
        <v>0</v>
      </c>
      <c r="AH162" s="586">
        <v>0</v>
      </c>
      <c r="AI162" s="586">
        <v>0</v>
      </c>
      <c r="AJ162" s="586">
        <v>0</v>
      </c>
      <c r="AK162" s="586">
        <v>0</v>
      </c>
      <c r="AL162" s="586">
        <v>0</v>
      </c>
      <c r="AM162" s="586">
        <v>0</v>
      </c>
      <c r="AN162" s="586">
        <v>0</v>
      </c>
      <c r="AO162" s="586">
        <v>31771</v>
      </c>
      <c r="AP162" s="586">
        <v>975</v>
      </c>
      <c r="AQ162" s="586">
        <v>0</v>
      </c>
      <c r="AR162" s="586">
        <v>578</v>
      </c>
      <c r="AS162" s="586">
        <v>0</v>
      </c>
      <c r="AT162" s="586">
        <v>0</v>
      </c>
      <c r="AU162" s="586">
        <v>530</v>
      </c>
      <c r="AV162" s="586">
        <v>0</v>
      </c>
      <c r="AW162" s="586">
        <v>0</v>
      </c>
      <c r="AX162" s="586">
        <v>0</v>
      </c>
      <c r="AY162" s="586">
        <v>0</v>
      </c>
      <c r="AZ162" s="586">
        <v>0</v>
      </c>
      <c r="BA162" s="586">
        <v>0</v>
      </c>
      <c r="BB162" s="586">
        <v>0</v>
      </c>
      <c r="BC162" s="586">
        <v>0</v>
      </c>
      <c r="BD162" s="586">
        <v>0</v>
      </c>
      <c r="BE162" s="586">
        <v>0</v>
      </c>
      <c r="BF162" s="586">
        <v>0</v>
      </c>
      <c r="BG162" s="586">
        <v>0</v>
      </c>
      <c r="BH162" s="586">
        <v>0</v>
      </c>
      <c r="BI162" s="586">
        <v>0</v>
      </c>
      <c r="BJ162" s="586">
        <v>0</v>
      </c>
      <c r="BK162" s="586">
        <v>0</v>
      </c>
      <c r="BL162" s="586">
        <v>0</v>
      </c>
      <c r="BM162" s="586">
        <v>56</v>
      </c>
      <c r="BN162" s="586">
        <v>0</v>
      </c>
      <c r="BO162" s="586">
        <v>0</v>
      </c>
      <c r="BP162" s="586">
        <v>0</v>
      </c>
      <c r="BQ162" s="586">
        <v>0</v>
      </c>
      <c r="BR162" s="586">
        <v>0</v>
      </c>
      <c r="BS162" s="586">
        <v>0</v>
      </c>
      <c r="BT162" s="586">
        <v>0</v>
      </c>
      <c r="BU162" s="586">
        <v>0</v>
      </c>
      <c r="BV162" s="586">
        <v>0</v>
      </c>
      <c r="BW162" s="586">
        <v>0</v>
      </c>
      <c r="BX162" s="586">
        <v>0</v>
      </c>
      <c r="BY162" s="586">
        <v>0</v>
      </c>
      <c r="BZ162" s="586">
        <v>0</v>
      </c>
      <c r="CA162" s="586">
        <v>0</v>
      </c>
      <c r="CB162" s="586">
        <v>1326</v>
      </c>
      <c r="CC162" s="586">
        <v>0</v>
      </c>
      <c r="CD162" s="586">
        <v>0</v>
      </c>
      <c r="CE162" s="586">
        <v>1114</v>
      </c>
      <c r="CF162" s="586">
        <v>1371</v>
      </c>
      <c r="CG162" s="586">
        <v>0</v>
      </c>
      <c r="CH162" s="586">
        <v>0</v>
      </c>
      <c r="CI162" s="586">
        <v>0</v>
      </c>
      <c r="CJ162" s="586">
        <v>0</v>
      </c>
      <c r="CK162" s="586">
        <v>0</v>
      </c>
      <c r="CL162" s="586">
        <v>0</v>
      </c>
      <c r="CM162" s="586">
        <v>0</v>
      </c>
      <c r="CN162" s="586">
        <v>0</v>
      </c>
      <c r="CO162" s="586">
        <v>0</v>
      </c>
      <c r="CP162" s="586">
        <v>0</v>
      </c>
      <c r="CQ162" s="586">
        <v>0</v>
      </c>
      <c r="CR162" s="586">
        <v>0</v>
      </c>
      <c r="CS162" s="586">
        <v>0</v>
      </c>
      <c r="CT162" s="586">
        <v>2824</v>
      </c>
      <c r="CU162" s="586">
        <v>0</v>
      </c>
      <c r="CV162" s="586">
        <v>0</v>
      </c>
      <c r="CW162" s="586">
        <v>0</v>
      </c>
      <c r="CX162" s="586">
        <v>0</v>
      </c>
      <c r="CY162" s="586">
        <v>0</v>
      </c>
      <c r="CZ162" s="586">
        <v>0</v>
      </c>
      <c r="DA162" s="586">
        <v>0</v>
      </c>
      <c r="DB162" s="586">
        <v>0</v>
      </c>
      <c r="DC162" s="586">
        <v>0</v>
      </c>
      <c r="DD162" s="586">
        <v>0</v>
      </c>
      <c r="DE162" s="586">
        <v>0</v>
      </c>
      <c r="DF162" s="586">
        <v>0</v>
      </c>
      <c r="DG162" s="586">
        <v>0</v>
      </c>
      <c r="DH162" s="586">
        <v>0</v>
      </c>
      <c r="DI162" s="586">
        <v>6055</v>
      </c>
      <c r="DJ162" s="586">
        <v>0</v>
      </c>
      <c r="DK162" s="586">
        <v>0</v>
      </c>
      <c r="DL162" s="586">
        <v>0</v>
      </c>
      <c r="DM162" s="586">
        <v>0</v>
      </c>
      <c r="DN162" s="586">
        <v>0</v>
      </c>
      <c r="DO162" s="586">
        <v>0</v>
      </c>
      <c r="DP162" s="586">
        <v>0</v>
      </c>
      <c r="DQ162" s="586">
        <v>0</v>
      </c>
      <c r="DR162" s="587">
        <v>9678</v>
      </c>
      <c r="DS162" s="587">
        <v>13313</v>
      </c>
      <c r="DT162" s="587">
        <v>18292</v>
      </c>
      <c r="DU162" s="587">
        <v>5667</v>
      </c>
      <c r="DV162" s="587">
        <v>-100</v>
      </c>
      <c r="DW162" s="587">
        <v>-3222</v>
      </c>
      <c r="DX162" s="587">
        <v>0</v>
      </c>
      <c r="DY162" s="587">
        <v>-4375</v>
      </c>
      <c r="DZ162" s="587"/>
      <c r="EA162" s="587"/>
      <c r="EB162" s="587"/>
      <c r="EC162" s="587"/>
      <c r="ED162" s="587"/>
      <c r="EE162" s="587"/>
      <c r="EF162" s="587"/>
      <c r="EG162" s="587"/>
      <c r="EH162" s="587"/>
      <c r="EI162" s="587"/>
    </row>
    <row r="163" spans="1:139">
      <c r="A163" s="583" t="s">
        <v>3071</v>
      </c>
      <c r="B163" s="586">
        <v>0</v>
      </c>
      <c r="C163" s="586">
        <v>0</v>
      </c>
      <c r="D163" s="586">
        <v>0</v>
      </c>
      <c r="E163" s="586">
        <v>0</v>
      </c>
      <c r="F163" s="586">
        <v>0</v>
      </c>
      <c r="G163" s="586">
        <v>0</v>
      </c>
      <c r="H163" s="586">
        <v>0</v>
      </c>
      <c r="I163" s="586">
        <v>0</v>
      </c>
      <c r="J163" s="586">
        <v>0</v>
      </c>
      <c r="K163" s="586">
        <v>0</v>
      </c>
      <c r="L163" s="586">
        <v>0</v>
      </c>
      <c r="M163" s="586">
        <v>0</v>
      </c>
      <c r="N163" s="586">
        <v>0</v>
      </c>
      <c r="O163" s="586">
        <v>0</v>
      </c>
      <c r="P163" s="586">
        <v>0</v>
      </c>
      <c r="Q163" s="586">
        <v>0</v>
      </c>
      <c r="R163" s="586">
        <v>0</v>
      </c>
      <c r="S163" s="586">
        <v>0</v>
      </c>
      <c r="T163" s="586">
        <v>0</v>
      </c>
      <c r="U163" s="586">
        <v>0</v>
      </c>
      <c r="V163" s="586">
        <v>0</v>
      </c>
      <c r="W163" s="586">
        <v>0</v>
      </c>
      <c r="X163" s="586">
        <v>0</v>
      </c>
      <c r="Y163" s="586">
        <v>0</v>
      </c>
      <c r="Z163" s="586">
        <v>0</v>
      </c>
      <c r="AA163" s="586">
        <v>0</v>
      </c>
      <c r="AB163" s="586">
        <v>0</v>
      </c>
      <c r="AC163" s="586">
        <v>0</v>
      </c>
      <c r="AD163" s="586">
        <v>0</v>
      </c>
      <c r="AE163" s="586">
        <v>0</v>
      </c>
      <c r="AF163" s="586">
        <v>0</v>
      </c>
      <c r="AG163" s="586">
        <v>0</v>
      </c>
      <c r="AH163" s="586">
        <v>0</v>
      </c>
      <c r="AI163" s="586">
        <v>0</v>
      </c>
      <c r="AJ163" s="586">
        <v>0</v>
      </c>
      <c r="AK163" s="586">
        <v>0</v>
      </c>
      <c r="AL163" s="586">
        <v>0</v>
      </c>
      <c r="AM163" s="586">
        <v>0</v>
      </c>
      <c r="AN163" s="586">
        <v>0</v>
      </c>
      <c r="AO163" s="586">
        <v>403</v>
      </c>
      <c r="AP163" s="586">
        <v>1247</v>
      </c>
      <c r="AQ163" s="586">
        <v>0</v>
      </c>
      <c r="AR163" s="586">
        <v>12</v>
      </c>
      <c r="AS163" s="586">
        <v>0</v>
      </c>
      <c r="AT163" s="586">
        <v>0</v>
      </c>
      <c r="AU163" s="586">
        <v>264</v>
      </c>
      <c r="AV163" s="586">
        <v>0</v>
      </c>
      <c r="AW163" s="586">
        <v>57</v>
      </c>
      <c r="AX163" s="586">
        <v>0</v>
      </c>
      <c r="AY163" s="586">
        <v>0</v>
      </c>
      <c r="AZ163" s="586">
        <v>0</v>
      </c>
      <c r="BA163" s="586">
        <v>9</v>
      </c>
      <c r="BB163" s="586">
        <v>0</v>
      </c>
      <c r="BC163" s="586">
        <v>0</v>
      </c>
      <c r="BD163" s="586">
        <v>0</v>
      </c>
      <c r="BE163" s="586">
        <v>0</v>
      </c>
      <c r="BF163" s="586">
        <v>0</v>
      </c>
      <c r="BG163" s="586">
        <v>9</v>
      </c>
      <c r="BH163" s="586">
        <v>0</v>
      </c>
      <c r="BI163" s="586">
        <v>60</v>
      </c>
      <c r="BJ163" s="586">
        <v>0</v>
      </c>
      <c r="BK163" s="586">
        <v>0</v>
      </c>
      <c r="BL163" s="586">
        <v>0</v>
      </c>
      <c r="BM163" s="586">
        <v>180</v>
      </c>
      <c r="BN163" s="586">
        <v>0</v>
      </c>
      <c r="BO163" s="586">
        <v>0</v>
      </c>
      <c r="BP163" s="586">
        <v>0</v>
      </c>
      <c r="BQ163" s="586">
        <v>0</v>
      </c>
      <c r="BR163" s="586">
        <v>0</v>
      </c>
      <c r="BS163" s="586">
        <v>0</v>
      </c>
      <c r="BT163" s="586">
        <v>0</v>
      </c>
      <c r="BU163" s="586">
        <v>0</v>
      </c>
      <c r="BV163" s="586">
        <v>0</v>
      </c>
      <c r="BW163" s="586">
        <v>0</v>
      </c>
      <c r="BX163" s="586">
        <v>0</v>
      </c>
      <c r="BY163" s="586">
        <v>0</v>
      </c>
      <c r="BZ163" s="586">
        <v>0</v>
      </c>
      <c r="CA163" s="586">
        <v>0</v>
      </c>
      <c r="CB163" s="586">
        <v>18</v>
      </c>
      <c r="CC163" s="586">
        <v>0</v>
      </c>
      <c r="CD163" s="586">
        <v>0</v>
      </c>
      <c r="CE163" s="586">
        <v>759</v>
      </c>
      <c r="CF163" s="586">
        <v>0</v>
      </c>
      <c r="CG163" s="586">
        <v>0</v>
      </c>
      <c r="CH163" s="586">
        <v>0</v>
      </c>
      <c r="CI163" s="586">
        <v>0</v>
      </c>
      <c r="CJ163" s="586">
        <v>0</v>
      </c>
      <c r="CK163" s="586">
        <v>0</v>
      </c>
      <c r="CL163" s="586">
        <v>0</v>
      </c>
      <c r="CM163" s="586">
        <v>0</v>
      </c>
      <c r="CN163" s="586">
        <v>0</v>
      </c>
      <c r="CO163" s="586">
        <v>0</v>
      </c>
      <c r="CP163" s="586">
        <v>0</v>
      </c>
      <c r="CQ163" s="586">
        <v>0</v>
      </c>
      <c r="CR163" s="586">
        <v>0</v>
      </c>
      <c r="CS163" s="586">
        <v>0</v>
      </c>
      <c r="CT163" s="586">
        <v>0</v>
      </c>
      <c r="CU163" s="586">
        <v>0</v>
      </c>
      <c r="CV163" s="586">
        <v>0</v>
      </c>
      <c r="CW163" s="586">
        <v>5003</v>
      </c>
      <c r="CX163" s="586">
        <v>493</v>
      </c>
      <c r="CY163" s="586">
        <v>4755</v>
      </c>
      <c r="CZ163" s="586">
        <v>0</v>
      </c>
      <c r="DA163" s="586">
        <v>0</v>
      </c>
      <c r="DB163" s="586">
        <v>0</v>
      </c>
      <c r="DC163" s="586">
        <v>0</v>
      </c>
      <c r="DD163" s="586">
        <v>0</v>
      </c>
      <c r="DE163" s="586">
        <v>0</v>
      </c>
      <c r="DF163" s="586">
        <v>0</v>
      </c>
      <c r="DG163" s="586">
        <v>0</v>
      </c>
      <c r="DH163" s="586">
        <v>0</v>
      </c>
      <c r="DI163" s="586">
        <v>196</v>
      </c>
      <c r="DJ163" s="586">
        <v>0</v>
      </c>
      <c r="DK163" s="586">
        <v>0</v>
      </c>
      <c r="DL163" s="586">
        <v>0</v>
      </c>
      <c r="DM163" s="586">
        <v>0</v>
      </c>
      <c r="DN163" s="586">
        <v>0</v>
      </c>
      <c r="DO163" s="586">
        <v>0</v>
      </c>
      <c r="DP163" s="586">
        <v>0</v>
      </c>
      <c r="DQ163" s="586">
        <v>0</v>
      </c>
      <c r="DR163" s="587">
        <v>2331</v>
      </c>
      <c r="DS163" s="587">
        <v>52</v>
      </c>
      <c r="DT163" s="587">
        <v>6067</v>
      </c>
      <c r="DU163" s="587">
        <v>143</v>
      </c>
      <c r="DV163" s="587">
        <v>-834</v>
      </c>
      <c r="DW163" s="587">
        <v>0</v>
      </c>
      <c r="DX163" s="587">
        <v>0</v>
      </c>
      <c r="DY163" s="587">
        <v>0</v>
      </c>
      <c r="DZ163" s="587"/>
      <c r="EA163" s="587"/>
      <c r="EB163" s="587"/>
      <c r="EC163" s="587"/>
      <c r="ED163" s="587"/>
      <c r="EE163" s="587"/>
      <c r="EF163" s="587"/>
      <c r="EG163" s="587"/>
      <c r="EH163" s="587"/>
      <c r="EI163" s="587"/>
    </row>
    <row r="164" spans="1:139">
      <c r="A164" s="583" t="s">
        <v>2030</v>
      </c>
      <c r="B164" s="586">
        <v>0</v>
      </c>
      <c r="C164" s="586">
        <v>0</v>
      </c>
      <c r="D164" s="586">
        <v>0</v>
      </c>
      <c r="E164" s="586">
        <v>0</v>
      </c>
      <c r="F164" s="586">
        <v>0</v>
      </c>
      <c r="G164" s="586">
        <v>0</v>
      </c>
      <c r="H164" s="586">
        <v>0</v>
      </c>
      <c r="I164" s="586">
        <v>0</v>
      </c>
      <c r="J164" s="586">
        <v>0</v>
      </c>
      <c r="K164" s="586">
        <v>0</v>
      </c>
      <c r="L164" s="586">
        <v>0</v>
      </c>
      <c r="M164" s="586">
        <v>0</v>
      </c>
      <c r="N164" s="586">
        <v>0</v>
      </c>
      <c r="O164" s="586">
        <v>0</v>
      </c>
      <c r="P164" s="586">
        <v>0</v>
      </c>
      <c r="Q164" s="586">
        <v>3</v>
      </c>
      <c r="R164" s="586">
        <v>0</v>
      </c>
      <c r="S164" s="586">
        <v>0</v>
      </c>
      <c r="T164" s="586">
        <v>0</v>
      </c>
      <c r="U164" s="586">
        <v>0</v>
      </c>
      <c r="V164" s="586">
        <v>0</v>
      </c>
      <c r="W164" s="586">
        <v>0</v>
      </c>
      <c r="X164" s="586">
        <v>0</v>
      </c>
      <c r="Y164" s="586">
        <v>0</v>
      </c>
      <c r="Z164" s="586">
        <v>0</v>
      </c>
      <c r="AA164" s="586">
        <v>0</v>
      </c>
      <c r="AB164" s="586">
        <v>0</v>
      </c>
      <c r="AC164" s="586">
        <v>0</v>
      </c>
      <c r="AD164" s="586">
        <v>0</v>
      </c>
      <c r="AE164" s="586">
        <v>0</v>
      </c>
      <c r="AF164" s="586">
        <v>0</v>
      </c>
      <c r="AG164" s="586">
        <v>0</v>
      </c>
      <c r="AH164" s="586">
        <v>0</v>
      </c>
      <c r="AI164" s="586">
        <v>0</v>
      </c>
      <c r="AJ164" s="586">
        <v>0</v>
      </c>
      <c r="AK164" s="586">
        <v>0</v>
      </c>
      <c r="AL164" s="586">
        <v>0</v>
      </c>
      <c r="AM164" s="586">
        <v>0</v>
      </c>
      <c r="AN164" s="586">
        <v>0</v>
      </c>
      <c r="AO164" s="586">
        <v>75</v>
      </c>
      <c r="AP164" s="586">
        <v>1860</v>
      </c>
      <c r="AQ164" s="586">
        <v>200</v>
      </c>
      <c r="AR164" s="586">
        <v>0</v>
      </c>
      <c r="AS164" s="586">
        <v>0</v>
      </c>
      <c r="AT164" s="586">
        <v>0</v>
      </c>
      <c r="AU164" s="586">
        <v>3841</v>
      </c>
      <c r="AV164" s="586">
        <v>0</v>
      </c>
      <c r="AW164" s="586">
        <v>0</v>
      </c>
      <c r="AX164" s="586">
        <v>120</v>
      </c>
      <c r="AY164" s="586">
        <v>0</v>
      </c>
      <c r="AZ164" s="586">
        <v>0</v>
      </c>
      <c r="BA164" s="586">
        <v>0</v>
      </c>
      <c r="BB164" s="586">
        <v>0</v>
      </c>
      <c r="BC164" s="586">
        <v>0</v>
      </c>
      <c r="BD164" s="586">
        <v>0</v>
      </c>
      <c r="BE164" s="586">
        <v>0</v>
      </c>
      <c r="BF164" s="586">
        <v>0</v>
      </c>
      <c r="BG164" s="586">
        <v>0</v>
      </c>
      <c r="BH164" s="586">
        <v>0</v>
      </c>
      <c r="BI164" s="586">
        <v>0</v>
      </c>
      <c r="BJ164" s="586">
        <v>0</v>
      </c>
      <c r="BK164" s="586">
        <v>0</v>
      </c>
      <c r="BL164" s="586">
        <v>0</v>
      </c>
      <c r="BM164" s="586">
        <v>0</v>
      </c>
      <c r="BN164" s="586">
        <v>0</v>
      </c>
      <c r="BO164" s="586">
        <v>0</v>
      </c>
      <c r="BP164" s="586">
        <v>0</v>
      </c>
      <c r="BQ164" s="586">
        <v>0</v>
      </c>
      <c r="BR164" s="586">
        <v>0</v>
      </c>
      <c r="BS164" s="586">
        <v>0</v>
      </c>
      <c r="BT164" s="586">
        <v>0</v>
      </c>
      <c r="BU164" s="586">
        <v>0</v>
      </c>
      <c r="BV164" s="586">
        <v>0</v>
      </c>
      <c r="BW164" s="586">
        <v>0</v>
      </c>
      <c r="BX164" s="586">
        <v>0</v>
      </c>
      <c r="BY164" s="586">
        <v>0</v>
      </c>
      <c r="BZ164" s="586">
        <v>0</v>
      </c>
      <c r="CA164" s="586">
        <v>0</v>
      </c>
      <c r="CB164" s="586">
        <v>0</v>
      </c>
      <c r="CC164" s="586">
        <v>0</v>
      </c>
      <c r="CD164" s="586">
        <v>0</v>
      </c>
      <c r="CE164" s="586">
        <v>2600</v>
      </c>
      <c r="CF164" s="586">
        <v>0</v>
      </c>
      <c r="CG164" s="586">
        <v>0</v>
      </c>
      <c r="CH164" s="586">
        <v>0</v>
      </c>
      <c r="CI164" s="586">
        <v>0</v>
      </c>
      <c r="CJ164" s="586">
        <v>0</v>
      </c>
      <c r="CK164" s="586">
        <v>0</v>
      </c>
      <c r="CL164" s="586">
        <v>0</v>
      </c>
      <c r="CM164" s="586">
        <v>0</v>
      </c>
      <c r="CN164" s="586">
        <v>0</v>
      </c>
      <c r="CO164" s="586">
        <v>0</v>
      </c>
      <c r="CP164" s="586">
        <v>0</v>
      </c>
      <c r="CQ164" s="586">
        <v>0</v>
      </c>
      <c r="CR164" s="586">
        <v>0</v>
      </c>
      <c r="CS164" s="586">
        <v>0</v>
      </c>
      <c r="CT164" s="586">
        <v>0</v>
      </c>
      <c r="CU164" s="586">
        <v>0</v>
      </c>
      <c r="CV164" s="586">
        <v>0</v>
      </c>
      <c r="CW164" s="586">
        <v>2270</v>
      </c>
      <c r="CX164" s="586">
        <v>633</v>
      </c>
      <c r="CY164" s="586">
        <v>0</v>
      </c>
      <c r="CZ164" s="586">
        <v>0</v>
      </c>
      <c r="DA164" s="586">
        <v>0</v>
      </c>
      <c r="DB164" s="586">
        <v>0</v>
      </c>
      <c r="DC164" s="586">
        <v>0</v>
      </c>
      <c r="DD164" s="586">
        <v>0</v>
      </c>
      <c r="DE164" s="586">
        <v>0</v>
      </c>
      <c r="DF164" s="586">
        <v>0</v>
      </c>
      <c r="DG164" s="586">
        <v>0</v>
      </c>
      <c r="DH164" s="586">
        <v>0</v>
      </c>
      <c r="DI164" s="586">
        <v>219</v>
      </c>
      <c r="DJ164" s="586">
        <v>0</v>
      </c>
      <c r="DK164" s="586">
        <v>0</v>
      </c>
      <c r="DL164" s="586">
        <v>30</v>
      </c>
      <c r="DM164" s="586">
        <v>1426</v>
      </c>
      <c r="DN164" s="586">
        <v>5197</v>
      </c>
      <c r="DO164" s="586">
        <v>0</v>
      </c>
      <c r="DP164" s="586">
        <v>0</v>
      </c>
      <c r="DQ164" s="586">
        <v>0</v>
      </c>
      <c r="DR164" s="587">
        <v>5201</v>
      </c>
      <c r="DS164" s="587">
        <v>5397</v>
      </c>
      <c r="DT164" s="587">
        <v>937</v>
      </c>
      <c r="DU164" s="587">
        <v>1542</v>
      </c>
      <c r="DV164" s="587">
        <v>260</v>
      </c>
      <c r="DW164" s="587">
        <v>0</v>
      </c>
      <c r="DX164" s="587">
        <v>-425</v>
      </c>
      <c r="DY164" s="587">
        <v>-2570</v>
      </c>
      <c r="DZ164" s="587"/>
      <c r="EA164" s="587"/>
      <c r="EB164" s="587"/>
      <c r="EC164" s="587"/>
      <c r="ED164" s="587"/>
      <c r="EE164" s="587"/>
      <c r="EF164" s="587"/>
      <c r="EG164" s="587"/>
      <c r="EH164" s="587"/>
      <c r="EI164" s="587"/>
    </row>
    <row r="165" spans="1:139">
      <c r="A165" s="583" t="s">
        <v>2045</v>
      </c>
      <c r="B165" s="586">
        <v>0</v>
      </c>
      <c r="C165" s="586">
        <v>0</v>
      </c>
      <c r="D165" s="586">
        <v>0</v>
      </c>
      <c r="E165" s="586">
        <v>0</v>
      </c>
      <c r="F165" s="586">
        <v>0</v>
      </c>
      <c r="G165" s="586">
        <v>0</v>
      </c>
      <c r="H165" s="586">
        <v>0</v>
      </c>
      <c r="I165" s="586">
        <v>0</v>
      </c>
      <c r="J165" s="586">
        <v>0</v>
      </c>
      <c r="K165" s="586">
        <v>0</v>
      </c>
      <c r="L165" s="586">
        <v>0</v>
      </c>
      <c r="M165" s="586">
        <v>0</v>
      </c>
      <c r="N165" s="586">
        <v>313.5</v>
      </c>
      <c r="O165" s="586">
        <v>0</v>
      </c>
      <c r="P165" s="586">
        <v>0</v>
      </c>
      <c r="Q165" s="586">
        <v>0</v>
      </c>
      <c r="R165" s="586">
        <v>0</v>
      </c>
      <c r="S165" s="586">
        <v>0</v>
      </c>
      <c r="T165" s="586">
        <v>0</v>
      </c>
      <c r="U165" s="586">
        <v>0</v>
      </c>
      <c r="V165" s="586">
        <v>0</v>
      </c>
      <c r="W165" s="586">
        <v>0</v>
      </c>
      <c r="X165" s="586">
        <v>0</v>
      </c>
      <c r="Y165" s="586">
        <v>0</v>
      </c>
      <c r="Z165" s="586">
        <v>0</v>
      </c>
      <c r="AA165" s="586">
        <v>0</v>
      </c>
      <c r="AB165" s="586">
        <v>0</v>
      </c>
      <c r="AC165" s="586">
        <v>0</v>
      </c>
      <c r="AD165" s="586">
        <v>0</v>
      </c>
      <c r="AE165" s="586">
        <v>0</v>
      </c>
      <c r="AF165" s="586">
        <v>0</v>
      </c>
      <c r="AG165" s="586">
        <v>0</v>
      </c>
      <c r="AH165" s="586">
        <v>0</v>
      </c>
      <c r="AI165" s="586">
        <v>0</v>
      </c>
      <c r="AJ165" s="586">
        <v>0</v>
      </c>
      <c r="AK165" s="586">
        <v>0</v>
      </c>
      <c r="AL165" s="586">
        <v>0</v>
      </c>
      <c r="AM165" s="586">
        <v>0</v>
      </c>
      <c r="AN165" s="586">
        <v>0</v>
      </c>
      <c r="AO165" s="586">
        <v>0</v>
      </c>
      <c r="AP165" s="586">
        <v>4297</v>
      </c>
      <c r="AQ165" s="586">
        <v>0</v>
      </c>
      <c r="AR165" s="586">
        <v>23</v>
      </c>
      <c r="AS165" s="586">
        <v>15</v>
      </c>
      <c r="AT165" s="586">
        <v>0</v>
      </c>
      <c r="AU165" s="586">
        <v>0</v>
      </c>
      <c r="AV165" s="586">
        <v>0</v>
      </c>
      <c r="AW165" s="586">
        <v>0</v>
      </c>
      <c r="AX165" s="586">
        <v>1640</v>
      </c>
      <c r="AY165" s="586">
        <v>0</v>
      </c>
      <c r="AZ165" s="586">
        <v>0</v>
      </c>
      <c r="BA165" s="586">
        <v>0</v>
      </c>
      <c r="BB165" s="586">
        <v>0</v>
      </c>
      <c r="BC165" s="586">
        <v>0</v>
      </c>
      <c r="BD165" s="586">
        <v>0</v>
      </c>
      <c r="BE165" s="586">
        <v>0</v>
      </c>
      <c r="BF165" s="586">
        <v>0</v>
      </c>
      <c r="BG165" s="586">
        <v>0</v>
      </c>
      <c r="BH165" s="586">
        <v>0</v>
      </c>
      <c r="BI165" s="586">
        <v>0</v>
      </c>
      <c r="BJ165" s="586">
        <v>0</v>
      </c>
      <c r="BK165" s="586">
        <v>0</v>
      </c>
      <c r="BL165" s="586">
        <v>0</v>
      </c>
      <c r="BM165" s="586">
        <v>0</v>
      </c>
      <c r="BN165" s="586">
        <v>0</v>
      </c>
      <c r="BO165" s="586">
        <v>0</v>
      </c>
      <c r="BP165" s="586">
        <v>0</v>
      </c>
      <c r="BQ165" s="586">
        <v>0</v>
      </c>
      <c r="BR165" s="586">
        <v>0</v>
      </c>
      <c r="BS165" s="586">
        <v>0</v>
      </c>
      <c r="BT165" s="586">
        <v>0</v>
      </c>
      <c r="BU165" s="586">
        <v>0</v>
      </c>
      <c r="BV165" s="586">
        <v>0</v>
      </c>
      <c r="BW165" s="586">
        <v>0</v>
      </c>
      <c r="BX165" s="586">
        <v>0</v>
      </c>
      <c r="BY165" s="586">
        <v>0</v>
      </c>
      <c r="BZ165" s="586">
        <v>0</v>
      </c>
      <c r="CA165" s="586">
        <v>0</v>
      </c>
      <c r="CB165" s="586">
        <v>0</v>
      </c>
      <c r="CC165" s="586">
        <v>0</v>
      </c>
      <c r="CD165" s="586">
        <v>0</v>
      </c>
      <c r="CE165" s="586">
        <v>1534</v>
      </c>
      <c r="CF165" s="586">
        <v>0</v>
      </c>
      <c r="CG165" s="586">
        <v>0</v>
      </c>
      <c r="CH165" s="586">
        <v>0</v>
      </c>
      <c r="CI165" s="586">
        <v>0</v>
      </c>
      <c r="CJ165" s="586">
        <v>0</v>
      </c>
      <c r="CK165" s="586">
        <v>0</v>
      </c>
      <c r="CL165" s="586">
        <v>0</v>
      </c>
      <c r="CM165" s="586">
        <v>0</v>
      </c>
      <c r="CN165" s="586">
        <v>0</v>
      </c>
      <c r="CO165" s="586">
        <v>0</v>
      </c>
      <c r="CP165" s="586">
        <v>0</v>
      </c>
      <c r="CQ165" s="586">
        <v>0</v>
      </c>
      <c r="CR165" s="586">
        <v>0</v>
      </c>
      <c r="CS165" s="586">
        <v>0</v>
      </c>
      <c r="CT165" s="586">
        <v>0</v>
      </c>
      <c r="CU165" s="586">
        <v>0</v>
      </c>
      <c r="CV165" s="586">
        <v>0</v>
      </c>
      <c r="CW165" s="586">
        <v>0</v>
      </c>
      <c r="CX165" s="586">
        <v>79</v>
      </c>
      <c r="CY165" s="586">
        <v>0</v>
      </c>
      <c r="CZ165" s="586">
        <v>0</v>
      </c>
      <c r="DA165" s="586">
        <v>0</v>
      </c>
      <c r="DB165" s="586">
        <v>0</v>
      </c>
      <c r="DC165" s="586">
        <v>0</v>
      </c>
      <c r="DD165" s="586">
        <v>0</v>
      </c>
      <c r="DE165" s="586">
        <v>0</v>
      </c>
      <c r="DF165" s="586">
        <v>0</v>
      </c>
      <c r="DG165" s="586">
        <v>0</v>
      </c>
      <c r="DH165" s="586">
        <v>0</v>
      </c>
      <c r="DI165" s="586">
        <v>580</v>
      </c>
      <c r="DJ165" s="586">
        <v>0</v>
      </c>
      <c r="DK165" s="586">
        <v>1000</v>
      </c>
      <c r="DL165" s="586">
        <v>0</v>
      </c>
      <c r="DM165" s="586">
        <v>0</v>
      </c>
      <c r="DN165" s="586">
        <v>0</v>
      </c>
      <c r="DO165" s="586">
        <v>0</v>
      </c>
      <c r="DP165" s="586">
        <v>0</v>
      </c>
      <c r="DQ165" s="586">
        <v>0</v>
      </c>
      <c r="DR165" s="587">
        <v>6164.9030000000002</v>
      </c>
      <c r="DS165" s="587">
        <v>1000</v>
      </c>
      <c r="DT165" s="587">
        <v>1199.5999999999999</v>
      </c>
      <c r="DU165" s="587">
        <v>117</v>
      </c>
      <c r="DV165" s="587">
        <v>117</v>
      </c>
      <c r="DW165" s="587">
        <v>117</v>
      </c>
      <c r="DX165" s="587">
        <v>0</v>
      </c>
      <c r="DY165" s="587">
        <v>-5000</v>
      </c>
      <c r="DZ165" s="587"/>
      <c r="EA165" s="587"/>
      <c r="EB165" s="587"/>
      <c r="EC165" s="587"/>
      <c r="ED165" s="587"/>
      <c r="EE165" s="587"/>
      <c r="EF165" s="587"/>
      <c r="EG165" s="587"/>
      <c r="EH165" s="587"/>
      <c r="EI165" s="587"/>
    </row>
    <row r="166" spans="1:139">
      <c r="A166" s="583" t="s">
        <v>2355</v>
      </c>
      <c r="B166" s="586">
        <v>0</v>
      </c>
      <c r="C166" s="586">
        <v>0</v>
      </c>
      <c r="D166" s="586">
        <v>0</v>
      </c>
      <c r="E166" s="586">
        <v>0</v>
      </c>
      <c r="F166" s="586">
        <v>0</v>
      </c>
      <c r="G166" s="586">
        <v>0</v>
      </c>
      <c r="H166" s="586">
        <v>0</v>
      </c>
      <c r="I166" s="586">
        <v>0</v>
      </c>
      <c r="J166" s="586">
        <v>0</v>
      </c>
      <c r="K166" s="586">
        <v>0</v>
      </c>
      <c r="L166" s="586">
        <v>0</v>
      </c>
      <c r="M166" s="586">
        <v>0</v>
      </c>
      <c r="N166" s="586">
        <v>0</v>
      </c>
      <c r="O166" s="586">
        <v>0</v>
      </c>
      <c r="P166" s="586">
        <v>0</v>
      </c>
      <c r="Q166" s="586">
        <v>442</v>
      </c>
      <c r="R166" s="586">
        <v>0</v>
      </c>
      <c r="S166" s="586">
        <v>0</v>
      </c>
      <c r="T166" s="586">
        <v>0</v>
      </c>
      <c r="U166" s="586">
        <v>0</v>
      </c>
      <c r="V166" s="586">
        <v>0</v>
      </c>
      <c r="W166" s="586">
        <v>0</v>
      </c>
      <c r="X166" s="586">
        <v>0</v>
      </c>
      <c r="Y166" s="586">
        <v>0</v>
      </c>
      <c r="Z166" s="586">
        <v>0</v>
      </c>
      <c r="AA166" s="586">
        <v>0</v>
      </c>
      <c r="AB166" s="586">
        <v>0</v>
      </c>
      <c r="AC166" s="586">
        <v>0</v>
      </c>
      <c r="AD166" s="586">
        <v>0</v>
      </c>
      <c r="AE166" s="586">
        <v>0</v>
      </c>
      <c r="AF166" s="586">
        <v>0</v>
      </c>
      <c r="AG166" s="586">
        <v>0</v>
      </c>
      <c r="AH166" s="586">
        <v>0</v>
      </c>
      <c r="AI166" s="586">
        <v>0</v>
      </c>
      <c r="AJ166" s="586">
        <v>0</v>
      </c>
      <c r="AK166" s="586">
        <v>0</v>
      </c>
      <c r="AL166" s="586">
        <v>0</v>
      </c>
      <c r="AM166" s="586">
        <v>0</v>
      </c>
      <c r="AN166" s="586">
        <v>0</v>
      </c>
      <c r="AO166" s="586">
        <v>15875</v>
      </c>
      <c r="AP166" s="586">
        <v>3693</v>
      </c>
      <c r="AQ166" s="586">
        <v>1825</v>
      </c>
      <c r="AR166" s="586">
        <v>5472</v>
      </c>
      <c r="AS166" s="586">
        <v>578</v>
      </c>
      <c r="AT166" s="586">
        <v>0</v>
      </c>
      <c r="AU166" s="586">
        <v>1268</v>
      </c>
      <c r="AV166" s="586">
        <v>0</v>
      </c>
      <c r="AW166" s="586">
        <v>0</v>
      </c>
      <c r="AX166" s="586">
        <v>0</v>
      </c>
      <c r="AY166" s="586">
        <v>0</v>
      </c>
      <c r="AZ166" s="586">
        <v>0</v>
      </c>
      <c r="BA166" s="586">
        <v>145</v>
      </c>
      <c r="BB166" s="586">
        <v>0</v>
      </c>
      <c r="BC166" s="586">
        <v>0</v>
      </c>
      <c r="BD166" s="586">
        <v>0</v>
      </c>
      <c r="BE166" s="586">
        <v>0</v>
      </c>
      <c r="BF166" s="586">
        <v>0</v>
      </c>
      <c r="BG166" s="586">
        <v>413</v>
      </c>
      <c r="BH166" s="586">
        <v>0</v>
      </c>
      <c r="BI166" s="586">
        <v>0</v>
      </c>
      <c r="BJ166" s="586">
        <v>357</v>
      </c>
      <c r="BK166" s="586">
        <v>0</v>
      </c>
      <c r="BL166" s="586">
        <v>0</v>
      </c>
      <c r="BM166" s="586">
        <v>100</v>
      </c>
      <c r="BN166" s="586">
        <v>0</v>
      </c>
      <c r="BO166" s="586">
        <v>0</v>
      </c>
      <c r="BP166" s="586">
        <v>0</v>
      </c>
      <c r="BQ166" s="586">
        <v>0</v>
      </c>
      <c r="BR166" s="586">
        <v>0</v>
      </c>
      <c r="BS166" s="586">
        <v>0</v>
      </c>
      <c r="BT166" s="586">
        <v>0</v>
      </c>
      <c r="BU166" s="586">
        <v>0</v>
      </c>
      <c r="BV166" s="586">
        <v>94</v>
      </c>
      <c r="BW166" s="586">
        <v>0</v>
      </c>
      <c r="BX166" s="586">
        <v>0</v>
      </c>
      <c r="BY166" s="586">
        <v>0</v>
      </c>
      <c r="BZ166" s="586">
        <v>0</v>
      </c>
      <c r="CA166" s="586">
        <v>0</v>
      </c>
      <c r="CB166" s="586">
        <v>0</v>
      </c>
      <c r="CC166" s="586">
        <v>0</v>
      </c>
      <c r="CD166" s="586">
        <v>0</v>
      </c>
      <c r="CE166" s="586">
        <v>1487</v>
      </c>
      <c r="CF166" s="586">
        <v>0</v>
      </c>
      <c r="CG166" s="586">
        <v>0</v>
      </c>
      <c r="CH166" s="586">
        <v>0</v>
      </c>
      <c r="CI166" s="586">
        <v>0</v>
      </c>
      <c r="CJ166" s="586">
        <v>0</v>
      </c>
      <c r="CK166" s="586">
        <v>0</v>
      </c>
      <c r="CL166" s="586">
        <v>0</v>
      </c>
      <c r="CM166" s="586">
        <v>0</v>
      </c>
      <c r="CN166" s="586">
        <v>0</v>
      </c>
      <c r="CO166" s="586">
        <v>0</v>
      </c>
      <c r="CP166" s="586">
        <v>0</v>
      </c>
      <c r="CQ166" s="586">
        <v>0</v>
      </c>
      <c r="CR166" s="586">
        <v>0</v>
      </c>
      <c r="CS166" s="586">
        <v>0</v>
      </c>
      <c r="CT166" s="586">
        <v>0</v>
      </c>
      <c r="CU166" s="586">
        <v>0</v>
      </c>
      <c r="CV166" s="586">
        <v>0</v>
      </c>
      <c r="CW166" s="586">
        <v>29463</v>
      </c>
      <c r="CX166" s="586">
        <v>0</v>
      </c>
      <c r="CY166" s="586">
        <v>4162</v>
      </c>
      <c r="CZ166" s="586">
        <v>0</v>
      </c>
      <c r="DA166" s="586">
        <v>0</v>
      </c>
      <c r="DB166" s="586">
        <v>0</v>
      </c>
      <c r="DC166" s="586">
        <v>0</v>
      </c>
      <c r="DD166" s="586">
        <v>0</v>
      </c>
      <c r="DE166" s="586">
        <v>0</v>
      </c>
      <c r="DF166" s="586">
        <v>0</v>
      </c>
      <c r="DG166" s="586">
        <v>0</v>
      </c>
      <c r="DH166" s="586">
        <v>0</v>
      </c>
      <c r="DI166" s="586">
        <v>1983</v>
      </c>
      <c r="DJ166" s="586">
        <v>0</v>
      </c>
      <c r="DK166" s="586">
        <v>200</v>
      </c>
      <c r="DL166" s="586">
        <v>0</v>
      </c>
      <c r="DM166" s="586">
        <v>10189</v>
      </c>
      <c r="DN166" s="586">
        <v>0</v>
      </c>
      <c r="DO166" s="586">
        <v>0</v>
      </c>
      <c r="DP166" s="586">
        <v>0</v>
      </c>
      <c r="DQ166" s="586">
        <v>0</v>
      </c>
      <c r="DR166" s="587">
        <v>30558</v>
      </c>
      <c r="DS166" s="587">
        <v>7595</v>
      </c>
      <c r="DT166" s="587">
        <v>6113</v>
      </c>
      <c r="DU166" s="587">
        <v>27293</v>
      </c>
      <c r="DV166" s="587">
        <v>25204</v>
      </c>
      <c r="DW166" s="587">
        <v>19719</v>
      </c>
      <c r="DX166" s="587">
        <v>-69</v>
      </c>
      <c r="DY166" s="587">
        <v>-9000</v>
      </c>
      <c r="DZ166" s="587"/>
      <c r="EA166" s="587"/>
      <c r="EB166" s="587"/>
      <c r="EC166" s="587"/>
      <c r="ED166" s="587"/>
      <c r="EE166" s="587"/>
      <c r="EF166" s="587"/>
      <c r="EG166" s="587"/>
      <c r="EH166" s="587"/>
      <c r="EI166" s="587"/>
    </row>
    <row r="167" spans="1:139">
      <c r="A167" s="583" t="s">
        <v>2484</v>
      </c>
      <c r="B167" s="586">
        <v>0</v>
      </c>
      <c r="C167" s="586">
        <v>0</v>
      </c>
      <c r="D167" s="586">
        <v>0</v>
      </c>
      <c r="E167" s="586">
        <v>0</v>
      </c>
      <c r="F167" s="586">
        <v>0</v>
      </c>
      <c r="G167" s="586">
        <v>0</v>
      </c>
      <c r="H167" s="586">
        <v>0</v>
      </c>
      <c r="I167" s="586">
        <v>0</v>
      </c>
      <c r="J167" s="586">
        <v>0</v>
      </c>
      <c r="K167" s="586">
        <v>0</v>
      </c>
      <c r="L167" s="586">
        <v>0</v>
      </c>
      <c r="M167" s="586">
        <v>0</v>
      </c>
      <c r="N167" s="586">
        <v>227</v>
      </c>
      <c r="O167" s="586">
        <v>0</v>
      </c>
      <c r="P167" s="586">
        <v>0</v>
      </c>
      <c r="Q167" s="586">
        <v>414</v>
      </c>
      <c r="R167" s="586">
        <v>0</v>
      </c>
      <c r="S167" s="586">
        <v>0</v>
      </c>
      <c r="T167" s="586">
        <v>0</v>
      </c>
      <c r="U167" s="586">
        <v>0</v>
      </c>
      <c r="V167" s="586">
        <v>0</v>
      </c>
      <c r="W167" s="586">
        <v>0</v>
      </c>
      <c r="X167" s="586">
        <v>0</v>
      </c>
      <c r="Y167" s="586">
        <v>0</v>
      </c>
      <c r="Z167" s="586">
        <v>0</v>
      </c>
      <c r="AA167" s="586">
        <v>0</v>
      </c>
      <c r="AB167" s="586">
        <v>0</v>
      </c>
      <c r="AC167" s="586">
        <v>0</v>
      </c>
      <c r="AD167" s="586">
        <v>0</v>
      </c>
      <c r="AE167" s="586">
        <v>0</v>
      </c>
      <c r="AF167" s="586">
        <v>0</v>
      </c>
      <c r="AG167" s="586">
        <v>0</v>
      </c>
      <c r="AH167" s="586">
        <v>0</v>
      </c>
      <c r="AI167" s="586">
        <v>0</v>
      </c>
      <c r="AJ167" s="586">
        <v>0</v>
      </c>
      <c r="AK167" s="586">
        <v>0</v>
      </c>
      <c r="AL167" s="586">
        <v>0</v>
      </c>
      <c r="AM167" s="586">
        <v>0</v>
      </c>
      <c r="AN167" s="586">
        <v>0</v>
      </c>
      <c r="AO167" s="586">
        <v>117</v>
      </c>
      <c r="AP167" s="586">
        <v>2418</v>
      </c>
      <c r="AQ167" s="586">
        <v>0</v>
      </c>
      <c r="AR167" s="586">
        <v>7522</v>
      </c>
      <c r="AS167" s="586">
        <v>0</v>
      </c>
      <c r="AT167" s="586">
        <v>0</v>
      </c>
      <c r="AU167" s="586">
        <v>1221</v>
      </c>
      <c r="AV167" s="586">
        <v>0</v>
      </c>
      <c r="AW167" s="586">
        <v>0</v>
      </c>
      <c r="AX167" s="586">
        <v>859</v>
      </c>
      <c r="AY167" s="586">
        <v>0</v>
      </c>
      <c r="AZ167" s="586">
        <v>0</v>
      </c>
      <c r="BA167" s="586">
        <v>268</v>
      </c>
      <c r="BB167" s="586">
        <v>0</v>
      </c>
      <c r="BC167" s="586">
        <v>0</v>
      </c>
      <c r="BD167" s="586">
        <v>0</v>
      </c>
      <c r="BE167" s="586">
        <v>0</v>
      </c>
      <c r="BF167" s="586">
        <v>0</v>
      </c>
      <c r="BG167" s="586">
        <v>190</v>
      </c>
      <c r="BH167" s="586">
        <v>0</v>
      </c>
      <c r="BI167" s="586">
        <v>0</v>
      </c>
      <c r="BJ167" s="586">
        <v>0</v>
      </c>
      <c r="BK167" s="586">
        <v>0</v>
      </c>
      <c r="BL167" s="586">
        <v>0</v>
      </c>
      <c r="BM167" s="586">
        <v>384</v>
      </c>
      <c r="BN167" s="586">
        <v>0</v>
      </c>
      <c r="BO167" s="586">
        <v>0</v>
      </c>
      <c r="BP167" s="586">
        <v>0</v>
      </c>
      <c r="BQ167" s="586">
        <v>0</v>
      </c>
      <c r="BR167" s="586">
        <v>0</v>
      </c>
      <c r="BS167" s="586">
        <v>0</v>
      </c>
      <c r="BT167" s="586">
        <v>0</v>
      </c>
      <c r="BU167" s="586">
        <v>0</v>
      </c>
      <c r="BV167" s="586">
        <v>0</v>
      </c>
      <c r="BW167" s="586">
        <v>0</v>
      </c>
      <c r="BX167" s="586">
        <v>0</v>
      </c>
      <c r="BY167" s="586">
        <v>0</v>
      </c>
      <c r="BZ167" s="586">
        <v>0</v>
      </c>
      <c r="CA167" s="586">
        <v>0</v>
      </c>
      <c r="CB167" s="586">
        <v>178</v>
      </c>
      <c r="CC167" s="586">
        <v>0</v>
      </c>
      <c r="CD167" s="586">
        <v>0</v>
      </c>
      <c r="CE167" s="586">
        <v>40</v>
      </c>
      <c r="CF167" s="586">
        <v>0</v>
      </c>
      <c r="CG167" s="586">
        <v>0</v>
      </c>
      <c r="CH167" s="586">
        <v>0</v>
      </c>
      <c r="CI167" s="586">
        <v>0</v>
      </c>
      <c r="CJ167" s="586">
        <v>0</v>
      </c>
      <c r="CK167" s="586">
        <v>40</v>
      </c>
      <c r="CL167" s="586">
        <v>0</v>
      </c>
      <c r="CM167" s="586">
        <v>0</v>
      </c>
      <c r="CN167" s="586">
        <v>80</v>
      </c>
      <c r="CO167" s="586">
        <v>0</v>
      </c>
      <c r="CP167" s="586">
        <v>0</v>
      </c>
      <c r="CQ167" s="586">
        <v>0</v>
      </c>
      <c r="CR167" s="586">
        <v>0</v>
      </c>
      <c r="CS167" s="586">
        <v>0</v>
      </c>
      <c r="CT167" s="586">
        <v>0</v>
      </c>
      <c r="CU167" s="586">
        <v>0</v>
      </c>
      <c r="CV167" s="586">
        <v>0</v>
      </c>
      <c r="CW167" s="586">
        <v>280</v>
      </c>
      <c r="CX167" s="586">
        <v>0</v>
      </c>
      <c r="CY167" s="586">
        <v>0</v>
      </c>
      <c r="CZ167" s="586">
        <v>16</v>
      </c>
      <c r="DA167" s="586">
        <v>0</v>
      </c>
      <c r="DB167" s="586">
        <v>0</v>
      </c>
      <c r="DC167" s="586">
        <v>0</v>
      </c>
      <c r="DD167" s="586">
        <v>0</v>
      </c>
      <c r="DE167" s="586">
        <v>0</v>
      </c>
      <c r="DF167" s="586">
        <v>0</v>
      </c>
      <c r="DG167" s="586">
        <v>0</v>
      </c>
      <c r="DH167" s="586">
        <v>0</v>
      </c>
      <c r="DI167" s="586">
        <v>800</v>
      </c>
      <c r="DJ167" s="586">
        <v>0</v>
      </c>
      <c r="DK167" s="586">
        <v>0</v>
      </c>
      <c r="DL167" s="586">
        <v>27869</v>
      </c>
      <c r="DM167" s="586">
        <v>50</v>
      </c>
      <c r="DN167" s="586">
        <v>38416</v>
      </c>
      <c r="DO167" s="586">
        <v>0</v>
      </c>
      <c r="DP167" s="586">
        <v>0</v>
      </c>
      <c r="DQ167" s="586">
        <v>0</v>
      </c>
      <c r="DR167" s="587">
        <v>10705</v>
      </c>
      <c r="DS167" s="587">
        <v>28752</v>
      </c>
      <c r="DT167" s="587">
        <v>3516</v>
      </c>
      <c r="DU167" s="587">
        <v>0</v>
      </c>
      <c r="DV167" s="587">
        <v>-1156</v>
      </c>
      <c r="DW167" s="587">
        <v>-28500</v>
      </c>
      <c r="DX167" s="587">
        <v>0</v>
      </c>
      <c r="DY167" s="587">
        <v>0</v>
      </c>
      <c r="DZ167" s="587"/>
      <c r="EA167" s="587"/>
      <c r="EB167" s="587"/>
      <c r="EC167" s="587"/>
      <c r="ED167" s="587"/>
      <c r="EE167" s="587"/>
      <c r="EF167" s="587"/>
      <c r="EG167" s="587"/>
      <c r="EH167" s="587"/>
      <c r="EI167" s="587"/>
    </row>
    <row r="168" spans="1:139">
      <c r="A168" s="583" t="s">
        <v>2663</v>
      </c>
      <c r="B168" s="586">
        <v>0</v>
      </c>
      <c r="C168" s="586">
        <v>0</v>
      </c>
      <c r="D168" s="586">
        <v>0</v>
      </c>
      <c r="E168" s="586">
        <v>0</v>
      </c>
      <c r="F168" s="586">
        <v>0</v>
      </c>
      <c r="G168" s="586">
        <v>0</v>
      </c>
      <c r="H168" s="586">
        <v>0</v>
      </c>
      <c r="I168" s="586">
        <v>0</v>
      </c>
      <c r="J168" s="586">
        <v>0</v>
      </c>
      <c r="K168" s="586">
        <v>0</v>
      </c>
      <c r="L168" s="586">
        <v>0</v>
      </c>
      <c r="M168" s="586">
        <v>0</v>
      </c>
      <c r="N168" s="586">
        <v>0</v>
      </c>
      <c r="O168" s="586">
        <v>0</v>
      </c>
      <c r="P168" s="586">
        <v>0</v>
      </c>
      <c r="Q168" s="586">
        <v>230</v>
      </c>
      <c r="R168" s="586">
        <v>0</v>
      </c>
      <c r="S168" s="586">
        <v>0</v>
      </c>
      <c r="T168" s="586">
        <v>0</v>
      </c>
      <c r="U168" s="586">
        <v>0</v>
      </c>
      <c r="V168" s="586">
        <v>0</v>
      </c>
      <c r="W168" s="586">
        <v>0</v>
      </c>
      <c r="X168" s="586">
        <v>0</v>
      </c>
      <c r="Y168" s="586">
        <v>0</v>
      </c>
      <c r="Z168" s="586">
        <v>0</v>
      </c>
      <c r="AA168" s="586">
        <v>0</v>
      </c>
      <c r="AB168" s="586">
        <v>0</v>
      </c>
      <c r="AC168" s="586">
        <v>0</v>
      </c>
      <c r="AD168" s="586">
        <v>0</v>
      </c>
      <c r="AE168" s="586">
        <v>0</v>
      </c>
      <c r="AF168" s="586">
        <v>0</v>
      </c>
      <c r="AG168" s="586">
        <v>0</v>
      </c>
      <c r="AH168" s="586">
        <v>0</v>
      </c>
      <c r="AI168" s="586">
        <v>0</v>
      </c>
      <c r="AJ168" s="586">
        <v>0</v>
      </c>
      <c r="AK168" s="586">
        <v>0</v>
      </c>
      <c r="AL168" s="586">
        <v>0</v>
      </c>
      <c r="AM168" s="586">
        <v>0</v>
      </c>
      <c r="AN168" s="586">
        <v>0</v>
      </c>
      <c r="AO168" s="586">
        <v>1400</v>
      </c>
      <c r="AP168" s="586">
        <v>2381</v>
      </c>
      <c r="AQ168" s="586">
        <v>0</v>
      </c>
      <c r="AR168" s="586">
        <v>0</v>
      </c>
      <c r="AS168" s="586">
        <v>75</v>
      </c>
      <c r="AT168" s="586">
        <v>0</v>
      </c>
      <c r="AU168" s="586">
        <v>8440</v>
      </c>
      <c r="AV168" s="586">
        <v>0</v>
      </c>
      <c r="AW168" s="586">
        <v>0</v>
      </c>
      <c r="AX168" s="586">
        <v>180</v>
      </c>
      <c r="AY168" s="586">
        <v>0</v>
      </c>
      <c r="AZ168" s="586">
        <v>0</v>
      </c>
      <c r="BA168" s="586">
        <v>0</v>
      </c>
      <c r="BB168" s="586">
        <v>0</v>
      </c>
      <c r="BC168" s="586">
        <v>0</v>
      </c>
      <c r="BD168" s="586">
        <v>0</v>
      </c>
      <c r="BE168" s="586">
        <v>0</v>
      </c>
      <c r="BF168" s="586">
        <v>0</v>
      </c>
      <c r="BG168" s="586">
        <v>0</v>
      </c>
      <c r="BH168" s="586">
        <v>0</v>
      </c>
      <c r="BI168" s="586">
        <v>0</v>
      </c>
      <c r="BJ168" s="586">
        <v>6146</v>
      </c>
      <c r="BK168" s="586">
        <v>0</v>
      </c>
      <c r="BL168" s="586">
        <v>0</v>
      </c>
      <c r="BM168" s="586">
        <v>240</v>
      </c>
      <c r="BN168" s="586">
        <v>0</v>
      </c>
      <c r="BO168" s="586">
        <v>0</v>
      </c>
      <c r="BP168" s="586">
        <v>0</v>
      </c>
      <c r="BQ168" s="586">
        <v>0</v>
      </c>
      <c r="BR168" s="586">
        <v>0</v>
      </c>
      <c r="BS168" s="586">
        <v>0</v>
      </c>
      <c r="BT168" s="586">
        <v>0</v>
      </c>
      <c r="BU168" s="586">
        <v>0</v>
      </c>
      <c r="BV168" s="586">
        <v>50</v>
      </c>
      <c r="BW168" s="586">
        <v>0</v>
      </c>
      <c r="BX168" s="586">
        <v>0</v>
      </c>
      <c r="BY168" s="586">
        <v>0</v>
      </c>
      <c r="BZ168" s="586">
        <v>0</v>
      </c>
      <c r="CA168" s="586">
        <v>0</v>
      </c>
      <c r="CB168" s="586">
        <v>0</v>
      </c>
      <c r="CC168" s="586">
        <v>0</v>
      </c>
      <c r="CD168" s="586">
        <v>0</v>
      </c>
      <c r="CE168" s="586">
        <v>150</v>
      </c>
      <c r="CF168" s="586">
        <v>0</v>
      </c>
      <c r="CG168" s="586">
        <v>0</v>
      </c>
      <c r="CH168" s="586">
        <v>0</v>
      </c>
      <c r="CI168" s="586">
        <v>0</v>
      </c>
      <c r="CJ168" s="586">
        <v>0</v>
      </c>
      <c r="CK168" s="586">
        <v>0</v>
      </c>
      <c r="CL168" s="586">
        <v>0</v>
      </c>
      <c r="CM168" s="586">
        <v>0</v>
      </c>
      <c r="CN168" s="586">
        <v>0</v>
      </c>
      <c r="CO168" s="586">
        <v>0</v>
      </c>
      <c r="CP168" s="586">
        <v>0</v>
      </c>
      <c r="CQ168" s="586">
        <v>0</v>
      </c>
      <c r="CR168" s="586">
        <v>0</v>
      </c>
      <c r="CS168" s="586">
        <v>0</v>
      </c>
      <c r="CT168" s="586">
        <v>0</v>
      </c>
      <c r="CU168" s="586">
        <v>0</v>
      </c>
      <c r="CV168" s="586">
        <v>0</v>
      </c>
      <c r="CW168" s="586">
        <v>0</v>
      </c>
      <c r="CX168" s="586">
        <v>0</v>
      </c>
      <c r="CY168" s="586">
        <v>0</v>
      </c>
      <c r="CZ168" s="586">
        <v>0</v>
      </c>
      <c r="DA168" s="586">
        <v>0</v>
      </c>
      <c r="DB168" s="586">
        <v>0</v>
      </c>
      <c r="DC168" s="586">
        <v>0</v>
      </c>
      <c r="DD168" s="586">
        <v>0</v>
      </c>
      <c r="DE168" s="586">
        <v>0</v>
      </c>
      <c r="DF168" s="586">
        <v>0</v>
      </c>
      <c r="DG168" s="586">
        <v>0</v>
      </c>
      <c r="DH168" s="586">
        <v>0</v>
      </c>
      <c r="DI168" s="586">
        <v>252</v>
      </c>
      <c r="DJ168" s="586">
        <v>0</v>
      </c>
      <c r="DK168" s="586">
        <v>0</v>
      </c>
      <c r="DL168" s="586">
        <v>0</v>
      </c>
      <c r="DM168" s="586">
        <v>0</v>
      </c>
      <c r="DN168" s="586">
        <v>0</v>
      </c>
      <c r="DO168" s="586">
        <v>0</v>
      </c>
      <c r="DP168" s="586">
        <v>0</v>
      </c>
      <c r="DQ168" s="586">
        <v>0</v>
      </c>
      <c r="DR168" s="587">
        <v>16701</v>
      </c>
      <c r="DS168" s="587">
        <v>802</v>
      </c>
      <c r="DT168" s="587">
        <v>41</v>
      </c>
      <c r="DU168" s="587">
        <v>2000</v>
      </c>
      <c r="DV168" s="587">
        <v>1473</v>
      </c>
      <c r="DW168" s="587">
        <v>500</v>
      </c>
      <c r="DX168" s="587">
        <v>0</v>
      </c>
      <c r="DY168" s="587">
        <v>-286</v>
      </c>
      <c r="DZ168" s="587"/>
      <c r="EA168" s="587"/>
      <c r="EB168" s="587"/>
      <c r="EC168" s="587"/>
      <c r="ED168" s="587"/>
      <c r="EE168" s="587"/>
      <c r="EF168" s="587"/>
      <c r="EG168" s="587"/>
      <c r="EH168" s="587"/>
      <c r="EI168" s="587"/>
    </row>
    <row r="169" spans="1:139">
      <c r="A169" s="583" t="s">
        <v>2702</v>
      </c>
      <c r="B169" s="586">
        <v>0</v>
      </c>
      <c r="C169" s="586">
        <v>0</v>
      </c>
      <c r="D169" s="586">
        <v>0</v>
      </c>
      <c r="E169" s="586">
        <v>0</v>
      </c>
      <c r="F169" s="586">
        <v>0</v>
      </c>
      <c r="G169" s="586">
        <v>0</v>
      </c>
      <c r="H169" s="586">
        <v>0</v>
      </c>
      <c r="I169" s="586">
        <v>0</v>
      </c>
      <c r="J169" s="586">
        <v>0</v>
      </c>
      <c r="K169" s="586">
        <v>0</v>
      </c>
      <c r="L169" s="586">
        <v>0</v>
      </c>
      <c r="M169" s="586">
        <v>0</v>
      </c>
      <c r="N169" s="586">
        <v>0</v>
      </c>
      <c r="O169" s="586">
        <v>0</v>
      </c>
      <c r="P169" s="586">
        <v>0</v>
      </c>
      <c r="Q169" s="586">
        <v>130</v>
      </c>
      <c r="R169" s="586">
        <v>0</v>
      </c>
      <c r="S169" s="586">
        <v>0</v>
      </c>
      <c r="T169" s="586">
        <v>0</v>
      </c>
      <c r="U169" s="586">
        <v>0</v>
      </c>
      <c r="V169" s="586">
        <v>0</v>
      </c>
      <c r="W169" s="586">
        <v>0</v>
      </c>
      <c r="X169" s="586">
        <v>0</v>
      </c>
      <c r="Y169" s="586">
        <v>0</v>
      </c>
      <c r="Z169" s="586">
        <v>0</v>
      </c>
      <c r="AA169" s="586">
        <v>0</v>
      </c>
      <c r="AB169" s="586">
        <v>0</v>
      </c>
      <c r="AC169" s="586">
        <v>0</v>
      </c>
      <c r="AD169" s="586">
        <v>0</v>
      </c>
      <c r="AE169" s="586">
        <v>0</v>
      </c>
      <c r="AF169" s="586">
        <v>0</v>
      </c>
      <c r="AG169" s="586">
        <v>0</v>
      </c>
      <c r="AH169" s="586">
        <v>0</v>
      </c>
      <c r="AI169" s="586">
        <v>0</v>
      </c>
      <c r="AJ169" s="586">
        <v>0</v>
      </c>
      <c r="AK169" s="586">
        <v>0</v>
      </c>
      <c r="AL169" s="586">
        <v>0</v>
      </c>
      <c r="AM169" s="586">
        <v>0</v>
      </c>
      <c r="AN169" s="586">
        <v>0</v>
      </c>
      <c r="AO169" s="586">
        <v>36520</v>
      </c>
      <c r="AP169" s="586">
        <v>2605</v>
      </c>
      <c r="AQ169" s="586">
        <v>750</v>
      </c>
      <c r="AR169" s="586">
        <v>2640</v>
      </c>
      <c r="AS169" s="586">
        <v>0</v>
      </c>
      <c r="AT169" s="586">
        <v>0</v>
      </c>
      <c r="AU169" s="586">
        <v>10415</v>
      </c>
      <c r="AV169" s="586">
        <v>0</v>
      </c>
      <c r="AW169" s="586">
        <v>0</v>
      </c>
      <c r="AX169" s="586">
        <v>882</v>
      </c>
      <c r="AY169" s="586">
        <v>0</v>
      </c>
      <c r="AZ169" s="586">
        <v>0</v>
      </c>
      <c r="BA169" s="586">
        <v>0</v>
      </c>
      <c r="BB169" s="586">
        <v>0</v>
      </c>
      <c r="BC169" s="586">
        <v>0</v>
      </c>
      <c r="BD169" s="586">
        <v>0</v>
      </c>
      <c r="BE169" s="586">
        <v>0</v>
      </c>
      <c r="BF169" s="586">
        <v>0</v>
      </c>
      <c r="BG169" s="586">
        <v>50</v>
      </c>
      <c r="BH169" s="586">
        <v>0</v>
      </c>
      <c r="BI169" s="586">
        <v>0</v>
      </c>
      <c r="BJ169" s="586">
        <v>0</v>
      </c>
      <c r="BK169" s="586">
        <v>0</v>
      </c>
      <c r="BL169" s="586">
        <v>0</v>
      </c>
      <c r="BM169" s="586">
        <v>31</v>
      </c>
      <c r="BN169" s="586">
        <v>0</v>
      </c>
      <c r="BO169" s="586">
        <v>0</v>
      </c>
      <c r="BP169" s="586">
        <v>0</v>
      </c>
      <c r="BQ169" s="586">
        <v>0</v>
      </c>
      <c r="BR169" s="586">
        <v>0</v>
      </c>
      <c r="BS169" s="586">
        <v>0</v>
      </c>
      <c r="BT169" s="586">
        <v>0</v>
      </c>
      <c r="BU169" s="586">
        <v>0</v>
      </c>
      <c r="BV169" s="586">
        <v>0</v>
      </c>
      <c r="BW169" s="586">
        <v>0</v>
      </c>
      <c r="BX169" s="586">
        <v>0</v>
      </c>
      <c r="BY169" s="586">
        <v>0</v>
      </c>
      <c r="BZ169" s="586">
        <v>0</v>
      </c>
      <c r="CA169" s="586">
        <v>0</v>
      </c>
      <c r="CB169" s="586">
        <v>0</v>
      </c>
      <c r="CC169" s="586">
        <v>0</v>
      </c>
      <c r="CD169" s="586">
        <v>0</v>
      </c>
      <c r="CE169" s="586">
        <v>300</v>
      </c>
      <c r="CF169" s="586">
        <v>0</v>
      </c>
      <c r="CG169" s="586">
        <v>0</v>
      </c>
      <c r="CH169" s="586">
        <v>0</v>
      </c>
      <c r="CI169" s="586">
        <v>0</v>
      </c>
      <c r="CJ169" s="586">
        <v>0</v>
      </c>
      <c r="CK169" s="586">
        <v>0</v>
      </c>
      <c r="CL169" s="586">
        <v>0</v>
      </c>
      <c r="CM169" s="586">
        <v>0</v>
      </c>
      <c r="CN169" s="586">
        <v>0</v>
      </c>
      <c r="CO169" s="586">
        <v>0</v>
      </c>
      <c r="CP169" s="586">
        <v>0</v>
      </c>
      <c r="CQ169" s="586">
        <v>0</v>
      </c>
      <c r="CR169" s="586">
        <v>0</v>
      </c>
      <c r="CS169" s="586">
        <v>0</v>
      </c>
      <c r="CT169" s="586">
        <v>0</v>
      </c>
      <c r="CU169" s="586">
        <v>0</v>
      </c>
      <c r="CV169" s="586">
        <v>0</v>
      </c>
      <c r="CW169" s="586">
        <v>66</v>
      </c>
      <c r="CX169" s="586">
        <v>0</v>
      </c>
      <c r="CY169" s="586">
        <v>0</v>
      </c>
      <c r="CZ169" s="586">
        <v>0</v>
      </c>
      <c r="DA169" s="586">
        <v>0</v>
      </c>
      <c r="DB169" s="586">
        <v>0</v>
      </c>
      <c r="DC169" s="586">
        <v>0</v>
      </c>
      <c r="DD169" s="586">
        <v>0</v>
      </c>
      <c r="DE169" s="586">
        <v>0</v>
      </c>
      <c r="DF169" s="586">
        <v>0</v>
      </c>
      <c r="DG169" s="586">
        <v>0</v>
      </c>
      <c r="DH169" s="586">
        <v>0</v>
      </c>
      <c r="DI169" s="586">
        <v>6527</v>
      </c>
      <c r="DJ169" s="586">
        <v>7387</v>
      </c>
      <c r="DK169" s="586">
        <v>0</v>
      </c>
      <c r="DL169" s="586">
        <v>0</v>
      </c>
      <c r="DM169" s="586">
        <v>0</v>
      </c>
      <c r="DN169" s="586">
        <v>0</v>
      </c>
      <c r="DO169" s="586">
        <v>0</v>
      </c>
      <c r="DP169" s="586">
        <v>0</v>
      </c>
      <c r="DQ169" s="586">
        <v>0</v>
      </c>
      <c r="DR169" s="587">
        <v>14183</v>
      </c>
      <c r="DS169" s="587">
        <v>12599</v>
      </c>
      <c r="DT169" s="587">
        <v>24754</v>
      </c>
      <c r="DU169" s="587">
        <v>16017</v>
      </c>
      <c r="DV169" s="587">
        <v>15054</v>
      </c>
      <c r="DW169" s="587">
        <v>-53062</v>
      </c>
      <c r="DX169" s="587">
        <v>-211</v>
      </c>
      <c r="DY169" s="587">
        <v>-40000</v>
      </c>
      <c r="DZ169" s="587"/>
      <c r="EA169" s="587"/>
      <c r="EB169" s="587"/>
      <c r="EC169" s="587"/>
      <c r="ED169" s="587"/>
      <c r="EE169" s="587"/>
      <c r="EF169" s="587"/>
      <c r="EG169" s="587"/>
      <c r="EH169" s="587"/>
      <c r="EI169" s="587"/>
    </row>
    <row r="170" spans="1:139">
      <c r="A170" s="583" t="s">
        <v>2852</v>
      </c>
      <c r="B170" s="586">
        <v>0</v>
      </c>
      <c r="C170" s="586">
        <v>0</v>
      </c>
      <c r="D170" s="586">
        <v>0</v>
      </c>
      <c r="E170" s="586">
        <v>0</v>
      </c>
      <c r="F170" s="586">
        <v>0</v>
      </c>
      <c r="G170" s="586">
        <v>0</v>
      </c>
      <c r="H170" s="586">
        <v>0</v>
      </c>
      <c r="I170" s="586">
        <v>0</v>
      </c>
      <c r="J170" s="586">
        <v>0</v>
      </c>
      <c r="K170" s="586">
        <v>0</v>
      </c>
      <c r="L170" s="586">
        <v>0</v>
      </c>
      <c r="M170" s="586">
        <v>0</v>
      </c>
      <c r="N170" s="586">
        <v>24.24</v>
      </c>
      <c r="O170" s="586">
        <v>0</v>
      </c>
      <c r="P170" s="586">
        <v>0</v>
      </c>
      <c r="Q170" s="586">
        <v>75</v>
      </c>
      <c r="R170" s="586">
        <v>0</v>
      </c>
      <c r="S170" s="586">
        <v>0</v>
      </c>
      <c r="T170" s="586">
        <v>0</v>
      </c>
      <c r="U170" s="586">
        <v>0</v>
      </c>
      <c r="V170" s="586">
        <v>0</v>
      </c>
      <c r="W170" s="586">
        <v>0</v>
      </c>
      <c r="X170" s="586">
        <v>0</v>
      </c>
      <c r="Y170" s="586">
        <v>0</v>
      </c>
      <c r="Z170" s="586">
        <v>0</v>
      </c>
      <c r="AA170" s="586">
        <v>0</v>
      </c>
      <c r="AB170" s="586">
        <v>0</v>
      </c>
      <c r="AC170" s="586">
        <v>0</v>
      </c>
      <c r="AD170" s="586">
        <v>0</v>
      </c>
      <c r="AE170" s="586">
        <v>0</v>
      </c>
      <c r="AF170" s="586">
        <v>0</v>
      </c>
      <c r="AG170" s="586">
        <v>0</v>
      </c>
      <c r="AH170" s="586">
        <v>0</v>
      </c>
      <c r="AI170" s="586">
        <v>0</v>
      </c>
      <c r="AJ170" s="586">
        <v>0</v>
      </c>
      <c r="AK170" s="586">
        <v>0</v>
      </c>
      <c r="AL170" s="586">
        <v>0</v>
      </c>
      <c r="AM170" s="586">
        <v>0</v>
      </c>
      <c r="AN170" s="586">
        <v>0</v>
      </c>
      <c r="AO170" s="586">
        <v>3153</v>
      </c>
      <c r="AP170" s="586">
        <v>1220</v>
      </c>
      <c r="AQ170" s="586">
        <v>0</v>
      </c>
      <c r="AR170" s="586">
        <v>0</v>
      </c>
      <c r="AS170" s="586">
        <v>191</v>
      </c>
      <c r="AT170" s="586">
        <v>0</v>
      </c>
      <c r="AU170" s="586">
        <v>2630</v>
      </c>
      <c r="AV170" s="586">
        <v>0</v>
      </c>
      <c r="AW170" s="586">
        <v>0</v>
      </c>
      <c r="AX170" s="586">
        <v>0</v>
      </c>
      <c r="AY170" s="586">
        <v>0</v>
      </c>
      <c r="AZ170" s="586">
        <v>0</v>
      </c>
      <c r="BA170" s="586">
        <v>0</v>
      </c>
      <c r="BB170" s="586">
        <v>0</v>
      </c>
      <c r="BC170" s="586">
        <v>0</v>
      </c>
      <c r="BD170" s="586">
        <v>0</v>
      </c>
      <c r="BE170" s="586">
        <v>0</v>
      </c>
      <c r="BF170" s="586">
        <v>0</v>
      </c>
      <c r="BG170" s="586">
        <v>0</v>
      </c>
      <c r="BH170" s="586">
        <v>0</v>
      </c>
      <c r="BI170" s="586">
        <v>0</v>
      </c>
      <c r="BJ170" s="586">
        <v>0</v>
      </c>
      <c r="BK170" s="586">
        <v>0</v>
      </c>
      <c r="BL170" s="586">
        <v>0</v>
      </c>
      <c r="BM170" s="586">
        <v>0</v>
      </c>
      <c r="BN170" s="586">
        <v>0</v>
      </c>
      <c r="BO170" s="586">
        <v>0</v>
      </c>
      <c r="BP170" s="586">
        <v>0</v>
      </c>
      <c r="BQ170" s="586">
        <v>0</v>
      </c>
      <c r="BR170" s="586">
        <v>0</v>
      </c>
      <c r="BS170" s="586">
        <v>0</v>
      </c>
      <c r="BT170" s="586">
        <v>0</v>
      </c>
      <c r="BU170" s="586">
        <v>0</v>
      </c>
      <c r="BV170" s="586">
        <v>0</v>
      </c>
      <c r="BW170" s="586">
        <v>0</v>
      </c>
      <c r="BX170" s="586">
        <v>0</v>
      </c>
      <c r="BY170" s="586">
        <v>0</v>
      </c>
      <c r="BZ170" s="586">
        <v>0</v>
      </c>
      <c r="CA170" s="586">
        <v>0</v>
      </c>
      <c r="CB170" s="586">
        <v>0</v>
      </c>
      <c r="CC170" s="586">
        <v>0</v>
      </c>
      <c r="CD170" s="586">
        <v>0</v>
      </c>
      <c r="CE170" s="586">
        <v>5087</v>
      </c>
      <c r="CF170" s="586">
        <v>0</v>
      </c>
      <c r="CG170" s="586">
        <v>0</v>
      </c>
      <c r="CH170" s="586">
        <v>0</v>
      </c>
      <c r="CI170" s="586">
        <v>0</v>
      </c>
      <c r="CJ170" s="586">
        <v>0</v>
      </c>
      <c r="CK170" s="586">
        <v>0</v>
      </c>
      <c r="CL170" s="586">
        <v>0</v>
      </c>
      <c r="CM170" s="586">
        <v>0</v>
      </c>
      <c r="CN170" s="586">
        <v>0</v>
      </c>
      <c r="CO170" s="586">
        <v>0</v>
      </c>
      <c r="CP170" s="586">
        <v>0</v>
      </c>
      <c r="CQ170" s="586">
        <v>0</v>
      </c>
      <c r="CR170" s="586">
        <v>0</v>
      </c>
      <c r="CS170" s="586">
        <v>0</v>
      </c>
      <c r="CT170" s="586">
        <v>0</v>
      </c>
      <c r="CU170" s="586">
        <v>0</v>
      </c>
      <c r="CV170" s="586">
        <v>0</v>
      </c>
      <c r="CW170" s="586">
        <v>8280</v>
      </c>
      <c r="CX170" s="586">
        <v>2595</v>
      </c>
      <c r="CY170" s="586">
        <v>0</v>
      </c>
      <c r="CZ170" s="586">
        <v>0</v>
      </c>
      <c r="DA170" s="586">
        <v>0</v>
      </c>
      <c r="DB170" s="586">
        <v>0</v>
      </c>
      <c r="DC170" s="586">
        <v>0</v>
      </c>
      <c r="DD170" s="586">
        <v>0</v>
      </c>
      <c r="DE170" s="586">
        <v>0</v>
      </c>
      <c r="DF170" s="586">
        <v>0</v>
      </c>
      <c r="DG170" s="586">
        <v>0</v>
      </c>
      <c r="DH170" s="586">
        <v>0</v>
      </c>
      <c r="DI170" s="586">
        <v>680</v>
      </c>
      <c r="DJ170" s="586">
        <v>0</v>
      </c>
      <c r="DK170" s="586">
        <v>2000</v>
      </c>
      <c r="DL170" s="586">
        <v>0</v>
      </c>
      <c r="DM170" s="586">
        <v>8275</v>
      </c>
      <c r="DN170" s="586">
        <v>8275</v>
      </c>
      <c r="DO170" s="586">
        <v>0</v>
      </c>
      <c r="DP170" s="586">
        <v>0</v>
      </c>
      <c r="DQ170" s="586">
        <v>0</v>
      </c>
      <c r="DR170" s="587">
        <v>7265.7011000000002</v>
      </c>
      <c r="DS170" s="587">
        <v>10275.25</v>
      </c>
      <c r="DT170" s="587">
        <v>10169.9</v>
      </c>
      <c r="DU170" s="587">
        <v>4500</v>
      </c>
      <c r="DV170" s="587">
        <v>3750</v>
      </c>
      <c r="DW170" s="587">
        <v>4500</v>
      </c>
      <c r="DX170" s="587">
        <v>0</v>
      </c>
      <c r="DY170" s="587">
        <v>-10000</v>
      </c>
      <c r="DZ170" s="587"/>
      <c r="EA170" s="587"/>
      <c r="EB170" s="587"/>
      <c r="EC170" s="587"/>
      <c r="ED170" s="587"/>
      <c r="EE170" s="587"/>
      <c r="EF170" s="587"/>
      <c r="EG170" s="587"/>
      <c r="EH170" s="587"/>
      <c r="EI170" s="587"/>
    </row>
    <row r="171" spans="1:139">
      <c r="A171" s="583" t="s">
        <v>1941</v>
      </c>
      <c r="B171" s="586">
        <v>0</v>
      </c>
      <c r="C171" s="586">
        <v>0</v>
      </c>
      <c r="D171" s="586">
        <v>0</v>
      </c>
      <c r="E171" s="586">
        <v>0</v>
      </c>
      <c r="F171" s="586">
        <v>0</v>
      </c>
      <c r="G171" s="586">
        <v>0</v>
      </c>
      <c r="H171" s="586">
        <v>0</v>
      </c>
      <c r="I171" s="586">
        <v>0</v>
      </c>
      <c r="J171" s="586">
        <v>0</v>
      </c>
      <c r="K171" s="586">
        <v>0</v>
      </c>
      <c r="L171" s="586">
        <v>0</v>
      </c>
      <c r="M171" s="586">
        <v>0</v>
      </c>
      <c r="N171" s="586">
        <v>0</v>
      </c>
      <c r="O171" s="586">
        <v>0</v>
      </c>
      <c r="P171" s="586">
        <v>0</v>
      </c>
      <c r="Q171" s="586">
        <v>0</v>
      </c>
      <c r="R171" s="586">
        <v>0</v>
      </c>
      <c r="S171" s="586">
        <v>0</v>
      </c>
      <c r="T171" s="586">
        <v>0</v>
      </c>
      <c r="U171" s="586">
        <v>0</v>
      </c>
      <c r="V171" s="586">
        <v>0</v>
      </c>
      <c r="W171" s="586">
        <v>0</v>
      </c>
      <c r="X171" s="586">
        <v>0</v>
      </c>
      <c r="Y171" s="586">
        <v>0</v>
      </c>
      <c r="Z171" s="586">
        <v>0</v>
      </c>
      <c r="AA171" s="586">
        <v>0</v>
      </c>
      <c r="AB171" s="586">
        <v>0</v>
      </c>
      <c r="AC171" s="586">
        <v>0</v>
      </c>
      <c r="AD171" s="586">
        <v>0</v>
      </c>
      <c r="AE171" s="586">
        <v>0</v>
      </c>
      <c r="AF171" s="586">
        <v>0</v>
      </c>
      <c r="AG171" s="586">
        <v>0</v>
      </c>
      <c r="AH171" s="586">
        <v>0</v>
      </c>
      <c r="AI171" s="586">
        <v>0</v>
      </c>
      <c r="AJ171" s="586">
        <v>0</v>
      </c>
      <c r="AK171" s="586">
        <v>0</v>
      </c>
      <c r="AL171" s="586">
        <v>0</v>
      </c>
      <c r="AM171" s="586">
        <v>0</v>
      </c>
      <c r="AN171" s="586">
        <v>0</v>
      </c>
      <c r="AO171" s="586">
        <v>39431</v>
      </c>
      <c r="AP171" s="586">
        <v>0</v>
      </c>
      <c r="AQ171" s="586">
        <v>0</v>
      </c>
      <c r="AR171" s="586">
        <v>36</v>
      </c>
      <c r="AS171" s="586">
        <v>0</v>
      </c>
      <c r="AT171" s="586">
        <v>0</v>
      </c>
      <c r="AU171" s="586">
        <v>6744</v>
      </c>
      <c r="AV171" s="586">
        <v>0</v>
      </c>
      <c r="AW171" s="586">
        <v>0</v>
      </c>
      <c r="AX171" s="586">
        <v>4258</v>
      </c>
      <c r="AY171" s="586">
        <v>0</v>
      </c>
      <c r="AZ171" s="586">
        <v>0</v>
      </c>
      <c r="BA171" s="586">
        <v>0</v>
      </c>
      <c r="BB171" s="586">
        <v>0</v>
      </c>
      <c r="BC171" s="586">
        <v>0</v>
      </c>
      <c r="BD171" s="586">
        <v>0</v>
      </c>
      <c r="BE171" s="586">
        <v>0</v>
      </c>
      <c r="BF171" s="586">
        <v>0</v>
      </c>
      <c r="BG171" s="586">
        <v>0</v>
      </c>
      <c r="BH171" s="586">
        <v>0</v>
      </c>
      <c r="BI171" s="586">
        <v>0</v>
      </c>
      <c r="BJ171" s="586">
        <v>0</v>
      </c>
      <c r="BK171" s="586">
        <v>0</v>
      </c>
      <c r="BL171" s="586">
        <v>0</v>
      </c>
      <c r="BM171" s="586">
        <v>0</v>
      </c>
      <c r="BN171" s="586">
        <v>0</v>
      </c>
      <c r="BO171" s="586">
        <v>0</v>
      </c>
      <c r="BP171" s="586">
        <v>0</v>
      </c>
      <c r="BQ171" s="586">
        <v>0</v>
      </c>
      <c r="BR171" s="586">
        <v>0</v>
      </c>
      <c r="BS171" s="586">
        <v>0</v>
      </c>
      <c r="BT171" s="586">
        <v>0</v>
      </c>
      <c r="BU171" s="586">
        <v>0</v>
      </c>
      <c r="BV171" s="586">
        <v>0</v>
      </c>
      <c r="BW171" s="586">
        <v>0</v>
      </c>
      <c r="BX171" s="586">
        <v>0</v>
      </c>
      <c r="BY171" s="586">
        <v>0</v>
      </c>
      <c r="BZ171" s="586">
        <v>0</v>
      </c>
      <c r="CA171" s="586">
        <v>0</v>
      </c>
      <c r="CB171" s="586">
        <v>0</v>
      </c>
      <c r="CC171" s="586">
        <v>0</v>
      </c>
      <c r="CD171" s="586">
        <v>0</v>
      </c>
      <c r="CE171" s="586">
        <v>0</v>
      </c>
      <c r="CF171" s="586">
        <v>0</v>
      </c>
      <c r="CG171" s="586">
        <v>0</v>
      </c>
      <c r="CH171" s="586">
        <v>0</v>
      </c>
      <c r="CI171" s="586">
        <v>0</v>
      </c>
      <c r="CJ171" s="586">
        <v>0</v>
      </c>
      <c r="CK171" s="586">
        <v>0</v>
      </c>
      <c r="CL171" s="586">
        <v>0</v>
      </c>
      <c r="CM171" s="586">
        <v>0</v>
      </c>
      <c r="CN171" s="586">
        <v>0</v>
      </c>
      <c r="CO171" s="586">
        <v>0</v>
      </c>
      <c r="CP171" s="586">
        <v>0</v>
      </c>
      <c r="CQ171" s="586">
        <v>0</v>
      </c>
      <c r="CR171" s="586">
        <v>0</v>
      </c>
      <c r="CS171" s="586">
        <v>0</v>
      </c>
      <c r="CT171" s="586">
        <v>0</v>
      </c>
      <c r="CU171" s="586">
        <v>0</v>
      </c>
      <c r="CV171" s="586">
        <v>0</v>
      </c>
      <c r="CW171" s="586">
        <v>0</v>
      </c>
      <c r="CX171" s="586">
        <v>0</v>
      </c>
      <c r="CY171" s="586">
        <v>0</v>
      </c>
      <c r="CZ171" s="586">
        <v>0</v>
      </c>
      <c r="DA171" s="586">
        <v>0</v>
      </c>
      <c r="DB171" s="586">
        <v>0</v>
      </c>
      <c r="DC171" s="586">
        <v>0</v>
      </c>
      <c r="DD171" s="586">
        <v>0</v>
      </c>
      <c r="DE171" s="586">
        <v>0</v>
      </c>
      <c r="DF171" s="586">
        <v>0</v>
      </c>
      <c r="DG171" s="586">
        <v>0</v>
      </c>
      <c r="DH171" s="586">
        <v>0</v>
      </c>
      <c r="DI171" s="586">
        <v>65001</v>
      </c>
      <c r="DJ171" s="586">
        <v>0</v>
      </c>
      <c r="DK171" s="586">
        <v>0</v>
      </c>
      <c r="DL171" s="586">
        <v>0</v>
      </c>
      <c r="DM171" s="586">
        <v>0</v>
      </c>
      <c r="DN171" s="586">
        <v>0</v>
      </c>
      <c r="DO171" s="586">
        <v>0</v>
      </c>
      <c r="DP171" s="586">
        <v>0</v>
      </c>
      <c r="DQ171" s="586">
        <v>0</v>
      </c>
      <c r="DR171" s="587">
        <v>41278</v>
      </c>
      <c r="DS171" s="587">
        <v>1690</v>
      </c>
      <c r="DT171" s="587">
        <v>40935</v>
      </c>
      <c r="DU171" s="587">
        <v>31567.005000000001</v>
      </c>
      <c r="DV171" s="587">
        <v>28832.005000000001</v>
      </c>
      <c r="DW171" s="587">
        <v>434.50749999999999</v>
      </c>
      <c r="DX171" s="587">
        <v>0</v>
      </c>
      <c r="DY171" s="587">
        <v>0</v>
      </c>
      <c r="DZ171" s="587"/>
      <c r="EA171" s="587"/>
      <c r="EB171" s="587"/>
      <c r="EC171" s="587"/>
      <c r="ED171" s="587"/>
      <c r="EE171" s="587"/>
      <c r="EF171" s="587"/>
      <c r="EG171" s="587"/>
      <c r="EH171" s="587"/>
      <c r="EI171" s="587"/>
    </row>
    <row r="172" spans="1:139">
      <c r="A172" s="583" t="s">
        <v>1975</v>
      </c>
      <c r="B172" s="586">
        <v>0</v>
      </c>
      <c r="C172" s="586">
        <v>0</v>
      </c>
      <c r="D172" s="586">
        <v>0</v>
      </c>
      <c r="E172" s="586">
        <v>0</v>
      </c>
      <c r="F172" s="586">
        <v>0</v>
      </c>
      <c r="G172" s="586">
        <v>0</v>
      </c>
      <c r="H172" s="586">
        <v>0</v>
      </c>
      <c r="I172" s="586">
        <v>0</v>
      </c>
      <c r="J172" s="586">
        <v>0</v>
      </c>
      <c r="K172" s="586">
        <v>0</v>
      </c>
      <c r="L172" s="586">
        <v>0</v>
      </c>
      <c r="M172" s="586">
        <v>0</v>
      </c>
      <c r="N172" s="586">
        <v>0</v>
      </c>
      <c r="O172" s="586">
        <v>0</v>
      </c>
      <c r="P172" s="586">
        <v>0</v>
      </c>
      <c r="Q172" s="586">
        <v>0</v>
      </c>
      <c r="R172" s="586">
        <v>0</v>
      </c>
      <c r="S172" s="586">
        <v>0</v>
      </c>
      <c r="T172" s="586">
        <v>0</v>
      </c>
      <c r="U172" s="586">
        <v>0</v>
      </c>
      <c r="V172" s="586">
        <v>0</v>
      </c>
      <c r="W172" s="586">
        <v>0</v>
      </c>
      <c r="X172" s="586">
        <v>0</v>
      </c>
      <c r="Y172" s="586">
        <v>0</v>
      </c>
      <c r="Z172" s="586">
        <v>0</v>
      </c>
      <c r="AA172" s="586">
        <v>0</v>
      </c>
      <c r="AB172" s="586">
        <v>0</v>
      </c>
      <c r="AC172" s="586">
        <v>0</v>
      </c>
      <c r="AD172" s="586">
        <v>0</v>
      </c>
      <c r="AE172" s="586">
        <v>0</v>
      </c>
      <c r="AF172" s="586">
        <v>0</v>
      </c>
      <c r="AG172" s="586">
        <v>0</v>
      </c>
      <c r="AH172" s="586">
        <v>0</v>
      </c>
      <c r="AI172" s="586">
        <v>0</v>
      </c>
      <c r="AJ172" s="586">
        <v>0</v>
      </c>
      <c r="AK172" s="586">
        <v>0</v>
      </c>
      <c r="AL172" s="586">
        <v>0</v>
      </c>
      <c r="AM172" s="586">
        <v>0</v>
      </c>
      <c r="AN172" s="586">
        <v>0</v>
      </c>
      <c r="AO172" s="586">
        <v>31399</v>
      </c>
      <c r="AP172" s="586">
        <v>700</v>
      </c>
      <c r="AQ172" s="586">
        <v>3201</v>
      </c>
      <c r="AR172" s="586">
        <v>130</v>
      </c>
      <c r="AS172" s="586">
        <v>0</v>
      </c>
      <c r="AT172" s="586">
        <v>0</v>
      </c>
      <c r="AU172" s="586">
        <v>180</v>
      </c>
      <c r="AV172" s="586">
        <v>0</v>
      </c>
      <c r="AW172" s="586">
        <v>0</v>
      </c>
      <c r="AX172" s="586">
        <v>75</v>
      </c>
      <c r="AY172" s="586">
        <v>0</v>
      </c>
      <c r="AZ172" s="586">
        <v>0</v>
      </c>
      <c r="BA172" s="586">
        <v>0</v>
      </c>
      <c r="BB172" s="586">
        <v>0</v>
      </c>
      <c r="BC172" s="586">
        <v>0</v>
      </c>
      <c r="BD172" s="586">
        <v>0</v>
      </c>
      <c r="BE172" s="586">
        <v>0</v>
      </c>
      <c r="BF172" s="586">
        <v>0</v>
      </c>
      <c r="BG172" s="586">
        <v>0</v>
      </c>
      <c r="BH172" s="586">
        <v>0</v>
      </c>
      <c r="BI172" s="586">
        <v>0</v>
      </c>
      <c r="BJ172" s="586">
        <v>0</v>
      </c>
      <c r="BK172" s="586">
        <v>0</v>
      </c>
      <c r="BL172" s="586">
        <v>0</v>
      </c>
      <c r="BM172" s="586">
        <v>0</v>
      </c>
      <c r="BN172" s="586">
        <v>0</v>
      </c>
      <c r="BO172" s="586">
        <v>0</v>
      </c>
      <c r="BP172" s="586">
        <v>0</v>
      </c>
      <c r="BQ172" s="586">
        <v>0</v>
      </c>
      <c r="BR172" s="586">
        <v>0</v>
      </c>
      <c r="BS172" s="586">
        <v>0</v>
      </c>
      <c r="BT172" s="586">
        <v>0</v>
      </c>
      <c r="BU172" s="586">
        <v>0</v>
      </c>
      <c r="BV172" s="586">
        <v>0</v>
      </c>
      <c r="BW172" s="586">
        <v>0</v>
      </c>
      <c r="BX172" s="586">
        <v>0</v>
      </c>
      <c r="BY172" s="586">
        <v>0</v>
      </c>
      <c r="BZ172" s="586">
        <v>0</v>
      </c>
      <c r="CA172" s="586">
        <v>0</v>
      </c>
      <c r="CB172" s="586">
        <v>0</v>
      </c>
      <c r="CC172" s="586">
        <v>0</v>
      </c>
      <c r="CD172" s="586">
        <v>0</v>
      </c>
      <c r="CE172" s="586">
        <v>500</v>
      </c>
      <c r="CF172" s="586">
        <v>0</v>
      </c>
      <c r="CG172" s="586">
        <v>0</v>
      </c>
      <c r="CH172" s="586">
        <v>0</v>
      </c>
      <c r="CI172" s="586">
        <v>0</v>
      </c>
      <c r="CJ172" s="586">
        <v>0</v>
      </c>
      <c r="CK172" s="586">
        <v>0</v>
      </c>
      <c r="CL172" s="586">
        <v>0</v>
      </c>
      <c r="CM172" s="586">
        <v>0</v>
      </c>
      <c r="CN172" s="586">
        <v>0</v>
      </c>
      <c r="CO172" s="586">
        <v>0</v>
      </c>
      <c r="CP172" s="586">
        <v>0</v>
      </c>
      <c r="CQ172" s="586">
        <v>0</v>
      </c>
      <c r="CR172" s="586">
        <v>0</v>
      </c>
      <c r="CS172" s="586">
        <v>0</v>
      </c>
      <c r="CT172" s="586">
        <v>4140</v>
      </c>
      <c r="CU172" s="586">
        <v>0</v>
      </c>
      <c r="CV172" s="586">
        <v>0</v>
      </c>
      <c r="CW172" s="586">
        <v>8964</v>
      </c>
      <c r="CX172" s="586">
        <v>0</v>
      </c>
      <c r="CY172" s="586">
        <v>0</v>
      </c>
      <c r="CZ172" s="586">
        <v>0</v>
      </c>
      <c r="DA172" s="586">
        <v>0</v>
      </c>
      <c r="DB172" s="586">
        <v>0</v>
      </c>
      <c r="DC172" s="586">
        <v>0</v>
      </c>
      <c r="DD172" s="586">
        <v>0</v>
      </c>
      <c r="DE172" s="586">
        <v>0</v>
      </c>
      <c r="DF172" s="586">
        <v>0</v>
      </c>
      <c r="DG172" s="586">
        <v>0</v>
      </c>
      <c r="DH172" s="586">
        <v>0</v>
      </c>
      <c r="DI172" s="586">
        <v>472</v>
      </c>
      <c r="DJ172" s="586">
        <v>0</v>
      </c>
      <c r="DK172" s="586">
        <v>0</v>
      </c>
      <c r="DL172" s="586">
        <v>0</v>
      </c>
      <c r="DM172" s="586">
        <v>0</v>
      </c>
      <c r="DN172" s="586">
        <v>0</v>
      </c>
      <c r="DO172" s="586">
        <v>0</v>
      </c>
      <c r="DP172" s="586">
        <v>0</v>
      </c>
      <c r="DQ172" s="586">
        <v>0</v>
      </c>
      <c r="DR172" s="587">
        <v>12814</v>
      </c>
      <c r="DS172" s="587">
        <v>3631</v>
      </c>
      <c r="DT172" s="587">
        <v>6839</v>
      </c>
      <c r="DU172" s="587">
        <v>23276</v>
      </c>
      <c r="DV172" s="587">
        <v>19259</v>
      </c>
      <c r="DW172" s="587">
        <v>36864</v>
      </c>
      <c r="DX172" s="587">
        <v>0</v>
      </c>
      <c r="DY172" s="587">
        <v>4068</v>
      </c>
      <c r="DZ172" s="587"/>
      <c r="EA172" s="587"/>
      <c r="EB172" s="587"/>
      <c r="EC172" s="587"/>
      <c r="ED172" s="587"/>
      <c r="EE172" s="587"/>
      <c r="EF172" s="587"/>
      <c r="EG172" s="587"/>
      <c r="EH172" s="587"/>
      <c r="EI172" s="587"/>
    </row>
    <row r="173" spans="1:139">
      <c r="A173" s="583" t="s">
        <v>2057</v>
      </c>
      <c r="B173" s="586">
        <v>0</v>
      </c>
      <c r="C173" s="586">
        <v>0</v>
      </c>
      <c r="D173" s="586">
        <v>0</v>
      </c>
      <c r="E173" s="586">
        <v>0</v>
      </c>
      <c r="F173" s="586">
        <v>0</v>
      </c>
      <c r="G173" s="586">
        <v>0</v>
      </c>
      <c r="H173" s="586">
        <v>0</v>
      </c>
      <c r="I173" s="586">
        <v>0</v>
      </c>
      <c r="J173" s="586">
        <v>0</v>
      </c>
      <c r="K173" s="586">
        <v>0</v>
      </c>
      <c r="L173" s="586">
        <v>0</v>
      </c>
      <c r="M173" s="586">
        <v>0</v>
      </c>
      <c r="N173" s="586">
        <v>0</v>
      </c>
      <c r="O173" s="586">
        <v>0</v>
      </c>
      <c r="P173" s="586">
        <v>0</v>
      </c>
      <c r="Q173" s="586">
        <v>0</v>
      </c>
      <c r="R173" s="586">
        <v>0</v>
      </c>
      <c r="S173" s="586">
        <v>0</v>
      </c>
      <c r="T173" s="586">
        <v>0</v>
      </c>
      <c r="U173" s="586">
        <v>0</v>
      </c>
      <c r="V173" s="586">
        <v>0</v>
      </c>
      <c r="W173" s="586">
        <v>0</v>
      </c>
      <c r="X173" s="586">
        <v>0</v>
      </c>
      <c r="Y173" s="586">
        <v>0</v>
      </c>
      <c r="Z173" s="586">
        <v>0</v>
      </c>
      <c r="AA173" s="586">
        <v>0</v>
      </c>
      <c r="AB173" s="586">
        <v>0</v>
      </c>
      <c r="AC173" s="586">
        <v>0</v>
      </c>
      <c r="AD173" s="586">
        <v>0</v>
      </c>
      <c r="AE173" s="586">
        <v>0</v>
      </c>
      <c r="AF173" s="586">
        <v>0</v>
      </c>
      <c r="AG173" s="586">
        <v>0</v>
      </c>
      <c r="AH173" s="586">
        <v>0</v>
      </c>
      <c r="AI173" s="586">
        <v>0</v>
      </c>
      <c r="AJ173" s="586">
        <v>0</v>
      </c>
      <c r="AK173" s="586">
        <v>0</v>
      </c>
      <c r="AL173" s="586">
        <v>0</v>
      </c>
      <c r="AM173" s="586">
        <v>0</v>
      </c>
      <c r="AN173" s="586">
        <v>0</v>
      </c>
      <c r="AO173" s="586">
        <v>17913</v>
      </c>
      <c r="AP173" s="586">
        <v>800</v>
      </c>
      <c r="AQ173" s="586">
        <v>0</v>
      </c>
      <c r="AR173" s="586">
        <v>0</v>
      </c>
      <c r="AS173" s="586">
        <v>0</v>
      </c>
      <c r="AT173" s="586">
        <v>0</v>
      </c>
      <c r="AU173" s="586">
        <v>197</v>
      </c>
      <c r="AV173" s="586">
        <v>0</v>
      </c>
      <c r="AW173" s="586">
        <v>0</v>
      </c>
      <c r="AX173" s="586">
        <v>191</v>
      </c>
      <c r="AY173" s="586">
        <v>0</v>
      </c>
      <c r="AZ173" s="586">
        <v>0</v>
      </c>
      <c r="BA173" s="586">
        <v>0</v>
      </c>
      <c r="BB173" s="586">
        <v>0</v>
      </c>
      <c r="BC173" s="586">
        <v>0</v>
      </c>
      <c r="BD173" s="586">
        <v>0</v>
      </c>
      <c r="BE173" s="586">
        <v>0</v>
      </c>
      <c r="BF173" s="586">
        <v>0</v>
      </c>
      <c r="BG173" s="586">
        <v>0</v>
      </c>
      <c r="BH173" s="586">
        <v>0</v>
      </c>
      <c r="BI173" s="586">
        <v>0</v>
      </c>
      <c r="BJ173" s="586">
        <v>0</v>
      </c>
      <c r="BK173" s="586">
        <v>0</v>
      </c>
      <c r="BL173" s="586">
        <v>0</v>
      </c>
      <c r="BM173" s="586">
        <v>0</v>
      </c>
      <c r="BN173" s="586">
        <v>0</v>
      </c>
      <c r="BO173" s="586">
        <v>0</v>
      </c>
      <c r="BP173" s="586">
        <v>0</v>
      </c>
      <c r="BQ173" s="586">
        <v>0</v>
      </c>
      <c r="BR173" s="586">
        <v>0</v>
      </c>
      <c r="BS173" s="586">
        <v>0</v>
      </c>
      <c r="BT173" s="586">
        <v>0</v>
      </c>
      <c r="BU173" s="586">
        <v>0</v>
      </c>
      <c r="BV173" s="586">
        <v>0</v>
      </c>
      <c r="BW173" s="586">
        <v>0</v>
      </c>
      <c r="BX173" s="586">
        <v>0</v>
      </c>
      <c r="BY173" s="586">
        <v>0</v>
      </c>
      <c r="BZ173" s="586">
        <v>0</v>
      </c>
      <c r="CA173" s="586">
        <v>0</v>
      </c>
      <c r="CB173" s="586">
        <v>300</v>
      </c>
      <c r="CC173" s="586">
        <v>0</v>
      </c>
      <c r="CD173" s="586">
        <v>0</v>
      </c>
      <c r="CE173" s="586">
        <v>580</v>
      </c>
      <c r="CF173" s="586">
        <v>0</v>
      </c>
      <c r="CG173" s="586">
        <v>0</v>
      </c>
      <c r="CH173" s="586">
        <v>0</v>
      </c>
      <c r="CI173" s="586">
        <v>0</v>
      </c>
      <c r="CJ173" s="586">
        <v>0</v>
      </c>
      <c r="CK173" s="586">
        <v>0</v>
      </c>
      <c r="CL173" s="586">
        <v>0</v>
      </c>
      <c r="CM173" s="586">
        <v>0</v>
      </c>
      <c r="CN173" s="586">
        <v>800</v>
      </c>
      <c r="CO173" s="586">
        <v>0</v>
      </c>
      <c r="CP173" s="586">
        <v>0</v>
      </c>
      <c r="CQ173" s="586">
        <v>0</v>
      </c>
      <c r="CR173" s="586">
        <v>0</v>
      </c>
      <c r="CS173" s="586">
        <v>0</v>
      </c>
      <c r="CT173" s="586">
        <v>0</v>
      </c>
      <c r="CU173" s="586">
        <v>0</v>
      </c>
      <c r="CV173" s="586">
        <v>0</v>
      </c>
      <c r="CW173" s="586">
        <v>11317</v>
      </c>
      <c r="CX173" s="586">
        <v>0</v>
      </c>
      <c r="CY173" s="586">
        <v>0</v>
      </c>
      <c r="CZ173" s="586">
        <v>270</v>
      </c>
      <c r="DA173" s="586">
        <v>0</v>
      </c>
      <c r="DB173" s="586">
        <v>0</v>
      </c>
      <c r="DC173" s="586">
        <v>0</v>
      </c>
      <c r="DD173" s="586">
        <v>0</v>
      </c>
      <c r="DE173" s="586">
        <v>0</v>
      </c>
      <c r="DF173" s="586">
        <v>0</v>
      </c>
      <c r="DG173" s="586">
        <v>0</v>
      </c>
      <c r="DH173" s="586">
        <v>0</v>
      </c>
      <c r="DI173" s="586">
        <v>116</v>
      </c>
      <c r="DJ173" s="586">
        <v>0</v>
      </c>
      <c r="DK173" s="586">
        <v>0</v>
      </c>
      <c r="DL173" s="586">
        <v>0</v>
      </c>
      <c r="DM173" s="586">
        <v>0</v>
      </c>
      <c r="DN173" s="586">
        <v>0</v>
      </c>
      <c r="DO173" s="586">
        <v>0</v>
      </c>
      <c r="DP173" s="586">
        <v>0</v>
      </c>
      <c r="DQ173" s="586">
        <v>0</v>
      </c>
      <c r="DR173" s="587">
        <v>15501</v>
      </c>
      <c r="DS173" s="587">
        <v>2400</v>
      </c>
      <c r="DT173" s="587">
        <v>5015</v>
      </c>
      <c r="DU173" s="587">
        <v>9568</v>
      </c>
      <c r="DV173" s="587">
        <v>7876</v>
      </c>
      <c r="DW173" s="587">
        <v>21453</v>
      </c>
      <c r="DX173" s="587">
        <v>0</v>
      </c>
      <c r="DY173" s="587">
        <v>0</v>
      </c>
      <c r="DZ173" s="587"/>
      <c r="EA173" s="587"/>
      <c r="EB173" s="587"/>
      <c r="EC173" s="587"/>
      <c r="ED173" s="587"/>
      <c r="EE173" s="587"/>
      <c r="EF173" s="587"/>
      <c r="EG173" s="587"/>
      <c r="EH173" s="587"/>
      <c r="EI173" s="587"/>
    </row>
    <row r="174" spans="1:139">
      <c r="A174" s="583" t="s">
        <v>2337</v>
      </c>
      <c r="B174" s="586">
        <v>0</v>
      </c>
      <c r="C174" s="586">
        <v>0</v>
      </c>
      <c r="D174" s="586">
        <v>0</v>
      </c>
      <c r="E174" s="586">
        <v>0</v>
      </c>
      <c r="F174" s="586">
        <v>0</v>
      </c>
      <c r="G174" s="586">
        <v>0</v>
      </c>
      <c r="H174" s="586">
        <v>0</v>
      </c>
      <c r="I174" s="586">
        <v>0</v>
      </c>
      <c r="J174" s="586">
        <v>0</v>
      </c>
      <c r="K174" s="586">
        <v>0</v>
      </c>
      <c r="L174" s="586">
        <v>0</v>
      </c>
      <c r="M174" s="586">
        <v>0</v>
      </c>
      <c r="N174" s="586">
        <v>0</v>
      </c>
      <c r="O174" s="586">
        <v>0</v>
      </c>
      <c r="P174" s="586">
        <v>0</v>
      </c>
      <c r="Q174" s="586">
        <v>0</v>
      </c>
      <c r="R174" s="586">
        <v>0</v>
      </c>
      <c r="S174" s="586">
        <v>0</v>
      </c>
      <c r="T174" s="586">
        <v>0</v>
      </c>
      <c r="U174" s="586">
        <v>0</v>
      </c>
      <c r="V174" s="586">
        <v>0</v>
      </c>
      <c r="W174" s="586">
        <v>0</v>
      </c>
      <c r="X174" s="586">
        <v>0</v>
      </c>
      <c r="Y174" s="586">
        <v>0</v>
      </c>
      <c r="Z174" s="586">
        <v>0</v>
      </c>
      <c r="AA174" s="586">
        <v>0</v>
      </c>
      <c r="AB174" s="586">
        <v>0</v>
      </c>
      <c r="AC174" s="586">
        <v>0</v>
      </c>
      <c r="AD174" s="586">
        <v>0</v>
      </c>
      <c r="AE174" s="586">
        <v>0</v>
      </c>
      <c r="AF174" s="586">
        <v>0</v>
      </c>
      <c r="AG174" s="586">
        <v>0</v>
      </c>
      <c r="AH174" s="586">
        <v>0</v>
      </c>
      <c r="AI174" s="586">
        <v>0</v>
      </c>
      <c r="AJ174" s="586">
        <v>0</v>
      </c>
      <c r="AK174" s="586">
        <v>0</v>
      </c>
      <c r="AL174" s="586">
        <v>0</v>
      </c>
      <c r="AM174" s="586">
        <v>0</v>
      </c>
      <c r="AN174" s="586">
        <v>0</v>
      </c>
      <c r="AO174" s="586">
        <v>0</v>
      </c>
      <c r="AP174" s="586">
        <v>1200</v>
      </c>
      <c r="AQ174" s="586">
        <v>0</v>
      </c>
      <c r="AR174" s="586">
        <v>0</v>
      </c>
      <c r="AS174" s="586">
        <v>0</v>
      </c>
      <c r="AT174" s="586">
        <v>0</v>
      </c>
      <c r="AU174" s="586">
        <v>270</v>
      </c>
      <c r="AV174" s="586">
        <v>0</v>
      </c>
      <c r="AW174" s="586">
        <v>0</v>
      </c>
      <c r="AX174" s="586">
        <v>519</v>
      </c>
      <c r="AY174" s="586">
        <v>0</v>
      </c>
      <c r="AZ174" s="586">
        <v>0</v>
      </c>
      <c r="BA174" s="586">
        <v>0</v>
      </c>
      <c r="BB174" s="586">
        <v>0</v>
      </c>
      <c r="BC174" s="586">
        <v>0</v>
      </c>
      <c r="BD174" s="586">
        <v>0</v>
      </c>
      <c r="BE174" s="586">
        <v>0</v>
      </c>
      <c r="BF174" s="586">
        <v>0</v>
      </c>
      <c r="BG174" s="586">
        <v>86</v>
      </c>
      <c r="BH174" s="586">
        <v>0</v>
      </c>
      <c r="BI174" s="586">
        <v>0</v>
      </c>
      <c r="BJ174" s="586">
        <v>0</v>
      </c>
      <c r="BK174" s="586">
        <v>0</v>
      </c>
      <c r="BL174" s="586">
        <v>0</v>
      </c>
      <c r="BM174" s="586">
        <v>0</v>
      </c>
      <c r="BN174" s="586">
        <v>0</v>
      </c>
      <c r="BO174" s="586">
        <v>0</v>
      </c>
      <c r="BP174" s="586">
        <v>0</v>
      </c>
      <c r="BQ174" s="586">
        <v>0</v>
      </c>
      <c r="BR174" s="586">
        <v>0</v>
      </c>
      <c r="BS174" s="586">
        <v>0</v>
      </c>
      <c r="BT174" s="586">
        <v>0</v>
      </c>
      <c r="BU174" s="586">
        <v>0</v>
      </c>
      <c r="BV174" s="586">
        <v>0</v>
      </c>
      <c r="BW174" s="586">
        <v>0</v>
      </c>
      <c r="BX174" s="586">
        <v>0</v>
      </c>
      <c r="BY174" s="586">
        <v>0</v>
      </c>
      <c r="BZ174" s="586">
        <v>0</v>
      </c>
      <c r="CA174" s="586">
        <v>0</v>
      </c>
      <c r="CB174" s="586">
        <v>458</v>
      </c>
      <c r="CC174" s="586">
        <v>0</v>
      </c>
      <c r="CD174" s="586">
        <v>0</v>
      </c>
      <c r="CE174" s="586">
        <v>1579.5</v>
      </c>
      <c r="CF174" s="586">
        <v>0</v>
      </c>
      <c r="CG174" s="586">
        <v>0</v>
      </c>
      <c r="CH174" s="586">
        <v>0</v>
      </c>
      <c r="CI174" s="586">
        <v>0</v>
      </c>
      <c r="CJ174" s="586">
        <v>0</v>
      </c>
      <c r="CK174" s="586">
        <v>0</v>
      </c>
      <c r="CL174" s="586">
        <v>0</v>
      </c>
      <c r="CM174" s="586">
        <v>0</v>
      </c>
      <c r="CN174" s="586">
        <v>0</v>
      </c>
      <c r="CO174" s="586">
        <v>0</v>
      </c>
      <c r="CP174" s="586">
        <v>0</v>
      </c>
      <c r="CQ174" s="586">
        <v>0</v>
      </c>
      <c r="CR174" s="586">
        <v>0</v>
      </c>
      <c r="CS174" s="586">
        <v>0</v>
      </c>
      <c r="CT174" s="586">
        <v>0</v>
      </c>
      <c r="CU174" s="586">
        <v>0</v>
      </c>
      <c r="CV174" s="586">
        <v>0</v>
      </c>
      <c r="CW174" s="586">
        <v>0</v>
      </c>
      <c r="CX174" s="586">
        <v>0</v>
      </c>
      <c r="CY174" s="586">
        <v>0</v>
      </c>
      <c r="CZ174" s="586">
        <v>0</v>
      </c>
      <c r="DA174" s="586">
        <v>0</v>
      </c>
      <c r="DB174" s="586">
        <v>0</v>
      </c>
      <c r="DC174" s="586">
        <v>0</v>
      </c>
      <c r="DD174" s="586">
        <v>0</v>
      </c>
      <c r="DE174" s="586">
        <v>0</v>
      </c>
      <c r="DF174" s="586">
        <v>0</v>
      </c>
      <c r="DG174" s="586">
        <v>0</v>
      </c>
      <c r="DH174" s="586">
        <v>0</v>
      </c>
      <c r="DI174" s="586">
        <v>1200.9000000000001</v>
      </c>
      <c r="DJ174" s="586">
        <v>0</v>
      </c>
      <c r="DK174" s="586">
        <v>0</v>
      </c>
      <c r="DL174" s="586">
        <v>1100</v>
      </c>
      <c r="DM174" s="586">
        <v>0</v>
      </c>
      <c r="DN174" s="586">
        <v>0</v>
      </c>
      <c r="DO174" s="586">
        <v>0</v>
      </c>
      <c r="DP174" s="586">
        <v>0</v>
      </c>
      <c r="DQ174" s="586">
        <v>0</v>
      </c>
      <c r="DR174" s="587">
        <v>1526</v>
      </c>
      <c r="DS174" s="587">
        <v>944.7</v>
      </c>
      <c r="DT174" s="587">
        <v>170</v>
      </c>
      <c r="DU174" s="587">
        <v>3772.5</v>
      </c>
      <c r="DV174" s="587">
        <v>2652.5</v>
      </c>
      <c r="DW174" s="587">
        <v>0</v>
      </c>
      <c r="DX174" s="587">
        <v>0</v>
      </c>
      <c r="DY174" s="587">
        <v>0</v>
      </c>
      <c r="DZ174" s="587"/>
      <c r="EA174" s="587"/>
      <c r="EB174" s="587"/>
      <c r="EC174" s="587"/>
      <c r="ED174" s="587"/>
      <c r="EE174" s="587"/>
      <c r="EF174" s="587"/>
      <c r="EG174" s="587"/>
      <c r="EH174" s="587"/>
      <c r="EI174" s="587"/>
    </row>
    <row r="175" spans="1:139">
      <c r="A175" s="583" t="s">
        <v>2576</v>
      </c>
      <c r="B175" s="586">
        <v>0</v>
      </c>
      <c r="C175" s="586">
        <v>0</v>
      </c>
      <c r="D175" s="586">
        <v>0</v>
      </c>
      <c r="E175" s="586">
        <v>0</v>
      </c>
      <c r="F175" s="586">
        <v>0</v>
      </c>
      <c r="G175" s="586">
        <v>0</v>
      </c>
      <c r="H175" s="586">
        <v>0</v>
      </c>
      <c r="I175" s="586">
        <v>0</v>
      </c>
      <c r="J175" s="586">
        <v>0</v>
      </c>
      <c r="K175" s="586">
        <v>0</v>
      </c>
      <c r="L175" s="586">
        <v>0</v>
      </c>
      <c r="M175" s="586">
        <v>0</v>
      </c>
      <c r="N175" s="586">
        <v>0</v>
      </c>
      <c r="O175" s="586">
        <v>0</v>
      </c>
      <c r="P175" s="586">
        <v>0</v>
      </c>
      <c r="Q175" s="586">
        <v>1627</v>
      </c>
      <c r="R175" s="586">
        <v>0</v>
      </c>
      <c r="S175" s="586">
        <v>0</v>
      </c>
      <c r="T175" s="586">
        <v>0</v>
      </c>
      <c r="U175" s="586">
        <v>0</v>
      </c>
      <c r="V175" s="586">
        <v>0</v>
      </c>
      <c r="W175" s="586">
        <v>0</v>
      </c>
      <c r="X175" s="586">
        <v>0</v>
      </c>
      <c r="Y175" s="586">
        <v>0</v>
      </c>
      <c r="Z175" s="586">
        <v>0</v>
      </c>
      <c r="AA175" s="586">
        <v>0</v>
      </c>
      <c r="AB175" s="586">
        <v>0</v>
      </c>
      <c r="AC175" s="586">
        <v>0</v>
      </c>
      <c r="AD175" s="586">
        <v>0</v>
      </c>
      <c r="AE175" s="586">
        <v>0</v>
      </c>
      <c r="AF175" s="586">
        <v>0</v>
      </c>
      <c r="AG175" s="586">
        <v>0</v>
      </c>
      <c r="AH175" s="586">
        <v>0</v>
      </c>
      <c r="AI175" s="586">
        <v>0</v>
      </c>
      <c r="AJ175" s="586">
        <v>0</v>
      </c>
      <c r="AK175" s="586">
        <v>0</v>
      </c>
      <c r="AL175" s="586">
        <v>0</v>
      </c>
      <c r="AM175" s="586">
        <v>0</v>
      </c>
      <c r="AN175" s="586">
        <v>0</v>
      </c>
      <c r="AO175" s="586">
        <v>70609</v>
      </c>
      <c r="AP175" s="586">
        <v>0</v>
      </c>
      <c r="AQ175" s="586">
        <v>0</v>
      </c>
      <c r="AR175" s="586">
        <v>0</v>
      </c>
      <c r="AS175" s="586">
        <v>397</v>
      </c>
      <c r="AT175" s="586">
        <v>0</v>
      </c>
      <c r="AU175" s="586">
        <v>288</v>
      </c>
      <c r="AV175" s="586">
        <v>0</v>
      </c>
      <c r="AW175" s="586">
        <v>0</v>
      </c>
      <c r="AX175" s="586">
        <v>5248</v>
      </c>
      <c r="AY175" s="586">
        <v>133</v>
      </c>
      <c r="AZ175" s="586">
        <v>0</v>
      </c>
      <c r="BA175" s="586">
        <v>25</v>
      </c>
      <c r="BB175" s="586">
        <v>0</v>
      </c>
      <c r="BC175" s="586">
        <v>0</v>
      </c>
      <c r="BD175" s="586">
        <v>0</v>
      </c>
      <c r="BE175" s="586">
        <v>0</v>
      </c>
      <c r="BF175" s="586">
        <v>0</v>
      </c>
      <c r="BG175" s="586">
        <v>974</v>
      </c>
      <c r="BH175" s="586">
        <v>0</v>
      </c>
      <c r="BI175" s="586">
        <v>0</v>
      </c>
      <c r="BJ175" s="586">
        <v>0</v>
      </c>
      <c r="BK175" s="586">
        <v>0</v>
      </c>
      <c r="BL175" s="586">
        <v>0</v>
      </c>
      <c r="BM175" s="586">
        <v>0</v>
      </c>
      <c r="BN175" s="586">
        <v>0</v>
      </c>
      <c r="BO175" s="586">
        <v>0</v>
      </c>
      <c r="BP175" s="586">
        <v>5838</v>
      </c>
      <c r="BQ175" s="586">
        <v>0</v>
      </c>
      <c r="BR175" s="586">
        <v>0</v>
      </c>
      <c r="BS175" s="586">
        <v>0</v>
      </c>
      <c r="BT175" s="586">
        <v>0</v>
      </c>
      <c r="BU175" s="586">
        <v>0</v>
      </c>
      <c r="BV175" s="586">
        <v>0</v>
      </c>
      <c r="BW175" s="586">
        <v>0</v>
      </c>
      <c r="BX175" s="586">
        <v>0</v>
      </c>
      <c r="BY175" s="586">
        <v>0</v>
      </c>
      <c r="BZ175" s="586">
        <v>0</v>
      </c>
      <c r="CA175" s="586">
        <v>0</v>
      </c>
      <c r="CB175" s="586">
        <v>0</v>
      </c>
      <c r="CC175" s="586">
        <v>0</v>
      </c>
      <c r="CD175" s="586">
        <v>0</v>
      </c>
      <c r="CE175" s="586">
        <v>1130</v>
      </c>
      <c r="CF175" s="586">
        <v>0</v>
      </c>
      <c r="CG175" s="586">
        <v>0</v>
      </c>
      <c r="CH175" s="586">
        <v>0</v>
      </c>
      <c r="CI175" s="586">
        <v>0</v>
      </c>
      <c r="CJ175" s="586">
        <v>0</v>
      </c>
      <c r="CK175" s="586">
        <v>0</v>
      </c>
      <c r="CL175" s="586">
        <v>0</v>
      </c>
      <c r="CM175" s="586">
        <v>0</v>
      </c>
      <c r="CN175" s="586">
        <v>0</v>
      </c>
      <c r="CO175" s="586">
        <v>0</v>
      </c>
      <c r="CP175" s="586">
        <v>0</v>
      </c>
      <c r="CQ175" s="586">
        <v>0</v>
      </c>
      <c r="CR175" s="586">
        <v>0</v>
      </c>
      <c r="CS175" s="586">
        <v>0</v>
      </c>
      <c r="CT175" s="586">
        <v>0</v>
      </c>
      <c r="CU175" s="586">
        <v>0</v>
      </c>
      <c r="CV175" s="586">
        <v>0</v>
      </c>
      <c r="CW175" s="586">
        <v>0</v>
      </c>
      <c r="CX175" s="586">
        <v>8125</v>
      </c>
      <c r="CY175" s="586">
        <v>0</v>
      </c>
      <c r="CZ175" s="586">
        <v>1173</v>
      </c>
      <c r="DA175" s="586">
        <v>0</v>
      </c>
      <c r="DB175" s="586">
        <v>0</v>
      </c>
      <c r="DC175" s="586">
        <v>0</v>
      </c>
      <c r="DD175" s="586">
        <v>0</v>
      </c>
      <c r="DE175" s="586">
        <v>0</v>
      </c>
      <c r="DF175" s="586">
        <v>0</v>
      </c>
      <c r="DG175" s="586">
        <v>0</v>
      </c>
      <c r="DH175" s="586">
        <v>0</v>
      </c>
      <c r="DI175" s="586">
        <v>14353</v>
      </c>
      <c r="DJ175" s="586">
        <v>0</v>
      </c>
      <c r="DK175" s="586">
        <v>0</v>
      </c>
      <c r="DL175" s="586">
        <v>10100</v>
      </c>
      <c r="DM175" s="586">
        <v>0</v>
      </c>
      <c r="DN175" s="586">
        <v>0</v>
      </c>
      <c r="DO175" s="586">
        <v>0</v>
      </c>
      <c r="DP175" s="586">
        <v>0</v>
      </c>
      <c r="DQ175" s="586">
        <v>0</v>
      </c>
      <c r="DR175" s="587">
        <v>22241</v>
      </c>
      <c r="DS175" s="587">
        <v>10350</v>
      </c>
      <c r="DT175" s="587">
        <v>6685</v>
      </c>
      <c r="DU175" s="587">
        <v>80744</v>
      </c>
      <c r="DV175" s="587">
        <v>79012</v>
      </c>
      <c r="DW175" s="587">
        <v>80289</v>
      </c>
      <c r="DX175" s="587">
        <v>-118</v>
      </c>
      <c r="DY175" s="587">
        <v>0</v>
      </c>
      <c r="DZ175" s="587"/>
      <c r="EA175" s="587"/>
      <c r="EB175" s="587"/>
      <c r="EC175" s="587"/>
      <c r="ED175" s="587"/>
      <c r="EE175" s="587"/>
      <c r="EF175" s="587"/>
      <c r="EG175" s="587"/>
      <c r="EH175" s="587"/>
      <c r="EI175" s="587"/>
    </row>
    <row r="176" spans="1:139">
      <c r="A176" s="583" t="s">
        <v>2621</v>
      </c>
      <c r="B176" s="586">
        <v>0</v>
      </c>
      <c r="C176" s="586">
        <v>0</v>
      </c>
      <c r="D176" s="586">
        <v>0</v>
      </c>
      <c r="E176" s="586">
        <v>0</v>
      </c>
      <c r="F176" s="586">
        <v>0</v>
      </c>
      <c r="G176" s="586">
        <v>0</v>
      </c>
      <c r="H176" s="586">
        <v>0</v>
      </c>
      <c r="I176" s="586">
        <v>0</v>
      </c>
      <c r="J176" s="586">
        <v>0</v>
      </c>
      <c r="K176" s="586">
        <v>0</v>
      </c>
      <c r="L176" s="586">
        <v>0</v>
      </c>
      <c r="M176" s="586">
        <v>0</v>
      </c>
      <c r="N176" s="586">
        <v>2500</v>
      </c>
      <c r="O176" s="586">
        <v>0</v>
      </c>
      <c r="P176" s="586">
        <v>0</v>
      </c>
      <c r="Q176" s="586">
        <v>0</v>
      </c>
      <c r="R176" s="586">
        <v>0</v>
      </c>
      <c r="S176" s="586">
        <v>0</v>
      </c>
      <c r="T176" s="586">
        <v>0</v>
      </c>
      <c r="U176" s="586">
        <v>0</v>
      </c>
      <c r="V176" s="586">
        <v>0</v>
      </c>
      <c r="W176" s="586">
        <v>0</v>
      </c>
      <c r="X176" s="586">
        <v>0</v>
      </c>
      <c r="Y176" s="586">
        <v>0</v>
      </c>
      <c r="Z176" s="586">
        <v>0</v>
      </c>
      <c r="AA176" s="586">
        <v>0</v>
      </c>
      <c r="AB176" s="586">
        <v>0</v>
      </c>
      <c r="AC176" s="586">
        <v>0</v>
      </c>
      <c r="AD176" s="586">
        <v>0</v>
      </c>
      <c r="AE176" s="586">
        <v>0</v>
      </c>
      <c r="AF176" s="586">
        <v>61</v>
      </c>
      <c r="AG176" s="586">
        <v>0</v>
      </c>
      <c r="AH176" s="586">
        <v>0</v>
      </c>
      <c r="AI176" s="586">
        <v>0</v>
      </c>
      <c r="AJ176" s="586">
        <v>0</v>
      </c>
      <c r="AK176" s="586">
        <v>0</v>
      </c>
      <c r="AL176" s="586">
        <v>0</v>
      </c>
      <c r="AM176" s="586">
        <v>0</v>
      </c>
      <c r="AN176" s="586">
        <v>0</v>
      </c>
      <c r="AO176" s="586">
        <v>24992</v>
      </c>
      <c r="AP176" s="586">
        <v>4268</v>
      </c>
      <c r="AQ176" s="586">
        <v>4450</v>
      </c>
      <c r="AR176" s="586">
        <v>5113</v>
      </c>
      <c r="AS176" s="586">
        <v>0</v>
      </c>
      <c r="AT176" s="586">
        <v>0</v>
      </c>
      <c r="AU176" s="586">
        <v>400</v>
      </c>
      <c r="AV176" s="586">
        <v>0</v>
      </c>
      <c r="AW176" s="586">
        <v>0</v>
      </c>
      <c r="AX176" s="586">
        <v>224</v>
      </c>
      <c r="AY176" s="586">
        <v>0</v>
      </c>
      <c r="AZ176" s="586">
        <v>0</v>
      </c>
      <c r="BA176" s="586">
        <v>0</v>
      </c>
      <c r="BB176" s="586">
        <v>0</v>
      </c>
      <c r="BC176" s="586">
        <v>0</v>
      </c>
      <c r="BD176" s="586">
        <v>0</v>
      </c>
      <c r="BE176" s="586">
        <v>0</v>
      </c>
      <c r="BF176" s="586">
        <v>0</v>
      </c>
      <c r="BG176" s="586">
        <v>0</v>
      </c>
      <c r="BH176" s="586">
        <v>0</v>
      </c>
      <c r="BI176" s="586">
        <v>0</v>
      </c>
      <c r="BJ176" s="586">
        <v>0</v>
      </c>
      <c r="BK176" s="586">
        <v>0</v>
      </c>
      <c r="BL176" s="586">
        <v>0</v>
      </c>
      <c r="BM176" s="586">
        <v>101</v>
      </c>
      <c r="BN176" s="586">
        <v>0</v>
      </c>
      <c r="BO176" s="586">
        <v>0</v>
      </c>
      <c r="BP176" s="586">
        <v>100</v>
      </c>
      <c r="BQ176" s="586">
        <v>0</v>
      </c>
      <c r="BR176" s="586">
        <v>0</v>
      </c>
      <c r="BS176" s="586">
        <v>0</v>
      </c>
      <c r="BT176" s="586">
        <v>0</v>
      </c>
      <c r="BU176" s="586">
        <v>0</v>
      </c>
      <c r="BV176" s="586">
        <v>0</v>
      </c>
      <c r="BW176" s="586">
        <v>0</v>
      </c>
      <c r="BX176" s="586">
        <v>0</v>
      </c>
      <c r="BY176" s="586">
        <v>0</v>
      </c>
      <c r="BZ176" s="586">
        <v>0</v>
      </c>
      <c r="CA176" s="586">
        <v>0</v>
      </c>
      <c r="CB176" s="586">
        <v>0</v>
      </c>
      <c r="CC176" s="586">
        <v>0</v>
      </c>
      <c r="CD176" s="586">
        <v>0</v>
      </c>
      <c r="CE176" s="586">
        <v>275</v>
      </c>
      <c r="CF176" s="586">
        <v>0</v>
      </c>
      <c r="CG176" s="586">
        <v>0</v>
      </c>
      <c r="CH176" s="586">
        <v>0</v>
      </c>
      <c r="CI176" s="586">
        <v>0</v>
      </c>
      <c r="CJ176" s="586">
        <v>0</v>
      </c>
      <c r="CK176" s="586">
        <v>0</v>
      </c>
      <c r="CL176" s="586">
        <v>0</v>
      </c>
      <c r="CM176" s="586">
        <v>0</v>
      </c>
      <c r="CN176" s="586">
        <v>160</v>
      </c>
      <c r="CO176" s="586">
        <v>0</v>
      </c>
      <c r="CP176" s="586">
        <v>0</v>
      </c>
      <c r="CQ176" s="586">
        <v>0</v>
      </c>
      <c r="CR176" s="586">
        <v>0</v>
      </c>
      <c r="CS176" s="586">
        <v>0</v>
      </c>
      <c r="CT176" s="586">
        <v>0</v>
      </c>
      <c r="CU176" s="586">
        <v>0</v>
      </c>
      <c r="CV176" s="586">
        <v>0</v>
      </c>
      <c r="CW176" s="586">
        <v>0</v>
      </c>
      <c r="CX176" s="586">
        <v>0</v>
      </c>
      <c r="CY176" s="586">
        <v>0</v>
      </c>
      <c r="CZ176" s="586">
        <v>0</v>
      </c>
      <c r="DA176" s="586">
        <v>0</v>
      </c>
      <c r="DB176" s="586">
        <v>0</v>
      </c>
      <c r="DC176" s="586">
        <v>0</v>
      </c>
      <c r="DD176" s="586">
        <v>0</v>
      </c>
      <c r="DE176" s="586">
        <v>0</v>
      </c>
      <c r="DF176" s="586">
        <v>0</v>
      </c>
      <c r="DG176" s="586">
        <v>0</v>
      </c>
      <c r="DH176" s="586">
        <v>0</v>
      </c>
      <c r="DI176" s="586">
        <v>15929</v>
      </c>
      <c r="DJ176" s="586">
        <v>0</v>
      </c>
      <c r="DK176" s="586">
        <v>10</v>
      </c>
      <c r="DL176" s="586">
        <v>0</v>
      </c>
      <c r="DM176" s="586">
        <v>0</v>
      </c>
      <c r="DN176" s="586">
        <v>0</v>
      </c>
      <c r="DO176" s="586">
        <v>3610</v>
      </c>
      <c r="DP176" s="586">
        <v>0</v>
      </c>
      <c r="DQ176" s="586">
        <v>0</v>
      </c>
      <c r="DR176" s="587">
        <v>12739</v>
      </c>
      <c r="DS176" s="587">
        <v>3404</v>
      </c>
      <c r="DT176" s="587">
        <v>9730</v>
      </c>
      <c r="DU176" s="587">
        <v>31861</v>
      </c>
      <c r="DV176" s="587">
        <v>26101</v>
      </c>
      <c r="DW176" s="587">
        <v>-5040</v>
      </c>
      <c r="DX176" s="587">
        <v>-201</v>
      </c>
      <c r="DY176" s="587">
        <v>-12785</v>
      </c>
      <c r="DZ176" s="587"/>
      <c r="EA176" s="587"/>
      <c r="EB176" s="587"/>
      <c r="EC176" s="587"/>
      <c r="ED176" s="587"/>
      <c r="EE176" s="587"/>
      <c r="EF176" s="587"/>
      <c r="EG176" s="587"/>
      <c r="EH176" s="587"/>
      <c r="EI176" s="587"/>
    </row>
    <row r="177" spans="1:139">
      <c r="A177" s="583" t="s">
        <v>2792</v>
      </c>
      <c r="B177" s="586">
        <v>0</v>
      </c>
      <c r="C177" s="586">
        <v>0</v>
      </c>
      <c r="D177" s="586">
        <v>0</v>
      </c>
      <c r="E177" s="586">
        <v>0</v>
      </c>
      <c r="F177" s="586">
        <v>0</v>
      </c>
      <c r="G177" s="586">
        <v>0</v>
      </c>
      <c r="H177" s="586">
        <v>0</v>
      </c>
      <c r="I177" s="586">
        <v>0</v>
      </c>
      <c r="J177" s="586">
        <v>0</v>
      </c>
      <c r="K177" s="586">
        <v>0</v>
      </c>
      <c r="L177" s="586">
        <v>0</v>
      </c>
      <c r="M177" s="586">
        <v>0</v>
      </c>
      <c r="N177" s="586">
        <v>0</v>
      </c>
      <c r="O177" s="586">
        <v>0</v>
      </c>
      <c r="P177" s="586">
        <v>0</v>
      </c>
      <c r="Q177" s="586">
        <v>18</v>
      </c>
      <c r="R177" s="586">
        <v>0</v>
      </c>
      <c r="S177" s="586">
        <v>0</v>
      </c>
      <c r="T177" s="586">
        <v>0</v>
      </c>
      <c r="U177" s="586">
        <v>0</v>
      </c>
      <c r="V177" s="586">
        <v>0</v>
      </c>
      <c r="W177" s="586">
        <v>0</v>
      </c>
      <c r="X177" s="586">
        <v>0</v>
      </c>
      <c r="Y177" s="586">
        <v>0</v>
      </c>
      <c r="Z177" s="586">
        <v>0</v>
      </c>
      <c r="AA177" s="586">
        <v>0</v>
      </c>
      <c r="AB177" s="586">
        <v>0</v>
      </c>
      <c r="AC177" s="586">
        <v>0</v>
      </c>
      <c r="AD177" s="586">
        <v>0</v>
      </c>
      <c r="AE177" s="586">
        <v>0</v>
      </c>
      <c r="AF177" s="586">
        <v>0</v>
      </c>
      <c r="AG177" s="586">
        <v>0</v>
      </c>
      <c r="AH177" s="586">
        <v>0</v>
      </c>
      <c r="AI177" s="586">
        <v>0</v>
      </c>
      <c r="AJ177" s="586">
        <v>0</v>
      </c>
      <c r="AK177" s="586">
        <v>0</v>
      </c>
      <c r="AL177" s="586">
        <v>0</v>
      </c>
      <c r="AM177" s="586">
        <v>0</v>
      </c>
      <c r="AN177" s="586">
        <v>0</v>
      </c>
      <c r="AO177" s="586">
        <v>0</v>
      </c>
      <c r="AP177" s="586">
        <v>1609</v>
      </c>
      <c r="AQ177" s="586">
        <v>50</v>
      </c>
      <c r="AR177" s="586">
        <v>0</v>
      </c>
      <c r="AS177" s="586">
        <v>0</v>
      </c>
      <c r="AT177" s="586">
        <v>0</v>
      </c>
      <c r="AU177" s="586">
        <v>3768</v>
      </c>
      <c r="AV177" s="586">
        <v>0</v>
      </c>
      <c r="AW177" s="586">
        <v>119</v>
      </c>
      <c r="AX177" s="586">
        <v>2150</v>
      </c>
      <c r="AY177" s="586">
        <v>0</v>
      </c>
      <c r="AZ177" s="586">
        <v>0</v>
      </c>
      <c r="BA177" s="586">
        <v>70</v>
      </c>
      <c r="BB177" s="586">
        <v>0</v>
      </c>
      <c r="BC177" s="586">
        <v>0</v>
      </c>
      <c r="BD177" s="586">
        <v>0</v>
      </c>
      <c r="BE177" s="586">
        <v>0</v>
      </c>
      <c r="BF177" s="586">
        <v>0</v>
      </c>
      <c r="BG177" s="586">
        <v>200</v>
      </c>
      <c r="BH177" s="586">
        <v>0</v>
      </c>
      <c r="BI177" s="586">
        <v>0</v>
      </c>
      <c r="BJ177" s="586">
        <v>0</v>
      </c>
      <c r="BK177" s="586">
        <v>0</v>
      </c>
      <c r="BL177" s="586">
        <v>0</v>
      </c>
      <c r="BM177" s="586">
        <v>0</v>
      </c>
      <c r="BN177" s="586">
        <v>0</v>
      </c>
      <c r="BO177" s="586">
        <v>0</v>
      </c>
      <c r="BP177" s="586">
        <v>180</v>
      </c>
      <c r="BQ177" s="586">
        <v>0</v>
      </c>
      <c r="BR177" s="586">
        <v>0</v>
      </c>
      <c r="BS177" s="586">
        <v>0</v>
      </c>
      <c r="BT177" s="586">
        <v>0</v>
      </c>
      <c r="BU177" s="586">
        <v>0</v>
      </c>
      <c r="BV177" s="586">
        <v>0</v>
      </c>
      <c r="BW177" s="586">
        <v>0</v>
      </c>
      <c r="BX177" s="586">
        <v>0</v>
      </c>
      <c r="BY177" s="586">
        <v>0</v>
      </c>
      <c r="BZ177" s="586">
        <v>0</v>
      </c>
      <c r="CA177" s="586">
        <v>0</v>
      </c>
      <c r="CB177" s="586">
        <v>330</v>
      </c>
      <c r="CC177" s="586">
        <v>0</v>
      </c>
      <c r="CD177" s="586">
        <v>0</v>
      </c>
      <c r="CE177" s="586">
        <v>236</v>
      </c>
      <c r="CF177" s="586">
        <v>0</v>
      </c>
      <c r="CG177" s="586">
        <v>0</v>
      </c>
      <c r="CH177" s="586">
        <v>0</v>
      </c>
      <c r="CI177" s="586">
        <v>0</v>
      </c>
      <c r="CJ177" s="586">
        <v>0</v>
      </c>
      <c r="CK177" s="586">
        <v>0</v>
      </c>
      <c r="CL177" s="586">
        <v>0</v>
      </c>
      <c r="CM177" s="586">
        <v>0</v>
      </c>
      <c r="CN177" s="586">
        <v>1710</v>
      </c>
      <c r="CO177" s="586">
        <v>0</v>
      </c>
      <c r="CP177" s="586">
        <v>0</v>
      </c>
      <c r="CQ177" s="586">
        <v>0</v>
      </c>
      <c r="CR177" s="586">
        <v>0</v>
      </c>
      <c r="CS177" s="586">
        <v>0</v>
      </c>
      <c r="CT177" s="586">
        <v>0</v>
      </c>
      <c r="CU177" s="586">
        <v>0</v>
      </c>
      <c r="CV177" s="586">
        <v>0</v>
      </c>
      <c r="CW177" s="586">
        <v>0</v>
      </c>
      <c r="CX177" s="586">
        <v>0</v>
      </c>
      <c r="CY177" s="586">
        <v>0</v>
      </c>
      <c r="CZ177" s="586">
        <v>0</v>
      </c>
      <c r="DA177" s="586">
        <v>0</v>
      </c>
      <c r="DB177" s="586">
        <v>0</v>
      </c>
      <c r="DC177" s="586">
        <v>0</v>
      </c>
      <c r="DD177" s="586">
        <v>0</v>
      </c>
      <c r="DE177" s="586">
        <v>0</v>
      </c>
      <c r="DF177" s="586">
        <v>0</v>
      </c>
      <c r="DG177" s="586">
        <v>0</v>
      </c>
      <c r="DH177" s="586">
        <v>0</v>
      </c>
      <c r="DI177" s="586">
        <v>768</v>
      </c>
      <c r="DJ177" s="586">
        <v>0</v>
      </c>
      <c r="DK177" s="586">
        <v>0</v>
      </c>
      <c r="DL177" s="586">
        <v>412</v>
      </c>
      <c r="DM177" s="586">
        <v>0</v>
      </c>
      <c r="DN177" s="586">
        <v>0</v>
      </c>
      <c r="DO177" s="586">
        <v>0</v>
      </c>
      <c r="DP177" s="586">
        <v>0</v>
      </c>
      <c r="DQ177" s="586">
        <v>0</v>
      </c>
      <c r="DR177" s="587">
        <v>1747</v>
      </c>
      <c r="DS177" s="587">
        <v>3410</v>
      </c>
      <c r="DT177" s="587">
        <v>6294</v>
      </c>
      <c r="DU177" s="587">
        <v>0</v>
      </c>
      <c r="DV177" s="587">
        <v>-1640</v>
      </c>
      <c r="DW177" s="587">
        <v>0</v>
      </c>
      <c r="DX177" s="587">
        <v>0</v>
      </c>
      <c r="DY177" s="587">
        <v>0</v>
      </c>
      <c r="DZ177" s="587"/>
      <c r="EA177" s="587"/>
      <c r="EB177" s="587"/>
      <c r="EC177" s="587"/>
      <c r="ED177" s="587"/>
      <c r="EE177" s="587"/>
      <c r="EF177" s="587"/>
      <c r="EG177" s="587"/>
      <c r="EH177" s="587"/>
      <c r="EI177" s="587"/>
    </row>
    <row r="178" spans="1:139">
      <c r="A178" s="583" t="s">
        <v>2116</v>
      </c>
      <c r="B178" s="586">
        <v>0</v>
      </c>
      <c r="C178" s="586">
        <v>0</v>
      </c>
      <c r="D178" s="586">
        <v>0</v>
      </c>
      <c r="E178" s="586">
        <v>0</v>
      </c>
      <c r="F178" s="586">
        <v>0</v>
      </c>
      <c r="G178" s="586">
        <v>0</v>
      </c>
      <c r="H178" s="586">
        <v>0</v>
      </c>
      <c r="I178" s="586">
        <v>0</v>
      </c>
      <c r="J178" s="586">
        <v>0</v>
      </c>
      <c r="K178" s="586">
        <v>0</v>
      </c>
      <c r="L178" s="586">
        <v>0</v>
      </c>
      <c r="M178" s="586">
        <v>0</v>
      </c>
      <c r="N178" s="586">
        <v>0</v>
      </c>
      <c r="O178" s="586">
        <v>0</v>
      </c>
      <c r="P178" s="586">
        <v>0</v>
      </c>
      <c r="Q178" s="586">
        <v>0</v>
      </c>
      <c r="R178" s="586">
        <v>0</v>
      </c>
      <c r="S178" s="586">
        <v>0</v>
      </c>
      <c r="T178" s="586">
        <v>0</v>
      </c>
      <c r="U178" s="586">
        <v>0</v>
      </c>
      <c r="V178" s="586">
        <v>0</v>
      </c>
      <c r="W178" s="586">
        <v>0</v>
      </c>
      <c r="X178" s="586">
        <v>0</v>
      </c>
      <c r="Y178" s="586">
        <v>0</v>
      </c>
      <c r="Z178" s="586">
        <v>0</v>
      </c>
      <c r="AA178" s="586">
        <v>0</v>
      </c>
      <c r="AB178" s="586">
        <v>0</v>
      </c>
      <c r="AC178" s="586">
        <v>0</v>
      </c>
      <c r="AD178" s="586">
        <v>0</v>
      </c>
      <c r="AE178" s="586">
        <v>0</v>
      </c>
      <c r="AF178" s="586">
        <v>0</v>
      </c>
      <c r="AG178" s="586">
        <v>0</v>
      </c>
      <c r="AH178" s="586">
        <v>0</v>
      </c>
      <c r="AI178" s="586">
        <v>0</v>
      </c>
      <c r="AJ178" s="586">
        <v>0</v>
      </c>
      <c r="AK178" s="586">
        <v>0</v>
      </c>
      <c r="AL178" s="586">
        <v>0</v>
      </c>
      <c r="AM178" s="586">
        <v>0</v>
      </c>
      <c r="AN178" s="586">
        <v>0</v>
      </c>
      <c r="AO178" s="586">
        <v>325</v>
      </c>
      <c r="AP178" s="586">
        <v>3273</v>
      </c>
      <c r="AQ178" s="586">
        <v>0</v>
      </c>
      <c r="AR178" s="586">
        <v>149</v>
      </c>
      <c r="AS178" s="586">
        <v>0</v>
      </c>
      <c r="AT178" s="586">
        <v>106.5</v>
      </c>
      <c r="AU178" s="586">
        <v>1126</v>
      </c>
      <c r="AV178" s="586">
        <v>0</v>
      </c>
      <c r="AW178" s="586">
        <v>0</v>
      </c>
      <c r="AX178" s="586">
        <v>121</v>
      </c>
      <c r="AY178" s="586">
        <v>0</v>
      </c>
      <c r="AZ178" s="586">
        <v>0</v>
      </c>
      <c r="BA178" s="586">
        <v>0</v>
      </c>
      <c r="BB178" s="586">
        <v>0</v>
      </c>
      <c r="BC178" s="586">
        <v>0</v>
      </c>
      <c r="BD178" s="586">
        <v>0</v>
      </c>
      <c r="BE178" s="586">
        <v>0</v>
      </c>
      <c r="BF178" s="586">
        <v>0</v>
      </c>
      <c r="BG178" s="586">
        <v>0</v>
      </c>
      <c r="BH178" s="586">
        <v>0</v>
      </c>
      <c r="BI178" s="586">
        <v>0</v>
      </c>
      <c r="BJ178" s="586">
        <v>0</v>
      </c>
      <c r="BK178" s="586">
        <v>0</v>
      </c>
      <c r="BL178" s="586">
        <v>0</v>
      </c>
      <c r="BM178" s="586">
        <v>0</v>
      </c>
      <c r="BN178" s="586">
        <v>0</v>
      </c>
      <c r="BO178" s="586">
        <v>0</v>
      </c>
      <c r="BP178" s="586">
        <v>0</v>
      </c>
      <c r="BQ178" s="586">
        <v>0</v>
      </c>
      <c r="BR178" s="586">
        <v>0</v>
      </c>
      <c r="BS178" s="586">
        <v>0</v>
      </c>
      <c r="BT178" s="586">
        <v>0</v>
      </c>
      <c r="BU178" s="586">
        <v>0</v>
      </c>
      <c r="BV178" s="586">
        <v>0</v>
      </c>
      <c r="BW178" s="586">
        <v>0</v>
      </c>
      <c r="BX178" s="586">
        <v>0</v>
      </c>
      <c r="BY178" s="586">
        <v>0</v>
      </c>
      <c r="BZ178" s="586">
        <v>0</v>
      </c>
      <c r="CA178" s="586">
        <v>0</v>
      </c>
      <c r="CB178" s="586">
        <v>90</v>
      </c>
      <c r="CC178" s="586">
        <v>0</v>
      </c>
      <c r="CD178" s="586">
        <v>0</v>
      </c>
      <c r="CE178" s="586">
        <v>5000</v>
      </c>
      <c r="CF178" s="586">
        <v>0</v>
      </c>
      <c r="CG178" s="586">
        <v>0</v>
      </c>
      <c r="CH178" s="586">
        <v>0</v>
      </c>
      <c r="CI178" s="586">
        <v>0</v>
      </c>
      <c r="CJ178" s="586">
        <v>0</v>
      </c>
      <c r="CK178" s="586">
        <v>0</v>
      </c>
      <c r="CL178" s="586">
        <v>0</v>
      </c>
      <c r="CM178" s="586">
        <v>0</v>
      </c>
      <c r="CN178" s="586">
        <v>0</v>
      </c>
      <c r="CO178" s="586">
        <v>0</v>
      </c>
      <c r="CP178" s="586">
        <v>0</v>
      </c>
      <c r="CQ178" s="586">
        <v>0</v>
      </c>
      <c r="CR178" s="586">
        <v>0</v>
      </c>
      <c r="CS178" s="586">
        <v>0</v>
      </c>
      <c r="CT178" s="586">
        <v>250</v>
      </c>
      <c r="CU178" s="586">
        <v>0</v>
      </c>
      <c r="CV178" s="586">
        <v>0</v>
      </c>
      <c r="CW178" s="586">
        <v>39</v>
      </c>
      <c r="CX178" s="586">
        <v>0</v>
      </c>
      <c r="CY178" s="586">
        <v>0</v>
      </c>
      <c r="CZ178" s="586">
        <v>0</v>
      </c>
      <c r="DA178" s="586">
        <v>0</v>
      </c>
      <c r="DB178" s="586">
        <v>0</v>
      </c>
      <c r="DC178" s="586">
        <v>0</v>
      </c>
      <c r="DD178" s="586">
        <v>0</v>
      </c>
      <c r="DE178" s="586">
        <v>0</v>
      </c>
      <c r="DF178" s="586">
        <v>0</v>
      </c>
      <c r="DG178" s="586">
        <v>0</v>
      </c>
      <c r="DH178" s="586">
        <v>0</v>
      </c>
      <c r="DI178" s="586">
        <v>0</v>
      </c>
      <c r="DJ178" s="586">
        <v>0</v>
      </c>
      <c r="DK178" s="586">
        <v>5146</v>
      </c>
      <c r="DL178" s="586">
        <v>1274</v>
      </c>
      <c r="DM178" s="586">
        <v>0</v>
      </c>
      <c r="DN178" s="586">
        <v>0</v>
      </c>
      <c r="DO178" s="586">
        <v>0</v>
      </c>
      <c r="DP178" s="586">
        <v>0</v>
      </c>
      <c r="DQ178" s="586">
        <v>0</v>
      </c>
      <c r="DR178" s="587">
        <v>5071</v>
      </c>
      <c r="DS178" s="587">
        <v>5146</v>
      </c>
      <c r="DT178" s="587">
        <v>0</v>
      </c>
      <c r="DU178" s="587">
        <v>1430</v>
      </c>
      <c r="DV178" s="587">
        <v>-3249</v>
      </c>
      <c r="DW178" s="587">
        <v>14000</v>
      </c>
      <c r="DX178" s="587">
        <v>0</v>
      </c>
      <c r="DY178" s="587">
        <v>8830</v>
      </c>
      <c r="DZ178" s="587"/>
      <c r="EA178" s="587"/>
      <c r="EB178" s="587"/>
      <c r="EC178" s="587"/>
      <c r="ED178" s="587"/>
      <c r="EE178" s="587"/>
      <c r="EF178" s="587"/>
      <c r="EG178" s="587"/>
      <c r="EH178" s="587"/>
      <c r="EI178" s="587"/>
    </row>
    <row r="179" spans="1:139">
      <c r="A179" s="583" t="s">
        <v>2726</v>
      </c>
      <c r="B179" s="586">
        <v>0</v>
      </c>
      <c r="C179" s="586">
        <v>0</v>
      </c>
      <c r="D179" s="586">
        <v>0</v>
      </c>
      <c r="E179" s="586">
        <v>0</v>
      </c>
      <c r="F179" s="586">
        <v>0</v>
      </c>
      <c r="G179" s="586">
        <v>0</v>
      </c>
      <c r="H179" s="586">
        <v>0</v>
      </c>
      <c r="I179" s="586">
        <v>0</v>
      </c>
      <c r="J179" s="586">
        <v>0</v>
      </c>
      <c r="K179" s="586">
        <v>0</v>
      </c>
      <c r="L179" s="586">
        <v>0</v>
      </c>
      <c r="M179" s="586">
        <v>0</v>
      </c>
      <c r="N179" s="586">
        <v>0</v>
      </c>
      <c r="O179" s="586">
        <v>0</v>
      </c>
      <c r="P179" s="586">
        <v>0</v>
      </c>
      <c r="Q179" s="586">
        <v>139</v>
      </c>
      <c r="R179" s="586">
        <v>0</v>
      </c>
      <c r="S179" s="586">
        <v>0</v>
      </c>
      <c r="T179" s="586">
        <v>0</v>
      </c>
      <c r="U179" s="586">
        <v>0</v>
      </c>
      <c r="V179" s="586">
        <v>0</v>
      </c>
      <c r="W179" s="586">
        <v>653</v>
      </c>
      <c r="X179" s="586">
        <v>0</v>
      </c>
      <c r="Y179" s="586">
        <v>0</v>
      </c>
      <c r="Z179" s="586">
        <v>0</v>
      </c>
      <c r="AA179" s="586">
        <v>0</v>
      </c>
      <c r="AB179" s="586">
        <v>0</v>
      </c>
      <c r="AC179" s="586">
        <v>0</v>
      </c>
      <c r="AD179" s="586">
        <v>0</v>
      </c>
      <c r="AE179" s="586">
        <v>0</v>
      </c>
      <c r="AF179" s="586">
        <v>300</v>
      </c>
      <c r="AG179" s="586">
        <v>0</v>
      </c>
      <c r="AH179" s="586">
        <v>0</v>
      </c>
      <c r="AI179" s="586">
        <v>0</v>
      </c>
      <c r="AJ179" s="586">
        <v>0</v>
      </c>
      <c r="AK179" s="586">
        <v>0</v>
      </c>
      <c r="AL179" s="586">
        <v>0</v>
      </c>
      <c r="AM179" s="586">
        <v>0</v>
      </c>
      <c r="AN179" s="586">
        <v>0</v>
      </c>
      <c r="AO179" s="586">
        <v>146192.13303</v>
      </c>
      <c r="AP179" s="586">
        <v>19901</v>
      </c>
      <c r="AQ179" s="586">
        <v>4474</v>
      </c>
      <c r="AR179" s="586">
        <v>0</v>
      </c>
      <c r="AS179" s="586">
        <v>0</v>
      </c>
      <c r="AT179" s="586">
        <v>0</v>
      </c>
      <c r="AU179" s="586">
        <v>2013.681</v>
      </c>
      <c r="AV179" s="586">
        <v>0</v>
      </c>
      <c r="AW179" s="586">
        <v>0</v>
      </c>
      <c r="AX179" s="586">
        <v>0</v>
      </c>
      <c r="AY179" s="586">
        <v>0</v>
      </c>
      <c r="AZ179" s="586">
        <v>0</v>
      </c>
      <c r="BA179" s="586">
        <v>0</v>
      </c>
      <c r="BB179" s="586">
        <v>0</v>
      </c>
      <c r="BC179" s="586">
        <v>0</v>
      </c>
      <c r="BD179" s="586">
        <v>0</v>
      </c>
      <c r="BE179" s="586">
        <v>0</v>
      </c>
      <c r="BF179" s="586">
        <v>0</v>
      </c>
      <c r="BG179" s="586">
        <v>1323</v>
      </c>
      <c r="BH179" s="586">
        <v>0</v>
      </c>
      <c r="BI179" s="586">
        <v>0</v>
      </c>
      <c r="BJ179" s="586">
        <v>0</v>
      </c>
      <c r="BK179" s="586">
        <v>0</v>
      </c>
      <c r="BL179" s="586">
        <v>0</v>
      </c>
      <c r="BM179" s="586">
        <v>0</v>
      </c>
      <c r="BN179" s="586">
        <v>0</v>
      </c>
      <c r="BO179" s="586">
        <v>0</v>
      </c>
      <c r="BP179" s="586">
        <v>250</v>
      </c>
      <c r="BQ179" s="586">
        <v>0</v>
      </c>
      <c r="BR179" s="586">
        <v>0</v>
      </c>
      <c r="BS179" s="586">
        <v>0</v>
      </c>
      <c r="BT179" s="586">
        <v>0</v>
      </c>
      <c r="BU179" s="586">
        <v>0</v>
      </c>
      <c r="BV179" s="586">
        <v>0</v>
      </c>
      <c r="BW179" s="586">
        <v>0</v>
      </c>
      <c r="BX179" s="586">
        <v>0</v>
      </c>
      <c r="BY179" s="586">
        <v>0</v>
      </c>
      <c r="BZ179" s="586">
        <v>0</v>
      </c>
      <c r="CA179" s="586">
        <v>0</v>
      </c>
      <c r="CB179" s="586">
        <v>0</v>
      </c>
      <c r="CC179" s="586">
        <v>0</v>
      </c>
      <c r="CD179" s="586">
        <v>0</v>
      </c>
      <c r="CE179" s="586">
        <v>0</v>
      </c>
      <c r="CF179" s="586">
        <v>0</v>
      </c>
      <c r="CG179" s="586">
        <v>0</v>
      </c>
      <c r="CH179" s="586">
        <v>0</v>
      </c>
      <c r="CI179" s="586">
        <v>0</v>
      </c>
      <c r="CJ179" s="586">
        <v>0</v>
      </c>
      <c r="CK179" s="586">
        <v>0</v>
      </c>
      <c r="CL179" s="586">
        <v>0</v>
      </c>
      <c r="CM179" s="586">
        <v>0</v>
      </c>
      <c r="CN179" s="586">
        <v>0</v>
      </c>
      <c r="CO179" s="586">
        <v>0</v>
      </c>
      <c r="CP179" s="586">
        <v>0</v>
      </c>
      <c r="CQ179" s="586">
        <v>0</v>
      </c>
      <c r="CR179" s="586">
        <v>0</v>
      </c>
      <c r="CS179" s="586">
        <v>0</v>
      </c>
      <c r="CT179" s="586">
        <v>0</v>
      </c>
      <c r="CU179" s="586">
        <v>0</v>
      </c>
      <c r="CV179" s="586">
        <v>0</v>
      </c>
      <c r="CW179" s="586">
        <v>0</v>
      </c>
      <c r="CX179" s="586">
        <v>0</v>
      </c>
      <c r="CY179" s="586">
        <v>0</v>
      </c>
      <c r="CZ179" s="586">
        <v>0</v>
      </c>
      <c r="DA179" s="586">
        <v>0</v>
      </c>
      <c r="DB179" s="586">
        <v>0</v>
      </c>
      <c r="DC179" s="586">
        <v>0</v>
      </c>
      <c r="DD179" s="586">
        <v>0</v>
      </c>
      <c r="DE179" s="586">
        <v>0</v>
      </c>
      <c r="DF179" s="586">
        <v>0</v>
      </c>
      <c r="DG179" s="586">
        <v>0</v>
      </c>
      <c r="DH179" s="586">
        <v>0</v>
      </c>
      <c r="DI179" s="586">
        <v>12058.2</v>
      </c>
      <c r="DJ179" s="586">
        <v>0</v>
      </c>
      <c r="DK179" s="586">
        <v>0</v>
      </c>
      <c r="DL179" s="586">
        <v>14297.505999999999</v>
      </c>
      <c r="DM179" s="586">
        <v>0</v>
      </c>
      <c r="DN179" s="586">
        <v>0</v>
      </c>
      <c r="DO179" s="586">
        <v>0</v>
      </c>
      <c r="DP179" s="586">
        <v>0</v>
      </c>
      <c r="DQ179" s="586">
        <v>0</v>
      </c>
      <c r="DR179" s="587">
        <v>8088</v>
      </c>
      <c r="DS179" s="587">
        <v>3211</v>
      </c>
      <c r="DT179" s="587">
        <v>14618</v>
      </c>
      <c r="DU179" s="587">
        <v>171211</v>
      </c>
      <c r="DV179" s="587">
        <v>170551</v>
      </c>
      <c r="DW179" s="587">
        <v>176000</v>
      </c>
      <c r="DX179" s="587">
        <v>0</v>
      </c>
      <c r="DY179" s="587">
        <v>-3035</v>
      </c>
      <c r="DZ179" s="587"/>
      <c r="EA179" s="587"/>
      <c r="EB179" s="587"/>
      <c r="EC179" s="587"/>
      <c r="ED179" s="587"/>
      <c r="EE179" s="587"/>
      <c r="EF179" s="587"/>
      <c r="EG179" s="587"/>
      <c r="EH179" s="587"/>
      <c r="EI179" s="587"/>
    </row>
    <row r="180" spans="1:139">
      <c r="A180" s="583" t="s">
        <v>2855</v>
      </c>
      <c r="B180" s="586">
        <v>0</v>
      </c>
      <c r="C180" s="586">
        <v>0</v>
      </c>
      <c r="D180" s="586">
        <v>0</v>
      </c>
      <c r="E180" s="586">
        <v>0</v>
      </c>
      <c r="F180" s="586">
        <v>0</v>
      </c>
      <c r="G180" s="586">
        <v>0</v>
      </c>
      <c r="H180" s="586">
        <v>0</v>
      </c>
      <c r="I180" s="586">
        <v>0</v>
      </c>
      <c r="J180" s="586">
        <v>0</v>
      </c>
      <c r="K180" s="586">
        <v>0</v>
      </c>
      <c r="L180" s="586">
        <v>0</v>
      </c>
      <c r="M180" s="586">
        <v>0</v>
      </c>
      <c r="N180" s="586">
        <v>0</v>
      </c>
      <c r="O180" s="586">
        <v>3200</v>
      </c>
      <c r="P180" s="586">
        <v>0</v>
      </c>
      <c r="Q180" s="586">
        <v>463</v>
      </c>
      <c r="R180" s="586">
        <v>0</v>
      </c>
      <c r="S180" s="586">
        <v>0</v>
      </c>
      <c r="T180" s="586">
        <v>0</v>
      </c>
      <c r="U180" s="586">
        <v>0</v>
      </c>
      <c r="V180" s="586">
        <v>0</v>
      </c>
      <c r="W180" s="586">
        <v>0</v>
      </c>
      <c r="X180" s="586">
        <v>0</v>
      </c>
      <c r="Y180" s="586">
        <v>0</v>
      </c>
      <c r="Z180" s="586">
        <v>0</v>
      </c>
      <c r="AA180" s="586">
        <v>0</v>
      </c>
      <c r="AB180" s="586">
        <v>0</v>
      </c>
      <c r="AC180" s="586">
        <v>0</v>
      </c>
      <c r="AD180" s="586">
        <v>0</v>
      </c>
      <c r="AE180" s="586">
        <v>0</v>
      </c>
      <c r="AF180" s="586">
        <v>0</v>
      </c>
      <c r="AG180" s="586">
        <v>0</v>
      </c>
      <c r="AH180" s="586">
        <v>0</v>
      </c>
      <c r="AI180" s="586">
        <v>0</v>
      </c>
      <c r="AJ180" s="586">
        <v>0</v>
      </c>
      <c r="AK180" s="586">
        <v>0</v>
      </c>
      <c r="AL180" s="586">
        <v>0</v>
      </c>
      <c r="AM180" s="586">
        <v>0</v>
      </c>
      <c r="AN180" s="586">
        <v>0</v>
      </c>
      <c r="AO180" s="586">
        <v>3544</v>
      </c>
      <c r="AP180" s="586">
        <v>4417</v>
      </c>
      <c r="AQ180" s="586">
        <v>0</v>
      </c>
      <c r="AR180" s="586">
        <v>571</v>
      </c>
      <c r="AS180" s="586">
        <v>0</v>
      </c>
      <c r="AT180" s="586">
        <v>0</v>
      </c>
      <c r="AU180" s="586">
        <v>13963</v>
      </c>
      <c r="AV180" s="586">
        <v>1220</v>
      </c>
      <c r="AW180" s="586">
        <v>0</v>
      </c>
      <c r="AX180" s="586">
        <v>372</v>
      </c>
      <c r="AY180" s="586">
        <v>471</v>
      </c>
      <c r="AZ180" s="586">
        <v>0</v>
      </c>
      <c r="BA180" s="586">
        <v>0</v>
      </c>
      <c r="BB180" s="586">
        <v>0</v>
      </c>
      <c r="BC180" s="586">
        <v>0</v>
      </c>
      <c r="BD180" s="586">
        <v>0</v>
      </c>
      <c r="BE180" s="586">
        <v>0</v>
      </c>
      <c r="BF180" s="586">
        <v>0</v>
      </c>
      <c r="BG180" s="586">
        <v>80</v>
      </c>
      <c r="BH180" s="586">
        <v>0</v>
      </c>
      <c r="BI180" s="586">
        <v>0</v>
      </c>
      <c r="BJ180" s="586">
        <v>0</v>
      </c>
      <c r="BK180" s="586">
        <v>0</v>
      </c>
      <c r="BL180" s="586">
        <v>0</v>
      </c>
      <c r="BM180" s="586">
        <v>0</v>
      </c>
      <c r="BN180" s="586">
        <v>0</v>
      </c>
      <c r="BO180" s="586">
        <v>0</v>
      </c>
      <c r="BP180" s="586">
        <v>493</v>
      </c>
      <c r="BQ180" s="586">
        <v>0</v>
      </c>
      <c r="BR180" s="586">
        <v>0</v>
      </c>
      <c r="BS180" s="586">
        <v>0</v>
      </c>
      <c r="BT180" s="586">
        <v>0</v>
      </c>
      <c r="BU180" s="586">
        <v>0</v>
      </c>
      <c r="BV180" s="586">
        <v>105</v>
      </c>
      <c r="BW180" s="586">
        <v>0</v>
      </c>
      <c r="BX180" s="586">
        <v>0</v>
      </c>
      <c r="BY180" s="586">
        <v>0</v>
      </c>
      <c r="BZ180" s="586">
        <v>0</v>
      </c>
      <c r="CA180" s="586">
        <v>0</v>
      </c>
      <c r="CB180" s="586">
        <v>0</v>
      </c>
      <c r="CC180" s="586">
        <v>0</v>
      </c>
      <c r="CD180" s="586">
        <v>0</v>
      </c>
      <c r="CE180" s="586">
        <v>5793</v>
      </c>
      <c r="CF180" s="586">
        <v>0</v>
      </c>
      <c r="CG180" s="586">
        <v>0</v>
      </c>
      <c r="CH180" s="586">
        <v>0</v>
      </c>
      <c r="CI180" s="586">
        <v>0</v>
      </c>
      <c r="CJ180" s="586">
        <v>0</v>
      </c>
      <c r="CK180" s="586">
        <v>0</v>
      </c>
      <c r="CL180" s="586">
        <v>0</v>
      </c>
      <c r="CM180" s="586">
        <v>0</v>
      </c>
      <c r="CN180" s="586">
        <v>0</v>
      </c>
      <c r="CO180" s="586">
        <v>0</v>
      </c>
      <c r="CP180" s="586">
        <v>0</v>
      </c>
      <c r="CQ180" s="586">
        <v>0</v>
      </c>
      <c r="CR180" s="586">
        <v>0</v>
      </c>
      <c r="CS180" s="586">
        <v>0</v>
      </c>
      <c r="CT180" s="586">
        <v>0</v>
      </c>
      <c r="CU180" s="586">
        <v>0</v>
      </c>
      <c r="CV180" s="586">
        <v>0</v>
      </c>
      <c r="CW180" s="586">
        <v>150</v>
      </c>
      <c r="CX180" s="586">
        <v>5119</v>
      </c>
      <c r="CY180" s="586">
        <v>0</v>
      </c>
      <c r="CZ180" s="586">
        <v>0</v>
      </c>
      <c r="DA180" s="586">
        <v>0</v>
      </c>
      <c r="DB180" s="586">
        <v>0</v>
      </c>
      <c r="DC180" s="586">
        <v>0</v>
      </c>
      <c r="DD180" s="586">
        <v>0</v>
      </c>
      <c r="DE180" s="586">
        <v>0</v>
      </c>
      <c r="DF180" s="586">
        <v>0</v>
      </c>
      <c r="DG180" s="586">
        <v>0</v>
      </c>
      <c r="DH180" s="586">
        <v>0</v>
      </c>
      <c r="DI180" s="586">
        <v>8362</v>
      </c>
      <c r="DJ180" s="586">
        <v>0</v>
      </c>
      <c r="DK180" s="586">
        <v>0</v>
      </c>
      <c r="DL180" s="586">
        <v>0</v>
      </c>
      <c r="DM180" s="586">
        <v>0</v>
      </c>
      <c r="DN180" s="586">
        <v>0</v>
      </c>
      <c r="DO180" s="586">
        <v>0</v>
      </c>
      <c r="DP180" s="586">
        <v>0</v>
      </c>
      <c r="DQ180" s="586">
        <v>0</v>
      </c>
      <c r="DR180" s="587">
        <v>35826</v>
      </c>
      <c r="DS180" s="587">
        <v>3577</v>
      </c>
      <c r="DT180" s="587">
        <v>0</v>
      </c>
      <c r="DU180" s="587">
        <v>8920</v>
      </c>
      <c r="DV180" s="587">
        <v>8920</v>
      </c>
      <c r="DW180" s="587">
        <v>8920</v>
      </c>
      <c r="DX180" s="587">
        <v>0</v>
      </c>
      <c r="DY180" s="587">
        <v>-23466</v>
      </c>
      <c r="DZ180" s="587"/>
      <c r="EA180" s="587"/>
      <c r="EB180" s="587"/>
      <c r="EC180" s="587"/>
      <c r="ED180" s="587"/>
      <c r="EE180" s="587"/>
      <c r="EF180" s="587"/>
      <c r="EG180" s="587"/>
      <c r="EH180" s="587"/>
      <c r="EI180" s="587"/>
    </row>
    <row r="181" spans="1:139">
      <c r="A181" s="583" t="s">
        <v>3023</v>
      </c>
      <c r="B181" s="586">
        <v>0</v>
      </c>
      <c r="C181" s="586">
        <v>0</v>
      </c>
      <c r="D181" s="586">
        <v>0</v>
      </c>
      <c r="E181" s="586">
        <v>0</v>
      </c>
      <c r="F181" s="586">
        <v>0</v>
      </c>
      <c r="G181" s="586">
        <v>0</v>
      </c>
      <c r="H181" s="586">
        <v>0</v>
      </c>
      <c r="I181" s="586">
        <v>0</v>
      </c>
      <c r="J181" s="586">
        <v>0</v>
      </c>
      <c r="K181" s="586">
        <v>0</v>
      </c>
      <c r="L181" s="586">
        <v>0</v>
      </c>
      <c r="M181" s="586">
        <v>0</v>
      </c>
      <c r="N181" s="586">
        <v>0</v>
      </c>
      <c r="O181" s="586">
        <v>0</v>
      </c>
      <c r="P181" s="586">
        <v>0</v>
      </c>
      <c r="Q181" s="586">
        <v>258</v>
      </c>
      <c r="R181" s="586">
        <v>0</v>
      </c>
      <c r="S181" s="586">
        <v>0</v>
      </c>
      <c r="T181" s="586">
        <v>0</v>
      </c>
      <c r="U181" s="586">
        <v>0</v>
      </c>
      <c r="V181" s="586">
        <v>0</v>
      </c>
      <c r="W181" s="586">
        <v>0</v>
      </c>
      <c r="X181" s="586">
        <v>0</v>
      </c>
      <c r="Y181" s="586">
        <v>0</v>
      </c>
      <c r="Z181" s="586">
        <v>0</v>
      </c>
      <c r="AA181" s="586">
        <v>0</v>
      </c>
      <c r="AB181" s="586">
        <v>0</v>
      </c>
      <c r="AC181" s="586">
        <v>0</v>
      </c>
      <c r="AD181" s="586">
        <v>0</v>
      </c>
      <c r="AE181" s="586">
        <v>0</v>
      </c>
      <c r="AF181" s="586">
        <v>0</v>
      </c>
      <c r="AG181" s="586">
        <v>0</v>
      </c>
      <c r="AH181" s="586">
        <v>0</v>
      </c>
      <c r="AI181" s="586">
        <v>0</v>
      </c>
      <c r="AJ181" s="586">
        <v>0</v>
      </c>
      <c r="AK181" s="586">
        <v>0</v>
      </c>
      <c r="AL181" s="586">
        <v>0</v>
      </c>
      <c r="AM181" s="586">
        <v>0</v>
      </c>
      <c r="AN181" s="586">
        <v>0</v>
      </c>
      <c r="AO181" s="586">
        <v>489</v>
      </c>
      <c r="AP181" s="586">
        <v>1088</v>
      </c>
      <c r="AQ181" s="586">
        <v>0</v>
      </c>
      <c r="AR181" s="586">
        <v>100</v>
      </c>
      <c r="AS181" s="586">
        <v>0</v>
      </c>
      <c r="AT181" s="586">
        <v>0</v>
      </c>
      <c r="AU181" s="586">
        <v>4667</v>
      </c>
      <c r="AV181" s="586">
        <v>409</v>
      </c>
      <c r="AW181" s="586">
        <v>0</v>
      </c>
      <c r="AX181" s="586">
        <v>113</v>
      </c>
      <c r="AY181" s="586">
        <v>5</v>
      </c>
      <c r="AZ181" s="586">
        <v>0</v>
      </c>
      <c r="BA181" s="586">
        <v>0</v>
      </c>
      <c r="BB181" s="586">
        <v>0</v>
      </c>
      <c r="BC181" s="586">
        <v>0</v>
      </c>
      <c r="BD181" s="586">
        <v>0</v>
      </c>
      <c r="BE181" s="586">
        <v>0</v>
      </c>
      <c r="BF181" s="586">
        <v>0</v>
      </c>
      <c r="BG181" s="586">
        <v>70</v>
      </c>
      <c r="BH181" s="586">
        <v>0</v>
      </c>
      <c r="BI181" s="586">
        <v>0</v>
      </c>
      <c r="BJ181" s="586">
        <v>0</v>
      </c>
      <c r="BK181" s="586">
        <v>0</v>
      </c>
      <c r="BL181" s="586">
        <v>0</v>
      </c>
      <c r="BM181" s="586">
        <v>0</v>
      </c>
      <c r="BN181" s="586">
        <v>0</v>
      </c>
      <c r="BO181" s="586">
        <v>0</v>
      </c>
      <c r="BP181" s="586">
        <v>350</v>
      </c>
      <c r="BQ181" s="586">
        <v>0</v>
      </c>
      <c r="BR181" s="586">
        <v>0</v>
      </c>
      <c r="BS181" s="586">
        <v>0</v>
      </c>
      <c r="BT181" s="586">
        <v>0</v>
      </c>
      <c r="BU181" s="586">
        <v>0</v>
      </c>
      <c r="BV181" s="586">
        <v>0</v>
      </c>
      <c r="BW181" s="586">
        <v>0</v>
      </c>
      <c r="BX181" s="586">
        <v>0</v>
      </c>
      <c r="BY181" s="586">
        <v>0</v>
      </c>
      <c r="BZ181" s="586">
        <v>0</v>
      </c>
      <c r="CA181" s="586">
        <v>0</v>
      </c>
      <c r="CB181" s="586">
        <v>0</v>
      </c>
      <c r="CC181" s="586">
        <v>0</v>
      </c>
      <c r="CD181" s="586">
        <v>0</v>
      </c>
      <c r="CE181" s="586">
        <v>5759</v>
      </c>
      <c r="CF181" s="586">
        <v>0</v>
      </c>
      <c r="CG181" s="586">
        <v>0</v>
      </c>
      <c r="CH181" s="586">
        <v>0</v>
      </c>
      <c r="CI181" s="586">
        <v>0</v>
      </c>
      <c r="CJ181" s="586">
        <v>0</v>
      </c>
      <c r="CK181" s="586">
        <v>0</v>
      </c>
      <c r="CL181" s="586">
        <v>0</v>
      </c>
      <c r="CM181" s="586">
        <v>0</v>
      </c>
      <c r="CN181" s="586">
        <v>0</v>
      </c>
      <c r="CO181" s="586">
        <v>0</v>
      </c>
      <c r="CP181" s="586">
        <v>0</v>
      </c>
      <c r="CQ181" s="586">
        <v>0</v>
      </c>
      <c r="CR181" s="586">
        <v>0</v>
      </c>
      <c r="CS181" s="586">
        <v>0</v>
      </c>
      <c r="CT181" s="586">
        <v>0</v>
      </c>
      <c r="CU181" s="586">
        <v>10</v>
      </c>
      <c r="CV181" s="586">
        <v>0</v>
      </c>
      <c r="CW181" s="586">
        <v>0</v>
      </c>
      <c r="CX181" s="586">
        <v>1601</v>
      </c>
      <c r="CY181" s="586">
        <v>0</v>
      </c>
      <c r="CZ181" s="586">
        <v>0</v>
      </c>
      <c r="DA181" s="586">
        <v>0</v>
      </c>
      <c r="DB181" s="586">
        <v>0</v>
      </c>
      <c r="DC181" s="586">
        <v>0</v>
      </c>
      <c r="DD181" s="586">
        <v>0</v>
      </c>
      <c r="DE181" s="586">
        <v>0</v>
      </c>
      <c r="DF181" s="586">
        <v>0</v>
      </c>
      <c r="DG181" s="586">
        <v>0</v>
      </c>
      <c r="DH181" s="586">
        <v>0</v>
      </c>
      <c r="DI181" s="586">
        <v>997</v>
      </c>
      <c r="DJ181" s="586">
        <v>0</v>
      </c>
      <c r="DK181" s="586">
        <v>0</v>
      </c>
      <c r="DL181" s="586">
        <v>0</v>
      </c>
      <c r="DM181" s="586">
        <v>0</v>
      </c>
      <c r="DN181" s="586">
        <v>0</v>
      </c>
      <c r="DO181" s="586">
        <v>0</v>
      </c>
      <c r="DP181" s="586">
        <v>0</v>
      </c>
      <c r="DQ181" s="586">
        <v>0</v>
      </c>
      <c r="DR181" s="587">
        <v>7190</v>
      </c>
      <c r="DS181" s="587">
        <v>3470</v>
      </c>
      <c r="DT181" s="587">
        <v>0</v>
      </c>
      <c r="DU181" s="587">
        <v>5256</v>
      </c>
      <c r="DV181" s="587">
        <v>5256</v>
      </c>
      <c r="DW181" s="587">
        <v>5256</v>
      </c>
      <c r="DX181" s="587">
        <v>0</v>
      </c>
      <c r="DY181" s="587">
        <v>-15916</v>
      </c>
      <c r="DZ181" s="587"/>
      <c r="EA181" s="587"/>
      <c r="EB181" s="587"/>
      <c r="EC181" s="587"/>
      <c r="ED181" s="587"/>
      <c r="EE181" s="587"/>
      <c r="EF181" s="587"/>
      <c r="EG181" s="587"/>
      <c r="EH181" s="587"/>
      <c r="EI181" s="587"/>
    </row>
    <row r="182" spans="1:139">
      <c r="A182" s="583" t="s">
        <v>3095</v>
      </c>
      <c r="B182" s="586">
        <v>0</v>
      </c>
      <c r="C182" s="586">
        <v>0</v>
      </c>
      <c r="D182" s="586">
        <v>0</v>
      </c>
      <c r="E182" s="586">
        <v>0</v>
      </c>
      <c r="F182" s="586">
        <v>0</v>
      </c>
      <c r="G182" s="586">
        <v>0</v>
      </c>
      <c r="H182" s="586">
        <v>0</v>
      </c>
      <c r="I182" s="586">
        <v>0</v>
      </c>
      <c r="J182" s="586">
        <v>0</v>
      </c>
      <c r="K182" s="586">
        <v>0</v>
      </c>
      <c r="L182" s="586">
        <v>0</v>
      </c>
      <c r="M182" s="586">
        <v>0</v>
      </c>
      <c r="N182" s="586">
        <v>0</v>
      </c>
      <c r="O182" s="586">
        <v>0</v>
      </c>
      <c r="P182" s="586">
        <v>0</v>
      </c>
      <c r="Q182" s="586">
        <v>0</v>
      </c>
      <c r="R182" s="586">
        <v>0</v>
      </c>
      <c r="S182" s="586">
        <v>0</v>
      </c>
      <c r="T182" s="586">
        <v>0</v>
      </c>
      <c r="U182" s="586">
        <v>0</v>
      </c>
      <c r="V182" s="586">
        <v>0</v>
      </c>
      <c r="W182" s="586">
        <v>0</v>
      </c>
      <c r="X182" s="586">
        <v>0</v>
      </c>
      <c r="Y182" s="586">
        <v>0</v>
      </c>
      <c r="Z182" s="586">
        <v>0</v>
      </c>
      <c r="AA182" s="586">
        <v>0</v>
      </c>
      <c r="AB182" s="586">
        <v>0</v>
      </c>
      <c r="AC182" s="586">
        <v>0</v>
      </c>
      <c r="AD182" s="586">
        <v>0</v>
      </c>
      <c r="AE182" s="586">
        <v>0</v>
      </c>
      <c r="AF182" s="586">
        <v>0</v>
      </c>
      <c r="AG182" s="586">
        <v>0</v>
      </c>
      <c r="AH182" s="586">
        <v>0</v>
      </c>
      <c r="AI182" s="586">
        <v>0</v>
      </c>
      <c r="AJ182" s="586">
        <v>0</v>
      </c>
      <c r="AK182" s="586">
        <v>0</v>
      </c>
      <c r="AL182" s="586">
        <v>0</v>
      </c>
      <c r="AM182" s="586">
        <v>0</v>
      </c>
      <c r="AN182" s="586">
        <v>0</v>
      </c>
      <c r="AO182" s="586">
        <v>3000</v>
      </c>
      <c r="AP182" s="586">
        <v>880</v>
      </c>
      <c r="AQ182" s="586">
        <v>0</v>
      </c>
      <c r="AR182" s="586">
        <v>0</v>
      </c>
      <c r="AS182" s="586">
        <v>0</v>
      </c>
      <c r="AT182" s="586">
        <v>0</v>
      </c>
      <c r="AU182" s="586">
        <v>2843</v>
      </c>
      <c r="AV182" s="586">
        <v>0</v>
      </c>
      <c r="AW182" s="586">
        <v>0</v>
      </c>
      <c r="AX182" s="586">
        <v>0</v>
      </c>
      <c r="AY182" s="586">
        <v>0</v>
      </c>
      <c r="AZ182" s="586">
        <v>0</v>
      </c>
      <c r="BA182" s="586">
        <v>0</v>
      </c>
      <c r="BB182" s="586">
        <v>0</v>
      </c>
      <c r="BC182" s="586">
        <v>0</v>
      </c>
      <c r="BD182" s="586">
        <v>0</v>
      </c>
      <c r="BE182" s="586">
        <v>0</v>
      </c>
      <c r="BF182" s="586">
        <v>0</v>
      </c>
      <c r="BG182" s="586">
        <v>0</v>
      </c>
      <c r="BH182" s="586">
        <v>0</v>
      </c>
      <c r="BI182" s="586">
        <v>0</v>
      </c>
      <c r="BJ182" s="586">
        <v>0</v>
      </c>
      <c r="BK182" s="586">
        <v>0</v>
      </c>
      <c r="BL182" s="586">
        <v>0</v>
      </c>
      <c r="BM182" s="586">
        <v>0</v>
      </c>
      <c r="BN182" s="586">
        <v>0</v>
      </c>
      <c r="BO182" s="586">
        <v>0</v>
      </c>
      <c r="BP182" s="586">
        <v>0</v>
      </c>
      <c r="BQ182" s="586">
        <v>0</v>
      </c>
      <c r="BR182" s="586">
        <v>0</v>
      </c>
      <c r="BS182" s="586">
        <v>0</v>
      </c>
      <c r="BT182" s="586">
        <v>0</v>
      </c>
      <c r="BU182" s="586">
        <v>0</v>
      </c>
      <c r="BV182" s="586">
        <v>0</v>
      </c>
      <c r="BW182" s="586">
        <v>0</v>
      </c>
      <c r="BX182" s="586">
        <v>0</v>
      </c>
      <c r="BY182" s="586">
        <v>0</v>
      </c>
      <c r="BZ182" s="586">
        <v>0</v>
      </c>
      <c r="CA182" s="586">
        <v>0</v>
      </c>
      <c r="CB182" s="586">
        <v>850</v>
      </c>
      <c r="CC182" s="586">
        <v>0</v>
      </c>
      <c r="CD182" s="586">
        <v>0</v>
      </c>
      <c r="CE182" s="586">
        <v>2500</v>
      </c>
      <c r="CF182" s="586">
        <v>0</v>
      </c>
      <c r="CG182" s="586">
        <v>0</v>
      </c>
      <c r="CH182" s="586">
        <v>0</v>
      </c>
      <c r="CI182" s="586">
        <v>0</v>
      </c>
      <c r="CJ182" s="586">
        <v>0</v>
      </c>
      <c r="CK182" s="586">
        <v>0</v>
      </c>
      <c r="CL182" s="586">
        <v>0</v>
      </c>
      <c r="CM182" s="586">
        <v>0</v>
      </c>
      <c r="CN182" s="586">
        <v>0</v>
      </c>
      <c r="CO182" s="586">
        <v>0</v>
      </c>
      <c r="CP182" s="586">
        <v>0</v>
      </c>
      <c r="CQ182" s="586">
        <v>0</v>
      </c>
      <c r="CR182" s="586">
        <v>0</v>
      </c>
      <c r="CS182" s="586">
        <v>0</v>
      </c>
      <c r="CT182" s="586">
        <v>0</v>
      </c>
      <c r="CU182" s="586">
        <v>0</v>
      </c>
      <c r="CV182" s="586">
        <v>0</v>
      </c>
      <c r="CW182" s="586">
        <v>0</v>
      </c>
      <c r="CX182" s="586">
        <v>0</v>
      </c>
      <c r="CY182" s="586">
        <v>0</v>
      </c>
      <c r="CZ182" s="586">
        <v>0</v>
      </c>
      <c r="DA182" s="586">
        <v>0</v>
      </c>
      <c r="DB182" s="586">
        <v>0</v>
      </c>
      <c r="DC182" s="586">
        <v>0</v>
      </c>
      <c r="DD182" s="586">
        <v>0</v>
      </c>
      <c r="DE182" s="586">
        <v>0</v>
      </c>
      <c r="DF182" s="586">
        <v>0</v>
      </c>
      <c r="DG182" s="586">
        <v>0</v>
      </c>
      <c r="DH182" s="586">
        <v>0</v>
      </c>
      <c r="DI182" s="586">
        <v>390</v>
      </c>
      <c r="DJ182" s="586">
        <v>0</v>
      </c>
      <c r="DK182" s="586">
        <v>0</v>
      </c>
      <c r="DL182" s="586">
        <v>750</v>
      </c>
      <c r="DM182" s="586">
        <v>0</v>
      </c>
      <c r="DN182" s="586">
        <v>0</v>
      </c>
      <c r="DO182" s="586">
        <v>0</v>
      </c>
      <c r="DP182" s="586">
        <v>0</v>
      </c>
      <c r="DQ182" s="586">
        <v>0</v>
      </c>
      <c r="DR182" s="587">
        <v>3206</v>
      </c>
      <c r="DS182" s="587">
        <v>3750</v>
      </c>
      <c r="DT182" s="587">
        <v>590</v>
      </c>
      <c r="DU182" s="587">
        <v>3667</v>
      </c>
      <c r="DV182" s="587">
        <v>3086</v>
      </c>
      <c r="DW182" s="587">
        <v>3350</v>
      </c>
      <c r="DX182" s="587">
        <v>0</v>
      </c>
      <c r="DY182" s="587">
        <v>0</v>
      </c>
      <c r="DZ182" s="587"/>
      <c r="EA182" s="587"/>
      <c r="EB182" s="587"/>
      <c r="EC182" s="587"/>
      <c r="ED182" s="587"/>
      <c r="EE182" s="587"/>
      <c r="EF182" s="587"/>
      <c r="EG182" s="587"/>
      <c r="EH182" s="587"/>
      <c r="EI182" s="587"/>
    </row>
    <row r="183" spans="1:139">
      <c r="A183" s="583" t="s">
        <v>2095</v>
      </c>
      <c r="B183" s="586">
        <v>0</v>
      </c>
      <c r="C183" s="586">
        <v>0</v>
      </c>
      <c r="D183" s="586">
        <v>0</v>
      </c>
      <c r="E183" s="586">
        <v>0</v>
      </c>
      <c r="F183" s="586">
        <v>0</v>
      </c>
      <c r="G183" s="586">
        <v>0</v>
      </c>
      <c r="H183" s="586">
        <v>0</v>
      </c>
      <c r="I183" s="586">
        <v>0</v>
      </c>
      <c r="J183" s="586">
        <v>0</v>
      </c>
      <c r="K183" s="586">
        <v>0</v>
      </c>
      <c r="L183" s="586">
        <v>0</v>
      </c>
      <c r="M183" s="586">
        <v>0</v>
      </c>
      <c r="N183" s="586">
        <v>0</v>
      </c>
      <c r="O183" s="586">
        <v>0</v>
      </c>
      <c r="P183" s="586">
        <v>0</v>
      </c>
      <c r="Q183" s="586">
        <v>0</v>
      </c>
      <c r="R183" s="586">
        <v>0</v>
      </c>
      <c r="S183" s="586">
        <v>0</v>
      </c>
      <c r="T183" s="586">
        <v>0</v>
      </c>
      <c r="U183" s="586">
        <v>0</v>
      </c>
      <c r="V183" s="586">
        <v>0</v>
      </c>
      <c r="W183" s="586">
        <v>0</v>
      </c>
      <c r="X183" s="586">
        <v>0</v>
      </c>
      <c r="Y183" s="586">
        <v>0</v>
      </c>
      <c r="Z183" s="586">
        <v>0</v>
      </c>
      <c r="AA183" s="586">
        <v>0</v>
      </c>
      <c r="AB183" s="586">
        <v>0</v>
      </c>
      <c r="AC183" s="586">
        <v>0</v>
      </c>
      <c r="AD183" s="586">
        <v>0</v>
      </c>
      <c r="AE183" s="586">
        <v>0</v>
      </c>
      <c r="AF183" s="586">
        <v>0</v>
      </c>
      <c r="AG183" s="586">
        <v>0</v>
      </c>
      <c r="AH183" s="586">
        <v>0</v>
      </c>
      <c r="AI183" s="586">
        <v>0</v>
      </c>
      <c r="AJ183" s="586">
        <v>0</v>
      </c>
      <c r="AK183" s="586">
        <v>0</v>
      </c>
      <c r="AL183" s="586">
        <v>0</v>
      </c>
      <c r="AM183" s="586">
        <v>0</v>
      </c>
      <c r="AN183" s="586">
        <v>0</v>
      </c>
      <c r="AO183" s="586">
        <v>12229</v>
      </c>
      <c r="AP183" s="586">
        <v>1158</v>
      </c>
      <c r="AQ183" s="586">
        <v>720</v>
      </c>
      <c r="AR183" s="586">
        <v>0</v>
      </c>
      <c r="AS183" s="586">
        <v>0</v>
      </c>
      <c r="AT183" s="586">
        <v>0</v>
      </c>
      <c r="AU183" s="586">
        <v>50</v>
      </c>
      <c r="AV183" s="586">
        <v>0</v>
      </c>
      <c r="AW183" s="586">
        <v>0</v>
      </c>
      <c r="AX183" s="586">
        <v>0</v>
      </c>
      <c r="AY183" s="586">
        <v>0</v>
      </c>
      <c r="AZ183" s="586">
        <v>0</v>
      </c>
      <c r="BA183" s="586">
        <v>0</v>
      </c>
      <c r="BB183" s="586">
        <v>0</v>
      </c>
      <c r="BC183" s="586">
        <v>0</v>
      </c>
      <c r="BD183" s="586">
        <v>0</v>
      </c>
      <c r="BE183" s="586">
        <v>0</v>
      </c>
      <c r="BF183" s="586">
        <v>0</v>
      </c>
      <c r="BG183" s="586">
        <v>0</v>
      </c>
      <c r="BH183" s="586">
        <v>0</v>
      </c>
      <c r="BI183" s="586">
        <v>250</v>
      </c>
      <c r="BJ183" s="586">
        <v>0</v>
      </c>
      <c r="BK183" s="586">
        <v>0</v>
      </c>
      <c r="BL183" s="586">
        <v>0</v>
      </c>
      <c r="BM183" s="586">
        <v>0</v>
      </c>
      <c r="BN183" s="586">
        <v>0</v>
      </c>
      <c r="BO183" s="586">
        <v>0</v>
      </c>
      <c r="BP183" s="586">
        <v>0</v>
      </c>
      <c r="BQ183" s="586">
        <v>0</v>
      </c>
      <c r="BR183" s="586">
        <v>0</v>
      </c>
      <c r="BS183" s="586">
        <v>0</v>
      </c>
      <c r="BT183" s="586">
        <v>0</v>
      </c>
      <c r="BU183" s="586">
        <v>0</v>
      </c>
      <c r="BV183" s="586">
        <v>0</v>
      </c>
      <c r="BW183" s="586">
        <v>0</v>
      </c>
      <c r="BX183" s="586">
        <v>0</v>
      </c>
      <c r="BY183" s="586">
        <v>0</v>
      </c>
      <c r="BZ183" s="586">
        <v>0</v>
      </c>
      <c r="CA183" s="586">
        <v>0</v>
      </c>
      <c r="CB183" s="586">
        <v>0</v>
      </c>
      <c r="CC183" s="586">
        <v>0</v>
      </c>
      <c r="CD183" s="586">
        <v>0</v>
      </c>
      <c r="CE183" s="586">
        <v>90</v>
      </c>
      <c r="CF183" s="586">
        <v>0</v>
      </c>
      <c r="CG183" s="586">
        <v>0</v>
      </c>
      <c r="CH183" s="586">
        <v>0</v>
      </c>
      <c r="CI183" s="586">
        <v>0</v>
      </c>
      <c r="CJ183" s="586">
        <v>0</v>
      </c>
      <c r="CK183" s="586">
        <v>0</v>
      </c>
      <c r="CL183" s="586">
        <v>0</v>
      </c>
      <c r="CM183" s="586">
        <v>0</v>
      </c>
      <c r="CN183" s="586">
        <v>1035</v>
      </c>
      <c r="CO183" s="586">
        <v>0</v>
      </c>
      <c r="CP183" s="586">
        <v>0</v>
      </c>
      <c r="CQ183" s="586">
        <v>0</v>
      </c>
      <c r="CR183" s="586">
        <v>0</v>
      </c>
      <c r="CS183" s="586">
        <v>0</v>
      </c>
      <c r="CT183" s="586">
        <v>0</v>
      </c>
      <c r="CU183" s="586">
        <v>0</v>
      </c>
      <c r="CV183" s="586">
        <v>0</v>
      </c>
      <c r="CW183" s="586">
        <v>13676</v>
      </c>
      <c r="CX183" s="586">
        <v>15</v>
      </c>
      <c r="CY183" s="586">
        <v>0</v>
      </c>
      <c r="CZ183" s="586">
        <v>0</v>
      </c>
      <c r="DA183" s="586">
        <v>0</v>
      </c>
      <c r="DB183" s="586">
        <v>0</v>
      </c>
      <c r="DC183" s="586">
        <v>0</v>
      </c>
      <c r="DD183" s="586">
        <v>0</v>
      </c>
      <c r="DE183" s="586">
        <v>0</v>
      </c>
      <c r="DF183" s="586">
        <v>0</v>
      </c>
      <c r="DG183" s="586">
        <v>0</v>
      </c>
      <c r="DH183" s="586">
        <v>0</v>
      </c>
      <c r="DI183" s="586">
        <v>0</v>
      </c>
      <c r="DJ183" s="586">
        <v>0</v>
      </c>
      <c r="DK183" s="586">
        <v>0</v>
      </c>
      <c r="DL183" s="586">
        <v>0</v>
      </c>
      <c r="DM183" s="586">
        <v>0</v>
      </c>
      <c r="DN183" s="586">
        <v>0</v>
      </c>
      <c r="DO183" s="586">
        <v>0</v>
      </c>
      <c r="DP183" s="586">
        <v>0</v>
      </c>
      <c r="DQ183" s="586">
        <v>0</v>
      </c>
      <c r="DR183" s="587">
        <v>16281</v>
      </c>
      <c r="DS183" s="587">
        <v>2846</v>
      </c>
      <c r="DT183" s="587">
        <v>9126</v>
      </c>
      <c r="DU183" s="587">
        <v>0</v>
      </c>
      <c r="DV183" s="587">
        <v>-246</v>
      </c>
      <c r="DW183" s="587">
        <v>-3000</v>
      </c>
      <c r="DX183" s="587">
        <v>-3</v>
      </c>
      <c r="DY183" s="587">
        <v>-9600</v>
      </c>
      <c r="DZ183" s="587"/>
      <c r="EA183" s="587"/>
      <c r="EB183" s="587"/>
      <c r="EC183" s="587"/>
      <c r="ED183" s="587"/>
      <c r="EE183" s="587"/>
      <c r="EF183" s="587"/>
      <c r="EG183" s="587"/>
      <c r="EH183" s="587"/>
      <c r="EI183" s="587"/>
    </row>
    <row r="184" spans="1:139">
      <c r="A184" s="583" t="s">
        <v>2271</v>
      </c>
      <c r="B184" s="586">
        <v>0</v>
      </c>
      <c r="C184" s="586">
        <v>0</v>
      </c>
      <c r="D184" s="586">
        <v>0</v>
      </c>
      <c r="E184" s="586">
        <v>0</v>
      </c>
      <c r="F184" s="586">
        <v>0</v>
      </c>
      <c r="G184" s="586">
        <v>0</v>
      </c>
      <c r="H184" s="586">
        <v>0</v>
      </c>
      <c r="I184" s="586">
        <v>0</v>
      </c>
      <c r="J184" s="586">
        <v>0</v>
      </c>
      <c r="K184" s="586">
        <v>0</v>
      </c>
      <c r="L184" s="586">
        <v>0</v>
      </c>
      <c r="M184" s="586">
        <v>0</v>
      </c>
      <c r="N184" s="586">
        <v>0</v>
      </c>
      <c r="O184" s="586">
        <v>0</v>
      </c>
      <c r="P184" s="586">
        <v>0</v>
      </c>
      <c r="Q184" s="586">
        <v>0</v>
      </c>
      <c r="R184" s="586">
        <v>0</v>
      </c>
      <c r="S184" s="586">
        <v>0</v>
      </c>
      <c r="T184" s="586">
        <v>0</v>
      </c>
      <c r="U184" s="586">
        <v>0</v>
      </c>
      <c r="V184" s="586">
        <v>0</v>
      </c>
      <c r="W184" s="586">
        <v>0</v>
      </c>
      <c r="X184" s="586">
        <v>0</v>
      </c>
      <c r="Y184" s="586">
        <v>0</v>
      </c>
      <c r="Z184" s="586">
        <v>0</v>
      </c>
      <c r="AA184" s="586">
        <v>0</v>
      </c>
      <c r="AB184" s="586">
        <v>0</v>
      </c>
      <c r="AC184" s="586">
        <v>0</v>
      </c>
      <c r="AD184" s="586">
        <v>0</v>
      </c>
      <c r="AE184" s="586">
        <v>0</v>
      </c>
      <c r="AF184" s="586">
        <v>0</v>
      </c>
      <c r="AG184" s="586">
        <v>0</v>
      </c>
      <c r="AH184" s="586">
        <v>0</v>
      </c>
      <c r="AI184" s="586">
        <v>0</v>
      </c>
      <c r="AJ184" s="586">
        <v>0</v>
      </c>
      <c r="AK184" s="586">
        <v>0</v>
      </c>
      <c r="AL184" s="586">
        <v>0</v>
      </c>
      <c r="AM184" s="586">
        <v>0</v>
      </c>
      <c r="AN184" s="586">
        <v>0</v>
      </c>
      <c r="AO184" s="586">
        <v>0</v>
      </c>
      <c r="AP184" s="586">
        <v>3025</v>
      </c>
      <c r="AQ184" s="586">
        <v>0</v>
      </c>
      <c r="AR184" s="586">
        <v>0</v>
      </c>
      <c r="AS184" s="586">
        <v>0</v>
      </c>
      <c r="AT184" s="586">
        <v>0</v>
      </c>
      <c r="AU184" s="586">
        <v>221</v>
      </c>
      <c r="AV184" s="586">
        <v>1984</v>
      </c>
      <c r="AW184" s="586">
        <v>0</v>
      </c>
      <c r="AX184" s="586">
        <v>0</v>
      </c>
      <c r="AY184" s="586">
        <v>0</v>
      </c>
      <c r="AZ184" s="586">
        <v>0</v>
      </c>
      <c r="BA184" s="586">
        <v>0</v>
      </c>
      <c r="BB184" s="586">
        <v>0</v>
      </c>
      <c r="BC184" s="586">
        <v>0</v>
      </c>
      <c r="BD184" s="586">
        <v>0</v>
      </c>
      <c r="BE184" s="586">
        <v>0</v>
      </c>
      <c r="BF184" s="586">
        <v>0</v>
      </c>
      <c r="BG184" s="586">
        <v>38</v>
      </c>
      <c r="BH184" s="586">
        <v>0</v>
      </c>
      <c r="BI184" s="586">
        <v>0</v>
      </c>
      <c r="BJ184" s="586">
        <v>0</v>
      </c>
      <c r="BK184" s="586">
        <v>0</v>
      </c>
      <c r="BL184" s="586">
        <v>0</v>
      </c>
      <c r="BM184" s="586">
        <v>0</v>
      </c>
      <c r="BN184" s="586">
        <v>0</v>
      </c>
      <c r="BO184" s="586">
        <v>0</v>
      </c>
      <c r="BP184" s="586">
        <v>0</v>
      </c>
      <c r="BQ184" s="586">
        <v>0</v>
      </c>
      <c r="BR184" s="586">
        <v>0</v>
      </c>
      <c r="BS184" s="586">
        <v>0</v>
      </c>
      <c r="BT184" s="586">
        <v>0</v>
      </c>
      <c r="BU184" s="586">
        <v>0</v>
      </c>
      <c r="BV184" s="586">
        <v>0</v>
      </c>
      <c r="BW184" s="586">
        <v>0</v>
      </c>
      <c r="BX184" s="586">
        <v>0</v>
      </c>
      <c r="BY184" s="586">
        <v>0</v>
      </c>
      <c r="BZ184" s="586">
        <v>0</v>
      </c>
      <c r="CA184" s="586">
        <v>0</v>
      </c>
      <c r="CB184" s="586">
        <v>291</v>
      </c>
      <c r="CC184" s="586">
        <v>0</v>
      </c>
      <c r="CD184" s="586">
        <v>0</v>
      </c>
      <c r="CE184" s="586">
        <v>55</v>
      </c>
      <c r="CF184" s="586">
        <v>0</v>
      </c>
      <c r="CG184" s="586">
        <v>0</v>
      </c>
      <c r="CH184" s="586">
        <v>0</v>
      </c>
      <c r="CI184" s="586">
        <v>0</v>
      </c>
      <c r="CJ184" s="586">
        <v>0</v>
      </c>
      <c r="CK184" s="586">
        <v>0</v>
      </c>
      <c r="CL184" s="586">
        <v>0</v>
      </c>
      <c r="CM184" s="586">
        <v>0</v>
      </c>
      <c r="CN184" s="586">
        <v>0</v>
      </c>
      <c r="CO184" s="586">
        <v>0</v>
      </c>
      <c r="CP184" s="586">
        <v>0</v>
      </c>
      <c r="CQ184" s="586">
        <v>0</v>
      </c>
      <c r="CR184" s="586">
        <v>0</v>
      </c>
      <c r="CS184" s="586">
        <v>0</v>
      </c>
      <c r="CT184" s="586">
        <v>0</v>
      </c>
      <c r="CU184" s="586">
        <v>0</v>
      </c>
      <c r="CV184" s="586">
        <v>0</v>
      </c>
      <c r="CW184" s="586">
        <v>13812</v>
      </c>
      <c r="CX184" s="586">
        <v>0</v>
      </c>
      <c r="CY184" s="586">
        <v>0</v>
      </c>
      <c r="CZ184" s="586">
        <v>0</v>
      </c>
      <c r="DA184" s="586">
        <v>0</v>
      </c>
      <c r="DB184" s="586">
        <v>0</v>
      </c>
      <c r="DC184" s="586">
        <v>0</v>
      </c>
      <c r="DD184" s="586">
        <v>0</v>
      </c>
      <c r="DE184" s="586">
        <v>0</v>
      </c>
      <c r="DF184" s="586">
        <v>0</v>
      </c>
      <c r="DG184" s="586">
        <v>0</v>
      </c>
      <c r="DH184" s="586">
        <v>0</v>
      </c>
      <c r="DI184" s="586">
        <v>1392</v>
      </c>
      <c r="DJ184" s="586">
        <v>0</v>
      </c>
      <c r="DK184" s="586">
        <v>150</v>
      </c>
      <c r="DL184" s="586">
        <v>0</v>
      </c>
      <c r="DM184" s="586">
        <v>0</v>
      </c>
      <c r="DN184" s="586">
        <v>0</v>
      </c>
      <c r="DO184" s="586">
        <v>0</v>
      </c>
      <c r="DP184" s="586">
        <v>0</v>
      </c>
      <c r="DQ184" s="586">
        <v>0</v>
      </c>
      <c r="DR184" s="587">
        <v>16922</v>
      </c>
      <c r="DS184" s="587">
        <v>0</v>
      </c>
      <c r="DT184" s="587">
        <v>2788</v>
      </c>
      <c r="DU184" s="587">
        <v>1108</v>
      </c>
      <c r="DV184" s="587">
        <v>482</v>
      </c>
      <c r="DW184" s="587">
        <v>-1024</v>
      </c>
      <c r="DX184" s="587">
        <v>0</v>
      </c>
      <c r="DY184" s="587">
        <v>-10000</v>
      </c>
      <c r="DZ184" s="587"/>
      <c r="EA184" s="587"/>
      <c r="EB184" s="587"/>
      <c r="EC184" s="587"/>
      <c r="ED184" s="587"/>
      <c r="EE184" s="587"/>
      <c r="EF184" s="587"/>
      <c r="EG184" s="587"/>
      <c r="EH184" s="587"/>
      <c r="EI184" s="587"/>
    </row>
    <row r="185" spans="1:139">
      <c r="A185" s="583" t="s">
        <v>2543</v>
      </c>
      <c r="B185" s="586">
        <v>0</v>
      </c>
      <c r="C185" s="586">
        <v>0</v>
      </c>
      <c r="D185" s="586">
        <v>0</v>
      </c>
      <c r="E185" s="586">
        <v>0</v>
      </c>
      <c r="F185" s="586">
        <v>0</v>
      </c>
      <c r="G185" s="586">
        <v>0</v>
      </c>
      <c r="H185" s="586">
        <v>0</v>
      </c>
      <c r="I185" s="586">
        <v>0</v>
      </c>
      <c r="J185" s="586">
        <v>0</v>
      </c>
      <c r="K185" s="586">
        <v>0</v>
      </c>
      <c r="L185" s="586">
        <v>0</v>
      </c>
      <c r="M185" s="586">
        <v>0</v>
      </c>
      <c r="N185" s="586">
        <v>0</v>
      </c>
      <c r="O185" s="586">
        <v>0</v>
      </c>
      <c r="P185" s="586">
        <v>0</v>
      </c>
      <c r="Q185" s="586">
        <v>313</v>
      </c>
      <c r="R185" s="586">
        <v>0</v>
      </c>
      <c r="S185" s="586">
        <v>0</v>
      </c>
      <c r="T185" s="586">
        <v>0</v>
      </c>
      <c r="U185" s="586">
        <v>0</v>
      </c>
      <c r="V185" s="586">
        <v>0</v>
      </c>
      <c r="W185" s="586">
        <v>0</v>
      </c>
      <c r="X185" s="586">
        <v>0</v>
      </c>
      <c r="Y185" s="586">
        <v>0</v>
      </c>
      <c r="Z185" s="586">
        <v>0</v>
      </c>
      <c r="AA185" s="586">
        <v>0</v>
      </c>
      <c r="AB185" s="586">
        <v>0</v>
      </c>
      <c r="AC185" s="586">
        <v>0</v>
      </c>
      <c r="AD185" s="586">
        <v>0</v>
      </c>
      <c r="AE185" s="586">
        <v>0</v>
      </c>
      <c r="AF185" s="586">
        <v>0</v>
      </c>
      <c r="AG185" s="586">
        <v>0</v>
      </c>
      <c r="AH185" s="586">
        <v>0</v>
      </c>
      <c r="AI185" s="586">
        <v>0</v>
      </c>
      <c r="AJ185" s="586">
        <v>0</v>
      </c>
      <c r="AK185" s="586">
        <v>0</v>
      </c>
      <c r="AL185" s="586">
        <v>0</v>
      </c>
      <c r="AM185" s="586">
        <v>0</v>
      </c>
      <c r="AN185" s="586">
        <v>0</v>
      </c>
      <c r="AO185" s="586">
        <v>2150</v>
      </c>
      <c r="AP185" s="586">
        <v>1613</v>
      </c>
      <c r="AQ185" s="586">
        <v>31</v>
      </c>
      <c r="AR185" s="586">
        <v>0</v>
      </c>
      <c r="AS185" s="586">
        <v>0</v>
      </c>
      <c r="AT185" s="586">
        <v>0</v>
      </c>
      <c r="AU185" s="586">
        <v>7956</v>
      </c>
      <c r="AV185" s="586">
        <v>0</v>
      </c>
      <c r="AW185" s="586">
        <v>0</v>
      </c>
      <c r="AX185" s="586">
        <v>395</v>
      </c>
      <c r="AY185" s="586">
        <v>0</v>
      </c>
      <c r="AZ185" s="586">
        <v>0</v>
      </c>
      <c r="BA185" s="586">
        <v>0</v>
      </c>
      <c r="BB185" s="586">
        <v>0</v>
      </c>
      <c r="BC185" s="586">
        <v>0</v>
      </c>
      <c r="BD185" s="586">
        <v>0</v>
      </c>
      <c r="BE185" s="586">
        <v>0</v>
      </c>
      <c r="BF185" s="586">
        <v>0</v>
      </c>
      <c r="BG185" s="586">
        <v>0</v>
      </c>
      <c r="BH185" s="586">
        <v>0</v>
      </c>
      <c r="BI185" s="586">
        <v>0</v>
      </c>
      <c r="BJ185" s="586">
        <v>0</v>
      </c>
      <c r="BK185" s="586">
        <v>0</v>
      </c>
      <c r="BL185" s="586">
        <v>0</v>
      </c>
      <c r="BM185" s="586">
        <v>0</v>
      </c>
      <c r="BN185" s="586">
        <v>0</v>
      </c>
      <c r="BO185" s="586">
        <v>0</v>
      </c>
      <c r="BP185" s="586">
        <v>0</v>
      </c>
      <c r="BQ185" s="586">
        <v>0</v>
      </c>
      <c r="BR185" s="586">
        <v>0</v>
      </c>
      <c r="BS185" s="586">
        <v>0</v>
      </c>
      <c r="BT185" s="586">
        <v>0</v>
      </c>
      <c r="BU185" s="586">
        <v>0</v>
      </c>
      <c r="BV185" s="586">
        <v>0</v>
      </c>
      <c r="BW185" s="586">
        <v>0</v>
      </c>
      <c r="BX185" s="586">
        <v>0</v>
      </c>
      <c r="BY185" s="586">
        <v>0</v>
      </c>
      <c r="BZ185" s="586">
        <v>0</v>
      </c>
      <c r="CA185" s="586">
        <v>0</v>
      </c>
      <c r="CB185" s="586">
        <v>0</v>
      </c>
      <c r="CC185" s="586">
        <v>0</v>
      </c>
      <c r="CD185" s="586">
        <v>0</v>
      </c>
      <c r="CE185" s="586">
        <v>7917</v>
      </c>
      <c r="CF185" s="586">
        <v>0</v>
      </c>
      <c r="CG185" s="586">
        <v>0</v>
      </c>
      <c r="CH185" s="586">
        <v>0</v>
      </c>
      <c r="CI185" s="586">
        <v>0</v>
      </c>
      <c r="CJ185" s="586">
        <v>0</v>
      </c>
      <c r="CK185" s="586">
        <v>0</v>
      </c>
      <c r="CL185" s="586">
        <v>0</v>
      </c>
      <c r="CM185" s="586">
        <v>0</v>
      </c>
      <c r="CN185" s="586">
        <v>0</v>
      </c>
      <c r="CO185" s="586">
        <v>0</v>
      </c>
      <c r="CP185" s="586">
        <v>0</v>
      </c>
      <c r="CQ185" s="586">
        <v>0</v>
      </c>
      <c r="CR185" s="586">
        <v>0</v>
      </c>
      <c r="CS185" s="586">
        <v>0</v>
      </c>
      <c r="CT185" s="586">
        <v>75</v>
      </c>
      <c r="CU185" s="586">
        <v>0</v>
      </c>
      <c r="CV185" s="586">
        <v>0</v>
      </c>
      <c r="CW185" s="586">
        <v>10968</v>
      </c>
      <c r="CX185" s="586">
        <v>1566</v>
      </c>
      <c r="CY185" s="586">
        <v>0</v>
      </c>
      <c r="CZ185" s="586">
        <v>0</v>
      </c>
      <c r="DA185" s="586">
        <v>0</v>
      </c>
      <c r="DB185" s="586">
        <v>0</v>
      </c>
      <c r="DC185" s="586">
        <v>0</v>
      </c>
      <c r="DD185" s="586">
        <v>0</v>
      </c>
      <c r="DE185" s="586">
        <v>0</v>
      </c>
      <c r="DF185" s="586">
        <v>0</v>
      </c>
      <c r="DG185" s="586">
        <v>0</v>
      </c>
      <c r="DH185" s="586">
        <v>0</v>
      </c>
      <c r="DI185" s="586">
        <v>346</v>
      </c>
      <c r="DJ185" s="586">
        <v>0</v>
      </c>
      <c r="DK185" s="586">
        <v>0</v>
      </c>
      <c r="DL185" s="586">
        <v>121</v>
      </c>
      <c r="DM185" s="586">
        <v>0</v>
      </c>
      <c r="DN185" s="586">
        <v>0</v>
      </c>
      <c r="DO185" s="586">
        <v>0</v>
      </c>
      <c r="DP185" s="586">
        <v>0</v>
      </c>
      <c r="DQ185" s="586">
        <v>0</v>
      </c>
      <c r="DR185" s="587">
        <v>9810</v>
      </c>
      <c r="DS185" s="587">
        <v>803</v>
      </c>
      <c r="DT185" s="587">
        <v>4635</v>
      </c>
      <c r="DU185" s="587">
        <v>18172</v>
      </c>
      <c r="DV185" s="587">
        <v>17355</v>
      </c>
      <c r="DW185" s="587">
        <v>-61</v>
      </c>
      <c r="DX185" s="587">
        <v>5246</v>
      </c>
      <c r="DY185" s="587">
        <v>-18701</v>
      </c>
      <c r="DZ185" s="587"/>
      <c r="EA185" s="587"/>
      <c r="EB185" s="587"/>
      <c r="EC185" s="587"/>
      <c r="ED185" s="587"/>
      <c r="EE185" s="587"/>
      <c r="EF185" s="587"/>
      <c r="EG185" s="587"/>
      <c r="EH185" s="587"/>
      <c r="EI185" s="587"/>
    </row>
    <row r="186" spans="1:139">
      <c r="A186" s="583" t="s">
        <v>2627</v>
      </c>
      <c r="B186" s="586">
        <v>0</v>
      </c>
      <c r="C186" s="586">
        <v>0</v>
      </c>
      <c r="D186" s="586">
        <v>0</v>
      </c>
      <c r="E186" s="586">
        <v>0</v>
      </c>
      <c r="F186" s="586">
        <v>0</v>
      </c>
      <c r="G186" s="586">
        <v>0</v>
      </c>
      <c r="H186" s="586">
        <v>0</v>
      </c>
      <c r="I186" s="586">
        <v>0</v>
      </c>
      <c r="J186" s="586">
        <v>0</v>
      </c>
      <c r="K186" s="586">
        <v>0</v>
      </c>
      <c r="L186" s="586">
        <v>0</v>
      </c>
      <c r="M186" s="586">
        <v>0</v>
      </c>
      <c r="N186" s="586">
        <v>0</v>
      </c>
      <c r="O186" s="586">
        <v>0</v>
      </c>
      <c r="P186" s="586">
        <v>0</v>
      </c>
      <c r="Q186" s="586">
        <v>30</v>
      </c>
      <c r="R186" s="586">
        <v>0</v>
      </c>
      <c r="S186" s="586">
        <v>1000</v>
      </c>
      <c r="T186" s="586">
        <v>5</v>
      </c>
      <c r="U186" s="586">
        <v>0</v>
      </c>
      <c r="V186" s="586">
        <v>0</v>
      </c>
      <c r="W186" s="586">
        <v>807</v>
      </c>
      <c r="X186" s="586">
        <v>0</v>
      </c>
      <c r="Y186" s="586">
        <v>0</v>
      </c>
      <c r="Z186" s="586">
        <v>0</v>
      </c>
      <c r="AA186" s="586">
        <v>0</v>
      </c>
      <c r="AB186" s="586">
        <v>0</v>
      </c>
      <c r="AC186" s="586">
        <v>0</v>
      </c>
      <c r="AD186" s="586">
        <v>0</v>
      </c>
      <c r="AE186" s="586">
        <v>0</v>
      </c>
      <c r="AF186" s="586">
        <v>0</v>
      </c>
      <c r="AG186" s="586">
        <v>0</v>
      </c>
      <c r="AH186" s="586">
        <v>0</v>
      </c>
      <c r="AI186" s="586">
        <v>0</v>
      </c>
      <c r="AJ186" s="586">
        <v>0</v>
      </c>
      <c r="AK186" s="586">
        <v>0</v>
      </c>
      <c r="AL186" s="586">
        <v>0</v>
      </c>
      <c r="AM186" s="586">
        <v>0</v>
      </c>
      <c r="AN186" s="586">
        <v>0</v>
      </c>
      <c r="AO186" s="586">
        <v>0</v>
      </c>
      <c r="AP186" s="586">
        <v>1670</v>
      </c>
      <c r="AQ186" s="586">
        <v>500</v>
      </c>
      <c r="AR186" s="586">
        <v>59</v>
      </c>
      <c r="AS186" s="586">
        <v>0</v>
      </c>
      <c r="AT186" s="586">
        <v>0</v>
      </c>
      <c r="AU186" s="586">
        <v>297</v>
      </c>
      <c r="AV186" s="586">
        <v>0</v>
      </c>
      <c r="AW186" s="586">
        <v>0</v>
      </c>
      <c r="AX186" s="586">
        <v>385</v>
      </c>
      <c r="AY186" s="586">
        <v>0</v>
      </c>
      <c r="AZ186" s="586">
        <v>2600</v>
      </c>
      <c r="BA186" s="586">
        <v>0</v>
      </c>
      <c r="BB186" s="586">
        <v>0</v>
      </c>
      <c r="BC186" s="586">
        <v>0</v>
      </c>
      <c r="BD186" s="586">
        <v>0</v>
      </c>
      <c r="BE186" s="586">
        <v>0</v>
      </c>
      <c r="BF186" s="586">
        <v>0</v>
      </c>
      <c r="BG186" s="586">
        <v>10</v>
      </c>
      <c r="BH186" s="586">
        <v>0</v>
      </c>
      <c r="BI186" s="586">
        <v>0</v>
      </c>
      <c r="BJ186" s="586">
        <v>0</v>
      </c>
      <c r="BK186" s="586">
        <v>0</v>
      </c>
      <c r="BL186" s="586">
        <v>0</v>
      </c>
      <c r="BM186" s="586">
        <v>15</v>
      </c>
      <c r="BN186" s="586">
        <v>0</v>
      </c>
      <c r="BO186" s="586">
        <v>0</v>
      </c>
      <c r="BP186" s="586">
        <v>20</v>
      </c>
      <c r="BQ186" s="586">
        <v>0</v>
      </c>
      <c r="BR186" s="586">
        <v>0</v>
      </c>
      <c r="BS186" s="586">
        <v>0</v>
      </c>
      <c r="BT186" s="586">
        <v>0</v>
      </c>
      <c r="BU186" s="586">
        <v>0</v>
      </c>
      <c r="BV186" s="586">
        <v>60</v>
      </c>
      <c r="BW186" s="586">
        <v>0</v>
      </c>
      <c r="BX186" s="586">
        <v>0</v>
      </c>
      <c r="BY186" s="586">
        <v>0</v>
      </c>
      <c r="BZ186" s="586">
        <v>0</v>
      </c>
      <c r="CA186" s="586">
        <v>0</v>
      </c>
      <c r="CB186" s="586">
        <v>0</v>
      </c>
      <c r="CC186" s="586">
        <v>0</v>
      </c>
      <c r="CD186" s="586">
        <v>50</v>
      </c>
      <c r="CE186" s="586">
        <v>3070</v>
      </c>
      <c r="CF186" s="586">
        <v>0</v>
      </c>
      <c r="CG186" s="586">
        <v>0</v>
      </c>
      <c r="CH186" s="586">
        <v>0</v>
      </c>
      <c r="CI186" s="586">
        <v>0</v>
      </c>
      <c r="CJ186" s="586">
        <v>0</v>
      </c>
      <c r="CK186" s="586">
        <v>0</v>
      </c>
      <c r="CL186" s="586">
        <v>0</v>
      </c>
      <c r="CM186" s="586">
        <v>0</v>
      </c>
      <c r="CN186" s="586">
        <v>0</v>
      </c>
      <c r="CO186" s="586">
        <v>0</v>
      </c>
      <c r="CP186" s="586">
        <v>0</v>
      </c>
      <c r="CQ186" s="586">
        <v>0</v>
      </c>
      <c r="CR186" s="586">
        <v>0</v>
      </c>
      <c r="CS186" s="586">
        <v>0</v>
      </c>
      <c r="CT186" s="586">
        <v>270</v>
      </c>
      <c r="CU186" s="586">
        <v>0</v>
      </c>
      <c r="CV186" s="586">
        <v>0</v>
      </c>
      <c r="CW186" s="586">
        <v>0</v>
      </c>
      <c r="CX186" s="586">
        <v>0</v>
      </c>
      <c r="CY186" s="586">
        <v>0</v>
      </c>
      <c r="CZ186" s="586">
        <v>0</v>
      </c>
      <c r="DA186" s="586">
        <v>0</v>
      </c>
      <c r="DB186" s="586">
        <v>0</v>
      </c>
      <c r="DC186" s="586">
        <v>0</v>
      </c>
      <c r="DD186" s="586">
        <v>0</v>
      </c>
      <c r="DE186" s="586">
        <v>0</v>
      </c>
      <c r="DF186" s="586">
        <v>0</v>
      </c>
      <c r="DG186" s="586">
        <v>0</v>
      </c>
      <c r="DH186" s="586">
        <v>0</v>
      </c>
      <c r="DI186" s="586">
        <v>17008</v>
      </c>
      <c r="DJ186" s="586">
        <v>0</v>
      </c>
      <c r="DK186" s="586">
        <v>0</v>
      </c>
      <c r="DL186" s="586">
        <v>0</v>
      </c>
      <c r="DM186" s="586">
        <v>0</v>
      </c>
      <c r="DN186" s="586">
        <v>0</v>
      </c>
      <c r="DO186" s="586">
        <v>0</v>
      </c>
      <c r="DP186" s="586">
        <v>0</v>
      </c>
      <c r="DQ186" s="586">
        <v>0</v>
      </c>
      <c r="DR186" s="587">
        <v>3543</v>
      </c>
      <c r="DS186" s="587">
        <v>4150</v>
      </c>
      <c r="DT186" s="587">
        <v>0</v>
      </c>
      <c r="DU186" s="587">
        <v>16038</v>
      </c>
      <c r="DV186" s="587">
        <v>16038</v>
      </c>
      <c r="DW186" s="587">
        <v>28587</v>
      </c>
      <c r="DX186" s="587">
        <v>0</v>
      </c>
      <c r="DY186" s="587">
        <v>0</v>
      </c>
      <c r="DZ186" s="587"/>
      <c r="EA186" s="587"/>
      <c r="EB186" s="587"/>
      <c r="EC186" s="587"/>
      <c r="ED186" s="587"/>
      <c r="EE186" s="587"/>
      <c r="EF186" s="587"/>
      <c r="EG186" s="587"/>
      <c r="EH186" s="587"/>
      <c r="EI186" s="587"/>
    </row>
    <row r="187" spans="1:139">
      <c r="A187" s="583" t="s">
        <v>2861</v>
      </c>
      <c r="B187" s="586">
        <v>0</v>
      </c>
      <c r="C187" s="586">
        <v>0</v>
      </c>
      <c r="D187" s="586">
        <v>0</v>
      </c>
      <c r="E187" s="586">
        <v>0</v>
      </c>
      <c r="F187" s="586">
        <v>0</v>
      </c>
      <c r="G187" s="586">
        <v>0</v>
      </c>
      <c r="H187" s="586">
        <v>0</v>
      </c>
      <c r="I187" s="586">
        <v>0</v>
      </c>
      <c r="J187" s="586">
        <v>0</v>
      </c>
      <c r="K187" s="586">
        <v>0</v>
      </c>
      <c r="L187" s="586">
        <v>0</v>
      </c>
      <c r="M187" s="586">
        <v>0</v>
      </c>
      <c r="N187" s="586">
        <v>0</v>
      </c>
      <c r="O187" s="586">
        <v>0</v>
      </c>
      <c r="P187" s="586">
        <v>0</v>
      </c>
      <c r="Q187" s="586">
        <v>245</v>
      </c>
      <c r="R187" s="586">
        <v>0</v>
      </c>
      <c r="S187" s="586">
        <v>0</v>
      </c>
      <c r="T187" s="586">
        <v>0</v>
      </c>
      <c r="U187" s="586">
        <v>0</v>
      </c>
      <c r="V187" s="586">
        <v>0</v>
      </c>
      <c r="W187" s="586">
        <v>0</v>
      </c>
      <c r="X187" s="586">
        <v>0</v>
      </c>
      <c r="Y187" s="586">
        <v>0</v>
      </c>
      <c r="Z187" s="586">
        <v>0</v>
      </c>
      <c r="AA187" s="586">
        <v>0</v>
      </c>
      <c r="AB187" s="586">
        <v>0</v>
      </c>
      <c r="AC187" s="586">
        <v>0</v>
      </c>
      <c r="AD187" s="586">
        <v>0</v>
      </c>
      <c r="AE187" s="586">
        <v>0</v>
      </c>
      <c r="AF187" s="586">
        <v>0</v>
      </c>
      <c r="AG187" s="586">
        <v>0</v>
      </c>
      <c r="AH187" s="586">
        <v>0</v>
      </c>
      <c r="AI187" s="586">
        <v>0</v>
      </c>
      <c r="AJ187" s="586">
        <v>0</v>
      </c>
      <c r="AK187" s="586">
        <v>0</v>
      </c>
      <c r="AL187" s="586">
        <v>0</v>
      </c>
      <c r="AM187" s="586">
        <v>0</v>
      </c>
      <c r="AN187" s="586">
        <v>0</v>
      </c>
      <c r="AO187" s="586">
        <v>700</v>
      </c>
      <c r="AP187" s="586">
        <v>2229</v>
      </c>
      <c r="AQ187" s="586">
        <v>0</v>
      </c>
      <c r="AR187" s="586">
        <v>0</v>
      </c>
      <c r="AS187" s="586">
        <v>0</v>
      </c>
      <c r="AT187" s="586">
        <v>0</v>
      </c>
      <c r="AU187" s="586">
        <v>981</v>
      </c>
      <c r="AV187" s="586">
        <v>0</v>
      </c>
      <c r="AW187" s="586">
        <v>0</v>
      </c>
      <c r="AX187" s="586">
        <v>125</v>
      </c>
      <c r="AY187" s="586">
        <v>0</v>
      </c>
      <c r="AZ187" s="586">
        <v>0</v>
      </c>
      <c r="BA187" s="586">
        <v>0</v>
      </c>
      <c r="BB187" s="586">
        <v>0</v>
      </c>
      <c r="BC187" s="586">
        <v>0</v>
      </c>
      <c r="BD187" s="586">
        <v>0</v>
      </c>
      <c r="BE187" s="586">
        <v>0</v>
      </c>
      <c r="BF187" s="586">
        <v>0</v>
      </c>
      <c r="BG187" s="586">
        <v>0</v>
      </c>
      <c r="BH187" s="586">
        <v>0</v>
      </c>
      <c r="BI187" s="586">
        <v>0</v>
      </c>
      <c r="BJ187" s="586">
        <v>0</v>
      </c>
      <c r="BK187" s="586">
        <v>0</v>
      </c>
      <c r="BL187" s="586">
        <v>0</v>
      </c>
      <c r="BM187" s="586">
        <v>0</v>
      </c>
      <c r="BN187" s="586">
        <v>0</v>
      </c>
      <c r="BO187" s="586">
        <v>0</v>
      </c>
      <c r="BP187" s="586">
        <v>0</v>
      </c>
      <c r="BQ187" s="586">
        <v>0</v>
      </c>
      <c r="BR187" s="586">
        <v>0</v>
      </c>
      <c r="BS187" s="586">
        <v>0</v>
      </c>
      <c r="BT187" s="586">
        <v>0</v>
      </c>
      <c r="BU187" s="586">
        <v>0</v>
      </c>
      <c r="BV187" s="586">
        <v>0</v>
      </c>
      <c r="BW187" s="586">
        <v>0</v>
      </c>
      <c r="BX187" s="586">
        <v>0</v>
      </c>
      <c r="BY187" s="586">
        <v>0</v>
      </c>
      <c r="BZ187" s="586">
        <v>0</v>
      </c>
      <c r="CA187" s="586">
        <v>0</v>
      </c>
      <c r="CB187" s="586">
        <v>25</v>
      </c>
      <c r="CC187" s="586">
        <v>0</v>
      </c>
      <c r="CD187" s="586">
        <v>0</v>
      </c>
      <c r="CE187" s="586">
        <v>5112</v>
      </c>
      <c r="CF187" s="586">
        <v>0</v>
      </c>
      <c r="CG187" s="586">
        <v>0</v>
      </c>
      <c r="CH187" s="586">
        <v>0</v>
      </c>
      <c r="CI187" s="586">
        <v>0</v>
      </c>
      <c r="CJ187" s="586">
        <v>0</v>
      </c>
      <c r="CK187" s="586">
        <v>0</v>
      </c>
      <c r="CL187" s="586">
        <v>0</v>
      </c>
      <c r="CM187" s="586">
        <v>0</v>
      </c>
      <c r="CN187" s="586">
        <v>0</v>
      </c>
      <c r="CO187" s="586">
        <v>0</v>
      </c>
      <c r="CP187" s="586">
        <v>0</v>
      </c>
      <c r="CQ187" s="586">
        <v>0</v>
      </c>
      <c r="CR187" s="586">
        <v>0</v>
      </c>
      <c r="CS187" s="586">
        <v>0</v>
      </c>
      <c r="CT187" s="586">
        <v>0</v>
      </c>
      <c r="CU187" s="586">
        <v>0</v>
      </c>
      <c r="CV187" s="586">
        <v>0</v>
      </c>
      <c r="CW187" s="586">
        <v>0</v>
      </c>
      <c r="CX187" s="586">
        <v>0</v>
      </c>
      <c r="CY187" s="586">
        <v>0</v>
      </c>
      <c r="CZ187" s="586">
        <v>0</v>
      </c>
      <c r="DA187" s="586">
        <v>0</v>
      </c>
      <c r="DB187" s="586">
        <v>0</v>
      </c>
      <c r="DC187" s="586">
        <v>0</v>
      </c>
      <c r="DD187" s="586">
        <v>0</v>
      </c>
      <c r="DE187" s="586">
        <v>0</v>
      </c>
      <c r="DF187" s="586">
        <v>0</v>
      </c>
      <c r="DG187" s="586">
        <v>0</v>
      </c>
      <c r="DH187" s="586">
        <v>0</v>
      </c>
      <c r="DI187" s="586">
        <v>335</v>
      </c>
      <c r="DJ187" s="586">
        <v>0</v>
      </c>
      <c r="DK187" s="586">
        <v>0</v>
      </c>
      <c r="DL187" s="586">
        <v>1819</v>
      </c>
      <c r="DM187" s="586">
        <v>0</v>
      </c>
      <c r="DN187" s="586">
        <v>0</v>
      </c>
      <c r="DO187" s="586">
        <v>0</v>
      </c>
      <c r="DP187" s="586">
        <v>0</v>
      </c>
      <c r="DQ187" s="586">
        <v>0</v>
      </c>
      <c r="DR187" s="587">
        <v>3495</v>
      </c>
      <c r="DS187" s="587">
        <v>1194</v>
      </c>
      <c r="DT187" s="587">
        <v>700</v>
      </c>
      <c r="DU187" s="587">
        <v>6182</v>
      </c>
      <c r="DV187" s="587">
        <v>5529</v>
      </c>
      <c r="DW187" s="587">
        <v>2500</v>
      </c>
      <c r="DX187" s="587">
        <v>0</v>
      </c>
      <c r="DY187" s="587">
        <v>-2550</v>
      </c>
      <c r="DZ187" s="587"/>
      <c r="EA187" s="587"/>
      <c r="EB187" s="587"/>
      <c r="EC187" s="587"/>
      <c r="ED187" s="587"/>
      <c r="EE187" s="587"/>
      <c r="EF187" s="587"/>
      <c r="EG187" s="587"/>
      <c r="EH187" s="587"/>
      <c r="EI187" s="587"/>
    </row>
    <row r="188" spans="1:139">
      <c r="A188" s="583" t="s">
        <v>2894</v>
      </c>
      <c r="B188" s="586">
        <v>0</v>
      </c>
      <c r="C188" s="586">
        <v>0</v>
      </c>
      <c r="D188" s="586">
        <v>0</v>
      </c>
      <c r="E188" s="586">
        <v>0</v>
      </c>
      <c r="F188" s="586">
        <v>0</v>
      </c>
      <c r="G188" s="586">
        <v>0</v>
      </c>
      <c r="H188" s="586">
        <v>0</v>
      </c>
      <c r="I188" s="586">
        <v>0</v>
      </c>
      <c r="J188" s="586">
        <v>0</v>
      </c>
      <c r="K188" s="586">
        <v>0</v>
      </c>
      <c r="L188" s="586">
        <v>0</v>
      </c>
      <c r="M188" s="586">
        <v>0</v>
      </c>
      <c r="N188" s="586">
        <v>0</v>
      </c>
      <c r="O188" s="586">
        <v>0</v>
      </c>
      <c r="P188" s="586">
        <v>0</v>
      </c>
      <c r="Q188" s="586">
        <v>0</v>
      </c>
      <c r="R188" s="586">
        <v>0</v>
      </c>
      <c r="S188" s="586">
        <v>0</v>
      </c>
      <c r="T188" s="586">
        <v>0</v>
      </c>
      <c r="U188" s="586">
        <v>0</v>
      </c>
      <c r="V188" s="586">
        <v>0</v>
      </c>
      <c r="W188" s="586">
        <v>0</v>
      </c>
      <c r="X188" s="586">
        <v>0</v>
      </c>
      <c r="Y188" s="586">
        <v>0</v>
      </c>
      <c r="Z188" s="586">
        <v>0</v>
      </c>
      <c r="AA188" s="586">
        <v>0</v>
      </c>
      <c r="AB188" s="586">
        <v>0</v>
      </c>
      <c r="AC188" s="586">
        <v>0</v>
      </c>
      <c r="AD188" s="586">
        <v>0</v>
      </c>
      <c r="AE188" s="586">
        <v>0</v>
      </c>
      <c r="AF188" s="586">
        <v>0</v>
      </c>
      <c r="AG188" s="586">
        <v>0</v>
      </c>
      <c r="AH188" s="586">
        <v>0</v>
      </c>
      <c r="AI188" s="586">
        <v>0</v>
      </c>
      <c r="AJ188" s="586">
        <v>0</v>
      </c>
      <c r="AK188" s="586">
        <v>0</v>
      </c>
      <c r="AL188" s="586">
        <v>0</v>
      </c>
      <c r="AM188" s="586">
        <v>0</v>
      </c>
      <c r="AN188" s="586">
        <v>0</v>
      </c>
      <c r="AO188" s="586">
        <v>0</v>
      </c>
      <c r="AP188" s="586">
        <v>1522</v>
      </c>
      <c r="AQ188" s="586">
        <v>0</v>
      </c>
      <c r="AR188" s="586">
        <v>0</v>
      </c>
      <c r="AS188" s="586">
        <v>0</v>
      </c>
      <c r="AT188" s="586">
        <v>0</v>
      </c>
      <c r="AU188" s="586">
        <v>91</v>
      </c>
      <c r="AV188" s="586">
        <v>0</v>
      </c>
      <c r="AW188" s="586">
        <v>0</v>
      </c>
      <c r="AX188" s="586">
        <v>0</v>
      </c>
      <c r="AY188" s="586">
        <v>0</v>
      </c>
      <c r="AZ188" s="586">
        <v>0</v>
      </c>
      <c r="BA188" s="586">
        <v>0</v>
      </c>
      <c r="BB188" s="586">
        <v>0</v>
      </c>
      <c r="BC188" s="586">
        <v>0</v>
      </c>
      <c r="BD188" s="586">
        <v>0</v>
      </c>
      <c r="BE188" s="586">
        <v>0</v>
      </c>
      <c r="BF188" s="586">
        <v>0</v>
      </c>
      <c r="BG188" s="586">
        <v>0</v>
      </c>
      <c r="BH188" s="586">
        <v>0</v>
      </c>
      <c r="BI188" s="586">
        <v>0</v>
      </c>
      <c r="BJ188" s="586">
        <v>0</v>
      </c>
      <c r="BK188" s="586">
        <v>0</v>
      </c>
      <c r="BL188" s="586">
        <v>0</v>
      </c>
      <c r="BM188" s="586">
        <v>0</v>
      </c>
      <c r="BN188" s="586">
        <v>0</v>
      </c>
      <c r="BO188" s="586">
        <v>0</v>
      </c>
      <c r="BP188" s="586">
        <v>0</v>
      </c>
      <c r="BQ188" s="586">
        <v>0</v>
      </c>
      <c r="BR188" s="586">
        <v>0</v>
      </c>
      <c r="BS188" s="586">
        <v>0</v>
      </c>
      <c r="BT188" s="586">
        <v>0</v>
      </c>
      <c r="BU188" s="586">
        <v>0</v>
      </c>
      <c r="BV188" s="586">
        <v>0</v>
      </c>
      <c r="BW188" s="586">
        <v>0</v>
      </c>
      <c r="BX188" s="586">
        <v>0</v>
      </c>
      <c r="BY188" s="586">
        <v>0</v>
      </c>
      <c r="BZ188" s="586">
        <v>0</v>
      </c>
      <c r="CA188" s="586">
        <v>0</v>
      </c>
      <c r="CB188" s="586">
        <v>579</v>
      </c>
      <c r="CC188" s="586">
        <v>0</v>
      </c>
      <c r="CD188" s="586">
        <v>0</v>
      </c>
      <c r="CE188" s="586">
        <v>50</v>
      </c>
      <c r="CF188" s="586">
        <v>0</v>
      </c>
      <c r="CG188" s="586">
        <v>0</v>
      </c>
      <c r="CH188" s="586">
        <v>0</v>
      </c>
      <c r="CI188" s="586">
        <v>0</v>
      </c>
      <c r="CJ188" s="586">
        <v>0</v>
      </c>
      <c r="CK188" s="586">
        <v>0</v>
      </c>
      <c r="CL188" s="586">
        <v>0</v>
      </c>
      <c r="CM188" s="586">
        <v>0</v>
      </c>
      <c r="CN188" s="586">
        <v>1458</v>
      </c>
      <c r="CO188" s="586">
        <v>0</v>
      </c>
      <c r="CP188" s="586">
        <v>0</v>
      </c>
      <c r="CQ188" s="586">
        <v>0</v>
      </c>
      <c r="CR188" s="586">
        <v>0</v>
      </c>
      <c r="CS188" s="586">
        <v>0</v>
      </c>
      <c r="CT188" s="586">
        <v>0</v>
      </c>
      <c r="CU188" s="586">
        <v>0</v>
      </c>
      <c r="CV188" s="586">
        <v>0</v>
      </c>
      <c r="CW188" s="586">
        <v>7930</v>
      </c>
      <c r="CX188" s="586">
        <v>0</v>
      </c>
      <c r="CY188" s="586">
        <v>0</v>
      </c>
      <c r="CZ188" s="586">
        <v>0</v>
      </c>
      <c r="DA188" s="586">
        <v>0</v>
      </c>
      <c r="DB188" s="586">
        <v>0</v>
      </c>
      <c r="DC188" s="586">
        <v>0</v>
      </c>
      <c r="DD188" s="586">
        <v>0</v>
      </c>
      <c r="DE188" s="586">
        <v>0</v>
      </c>
      <c r="DF188" s="586">
        <v>0</v>
      </c>
      <c r="DG188" s="586">
        <v>0</v>
      </c>
      <c r="DH188" s="586">
        <v>0</v>
      </c>
      <c r="DI188" s="586">
        <v>156</v>
      </c>
      <c r="DJ188" s="586">
        <v>0</v>
      </c>
      <c r="DK188" s="586">
        <v>0</v>
      </c>
      <c r="DL188" s="586">
        <v>0</v>
      </c>
      <c r="DM188" s="586">
        <v>0</v>
      </c>
      <c r="DN188" s="586">
        <v>0</v>
      </c>
      <c r="DO188" s="586">
        <v>0</v>
      </c>
      <c r="DP188" s="586">
        <v>0</v>
      </c>
      <c r="DQ188" s="586">
        <v>0</v>
      </c>
      <c r="DR188" s="587">
        <v>6596</v>
      </c>
      <c r="DS188" s="587">
        <v>134</v>
      </c>
      <c r="DT188" s="587">
        <v>5056</v>
      </c>
      <c r="DU188" s="587">
        <v>0</v>
      </c>
      <c r="DV188" s="587">
        <v>-159</v>
      </c>
      <c r="DW188" s="587">
        <v>0</v>
      </c>
      <c r="DX188" s="587">
        <v>-3090</v>
      </c>
      <c r="DY188" s="587">
        <v>-9126</v>
      </c>
      <c r="DZ188" s="587"/>
      <c r="EA188" s="587"/>
      <c r="EB188" s="587"/>
      <c r="EC188" s="587"/>
      <c r="ED188" s="587"/>
      <c r="EE188" s="587"/>
      <c r="EF188" s="587"/>
      <c r="EG188" s="587"/>
      <c r="EH188" s="587"/>
      <c r="EI188" s="587"/>
    </row>
    <row r="189" spans="1:139">
      <c r="A189" s="583" t="s">
        <v>2900</v>
      </c>
      <c r="B189" s="586">
        <v>0</v>
      </c>
      <c r="C189" s="586">
        <v>0</v>
      </c>
      <c r="D189" s="586">
        <v>0</v>
      </c>
      <c r="E189" s="586">
        <v>0</v>
      </c>
      <c r="F189" s="586">
        <v>0</v>
      </c>
      <c r="G189" s="586">
        <v>0</v>
      </c>
      <c r="H189" s="586">
        <v>0</v>
      </c>
      <c r="I189" s="586">
        <v>0</v>
      </c>
      <c r="J189" s="586">
        <v>0</v>
      </c>
      <c r="K189" s="586">
        <v>0</v>
      </c>
      <c r="L189" s="586">
        <v>0</v>
      </c>
      <c r="M189" s="586">
        <v>0</v>
      </c>
      <c r="N189" s="586">
        <v>0</v>
      </c>
      <c r="O189" s="586">
        <v>0</v>
      </c>
      <c r="P189" s="586">
        <v>0</v>
      </c>
      <c r="Q189" s="586">
        <v>99</v>
      </c>
      <c r="R189" s="586">
        <v>0</v>
      </c>
      <c r="S189" s="586">
        <v>0</v>
      </c>
      <c r="T189" s="586">
        <v>20</v>
      </c>
      <c r="U189" s="586">
        <v>0</v>
      </c>
      <c r="V189" s="586">
        <v>0</v>
      </c>
      <c r="W189" s="586">
        <v>0</v>
      </c>
      <c r="X189" s="586">
        <v>0</v>
      </c>
      <c r="Y189" s="586">
        <v>0</v>
      </c>
      <c r="Z189" s="586">
        <v>0</v>
      </c>
      <c r="AA189" s="586">
        <v>0</v>
      </c>
      <c r="AB189" s="586">
        <v>0</v>
      </c>
      <c r="AC189" s="586">
        <v>0</v>
      </c>
      <c r="AD189" s="586">
        <v>0</v>
      </c>
      <c r="AE189" s="586">
        <v>0</v>
      </c>
      <c r="AF189" s="586">
        <v>100</v>
      </c>
      <c r="AG189" s="586">
        <v>0</v>
      </c>
      <c r="AH189" s="586">
        <v>0</v>
      </c>
      <c r="AI189" s="586">
        <v>0</v>
      </c>
      <c r="AJ189" s="586">
        <v>0</v>
      </c>
      <c r="AK189" s="586">
        <v>0</v>
      </c>
      <c r="AL189" s="586">
        <v>0</v>
      </c>
      <c r="AM189" s="586">
        <v>0</v>
      </c>
      <c r="AN189" s="586">
        <v>0</v>
      </c>
      <c r="AO189" s="586">
        <v>0</v>
      </c>
      <c r="AP189" s="586">
        <v>2200</v>
      </c>
      <c r="AQ189" s="586">
        <v>0</v>
      </c>
      <c r="AR189" s="586">
        <v>3285</v>
      </c>
      <c r="AS189" s="586">
        <v>0</v>
      </c>
      <c r="AT189" s="586">
        <v>0</v>
      </c>
      <c r="AU189" s="586">
        <v>12247</v>
      </c>
      <c r="AV189" s="586">
        <v>50</v>
      </c>
      <c r="AW189" s="586">
        <v>0</v>
      </c>
      <c r="AX189" s="586">
        <v>0</v>
      </c>
      <c r="AY189" s="586">
        <v>0</v>
      </c>
      <c r="AZ189" s="586">
        <v>0</v>
      </c>
      <c r="BA189" s="586">
        <v>0</v>
      </c>
      <c r="BB189" s="586">
        <v>0</v>
      </c>
      <c r="BC189" s="586">
        <v>0</v>
      </c>
      <c r="BD189" s="586">
        <v>0</v>
      </c>
      <c r="BE189" s="586">
        <v>0</v>
      </c>
      <c r="BF189" s="586">
        <v>0</v>
      </c>
      <c r="BG189" s="586">
        <v>0</v>
      </c>
      <c r="BH189" s="586">
        <v>0</v>
      </c>
      <c r="BI189" s="586">
        <v>0</v>
      </c>
      <c r="BJ189" s="586">
        <v>0</v>
      </c>
      <c r="BK189" s="586">
        <v>0</v>
      </c>
      <c r="BL189" s="586">
        <v>0</v>
      </c>
      <c r="BM189" s="586">
        <v>0</v>
      </c>
      <c r="BN189" s="586">
        <v>0</v>
      </c>
      <c r="BO189" s="586">
        <v>0</v>
      </c>
      <c r="BP189" s="586">
        <v>0</v>
      </c>
      <c r="BQ189" s="586">
        <v>0</v>
      </c>
      <c r="BR189" s="586">
        <v>0</v>
      </c>
      <c r="BS189" s="586">
        <v>0</v>
      </c>
      <c r="BT189" s="586">
        <v>0</v>
      </c>
      <c r="BU189" s="586">
        <v>0</v>
      </c>
      <c r="BV189" s="586">
        <v>0</v>
      </c>
      <c r="BW189" s="586">
        <v>0</v>
      </c>
      <c r="BX189" s="586">
        <v>0</v>
      </c>
      <c r="BY189" s="586">
        <v>0</v>
      </c>
      <c r="BZ189" s="586">
        <v>0</v>
      </c>
      <c r="CA189" s="586">
        <v>0</v>
      </c>
      <c r="CB189" s="586">
        <v>0</v>
      </c>
      <c r="CC189" s="586">
        <v>0</v>
      </c>
      <c r="CD189" s="586">
        <v>0</v>
      </c>
      <c r="CE189" s="586">
        <v>1371</v>
      </c>
      <c r="CF189" s="586">
        <v>0</v>
      </c>
      <c r="CG189" s="586">
        <v>0</v>
      </c>
      <c r="CH189" s="586">
        <v>0</v>
      </c>
      <c r="CI189" s="586">
        <v>0</v>
      </c>
      <c r="CJ189" s="586">
        <v>0</v>
      </c>
      <c r="CK189" s="586">
        <v>0</v>
      </c>
      <c r="CL189" s="586">
        <v>0</v>
      </c>
      <c r="CM189" s="586">
        <v>0</v>
      </c>
      <c r="CN189" s="586">
        <v>0</v>
      </c>
      <c r="CO189" s="586">
        <v>0</v>
      </c>
      <c r="CP189" s="586">
        <v>0</v>
      </c>
      <c r="CQ189" s="586">
        <v>0</v>
      </c>
      <c r="CR189" s="586">
        <v>0</v>
      </c>
      <c r="CS189" s="586">
        <v>0</v>
      </c>
      <c r="CT189" s="586">
        <v>0</v>
      </c>
      <c r="CU189" s="586">
        <v>0</v>
      </c>
      <c r="CV189" s="586">
        <v>0</v>
      </c>
      <c r="CW189" s="586">
        <v>0</v>
      </c>
      <c r="CX189" s="586">
        <v>50</v>
      </c>
      <c r="CY189" s="586">
        <v>0</v>
      </c>
      <c r="CZ189" s="586">
        <v>0</v>
      </c>
      <c r="DA189" s="586">
        <v>0</v>
      </c>
      <c r="DB189" s="586">
        <v>0</v>
      </c>
      <c r="DC189" s="586">
        <v>0</v>
      </c>
      <c r="DD189" s="586">
        <v>0</v>
      </c>
      <c r="DE189" s="586">
        <v>0</v>
      </c>
      <c r="DF189" s="586">
        <v>0</v>
      </c>
      <c r="DG189" s="586">
        <v>0</v>
      </c>
      <c r="DH189" s="586">
        <v>0</v>
      </c>
      <c r="DI189" s="586">
        <v>507</v>
      </c>
      <c r="DJ189" s="586">
        <v>0</v>
      </c>
      <c r="DK189" s="586">
        <v>0</v>
      </c>
      <c r="DL189" s="586">
        <v>0</v>
      </c>
      <c r="DM189" s="586">
        <v>0</v>
      </c>
      <c r="DN189" s="586">
        <v>0</v>
      </c>
      <c r="DO189" s="586">
        <v>373</v>
      </c>
      <c r="DP189" s="586">
        <v>0</v>
      </c>
      <c r="DQ189" s="586">
        <v>0</v>
      </c>
      <c r="DR189" s="587">
        <v>15029</v>
      </c>
      <c r="DS189" s="587">
        <v>0</v>
      </c>
      <c r="DT189" s="587">
        <v>17</v>
      </c>
      <c r="DU189" s="587">
        <v>5256</v>
      </c>
      <c r="DV189" s="587">
        <v>5256</v>
      </c>
      <c r="DW189" s="587">
        <v>0</v>
      </c>
      <c r="DX189" s="587">
        <v>0</v>
      </c>
      <c r="DY189" s="587">
        <v>0</v>
      </c>
      <c r="DZ189" s="587"/>
      <c r="EA189" s="587"/>
      <c r="EB189" s="587"/>
      <c r="EC189" s="587"/>
      <c r="ED189" s="587"/>
      <c r="EE189" s="587"/>
      <c r="EF189" s="587"/>
      <c r="EG189" s="587"/>
      <c r="EH189" s="587"/>
      <c r="EI189" s="587"/>
    </row>
    <row r="190" spans="1:139">
      <c r="A190" s="583" t="s">
        <v>2960</v>
      </c>
      <c r="B190" s="586">
        <v>0</v>
      </c>
      <c r="C190" s="586">
        <v>0</v>
      </c>
      <c r="D190" s="586">
        <v>0</v>
      </c>
      <c r="E190" s="586">
        <v>0</v>
      </c>
      <c r="F190" s="586">
        <v>0</v>
      </c>
      <c r="G190" s="586">
        <v>0</v>
      </c>
      <c r="H190" s="586">
        <v>0</v>
      </c>
      <c r="I190" s="586">
        <v>0</v>
      </c>
      <c r="J190" s="586">
        <v>0</v>
      </c>
      <c r="K190" s="586">
        <v>0</v>
      </c>
      <c r="L190" s="586">
        <v>0</v>
      </c>
      <c r="M190" s="586">
        <v>0</v>
      </c>
      <c r="N190" s="586">
        <v>75</v>
      </c>
      <c r="O190" s="586">
        <v>0</v>
      </c>
      <c r="P190" s="586">
        <v>0</v>
      </c>
      <c r="Q190" s="586">
        <v>0</v>
      </c>
      <c r="R190" s="586">
        <v>0</v>
      </c>
      <c r="S190" s="586">
        <v>0</v>
      </c>
      <c r="T190" s="586">
        <v>0</v>
      </c>
      <c r="U190" s="586">
        <v>0</v>
      </c>
      <c r="V190" s="586">
        <v>0</v>
      </c>
      <c r="W190" s="586">
        <v>0</v>
      </c>
      <c r="X190" s="586">
        <v>0</v>
      </c>
      <c r="Y190" s="586">
        <v>0</v>
      </c>
      <c r="Z190" s="586">
        <v>0</v>
      </c>
      <c r="AA190" s="586">
        <v>0</v>
      </c>
      <c r="AB190" s="586">
        <v>0</v>
      </c>
      <c r="AC190" s="586">
        <v>0</v>
      </c>
      <c r="AD190" s="586">
        <v>0</v>
      </c>
      <c r="AE190" s="586">
        <v>0</v>
      </c>
      <c r="AF190" s="586">
        <v>0</v>
      </c>
      <c r="AG190" s="586">
        <v>0</v>
      </c>
      <c r="AH190" s="586">
        <v>0</v>
      </c>
      <c r="AI190" s="586">
        <v>0</v>
      </c>
      <c r="AJ190" s="586">
        <v>0</v>
      </c>
      <c r="AK190" s="586">
        <v>0</v>
      </c>
      <c r="AL190" s="586">
        <v>0</v>
      </c>
      <c r="AM190" s="586">
        <v>0</v>
      </c>
      <c r="AN190" s="586">
        <v>0</v>
      </c>
      <c r="AO190" s="586">
        <v>15478</v>
      </c>
      <c r="AP190" s="586">
        <v>1520</v>
      </c>
      <c r="AQ190" s="586">
        <v>0</v>
      </c>
      <c r="AR190" s="586">
        <v>909</v>
      </c>
      <c r="AS190" s="586">
        <v>800</v>
      </c>
      <c r="AT190" s="586">
        <v>0</v>
      </c>
      <c r="AU190" s="586">
        <v>500</v>
      </c>
      <c r="AV190" s="586">
        <v>0</v>
      </c>
      <c r="AW190" s="586">
        <v>0</v>
      </c>
      <c r="AX190" s="586">
        <v>1776</v>
      </c>
      <c r="AY190" s="586">
        <v>0</v>
      </c>
      <c r="AZ190" s="586">
        <v>0</v>
      </c>
      <c r="BA190" s="586">
        <v>0</v>
      </c>
      <c r="BB190" s="586">
        <v>0</v>
      </c>
      <c r="BC190" s="586">
        <v>0</v>
      </c>
      <c r="BD190" s="586">
        <v>0</v>
      </c>
      <c r="BE190" s="586">
        <v>0</v>
      </c>
      <c r="BF190" s="586">
        <v>0</v>
      </c>
      <c r="BG190" s="586">
        <v>0</v>
      </c>
      <c r="BH190" s="586">
        <v>0</v>
      </c>
      <c r="BI190" s="586">
        <v>0</v>
      </c>
      <c r="BJ190" s="586">
        <v>0</v>
      </c>
      <c r="BK190" s="586">
        <v>0</v>
      </c>
      <c r="BL190" s="586">
        <v>0</v>
      </c>
      <c r="BM190" s="586">
        <v>0</v>
      </c>
      <c r="BN190" s="586">
        <v>0</v>
      </c>
      <c r="BO190" s="586">
        <v>0</v>
      </c>
      <c r="BP190" s="586">
        <v>0</v>
      </c>
      <c r="BQ190" s="586">
        <v>0</v>
      </c>
      <c r="BR190" s="586">
        <v>0</v>
      </c>
      <c r="BS190" s="586">
        <v>0</v>
      </c>
      <c r="BT190" s="586">
        <v>0</v>
      </c>
      <c r="BU190" s="586">
        <v>0</v>
      </c>
      <c r="BV190" s="586">
        <v>0</v>
      </c>
      <c r="BW190" s="586">
        <v>0</v>
      </c>
      <c r="BX190" s="586">
        <v>0</v>
      </c>
      <c r="BY190" s="586">
        <v>0</v>
      </c>
      <c r="BZ190" s="586">
        <v>0</v>
      </c>
      <c r="CA190" s="586">
        <v>0</v>
      </c>
      <c r="CB190" s="586">
        <v>0</v>
      </c>
      <c r="CC190" s="586">
        <v>0</v>
      </c>
      <c r="CD190" s="586">
        <v>0</v>
      </c>
      <c r="CE190" s="586">
        <v>634</v>
      </c>
      <c r="CF190" s="586">
        <v>0</v>
      </c>
      <c r="CG190" s="586">
        <v>0</v>
      </c>
      <c r="CH190" s="586">
        <v>0</v>
      </c>
      <c r="CI190" s="586">
        <v>0</v>
      </c>
      <c r="CJ190" s="586">
        <v>0</v>
      </c>
      <c r="CK190" s="586">
        <v>0</v>
      </c>
      <c r="CL190" s="586">
        <v>0</v>
      </c>
      <c r="CM190" s="586">
        <v>0</v>
      </c>
      <c r="CN190" s="586">
        <v>0</v>
      </c>
      <c r="CO190" s="586">
        <v>0</v>
      </c>
      <c r="CP190" s="586">
        <v>0</v>
      </c>
      <c r="CQ190" s="586">
        <v>0</v>
      </c>
      <c r="CR190" s="586">
        <v>0</v>
      </c>
      <c r="CS190" s="586">
        <v>0</v>
      </c>
      <c r="CT190" s="586">
        <v>0</v>
      </c>
      <c r="CU190" s="586">
        <v>0</v>
      </c>
      <c r="CV190" s="586">
        <v>0</v>
      </c>
      <c r="CW190" s="586">
        <v>450</v>
      </c>
      <c r="CX190" s="586">
        <v>0</v>
      </c>
      <c r="CY190" s="586">
        <v>0</v>
      </c>
      <c r="CZ190" s="586">
        <v>407</v>
      </c>
      <c r="DA190" s="586">
        <v>0</v>
      </c>
      <c r="DB190" s="586">
        <v>0</v>
      </c>
      <c r="DC190" s="586">
        <v>0</v>
      </c>
      <c r="DD190" s="586">
        <v>0</v>
      </c>
      <c r="DE190" s="586">
        <v>0</v>
      </c>
      <c r="DF190" s="586">
        <v>0</v>
      </c>
      <c r="DG190" s="586">
        <v>0</v>
      </c>
      <c r="DH190" s="586">
        <v>0</v>
      </c>
      <c r="DI190" s="586">
        <v>247</v>
      </c>
      <c r="DJ190" s="586">
        <v>0</v>
      </c>
      <c r="DK190" s="586">
        <v>0</v>
      </c>
      <c r="DL190" s="586">
        <v>2492</v>
      </c>
      <c r="DM190" s="586">
        <v>0</v>
      </c>
      <c r="DN190" s="586">
        <v>0</v>
      </c>
      <c r="DO190" s="586">
        <v>0</v>
      </c>
      <c r="DP190" s="586">
        <v>0</v>
      </c>
      <c r="DQ190" s="586">
        <v>0</v>
      </c>
      <c r="DR190" s="587">
        <v>2934</v>
      </c>
      <c r="DS190" s="587">
        <v>3868</v>
      </c>
      <c r="DT190" s="587">
        <v>12808</v>
      </c>
      <c r="DU190" s="587">
        <v>5678</v>
      </c>
      <c r="DV190" s="587">
        <v>5431</v>
      </c>
      <c r="DW190" s="587">
        <v>0</v>
      </c>
      <c r="DX190" s="587">
        <v>0</v>
      </c>
      <c r="DY190" s="587">
        <v>-11927</v>
      </c>
      <c r="DZ190" s="587"/>
      <c r="EA190" s="587"/>
      <c r="EB190" s="587"/>
      <c r="EC190" s="587"/>
      <c r="ED190" s="587"/>
      <c r="EE190" s="587"/>
      <c r="EF190" s="587"/>
      <c r="EG190" s="587"/>
      <c r="EH190" s="587"/>
      <c r="EI190" s="587"/>
    </row>
    <row r="191" spans="1:139">
      <c r="A191" s="583" t="s">
        <v>1955</v>
      </c>
      <c r="B191" s="586">
        <v>0</v>
      </c>
      <c r="C191" s="586">
        <v>0</v>
      </c>
      <c r="D191" s="586">
        <v>0</v>
      </c>
      <c r="E191" s="586">
        <v>0</v>
      </c>
      <c r="F191" s="586">
        <v>0</v>
      </c>
      <c r="G191" s="586">
        <v>0</v>
      </c>
      <c r="H191" s="586">
        <v>0</v>
      </c>
      <c r="I191" s="586">
        <v>0</v>
      </c>
      <c r="J191" s="586">
        <v>0</v>
      </c>
      <c r="K191" s="586">
        <v>0</v>
      </c>
      <c r="L191" s="586">
        <v>0</v>
      </c>
      <c r="M191" s="586">
        <v>0</v>
      </c>
      <c r="N191" s="586">
        <v>0</v>
      </c>
      <c r="O191" s="586">
        <v>0</v>
      </c>
      <c r="P191" s="586">
        <v>0</v>
      </c>
      <c r="Q191" s="586">
        <v>165</v>
      </c>
      <c r="R191" s="586">
        <v>0</v>
      </c>
      <c r="S191" s="586">
        <v>0</v>
      </c>
      <c r="T191" s="586">
        <v>0</v>
      </c>
      <c r="U191" s="586">
        <v>0</v>
      </c>
      <c r="V191" s="586">
        <v>0</v>
      </c>
      <c r="W191" s="586">
        <v>0</v>
      </c>
      <c r="X191" s="586">
        <v>0</v>
      </c>
      <c r="Y191" s="586">
        <v>0</v>
      </c>
      <c r="Z191" s="586">
        <v>0</v>
      </c>
      <c r="AA191" s="586">
        <v>0</v>
      </c>
      <c r="AB191" s="586">
        <v>0</v>
      </c>
      <c r="AC191" s="586">
        <v>0</v>
      </c>
      <c r="AD191" s="586">
        <v>0</v>
      </c>
      <c r="AE191" s="586">
        <v>0</v>
      </c>
      <c r="AF191" s="586">
        <v>0</v>
      </c>
      <c r="AG191" s="586">
        <v>0</v>
      </c>
      <c r="AH191" s="586">
        <v>0</v>
      </c>
      <c r="AI191" s="586">
        <v>0</v>
      </c>
      <c r="AJ191" s="586">
        <v>0</v>
      </c>
      <c r="AK191" s="586">
        <v>0</v>
      </c>
      <c r="AL191" s="586">
        <v>0</v>
      </c>
      <c r="AM191" s="586">
        <v>0</v>
      </c>
      <c r="AN191" s="586">
        <v>0</v>
      </c>
      <c r="AO191" s="586">
        <v>19015</v>
      </c>
      <c r="AP191" s="586">
        <v>760</v>
      </c>
      <c r="AQ191" s="586">
        <v>0</v>
      </c>
      <c r="AR191" s="586">
        <v>759</v>
      </c>
      <c r="AS191" s="586">
        <v>0</v>
      </c>
      <c r="AT191" s="586">
        <v>0</v>
      </c>
      <c r="AU191" s="586">
        <v>280</v>
      </c>
      <c r="AV191" s="586">
        <v>0</v>
      </c>
      <c r="AW191" s="586">
        <v>0</v>
      </c>
      <c r="AX191" s="586">
        <v>130</v>
      </c>
      <c r="AY191" s="586">
        <v>0</v>
      </c>
      <c r="AZ191" s="586">
        <v>0</v>
      </c>
      <c r="BA191" s="586">
        <v>0</v>
      </c>
      <c r="BB191" s="586">
        <v>0</v>
      </c>
      <c r="BC191" s="586">
        <v>0</v>
      </c>
      <c r="BD191" s="586">
        <v>0</v>
      </c>
      <c r="BE191" s="586">
        <v>0</v>
      </c>
      <c r="BF191" s="586">
        <v>0</v>
      </c>
      <c r="BG191" s="586">
        <v>0</v>
      </c>
      <c r="BH191" s="586">
        <v>0</v>
      </c>
      <c r="BI191" s="586">
        <v>0</v>
      </c>
      <c r="BJ191" s="586">
        <v>0</v>
      </c>
      <c r="BK191" s="586">
        <v>0</v>
      </c>
      <c r="BL191" s="586">
        <v>0</v>
      </c>
      <c r="BM191" s="586">
        <v>0</v>
      </c>
      <c r="BN191" s="586">
        <v>0</v>
      </c>
      <c r="BO191" s="586">
        <v>0</v>
      </c>
      <c r="BP191" s="586">
        <v>0</v>
      </c>
      <c r="BQ191" s="586">
        <v>0</v>
      </c>
      <c r="BR191" s="586">
        <v>0</v>
      </c>
      <c r="BS191" s="586">
        <v>0</v>
      </c>
      <c r="BT191" s="586">
        <v>0</v>
      </c>
      <c r="BU191" s="586">
        <v>0</v>
      </c>
      <c r="BV191" s="586">
        <v>0</v>
      </c>
      <c r="BW191" s="586">
        <v>0</v>
      </c>
      <c r="BX191" s="586">
        <v>0</v>
      </c>
      <c r="BY191" s="586">
        <v>0</v>
      </c>
      <c r="BZ191" s="586">
        <v>0</v>
      </c>
      <c r="CA191" s="586">
        <v>0</v>
      </c>
      <c r="CB191" s="586">
        <v>0</v>
      </c>
      <c r="CC191" s="586">
        <v>0</v>
      </c>
      <c r="CD191" s="586">
        <v>0</v>
      </c>
      <c r="CE191" s="586">
        <v>520</v>
      </c>
      <c r="CF191" s="586">
        <v>0</v>
      </c>
      <c r="CG191" s="586">
        <v>0</v>
      </c>
      <c r="CH191" s="586">
        <v>150</v>
      </c>
      <c r="CI191" s="586">
        <v>0</v>
      </c>
      <c r="CJ191" s="586">
        <v>0</v>
      </c>
      <c r="CK191" s="586">
        <v>0</v>
      </c>
      <c r="CL191" s="586">
        <v>0</v>
      </c>
      <c r="CM191" s="586">
        <v>0</v>
      </c>
      <c r="CN191" s="586">
        <v>2075</v>
      </c>
      <c r="CO191" s="586">
        <v>0</v>
      </c>
      <c r="CP191" s="586">
        <v>0</v>
      </c>
      <c r="CQ191" s="586">
        <v>0</v>
      </c>
      <c r="CR191" s="586">
        <v>0</v>
      </c>
      <c r="CS191" s="586">
        <v>0</v>
      </c>
      <c r="CT191" s="586">
        <v>0</v>
      </c>
      <c r="CU191" s="586">
        <v>0</v>
      </c>
      <c r="CV191" s="586">
        <v>0</v>
      </c>
      <c r="CW191" s="586">
        <v>500</v>
      </c>
      <c r="CX191" s="586">
        <v>120</v>
      </c>
      <c r="CY191" s="586">
        <v>0</v>
      </c>
      <c r="CZ191" s="586">
        <v>0</v>
      </c>
      <c r="DA191" s="586">
        <v>0</v>
      </c>
      <c r="DB191" s="586">
        <v>0</v>
      </c>
      <c r="DC191" s="586">
        <v>0</v>
      </c>
      <c r="DD191" s="586">
        <v>0</v>
      </c>
      <c r="DE191" s="586">
        <v>0</v>
      </c>
      <c r="DF191" s="586">
        <v>0</v>
      </c>
      <c r="DG191" s="586">
        <v>0</v>
      </c>
      <c r="DH191" s="586">
        <v>0</v>
      </c>
      <c r="DI191" s="586">
        <v>325</v>
      </c>
      <c r="DJ191" s="586">
        <v>0</v>
      </c>
      <c r="DK191" s="586">
        <v>0</v>
      </c>
      <c r="DL191" s="586">
        <v>480</v>
      </c>
      <c r="DM191" s="586">
        <v>0</v>
      </c>
      <c r="DN191" s="586">
        <v>0</v>
      </c>
      <c r="DO191" s="586">
        <v>0</v>
      </c>
      <c r="DP191" s="586">
        <v>0</v>
      </c>
      <c r="DQ191" s="586">
        <v>0</v>
      </c>
      <c r="DR191" s="587">
        <v>2052</v>
      </c>
      <c r="DS191" s="587">
        <v>3578</v>
      </c>
      <c r="DT191" s="587">
        <v>13427</v>
      </c>
      <c r="DU191" s="587">
        <v>6222</v>
      </c>
      <c r="DV191" s="587">
        <v>-1753</v>
      </c>
      <c r="DW191" s="587">
        <v>12285</v>
      </c>
      <c r="DX191" s="587">
        <v>0</v>
      </c>
      <c r="DY191" s="587">
        <v>-2000</v>
      </c>
      <c r="DZ191" s="587"/>
      <c r="EA191" s="587"/>
      <c r="EB191" s="587"/>
      <c r="EC191" s="587"/>
      <c r="ED191" s="587"/>
      <c r="EE191" s="587"/>
      <c r="EF191" s="587"/>
      <c r="EG191" s="587"/>
      <c r="EH191" s="587"/>
      <c r="EI191" s="587"/>
    </row>
    <row r="192" spans="1:139">
      <c r="A192" s="583" t="s">
        <v>2460</v>
      </c>
      <c r="B192" s="586">
        <v>0</v>
      </c>
      <c r="C192" s="586">
        <v>0</v>
      </c>
      <c r="D192" s="586">
        <v>0</v>
      </c>
      <c r="E192" s="586">
        <v>0</v>
      </c>
      <c r="F192" s="586">
        <v>0</v>
      </c>
      <c r="G192" s="586">
        <v>0</v>
      </c>
      <c r="H192" s="586">
        <v>0</v>
      </c>
      <c r="I192" s="586">
        <v>0</v>
      </c>
      <c r="J192" s="586">
        <v>0</v>
      </c>
      <c r="K192" s="586">
        <v>0</v>
      </c>
      <c r="L192" s="586">
        <v>0</v>
      </c>
      <c r="M192" s="586">
        <v>0</v>
      </c>
      <c r="N192" s="586">
        <v>38</v>
      </c>
      <c r="O192" s="586">
        <v>0</v>
      </c>
      <c r="P192" s="586">
        <v>0</v>
      </c>
      <c r="Q192" s="586">
        <v>6404</v>
      </c>
      <c r="R192" s="586">
        <v>0</v>
      </c>
      <c r="S192" s="586">
        <v>0</v>
      </c>
      <c r="T192" s="586">
        <v>0</v>
      </c>
      <c r="U192" s="586">
        <v>0</v>
      </c>
      <c r="V192" s="586">
        <v>0</v>
      </c>
      <c r="W192" s="586">
        <v>0</v>
      </c>
      <c r="X192" s="586">
        <v>0</v>
      </c>
      <c r="Y192" s="586">
        <v>0</v>
      </c>
      <c r="Z192" s="586">
        <v>0</v>
      </c>
      <c r="AA192" s="586">
        <v>0</v>
      </c>
      <c r="AB192" s="586">
        <v>0</v>
      </c>
      <c r="AC192" s="586">
        <v>0</v>
      </c>
      <c r="AD192" s="586">
        <v>0</v>
      </c>
      <c r="AE192" s="586">
        <v>0</v>
      </c>
      <c r="AF192" s="586">
        <v>0</v>
      </c>
      <c r="AG192" s="586">
        <v>0</v>
      </c>
      <c r="AH192" s="586">
        <v>0</v>
      </c>
      <c r="AI192" s="586">
        <v>0</v>
      </c>
      <c r="AJ192" s="586">
        <v>0</v>
      </c>
      <c r="AK192" s="586">
        <v>0</v>
      </c>
      <c r="AL192" s="586">
        <v>0</v>
      </c>
      <c r="AM192" s="586">
        <v>0</v>
      </c>
      <c r="AN192" s="586">
        <v>0</v>
      </c>
      <c r="AO192" s="586">
        <v>33478</v>
      </c>
      <c r="AP192" s="586">
        <v>1050</v>
      </c>
      <c r="AQ192" s="586">
        <v>6390</v>
      </c>
      <c r="AR192" s="586">
        <v>8664</v>
      </c>
      <c r="AS192" s="586">
        <v>2587</v>
      </c>
      <c r="AT192" s="586">
        <v>0</v>
      </c>
      <c r="AU192" s="586">
        <v>1194</v>
      </c>
      <c r="AV192" s="586">
        <v>0</v>
      </c>
      <c r="AW192" s="586">
        <v>0</v>
      </c>
      <c r="AX192" s="586">
        <v>890</v>
      </c>
      <c r="AY192" s="586">
        <v>0</v>
      </c>
      <c r="AZ192" s="586">
        <v>0</v>
      </c>
      <c r="BA192" s="586">
        <v>0</v>
      </c>
      <c r="BB192" s="586">
        <v>0</v>
      </c>
      <c r="BC192" s="586">
        <v>0</v>
      </c>
      <c r="BD192" s="586">
        <v>0</v>
      </c>
      <c r="BE192" s="586">
        <v>0</v>
      </c>
      <c r="BF192" s="586">
        <v>0</v>
      </c>
      <c r="BG192" s="586">
        <v>232</v>
      </c>
      <c r="BH192" s="586">
        <v>0</v>
      </c>
      <c r="BI192" s="586">
        <v>0</v>
      </c>
      <c r="BJ192" s="586">
        <v>0</v>
      </c>
      <c r="BK192" s="586">
        <v>0</v>
      </c>
      <c r="BL192" s="586">
        <v>0</v>
      </c>
      <c r="BM192" s="586">
        <v>0</v>
      </c>
      <c r="BN192" s="586">
        <v>0</v>
      </c>
      <c r="BO192" s="586">
        <v>0</v>
      </c>
      <c r="BP192" s="586">
        <v>0</v>
      </c>
      <c r="BQ192" s="586">
        <v>0</v>
      </c>
      <c r="BR192" s="586">
        <v>0</v>
      </c>
      <c r="BS192" s="586">
        <v>0</v>
      </c>
      <c r="BT192" s="586">
        <v>0</v>
      </c>
      <c r="BU192" s="586">
        <v>0</v>
      </c>
      <c r="BV192" s="586">
        <v>0</v>
      </c>
      <c r="BW192" s="586">
        <v>0</v>
      </c>
      <c r="BX192" s="586">
        <v>0</v>
      </c>
      <c r="BY192" s="586">
        <v>0</v>
      </c>
      <c r="BZ192" s="586">
        <v>0</v>
      </c>
      <c r="CA192" s="586">
        <v>0</v>
      </c>
      <c r="CB192" s="586">
        <v>160</v>
      </c>
      <c r="CC192" s="586">
        <v>0</v>
      </c>
      <c r="CD192" s="586">
        <v>0</v>
      </c>
      <c r="CE192" s="586">
        <v>488</v>
      </c>
      <c r="CF192" s="586">
        <v>0</v>
      </c>
      <c r="CG192" s="586">
        <v>0</v>
      </c>
      <c r="CH192" s="586">
        <v>0</v>
      </c>
      <c r="CI192" s="586">
        <v>0</v>
      </c>
      <c r="CJ192" s="586">
        <v>0</v>
      </c>
      <c r="CK192" s="586">
        <v>126</v>
      </c>
      <c r="CL192" s="586">
        <v>0</v>
      </c>
      <c r="CM192" s="586">
        <v>0</v>
      </c>
      <c r="CN192" s="586">
        <v>1630</v>
      </c>
      <c r="CO192" s="586">
        <v>0</v>
      </c>
      <c r="CP192" s="586">
        <v>0</v>
      </c>
      <c r="CQ192" s="586">
        <v>0</v>
      </c>
      <c r="CR192" s="586">
        <v>0</v>
      </c>
      <c r="CS192" s="586">
        <v>0</v>
      </c>
      <c r="CT192" s="586">
        <v>115</v>
      </c>
      <c r="CU192" s="586">
        <v>0</v>
      </c>
      <c r="CV192" s="586">
        <v>0</v>
      </c>
      <c r="CW192" s="586">
        <v>7121</v>
      </c>
      <c r="CX192" s="586">
        <v>0</v>
      </c>
      <c r="CY192" s="586">
        <v>0</v>
      </c>
      <c r="CZ192" s="586">
        <v>0</v>
      </c>
      <c r="DA192" s="586">
        <v>0</v>
      </c>
      <c r="DB192" s="586">
        <v>0</v>
      </c>
      <c r="DC192" s="586">
        <v>0</v>
      </c>
      <c r="DD192" s="586">
        <v>0</v>
      </c>
      <c r="DE192" s="586">
        <v>0</v>
      </c>
      <c r="DF192" s="586">
        <v>0</v>
      </c>
      <c r="DG192" s="586">
        <v>0</v>
      </c>
      <c r="DH192" s="586">
        <v>0</v>
      </c>
      <c r="DI192" s="586">
        <v>441</v>
      </c>
      <c r="DJ192" s="586">
        <v>0</v>
      </c>
      <c r="DK192" s="586">
        <v>0</v>
      </c>
      <c r="DL192" s="586">
        <v>19470</v>
      </c>
      <c r="DM192" s="586">
        <v>0</v>
      </c>
      <c r="DN192" s="586">
        <v>88</v>
      </c>
      <c r="DO192" s="586">
        <v>0</v>
      </c>
      <c r="DP192" s="586">
        <v>0</v>
      </c>
      <c r="DQ192" s="586">
        <v>0</v>
      </c>
      <c r="DR192" s="587">
        <v>27769</v>
      </c>
      <c r="DS192" s="587">
        <v>6478</v>
      </c>
      <c r="DT192" s="587">
        <v>14855</v>
      </c>
      <c r="DU192" s="587">
        <v>34986</v>
      </c>
      <c r="DV192" s="587">
        <v>23497</v>
      </c>
      <c r="DW192" s="587">
        <v>22748</v>
      </c>
      <c r="DX192" s="587">
        <v>0</v>
      </c>
      <c r="DY192" s="587">
        <v>5444</v>
      </c>
      <c r="DZ192" s="587"/>
      <c r="EA192" s="587"/>
      <c r="EB192" s="587"/>
      <c r="EC192" s="587"/>
      <c r="ED192" s="587"/>
      <c r="EE192" s="587"/>
      <c r="EF192" s="587"/>
      <c r="EG192" s="587"/>
      <c r="EH192" s="587"/>
      <c r="EI192" s="587"/>
    </row>
    <row r="193" spans="1:139">
      <c r="A193" s="583" t="s">
        <v>2600</v>
      </c>
      <c r="B193" s="586">
        <v>0</v>
      </c>
      <c r="C193" s="586">
        <v>0</v>
      </c>
      <c r="D193" s="586">
        <v>0</v>
      </c>
      <c r="E193" s="586">
        <v>0</v>
      </c>
      <c r="F193" s="586">
        <v>0</v>
      </c>
      <c r="G193" s="586">
        <v>0</v>
      </c>
      <c r="H193" s="586">
        <v>0</v>
      </c>
      <c r="I193" s="586">
        <v>0</v>
      </c>
      <c r="J193" s="586">
        <v>0</v>
      </c>
      <c r="K193" s="586">
        <v>0</v>
      </c>
      <c r="L193" s="586">
        <v>0</v>
      </c>
      <c r="M193" s="586">
        <v>0</v>
      </c>
      <c r="N193" s="586">
        <v>0</v>
      </c>
      <c r="O193" s="586">
        <v>0</v>
      </c>
      <c r="P193" s="586">
        <v>0</v>
      </c>
      <c r="Q193" s="586">
        <v>40</v>
      </c>
      <c r="R193" s="586">
        <v>0</v>
      </c>
      <c r="S193" s="586">
        <v>0</v>
      </c>
      <c r="T193" s="586">
        <v>0</v>
      </c>
      <c r="U193" s="586">
        <v>0</v>
      </c>
      <c r="V193" s="586">
        <v>0</v>
      </c>
      <c r="W193" s="586">
        <v>0</v>
      </c>
      <c r="X193" s="586">
        <v>0</v>
      </c>
      <c r="Y193" s="586">
        <v>0</v>
      </c>
      <c r="Z193" s="586">
        <v>0</v>
      </c>
      <c r="AA193" s="586">
        <v>0</v>
      </c>
      <c r="AB193" s="586">
        <v>0</v>
      </c>
      <c r="AC193" s="586">
        <v>0</v>
      </c>
      <c r="AD193" s="586">
        <v>0</v>
      </c>
      <c r="AE193" s="586">
        <v>0</v>
      </c>
      <c r="AF193" s="586">
        <v>0</v>
      </c>
      <c r="AG193" s="586">
        <v>0</v>
      </c>
      <c r="AH193" s="586">
        <v>0</v>
      </c>
      <c r="AI193" s="586">
        <v>0</v>
      </c>
      <c r="AJ193" s="586">
        <v>0</v>
      </c>
      <c r="AK193" s="586">
        <v>0</v>
      </c>
      <c r="AL193" s="586">
        <v>0</v>
      </c>
      <c r="AM193" s="586">
        <v>0</v>
      </c>
      <c r="AN193" s="586">
        <v>0</v>
      </c>
      <c r="AO193" s="586">
        <v>24087</v>
      </c>
      <c r="AP193" s="586">
        <v>698</v>
      </c>
      <c r="AQ193" s="586">
        <v>0</v>
      </c>
      <c r="AR193" s="586">
        <v>1020</v>
      </c>
      <c r="AS193" s="586">
        <v>0</v>
      </c>
      <c r="AT193" s="586">
        <v>0</v>
      </c>
      <c r="AU193" s="586">
        <v>4360</v>
      </c>
      <c r="AV193" s="586">
        <v>0</v>
      </c>
      <c r="AW193" s="586">
        <v>0</v>
      </c>
      <c r="AX193" s="586">
        <v>505</v>
      </c>
      <c r="AY193" s="586">
        <v>0</v>
      </c>
      <c r="AZ193" s="586">
        <v>0</v>
      </c>
      <c r="BA193" s="586">
        <v>0</v>
      </c>
      <c r="BB193" s="586">
        <v>0</v>
      </c>
      <c r="BC193" s="586">
        <v>0</v>
      </c>
      <c r="BD193" s="586">
        <v>0</v>
      </c>
      <c r="BE193" s="586">
        <v>0</v>
      </c>
      <c r="BF193" s="586">
        <v>0</v>
      </c>
      <c r="BG193" s="586">
        <v>0</v>
      </c>
      <c r="BH193" s="586">
        <v>0</v>
      </c>
      <c r="BI193" s="586">
        <v>0</v>
      </c>
      <c r="BJ193" s="586">
        <v>0</v>
      </c>
      <c r="BK193" s="586">
        <v>0</v>
      </c>
      <c r="BL193" s="586">
        <v>0</v>
      </c>
      <c r="BM193" s="586">
        <v>0</v>
      </c>
      <c r="BN193" s="586">
        <v>0</v>
      </c>
      <c r="BO193" s="586">
        <v>0</v>
      </c>
      <c r="BP193" s="586">
        <v>0</v>
      </c>
      <c r="BQ193" s="586">
        <v>0</v>
      </c>
      <c r="BR193" s="586">
        <v>0</v>
      </c>
      <c r="BS193" s="586">
        <v>0</v>
      </c>
      <c r="BT193" s="586">
        <v>0</v>
      </c>
      <c r="BU193" s="586">
        <v>0</v>
      </c>
      <c r="BV193" s="586">
        <v>0</v>
      </c>
      <c r="BW193" s="586">
        <v>0</v>
      </c>
      <c r="BX193" s="586">
        <v>0</v>
      </c>
      <c r="BY193" s="586">
        <v>0</v>
      </c>
      <c r="BZ193" s="586">
        <v>0</v>
      </c>
      <c r="CA193" s="586">
        <v>0</v>
      </c>
      <c r="CB193" s="586">
        <v>85</v>
      </c>
      <c r="CC193" s="586">
        <v>0</v>
      </c>
      <c r="CD193" s="586">
        <v>0</v>
      </c>
      <c r="CE193" s="586">
        <v>1030</v>
      </c>
      <c r="CF193" s="586">
        <v>0</v>
      </c>
      <c r="CG193" s="586">
        <v>0</v>
      </c>
      <c r="CH193" s="586">
        <v>0</v>
      </c>
      <c r="CI193" s="586">
        <v>0</v>
      </c>
      <c r="CJ193" s="586">
        <v>0</v>
      </c>
      <c r="CK193" s="586">
        <v>0</v>
      </c>
      <c r="CL193" s="586">
        <v>0</v>
      </c>
      <c r="CM193" s="586">
        <v>0</v>
      </c>
      <c r="CN193" s="586">
        <v>2616</v>
      </c>
      <c r="CO193" s="586">
        <v>0</v>
      </c>
      <c r="CP193" s="586">
        <v>0</v>
      </c>
      <c r="CQ193" s="586">
        <v>0</v>
      </c>
      <c r="CR193" s="586">
        <v>0</v>
      </c>
      <c r="CS193" s="586">
        <v>0</v>
      </c>
      <c r="CT193" s="586">
        <v>150</v>
      </c>
      <c r="CU193" s="586">
        <v>0</v>
      </c>
      <c r="CV193" s="586">
        <v>0</v>
      </c>
      <c r="CW193" s="586">
        <v>15688</v>
      </c>
      <c r="CX193" s="586">
        <v>2190</v>
      </c>
      <c r="CY193" s="586">
        <v>0</v>
      </c>
      <c r="CZ193" s="586">
        <v>0</v>
      </c>
      <c r="DA193" s="586">
        <v>0</v>
      </c>
      <c r="DB193" s="586">
        <v>0</v>
      </c>
      <c r="DC193" s="586">
        <v>0</v>
      </c>
      <c r="DD193" s="586">
        <v>0</v>
      </c>
      <c r="DE193" s="586">
        <v>0</v>
      </c>
      <c r="DF193" s="586">
        <v>0</v>
      </c>
      <c r="DG193" s="586">
        <v>0</v>
      </c>
      <c r="DH193" s="586">
        <v>0</v>
      </c>
      <c r="DI193" s="586">
        <v>255</v>
      </c>
      <c r="DJ193" s="586">
        <v>0</v>
      </c>
      <c r="DK193" s="586">
        <v>0</v>
      </c>
      <c r="DL193" s="586">
        <v>0</v>
      </c>
      <c r="DM193" s="586">
        <v>0</v>
      </c>
      <c r="DN193" s="586">
        <v>0</v>
      </c>
      <c r="DO193" s="586">
        <v>0</v>
      </c>
      <c r="DP193" s="586">
        <v>0</v>
      </c>
      <c r="DQ193" s="586">
        <v>0</v>
      </c>
      <c r="DR193" s="587">
        <v>12141</v>
      </c>
      <c r="DS193" s="587">
        <v>1921</v>
      </c>
      <c r="DT193" s="587">
        <v>28396</v>
      </c>
      <c r="DU193" s="587">
        <v>10266</v>
      </c>
      <c r="DV193" s="587">
        <v>5292</v>
      </c>
      <c r="DW193" s="587">
        <v>20352</v>
      </c>
      <c r="DX193" s="587">
        <v>0</v>
      </c>
      <c r="DY193" s="587">
        <v>-2000</v>
      </c>
      <c r="DZ193" s="587"/>
      <c r="EA193" s="587"/>
      <c r="EB193" s="587"/>
      <c r="EC193" s="587"/>
      <c r="ED193" s="587"/>
      <c r="EE193" s="587"/>
      <c r="EF193" s="587"/>
      <c r="EG193" s="587"/>
      <c r="EH193" s="587"/>
      <c r="EI193" s="587"/>
    </row>
    <row r="194" spans="1:139">
      <c r="A194" s="583" t="s">
        <v>2289</v>
      </c>
      <c r="B194" s="586">
        <v>0</v>
      </c>
      <c r="C194" s="586">
        <v>0</v>
      </c>
      <c r="D194" s="586">
        <v>0</v>
      </c>
      <c r="E194" s="586">
        <v>0</v>
      </c>
      <c r="F194" s="586">
        <v>0</v>
      </c>
      <c r="G194" s="586">
        <v>0</v>
      </c>
      <c r="H194" s="586">
        <v>0</v>
      </c>
      <c r="I194" s="586">
        <v>0</v>
      </c>
      <c r="J194" s="586">
        <v>0</v>
      </c>
      <c r="K194" s="586">
        <v>0</v>
      </c>
      <c r="L194" s="586">
        <v>0</v>
      </c>
      <c r="M194" s="586">
        <v>0</v>
      </c>
      <c r="N194" s="586">
        <v>0</v>
      </c>
      <c r="O194" s="586">
        <v>0</v>
      </c>
      <c r="P194" s="586">
        <v>0</v>
      </c>
      <c r="Q194" s="586">
        <v>520</v>
      </c>
      <c r="R194" s="586">
        <v>0</v>
      </c>
      <c r="S194" s="586">
        <v>0</v>
      </c>
      <c r="T194" s="586">
        <v>0</v>
      </c>
      <c r="U194" s="586">
        <v>0</v>
      </c>
      <c r="V194" s="586">
        <v>0</v>
      </c>
      <c r="W194" s="586">
        <v>0</v>
      </c>
      <c r="X194" s="586">
        <v>0</v>
      </c>
      <c r="Y194" s="586">
        <v>0</v>
      </c>
      <c r="Z194" s="586">
        <v>0</v>
      </c>
      <c r="AA194" s="586">
        <v>0</v>
      </c>
      <c r="AB194" s="586">
        <v>0</v>
      </c>
      <c r="AC194" s="586">
        <v>0</v>
      </c>
      <c r="AD194" s="586">
        <v>0</v>
      </c>
      <c r="AE194" s="586">
        <v>0</v>
      </c>
      <c r="AF194" s="586">
        <v>0</v>
      </c>
      <c r="AG194" s="586">
        <v>0</v>
      </c>
      <c r="AH194" s="586">
        <v>0</v>
      </c>
      <c r="AI194" s="586">
        <v>0</v>
      </c>
      <c r="AJ194" s="586">
        <v>0</v>
      </c>
      <c r="AK194" s="586">
        <v>0</v>
      </c>
      <c r="AL194" s="586">
        <v>0</v>
      </c>
      <c r="AM194" s="586">
        <v>0</v>
      </c>
      <c r="AN194" s="586">
        <v>0</v>
      </c>
      <c r="AO194" s="586">
        <v>5818</v>
      </c>
      <c r="AP194" s="586">
        <v>2881</v>
      </c>
      <c r="AQ194" s="586">
        <v>0</v>
      </c>
      <c r="AR194" s="586">
        <v>168</v>
      </c>
      <c r="AS194" s="586">
        <v>0</v>
      </c>
      <c r="AT194" s="586">
        <v>0</v>
      </c>
      <c r="AU194" s="586">
        <v>2271</v>
      </c>
      <c r="AV194" s="586">
        <v>0</v>
      </c>
      <c r="AW194" s="586">
        <v>0</v>
      </c>
      <c r="AX194" s="586">
        <v>1237</v>
      </c>
      <c r="AY194" s="586">
        <v>0</v>
      </c>
      <c r="AZ194" s="586">
        <v>0</v>
      </c>
      <c r="BA194" s="586">
        <v>0</v>
      </c>
      <c r="BB194" s="586">
        <v>0</v>
      </c>
      <c r="BC194" s="586">
        <v>0</v>
      </c>
      <c r="BD194" s="586">
        <v>0</v>
      </c>
      <c r="BE194" s="586">
        <v>0</v>
      </c>
      <c r="BF194" s="586">
        <v>0</v>
      </c>
      <c r="BG194" s="586">
        <v>112</v>
      </c>
      <c r="BH194" s="586">
        <v>0</v>
      </c>
      <c r="BI194" s="586">
        <v>0</v>
      </c>
      <c r="BJ194" s="586">
        <v>0</v>
      </c>
      <c r="BK194" s="586">
        <v>0</v>
      </c>
      <c r="BL194" s="586">
        <v>0</v>
      </c>
      <c r="BM194" s="586">
        <v>168</v>
      </c>
      <c r="BN194" s="586">
        <v>0</v>
      </c>
      <c r="BO194" s="586">
        <v>0</v>
      </c>
      <c r="BP194" s="586">
        <v>0</v>
      </c>
      <c r="BQ194" s="586">
        <v>1800</v>
      </c>
      <c r="BR194" s="586">
        <v>0</v>
      </c>
      <c r="BS194" s="586">
        <v>0</v>
      </c>
      <c r="BT194" s="586">
        <v>0</v>
      </c>
      <c r="BU194" s="586">
        <v>0</v>
      </c>
      <c r="BV194" s="586">
        <v>0</v>
      </c>
      <c r="BW194" s="586">
        <v>0</v>
      </c>
      <c r="BX194" s="586">
        <v>0</v>
      </c>
      <c r="BY194" s="586">
        <v>0</v>
      </c>
      <c r="BZ194" s="586">
        <v>0</v>
      </c>
      <c r="CA194" s="586">
        <v>0</v>
      </c>
      <c r="CB194" s="586">
        <v>0</v>
      </c>
      <c r="CC194" s="586">
        <v>0</v>
      </c>
      <c r="CD194" s="586">
        <v>0</v>
      </c>
      <c r="CE194" s="586">
        <v>13</v>
      </c>
      <c r="CF194" s="586">
        <v>0</v>
      </c>
      <c r="CG194" s="586">
        <v>0</v>
      </c>
      <c r="CH194" s="586">
        <v>0</v>
      </c>
      <c r="CI194" s="586">
        <v>0</v>
      </c>
      <c r="CJ194" s="586">
        <v>0</v>
      </c>
      <c r="CK194" s="586">
        <v>0</v>
      </c>
      <c r="CL194" s="586">
        <v>0</v>
      </c>
      <c r="CM194" s="586">
        <v>0</v>
      </c>
      <c r="CN194" s="586">
        <v>0</v>
      </c>
      <c r="CO194" s="586">
        <v>0</v>
      </c>
      <c r="CP194" s="586">
        <v>0</v>
      </c>
      <c r="CQ194" s="586">
        <v>0</v>
      </c>
      <c r="CR194" s="586">
        <v>0</v>
      </c>
      <c r="CS194" s="586">
        <v>0</v>
      </c>
      <c r="CT194" s="586">
        <v>558</v>
      </c>
      <c r="CU194" s="586">
        <v>0</v>
      </c>
      <c r="CV194" s="586">
        <v>0</v>
      </c>
      <c r="CW194" s="586">
        <v>0</v>
      </c>
      <c r="CX194" s="586">
        <v>0</v>
      </c>
      <c r="CY194" s="586">
        <v>0</v>
      </c>
      <c r="CZ194" s="586">
        <v>0</v>
      </c>
      <c r="DA194" s="586">
        <v>0</v>
      </c>
      <c r="DB194" s="586">
        <v>0</v>
      </c>
      <c r="DC194" s="586">
        <v>0</v>
      </c>
      <c r="DD194" s="586">
        <v>0</v>
      </c>
      <c r="DE194" s="586">
        <v>0</v>
      </c>
      <c r="DF194" s="586">
        <v>0</v>
      </c>
      <c r="DG194" s="586">
        <v>0</v>
      </c>
      <c r="DH194" s="586">
        <v>0</v>
      </c>
      <c r="DI194" s="586">
        <v>4872</v>
      </c>
      <c r="DJ194" s="586">
        <v>80</v>
      </c>
      <c r="DK194" s="586">
        <v>0</v>
      </c>
      <c r="DL194" s="586">
        <v>1525</v>
      </c>
      <c r="DM194" s="586">
        <v>0</v>
      </c>
      <c r="DN194" s="586">
        <v>0</v>
      </c>
      <c r="DO194" s="586">
        <v>0</v>
      </c>
      <c r="DP194" s="586">
        <v>0</v>
      </c>
      <c r="DQ194" s="586">
        <v>0</v>
      </c>
      <c r="DR194" s="587">
        <v>9167</v>
      </c>
      <c r="DS194" s="587">
        <v>5695</v>
      </c>
      <c r="DT194" s="587">
        <v>7161</v>
      </c>
      <c r="DU194" s="587">
        <v>0</v>
      </c>
      <c r="DV194" s="587">
        <v>-1722</v>
      </c>
      <c r="DW194" s="587">
        <v>-1171</v>
      </c>
      <c r="DX194" s="587">
        <v>0</v>
      </c>
      <c r="DY194" s="587">
        <v>-7894</v>
      </c>
      <c r="DZ194" s="587"/>
      <c r="EA194" s="587"/>
      <c r="EB194" s="587"/>
      <c r="EC194" s="587"/>
      <c r="ED194" s="587"/>
      <c r="EE194" s="587"/>
      <c r="EF194" s="587"/>
      <c r="EG194" s="587"/>
      <c r="EH194" s="587"/>
      <c r="EI194" s="587"/>
    </row>
    <row r="195" spans="1:139">
      <c r="A195" s="583" t="s">
        <v>2298</v>
      </c>
      <c r="B195" s="586">
        <v>0</v>
      </c>
      <c r="C195" s="586">
        <v>0</v>
      </c>
      <c r="D195" s="586">
        <v>0</v>
      </c>
      <c r="E195" s="586">
        <v>0</v>
      </c>
      <c r="F195" s="586">
        <v>0</v>
      </c>
      <c r="G195" s="586">
        <v>0</v>
      </c>
      <c r="H195" s="586">
        <v>0</v>
      </c>
      <c r="I195" s="586">
        <v>0</v>
      </c>
      <c r="J195" s="586">
        <v>0</v>
      </c>
      <c r="K195" s="586">
        <v>0</v>
      </c>
      <c r="L195" s="586">
        <v>0</v>
      </c>
      <c r="M195" s="586">
        <v>0</v>
      </c>
      <c r="N195" s="586">
        <v>0</v>
      </c>
      <c r="O195" s="586">
        <v>0</v>
      </c>
      <c r="P195" s="586">
        <v>0</v>
      </c>
      <c r="Q195" s="586">
        <v>184</v>
      </c>
      <c r="R195" s="586">
        <v>0</v>
      </c>
      <c r="S195" s="586">
        <v>0</v>
      </c>
      <c r="T195" s="586">
        <v>0</v>
      </c>
      <c r="U195" s="586">
        <v>0</v>
      </c>
      <c r="V195" s="586">
        <v>0</v>
      </c>
      <c r="W195" s="586">
        <v>0</v>
      </c>
      <c r="X195" s="586">
        <v>0</v>
      </c>
      <c r="Y195" s="586">
        <v>0</v>
      </c>
      <c r="Z195" s="586">
        <v>0</v>
      </c>
      <c r="AA195" s="586">
        <v>0</v>
      </c>
      <c r="AB195" s="586">
        <v>0</v>
      </c>
      <c r="AC195" s="586">
        <v>0</v>
      </c>
      <c r="AD195" s="586">
        <v>0</v>
      </c>
      <c r="AE195" s="586">
        <v>0</v>
      </c>
      <c r="AF195" s="586">
        <v>0</v>
      </c>
      <c r="AG195" s="586">
        <v>0</v>
      </c>
      <c r="AH195" s="586">
        <v>0</v>
      </c>
      <c r="AI195" s="586">
        <v>0</v>
      </c>
      <c r="AJ195" s="586">
        <v>0</v>
      </c>
      <c r="AK195" s="586">
        <v>0</v>
      </c>
      <c r="AL195" s="586">
        <v>0</v>
      </c>
      <c r="AM195" s="586">
        <v>0</v>
      </c>
      <c r="AN195" s="586">
        <v>0</v>
      </c>
      <c r="AO195" s="586">
        <v>0</v>
      </c>
      <c r="AP195" s="586">
        <v>974</v>
      </c>
      <c r="AQ195" s="586">
        <v>0</v>
      </c>
      <c r="AR195" s="586">
        <v>225</v>
      </c>
      <c r="AS195" s="586">
        <v>0</v>
      </c>
      <c r="AT195" s="586">
        <v>0</v>
      </c>
      <c r="AU195" s="586">
        <v>170</v>
      </c>
      <c r="AV195" s="586">
        <v>0</v>
      </c>
      <c r="AW195" s="586">
        <v>0</v>
      </c>
      <c r="AX195" s="586">
        <v>300</v>
      </c>
      <c r="AY195" s="586">
        <v>0</v>
      </c>
      <c r="AZ195" s="586">
        <v>0</v>
      </c>
      <c r="BA195" s="586">
        <v>0</v>
      </c>
      <c r="BB195" s="586">
        <v>0</v>
      </c>
      <c r="BC195" s="586">
        <v>0</v>
      </c>
      <c r="BD195" s="586">
        <v>0</v>
      </c>
      <c r="BE195" s="586">
        <v>0</v>
      </c>
      <c r="BF195" s="586">
        <v>0</v>
      </c>
      <c r="BG195" s="586">
        <v>0</v>
      </c>
      <c r="BH195" s="586">
        <v>0</v>
      </c>
      <c r="BI195" s="586">
        <v>0</v>
      </c>
      <c r="BJ195" s="586">
        <v>0</v>
      </c>
      <c r="BK195" s="586">
        <v>0</v>
      </c>
      <c r="BL195" s="586">
        <v>0</v>
      </c>
      <c r="BM195" s="586">
        <v>0</v>
      </c>
      <c r="BN195" s="586">
        <v>0</v>
      </c>
      <c r="BO195" s="586">
        <v>0</v>
      </c>
      <c r="BP195" s="586">
        <v>0</v>
      </c>
      <c r="BQ195" s="586">
        <v>0</v>
      </c>
      <c r="BR195" s="586">
        <v>0</v>
      </c>
      <c r="BS195" s="586">
        <v>0</v>
      </c>
      <c r="BT195" s="586">
        <v>0</v>
      </c>
      <c r="BU195" s="586">
        <v>0</v>
      </c>
      <c r="BV195" s="586">
        <v>0</v>
      </c>
      <c r="BW195" s="586">
        <v>0</v>
      </c>
      <c r="BX195" s="586">
        <v>0</v>
      </c>
      <c r="BY195" s="586">
        <v>0</v>
      </c>
      <c r="BZ195" s="586">
        <v>0</v>
      </c>
      <c r="CA195" s="586">
        <v>0</v>
      </c>
      <c r="CB195" s="586">
        <v>0</v>
      </c>
      <c r="CC195" s="586">
        <v>0</v>
      </c>
      <c r="CD195" s="586">
        <v>0</v>
      </c>
      <c r="CE195" s="586">
        <v>0</v>
      </c>
      <c r="CF195" s="586">
        <v>0</v>
      </c>
      <c r="CG195" s="586">
        <v>0</v>
      </c>
      <c r="CH195" s="586">
        <v>0</v>
      </c>
      <c r="CI195" s="586">
        <v>0</v>
      </c>
      <c r="CJ195" s="586">
        <v>0</v>
      </c>
      <c r="CK195" s="586">
        <v>0</v>
      </c>
      <c r="CL195" s="586">
        <v>0</v>
      </c>
      <c r="CM195" s="586">
        <v>0</v>
      </c>
      <c r="CN195" s="586">
        <v>0</v>
      </c>
      <c r="CO195" s="586">
        <v>0</v>
      </c>
      <c r="CP195" s="586">
        <v>0</v>
      </c>
      <c r="CQ195" s="586">
        <v>0</v>
      </c>
      <c r="CR195" s="586">
        <v>0</v>
      </c>
      <c r="CS195" s="586">
        <v>0</v>
      </c>
      <c r="CT195" s="586">
        <v>0</v>
      </c>
      <c r="CU195" s="586">
        <v>0</v>
      </c>
      <c r="CV195" s="586">
        <v>0</v>
      </c>
      <c r="CW195" s="586">
        <v>0</v>
      </c>
      <c r="CX195" s="586">
        <v>0</v>
      </c>
      <c r="CY195" s="586">
        <v>0</v>
      </c>
      <c r="CZ195" s="586">
        <v>0</v>
      </c>
      <c r="DA195" s="586">
        <v>0</v>
      </c>
      <c r="DB195" s="586">
        <v>0</v>
      </c>
      <c r="DC195" s="586">
        <v>0</v>
      </c>
      <c r="DD195" s="586">
        <v>0</v>
      </c>
      <c r="DE195" s="586">
        <v>0</v>
      </c>
      <c r="DF195" s="586">
        <v>0</v>
      </c>
      <c r="DG195" s="586">
        <v>0</v>
      </c>
      <c r="DH195" s="586">
        <v>0</v>
      </c>
      <c r="DI195" s="586">
        <v>6836</v>
      </c>
      <c r="DJ195" s="586">
        <v>0</v>
      </c>
      <c r="DK195" s="586">
        <v>0</v>
      </c>
      <c r="DL195" s="586">
        <v>49569</v>
      </c>
      <c r="DM195" s="586">
        <v>0</v>
      </c>
      <c r="DN195" s="586">
        <v>0</v>
      </c>
      <c r="DO195" s="586">
        <v>0</v>
      </c>
      <c r="DP195" s="586">
        <v>0</v>
      </c>
      <c r="DQ195" s="586">
        <v>0</v>
      </c>
      <c r="DR195" s="587">
        <v>974</v>
      </c>
      <c r="DS195" s="587">
        <v>404</v>
      </c>
      <c r="DT195" s="587">
        <v>475</v>
      </c>
      <c r="DU195" s="587">
        <v>56405</v>
      </c>
      <c r="DV195" s="587">
        <v>54574</v>
      </c>
      <c r="DW195" s="587">
        <v>49569</v>
      </c>
      <c r="DX195" s="587">
        <v>5005</v>
      </c>
      <c r="DY195" s="587">
        <v>-11491</v>
      </c>
      <c r="DZ195" s="587"/>
      <c r="EA195" s="587"/>
      <c r="EB195" s="587"/>
      <c r="EC195" s="587"/>
      <c r="ED195" s="587"/>
      <c r="EE195" s="587"/>
      <c r="EF195" s="587"/>
      <c r="EG195" s="587"/>
      <c r="EH195" s="587"/>
      <c r="EI195" s="587"/>
    </row>
    <row r="196" spans="1:139">
      <c r="A196" s="583" t="s">
        <v>2367</v>
      </c>
      <c r="B196" s="586">
        <v>0</v>
      </c>
      <c r="C196" s="586">
        <v>0</v>
      </c>
      <c r="D196" s="586">
        <v>0</v>
      </c>
      <c r="E196" s="586">
        <v>0</v>
      </c>
      <c r="F196" s="586">
        <v>0</v>
      </c>
      <c r="G196" s="586">
        <v>0</v>
      </c>
      <c r="H196" s="586">
        <v>0</v>
      </c>
      <c r="I196" s="586">
        <v>0</v>
      </c>
      <c r="J196" s="586">
        <v>0</v>
      </c>
      <c r="K196" s="586">
        <v>0</v>
      </c>
      <c r="L196" s="586">
        <v>0</v>
      </c>
      <c r="M196" s="586">
        <v>0</v>
      </c>
      <c r="N196" s="586">
        <v>23628</v>
      </c>
      <c r="O196" s="586">
        <v>0</v>
      </c>
      <c r="P196" s="586">
        <v>0</v>
      </c>
      <c r="Q196" s="586">
        <v>1764.9</v>
      </c>
      <c r="R196" s="586">
        <v>0</v>
      </c>
      <c r="S196" s="586">
        <v>0</v>
      </c>
      <c r="T196" s="586">
        <v>0</v>
      </c>
      <c r="U196" s="586">
        <v>0</v>
      </c>
      <c r="V196" s="586">
        <v>0</v>
      </c>
      <c r="W196" s="586">
        <v>0</v>
      </c>
      <c r="X196" s="586">
        <v>0</v>
      </c>
      <c r="Y196" s="586">
        <v>0</v>
      </c>
      <c r="Z196" s="586">
        <v>0</v>
      </c>
      <c r="AA196" s="586">
        <v>0</v>
      </c>
      <c r="AB196" s="586">
        <v>0</v>
      </c>
      <c r="AC196" s="586">
        <v>0</v>
      </c>
      <c r="AD196" s="586">
        <v>0</v>
      </c>
      <c r="AE196" s="586">
        <v>0</v>
      </c>
      <c r="AF196" s="586">
        <v>2317</v>
      </c>
      <c r="AG196" s="586">
        <v>0</v>
      </c>
      <c r="AH196" s="586">
        <v>0</v>
      </c>
      <c r="AI196" s="586">
        <v>0</v>
      </c>
      <c r="AJ196" s="586">
        <v>0</v>
      </c>
      <c r="AK196" s="586">
        <v>0</v>
      </c>
      <c r="AL196" s="586">
        <v>0</v>
      </c>
      <c r="AM196" s="586">
        <v>0</v>
      </c>
      <c r="AN196" s="586">
        <v>0</v>
      </c>
      <c r="AO196" s="586">
        <v>19741</v>
      </c>
      <c r="AP196" s="586">
        <v>0</v>
      </c>
      <c r="AQ196" s="586">
        <v>0</v>
      </c>
      <c r="AR196" s="586">
        <v>100</v>
      </c>
      <c r="AS196" s="586">
        <v>0</v>
      </c>
      <c r="AT196" s="586">
        <v>0</v>
      </c>
      <c r="AU196" s="586">
        <v>11</v>
      </c>
      <c r="AV196" s="586">
        <v>0</v>
      </c>
      <c r="AW196" s="586">
        <v>0</v>
      </c>
      <c r="AX196" s="586">
        <v>2106</v>
      </c>
      <c r="AY196" s="586">
        <v>0</v>
      </c>
      <c r="AZ196" s="586">
        <v>0</v>
      </c>
      <c r="BA196" s="586">
        <v>0</v>
      </c>
      <c r="BB196" s="586">
        <v>0</v>
      </c>
      <c r="BC196" s="586">
        <v>0</v>
      </c>
      <c r="BD196" s="586">
        <v>0</v>
      </c>
      <c r="BE196" s="586">
        <v>0</v>
      </c>
      <c r="BF196" s="586">
        <v>0</v>
      </c>
      <c r="BG196" s="586">
        <v>0</v>
      </c>
      <c r="BH196" s="586">
        <v>0</v>
      </c>
      <c r="BI196" s="586">
        <v>0</v>
      </c>
      <c r="BJ196" s="586">
        <v>0</v>
      </c>
      <c r="BK196" s="586">
        <v>0</v>
      </c>
      <c r="BL196" s="586">
        <v>0</v>
      </c>
      <c r="BM196" s="586">
        <v>0</v>
      </c>
      <c r="BN196" s="586">
        <v>0</v>
      </c>
      <c r="BO196" s="586">
        <v>0</v>
      </c>
      <c r="BP196" s="586">
        <v>161</v>
      </c>
      <c r="BQ196" s="586">
        <v>0</v>
      </c>
      <c r="BR196" s="586">
        <v>0</v>
      </c>
      <c r="BS196" s="586">
        <v>0</v>
      </c>
      <c r="BT196" s="586">
        <v>0</v>
      </c>
      <c r="BU196" s="586">
        <v>0</v>
      </c>
      <c r="BV196" s="586">
        <v>52</v>
      </c>
      <c r="BW196" s="586">
        <v>0</v>
      </c>
      <c r="BX196" s="586">
        <v>0</v>
      </c>
      <c r="BY196" s="586">
        <v>0</v>
      </c>
      <c r="BZ196" s="586">
        <v>0</v>
      </c>
      <c r="CA196" s="586">
        <v>0</v>
      </c>
      <c r="CB196" s="586">
        <v>0</v>
      </c>
      <c r="CC196" s="586">
        <v>0</v>
      </c>
      <c r="CD196" s="586">
        <v>0</v>
      </c>
      <c r="CE196" s="586">
        <v>1200</v>
      </c>
      <c r="CF196" s="586">
        <v>0</v>
      </c>
      <c r="CG196" s="586">
        <v>0</v>
      </c>
      <c r="CH196" s="586">
        <v>2509</v>
      </c>
      <c r="CI196" s="586">
        <v>0</v>
      </c>
      <c r="CJ196" s="586">
        <v>0</v>
      </c>
      <c r="CK196" s="586">
        <v>0</v>
      </c>
      <c r="CL196" s="586">
        <v>0</v>
      </c>
      <c r="CM196" s="586">
        <v>0</v>
      </c>
      <c r="CN196" s="586">
        <v>0</v>
      </c>
      <c r="CO196" s="586">
        <v>0</v>
      </c>
      <c r="CP196" s="586">
        <v>0</v>
      </c>
      <c r="CQ196" s="586">
        <v>0</v>
      </c>
      <c r="CR196" s="586">
        <v>0</v>
      </c>
      <c r="CS196" s="586">
        <v>0</v>
      </c>
      <c r="CT196" s="586">
        <v>200</v>
      </c>
      <c r="CU196" s="586">
        <v>0</v>
      </c>
      <c r="CV196" s="586">
        <v>0</v>
      </c>
      <c r="CW196" s="586">
        <v>36811</v>
      </c>
      <c r="CX196" s="586">
        <v>0</v>
      </c>
      <c r="CY196" s="586">
        <v>0</v>
      </c>
      <c r="CZ196" s="586">
        <v>274</v>
      </c>
      <c r="DA196" s="586">
        <v>0</v>
      </c>
      <c r="DB196" s="586">
        <v>0</v>
      </c>
      <c r="DC196" s="586">
        <v>0</v>
      </c>
      <c r="DD196" s="586">
        <v>0</v>
      </c>
      <c r="DE196" s="586">
        <v>0</v>
      </c>
      <c r="DF196" s="586">
        <v>0</v>
      </c>
      <c r="DG196" s="586">
        <v>0</v>
      </c>
      <c r="DH196" s="586">
        <v>0</v>
      </c>
      <c r="DI196" s="586">
        <v>2589.4</v>
      </c>
      <c r="DJ196" s="586">
        <v>0</v>
      </c>
      <c r="DK196" s="586">
        <v>0</v>
      </c>
      <c r="DL196" s="586">
        <v>24116</v>
      </c>
      <c r="DM196" s="586">
        <v>0</v>
      </c>
      <c r="DN196" s="586">
        <v>0</v>
      </c>
      <c r="DO196" s="586">
        <v>0</v>
      </c>
      <c r="DP196" s="586">
        <v>0</v>
      </c>
      <c r="DQ196" s="586">
        <v>0</v>
      </c>
      <c r="DR196" s="587">
        <v>750</v>
      </c>
      <c r="DS196" s="587">
        <v>45774</v>
      </c>
      <c r="DT196" s="587">
        <v>7451</v>
      </c>
      <c r="DU196" s="587">
        <v>63605.3</v>
      </c>
      <c r="DV196" s="587">
        <v>63605.3</v>
      </c>
      <c r="DW196" s="587">
        <v>-63078</v>
      </c>
      <c r="DX196" s="587">
        <v>0</v>
      </c>
      <c r="DY196" s="587">
        <v>9000</v>
      </c>
      <c r="DZ196" s="587"/>
      <c r="EA196" s="587"/>
      <c r="EB196" s="587"/>
      <c r="EC196" s="587"/>
      <c r="ED196" s="587"/>
      <c r="EE196" s="587"/>
      <c r="EF196" s="587"/>
      <c r="EG196" s="587"/>
      <c r="EH196" s="587"/>
      <c r="EI196" s="587"/>
    </row>
    <row r="197" spans="1:139">
      <c r="A197" s="583" t="s">
        <v>2612</v>
      </c>
      <c r="B197" s="586">
        <v>0</v>
      </c>
      <c r="C197" s="586">
        <v>0</v>
      </c>
      <c r="D197" s="586">
        <v>0</v>
      </c>
      <c r="E197" s="586">
        <v>0</v>
      </c>
      <c r="F197" s="586">
        <v>0</v>
      </c>
      <c r="G197" s="586">
        <v>0</v>
      </c>
      <c r="H197" s="586">
        <v>0</v>
      </c>
      <c r="I197" s="586">
        <v>0</v>
      </c>
      <c r="J197" s="586">
        <v>0</v>
      </c>
      <c r="K197" s="586">
        <v>0</v>
      </c>
      <c r="L197" s="586">
        <v>0</v>
      </c>
      <c r="M197" s="586">
        <v>0</v>
      </c>
      <c r="N197" s="586">
        <v>306</v>
      </c>
      <c r="O197" s="586">
        <v>0</v>
      </c>
      <c r="P197" s="586">
        <v>0</v>
      </c>
      <c r="Q197" s="586">
        <v>252</v>
      </c>
      <c r="R197" s="586">
        <v>0</v>
      </c>
      <c r="S197" s="586">
        <v>0</v>
      </c>
      <c r="T197" s="586">
        <v>0</v>
      </c>
      <c r="U197" s="586">
        <v>0</v>
      </c>
      <c r="V197" s="586">
        <v>0</v>
      </c>
      <c r="W197" s="586">
        <v>0</v>
      </c>
      <c r="X197" s="586">
        <v>0</v>
      </c>
      <c r="Y197" s="586">
        <v>0</v>
      </c>
      <c r="Z197" s="586">
        <v>0</v>
      </c>
      <c r="AA197" s="586">
        <v>0</v>
      </c>
      <c r="AB197" s="586">
        <v>0</v>
      </c>
      <c r="AC197" s="586">
        <v>0</v>
      </c>
      <c r="AD197" s="586">
        <v>0</v>
      </c>
      <c r="AE197" s="586">
        <v>0</v>
      </c>
      <c r="AF197" s="586">
        <v>0</v>
      </c>
      <c r="AG197" s="586">
        <v>0</v>
      </c>
      <c r="AH197" s="586">
        <v>0</v>
      </c>
      <c r="AI197" s="586">
        <v>0</v>
      </c>
      <c r="AJ197" s="586">
        <v>0</v>
      </c>
      <c r="AK197" s="586">
        <v>0</v>
      </c>
      <c r="AL197" s="586">
        <v>0</v>
      </c>
      <c r="AM197" s="586">
        <v>0</v>
      </c>
      <c r="AN197" s="586">
        <v>0</v>
      </c>
      <c r="AO197" s="586">
        <v>370</v>
      </c>
      <c r="AP197" s="586">
        <v>0</v>
      </c>
      <c r="AQ197" s="586">
        <v>0</v>
      </c>
      <c r="AR197" s="586">
        <v>1572</v>
      </c>
      <c r="AS197" s="586">
        <v>0</v>
      </c>
      <c r="AT197" s="586">
        <v>0</v>
      </c>
      <c r="AU197" s="586">
        <v>154</v>
      </c>
      <c r="AV197" s="586">
        <v>0</v>
      </c>
      <c r="AW197" s="586">
        <v>0</v>
      </c>
      <c r="AX197" s="586">
        <v>1550</v>
      </c>
      <c r="AY197" s="586">
        <v>0</v>
      </c>
      <c r="AZ197" s="586">
        <v>0</v>
      </c>
      <c r="BA197" s="586">
        <v>0</v>
      </c>
      <c r="BB197" s="586">
        <v>0</v>
      </c>
      <c r="BC197" s="586">
        <v>0</v>
      </c>
      <c r="BD197" s="586">
        <v>0</v>
      </c>
      <c r="BE197" s="586">
        <v>0</v>
      </c>
      <c r="BF197" s="586">
        <v>0</v>
      </c>
      <c r="BG197" s="586">
        <v>0</v>
      </c>
      <c r="BH197" s="586">
        <v>0</v>
      </c>
      <c r="BI197" s="586">
        <v>0</v>
      </c>
      <c r="BJ197" s="586">
        <v>0</v>
      </c>
      <c r="BK197" s="586">
        <v>0</v>
      </c>
      <c r="BL197" s="586">
        <v>0</v>
      </c>
      <c r="BM197" s="586">
        <v>398</v>
      </c>
      <c r="BN197" s="586">
        <v>0</v>
      </c>
      <c r="BO197" s="586">
        <v>0</v>
      </c>
      <c r="BP197" s="586">
        <v>0</v>
      </c>
      <c r="BQ197" s="586">
        <v>0</v>
      </c>
      <c r="BR197" s="586">
        <v>0</v>
      </c>
      <c r="BS197" s="586">
        <v>0</v>
      </c>
      <c r="BT197" s="586">
        <v>0</v>
      </c>
      <c r="BU197" s="586">
        <v>0</v>
      </c>
      <c r="BV197" s="586">
        <v>967</v>
      </c>
      <c r="BW197" s="586">
        <v>0</v>
      </c>
      <c r="BX197" s="586">
        <v>0</v>
      </c>
      <c r="BY197" s="586">
        <v>0</v>
      </c>
      <c r="BZ197" s="586">
        <v>0</v>
      </c>
      <c r="CA197" s="586">
        <v>0</v>
      </c>
      <c r="CB197" s="586">
        <v>0</v>
      </c>
      <c r="CC197" s="586">
        <v>0</v>
      </c>
      <c r="CD197" s="586">
        <v>0</v>
      </c>
      <c r="CE197" s="586">
        <v>423</v>
      </c>
      <c r="CF197" s="586">
        <v>0</v>
      </c>
      <c r="CG197" s="586">
        <v>0</v>
      </c>
      <c r="CH197" s="586">
        <v>150</v>
      </c>
      <c r="CI197" s="586">
        <v>0</v>
      </c>
      <c r="CJ197" s="586">
        <v>0</v>
      </c>
      <c r="CK197" s="586">
        <v>0</v>
      </c>
      <c r="CL197" s="586">
        <v>0</v>
      </c>
      <c r="CM197" s="586">
        <v>0</v>
      </c>
      <c r="CN197" s="586">
        <v>0</v>
      </c>
      <c r="CO197" s="586">
        <v>0</v>
      </c>
      <c r="CP197" s="586">
        <v>0</v>
      </c>
      <c r="CQ197" s="586">
        <v>0</v>
      </c>
      <c r="CR197" s="586">
        <v>0</v>
      </c>
      <c r="CS197" s="586">
        <v>0</v>
      </c>
      <c r="CT197" s="586">
        <v>0</v>
      </c>
      <c r="CU197" s="586">
        <v>0</v>
      </c>
      <c r="CV197" s="586">
        <v>0</v>
      </c>
      <c r="CW197" s="586">
        <v>2980</v>
      </c>
      <c r="CX197" s="586">
        <v>0</v>
      </c>
      <c r="CY197" s="586">
        <v>0</v>
      </c>
      <c r="CZ197" s="586">
        <v>0</v>
      </c>
      <c r="DA197" s="586">
        <v>0</v>
      </c>
      <c r="DB197" s="586">
        <v>0</v>
      </c>
      <c r="DC197" s="586">
        <v>0</v>
      </c>
      <c r="DD197" s="586">
        <v>0</v>
      </c>
      <c r="DE197" s="586">
        <v>0</v>
      </c>
      <c r="DF197" s="586">
        <v>0</v>
      </c>
      <c r="DG197" s="586">
        <v>0</v>
      </c>
      <c r="DH197" s="586">
        <v>0</v>
      </c>
      <c r="DI197" s="586">
        <v>683</v>
      </c>
      <c r="DJ197" s="586">
        <v>0</v>
      </c>
      <c r="DK197" s="586">
        <v>0</v>
      </c>
      <c r="DL197" s="586">
        <v>6483</v>
      </c>
      <c r="DM197" s="586">
        <v>0</v>
      </c>
      <c r="DN197" s="586">
        <v>0</v>
      </c>
      <c r="DO197" s="586">
        <v>0</v>
      </c>
      <c r="DP197" s="586">
        <v>0</v>
      </c>
      <c r="DQ197" s="586">
        <v>0</v>
      </c>
      <c r="DR197" s="587">
        <v>6153</v>
      </c>
      <c r="DS197" s="587">
        <v>60</v>
      </c>
      <c r="DT197" s="587">
        <v>500</v>
      </c>
      <c r="DU197" s="587">
        <v>9575</v>
      </c>
      <c r="DV197" s="587">
        <v>7967</v>
      </c>
      <c r="DW197" s="587">
        <v>0</v>
      </c>
      <c r="DX197" s="587">
        <v>0</v>
      </c>
      <c r="DY197" s="587">
        <v>-16300</v>
      </c>
      <c r="DZ197" s="587"/>
      <c r="EA197" s="587"/>
      <c r="EB197" s="587"/>
      <c r="EC197" s="587"/>
      <c r="ED197" s="587"/>
      <c r="EE197" s="587"/>
      <c r="EF197" s="587"/>
      <c r="EG197" s="587"/>
      <c r="EH197" s="587"/>
      <c r="EI197" s="587"/>
    </row>
    <row r="198" spans="1:139">
      <c r="A198" s="583" t="s">
        <v>2762</v>
      </c>
      <c r="B198" s="586">
        <v>0</v>
      </c>
      <c r="C198" s="586">
        <v>0</v>
      </c>
      <c r="D198" s="586">
        <v>0</v>
      </c>
      <c r="E198" s="586">
        <v>0</v>
      </c>
      <c r="F198" s="586">
        <v>0</v>
      </c>
      <c r="G198" s="586">
        <v>0</v>
      </c>
      <c r="H198" s="586">
        <v>0</v>
      </c>
      <c r="I198" s="586">
        <v>0</v>
      </c>
      <c r="J198" s="586">
        <v>0</v>
      </c>
      <c r="K198" s="586">
        <v>0</v>
      </c>
      <c r="L198" s="586">
        <v>0</v>
      </c>
      <c r="M198" s="586">
        <v>0</v>
      </c>
      <c r="N198" s="586">
        <v>1308</v>
      </c>
      <c r="O198" s="586">
        <v>0</v>
      </c>
      <c r="P198" s="586">
        <v>0</v>
      </c>
      <c r="Q198" s="586">
        <v>8</v>
      </c>
      <c r="R198" s="586">
        <v>0</v>
      </c>
      <c r="S198" s="586">
        <v>0</v>
      </c>
      <c r="T198" s="586">
        <v>0</v>
      </c>
      <c r="U198" s="586">
        <v>0</v>
      </c>
      <c r="V198" s="586">
        <v>0</v>
      </c>
      <c r="W198" s="586">
        <v>0</v>
      </c>
      <c r="X198" s="586">
        <v>0</v>
      </c>
      <c r="Y198" s="586">
        <v>0</v>
      </c>
      <c r="Z198" s="586">
        <v>0</v>
      </c>
      <c r="AA198" s="586">
        <v>0</v>
      </c>
      <c r="AB198" s="586">
        <v>0</v>
      </c>
      <c r="AC198" s="586">
        <v>0</v>
      </c>
      <c r="AD198" s="586">
        <v>0</v>
      </c>
      <c r="AE198" s="586">
        <v>0</v>
      </c>
      <c r="AF198" s="586">
        <v>201</v>
      </c>
      <c r="AG198" s="586">
        <v>0</v>
      </c>
      <c r="AH198" s="586">
        <v>0</v>
      </c>
      <c r="AI198" s="586">
        <v>0</v>
      </c>
      <c r="AJ198" s="586">
        <v>0</v>
      </c>
      <c r="AK198" s="586">
        <v>0</v>
      </c>
      <c r="AL198" s="586">
        <v>0</v>
      </c>
      <c r="AM198" s="586">
        <v>0</v>
      </c>
      <c r="AN198" s="586">
        <v>0</v>
      </c>
      <c r="AO198" s="586">
        <v>1948</v>
      </c>
      <c r="AP198" s="586">
        <v>1741</v>
      </c>
      <c r="AQ198" s="586">
        <v>755</v>
      </c>
      <c r="AR198" s="586">
        <v>0</v>
      </c>
      <c r="AS198" s="586">
        <v>0</v>
      </c>
      <c r="AT198" s="586">
        <v>0</v>
      </c>
      <c r="AU198" s="586">
        <v>290</v>
      </c>
      <c r="AV198" s="586">
        <v>0</v>
      </c>
      <c r="AW198" s="586">
        <v>0</v>
      </c>
      <c r="AX198" s="586">
        <v>1149</v>
      </c>
      <c r="AY198" s="586">
        <v>0</v>
      </c>
      <c r="AZ198" s="586">
        <v>0</v>
      </c>
      <c r="BA198" s="586">
        <v>0</v>
      </c>
      <c r="BB198" s="586">
        <v>0</v>
      </c>
      <c r="BC198" s="586">
        <v>0</v>
      </c>
      <c r="BD198" s="586">
        <v>0</v>
      </c>
      <c r="BE198" s="586">
        <v>0</v>
      </c>
      <c r="BF198" s="586">
        <v>0</v>
      </c>
      <c r="BG198" s="586">
        <v>313</v>
      </c>
      <c r="BH198" s="586">
        <v>0</v>
      </c>
      <c r="BI198" s="586">
        <v>0</v>
      </c>
      <c r="BJ198" s="586">
        <v>0</v>
      </c>
      <c r="BK198" s="586">
        <v>0</v>
      </c>
      <c r="BL198" s="586">
        <v>0</v>
      </c>
      <c r="BM198" s="586">
        <v>0</v>
      </c>
      <c r="BN198" s="586">
        <v>0</v>
      </c>
      <c r="BO198" s="586">
        <v>0</v>
      </c>
      <c r="BP198" s="586">
        <v>0</v>
      </c>
      <c r="BQ198" s="586">
        <v>0</v>
      </c>
      <c r="BR198" s="586">
        <v>0</v>
      </c>
      <c r="BS198" s="586">
        <v>0</v>
      </c>
      <c r="BT198" s="586">
        <v>0</v>
      </c>
      <c r="BU198" s="586">
        <v>0</v>
      </c>
      <c r="BV198" s="586">
        <v>95</v>
      </c>
      <c r="BW198" s="586">
        <v>0</v>
      </c>
      <c r="BX198" s="586">
        <v>0</v>
      </c>
      <c r="BY198" s="586">
        <v>0</v>
      </c>
      <c r="BZ198" s="586">
        <v>0</v>
      </c>
      <c r="CA198" s="586">
        <v>0</v>
      </c>
      <c r="CB198" s="586">
        <v>0</v>
      </c>
      <c r="CC198" s="586">
        <v>0</v>
      </c>
      <c r="CD198" s="586">
        <v>0</v>
      </c>
      <c r="CE198" s="586">
        <v>1786</v>
      </c>
      <c r="CF198" s="586">
        <v>0</v>
      </c>
      <c r="CG198" s="586">
        <v>16</v>
      </c>
      <c r="CH198" s="586">
        <v>0</v>
      </c>
      <c r="CI198" s="586">
        <v>0</v>
      </c>
      <c r="CJ198" s="586">
        <v>0</v>
      </c>
      <c r="CK198" s="586">
        <v>810</v>
      </c>
      <c r="CL198" s="586">
        <v>0</v>
      </c>
      <c r="CM198" s="586">
        <v>0</v>
      </c>
      <c r="CN198" s="586">
        <v>1434</v>
      </c>
      <c r="CO198" s="586">
        <v>0</v>
      </c>
      <c r="CP198" s="586">
        <v>0</v>
      </c>
      <c r="CQ198" s="586">
        <v>0</v>
      </c>
      <c r="CR198" s="586">
        <v>0</v>
      </c>
      <c r="CS198" s="586">
        <v>0</v>
      </c>
      <c r="CT198" s="586">
        <v>0</v>
      </c>
      <c r="CU198" s="586">
        <v>0</v>
      </c>
      <c r="CV198" s="586">
        <v>0</v>
      </c>
      <c r="CW198" s="586">
        <v>2180</v>
      </c>
      <c r="CX198" s="586">
        <v>0</v>
      </c>
      <c r="CY198" s="586">
        <v>0</v>
      </c>
      <c r="CZ198" s="586">
        <v>722</v>
      </c>
      <c r="DA198" s="586">
        <v>0</v>
      </c>
      <c r="DB198" s="586">
        <v>0</v>
      </c>
      <c r="DC198" s="586">
        <v>0</v>
      </c>
      <c r="DD198" s="586">
        <v>0</v>
      </c>
      <c r="DE198" s="586">
        <v>0</v>
      </c>
      <c r="DF198" s="586">
        <v>0</v>
      </c>
      <c r="DG198" s="586">
        <v>0</v>
      </c>
      <c r="DH198" s="586">
        <v>0</v>
      </c>
      <c r="DI198" s="586">
        <v>2522</v>
      </c>
      <c r="DJ198" s="586">
        <v>0</v>
      </c>
      <c r="DK198" s="586">
        <v>0</v>
      </c>
      <c r="DL198" s="586">
        <v>2354</v>
      </c>
      <c r="DM198" s="586">
        <v>0</v>
      </c>
      <c r="DN198" s="586">
        <v>0</v>
      </c>
      <c r="DO198" s="586">
        <v>0</v>
      </c>
      <c r="DP198" s="586">
        <v>0</v>
      </c>
      <c r="DQ198" s="586">
        <v>0</v>
      </c>
      <c r="DR198" s="587">
        <v>4660</v>
      </c>
      <c r="DS198" s="587">
        <v>1586</v>
      </c>
      <c r="DT198" s="587">
        <v>0</v>
      </c>
      <c r="DU198" s="587">
        <v>12615</v>
      </c>
      <c r="DV198" s="587">
        <v>11786</v>
      </c>
      <c r="DW198" s="587">
        <v>6186</v>
      </c>
      <c r="DX198" s="587">
        <v>0</v>
      </c>
      <c r="DY198" s="587">
        <v>-5600</v>
      </c>
      <c r="DZ198" s="587"/>
      <c r="EA198" s="587"/>
      <c r="EB198" s="587"/>
      <c r="EC198" s="587"/>
      <c r="ED198" s="587"/>
      <c r="EE198" s="587"/>
      <c r="EF198" s="587"/>
      <c r="EG198" s="587"/>
      <c r="EH198" s="587"/>
      <c r="EI198" s="587"/>
    </row>
    <row r="199" spans="1:139">
      <c r="A199" s="583" t="s">
        <v>2789</v>
      </c>
      <c r="B199" s="586">
        <v>0</v>
      </c>
      <c r="C199" s="586">
        <v>0</v>
      </c>
      <c r="D199" s="586">
        <v>0</v>
      </c>
      <c r="E199" s="586">
        <v>0</v>
      </c>
      <c r="F199" s="586">
        <v>0</v>
      </c>
      <c r="G199" s="586">
        <v>0</v>
      </c>
      <c r="H199" s="586">
        <v>0</v>
      </c>
      <c r="I199" s="586">
        <v>0</v>
      </c>
      <c r="J199" s="586">
        <v>0</v>
      </c>
      <c r="K199" s="586">
        <v>0</v>
      </c>
      <c r="L199" s="586">
        <v>0</v>
      </c>
      <c r="M199" s="586">
        <v>0</v>
      </c>
      <c r="N199" s="586">
        <v>0</v>
      </c>
      <c r="O199" s="586">
        <v>0</v>
      </c>
      <c r="P199" s="586">
        <v>0</v>
      </c>
      <c r="Q199" s="586">
        <v>0</v>
      </c>
      <c r="R199" s="586">
        <v>0</v>
      </c>
      <c r="S199" s="586">
        <v>0</v>
      </c>
      <c r="T199" s="586">
        <v>211</v>
      </c>
      <c r="U199" s="586">
        <v>0</v>
      </c>
      <c r="V199" s="586">
        <v>0</v>
      </c>
      <c r="W199" s="586">
        <v>0</v>
      </c>
      <c r="X199" s="586">
        <v>0</v>
      </c>
      <c r="Y199" s="586">
        <v>0</v>
      </c>
      <c r="Z199" s="586">
        <v>0</v>
      </c>
      <c r="AA199" s="586">
        <v>0</v>
      </c>
      <c r="AB199" s="586">
        <v>0</v>
      </c>
      <c r="AC199" s="586">
        <v>0</v>
      </c>
      <c r="AD199" s="586">
        <v>0</v>
      </c>
      <c r="AE199" s="586">
        <v>0</v>
      </c>
      <c r="AF199" s="586">
        <v>0</v>
      </c>
      <c r="AG199" s="586">
        <v>0</v>
      </c>
      <c r="AH199" s="586">
        <v>0</v>
      </c>
      <c r="AI199" s="586">
        <v>0</v>
      </c>
      <c r="AJ199" s="586">
        <v>0</v>
      </c>
      <c r="AK199" s="586">
        <v>0</v>
      </c>
      <c r="AL199" s="586">
        <v>0</v>
      </c>
      <c r="AM199" s="586">
        <v>0</v>
      </c>
      <c r="AN199" s="586">
        <v>0</v>
      </c>
      <c r="AO199" s="586">
        <v>23427</v>
      </c>
      <c r="AP199" s="586">
        <v>810</v>
      </c>
      <c r="AQ199" s="586">
        <v>799</v>
      </c>
      <c r="AR199" s="586">
        <v>0</v>
      </c>
      <c r="AS199" s="586">
        <v>0</v>
      </c>
      <c r="AT199" s="586">
        <v>0</v>
      </c>
      <c r="AU199" s="586">
        <v>0</v>
      </c>
      <c r="AV199" s="586">
        <v>20</v>
      </c>
      <c r="AW199" s="586">
        <v>15</v>
      </c>
      <c r="AX199" s="586">
        <v>210</v>
      </c>
      <c r="AY199" s="586">
        <v>0</v>
      </c>
      <c r="AZ199" s="586">
        <v>0</v>
      </c>
      <c r="BA199" s="586">
        <v>0</v>
      </c>
      <c r="BB199" s="586">
        <v>0</v>
      </c>
      <c r="BC199" s="586">
        <v>0</v>
      </c>
      <c r="BD199" s="586">
        <v>0</v>
      </c>
      <c r="BE199" s="586">
        <v>0</v>
      </c>
      <c r="BF199" s="586">
        <v>0</v>
      </c>
      <c r="BG199" s="586">
        <v>0</v>
      </c>
      <c r="BH199" s="586">
        <v>0</v>
      </c>
      <c r="BI199" s="586">
        <v>0</v>
      </c>
      <c r="BJ199" s="586">
        <v>0</v>
      </c>
      <c r="BK199" s="586">
        <v>0</v>
      </c>
      <c r="BL199" s="586">
        <v>0</v>
      </c>
      <c r="BM199" s="586">
        <v>500</v>
      </c>
      <c r="BN199" s="586">
        <v>0</v>
      </c>
      <c r="BO199" s="586">
        <v>0</v>
      </c>
      <c r="BP199" s="586">
        <v>2000</v>
      </c>
      <c r="BQ199" s="586">
        <v>0</v>
      </c>
      <c r="BR199" s="586">
        <v>0</v>
      </c>
      <c r="BS199" s="586">
        <v>0</v>
      </c>
      <c r="BT199" s="586">
        <v>0</v>
      </c>
      <c r="BU199" s="586">
        <v>0</v>
      </c>
      <c r="BV199" s="586">
        <v>0</v>
      </c>
      <c r="BW199" s="586">
        <v>0</v>
      </c>
      <c r="BX199" s="586">
        <v>0</v>
      </c>
      <c r="BY199" s="586">
        <v>0</v>
      </c>
      <c r="BZ199" s="586">
        <v>0</v>
      </c>
      <c r="CA199" s="586">
        <v>0</v>
      </c>
      <c r="CB199" s="586">
        <v>591</v>
      </c>
      <c r="CC199" s="586">
        <v>0</v>
      </c>
      <c r="CD199" s="586">
        <v>0</v>
      </c>
      <c r="CE199" s="586">
        <v>0</v>
      </c>
      <c r="CF199" s="586">
        <v>0</v>
      </c>
      <c r="CG199" s="586">
        <v>0</v>
      </c>
      <c r="CH199" s="586">
        <v>0</v>
      </c>
      <c r="CI199" s="586">
        <v>0</v>
      </c>
      <c r="CJ199" s="586">
        <v>0</v>
      </c>
      <c r="CK199" s="586">
        <v>0</v>
      </c>
      <c r="CL199" s="586">
        <v>0</v>
      </c>
      <c r="CM199" s="586">
        <v>0</v>
      </c>
      <c r="CN199" s="586">
        <v>0</v>
      </c>
      <c r="CO199" s="586">
        <v>0</v>
      </c>
      <c r="CP199" s="586">
        <v>0</v>
      </c>
      <c r="CQ199" s="586">
        <v>0</v>
      </c>
      <c r="CR199" s="586">
        <v>0</v>
      </c>
      <c r="CS199" s="586">
        <v>0</v>
      </c>
      <c r="CT199" s="586">
        <v>0</v>
      </c>
      <c r="CU199" s="586">
        <v>0</v>
      </c>
      <c r="CV199" s="586">
        <v>0</v>
      </c>
      <c r="CW199" s="586">
        <v>25</v>
      </c>
      <c r="CX199" s="586">
        <v>0</v>
      </c>
      <c r="CY199" s="586">
        <v>0</v>
      </c>
      <c r="CZ199" s="586">
        <v>0</v>
      </c>
      <c r="DA199" s="586">
        <v>0</v>
      </c>
      <c r="DB199" s="586">
        <v>0</v>
      </c>
      <c r="DC199" s="586">
        <v>0</v>
      </c>
      <c r="DD199" s="586">
        <v>0</v>
      </c>
      <c r="DE199" s="586">
        <v>0</v>
      </c>
      <c r="DF199" s="586">
        <v>0</v>
      </c>
      <c r="DG199" s="586">
        <v>0</v>
      </c>
      <c r="DH199" s="586">
        <v>0</v>
      </c>
      <c r="DI199" s="586">
        <v>3664</v>
      </c>
      <c r="DJ199" s="586">
        <v>0</v>
      </c>
      <c r="DK199" s="586">
        <v>0</v>
      </c>
      <c r="DL199" s="586">
        <v>0</v>
      </c>
      <c r="DM199" s="586">
        <v>0</v>
      </c>
      <c r="DN199" s="586">
        <v>1000</v>
      </c>
      <c r="DO199" s="586">
        <v>0</v>
      </c>
      <c r="DP199" s="586">
        <v>0</v>
      </c>
      <c r="DQ199" s="586">
        <v>0</v>
      </c>
      <c r="DR199" s="587">
        <v>6721</v>
      </c>
      <c r="DS199" s="587">
        <v>2670</v>
      </c>
      <c r="DT199" s="587">
        <v>22067</v>
      </c>
      <c r="DU199" s="587">
        <v>0</v>
      </c>
      <c r="DV199" s="587">
        <v>-9237</v>
      </c>
      <c r="DW199" s="587">
        <v>-15282</v>
      </c>
      <c r="DX199" s="587">
        <v>0</v>
      </c>
      <c r="DY199" s="587">
        <v>-5075</v>
      </c>
      <c r="DZ199" s="587"/>
      <c r="EA199" s="587"/>
      <c r="EB199" s="587"/>
      <c r="EC199" s="587"/>
      <c r="ED199" s="587"/>
      <c r="EE199" s="587"/>
      <c r="EF199" s="587"/>
      <c r="EG199" s="587"/>
      <c r="EH199" s="587"/>
      <c r="EI199" s="587"/>
    </row>
    <row r="200" spans="1:139">
      <c r="A200" s="583" t="s">
        <v>2885</v>
      </c>
      <c r="B200" s="586">
        <v>0</v>
      </c>
      <c r="C200" s="586">
        <v>0</v>
      </c>
      <c r="D200" s="586">
        <v>0</v>
      </c>
      <c r="E200" s="586">
        <v>0</v>
      </c>
      <c r="F200" s="586">
        <v>0</v>
      </c>
      <c r="G200" s="586">
        <v>0</v>
      </c>
      <c r="H200" s="586">
        <v>0</v>
      </c>
      <c r="I200" s="586">
        <v>0</v>
      </c>
      <c r="J200" s="586">
        <v>0</v>
      </c>
      <c r="K200" s="586">
        <v>0</v>
      </c>
      <c r="L200" s="586">
        <v>0</v>
      </c>
      <c r="M200" s="586">
        <v>0</v>
      </c>
      <c r="N200" s="586">
        <v>0</v>
      </c>
      <c r="O200" s="586">
        <v>0</v>
      </c>
      <c r="P200" s="586">
        <v>0</v>
      </c>
      <c r="Q200" s="586">
        <v>0</v>
      </c>
      <c r="R200" s="586">
        <v>0</v>
      </c>
      <c r="S200" s="586">
        <v>0</v>
      </c>
      <c r="T200" s="586">
        <v>0</v>
      </c>
      <c r="U200" s="586">
        <v>0</v>
      </c>
      <c r="V200" s="586">
        <v>0</v>
      </c>
      <c r="W200" s="586">
        <v>0</v>
      </c>
      <c r="X200" s="586">
        <v>0</v>
      </c>
      <c r="Y200" s="586">
        <v>0</v>
      </c>
      <c r="Z200" s="586">
        <v>0</v>
      </c>
      <c r="AA200" s="586">
        <v>0</v>
      </c>
      <c r="AB200" s="586">
        <v>0</v>
      </c>
      <c r="AC200" s="586">
        <v>0</v>
      </c>
      <c r="AD200" s="586">
        <v>0</v>
      </c>
      <c r="AE200" s="586">
        <v>0</v>
      </c>
      <c r="AF200" s="586">
        <v>0</v>
      </c>
      <c r="AG200" s="586">
        <v>0</v>
      </c>
      <c r="AH200" s="586">
        <v>0</v>
      </c>
      <c r="AI200" s="586">
        <v>0</v>
      </c>
      <c r="AJ200" s="586">
        <v>0</v>
      </c>
      <c r="AK200" s="586">
        <v>0</v>
      </c>
      <c r="AL200" s="586">
        <v>0</v>
      </c>
      <c r="AM200" s="586">
        <v>0</v>
      </c>
      <c r="AN200" s="586">
        <v>0</v>
      </c>
      <c r="AO200" s="586">
        <v>0</v>
      </c>
      <c r="AP200" s="586">
        <v>943</v>
      </c>
      <c r="AQ200" s="586">
        <v>0</v>
      </c>
      <c r="AR200" s="586">
        <v>0</v>
      </c>
      <c r="AS200" s="586">
        <v>0</v>
      </c>
      <c r="AT200" s="586">
        <v>0</v>
      </c>
      <c r="AU200" s="586">
        <v>4050</v>
      </c>
      <c r="AV200" s="586">
        <v>0</v>
      </c>
      <c r="AW200" s="586">
        <v>0</v>
      </c>
      <c r="AX200" s="586">
        <v>733</v>
      </c>
      <c r="AY200" s="586">
        <v>0</v>
      </c>
      <c r="AZ200" s="586">
        <v>0</v>
      </c>
      <c r="BA200" s="586">
        <v>0</v>
      </c>
      <c r="BB200" s="586">
        <v>0</v>
      </c>
      <c r="BC200" s="586">
        <v>0</v>
      </c>
      <c r="BD200" s="586">
        <v>0</v>
      </c>
      <c r="BE200" s="586">
        <v>0</v>
      </c>
      <c r="BF200" s="586">
        <v>0</v>
      </c>
      <c r="BG200" s="586">
        <v>0</v>
      </c>
      <c r="BH200" s="586">
        <v>0</v>
      </c>
      <c r="BI200" s="586">
        <v>0</v>
      </c>
      <c r="BJ200" s="586">
        <v>0</v>
      </c>
      <c r="BK200" s="586">
        <v>0</v>
      </c>
      <c r="BL200" s="586">
        <v>0</v>
      </c>
      <c r="BM200" s="586">
        <v>0</v>
      </c>
      <c r="BN200" s="586">
        <v>0</v>
      </c>
      <c r="BO200" s="586">
        <v>0</v>
      </c>
      <c r="BP200" s="586">
        <v>0</v>
      </c>
      <c r="BQ200" s="586">
        <v>0</v>
      </c>
      <c r="BR200" s="586">
        <v>0</v>
      </c>
      <c r="BS200" s="586">
        <v>0</v>
      </c>
      <c r="BT200" s="586">
        <v>0</v>
      </c>
      <c r="BU200" s="586">
        <v>0</v>
      </c>
      <c r="BV200" s="586">
        <v>0</v>
      </c>
      <c r="BW200" s="586">
        <v>0</v>
      </c>
      <c r="BX200" s="586">
        <v>0</v>
      </c>
      <c r="BY200" s="586">
        <v>0</v>
      </c>
      <c r="BZ200" s="586">
        <v>0</v>
      </c>
      <c r="CA200" s="586">
        <v>0</v>
      </c>
      <c r="CB200" s="586">
        <v>128</v>
      </c>
      <c r="CC200" s="586">
        <v>0</v>
      </c>
      <c r="CD200" s="586">
        <v>0</v>
      </c>
      <c r="CE200" s="586">
        <v>115</v>
      </c>
      <c r="CF200" s="586">
        <v>0</v>
      </c>
      <c r="CG200" s="586">
        <v>0</v>
      </c>
      <c r="CH200" s="586">
        <v>0</v>
      </c>
      <c r="CI200" s="586">
        <v>0</v>
      </c>
      <c r="CJ200" s="586">
        <v>0</v>
      </c>
      <c r="CK200" s="586">
        <v>0</v>
      </c>
      <c r="CL200" s="586">
        <v>0</v>
      </c>
      <c r="CM200" s="586">
        <v>0</v>
      </c>
      <c r="CN200" s="586">
        <v>0</v>
      </c>
      <c r="CO200" s="586">
        <v>0</v>
      </c>
      <c r="CP200" s="586">
        <v>0</v>
      </c>
      <c r="CQ200" s="586">
        <v>0</v>
      </c>
      <c r="CR200" s="586">
        <v>0</v>
      </c>
      <c r="CS200" s="586">
        <v>0</v>
      </c>
      <c r="CT200" s="586">
        <v>0</v>
      </c>
      <c r="CU200" s="586">
        <v>0</v>
      </c>
      <c r="CV200" s="586">
        <v>0</v>
      </c>
      <c r="CW200" s="586">
        <v>0</v>
      </c>
      <c r="CX200" s="586">
        <v>0</v>
      </c>
      <c r="CY200" s="586">
        <v>0</v>
      </c>
      <c r="CZ200" s="586">
        <v>0</v>
      </c>
      <c r="DA200" s="586">
        <v>0</v>
      </c>
      <c r="DB200" s="586">
        <v>0</v>
      </c>
      <c r="DC200" s="586">
        <v>0</v>
      </c>
      <c r="DD200" s="586">
        <v>0</v>
      </c>
      <c r="DE200" s="586">
        <v>0</v>
      </c>
      <c r="DF200" s="586">
        <v>0</v>
      </c>
      <c r="DG200" s="586">
        <v>0</v>
      </c>
      <c r="DH200" s="586">
        <v>0</v>
      </c>
      <c r="DI200" s="586">
        <v>498</v>
      </c>
      <c r="DJ200" s="586">
        <v>0</v>
      </c>
      <c r="DK200" s="586">
        <v>0</v>
      </c>
      <c r="DL200" s="586">
        <v>1002</v>
      </c>
      <c r="DM200" s="586">
        <v>0</v>
      </c>
      <c r="DN200" s="586">
        <v>0</v>
      </c>
      <c r="DO200" s="586">
        <v>0</v>
      </c>
      <c r="DP200" s="586">
        <v>0</v>
      </c>
      <c r="DQ200" s="586">
        <v>0</v>
      </c>
      <c r="DR200" s="587">
        <v>943</v>
      </c>
      <c r="DS200" s="587">
        <v>6526</v>
      </c>
      <c r="DT200" s="587">
        <v>0</v>
      </c>
      <c r="DU200" s="587">
        <v>0</v>
      </c>
      <c r="DV200" s="587">
        <v>0</v>
      </c>
      <c r="DW200" s="587">
        <v>-15489</v>
      </c>
      <c r="DX200" s="587">
        <v>0</v>
      </c>
      <c r="DY200" s="587">
        <v>0</v>
      </c>
      <c r="DZ200" s="587"/>
      <c r="EA200" s="587"/>
      <c r="EB200" s="587"/>
      <c r="EC200" s="587"/>
      <c r="ED200" s="587"/>
      <c r="EE200" s="587"/>
      <c r="EF200" s="587"/>
      <c r="EG200" s="587"/>
      <c r="EH200" s="587"/>
      <c r="EI200" s="587"/>
    </row>
    <row r="201" spans="1:139">
      <c r="A201" s="583" t="s">
        <v>2939</v>
      </c>
      <c r="B201" s="586">
        <v>0</v>
      </c>
      <c r="C201" s="586">
        <v>0</v>
      </c>
      <c r="D201" s="586">
        <v>0</v>
      </c>
      <c r="E201" s="586">
        <v>0</v>
      </c>
      <c r="F201" s="586">
        <v>0</v>
      </c>
      <c r="G201" s="586">
        <v>0</v>
      </c>
      <c r="H201" s="586">
        <v>0</v>
      </c>
      <c r="I201" s="586">
        <v>0</v>
      </c>
      <c r="J201" s="586">
        <v>0</v>
      </c>
      <c r="K201" s="586">
        <v>0</v>
      </c>
      <c r="L201" s="586">
        <v>0</v>
      </c>
      <c r="M201" s="586">
        <v>0</v>
      </c>
      <c r="N201" s="586">
        <v>0</v>
      </c>
      <c r="O201" s="586">
        <v>0</v>
      </c>
      <c r="P201" s="586">
        <v>0</v>
      </c>
      <c r="Q201" s="586">
        <v>545</v>
      </c>
      <c r="R201" s="586">
        <v>0</v>
      </c>
      <c r="S201" s="586">
        <v>0</v>
      </c>
      <c r="T201" s="586">
        <v>0</v>
      </c>
      <c r="U201" s="586">
        <v>0</v>
      </c>
      <c r="V201" s="586">
        <v>0</v>
      </c>
      <c r="W201" s="586">
        <v>0</v>
      </c>
      <c r="X201" s="586">
        <v>0</v>
      </c>
      <c r="Y201" s="586">
        <v>0</v>
      </c>
      <c r="Z201" s="586">
        <v>0</v>
      </c>
      <c r="AA201" s="586">
        <v>0</v>
      </c>
      <c r="AB201" s="586">
        <v>0</v>
      </c>
      <c r="AC201" s="586">
        <v>0</v>
      </c>
      <c r="AD201" s="586">
        <v>0</v>
      </c>
      <c r="AE201" s="586">
        <v>0</v>
      </c>
      <c r="AF201" s="586">
        <v>0</v>
      </c>
      <c r="AG201" s="586">
        <v>0</v>
      </c>
      <c r="AH201" s="586">
        <v>0</v>
      </c>
      <c r="AI201" s="586">
        <v>0</v>
      </c>
      <c r="AJ201" s="586">
        <v>0</v>
      </c>
      <c r="AK201" s="586">
        <v>0</v>
      </c>
      <c r="AL201" s="586">
        <v>0</v>
      </c>
      <c r="AM201" s="586">
        <v>0</v>
      </c>
      <c r="AN201" s="586">
        <v>0</v>
      </c>
      <c r="AO201" s="586">
        <v>1000</v>
      </c>
      <c r="AP201" s="586">
        <v>1097</v>
      </c>
      <c r="AQ201" s="586">
        <v>0</v>
      </c>
      <c r="AR201" s="586">
        <v>232</v>
      </c>
      <c r="AS201" s="586">
        <v>0</v>
      </c>
      <c r="AT201" s="586">
        <v>0</v>
      </c>
      <c r="AU201" s="586">
        <v>640</v>
      </c>
      <c r="AV201" s="586">
        <v>0</v>
      </c>
      <c r="AW201" s="586">
        <v>0</v>
      </c>
      <c r="AX201" s="586">
        <v>613</v>
      </c>
      <c r="AY201" s="586">
        <v>0</v>
      </c>
      <c r="AZ201" s="586">
        <v>0</v>
      </c>
      <c r="BA201" s="586">
        <v>0</v>
      </c>
      <c r="BB201" s="586">
        <v>0</v>
      </c>
      <c r="BC201" s="586">
        <v>0</v>
      </c>
      <c r="BD201" s="586">
        <v>0</v>
      </c>
      <c r="BE201" s="586">
        <v>0</v>
      </c>
      <c r="BF201" s="586">
        <v>0</v>
      </c>
      <c r="BG201" s="586">
        <v>0</v>
      </c>
      <c r="BH201" s="586">
        <v>0</v>
      </c>
      <c r="BI201" s="586">
        <v>0</v>
      </c>
      <c r="BJ201" s="586">
        <v>0</v>
      </c>
      <c r="BK201" s="586">
        <v>0</v>
      </c>
      <c r="BL201" s="586">
        <v>0</v>
      </c>
      <c r="BM201" s="586">
        <v>0</v>
      </c>
      <c r="BN201" s="586">
        <v>0</v>
      </c>
      <c r="BO201" s="586">
        <v>0</v>
      </c>
      <c r="BP201" s="586">
        <v>0</v>
      </c>
      <c r="BQ201" s="586">
        <v>0</v>
      </c>
      <c r="BR201" s="586">
        <v>0</v>
      </c>
      <c r="BS201" s="586">
        <v>0</v>
      </c>
      <c r="BT201" s="586">
        <v>0</v>
      </c>
      <c r="BU201" s="586">
        <v>0</v>
      </c>
      <c r="BV201" s="586">
        <v>0</v>
      </c>
      <c r="BW201" s="586">
        <v>0</v>
      </c>
      <c r="BX201" s="586">
        <v>0</v>
      </c>
      <c r="BY201" s="586">
        <v>0</v>
      </c>
      <c r="BZ201" s="586">
        <v>0</v>
      </c>
      <c r="CA201" s="586">
        <v>0</v>
      </c>
      <c r="CB201" s="586">
        <v>256</v>
      </c>
      <c r="CC201" s="586">
        <v>0</v>
      </c>
      <c r="CD201" s="586">
        <v>0</v>
      </c>
      <c r="CE201" s="586">
        <v>0</v>
      </c>
      <c r="CF201" s="586">
        <v>0</v>
      </c>
      <c r="CG201" s="586">
        <v>0</v>
      </c>
      <c r="CH201" s="586">
        <v>0</v>
      </c>
      <c r="CI201" s="586">
        <v>0</v>
      </c>
      <c r="CJ201" s="586">
        <v>0</v>
      </c>
      <c r="CK201" s="586">
        <v>0</v>
      </c>
      <c r="CL201" s="586">
        <v>0</v>
      </c>
      <c r="CM201" s="586">
        <v>0</v>
      </c>
      <c r="CN201" s="586">
        <v>0</v>
      </c>
      <c r="CO201" s="586">
        <v>0</v>
      </c>
      <c r="CP201" s="586">
        <v>0</v>
      </c>
      <c r="CQ201" s="586">
        <v>0</v>
      </c>
      <c r="CR201" s="586">
        <v>0</v>
      </c>
      <c r="CS201" s="586">
        <v>0</v>
      </c>
      <c r="CT201" s="586">
        <v>0</v>
      </c>
      <c r="CU201" s="586">
        <v>0</v>
      </c>
      <c r="CV201" s="586">
        <v>0</v>
      </c>
      <c r="CW201" s="586">
        <v>110</v>
      </c>
      <c r="CX201" s="586">
        <v>0</v>
      </c>
      <c r="CY201" s="586">
        <v>0</v>
      </c>
      <c r="CZ201" s="586">
        <v>0</v>
      </c>
      <c r="DA201" s="586">
        <v>0</v>
      </c>
      <c r="DB201" s="586">
        <v>0</v>
      </c>
      <c r="DC201" s="586">
        <v>0</v>
      </c>
      <c r="DD201" s="586">
        <v>0</v>
      </c>
      <c r="DE201" s="586">
        <v>0</v>
      </c>
      <c r="DF201" s="586">
        <v>0</v>
      </c>
      <c r="DG201" s="586">
        <v>0</v>
      </c>
      <c r="DH201" s="586">
        <v>0</v>
      </c>
      <c r="DI201" s="586">
        <v>460</v>
      </c>
      <c r="DJ201" s="586">
        <v>0</v>
      </c>
      <c r="DK201" s="586">
        <v>0</v>
      </c>
      <c r="DL201" s="586">
        <v>6783</v>
      </c>
      <c r="DM201" s="586">
        <v>0</v>
      </c>
      <c r="DN201" s="586">
        <v>1410</v>
      </c>
      <c r="DO201" s="586">
        <v>0</v>
      </c>
      <c r="DP201" s="586">
        <v>0</v>
      </c>
      <c r="DQ201" s="586">
        <v>0</v>
      </c>
      <c r="DR201" s="587">
        <v>3167</v>
      </c>
      <c r="DS201" s="587">
        <v>1410</v>
      </c>
      <c r="DT201" s="587">
        <v>713</v>
      </c>
      <c r="DU201" s="587">
        <v>6446</v>
      </c>
      <c r="DV201" s="587">
        <v>3619</v>
      </c>
      <c r="DW201" s="587">
        <v>425</v>
      </c>
      <c r="DX201" s="587">
        <v>0</v>
      </c>
      <c r="DY201" s="587">
        <v>1619</v>
      </c>
      <c r="DZ201" s="587"/>
      <c r="EA201" s="587"/>
      <c r="EB201" s="587"/>
      <c r="EC201" s="587"/>
      <c r="ED201" s="587"/>
      <c r="EE201" s="587"/>
      <c r="EF201" s="587"/>
      <c r="EG201" s="587"/>
      <c r="EH201" s="587"/>
      <c r="EI201" s="587"/>
    </row>
    <row r="202" spans="1:139">
      <c r="A202" s="583" t="s">
        <v>2963</v>
      </c>
      <c r="B202" s="586">
        <v>0</v>
      </c>
      <c r="C202" s="586">
        <v>0</v>
      </c>
      <c r="D202" s="586">
        <v>0</v>
      </c>
      <c r="E202" s="586">
        <v>0</v>
      </c>
      <c r="F202" s="586">
        <v>0</v>
      </c>
      <c r="G202" s="586">
        <v>0</v>
      </c>
      <c r="H202" s="586">
        <v>0</v>
      </c>
      <c r="I202" s="586">
        <v>0</v>
      </c>
      <c r="J202" s="586">
        <v>0</v>
      </c>
      <c r="K202" s="586">
        <v>0</v>
      </c>
      <c r="L202" s="586">
        <v>0</v>
      </c>
      <c r="M202" s="586">
        <v>0</v>
      </c>
      <c r="N202" s="586">
        <v>0</v>
      </c>
      <c r="O202" s="586">
        <v>0</v>
      </c>
      <c r="P202" s="586">
        <v>0</v>
      </c>
      <c r="Q202" s="586">
        <v>36</v>
      </c>
      <c r="R202" s="586">
        <v>0</v>
      </c>
      <c r="S202" s="586">
        <v>0</v>
      </c>
      <c r="T202" s="586">
        <v>0</v>
      </c>
      <c r="U202" s="586">
        <v>0</v>
      </c>
      <c r="V202" s="586">
        <v>0</v>
      </c>
      <c r="W202" s="586">
        <v>0</v>
      </c>
      <c r="X202" s="586">
        <v>0</v>
      </c>
      <c r="Y202" s="586">
        <v>0</v>
      </c>
      <c r="Z202" s="586">
        <v>0</v>
      </c>
      <c r="AA202" s="586">
        <v>0</v>
      </c>
      <c r="AB202" s="586">
        <v>0</v>
      </c>
      <c r="AC202" s="586">
        <v>0</v>
      </c>
      <c r="AD202" s="586">
        <v>0</v>
      </c>
      <c r="AE202" s="586">
        <v>0</v>
      </c>
      <c r="AF202" s="586">
        <v>0</v>
      </c>
      <c r="AG202" s="586">
        <v>0</v>
      </c>
      <c r="AH202" s="586">
        <v>0</v>
      </c>
      <c r="AI202" s="586">
        <v>0</v>
      </c>
      <c r="AJ202" s="586">
        <v>0</v>
      </c>
      <c r="AK202" s="586">
        <v>0</v>
      </c>
      <c r="AL202" s="586">
        <v>0</v>
      </c>
      <c r="AM202" s="586">
        <v>0</v>
      </c>
      <c r="AN202" s="586">
        <v>0</v>
      </c>
      <c r="AO202" s="586">
        <v>26567</v>
      </c>
      <c r="AP202" s="586">
        <v>420</v>
      </c>
      <c r="AQ202" s="586">
        <v>1800</v>
      </c>
      <c r="AR202" s="586">
        <v>0</v>
      </c>
      <c r="AS202" s="586">
        <v>0</v>
      </c>
      <c r="AT202" s="586">
        <v>0</v>
      </c>
      <c r="AU202" s="586">
        <v>2544</v>
      </c>
      <c r="AV202" s="586">
        <v>42</v>
      </c>
      <c r="AW202" s="586">
        <v>0</v>
      </c>
      <c r="AX202" s="586">
        <v>800</v>
      </c>
      <c r="AY202" s="586">
        <v>0</v>
      </c>
      <c r="AZ202" s="586">
        <v>0</v>
      </c>
      <c r="BA202" s="586">
        <v>0</v>
      </c>
      <c r="BB202" s="586">
        <v>0</v>
      </c>
      <c r="BC202" s="586">
        <v>0</v>
      </c>
      <c r="BD202" s="586">
        <v>0</v>
      </c>
      <c r="BE202" s="586">
        <v>0</v>
      </c>
      <c r="BF202" s="586">
        <v>0</v>
      </c>
      <c r="BG202" s="586">
        <v>0</v>
      </c>
      <c r="BH202" s="586">
        <v>0</v>
      </c>
      <c r="BI202" s="586">
        <v>0</v>
      </c>
      <c r="BJ202" s="586">
        <v>0</v>
      </c>
      <c r="BK202" s="586">
        <v>0</v>
      </c>
      <c r="BL202" s="586">
        <v>0</v>
      </c>
      <c r="BM202" s="586">
        <v>0</v>
      </c>
      <c r="BN202" s="586">
        <v>0</v>
      </c>
      <c r="BO202" s="586">
        <v>0</v>
      </c>
      <c r="BP202" s="586">
        <v>10</v>
      </c>
      <c r="BQ202" s="586">
        <v>0</v>
      </c>
      <c r="BR202" s="586">
        <v>0</v>
      </c>
      <c r="BS202" s="586">
        <v>0</v>
      </c>
      <c r="BT202" s="586">
        <v>0</v>
      </c>
      <c r="BU202" s="586">
        <v>0</v>
      </c>
      <c r="BV202" s="586">
        <v>347</v>
      </c>
      <c r="BW202" s="586">
        <v>0</v>
      </c>
      <c r="BX202" s="586">
        <v>0</v>
      </c>
      <c r="BY202" s="586">
        <v>0</v>
      </c>
      <c r="BZ202" s="586">
        <v>0</v>
      </c>
      <c r="CA202" s="586">
        <v>0</v>
      </c>
      <c r="CB202" s="586">
        <v>9</v>
      </c>
      <c r="CC202" s="586">
        <v>0</v>
      </c>
      <c r="CD202" s="586">
        <v>0</v>
      </c>
      <c r="CE202" s="586">
        <v>117</v>
      </c>
      <c r="CF202" s="586">
        <v>0</v>
      </c>
      <c r="CG202" s="586">
        <v>0</v>
      </c>
      <c r="CH202" s="586">
        <v>0</v>
      </c>
      <c r="CI202" s="586">
        <v>0</v>
      </c>
      <c r="CJ202" s="586">
        <v>0</v>
      </c>
      <c r="CK202" s="586">
        <v>0</v>
      </c>
      <c r="CL202" s="586">
        <v>0</v>
      </c>
      <c r="CM202" s="586">
        <v>0</v>
      </c>
      <c r="CN202" s="586">
        <v>0</v>
      </c>
      <c r="CO202" s="586">
        <v>0</v>
      </c>
      <c r="CP202" s="586">
        <v>0</v>
      </c>
      <c r="CQ202" s="586">
        <v>0</v>
      </c>
      <c r="CR202" s="586">
        <v>0</v>
      </c>
      <c r="CS202" s="586">
        <v>0</v>
      </c>
      <c r="CT202" s="586">
        <v>0</v>
      </c>
      <c r="CU202" s="586">
        <v>0</v>
      </c>
      <c r="CV202" s="586">
        <v>0</v>
      </c>
      <c r="CW202" s="586">
        <v>0</v>
      </c>
      <c r="CX202" s="586">
        <v>3579</v>
      </c>
      <c r="CY202" s="586">
        <v>0</v>
      </c>
      <c r="CZ202" s="586">
        <v>0</v>
      </c>
      <c r="DA202" s="586">
        <v>0</v>
      </c>
      <c r="DB202" s="586">
        <v>0</v>
      </c>
      <c r="DC202" s="586">
        <v>0</v>
      </c>
      <c r="DD202" s="586">
        <v>0</v>
      </c>
      <c r="DE202" s="586">
        <v>0</v>
      </c>
      <c r="DF202" s="586">
        <v>0</v>
      </c>
      <c r="DG202" s="586">
        <v>0</v>
      </c>
      <c r="DH202" s="586">
        <v>0</v>
      </c>
      <c r="DI202" s="586">
        <v>457</v>
      </c>
      <c r="DJ202" s="586">
        <v>0</v>
      </c>
      <c r="DK202" s="586">
        <v>0</v>
      </c>
      <c r="DL202" s="586">
        <v>0</v>
      </c>
      <c r="DM202" s="586">
        <v>0</v>
      </c>
      <c r="DN202" s="586">
        <v>0</v>
      </c>
      <c r="DO202" s="586">
        <v>0</v>
      </c>
      <c r="DP202" s="586">
        <v>0</v>
      </c>
      <c r="DQ202" s="586">
        <v>0</v>
      </c>
      <c r="DR202" s="587">
        <v>14386</v>
      </c>
      <c r="DS202" s="587">
        <v>1590</v>
      </c>
      <c r="DT202" s="587">
        <v>6873</v>
      </c>
      <c r="DU202" s="587">
        <v>12079</v>
      </c>
      <c r="DV202" s="587">
        <v>10816</v>
      </c>
      <c r="DW202" s="587">
        <v>12100</v>
      </c>
      <c r="DX202" s="587">
        <v>0</v>
      </c>
      <c r="DY202" s="587">
        <v>0</v>
      </c>
      <c r="DZ202" s="587"/>
      <c r="EA202" s="587"/>
      <c r="EB202" s="587"/>
      <c r="EC202" s="587"/>
      <c r="ED202" s="587"/>
      <c r="EE202" s="587"/>
      <c r="EF202" s="587"/>
      <c r="EG202" s="587"/>
      <c r="EH202" s="587"/>
      <c r="EI202" s="587"/>
    </row>
    <row r="203" spans="1:139">
      <c r="A203" s="583" t="s">
        <v>3053</v>
      </c>
      <c r="B203" s="586">
        <v>0</v>
      </c>
      <c r="C203" s="586">
        <v>0</v>
      </c>
      <c r="D203" s="586">
        <v>0</v>
      </c>
      <c r="E203" s="586">
        <v>0</v>
      </c>
      <c r="F203" s="586">
        <v>0</v>
      </c>
      <c r="G203" s="586">
        <v>0</v>
      </c>
      <c r="H203" s="586">
        <v>0</v>
      </c>
      <c r="I203" s="586">
        <v>0</v>
      </c>
      <c r="J203" s="586">
        <v>0</v>
      </c>
      <c r="K203" s="586">
        <v>0</v>
      </c>
      <c r="L203" s="586">
        <v>0</v>
      </c>
      <c r="M203" s="586">
        <v>0</v>
      </c>
      <c r="N203" s="586">
        <v>0</v>
      </c>
      <c r="O203" s="586">
        <v>0</v>
      </c>
      <c r="P203" s="586">
        <v>0</v>
      </c>
      <c r="Q203" s="586">
        <v>0</v>
      </c>
      <c r="R203" s="586">
        <v>0</v>
      </c>
      <c r="S203" s="586">
        <v>0</v>
      </c>
      <c r="T203" s="586">
        <v>30</v>
      </c>
      <c r="U203" s="586">
        <v>0</v>
      </c>
      <c r="V203" s="586">
        <v>0</v>
      </c>
      <c r="W203" s="586">
        <v>0</v>
      </c>
      <c r="X203" s="586">
        <v>0</v>
      </c>
      <c r="Y203" s="586">
        <v>0</v>
      </c>
      <c r="Z203" s="586">
        <v>0</v>
      </c>
      <c r="AA203" s="586">
        <v>0</v>
      </c>
      <c r="AB203" s="586">
        <v>0</v>
      </c>
      <c r="AC203" s="586">
        <v>0</v>
      </c>
      <c r="AD203" s="586">
        <v>0</v>
      </c>
      <c r="AE203" s="586">
        <v>0</v>
      </c>
      <c r="AF203" s="586">
        <v>0</v>
      </c>
      <c r="AG203" s="586">
        <v>0</v>
      </c>
      <c r="AH203" s="586">
        <v>0</v>
      </c>
      <c r="AI203" s="586">
        <v>0</v>
      </c>
      <c r="AJ203" s="586">
        <v>0</v>
      </c>
      <c r="AK203" s="586">
        <v>0</v>
      </c>
      <c r="AL203" s="586">
        <v>0</v>
      </c>
      <c r="AM203" s="586">
        <v>0</v>
      </c>
      <c r="AN203" s="586">
        <v>0</v>
      </c>
      <c r="AO203" s="586">
        <v>21238</v>
      </c>
      <c r="AP203" s="586">
        <v>1000</v>
      </c>
      <c r="AQ203" s="586">
        <v>0</v>
      </c>
      <c r="AR203" s="586">
        <v>161</v>
      </c>
      <c r="AS203" s="586">
        <v>0</v>
      </c>
      <c r="AT203" s="586">
        <v>0</v>
      </c>
      <c r="AU203" s="586">
        <v>12245</v>
      </c>
      <c r="AV203" s="586">
        <v>0</v>
      </c>
      <c r="AW203" s="586">
        <v>0</v>
      </c>
      <c r="AX203" s="586">
        <v>0</v>
      </c>
      <c r="AY203" s="586">
        <v>0</v>
      </c>
      <c r="AZ203" s="586">
        <v>0</v>
      </c>
      <c r="BA203" s="586">
        <v>0</v>
      </c>
      <c r="BB203" s="586">
        <v>0</v>
      </c>
      <c r="BC203" s="586">
        <v>0</v>
      </c>
      <c r="BD203" s="586">
        <v>0</v>
      </c>
      <c r="BE203" s="586">
        <v>0</v>
      </c>
      <c r="BF203" s="586">
        <v>0</v>
      </c>
      <c r="BG203" s="586">
        <v>0</v>
      </c>
      <c r="BH203" s="586">
        <v>0</v>
      </c>
      <c r="BI203" s="586">
        <v>0</v>
      </c>
      <c r="BJ203" s="586">
        <v>0</v>
      </c>
      <c r="BK203" s="586">
        <v>0</v>
      </c>
      <c r="BL203" s="586">
        <v>0</v>
      </c>
      <c r="BM203" s="586">
        <v>225</v>
      </c>
      <c r="BN203" s="586">
        <v>0</v>
      </c>
      <c r="BO203" s="586">
        <v>0</v>
      </c>
      <c r="BP203" s="586">
        <v>0</v>
      </c>
      <c r="BQ203" s="586">
        <v>0</v>
      </c>
      <c r="BR203" s="586">
        <v>0</v>
      </c>
      <c r="BS203" s="586">
        <v>0</v>
      </c>
      <c r="BT203" s="586">
        <v>0</v>
      </c>
      <c r="BU203" s="586">
        <v>0</v>
      </c>
      <c r="BV203" s="586">
        <v>0</v>
      </c>
      <c r="BW203" s="586">
        <v>0</v>
      </c>
      <c r="BX203" s="586">
        <v>0</v>
      </c>
      <c r="BY203" s="586">
        <v>0</v>
      </c>
      <c r="BZ203" s="586">
        <v>0</v>
      </c>
      <c r="CA203" s="586">
        <v>0</v>
      </c>
      <c r="CB203" s="586">
        <v>0</v>
      </c>
      <c r="CC203" s="586">
        <v>0</v>
      </c>
      <c r="CD203" s="586">
        <v>0</v>
      </c>
      <c r="CE203" s="586">
        <v>0</v>
      </c>
      <c r="CF203" s="586">
        <v>0</v>
      </c>
      <c r="CG203" s="586">
        <v>0</v>
      </c>
      <c r="CH203" s="586">
        <v>0</v>
      </c>
      <c r="CI203" s="586">
        <v>0</v>
      </c>
      <c r="CJ203" s="586">
        <v>0</v>
      </c>
      <c r="CK203" s="586">
        <v>0</v>
      </c>
      <c r="CL203" s="586">
        <v>0</v>
      </c>
      <c r="CM203" s="586">
        <v>0</v>
      </c>
      <c r="CN203" s="586">
        <v>0</v>
      </c>
      <c r="CO203" s="586">
        <v>0</v>
      </c>
      <c r="CP203" s="586">
        <v>0</v>
      </c>
      <c r="CQ203" s="586">
        <v>0</v>
      </c>
      <c r="CR203" s="586">
        <v>0</v>
      </c>
      <c r="CS203" s="586">
        <v>0</v>
      </c>
      <c r="CT203" s="586">
        <v>1689</v>
      </c>
      <c r="CU203" s="586">
        <v>0</v>
      </c>
      <c r="CV203" s="586">
        <v>0</v>
      </c>
      <c r="CW203" s="586">
        <v>0</v>
      </c>
      <c r="CX203" s="586">
        <v>0</v>
      </c>
      <c r="CY203" s="586">
        <v>0</v>
      </c>
      <c r="CZ203" s="586">
        <v>75</v>
      </c>
      <c r="DA203" s="586">
        <v>0</v>
      </c>
      <c r="DB203" s="586">
        <v>0</v>
      </c>
      <c r="DC203" s="586">
        <v>0</v>
      </c>
      <c r="DD203" s="586">
        <v>0</v>
      </c>
      <c r="DE203" s="586">
        <v>0</v>
      </c>
      <c r="DF203" s="586">
        <v>0</v>
      </c>
      <c r="DG203" s="586">
        <v>0</v>
      </c>
      <c r="DH203" s="586">
        <v>0</v>
      </c>
      <c r="DI203" s="586">
        <v>26</v>
      </c>
      <c r="DJ203" s="586">
        <v>0</v>
      </c>
      <c r="DK203" s="586">
        <v>0</v>
      </c>
      <c r="DL203" s="586">
        <v>2716</v>
      </c>
      <c r="DM203" s="586">
        <v>0</v>
      </c>
      <c r="DN203" s="586">
        <v>0</v>
      </c>
      <c r="DO203" s="586">
        <v>0</v>
      </c>
      <c r="DP203" s="586">
        <v>0</v>
      </c>
      <c r="DQ203" s="586">
        <v>0</v>
      </c>
      <c r="DR203" s="587">
        <v>2737</v>
      </c>
      <c r="DS203" s="587">
        <v>15505</v>
      </c>
      <c r="DT203" s="587">
        <v>12911</v>
      </c>
      <c r="DU203" s="587">
        <v>8252</v>
      </c>
      <c r="DV203" s="587">
        <v>-1528</v>
      </c>
      <c r="DW203" s="587">
        <v>-9780</v>
      </c>
      <c r="DX203" s="587">
        <v>0</v>
      </c>
      <c r="DY203" s="587">
        <v>0</v>
      </c>
      <c r="DZ203" s="587"/>
      <c r="EA203" s="587"/>
      <c r="EB203" s="587"/>
      <c r="EC203" s="587"/>
      <c r="ED203" s="587"/>
      <c r="EE203" s="587"/>
      <c r="EF203" s="587"/>
      <c r="EG203" s="587"/>
      <c r="EH203" s="587"/>
      <c r="EI203" s="587"/>
    </row>
    <row r="204" spans="1:139">
      <c r="A204" s="583" t="s">
        <v>3140</v>
      </c>
      <c r="B204" s="586">
        <v>0</v>
      </c>
      <c r="C204" s="586">
        <v>0</v>
      </c>
      <c r="D204" s="586">
        <v>0</v>
      </c>
      <c r="E204" s="586">
        <v>0</v>
      </c>
      <c r="F204" s="586">
        <v>0</v>
      </c>
      <c r="G204" s="586">
        <v>0</v>
      </c>
      <c r="H204" s="586">
        <v>0</v>
      </c>
      <c r="I204" s="586">
        <v>0</v>
      </c>
      <c r="J204" s="586">
        <v>0</v>
      </c>
      <c r="K204" s="586">
        <v>0</v>
      </c>
      <c r="L204" s="586">
        <v>0</v>
      </c>
      <c r="M204" s="586">
        <v>0</v>
      </c>
      <c r="N204" s="586">
        <v>0</v>
      </c>
      <c r="O204" s="586">
        <v>0</v>
      </c>
      <c r="P204" s="586">
        <v>0</v>
      </c>
      <c r="Q204" s="586">
        <v>0</v>
      </c>
      <c r="R204" s="586">
        <v>0</v>
      </c>
      <c r="S204" s="586">
        <v>0</v>
      </c>
      <c r="T204" s="586">
        <v>0</v>
      </c>
      <c r="U204" s="586">
        <v>0</v>
      </c>
      <c r="V204" s="586">
        <v>0</v>
      </c>
      <c r="W204" s="586">
        <v>0</v>
      </c>
      <c r="X204" s="586">
        <v>0</v>
      </c>
      <c r="Y204" s="586">
        <v>0</v>
      </c>
      <c r="Z204" s="586">
        <v>0</v>
      </c>
      <c r="AA204" s="586">
        <v>0</v>
      </c>
      <c r="AB204" s="586">
        <v>0</v>
      </c>
      <c r="AC204" s="586">
        <v>0</v>
      </c>
      <c r="AD204" s="586">
        <v>0</v>
      </c>
      <c r="AE204" s="586">
        <v>0</v>
      </c>
      <c r="AF204" s="586">
        <v>0</v>
      </c>
      <c r="AG204" s="586">
        <v>0</v>
      </c>
      <c r="AH204" s="586">
        <v>0</v>
      </c>
      <c r="AI204" s="586">
        <v>359</v>
      </c>
      <c r="AJ204" s="586">
        <v>0</v>
      </c>
      <c r="AK204" s="586">
        <v>0</v>
      </c>
      <c r="AL204" s="586">
        <v>0</v>
      </c>
      <c r="AM204" s="586">
        <v>0</v>
      </c>
      <c r="AN204" s="586">
        <v>0</v>
      </c>
      <c r="AO204" s="586">
        <v>21791</v>
      </c>
      <c r="AP204" s="586">
        <v>1510</v>
      </c>
      <c r="AQ204" s="586">
        <v>0</v>
      </c>
      <c r="AR204" s="586">
        <v>0</v>
      </c>
      <c r="AS204" s="586">
        <v>0</v>
      </c>
      <c r="AT204" s="586">
        <v>0</v>
      </c>
      <c r="AU204" s="586">
        <v>1100</v>
      </c>
      <c r="AV204" s="586">
        <v>0</v>
      </c>
      <c r="AW204" s="586">
        <v>0</v>
      </c>
      <c r="AX204" s="586">
        <v>0</v>
      </c>
      <c r="AY204" s="586">
        <v>0</v>
      </c>
      <c r="AZ204" s="586">
        <v>0</v>
      </c>
      <c r="BA204" s="586">
        <v>0</v>
      </c>
      <c r="BB204" s="586">
        <v>0</v>
      </c>
      <c r="BC204" s="586">
        <v>0</v>
      </c>
      <c r="BD204" s="586">
        <v>0</v>
      </c>
      <c r="BE204" s="586">
        <v>0</v>
      </c>
      <c r="BF204" s="586">
        <v>0</v>
      </c>
      <c r="BG204" s="586">
        <v>0</v>
      </c>
      <c r="BH204" s="586">
        <v>0</v>
      </c>
      <c r="BI204" s="586">
        <v>0</v>
      </c>
      <c r="BJ204" s="586">
        <v>0</v>
      </c>
      <c r="BK204" s="586">
        <v>0</v>
      </c>
      <c r="BL204" s="586">
        <v>0</v>
      </c>
      <c r="BM204" s="586">
        <v>236</v>
      </c>
      <c r="BN204" s="586">
        <v>0</v>
      </c>
      <c r="BO204" s="586">
        <v>0</v>
      </c>
      <c r="BP204" s="586">
        <v>0</v>
      </c>
      <c r="BQ204" s="586">
        <v>0</v>
      </c>
      <c r="BR204" s="586">
        <v>0</v>
      </c>
      <c r="BS204" s="586">
        <v>0</v>
      </c>
      <c r="BT204" s="586">
        <v>0</v>
      </c>
      <c r="BU204" s="586">
        <v>0</v>
      </c>
      <c r="BV204" s="586">
        <v>0</v>
      </c>
      <c r="BW204" s="586">
        <v>0</v>
      </c>
      <c r="BX204" s="586">
        <v>0</v>
      </c>
      <c r="BY204" s="586">
        <v>0</v>
      </c>
      <c r="BZ204" s="586">
        <v>0</v>
      </c>
      <c r="CA204" s="586">
        <v>0</v>
      </c>
      <c r="CB204" s="586">
        <v>0</v>
      </c>
      <c r="CC204" s="586">
        <v>0</v>
      </c>
      <c r="CD204" s="586">
        <v>0</v>
      </c>
      <c r="CE204" s="586">
        <v>0</v>
      </c>
      <c r="CF204" s="586">
        <v>0</v>
      </c>
      <c r="CG204" s="586">
        <v>0</v>
      </c>
      <c r="CH204" s="586">
        <v>0</v>
      </c>
      <c r="CI204" s="586">
        <v>0</v>
      </c>
      <c r="CJ204" s="586">
        <v>0</v>
      </c>
      <c r="CK204" s="586">
        <v>0</v>
      </c>
      <c r="CL204" s="586">
        <v>0</v>
      </c>
      <c r="CM204" s="586">
        <v>0</v>
      </c>
      <c r="CN204" s="586">
        <v>0</v>
      </c>
      <c r="CO204" s="586">
        <v>0</v>
      </c>
      <c r="CP204" s="586">
        <v>0</v>
      </c>
      <c r="CQ204" s="586">
        <v>0</v>
      </c>
      <c r="CR204" s="586">
        <v>0</v>
      </c>
      <c r="CS204" s="586">
        <v>0</v>
      </c>
      <c r="CT204" s="586">
        <v>0</v>
      </c>
      <c r="CU204" s="586">
        <v>0</v>
      </c>
      <c r="CV204" s="586">
        <v>0</v>
      </c>
      <c r="CW204" s="586">
        <v>0</v>
      </c>
      <c r="CX204" s="586">
        <v>0</v>
      </c>
      <c r="CY204" s="586">
        <v>0</v>
      </c>
      <c r="CZ204" s="586">
        <v>0</v>
      </c>
      <c r="DA204" s="586">
        <v>0</v>
      </c>
      <c r="DB204" s="586">
        <v>0</v>
      </c>
      <c r="DC204" s="586">
        <v>0</v>
      </c>
      <c r="DD204" s="586">
        <v>0</v>
      </c>
      <c r="DE204" s="586">
        <v>0</v>
      </c>
      <c r="DF204" s="586">
        <v>0</v>
      </c>
      <c r="DG204" s="586">
        <v>0</v>
      </c>
      <c r="DH204" s="586">
        <v>0</v>
      </c>
      <c r="DI204" s="586">
        <v>5409</v>
      </c>
      <c r="DJ204" s="586">
        <v>0</v>
      </c>
      <c r="DK204" s="586">
        <v>0</v>
      </c>
      <c r="DL204" s="586">
        <v>0</v>
      </c>
      <c r="DM204" s="586">
        <v>0</v>
      </c>
      <c r="DN204" s="586">
        <v>0</v>
      </c>
      <c r="DO204" s="586">
        <v>0</v>
      </c>
      <c r="DP204" s="586">
        <v>0</v>
      </c>
      <c r="DQ204" s="586">
        <v>0</v>
      </c>
      <c r="DR204" s="587">
        <v>5660</v>
      </c>
      <c r="DS204" s="587">
        <v>9701</v>
      </c>
      <c r="DT204" s="587">
        <v>4964</v>
      </c>
      <c r="DU204" s="587">
        <v>84680</v>
      </c>
      <c r="DV204" s="587">
        <v>76680</v>
      </c>
      <c r="DW204" s="587">
        <v>166052</v>
      </c>
      <c r="DX204" s="587">
        <v>-1650</v>
      </c>
      <c r="DY204" s="587">
        <v>0</v>
      </c>
      <c r="DZ204" s="587"/>
      <c r="EA204" s="587"/>
      <c r="EB204" s="587"/>
      <c r="EC204" s="587"/>
      <c r="ED204" s="587"/>
      <c r="EE204" s="587"/>
      <c r="EF204" s="587"/>
      <c r="EG204" s="587"/>
      <c r="EH204" s="587"/>
      <c r="EI204" s="587"/>
    </row>
    <row r="205" spans="1:139">
      <c r="A205" s="583" t="s">
        <v>2675</v>
      </c>
      <c r="B205" s="586">
        <v>0</v>
      </c>
      <c r="C205" s="586">
        <v>0</v>
      </c>
      <c r="D205" s="586">
        <v>0</v>
      </c>
      <c r="E205" s="586">
        <v>0</v>
      </c>
      <c r="F205" s="586">
        <v>0</v>
      </c>
      <c r="G205" s="586">
        <v>0</v>
      </c>
      <c r="H205" s="586">
        <v>0</v>
      </c>
      <c r="I205" s="586">
        <v>0</v>
      </c>
      <c r="J205" s="586">
        <v>0</v>
      </c>
      <c r="K205" s="586">
        <v>0</v>
      </c>
      <c r="L205" s="586">
        <v>0</v>
      </c>
      <c r="M205" s="586">
        <v>0</v>
      </c>
      <c r="N205" s="586">
        <v>0</v>
      </c>
      <c r="O205" s="586">
        <v>0</v>
      </c>
      <c r="P205" s="586">
        <v>0</v>
      </c>
      <c r="Q205" s="586">
        <v>1000</v>
      </c>
      <c r="R205" s="586">
        <v>0</v>
      </c>
      <c r="S205" s="586">
        <v>0</v>
      </c>
      <c r="T205" s="586">
        <v>0</v>
      </c>
      <c r="U205" s="586">
        <v>0</v>
      </c>
      <c r="V205" s="586">
        <v>0</v>
      </c>
      <c r="W205" s="586">
        <v>0</v>
      </c>
      <c r="X205" s="586">
        <v>0</v>
      </c>
      <c r="Y205" s="586">
        <v>0</v>
      </c>
      <c r="Z205" s="586">
        <v>0</v>
      </c>
      <c r="AA205" s="586">
        <v>0</v>
      </c>
      <c r="AB205" s="586">
        <v>0</v>
      </c>
      <c r="AC205" s="586">
        <v>0</v>
      </c>
      <c r="AD205" s="586">
        <v>0</v>
      </c>
      <c r="AE205" s="586">
        <v>0</v>
      </c>
      <c r="AF205" s="586">
        <v>0</v>
      </c>
      <c r="AG205" s="586">
        <v>0</v>
      </c>
      <c r="AH205" s="586">
        <v>0</v>
      </c>
      <c r="AI205" s="586">
        <v>0</v>
      </c>
      <c r="AJ205" s="586">
        <v>0</v>
      </c>
      <c r="AK205" s="586">
        <v>0</v>
      </c>
      <c r="AL205" s="586">
        <v>0</v>
      </c>
      <c r="AM205" s="586">
        <v>0</v>
      </c>
      <c r="AN205" s="586">
        <v>0</v>
      </c>
      <c r="AO205" s="586">
        <v>7425</v>
      </c>
      <c r="AP205" s="586">
        <v>20</v>
      </c>
      <c r="AQ205" s="586">
        <v>1040</v>
      </c>
      <c r="AR205" s="586">
        <v>175</v>
      </c>
      <c r="AS205" s="586">
        <v>0</v>
      </c>
      <c r="AT205" s="586">
        <v>0</v>
      </c>
      <c r="AU205" s="586">
        <v>8977</v>
      </c>
      <c r="AV205" s="586">
        <v>0</v>
      </c>
      <c r="AW205" s="586">
        <v>0</v>
      </c>
      <c r="AX205" s="586">
        <v>1955</v>
      </c>
      <c r="AY205" s="586">
        <v>0</v>
      </c>
      <c r="AZ205" s="586">
        <v>0</v>
      </c>
      <c r="BA205" s="586">
        <v>0</v>
      </c>
      <c r="BB205" s="586">
        <v>0</v>
      </c>
      <c r="BC205" s="586">
        <v>0</v>
      </c>
      <c r="BD205" s="586">
        <v>0</v>
      </c>
      <c r="BE205" s="586">
        <v>0</v>
      </c>
      <c r="BF205" s="586">
        <v>0</v>
      </c>
      <c r="BG205" s="586">
        <v>0</v>
      </c>
      <c r="BH205" s="586">
        <v>0</v>
      </c>
      <c r="BI205" s="586">
        <v>0</v>
      </c>
      <c r="BJ205" s="586">
        <v>0</v>
      </c>
      <c r="BK205" s="586">
        <v>0</v>
      </c>
      <c r="BL205" s="586">
        <v>0</v>
      </c>
      <c r="BM205" s="586">
        <v>0</v>
      </c>
      <c r="BN205" s="586">
        <v>0</v>
      </c>
      <c r="BO205" s="586">
        <v>0</v>
      </c>
      <c r="BP205" s="586">
        <v>0</v>
      </c>
      <c r="BQ205" s="586">
        <v>0</v>
      </c>
      <c r="BR205" s="586">
        <v>0</v>
      </c>
      <c r="BS205" s="586">
        <v>0</v>
      </c>
      <c r="BT205" s="586">
        <v>0</v>
      </c>
      <c r="BU205" s="586">
        <v>0</v>
      </c>
      <c r="BV205" s="586">
        <v>0</v>
      </c>
      <c r="BW205" s="586">
        <v>0</v>
      </c>
      <c r="BX205" s="586">
        <v>0</v>
      </c>
      <c r="BY205" s="586">
        <v>0</v>
      </c>
      <c r="BZ205" s="586">
        <v>0</v>
      </c>
      <c r="CA205" s="586">
        <v>0</v>
      </c>
      <c r="CB205" s="586">
        <v>256</v>
      </c>
      <c r="CC205" s="586">
        <v>0</v>
      </c>
      <c r="CD205" s="586">
        <v>0</v>
      </c>
      <c r="CE205" s="586">
        <v>500</v>
      </c>
      <c r="CF205" s="586">
        <v>0</v>
      </c>
      <c r="CG205" s="586">
        <v>0</v>
      </c>
      <c r="CH205" s="586">
        <v>0</v>
      </c>
      <c r="CI205" s="586">
        <v>0</v>
      </c>
      <c r="CJ205" s="586">
        <v>0</v>
      </c>
      <c r="CK205" s="586">
        <v>0</v>
      </c>
      <c r="CL205" s="586">
        <v>0</v>
      </c>
      <c r="CM205" s="586">
        <v>0</v>
      </c>
      <c r="CN205" s="586">
        <v>0</v>
      </c>
      <c r="CO205" s="586">
        <v>0</v>
      </c>
      <c r="CP205" s="586">
        <v>0</v>
      </c>
      <c r="CQ205" s="586">
        <v>0</v>
      </c>
      <c r="CR205" s="586">
        <v>0</v>
      </c>
      <c r="CS205" s="586">
        <v>0</v>
      </c>
      <c r="CT205" s="586">
        <v>0</v>
      </c>
      <c r="CU205" s="586">
        <v>0</v>
      </c>
      <c r="CV205" s="586">
        <v>0</v>
      </c>
      <c r="CW205" s="586">
        <v>0</v>
      </c>
      <c r="CX205" s="586">
        <v>0</v>
      </c>
      <c r="CY205" s="586">
        <v>0</v>
      </c>
      <c r="CZ205" s="586">
        <v>0</v>
      </c>
      <c r="DA205" s="586">
        <v>0</v>
      </c>
      <c r="DB205" s="586">
        <v>0</v>
      </c>
      <c r="DC205" s="586">
        <v>0</v>
      </c>
      <c r="DD205" s="586">
        <v>0</v>
      </c>
      <c r="DE205" s="586">
        <v>0</v>
      </c>
      <c r="DF205" s="586">
        <v>0</v>
      </c>
      <c r="DG205" s="586">
        <v>0</v>
      </c>
      <c r="DH205" s="586">
        <v>0</v>
      </c>
      <c r="DI205" s="586">
        <v>259</v>
      </c>
      <c r="DJ205" s="586">
        <v>0</v>
      </c>
      <c r="DK205" s="586">
        <v>0</v>
      </c>
      <c r="DL205" s="586">
        <v>0</v>
      </c>
      <c r="DM205" s="586">
        <v>0</v>
      </c>
      <c r="DN205" s="586">
        <v>0</v>
      </c>
      <c r="DO205" s="586">
        <v>0</v>
      </c>
      <c r="DP205" s="586">
        <v>0</v>
      </c>
      <c r="DQ205" s="586">
        <v>0</v>
      </c>
      <c r="DR205" s="587">
        <v>0</v>
      </c>
      <c r="DS205" s="587">
        <v>1040</v>
      </c>
      <c r="DT205" s="587">
        <v>11582</v>
      </c>
      <c r="DU205" s="587">
        <v>7945</v>
      </c>
      <c r="DV205" s="587">
        <v>3654</v>
      </c>
      <c r="DW205" s="587">
        <v>-2450</v>
      </c>
      <c r="DX205" s="587">
        <v>0</v>
      </c>
      <c r="DY205" s="587">
        <v>4129</v>
      </c>
      <c r="DZ205" s="587"/>
      <c r="EA205" s="587"/>
      <c r="EB205" s="587"/>
      <c r="EC205" s="587"/>
      <c r="ED205" s="587"/>
      <c r="EE205" s="587"/>
      <c r="EF205" s="587"/>
      <c r="EG205" s="587"/>
      <c r="EH205" s="587"/>
      <c r="EI205" s="587"/>
    </row>
    <row r="206" spans="1:139">
      <c r="A206" s="583" t="s">
        <v>2717</v>
      </c>
      <c r="B206" s="586">
        <v>0</v>
      </c>
      <c r="C206" s="586">
        <v>0</v>
      </c>
      <c r="D206" s="586">
        <v>0</v>
      </c>
      <c r="E206" s="586">
        <v>0</v>
      </c>
      <c r="F206" s="586">
        <v>0</v>
      </c>
      <c r="G206" s="586">
        <v>0</v>
      </c>
      <c r="H206" s="586">
        <v>0</v>
      </c>
      <c r="I206" s="586">
        <v>0</v>
      </c>
      <c r="J206" s="586">
        <v>0</v>
      </c>
      <c r="K206" s="586">
        <v>0</v>
      </c>
      <c r="L206" s="586">
        <v>0</v>
      </c>
      <c r="M206" s="586">
        <v>0</v>
      </c>
      <c r="N206" s="586">
        <v>780</v>
      </c>
      <c r="O206" s="586">
        <v>0</v>
      </c>
      <c r="P206" s="586">
        <v>0</v>
      </c>
      <c r="Q206" s="586">
        <v>0</v>
      </c>
      <c r="R206" s="586">
        <v>0</v>
      </c>
      <c r="S206" s="586">
        <v>0</v>
      </c>
      <c r="T206" s="586">
        <v>0</v>
      </c>
      <c r="U206" s="586">
        <v>0</v>
      </c>
      <c r="V206" s="586">
        <v>0</v>
      </c>
      <c r="W206" s="586">
        <v>0</v>
      </c>
      <c r="X206" s="586">
        <v>0</v>
      </c>
      <c r="Y206" s="586">
        <v>0</v>
      </c>
      <c r="Z206" s="586">
        <v>0</v>
      </c>
      <c r="AA206" s="586">
        <v>0</v>
      </c>
      <c r="AB206" s="586">
        <v>0</v>
      </c>
      <c r="AC206" s="586">
        <v>0</v>
      </c>
      <c r="AD206" s="586">
        <v>0</v>
      </c>
      <c r="AE206" s="586">
        <v>0</v>
      </c>
      <c r="AF206" s="586">
        <v>0</v>
      </c>
      <c r="AG206" s="586">
        <v>0</v>
      </c>
      <c r="AH206" s="586">
        <v>0</v>
      </c>
      <c r="AI206" s="586">
        <v>0</v>
      </c>
      <c r="AJ206" s="586">
        <v>0</v>
      </c>
      <c r="AK206" s="586">
        <v>0</v>
      </c>
      <c r="AL206" s="586">
        <v>0</v>
      </c>
      <c r="AM206" s="586">
        <v>0</v>
      </c>
      <c r="AN206" s="586">
        <v>0</v>
      </c>
      <c r="AO206" s="586">
        <v>15970</v>
      </c>
      <c r="AP206" s="586">
        <v>8799</v>
      </c>
      <c r="AQ206" s="586">
        <v>1650</v>
      </c>
      <c r="AR206" s="586">
        <v>223</v>
      </c>
      <c r="AS206" s="586">
        <v>0</v>
      </c>
      <c r="AT206" s="586">
        <v>0</v>
      </c>
      <c r="AU206" s="586">
        <v>21192</v>
      </c>
      <c r="AV206" s="586">
        <v>0</v>
      </c>
      <c r="AW206" s="586">
        <v>0</v>
      </c>
      <c r="AX206" s="586">
        <v>1481</v>
      </c>
      <c r="AY206" s="586">
        <v>0</v>
      </c>
      <c r="AZ206" s="586">
        <v>0</v>
      </c>
      <c r="BA206" s="586">
        <v>0</v>
      </c>
      <c r="BB206" s="586">
        <v>0</v>
      </c>
      <c r="BC206" s="586">
        <v>0</v>
      </c>
      <c r="BD206" s="586">
        <v>0</v>
      </c>
      <c r="BE206" s="586">
        <v>0</v>
      </c>
      <c r="BF206" s="586">
        <v>0</v>
      </c>
      <c r="BG206" s="586">
        <v>0</v>
      </c>
      <c r="BH206" s="586">
        <v>0</v>
      </c>
      <c r="BI206" s="586">
        <v>0</v>
      </c>
      <c r="BJ206" s="586">
        <v>0</v>
      </c>
      <c r="BK206" s="586">
        <v>0</v>
      </c>
      <c r="BL206" s="586">
        <v>0</v>
      </c>
      <c r="BM206" s="586">
        <v>0</v>
      </c>
      <c r="BN206" s="586">
        <v>0</v>
      </c>
      <c r="BO206" s="586">
        <v>0</v>
      </c>
      <c r="BP206" s="586">
        <v>0</v>
      </c>
      <c r="BQ206" s="586">
        <v>0</v>
      </c>
      <c r="BR206" s="586">
        <v>0</v>
      </c>
      <c r="BS206" s="586">
        <v>0</v>
      </c>
      <c r="BT206" s="586">
        <v>0</v>
      </c>
      <c r="BU206" s="586">
        <v>0</v>
      </c>
      <c r="BV206" s="586">
        <v>0</v>
      </c>
      <c r="BW206" s="586">
        <v>0</v>
      </c>
      <c r="BX206" s="586">
        <v>0</v>
      </c>
      <c r="BY206" s="586">
        <v>0</v>
      </c>
      <c r="BZ206" s="586">
        <v>0</v>
      </c>
      <c r="CA206" s="586">
        <v>0</v>
      </c>
      <c r="CB206" s="586">
        <v>0</v>
      </c>
      <c r="CC206" s="586">
        <v>0</v>
      </c>
      <c r="CD206" s="586">
        <v>0</v>
      </c>
      <c r="CE206" s="586">
        <v>674</v>
      </c>
      <c r="CF206" s="586">
        <v>0</v>
      </c>
      <c r="CG206" s="586">
        <v>0</v>
      </c>
      <c r="CH206" s="586">
        <v>0</v>
      </c>
      <c r="CI206" s="586">
        <v>0</v>
      </c>
      <c r="CJ206" s="586">
        <v>0</v>
      </c>
      <c r="CK206" s="586">
        <v>0</v>
      </c>
      <c r="CL206" s="586">
        <v>0</v>
      </c>
      <c r="CM206" s="586">
        <v>0</v>
      </c>
      <c r="CN206" s="586">
        <v>0</v>
      </c>
      <c r="CO206" s="586">
        <v>0</v>
      </c>
      <c r="CP206" s="586">
        <v>0</v>
      </c>
      <c r="CQ206" s="586">
        <v>0</v>
      </c>
      <c r="CR206" s="586">
        <v>0</v>
      </c>
      <c r="CS206" s="586">
        <v>0</v>
      </c>
      <c r="CT206" s="586">
        <v>0</v>
      </c>
      <c r="CU206" s="586">
        <v>0</v>
      </c>
      <c r="CV206" s="586">
        <v>0</v>
      </c>
      <c r="CW206" s="586">
        <v>0</v>
      </c>
      <c r="CX206" s="586">
        <v>0</v>
      </c>
      <c r="CY206" s="586">
        <v>0</v>
      </c>
      <c r="CZ206" s="586">
        <v>0</v>
      </c>
      <c r="DA206" s="586">
        <v>0</v>
      </c>
      <c r="DB206" s="586">
        <v>0</v>
      </c>
      <c r="DC206" s="586">
        <v>0</v>
      </c>
      <c r="DD206" s="586">
        <v>0</v>
      </c>
      <c r="DE206" s="586">
        <v>0</v>
      </c>
      <c r="DF206" s="586">
        <v>0</v>
      </c>
      <c r="DG206" s="586">
        <v>0</v>
      </c>
      <c r="DH206" s="586">
        <v>0</v>
      </c>
      <c r="DI206" s="586">
        <v>750</v>
      </c>
      <c r="DJ206" s="586">
        <v>0</v>
      </c>
      <c r="DK206" s="586">
        <v>0</v>
      </c>
      <c r="DL206" s="586">
        <v>7049</v>
      </c>
      <c r="DM206" s="586">
        <v>0</v>
      </c>
      <c r="DN206" s="586">
        <v>0</v>
      </c>
      <c r="DO206" s="586">
        <v>0</v>
      </c>
      <c r="DP206" s="586">
        <v>0</v>
      </c>
      <c r="DQ206" s="586">
        <v>0</v>
      </c>
      <c r="DR206" s="587">
        <v>28316</v>
      </c>
      <c r="DS206" s="587">
        <v>100</v>
      </c>
      <c r="DT206" s="587">
        <v>12892</v>
      </c>
      <c r="DU206" s="587">
        <v>15610</v>
      </c>
      <c r="DV206" s="587">
        <v>15080</v>
      </c>
      <c r="DW206" s="587">
        <v>15080</v>
      </c>
      <c r="DX206" s="587">
        <v>0</v>
      </c>
      <c r="DY206" s="587">
        <v>0</v>
      </c>
      <c r="DZ206" s="587"/>
      <c r="EA206" s="587"/>
      <c r="EB206" s="587"/>
      <c r="EC206" s="587"/>
      <c r="ED206" s="587"/>
      <c r="EE206" s="587"/>
      <c r="EF206" s="587"/>
      <c r="EG206" s="587"/>
      <c r="EH206" s="587"/>
      <c r="EI206" s="587"/>
    </row>
    <row r="207" spans="1:139">
      <c r="A207" s="583" t="s">
        <v>2786</v>
      </c>
      <c r="B207" s="586">
        <v>0</v>
      </c>
      <c r="C207" s="586">
        <v>0</v>
      </c>
      <c r="D207" s="586">
        <v>0</v>
      </c>
      <c r="E207" s="586">
        <v>0</v>
      </c>
      <c r="F207" s="586">
        <v>0</v>
      </c>
      <c r="G207" s="586">
        <v>0</v>
      </c>
      <c r="H207" s="586">
        <v>0</v>
      </c>
      <c r="I207" s="586">
        <v>0</v>
      </c>
      <c r="J207" s="586">
        <v>0</v>
      </c>
      <c r="K207" s="586">
        <v>0</v>
      </c>
      <c r="L207" s="586">
        <v>0</v>
      </c>
      <c r="M207" s="586">
        <v>0</v>
      </c>
      <c r="N207" s="586">
        <v>0</v>
      </c>
      <c r="O207" s="586">
        <v>0</v>
      </c>
      <c r="P207" s="586">
        <v>0</v>
      </c>
      <c r="Q207" s="586">
        <v>0</v>
      </c>
      <c r="R207" s="586">
        <v>0</v>
      </c>
      <c r="S207" s="586">
        <v>0</v>
      </c>
      <c r="T207" s="586">
        <v>0</v>
      </c>
      <c r="U207" s="586">
        <v>0</v>
      </c>
      <c r="V207" s="586">
        <v>0</v>
      </c>
      <c r="W207" s="586">
        <v>0</v>
      </c>
      <c r="X207" s="586">
        <v>0</v>
      </c>
      <c r="Y207" s="586">
        <v>0</v>
      </c>
      <c r="Z207" s="586">
        <v>0</v>
      </c>
      <c r="AA207" s="586">
        <v>0</v>
      </c>
      <c r="AB207" s="586">
        <v>0</v>
      </c>
      <c r="AC207" s="586">
        <v>0</v>
      </c>
      <c r="AD207" s="586">
        <v>0</v>
      </c>
      <c r="AE207" s="586">
        <v>0</v>
      </c>
      <c r="AF207" s="586">
        <v>0</v>
      </c>
      <c r="AG207" s="586">
        <v>0</v>
      </c>
      <c r="AH207" s="586">
        <v>0</v>
      </c>
      <c r="AI207" s="586">
        <v>0</v>
      </c>
      <c r="AJ207" s="586">
        <v>0</v>
      </c>
      <c r="AK207" s="586">
        <v>0</v>
      </c>
      <c r="AL207" s="586">
        <v>0</v>
      </c>
      <c r="AM207" s="586">
        <v>0</v>
      </c>
      <c r="AN207" s="586">
        <v>0</v>
      </c>
      <c r="AO207" s="586">
        <v>17474</v>
      </c>
      <c r="AP207" s="586">
        <v>768</v>
      </c>
      <c r="AQ207" s="586">
        <v>621</v>
      </c>
      <c r="AR207" s="586">
        <v>0</v>
      </c>
      <c r="AS207" s="586">
        <v>0</v>
      </c>
      <c r="AT207" s="586">
        <v>0</v>
      </c>
      <c r="AU207" s="586">
        <v>0</v>
      </c>
      <c r="AV207" s="586">
        <v>0</v>
      </c>
      <c r="AW207" s="586">
        <v>0</v>
      </c>
      <c r="AX207" s="586">
        <v>242</v>
      </c>
      <c r="AY207" s="586">
        <v>0</v>
      </c>
      <c r="AZ207" s="586">
        <v>0</v>
      </c>
      <c r="BA207" s="586">
        <v>0</v>
      </c>
      <c r="BB207" s="586">
        <v>0</v>
      </c>
      <c r="BC207" s="586">
        <v>0</v>
      </c>
      <c r="BD207" s="586">
        <v>0</v>
      </c>
      <c r="BE207" s="586">
        <v>0</v>
      </c>
      <c r="BF207" s="586">
        <v>0</v>
      </c>
      <c r="BG207" s="586">
        <v>30</v>
      </c>
      <c r="BH207" s="586">
        <v>0</v>
      </c>
      <c r="BI207" s="586">
        <v>0</v>
      </c>
      <c r="BJ207" s="586">
        <v>0</v>
      </c>
      <c r="BK207" s="586">
        <v>0</v>
      </c>
      <c r="BL207" s="586">
        <v>0</v>
      </c>
      <c r="BM207" s="586">
        <v>0</v>
      </c>
      <c r="BN207" s="586">
        <v>0</v>
      </c>
      <c r="BO207" s="586">
        <v>0</v>
      </c>
      <c r="BP207" s="586">
        <v>0</v>
      </c>
      <c r="BQ207" s="586">
        <v>0</v>
      </c>
      <c r="BR207" s="586">
        <v>0</v>
      </c>
      <c r="BS207" s="586">
        <v>0</v>
      </c>
      <c r="BT207" s="586">
        <v>0</v>
      </c>
      <c r="BU207" s="586">
        <v>0</v>
      </c>
      <c r="BV207" s="586">
        <v>0</v>
      </c>
      <c r="BW207" s="586">
        <v>0</v>
      </c>
      <c r="BX207" s="586">
        <v>0</v>
      </c>
      <c r="BY207" s="586">
        <v>0</v>
      </c>
      <c r="BZ207" s="586">
        <v>0</v>
      </c>
      <c r="CA207" s="586">
        <v>0</v>
      </c>
      <c r="CB207" s="586">
        <v>0</v>
      </c>
      <c r="CC207" s="586">
        <v>0</v>
      </c>
      <c r="CD207" s="586">
        <v>0</v>
      </c>
      <c r="CE207" s="586">
        <v>357</v>
      </c>
      <c r="CF207" s="586">
        <v>0</v>
      </c>
      <c r="CG207" s="586">
        <v>0</v>
      </c>
      <c r="CH207" s="586">
        <v>88</v>
      </c>
      <c r="CI207" s="586">
        <v>0</v>
      </c>
      <c r="CJ207" s="586">
        <v>0</v>
      </c>
      <c r="CK207" s="586">
        <v>0</v>
      </c>
      <c r="CL207" s="586">
        <v>0</v>
      </c>
      <c r="CM207" s="586">
        <v>0</v>
      </c>
      <c r="CN207" s="586">
        <v>0</v>
      </c>
      <c r="CO207" s="586">
        <v>0</v>
      </c>
      <c r="CP207" s="586">
        <v>0</v>
      </c>
      <c r="CQ207" s="586">
        <v>0</v>
      </c>
      <c r="CR207" s="586">
        <v>0</v>
      </c>
      <c r="CS207" s="586">
        <v>0</v>
      </c>
      <c r="CT207" s="586">
        <v>0</v>
      </c>
      <c r="CU207" s="586">
        <v>0</v>
      </c>
      <c r="CV207" s="586">
        <v>0</v>
      </c>
      <c r="CW207" s="586">
        <v>0</v>
      </c>
      <c r="CX207" s="586">
        <v>0</v>
      </c>
      <c r="CY207" s="586">
        <v>0</v>
      </c>
      <c r="CZ207" s="586">
        <v>0</v>
      </c>
      <c r="DA207" s="586">
        <v>0</v>
      </c>
      <c r="DB207" s="586">
        <v>0</v>
      </c>
      <c r="DC207" s="586">
        <v>0</v>
      </c>
      <c r="DD207" s="586">
        <v>0</v>
      </c>
      <c r="DE207" s="586">
        <v>0</v>
      </c>
      <c r="DF207" s="586">
        <v>0</v>
      </c>
      <c r="DG207" s="586">
        <v>0</v>
      </c>
      <c r="DH207" s="586">
        <v>0</v>
      </c>
      <c r="DI207" s="586">
        <v>267</v>
      </c>
      <c r="DJ207" s="586">
        <v>0</v>
      </c>
      <c r="DK207" s="586">
        <v>0</v>
      </c>
      <c r="DL207" s="586">
        <v>0</v>
      </c>
      <c r="DM207" s="586">
        <v>0</v>
      </c>
      <c r="DN207" s="586">
        <v>0</v>
      </c>
      <c r="DO207" s="586">
        <v>0</v>
      </c>
      <c r="DP207" s="586">
        <v>0</v>
      </c>
      <c r="DQ207" s="586">
        <v>0</v>
      </c>
      <c r="DR207" s="587">
        <v>2495</v>
      </c>
      <c r="DS207" s="587">
        <v>2754</v>
      </c>
      <c r="DT207" s="587">
        <v>7373</v>
      </c>
      <c r="DU207" s="587">
        <v>6604</v>
      </c>
      <c r="DV207" s="587">
        <v>5119</v>
      </c>
      <c r="DW207" s="587">
        <v>-1000</v>
      </c>
      <c r="DX207" s="587">
        <v>0</v>
      </c>
      <c r="DY207" s="587">
        <v>-8856</v>
      </c>
      <c r="DZ207" s="587"/>
      <c r="EA207" s="587"/>
      <c r="EB207" s="587"/>
      <c r="EC207" s="587"/>
      <c r="ED207" s="587"/>
      <c r="EE207" s="587"/>
      <c r="EF207" s="587"/>
      <c r="EG207" s="587"/>
      <c r="EH207" s="587"/>
      <c r="EI207" s="587"/>
    </row>
    <row r="208" spans="1:139">
      <c r="A208" s="583" t="s">
        <v>2921</v>
      </c>
      <c r="B208" s="586">
        <v>0</v>
      </c>
      <c r="C208" s="586">
        <v>0</v>
      </c>
      <c r="D208" s="586">
        <v>0</v>
      </c>
      <c r="E208" s="586">
        <v>0</v>
      </c>
      <c r="F208" s="586">
        <v>0</v>
      </c>
      <c r="G208" s="586">
        <v>0</v>
      </c>
      <c r="H208" s="586">
        <v>0</v>
      </c>
      <c r="I208" s="586">
        <v>0</v>
      </c>
      <c r="J208" s="586">
        <v>0</v>
      </c>
      <c r="K208" s="586">
        <v>0</v>
      </c>
      <c r="L208" s="586">
        <v>0</v>
      </c>
      <c r="M208" s="586">
        <v>0</v>
      </c>
      <c r="N208" s="586">
        <v>0</v>
      </c>
      <c r="O208" s="586">
        <v>0</v>
      </c>
      <c r="P208" s="586">
        <v>0</v>
      </c>
      <c r="Q208" s="586">
        <v>310</v>
      </c>
      <c r="R208" s="586">
        <v>0</v>
      </c>
      <c r="S208" s="586">
        <v>0</v>
      </c>
      <c r="T208" s="586">
        <v>0</v>
      </c>
      <c r="U208" s="586">
        <v>0</v>
      </c>
      <c r="V208" s="586">
        <v>0</v>
      </c>
      <c r="W208" s="586">
        <v>0</v>
      </c>
      <c r="X208" s="586">
        <v>0</v>
      </c>
      <c r="Y208" s="586">
        <v>0</v>
      </c>
      <c r="Z208" s="586">
        <v>0</v>
      </c>
      <c r="AA208" s="586">
        <v>0</v>
      </c>
      <c r="AB208" s="586">
        <v>0</v>
      </c>
      <c r="AC208" s="586">
        <v>0</v>
      </c>
      <c r="AD208" s="586">
        <v>0</v>
      </c>
      <c r="AE208" s="586">
        <v>0</v>
      </c>
      <c r="AF208" s="586">
        <v>0</v>
      </c>
      <c r="AG208" s="586">
        <v>0</v>
      </c>
      <c r="AH208" s="586">
        <v>0</v>
      </c>
      <c r="AI208" s="586">
        <v>0</v>
      </c>
      <c r="AJ208" s="586">
        <v>0</v>
      </c>
      <c r="AK208" s="586">
        <v>0</v>
      </c>
      <c r="AL208" s="586">
        <v>0</v>
      </c>
      <c r="AM208" s="586">
        <v>0</v>
      </c>
      <c r="AN208" s="586">
        <v>0</v>
      </c>
      <c r="AO208" s="586">
        <v>47</v>
      </c>
      <c r="AP208" s="586">
        <v>0</v>
      </c>
      <c r="AQ208" s="586">
        <v>200</v>
      </c>
      <c r="AR208" s="586">
        <v>0</v>
      </c>
      <c r="AS208" s="586">
        <v>0</v>
      </c>
      <c r="AT208" s="586">
        <v>0</v>
      </c>
      <c r="AU208" s="586">
        <v>180</v>
      </c>
      <c r="AV208" s="586">
        <v>0</v>
      </c>
      <c r="AW208" s="586">
        <v>395</v>
      </c>
      <c r="AX208" s="586">
        <v>20</v>
      </c>
      <c r="AY208" s="586">
        <v>0</v>
      </c>
      <c r="AZ208" s="586">
        <v>0</v>
      </c>
      <c r="BA208" s="586">
        <v>0</v>
      </c>
      <c r="BB208" s="586">
        <v>0</v>
      </c>
      <c r="BC208" s="586">
        <v>0</v>
      </c>
      <c r="BD208" s="586">
        <v>0</v>
      </c>
      <c r="BE208" s="586">
        <v>0</v>
      </c>
      <c r="BF208" s="586">
        <v>0</v>
      </c>
      <c r="BG208" s="586">
        <v>0</v>
      </c>
      <c r="BH208" s="586">
        <v>0</v>
      </c>
      <c r="BI208" s="586">
        <v>0</v>
      </c>
      <c r="BJ208" s="586">
        <v>0</v>
      </c>
      <c r="BK208" s="586">
        <v>0</v>
      </c>
      <c r="BL208" s="586">
        <v>0</v>
      </c>
      <c r="BM208" s="586">
        <v>100</v>
      </c>
      <c r="BN208" s="586">
        <v>222</v>
      </c>
      <c r="BO208" s="586">
        <v>0</v>
      </c>
      <c r="BP208" s="586">
        <v>0</v>
      </c>
      <c r="BQ208" s="586">
        <v>0</v>
      </c>
      <c r="BR208" s="586">
        <v>0</v>
      </c>
      <c r="BS208" s="586">
        <v>0</v>
      </c>
      <c r="BT208" s="586">
        <v>0</v>
      </c>
      <c r="BU208" s="586">
        <v>0</v>
      </c>
      <c r="BV208" s="586">
        <v>125</v>
      </c>
      <c r="BW208" s="586">
        <v>0</v>
      </c>
      <c r="BX208" s="586">
        <v>0</v>
      </c>
      <c r="BY208" s="586">
        <v>0</v>
      </c>
      <c r="BZ208" s="586">
        <v>0</v>
      </c>
      <c r="CA208" s="586">
        <v>0</v>
      </c>
      <c r="CB208" s="586">
        <v>0</v>
      </c>
      <c r="CC208" s="586">
        <v>0</v>
      </c>
      <c r="CD208" s="586">
        <v>0</v>
      </c>
      <c r="CE208" s="586">
        <v>205</v>
      </c>
      <c r="CF208" s="586">
        <v>0</v>
      </c>
      <c r="CG208" s="586">
        <v>0</v>
      </c>
      <c r="CH208" s="586">
        <v>0</v>
      </c>
      <c r="CI208" s="586">
        <v>0</v>
      </c>
      <c r="CJ208" s="586">
        <v>570</v>
      </c>
      <c r="CK208" s="586">
        <v>0</v>
      </c>
      <c r="CL208" s="586">
        <v>0</v>
      </c>
      <c r="CM208" s="586">
        <v>0</v>
      </c>
      <c r="CN208" s="586">
        <v>0</v>
      </c>
      <c r="CO208" s="586">
        <v>0</v>
      </c>
      <c r="CP208" s="586">
        <v>0</v>
      </c>
      <c r="CQ208" s="586">
        <v>0</v>
      </c>
      <c r="CR208" s="586">
        <v>0</v>
      </c>
      <c r="CS208" s="586">
        <v>0</v>
      </c>
      <c r="CT208" s="586">
        <v>0</v>
      </c>
      <c r="CU208" s="586">
        <v>0</v>
      </c>
      <c r="CV208" s="586">
        <v>0</v>
      </c>
      <c r="CW208" s="586">
        <v>0</v>
      </c>
      <c r="CX208" s="586">
        <v>0</v>
      </c>
      <c r="CY208" s="586">
        <v>0</v>
      </c>
      <c r="CZ208" s="586">
        <v>0</v>
      </c>
      <c r="DA208" s="586">
        <v>0</v>
      </c>
      <c r="DB208" s="586">
        <v>0</v>
      </c>
      <c r="DC208" s="586">
        <v>0</v>
      </c>
      <c r="DD208" s="586">
        <v>0</v>
      </c>
      <c r="DE208" s="586">
        <v>0</v>
      </c>
      <c r="DF208" s="586">
        <v>0</v>
      </c>
      <c r="DG208" s="586">
        <v>0</v>
      </c>
      <c r="DH208" s="586">
        <v>0</v>
      </c>
      <c r="DI208" s="586">
        <v>1323</v>
      </c>
      <c r="DJ208" s="586">
        <v>87</v>
      </c>
      <c r="DK208" s="586">
        <v>0</v>
      </c>
      <c r="DL208" s="586">
        <v>0</v>
      </c>
      <c r="DM208" s="586">
        <v>0</v>
      </c>
      <c r="DN208" s="586">
        <v>0</v>
      </c>
      <c r="DO208" s="586">
        <v>0</v>
      </c>
      <c r="DP208" s="586">
        <v>0</v>
      </c>
      <c r="DQ208" s="586">
        <v>0</v>
      </c>
      <c r="DR208" s="587">
        <v>0</v>
      </c>
      <c r="DS208" s="587">
        <v>1154</v>
      </c>
      <c r="DT208" s="587">
        <v>1465</v>
      </c>
      <c r="DU208" s="587">
        <v>0</v>
      </c>
      <c r="DV208" s="587">
        <v>-555</v>
      </c>
      <c r="DW208" s="587">
        <v>0</v>
      </c>
      <c r="DX208" s="587">
        <v>0</v>
      </c>
      <c r="DY208" s="587">
        <v>-1403</v>
      </c>
      <c r="DZ208" s="587"/>
      <c r="EA208" s="587"/>
      <c r="EB208" s="587"/>
      <c r="EC208" s="587"/>
      <c r="ED208" s="587"/>
      <c r="EE208" s="587"/>
      <c r="EF208" s="587"/>
      <c r="EG208" s="587"/>
      <c r="EH208" s="587"/>
      <c r="EI208" s="587"/>
    </row>
    <row r="209" spans="1:139">
      <c r="A209" s="583" t="s">
        <v>3041</v>
      </c>
      <c r="B209" s="586">
        <v>0</v>
      </c>
      <c r="C209" s="586">
        <v>0</v>
      </c>
      <c r="D209" s="586">
        <v>0</v>
      </c>
      <c r="E209" s="586">
        <v>0</v>
      </c>
      <c r="F209" s="586">
        <v>0</v>
      </c>
      <c r="G209" s="586">
        <v>0</v>
      </c>
      <c r="H209" s="586">
        <v>0</v>
      </c>
      <c r="I209" s="586">
        <v>0</v>
      </c>
      <c r="J209" s="586">
        <v>0</v>
      </c>
      <c r="K209" s="586">
        <v>0</v>
      </c>
      <c r="L209" s="586">
        <v>0</v>
      </c>
      <c r="M209" s="586">
        <v>0</v>
      </c>
      <c r="N209" s="586">
        <v>0</v>
      </c>
      <c r="O209" s="586">
        <v>0</v>
      </c>
      <c r="P209" s="586">
        <v>0</v>
      </c>
      <c r="Q209" s="586">
        <v>30</v>
      </c>
      <c r="R209" s="586">
        <v>0</v>
      </c>
      <c r="S209" s="586">
        <v>0</v>
      </c>
      <c r="T209" s="586">
        <v>0</v>
      </c>
      <c r="U209" s="586">
        <v>0</v>
      </c>
      <c r="V209" s="586">
        <v>0</v>
      </c>
      <c r="W209" s="586">
        <v>0</v>
      </c>
      <c r="X209" s="586">
        <v>0</v>
      </c>
      <c r="Y209" s="586">
        <v>0</v>
      </c>
      <c r="Z209" s="586">
        <v>0</v>
      </c>
      <c r="AA209" s="586">
        <v>0</v>
      </c>
      <c r="AB209" s="586">
        <v>0</v>
      </c>
      <c r="AC209" s="586">
        <v>0</v>
      </c>
      <c r="AD209" s="586">
        <v>0</v>
      </c>
      <c r="AE209" s="586">
        <v>0</v>
      </c>
      <c r="AF209" s="586">
        <v>0</v>
      </c>
      <c r="AG209" s="586">
        <v>0</v>
      </c>
      <c r="AH209" s="586">
        <v>0</v>
      </c>
      <c r="AI209" s="586">
        <v>0</v>
      </c>
      <c r="AJ209" s="586">
        <v>0</v>
      </c>
      <c r="AK209" s="586">
        <v>0</v>
      </c>
      <c r="AL209" s="586">
        <v>0</v>
      </c>
      <c r="AM209" s="586">
        <v>0</v>
      </c>
      <c r="AN209" s="586">
        <v>0</v>
      </c>
      <c r="AO209" s="586">
        <v>48793</v>
      </c>
      <c r="AP209" s="586">
        <v>0</v>
      </c>
      <c r="AQ209" s="586">
        <v>0</v>
      </c>
      <c r="AR209" s="586">
        <v>2173</v>
      </c>
      <c r="AS209" s="586">
        <v>0</v>
      </c>
      <c r="AT209" s="586">
        <v>0</v>
      </c>
      <c r="AU209" s="586">
        <v>14281</v>
      </c>
      <c r="AV209" s="586">
        <v>0</v>
      </c>
      <c r="AW209" s="586">
        <v>0</v>
      </c>
      <c r="AX209" s="586">
        <v>2607</v>
      </c>
      <c r="AY209" s="586">
        <v>0</v>
      </c>
      <c r="AZ209" s="586">
        <v>0</v>
      </c>
      <c r="BA209" s="586">
        <v>0</v>
      </c>
      <c r="BB209" s="586">
        <v>0</v>
      </c>
      <c r="BC209" s="586">
        <v>0</v>
      </c>
      <c r="BD209" s="586">
        <v>0</v>
      </c>
      <c r="BE209" s="586">
        <v>0</v>
      </c>
      <c r="BF209" s="586">
        <v>0</v>
      </c>
      <c r="BG209" s="586">
        <v>0</v>
      </c>
      <c r="BH209" s="586">
        <v>0</v>
      </c>
      <c r="BI209" s="586">
        <v>0</v>
      </c>
      <c r="BJ209" s="586">
        <v>0</v>
      </c>
      <c r="BK209" s="586">
        <v>0</v>
      </c>
      <c r="BL209" s="586">
        <v>0</v>
      </c>
      <c r="BM209" s="586">
        <v>0</v>
      </c>
      <c r="BN209" s="586">
        <v>0</v>
      </c>
      <c r="BO209" s="586">
        <v>0</v>
      </c>
      <c r="BP209" s="586">
        <v>0</v>
      </c>
      <c r="BQ209" s="586">
        <v>0</v>
      </c>
      <c r="BR209" s="586">
        <v>0</v>
      </c>
      <c r="BS209" s="586">
        <v>0</v>
      </c>
      <c r="BT209" s="586">
        <v>0</v>
      </c>
      <c r="BU209" s="586">
        <v>0</v>
      </c>
      <c r="BV209" s="586">
        <v>0</v>
      </c>
      <c r="BW209" s="586">
        <v>0</v>
      </c>
      <c r="BX209" s="586">
        <v>0</v>
      </c>
      <c r="BY209" s="586">
        <v>0</v>
      </c>
      <c r="BZ209" s="586">
        <v>0</v>
      </c>
      <c r="CA209" s="586">
        <v>0</v>
      </c>
      <c r="CB209" s="586">
        <v>0</v>
      </c>
      <c r="CC209" s="586">
        <v>0</v>
      </c>
      <c r="CD209" s="586">
        <v>0</v>
      </c>
      <c r="CE209" s="586">
        <v>0</v>
      </c>
      <c r="CF209" s="586">
        <v>0</v>
      </c>
      <c r="CG209" s="586">
        <v>0</v>
      </c>
      <c r="CH209" s="586">
        <v>0</v>
      </c>
      <c r="CI209" s="586">
        <v>0</v>
      </c>
      <c r="CJ209" s="586">
        <v>0</v>
      </c>
      <c r="CK209" s="586">
        <v>0</v>
      </c>
      <c r="CL209" s="586">
        <v>0</v>
      </c>
      <c r="CM209" s="586">
        <v>0</v>
      </c>
      <c r="CN209" s="586">
        <v>80</v>
      </c>
      <c r="CO209" s="586">
        <v>0</v>
      </c>
      <c r="CP209" s="586">
        <v>0</v>
      </c>
      <c r="CQ209" s="586">
        <v>0</v>
      </c>
      <c r="CR209" s="586">
        <v>0</v>
      </c>
      <c r="CS209" s="586">
        <v>0</v>
      </c>
      <c r="CT209" s="586">
        <v>0</v>
      </c>
      <c r="CU209" s="586">
        <v>0</v>
      </c>
      <c r="CV209" s="586">
        <v>0</v>
      </c>
      <c r="CW209" s="586">
        <v>2730</v>
      </c>
      <c r="CX209" s="586">
        <v>0</v>
      </c>
      <c r="CY209" s="586">
        <v>0</v>
      </c>
      <c r="CZ209" s="586">
        <v>0</v>
      </c>
      <c r="DA209" s="586">
        <v>0</v>
      </c>
      <c r="DB209" s="586">
        <v>0</v>
      </c>
      <c r="DC209" s="586">
        <v>0</v>
      </c>
      <c r="DD209" s="586">
        <v>0</v>
      </c>
      <c r="DE209" s="586">
        <v>0</v>
      </c>
      <c r="DF209" s="586">
        <v>0</v>
      </c>
      <c r="DG209" s="586">
        <v>0</v>
      </c>
      <c r="DH209" s="586">
        <v>0</v>
      </c>
      <c r="DI209" s="586">
        <v>1061</v>
      </c>
      <c r="DJ209" s="586">
        <v>100</v>
      </c>
      <c r="DK209" s="586">
        <v>0</v>
      </c>
      <c r="DL209" s="586">
        <v>0</v>
      </c>
      <c r="DM209" s="586">
        <v>0</v>
      </c>
      <c r="DN209" s="586">
        <v>0</v>
      </c>
      <c r="DO209" s="586">
        <v>0</v>
      </c>
      <c r="DP209" s="586">
        <v>0</v>
      </c>
      <c r="DQ209" s="586">
        <v>0</v>
      </c>
      <c r="DR209" s="587">
        <v>4398</v>
      </c>
      <c r="DS209" s="587">
        <v>3749</v>
      </c>
      <c r="DT209" s="587">
        <v>15680</v>
      </c>
      <c r="DU209" s="587">
        <v>48028</v>
      </c>
      <c r="DV209" s="587">
        <v>48028</v>
      </c>
      <c r="DW209" s="587">
        <v>22295</v>
      </c>
      <c r="DX209" s="587">
        <v>0</v>
      </c>
      <c r="DY209" s="587">
        <v>-466</v>
      </c>
      <c r="DZ209" s="587"/>
      <c r="EA209" s="587"/>
      <c r="EB209" s="587"/>
      <c r="EC209" s="587"/>
      <c r="ED209" s="587"/>
      <c r="EE209" s="587"/>
      <c r="EF209" s="587"/>
      <c r="EG209" s="587"/>
      <c r="EH209" s="587"/>
      <c r="EI209" s="587"/>
    </row>
    <row r="210" spans="1:139">
      <c r="A210" s="583" t="s">
        <v>1927</v>
      </c>
      <c r="B210" s="586">
        <v>0</v>
      </c>
      <c r="C210" s="586">
        <v>0</v>
      </c>
      <c r="D210" s="586">
        <v>0</v>
      </c>
      <c r="E210" s="586">
        <v>0</v>
      </c>
      <c r="F210" s="586">
        <v>0</v>
      </c>
      <c r="G210" s="586">
        <v>0</v>
      </c>
      <c r="H210" s="586">
        <v>0</v>
      </c>
      <c r="I210" s="586">
        <v>0</v>
      </c>
      <c r="J210" s="586">
        <v>0</v>
      </c>
      <c r="K210" s="586">
        <v>0</v>
      </c>
      <c r="L210" s="586">
        <v>0</v>
      </c>
      <c r="M210" s="586">
        <v>0</v>
      </c>
      <c r="N210" s="586">
        <v>0</v>
      </c>
      <c r="O210" s="586">
        <v>0</v>
      </c>
      <c r="P210" s="586">
        <v>0</v>
      </c>
      <c r="Q210" s="586">
        <v>131</v>
      </c>
      <c r="R210" s="586">
        <v>0</v>
      </c>
      <c r="S210" s="586">
        <v>0</v>
      </c>
      <c r="T210" s="586">
        <v>0</v>
      </c>
      <c r="U210" s="586">
        <v>0</v>
      </c>
      <c r="V210" s="586">
        <v>0</v>
      </c>
      <c r="W210" s="586">
        <v>0</v>
      </c>
      <c r="X210" s="586">
        <v>0</v>
      </c>
      <c r="Y210" s="586">
        <v>0</v>
      </c>
      <c r="Z210" s="586">
        <v>0</v>
      </c>
      <c r="AA210" s="586">
        <v>0</v>
      </c>
      <c r="AB210" s="586">
        <v>0</v>
      </c>
      <c r="AC210" s="586">
        <v>0</v>
      </c>
      <c r="AD210" s="586">
        <v>0</v>
      </c>
      <c r="AE210" s="586">
        <v>0</v>
      </c>
      <c r="AF210" s="586">
        <v>0</v>
      </c>
      <c r="AG210" s="586">
        <v>0</v>
      </c>
      <c r="AH210" s="586">
        <v>0</v>
      </c>
      <c r="AI210" s="586">
        <v>0</v>
      </c>
      <c r="AJ210" s="586">
        <v>0</v>
      </c>
      <c r="AK210" s="586">
        <v>0</v>
      </c>
      <c r="AL210" s="586">
        <v>0</v>
      </c>
      <c r="AM210" s="586">
        <v>0</v>
      </c>
      <c r="AN210" s="586">
        <v>0</v>
      </c>
      <c r="AO210" s="586">
        <v>10035</v>
      </c>
      <c r="AP210" s="586">
        <v>870</v>
      </c>
      <c r="AQ210" s="586">
        <v>0</v>
      </c>
      <c r="AR210" s="586">
        <v>0</v>
      </c>
      <c r="AS210" s="586">
        <v>0</v>
      </c>
      <c r="AT210" s="586">
        <v>0</v>
      </c>
      <c r="AU210" s="586">
        <v>1215</v>
      </c>
      <c r="AV210" s="586">
        <v>0</v>
      </c>
      <c r="AW210" s="586">
        <v>0</v>
      </c>
      <c r="AX210" s="586">
        <v>72</v>
      </c>
      <c r="AY210" s="586">
        <v>0</v>
      </c>
      <c r="AZ210" s="586">
        <v>0</v>
      </c>
      <c r="BA210" s="586">
        <v>0</v>
      </c>
      <c r="BB210" s="586">
        <v>0</v>
      </c>
      <c r="BC210" s="586">
        <v>0</v>
      </c>
      <c r="BD210" s="586">
        <v>0</v>
      </c>
      <c r="BE210" s="586">
        <v>0</v>
      </c>
      <c r="BF210" s="586">
        <v>0</v>
      </c>
      <c r="BG210" s="586">
        <v>0</v>
      </c>
      <c r="BH210" s="586">
        <v>0</v>
      </c>
      <c r="BI210" s="586">
        <v>0</v>
      </c>
      <c r="BJ210" s="586">
        <v>1870</v>
      </c>
      <c r="BK210" s="586">
        <v>0</v>
      </c>
      <c r="BL210" s="586">
        <v>0</v>
      </c>
      <c r="BM210" s="586">
        <v>0</v>
      </c>
      <c r="BN210" s="586">
        <v>0</v>
      </c>
      <c r="BO210" s="586">
        <v>0</v>
      </c>
      <c r="BP210" s="586">
        <v>202</v>
      </c>
      <c r="BQ210" s="586">
        <v>0</v>
      </c>
      <c r="BR210" s="586">
        <v>0</v>
      </c>
      <c r="BS210" s="586">
        <v>0</v>
      </c>
      <c r="BT210" s="586">
        <v>0</v>
      </c>
      <c r="BU210" s="586">
        <v>0</v>
      </c>
      <c r="BV210" s="586">
        <v>0</v>
      </c>
      <c r="BW210" s="586">
        <v>0</v>
      </c>
      <c r="BX210" s="586">
        <v>0</v>
      </c>
      <c r="BY210" s="586">
        <v>0</v>
      </c>
      <c r="BZ210" s="586">
        <v>0</v>
      </c>
      <c r="CA210" s="586">
        <v>0</v>
      </c>
      <c r="CB210" s="586">
        <v>0</v>
      </c>
      <c r="CC210" s="586">
        <v>0</v>
      </c>
      <c r="CD210" s="586">
        <v>0</v>
      </c>
      <c r="CE210" s="586">
        <v>1259</v>
      </c>
      <c r="CF210" s="586">
        <v>0</v>
      </c>
      <c r="CG210" s="586">
        <v>0</v>
      </c>
      <c r="CH210" s="586">
        <v>0</v>
      </c>
      <c r="CI210" s="586">
        <v>0</v>
      </c>
      <c r="CJ210" s="586">
        <v>0</v>
      </c>
      <c r="CK210" s="586">
        <v>12</v>
      </c>
      <c r="CL210" s="586">
        <v>0</v>
      </c>
      <c r="CM210" s="586">
        <v>0</v>
      </c>
      <c r="CN210" s="586">
        <v>564</v>
      </c>
      <c r="CO210" s="586">
        <v>0</v>
      </c>
      <c r="CP210" s="586">
        <v>0</v>
      </c>
      <c r="CQ210" s="586">
        <v>0</v>
      </c>
      <c r="CR210" s="586">
        <v>0</v>
      </c>
      <c r="CS210" s="586">
        <v>0</v>
      </c>
      <c r="CT210" s="586">
        <v>0</v>
      </c>
      <c r="CU210" s="586">
        <v>0</v>
      </c>
      <c r="CV210" s="586">
        <v>0</v>
      </c>
      <c r="CW210" s="586">
        <v>0</v>
      </c>
      <c r="CX210" s="586">
        <v>0</v>
      </c>
      <c r="CY210" s="586">
        <v>0</v>
      </c>
      <c r="CZ210" s="586">
        <v>0</v>
      </c>
      <c r="DA210" s="586">
        <v>0</v>
      </c>
      <c r="DB210" s="586">
        <v>0</v>
      </c>
      <c r="DC210" s="586">
        <v>0</v>
      </c>
      <c r="DD210" s="586">
        <v>0</v>
      </c>
      <c r="DE210" s="586">
        <v>0</v>
      </c>
      <c r="DF210" s="586">
        <v>0</v>
      </c>
      <c r="DG210" s="586">
        <v>0</v>
      </c>
      <c r="DH210" s="586">
        <v>0</v>
      </c>
      <c r="DI210" s="586">
        <v>588</v>
      </c>
      <c r="DJ210" s="586">
        <v>0</v>
      </c>
      <c r="DK210" s="586">
        <v>0</v>
      </c>
      <c r="DL210" s="586">
        <v>0</v>
      </c>
      <c r="DM210" s="586">
        <v>0</v>
      </c>
      <c r="DN210" s="586">
        <v>0</v>
      </c>
      <c r="DO210" s="586">
        <v>0</v>
      </c>
      <c r="DP210" s="586">
        <v>0</v>
      </c>
      <c r="DQ210" s="586">
        <v>0</v>
      </c>
      <c r="DR210" s="587">
        <v>1879</v>
      </c>
      <c r="DS210" s="587">
        <v>0</v>
      </c>
      <c r="DT210" s="587">
        <v>3512</v>
      </c>
      <c r="DU210" s="587">
        <v>11427</v>
      </c>
      <c r="DV210" s="587">
        <v>9278</v>
      </c>
      <c r="DW210" s="587">
        <v>-9266</v>
      </c>
      <c r="DX210" s="587">
        <v>0</v>
      </c>
      <c r="DY210" s="587">
        <v>5960</v>
      </c>
      <c r="DZ210" s="587"/>
      <c r="EA210" s="587"/>
      <c r="EB210" s="587"/>
      <c r="EC210" s="587"/>
      <c r="ED210" s="587"/>
      <c r="EE210" s="587"/>
      <c r="EF210" s="587"/>
      <c r="EG210" s="587"/>
      <c r="EH210" s="587"/>
      <c r="EI210" s="587"/>
    </row>
    <row r="211" spans="1:139">
      <c r="A211" s="583" t="s">
        <v>1938</v>
      </c>
      <c r="B211" s="586">
        <v>0</v>
      </c>
      <c r="C211" s="586">
        <v>0</v>
      </c>
      <c r="D211" s="586">
        <v>0</v>
      </c>
      <c r="E211" s="586">
        <v>0</v>
      </c>
      <c r="F211" s="586">
        <v>0</v>
      </c>
      <c r="G211" s="586">
        <v>0</v>
      </c>
      <c r="H211" s="586">
        <v>0</v>
      </c>
      <c r="I211" s="586">
        <v>0</v>
      </c>
      <c r="J211" s="586">
        <v>0</v>
      </c>
      <c r="K211" s="586">
        <v>0</v>
      </c>
      <c r="L211" s="586">
        <v>0</v>
      </c>
      <c r="M211" s="586">
        <v>0</v>
      </c>
      <c r="N211" s="586">
        <v>0</v>
      </c>
      <c r="O211" s="586">
        <v>0</v>
      </c>
      <c r="P211" s="586">
        <v>0</v>
      </c>
      <c r="Q211" s="586">
        <v>392</v>
      </c>
      <c r="R211" s="586">
        <v>0</v>
      </c>
      <c r="S211" s="586">
        <v>0</v>
      </c>
      <c r="T211" s="586">
        <v>0</v>
      </c>
      <c r="U211" s="586">
        <v>0</v>
      </c>
      <c r="V211" s="586">
        <v>0</v>
      </c>
      <c r="W211" s="586">
        <v>0</v>
      </c>
      <c r="X211" s="586">
        <v>0</v>
      </c>
      <c r="Y211" s="586">
        <v>0</v>
      </c>
      <c r="Z211" s="586">
        <v>0</v>
      </c>
      <c r="AA211" s="586">
        <v>0</v>
      </c>
      <c r="AB211" s="586">
        <v>0</v>
      </c>
      <c r="AC211" s="586">
        <v>0</v>
      </c>
      <c r="AD211" s="586">
        <v>0</v>
      </c>
      <c r="AE211" s="586">
        <v>0</v>
      </c>
      <c r="AF211" s="586">
        <v>0</v>
      </c>
      <c r="AG211" s="586">
        <v>0</v>
      </c>
      <c r="AH211" s="586">
        <v>0</v>
      </c>
      <c r="AI211" s="586">
        <v>0</v>
      </c>
      <c r="AJ211" s="586">
        <v>0</v>
      </c>
      <c r="AK211" s="586">
        <v>0</v>
      </c>
      <c r="AL211" s="586">
        <v>0</v>
      </c>
      <c r="AM211" s="586">
        <v>0</v>
      </c>
      <c r="AN211" s="586">
        <v>0</v>
      </c>
      <c r="AO211" s="586">
        <v>19827</v>
      </c>
      <c r="AP211" s="586">
        <v>1580</v>
      </c>
      <c r="AQ211" s="586">
        <v>302</v>
      </c>
      <c r="AR211" s="586">
        <v>10324</v>
      </c>
      <c r="AS211" s="586">
        <v>0</v>
      </c>
      <c r="AT211" s="586">
        <v>0</v>
      </c>
      <c r="AU211" s="586">
        <v>555</v>
      </c>
      <c r="AV211" s="586">
        <v>0</v>
      </c>
      <c r="AW211" s="586">
        <v>0</v>
      </c>
      <c r="AX211" s="586">
        <v>2570</v>
      </c>
      <c r="AY211" s="586">
        <v>0</v>
      </c>
      <c r="AZ211" s="586">
        <v>0</v>
      </c>
      <c r="BA211" s="586">
        <v>0</v>
      </c>
      <c r="BB211" s="586">
        <v>0</v>
      </c>
      <c r="BC211" s="586">
        <v>0</v>
      </c>
      <c r="BD211" s="586">
        <v>0</v>
      </c>
      <c r="BE211" s="586">
        <v>0</v>
      </c>
      <c r="BF211" s="586">
        <v>0</v>
      </c>
      <c r="BG211" s="586">
        <v>0</v>
      </c>
      <c r="BH211" s="586">
        <v>0</v>
      </c>
      <c r="BI211" s="586">
        <v>0</v>
      </c>
      <c r="BJ211" s="586">
        <v>0</v>
      </c>
      <c r="BK211" s="586">
        <v>0</v>
      </c>
      <c r="BL211" s="586">
        <v>0</v>
      </c>
      <c r="BM211" s="586">
        <v>0</v>
      </c>
      <c r="BN211" s="586">
        <v>0</v>
      </c>
      <c r="BO211" s="586">
        <v>0</v>
      </c>
      <c r="BP211" s="586">
        <v>0</v>
      </c>
      <c r="BQ211" s="586">
        <v>0</v>
      </c>
      <c r="BR211" s="586">
        <v>0</v>
      </c>
      <c r="BS211" s="586">
        <v>0</v>
      </c>
      <c r="BT211" s="586">
        <v>0</v>
      </c>
      <c r="BU211" s="586">
        <v>0</v>
      </c>
      <c r="BV211" s="586">
        <v>14409</v>
      </c>
      <c r="BW211" s="586">
        <v>0</v>
      </c>
      <c r="BX211" s="586">
        <v>0</v>
      </c>
      <c r="BY211" s="586">
        <v>0</v>
      </c>
      <c r="BZ211" s="586">
        <v>0</v>
      </c>
      <c r="CA211" s="586">
        <v>0</v>
      </c>
      <c r="CB211" s="586">
        <v>0</v>
      </c>
      <c r="CC211" s="586">
        <v>0</v>
      </c>
      <c r="CD211" s="586">
        <v>0</v>
      </c>
      <c r="CE211" s="586">
        <v>0</v>
      </c>
      <c r="CF211" s="586">
        <v>0</v>
      </c>
      <c r="CG211" s="586">
        <v>0</v>
      </c>
      <c r="CH211" s="586">
        <v>0</v>
      </c>
      <c r="CI211" s="586">
        <v>0</v>
      </c>
      <c r="CJ211" s="586">
        <v>0</v>
      </c>
      <c r="CK211" s="586">
        <v>0</v>
      </c>
      <c r="CL211" s="586">
        <v>0</v>
      </c>
      <c r="CM211" s="586">
        <v>0</v>
      </c>
      <c r="CN211" s="586">
        <v>0</v>
      </c>
      <c r="CO211" s="586">
        <v>0</v>
      </c>
      <c r="CP211" s="586">
        <v>0</v>
      </c>
      <c r="CQ211" s="586">
        <v>0</v>
      </c>
      <c r="CR211" s="586">
        <v>0</v>
      </c>
      <c r="CS211" s="586">
        <v>0</v>
      </c>
      <c r="CT211" s="586">
        <v>0</v>
      </c>
      <c r="CU211" s="586">
        <v>0</v>
      </c>
      <c r="CV211" s="586">
        <v>0</v>
      </c>
      <c r="CW211" s="586">
        <v>0</v>
      </c>
      <c r="CX211" s="586">
        <v>0</v>
      </c>
      <c r="CY211" s="586">
        <v>0</v>
      </c>
      <c r="CZ211" s="586">
        <v>0</v>
      </c>
      <c r="DA211" s="586">
        <v>0</v>
      </c>
      <c r="DB211" s="586">
        <v>0</v>
      </c>
      <c r="DC211" s="586">
        <v>0</v>
      </c>
      <c r="DD211" s="586">
        <v>0</v>
      </c>
      <c r="DE211" s="586">
        <v>0</v>
      </c>
      <c r="DF211" s="586">
        <v>0</v>
      </c>
      <c r="DG211" s="586">
        <v>0</v>
      </c>
      <c r="DH211" s="586">
        <v>0</v>
      </c>
      <c r="DI211" s="586">
        <v>1510</v>
      </c>
      <c r="DJ211" s="586">
        <v>0</v>
      </c>
      <c r="DK211" s="586">
        <v>0</v>
      </c>
      <c r="DL211" s="586">
        <v>0</v>
      </c>
      <c r="DM211" s="586">
        <v>0</v>
      </c>
      <c r="DN211" s="586">
        <v>0</v>
      </c>
      <c r="DO211" s="586">
        <v>0</v>
      </c>
      <c r="DP211" s="586">
        <v>0</v>
      </c>
      <c r="DQ211" s="586">
        <v>0</v>
      </c>
      <c r="DR211" s="587">
        <v>15800</v>
      </c>
      <c r="DS211" s="587">
        <v>1416</v>
      </c>
      <c r="DT211" s="587">
        <v>6001</v>
      </c>
      <c r="DU211" s="587">
        <v>27950</v>
      </c>
      <c r="DV211" s="587">
        <v>24951</v>
      </c>
      <c r="DW211" s="587">
        <v>0</v>
      </c>
      <c r="DX211" s="587">
        <v>0</v>
      </c>
      <c r="DY211" s="587">
        <v>-1000</v>
      </c>
      <c r="DZ211" s="587"/>
      <c r="EA211" s="587"/>
      <c r="EB211" s="587"/>
      <c r="EC211" s="587"/>
      <c r="ED211" s="587"/>
      <c r="EE211" s="587"/>
      <c r="EF211" s="587"/>
      <c r="EG211" s="587"/>
      <c r="EH211" s="587"/>
      <c r="EI211" s="587"/>
    </row>
    <row r="212" spans="1:139">
      <c r="A212" s="583" t="s">
        <v>2134</v>
      </c>
      <c r="B212" s="586">
        <v>0</v>
      </c>
      <c r="C212" s="586">
        <v>0</v>
      </c>
      <c r="D212" s="586">
        <v>0</v>
      </c>
      <c r="E212" s="586">
        <v>0</v>
      </c>
      <c r="F212" s="586">
        <v>0</v>
      </c>
      <c r="G212" s="586">
        <v>0</v>
      </c>
      <c r="H212" s="586">
        <v>0</v>
      </c>
      <c r="I212" s="586">
        <v>0</v>
      </c>
      <c r="J212" s="586">
        <v>0</v>
      </c>
      <c r="K212" s="586">
        <v>0</v>
      </c>
      <c r="L212" s="586">
        <v>0</v>
      </c>
      <c r="M212" s="586">
        <v>0</v>
      </c>
      <c r="N212" s="586">
        <v>0</v>
      </c>
      <c r="O212" s="586">
        <v>0</v>
      </c>
      <c r="P212" s="586">
        <v>0</v>
      </c>
      <c r="Q212" s="586">
        <v>1066.2</v>
      </c>
      <c r="R212" s="586">
        <v>0</v>
      </c>
      <c r="S212" s="586">
        <v>0</v>
      </c>
      <c r="T212" s="586">
        <v>0</v>
      </c>
      <c r="U212" s="586">
        <v>0</v>
      </c>
      <c r="V212" s="586">
        <v>0</v>
      </c>
      <c r="W212" s="586">
        <v>0</v>
      </c>
      <c r="X212" s="586">
        <v>0</v>
      </c>
      <c r="Y212" s="586">
        <v>0</v>
      </c>
      <c r="Z212" s="586">
        <v>0</v>
      </c>
      <c r="AA212" s="586">
        <v>0</v>
      </c>
      <c r="AB212" s="586">
        <v>0</v>
      </c>
      <c r="AC212" s="586">
        <v>0</v>
      </c>
      <c r="AD212" s="586">
        <v>0</v>
      </c>
      <c r="AE212" s="586">
        <v>0</v>
      </c>
      <c r="AF212" s="586">
        <v>0</v>
      </c>
      <c r="AG212" s="586">
        <v>0</v>
      </c>
      <c r="AH212" s="586">
        <v>0</v>
      </c>
      <c r="AI212" s="586">
        <v>0</v>
      </c>
      <c r="AJ212" s="586">
        <v>0</v>
      </c>
      <c r="AK212" s="586">
        <v>0</v>
      </c>
      <c r="AL212" s="586">
        <v>0</v>
      </c>
      <c r="AM212" s="586">
        <v>0</v>
      </c>
      <c r="AN212" s="586">
        <v>0</v>
      </c>
      <c r="AO212" s="586">
        <v>601</v>
      </c>
      <c r="AP212" s="586">
        <v>5110.5</v>
      </c>
      <c r="AQ212" s="586">
        <v>0</v>
      </c>
      <c r="AR212" s="586">
        <v>160</v>
      </c>
      <c r="AS212" s="586">
        <v>0</v>
      </c>
      <c r="AT212" s="586">
        <v>0</v>
      </c>
      <c r="AU212" s="586">
        <v>407.8</v>
      </c>
      <c r="AV212" s="586">
        <v>70</v>
      </c>
      <c r="AW212" s="586">
        <v>0</v>
      </c>
      <c r="AX212" s="586">
        <v>25</v>
      </c>
      <c r="AY212" s="586">
        <v>0</v>
      </c>
      <c r="AZ212" s="586">
        <v>0</v>
      </c>
      <c r="BA212" s="586">
        <v>0</v>
      </c>
      <c r="BB212" s="586">
        <v>0</v>
      </c>
      <c r="BC212" s="586">
        <v>0</v>
      </c>
      <c r="BD212" s="586">
        <v>0</v>
      </c>
      <c r="BE212" s="586">
        <v>0</v>
      </c>
      <c r="BF212" s="586">
        <v>0</v>
      </c>
      <c r="BG212" s="586">
        <v>134.6</v>
      </c>
      <c r="BH212" s="586">
        <v>0</v>
      </c>
      <c r="BI212" s="586">
        <v>0</v>
      </c>
      <c r="BJ212" s="586">
        <v>133.19999999999999</v>
      </c>
      <c r="BK212" s="586">
        <v>0</v>
      </c>
      <c r="BL212" s="586">
        <v>0</v>
      </c>
      <c r="BM212" s="586">
        <v>17</v>
      </c>
      <c r="BN212" s="586">
        <v>0</v>
      </c>
      <c r="BO212" s="586">
        <v>0</v>
      </c>
      <c r="BP212" s="586">
        <v>0</v>
      </c>
      <c r="BQ212" s="586">
        <v>0</v>
      </c>
      <c r="BR212" s="586">
        <v>0</v>
      </c>
      <c r="BS212" s="586">
        <v>0</v>
      </c>
      <c r="BT212" s="586">
        <v>0</v>
      </c>
      <c r="BU212" s="586">
        <v>0</v>
      </c>
      <c r="BV212" s="586">
        <v>603.1</v>
      </c>
      <c r="BW212" s="586">
        <v>313.3</v>
      </c>
      <c r="BX212" s="586">
        <v>0</v>
      </c>
      <c r="BY212" s="586">
        <v>0</v>
      </c>
      <c r="BZ212" s="586">
        <v>0</v>
      </c>
      <c r="CA212" s="586">
        <v>0</v>
      </c>
      <c r="CB212" s="586">
        <v>479.7</v>
      </c>
      <c r="CC212" s="586">
        <v>0</v>
      </c>
      <c r="CD212" s="586">
        <v>0</v>
      </c>
      <c r="CE212" s="586">
        <v>5936.3</v>
      </c>
      <c r="CF212" s="586">
        <v>0</v>
      </c>
      <c r="CG212" s="586">
        <v>0</v>
      </c>
      <c r="CH212" s="586">
        <v>0</v>
      </c>
      <c r="CI212" s="586">
        <v>0</v>
      </c>
      <c r="CJ212" s="586">
        <v>0</v>
      </c>
      <c r="CK212" s="586">
        <v>590</v>
      </c>
      <c r="CL212" s="586">
        <v>0</v>
      </c>
      <c r="CM212" s="586">
        <v>0</v>
      </c>
      <c r="CN212" s="586">
        <v>0</v>
      </c>
      <c r="CO212" s="586">
        <v>0</v>
      </c>
      <c r="CP212" s="586">
        <v>0</v>
      </c>
      <c r="CQ212" s="586">
        <v>0</v>
      </c>
      <c r="CR212" s="586">
        <v>0</v>
      </c>
      <c r="CS212" s="586">
        <v>0</v>
      </c>
      <c r="CT212" s="586">
        <v>0</v>
      </c>
      <c r="CU212" s="586">
        <v>0</v>
      </c>
      <c r="CV212" s="586">
        <v>0</v>
      </c>
      <c r="CW212" s="586">
        <v>1539.7</v>
      </c>
      <c r="CX212" s="586">
        <v>9725</v>
      </c>
      <c r="CY212" s="586">
        <v>0</v>
      </c>
      <c r="CZ212" s="586">
        <v>0</v>
      </c>
      <c r="DA212" s="586">
        <v>0</v>
      </c>
      <c r="DB212" s="586">
        <v>0</v>
      </c>
      <c r="DC212" s="586">
        <v>0</v>
      </c>
      <c r="DD212" s="586">
        <v>0</v>
      </c>
      <c r="DE212" s="586">
        <v>0</v>
      </c>
      <c r="DF212" s="586">
        <v>0</v>
      </c>
      <c r="DG212" s="586">
        <v>0</v>
      </c>
      <c r="DH212" s="586">
        <v>0</v>
      </c>
      <c r="DI212" s="586">
        <v>1270.8</v>
      </c>
      <c r="DJ212" s="586">
        <v>433.8</v>
      </c>
      <c r="DK212" s="586">
        <v>0</v>
      </c>
      <c r="DL212" s="586">
        <v>153.80000000000001</v>
      </c>
      <c r="DM212" s="586">
        <v>12.6</v>
      </c>
      <c r="DN212" s="586">
        <v>0</v>
      </c>
      <c r="DO212" s="586">
        <v>0</v>
      </c>
      <c r="DP212" s="586">
        <v>0</v>
      </c>
      <c r="DQ212" s="586">
        <v>0</v>
      </c>
      <c r="DR212" s="587">
        <v>11348.6</v>
      </c>
      <c r="DS212" s="587">
        <v>0</v>
      </c>
      <c r="DT212" s="587">
        <v>17434.7</v>
      </c>
      <c r="DU212" s="587">
        <v>0</v>
      </c>
      <c r="DV212" s="587">
        <v>0</v>
      </c>
      <c r="DW212" s="587">
        <v>0</v>
      </c>
      <c r="DX212" s="587">
        <v>0</v>
      </c>
      <c r="DY212" s="587">
        <v>-20620</v>
      </c>
      <c r="DZ212" s="587"/>
      <c r="EA212" s="587"/>
      <c r="EB212" s="587"/>
      <c r="EC212" s="587"/>
      <c r="ED212" s="587"/>
      <c r="EE212" s="587"/>
      <c r="EF212" s="587"/>
      <c r="EG212" s="587"/>
      <c r="EH212" s="587"/>
      <c r="EI212" s="587"/>
    </row>
    <row r="213" spans="1:139">
      <c r="A213" s="583" t="s">
        <v>2161</v>
      </c>
      <c r="B213" s="586">
        <v>0</v>
      </c>
      <c r="C213" s="586">
        <v>0</v>
      </c>
      <c r="D213" s="586">
        <v>0</v>
      </c>
      <c r="E213" s="586">
        <v>0</v>
      </c>
      <c r="F213" s="586">
        <v>0</v>
      </c>
      <c r="G213" s="586">
        <v>0</v>
      </c>
      <c r="H213" s="586">
        <v>0</v>
      </c>
      <c r="I213" s="586">
        <v>0</v>
      </c>
      <c r="J213" s="586">
        <v>0</v>
      </c>
      <c r="K213" s="586">
        <v>0</v>
      </c>
      <c r="L213" s="586">
        <v>0</v>
      </c>
      <c r="M213" s="586">
        <v>0</v>
      </c>
      <c r="N213" s="586">
        <v>0</v>
      </c>
      <c r="O213" s="586">
        <v>0</v>
      </c>
      <c r="P213" s="586">
        <v>0</v>
      </c>
      <c r="Q213" s="586">
        <v>0</v>
      </c>
      <c r="R213" s="586">
        <v>0</v>
      </c>
      <c r="S213" s="586">
        <v>0</v>
      </c>
      <c r="T213" s="586">
        <v>0</v>
      </c>
      <c r="U213" s="586">
        <v>0</v>
      </c>
      <c r="V213" s="586">
        <v>0</v>
      </c>
      <c r="W213" s="586">
        <v>1108</v>
      </c>
      <c r="X213" s="586">
        <v>0</v>
      </c>
      <c r="Y213" s="586">
        <v>0</v>
      </c>
      <c r="Z213" s="586">
        <v>0</v>
      </c>
      <c r="AA213" s="586">
        <v>0</v>
      </c>
      <c r="AB213" s="586">
        <v>0</v>
      </c>
      <c r="AC213" s="586">
        <v>0</v>
      </c>
      <c r="AD213" s="586">
        <v>0</v>
      </c>
      <c r="AE213" s="586">
        <v>0</v>
      </c>
      <c r="AF213" s="586">
        <v>0</v>
      </c>
      <c r="AG213" s="586">
        <v>0</v>
      </c>
      <c r="AH213" s="586">
        <v>0</v>
      </c>
      <c r="AI213" s="586">
        <v>0</v>
      </c>
      <c r="AJ213" s="586">
        <v>0</v>
      </c>
      <c r="AK213" s="586">
        <v>0</v>
      </c>
      <c r="AL213" s="586">
        <v>0</v>
      </c>
      <c r="AM213" s="586">
        <v>0</v>
      </c>
      <c r="AN213" s="586">
        <v>0</v>
      </c>
      <c r="AO213" s="586">
        <v>60276</v>
      </c>
      <c r="AP213" s="586">
        <v>1115</v>
      </c>
      <c r="AQ213" s="586">
        <v>0</v>
      </c>
      <c r="AR213" s="586">
        <v>0</v>
      </c>
      <c r="AS213" s="586">
        <v>0</v>
      </c>
      <c r="AT213" s="586">
        <v>0</v>
      </c>
      <c r="AU213" s="586">
        <v>2292</v>
      </c>
      <c r="AV213" s="586">
        <v>0</v>
      </c>
      <c r="AW213" s="586">
        <v>0</v>
      </c>
      <c r="AX213" s="586">
        <v>190</v>
      </c>
      <c r="AY213" s="586">
        <v>0</v>
      </c>
      <c r="AZ213" s="586">
        <v>0</v>
      </c>
      <c r="BA213" s="586">
        <v>0</v>
      </c>
      <c r="BB213" s="586">
        <v>0</v>
      </c>
      <c r="BC213" s="586">
        <v>0</v>
      </c>
      <c r="BD213" s="586">
        <v>0</v>
      </c>
      <c r="BE213" s="586">
        <v>0</v>
      </c>
      <c r="BF213" s="586">
        <v>0</v>
      </c>
      <c r="BG213" s="586">
        <v>100</v>
      </c>
      <c r="BH213" s="586">
        <v>0</v>
      </c>
      <c r="BI213" s="586">
        <v>0</v>
      </c>
      <c r="BJ213" s="586">
        <v>0</v>
      </c>
      <c r="BK213" s="586">
        <v>0</v>
      </c>
      <c r="BL213" s="586">
        <v>0</v>
      </c>
      <c r="BM213" s="586">
        <v>0</v>
      </c>
      <c r="BN213" s="586">
        <v>0</v>
      </c>
      <c r="BO213" s="586">
        <v>0</v>
      </c>
      <c r="BP213" s="586">
        <v>198</v>
      </c>
      <c r="BQ213" s="586">
        <v>0</v>
      </c>
      <c r="BR213" s="586">
        <v>0</v>
      </c>
      <c r="BS213" s="586">
        <v>0</v>
      </c>
      <c r="BT213" s="586">
        <v>0</v>
      </c>
      <c r="BU213" s="586">
        <v>0</v>
      </c>
      <c r="BV213" s="586">
        <v>0</v>
      </c>
      <c r="BW213" s="586">
        <v>0</v>
      </c>
      <c r="BX213" s="586">
        <v>0</v>
      </c>
      <c r="BY213" s="586">
        <v>0</v>
      </c>
      <c r="BZ213" s="586">
        <v>0</v>
      </c>
      <c r="CA213" s="586">
        <v>0</v>
      </c>
      <c r="CB213" s="586">
        <v>0</v>
      </c>
      <c r="CC213" s="586">
        <v>0</v>
      </c>
      <c r="CD213" s="586">
        <v>0</v>
      </c>
      <c r="CE213" s="586">
        <v>0</v>
      </c>
      <c r="CF213" s="586">
        <v>0</v>
      </c>
      <c r="CG213" s="586">
        <v>0</v>
      </c>
      <c r="CH213" s="586">
        <v>0</v>
      </c>
      <c r="CI213" s="586">
        <v>0</v>
      </c>
      <c r="CJ213" s="586">
        <v>0</v>
      </c>
      <c r="CK213" s="586">
        <v>0</v>
      </c>
      <c r="CL213" s="586">
        <v>0</v>
      </c>
      <c r="CM213" s="586">
        <v>0</v>
      </c>
      <c r="CN213" s="586">
        <v>0</v>
      </c>
      <c r="CO213" s="586">
        <v>0</v>
      </c>
      <c r="CP213" s="586">
        <v>0</v>
      </c>
      <c r="CQ213" s="586">
        <v>0</v>
      </c>
      <c r="CR213" s="586">
        <v>0</v>
      </c>
      <c r="CS213" s="586">
        <v>0</v>
      </c>
      <c r="CT213" s="586">
        <v>55</v>
      </c>
      <c r="CU213" s="586">
        <v>0</v>
      </c>
      <c r="CV213" s="586">
        <v>0</v>
      </c>
      <c r="CW213" s="586">
        <v>6290</v>
      </c>
      <c r="CX213" s="586">
        <v>4422</v>
      </c>
      <c r="CY213" s="586">
        <v>0</v>
      </c>
      <c r="CZ213" s="586">
        <v>3053</v>
      </c>
      <c r="DA213" s="586">
        <v>0</v>
      </c>
      <c r="DB213" s="586">
        <v>0</v>
      </c>
      <c r="DC213" s="586">
        <v>0</v>
      </c>
      <c r="DD213" s="586">
        <v>0</v>
      </c>
      <c r="DE213" s="586">
        <v>0</v>
      </c>
      <c r="DF213" s="586">
        <v>0</v>
      </c>
      <c r="DG213" s="586">
        <v>0</v>
      </c>
      <c r="DH213" s="586">
        <v>0</v>
      </c>
      <c r="DI213" s="586">
        <v>2849</v>
      </c>
      <c r="DJ213" s="586">
        <v>0</v>
      </c>
      <c r="DK213" s="586">
        <v>0</v>
      </c>
      <c r="DL213" s="586">
        <v>300</v>
      </c>
      <c r="DM213" s="586">
        <v>0</v>
      </c>
      <c r="DN213" s="586">
        <v>0</v>
      </c>
      <c r="DO213" s="586">
        <v>0</v>
      </c>
      <c r="DP213" s="586">
        <v>0</v>
      </c>
      <c r="DQ213" s="586">
        <v>0</v>
      </c>
      <c r="DR213" s="587">
        <v>25248</v>
      </c>
      <c r="DS213" s="587">
        <v>18152</v>
      </c>
      <c r="DT213" s="587">
        <v>29358</v>
      </c>
      <c r="DU213" s="587">
        <v>9490</v>
      </c>
      <c r="DV213" s="587">
        <v>8937</v>
      </c>
      <c r="DW213" s="587">
        <v>0</v>
      </c>
      <c r="DX213" s="587">
        <v>-7</v>
      </c>
      <c r="DY213" s="587">
        <v>-62367</v>
      </c>
      <c r="DZ213" s="587"/>
      <c r="EA213" s="587"/>
      <c r="EB213" s="587"/>
      <c r="EC213" s="587"/>
      <c r="ED213" s="587"/>
      <c r="EE213" s="587"/>
      <c r="EF213" s="587"/>
      <c r="EG213" s="587"/>
      <c r="EH213" s="587"/>
      <c r="EI213" s="587"/>
    </row>
    <row r="214" spans="1:139">
      <c r="A214" s="583" t="s">
        <v>2439</v>
      </c>
      <c r="B214" s="586">
        <v>0</v>
      </c>
      <c r="C214" s="586">
        <v>0</v>
      </c>
      <c r="D214" s="586">
        <v>0</v>
      </c>
      <c r="E214" s="586">
        <v>0</v>
      </c>
      <c r="F214" s="586">
        <v>0</v>
      </c>
      <c r="G214" s="586">
        <v>0</v>
      </c>
      <c r="H214" s="586">
        <v>0</v>
      </c>
      <c r="I214" s="586">
        <v>0</v>
      </c>
      <c r="J214" s="586">
        <v>0</v>
      </c>
      <c r="K214" s="586">
        <v>0</v>
      </c>
      <c r="L214" s="586">
        <v>0</v>
      </c>
      <c r="M214" s="586">
        <v>0</v>
      </c>
      <c r="N214" s="586">
        <v>0</v>
      </c>
      <c r="O214" s="586">
        <v>0</v>
      </c>
      <c r="P214" s="586">
        <v>0</v>
      </c>
      <c r="Q214" s="586">
        <v>413</v>
      </c>
      <c r="R214" s="586">
        <v>0</v>
      </c>
      <c r="S214" s="586">
        <v>0</v>
      </c>
      <c r="T214" s="586">
        <v>0</v>
      </c>
      <c r="U214" s="586">
        <v>0</v>
      </c>
      <c r="V214" s="586">
        <v>0</v>
      </c>
      <c r="W214" s="586">
        <v>0</v>
      </c>
      <c r="X214" s="586">
        <v>0</v>
      </c>
      <c r="Y214" s="586">
        <v>0</v>
      </c>
      <c r="Z214" s="586">
        <v>0</v>
      </c>
      <c r="AA214" s="586">
        <v>0</v>
      </c>
      <c r="AB214" s="586">
        <v>0</v>
      </c>
      <c r="AC214" s="586">
        <v>0</v>
      </c>
      <c r="AD214" s="586">
        <v>0</v>
      </c>
      <c r="AE214" s="586">
        <v>0</v>
      </c>
      <c r="AF214" s="586">
        <v>0</v>
      </c>
      <c r="AG214" s="586">
        <v>0</v>
      </c>
      <c r="AH214" s="586">
        <v>0</v>
      </c>
      <c r="AI214" s="586">
        <v>0</v>
      </c>
      <c r="AJ214" s="586">
        <v>0</v>
      </c>
      <c r="AK214" s="586">
        <v>0</v>
      </c>
      <c r="AL214" s="586">
        <v>0</v>
      </c>
      <c r="AM214" s="586">
        <v>0</v>
      </c>
      <c r="AN214" s="586">
        <v>0</v>
      </c>
      <c r="AO214" s="586">
        <v>2070</v>
      </c>
      <c r="AP214" s="586">
        <v>2753</v>
      </c>
      <c r="AQ214" s="586">
        <v>832</v>
      </c>
      <c r="AR214" s="586">
        <v>712</v>
      </c>
      <c r="AS214" s="586">
        <v>0</v>
      </c>
      <c r="AT214" s="586">
        <v>0</v>
      </c>
      <c r="AU214" s="586">
        <v>166</v>
      </c>
      <c r="AV214" s="586">
        <v>0</v>
      </c>
      <c r="AW214" s="586">
        <v>0</v>
      </c>
      <c r="AX214" s="586">
        <v>404</v>
      </c>
      <c r="AY214" s="586">
        <v>0</v>
      </c>
      <c r="AZ214" s="586">
        <v>15</v>
      </c>
      <c r="BA214" s="586">
        <v>0</v>
      </c>
      <c r="BB214" s="586">
        <v>0</v>
      </c>
      <c r="BC214" s="586">
        <v>0</v>
      </c>
      <c r="BD214" s="586">
        <v>0</v>
      </c>
      <c r="BE214" s="586">
        <v>0</v>
      </c>
      <c r="BF214" s="586">
        <v>0</v>
      </c>
      <c r="BG214" s="586">
        <v>45</v>
      </c>
      <c r="BH214" s="586">
        <v>0</v>
      </c>
      <c r="BI214" s="586">
        <v>0</v>
      </c>
      <c r="BJ214" s="586">
        <v>0</v>
      </c>
      <c r="BK214" s="586">
        <v>0</v>
      </c>
      <c r="BL214" s="586">
        <v>0</v>
      </c>
      <c r="BM214" s="586">
        <v>130</v>
      </c>
      <c r="BN214" s="586">
        <v>0</v>
      </c>
      <c r="BO214" s="586">
        <v>0</v>
      </c>
      <c r="BP214" s="586">
        <v>0</v>
      </c>
      <c r="BQ214" s="586">
        <v>0</v>
      </c>
      <c r="BR214" s="586">
        <v>0</v>
      </c>
      <c r="BS214" s="586">
        <v>0</v>
      </c>
      <c r="BT214" s="586">
        <v>0</v>
      </c>
      <c r="BU214" s="586">
        <v>0</v>
      </c>
      <c r="BV214" s="586">
        <v>0</v>
      </c>
      <c r="BW214" s="586">
        <v>0</v>
      </c>
      <c r="BX214" s="586">
        <v>0</v>
      </c>
      <c r="BY214" s="586">
        <v>0</v>
      </c>
      <c r="BZ214" s="586">
        <v>0</v>
      </c>
      <c r="CA214" s="586">
        <v>0</v>
      </c>
      <c r="CB214" s="586">
        <v>80</v>
      </c>
      <c r="CC214" s="586">
        <v>0</v>
      </c>
      <c r="CD214" s="586">
        <v>0</v>
      </c>
      <c r="CE214" s="586">
        <v>3012</v>
      </c>
      <c r="CF214" s="586">
        <v>0</v>
      </c>
      <c r="CG214" s="586">
        <v>0</v>
      </c>
      <c r="CH214" s="586">
        <v>0</v>
      </c>
      <c r="CI214" s="586">
        <v>0</v>
      </c>
      <c r="CJ214" s="586">
        <v>0</v>
      </c>
      <c r="CK214" s="586">
        <v>60</v>
      </c>
      <c r="CL214" s="586">
        <v>0</v>
      </c>
      <c r="CM214" s="586">
        <v>0</v>
      </c>
      <c r="CN214" s="586">
        <v>589</v>
      </c>
      <c r="CO214" s="586">
        <v>0</v>
      </c>
      <c r="CP214" s="586">
        <v>0</v>
      </c>
      <c r="CQ214" s="586">
        <v>0</v>
      </c>
      <c r="CR214" s="586">
        <v>0</v>
      </c>
      <c r="CS214" s="586">
        <v>0</v>
      </c>
      <c r="CT214" s="586">
        <v>765</v>
      </c>
      <c r="CU214" s="586">
        <v>0</v>
      </c>
      <c r="CV214" s="586">
        <v>0</v>
      </c>
      <c r="CW214" s="586">
        <v>2449</v>
      </c>
      <c r="CX214" s="586">
        <v>0</v>
      </c>
      <c r="CY214" s="586">
        <v>0</v>
      </c>
      <c r="CZ214" s="586">
        <v>0</v>
      </c>
      <c r="DA214" s="586">
        <v>0</v>
      </c>
      <c r="DB214" s="586">
        <v>0</v>
      </c>
      <c r="DC214" s="586">
        <v>0</v>
      </c>
      <c r="DD214" s="586">
        <v>0</v>
      </c>
      <c r="DE214" s="586">
        <v>0</v>
      </c>
      <c r="DF214" s="586">
        <v>0</v>
      </c>
      <c r="DG214" s="586">
        <v>0</v>
      </c>
      <c r="DH214" s="586">
        <v>0</v>
      </c>
      <c r="DI214" s="586">
        <v>1785</v>
      </c>
      <c r="DJ214" s="586">
        <v>60</v>
      </c>
      <c r="DK214" s="586">
        <v>60</v>
      </c>
      <c r="DL214" s="586">
        <v>0</v>
      </c>
      <c r="DM214" s="586">
        <v>0</v>
      </c>
      <c r="DN214" s="586">
        <v>0</v>
      </c>
      <c r="DO214" s="586">
        <v>0</v>
      </c>
      <c r="DP214" s="586">
        <v>0</v>
      </c>
      <c r="DQ214" s="586">
        <v>0</v>
      </c>
      <c r="DR214" s="587">
        <v>4407</v>
      </c>
      <c r="DS214" s="587">
        <v>1813</v>
      </c>
      <c r="DT214" s="587">
        <v>9273</v>
      </c>
      <c r="DU214" s="587">
        <v>0</v>
      </c>
      <c r="DV214" s="587">
        <v>-1187</v>
      </c>
      <c r="DW214" s="587">
        <v>0</v>
      </c>
      <c r="DX214" s="587">
        <v>0</v>
      </c>
      <c r="DY214" s="587">
        <v>-11373</v>
      </c>
      <c r="DZ214" s="587"/>
      <c r="EA214" s="587"/>
      <c r="EB214" s="587"/>
      <c r="EC214" s="587"/>
      <c r="ED214" s="587"/>
      <c r="EE214" s="587"/>
      <c r="EF214" s="587"/>
      <c r="EG214" s="587"/>
      <c r="EH214" s="587"/>
      <c r="EI214" s="587"/>
    </row>
    <row r="215" spans="1:139">
      <c r="A215" s="583" t="s">
        <v>2603</v>
      </c>
      <c r="B215" s="586">
        <v>0</v>
      </c>
      <c r="C215" s="586">
        <v>0</v>
      </c>
      <c r="D215" s="586">
        <v>0</v>
      </c>
      <c r="E215" s="586">
        <v>0</v>
      </c>
      <c r="F215" s="586">
        <v>0</v>
      </c>
      <c r="G215" s="586">
        <v>0</v>
      </c>
      <c r="H215" s="586">
        <v>0</v>
      </c>
      <c r="I215" s="586">
        <v>0</v>
      </c>
      <c r="J215" s="586">
        <v>0</v>
      </c>
      <c r="K215" s="586">
        <v>0</v>
      </c>
      <c r="L215" s="586">
        <v>0</v>
      </c>
      <c r="M215" s="586">
        <v>0</v>
      </c>
      <c r="N215" s="586">
        <v>0</v>
      </c>
      <c r="O215" s="586">
        <v>0</v>
      </c>
      <c r="P215" s="586">
        <v>0</v>
      </c>
      <c r="Q215" s="586">
        <v>150</v>
      </c>
      <c r="R215" s="586">
        <v>0</v>
      </c>
      <c r="S215" s="586">
        <v>0</v>
      </c>
      <c r="T215" s="586">
        <v>0</v>
      </c>
      <c r="U215" s="586">
        <v>0</v>
      </c>
      <c r="V215" s="586">
        <v>0</v>
      </c>
      <c r="W215" s="586">
        <v>0</v>
      </c>
      <c r="X215" s="586">
        <v>0</v>
      </c>
      <c r="Y215" s="586">
        <v>0</v>
      </c>
      <c r="Z215" s="586">
        <v>0</v>
      </c>
      <c r="AA215" s="586">
        <v>0</v>
      </c>
      <c r="AB215" s="586">
        <v>0</v>
      </c>
      <c r="AC215" s="586">
        <v>0</v>
      </c>
      <c r="AD215" s="586">
        <v>0</v>
      </c>
      <c r="AE215" s="586">
        <v>0</v>
      </c>
      <c r="AF215" s="586">
        <v>0</v>
      </c>
      <c r="AG215" s="586">
        <v>0</v>
      </c>
      <c r="AH215" s="586">
        <v>0</v>
      </c>
      <c r="AI215" s="586">
        <v>0</v>
      </c>
      <c r="AJ215" s="586">
        <v>0</v>
      </c>
      <c r="AK215" s="586">
        <v>0</v>
      </c>
      <c r="AL215" s="586">
        <v>0</v>
      </c>
      <c r="AM215" s="586">
        <v>0</v>
      </c>
      <c r="AN215" s="586">
        <v>0</v>
      </c>
      <c r="AO215" s="586">
        <v>2675</v>
      </c>
      <c r="AP215" s="586">
        <v>1269</v>
      </c>
      <c r="AQ215" s="586">
        <v>0</v>
      </c>
      <c r="AR215" s="586">
        <v>0</v>
      </c>
      <c r="AS215" s="586">
        <v>0</v>
      </c>
      <c r="AT215" s="586">
        <v>0</v>
      </c>
      <c r="AU215" s="586">
        <v>3294</v>
      </c>
      <c r="AV215" s="586">
        <v>0</v>
      </c>
      <c r="AW215" s="586">
        <v>0</v>
      </c>
      <c r="AX215" s="586">
        <v>0</v>
      </c>
      <c r="AY215" s="586">
        <v>0</v>
      </c>
      <c r="AZ215" s="586">
        <v>0</v>
      </c>
      <c r="BA215" s="586">
        <v>0</v>
      </c>
      <c r="BB215" s="586">
        <v>0</v>
      </c>
      <c r="BC215" s="586">
        <v>0</v>
      </c>
      <c r="BD215" s="586">
        <v>0</v>
      </c>
      <c r="BE215" s="586">
        <v>0</v>
      </c>
      <c r="BF215" s="586">
        <v>0</v>
      </c>
      <c r="BG215" s="586">
        <v>0</v>
      </c>
      <c r="BH215" s="586">
        <v>0</v>
      </c>
      <c r="BI215" s="586">
        <v>0</v>
      </c>
      <c r="BJ215" s="586">
        <v>0</v>
      </c>
      <c r="BK215" s="586">
        <v>0</v>
      </c>
      <c r="BL215" s="586">
        <v>0</v>
      </c>
      <c r="BM215" s="586">
        <v>0</v>
      </c>
      <c r="BN215" s="586">
        <v>0</v>
      </c>
      <c r="BO215" s="586">
        <v>0</v>
      </c>
      <c r="BP215" s="586">
        <v>0</v>
      </c>
      <c r="BQ215" s="586">
        <v>0</v>
      </c>
      <c r="BR215" s="586">
        <v>0</v>
      </c>
      <c r="BS215" s="586">
        <v>0</v>
      </c>
      <c r="BT215" s="586">
        <v>0</v>
      </c>
      <c r="BU215" s="586">
        <v>0</v>
      </c>
      <c r="BV215" s="586">
        <v>0</v>
      </c>
      <c r="BW215" s="586">
        <v>0</v>
      </c>
      <c r="BX215" s="586">
        <v>0</v>
      </c>
      <c r="BY215" s="586">
        <v>0</v>
      </c>
      <c r="BZ215" s="586">
        <v>0</v>
      </c>
      <c r="CA215" s="586">
        <v>0</v>
      </c>
      <c r="CB215" s="586">
        <v>0</v>
      </c>
      <c r="CC215" s="586">
        <v>0</v>
      </c>
      <c r="CD215" s="586">
        <v>0</v>
      </c>
      <c r="CE215" s="586">
        <v>3005</v>
      </c>
      <c r="CF215" s="586">
        <v>0</v>
      </c>
      <c r="CG215" s="586">
        <v>0</v>
      </c>
      <c r="CH215" s="586">
        <v>0</v>
      </c>
      <c r="CI215" s="586">
        <v>0</v>
      </c>
      <c r="CJ215" s="586">
        <v>0</v>
      </c>
      <c r="CK215" s="586">
        <v>0</v>
      </c>
      <c r="CL215" s="586">
        <v>0</v>
      </c>
      <c r="CM215" s="586">
        <v>0</v>
      </c>
      <c r="CN215" s="586">
        <v>0</v>
      </c>
      <c r="CO215" s="586">
        <v>0</v>
      </c>
      <c r="CP215" s="586">
        <v>0</v>
      </c>
      <c r="CQ215" s="586">
        <v>0</v>
      </c>
      <c r="CR215" s="586">
        <v>0</v>
      </c>
      <c r="CS215" s="586">
        <v>0</v>
      </c>
      <c r="CT215" s="586">
        <v>0</v>
      </c>
      <c r="CU215" s="586">
        <v>0</v>
      </c>
      <c r="CV215" s="586">
        <v>0</v>
      </c>
      <c r="CW215" s="586">
        <v>0</v>
      </c>
      <c r="CX215" s="586">
        <v>0</v>
      </c>
      <c r="CY215" s="586">
        <v>0</v>
      </c>
      <c r="CZ215" s="586">
        <v>0</v>
      </c>
      <c r="DA215" s="586">
        <v>0</v>
      </c>
      <c r="DB215" s="586">
        <v>0</v>
      </c>
      <c r="DC215" s="586">
        <v>0</v>
      </c>
      <c r="DD215" s="586">
        <v>0</v>
      </c>
      <c r="DE215" s="586">
        <v>0</v>
      </c>
      <c r="DF215" s="586">
        <v>0</v>
      </c>
      <c r="DG215" s="586">
        <v>0</v>
      </c>
      <c r="DH215" s="586">
        <v>0</v>
      </c>
      <c r="DI215" s="586">
        <v>1596</v>
      </c>
      <c r="DJ215" s="586">
        <v>0</v>
      </c>
      <c r="DK215" s="586">
        <v>0</v>
      </c>
      <c r="DL215" s="586">
        <v>0</v>
      </c>
      <c r="DM215" s="586">
        <v>0</v>
      </c>
      <c r="DN215" s="586">
        <v>0</v>
      </c>
      <c r="DO215" s="586">
        <v>0</v>
      </c>
      <c r="DP215" s="586">
        <v>0</v>
      </c>
      <c r="DQ215" s="586">
        <v>0</v>
      </c>
      <c r="DR215" s="587">
        <v>8527</v>
      </c>
      <c r="DS215" s="587">
        <v>1885</v>
      </c>
      <c r="DT215" s="587">
        <v>1577</v>
      </c>
      <c r="DU215" s="587">
        <v>0</v>
      </c>
      <c r="DV215" s="587">
        <v>-413</v>
      </c>
      <c r="DW215" s="587">
        <v>0</v>
      </c>
      <c r="DX215" s="587">
        <v>-313</v>
      </c>
      <c r="DY215" s="587">
        <v>-3455</v>
      </c>
      <c r="DZ215" s="587"/>
      <c r="EA215" s="587"/>
      <c r="EB215" s="587"/>
      <c r="EC215" s="587"/>
      <c r="ED215" s="587"/>
      <c r="EE215" s="587"/>
      <c r="EF215" s="587"/>
      <c r="EG215" s="587"/>
      <c r="EH215" s="587"/>
      <c r="EI215" s="587"/>
    </row>
    <row r="216" spans="1:139">
      <c r="A216" s="583" t="s">
        <v>3155</v>
      </c>
      <c r="B216" s="586">
        <v>0</v>
      </c>
      <c r="C216" s="586">
        <v>0</v>
      </c>
      <c r="D216" s="586">
        <v>0</v>
      </c>
      <c r="E216" s="586">
        <v>0</v>
      </c>
      <c r="F216" s="586">
        <v>0</v>
      </c>
      <c r="G216" s="586">
        <v>0</v>
      </c>
      <c r="H216" s="586">
        <v>0</v>
      </c>
      <c r="I216" s="586">
        <v>0</v>
      </c>
      <c r="J216" s="586">
        <v>0</v>
      </c>
      <c r="K216" s="586">
        <v>0</v>
      </c>
      <c r="L216" s="586">
        <v>0</v>
      </c>
      <c r="M216" s="586">
        <v>0</v>
      </c>
      <c r="N216" s="586">
        <v>0</v>
      </c>
      <c r="O216" s="586">
        <v>0</v>
      </c>
      <c r="P216" s="586">
        <v>0</v>
      </c>
      <c r="Q216" s="586">
        <v>665</v>
      </c>
      <c r="R216" s="586">
        <v>0</v>
      </c>
      <c r="S216" s="586">
        <v>0</v>
      </c>
      <c r="T216" s="586">
        <v>0</v>
      </c>
      <c r="U216" s="586">
        <v>0</v>
      </c>
      <c r="V216" s="586">
        <v>0</v>
      </c>
      <c r="W216" s="586">
        <v>0</v>
      </c>
      <c r="X216" s="586">
        <v>0</v>
      </c>
      <c r="Y216" s="586">
        <v>0</v>
      </c>
      <c r="Z216" s="586">
        <v>0</v>
      </c>
      <c r="AA216" s="586">
        <v>0</v>
      </c>
      <c r="AB216" s="586">
        <v>0</v>
      </c>
      <c r="AC216" s="586">
        <v>188</v>
      </c>
      <c r="AD216" s="586">
        <v>0</v>
      </c>
      <c r="AE216" s="586">
        <v>0</v>
      </c>
      <c r="AF216" s="586">
        <v>0</v>
      </c>
      <c r="AG216" s="586">
        <v>0</v>
      </c>
      <c r="AH216" s="586">
        <v>0</v>
      </c>
      <c r="AI216" s="586">
        <v>0</v>
      </c>
      <c r="AJ216" s="586">
        <v>0</v>
      </c>
      <c r="AK216" s="586">
        <v>0</v>
      </c>
      <c r="AL216" s="586">
        <v>0</v>
      </c>
      <c r="AM216" s="586">
        <v>0</v>
      </c>
      <c r="AN216" s="586">
        <v>0</v>
      </c>
      <c r="AO216" s="586">
        <v>3800</v>
      </c>
      <c r="AP216" s="586">
        <v>1712</v>
      </c>
      <c r="AQ216" s="586">
        <v>0</v>
      </c>
      <c r="AR216" s="586">
        <v>0</v>
      </c>
      <c r="AS216" s="586">
        <v>0</v>
      </c>
      <c r="AT216" s="586">
        <v>0</v>
      </c>
      <c r="AU216" s="586">
        <v>772</v>
      </c>
      <c r="AV216" s="586">
        <v>0</v>
      </c>
      <c r="AW216" s="586">
        <v>0</v>
      </c>
      <c r="AX216" s="586">
        <v>2079</v>
      </c>
      <c r="AY216" s="586">
        <v>0</v>
      </c>
      <c r="AZ216" s="586">
        <v>0</v>
      </c>
      <c r="BA216" s="586">
        <v>0</v>
      </c>
      <c r="BB216" s="586">
        <v>0</v>
      </c>
      <c r="BC216" s="586">
        <v>0</v>
      </c>
      <c r="BD216" s="586">
        <v>0</v>
      </c>
      <c r="BE216" s="586">
        <v>0</v>
      </c>
      <c r="BF216" s="586">
        <v>0</v>
      </c>
      <c r="BG216" s="586">
        <v>0</v>
      </c>
      <c r="BH216" s="586">
        <v>0</v>
      </c>
      <c r="BI216" s="586">
        <v>0</v>
      </c>
      <c r="BJ216" s="586">
        <v>300</v>
      </c>
      <c r="BK216" s="586">
        <v>0</v>
      </c>
      <c r="BL216" s="586">
        <v>0</v>
      </c>
      <c r="BM216" s="586">
        <v>0</v>
      </c>
      <c r="BN216" s="586">
        <v>0</v>
      </c>
      <c r="BO216" s="586">
        <v>0</v>
      </c>
      <c r="BP216" s="586">
        <v>0</v>
      </c>
      <c r="BQ216" s="586">
        <v>0</v>
      </c>
      <c r="BR216" s="586">
        <v>0</v>
      </c>
      <c r="BS216" s="586">
        <v>0</v>
      </c>
      <c r="BT216" s="586">
        <v>0</v>
      </c>
      <c r="BU216" s="586">
        <v>0</v>
      </c>
      <c r="BV216" s="586">
        <v>0</v>
      </c>
      <c r="BW216" s="586">
        <v>0</v>
      </c>
      <c r="BX216" s="586">
        <v>0</v>
      </c>
      <c r="BY216" s="586">
        <v>0</v>
      </c>
      <c r="BZ216" s="586">
        <v>0</v>
      </c>
      <c r="CA216" s="586">
        <v>0</v>
      </c>
      <c r="CB216" s="586">
        <v>0</v>
      </c>
      <c r="CC216" s="586">
        <v>0</v>
      </c>
      <c r="CD216" s="586">
        <v>0</v>
      </c>
      <c r="CE216" s="586">
        <v>2105</v>
      </c>
      <c r="CF216" s="586">
        <v>0</v>
      </c>
      <c r="CG216" s="586">
        <v>0</v>
      </c>
      <c r="CH216" s="586">
        <v>0</v>
      </c>
      <c r="CI216" s="586">
        <v>0</v>
      </c>
      <c r="CJ216" s="586">
        <v>0</v>
      </c>
      <c r="CK216" s="586">
        <v>28</v>
      </c>
      <c r="CL216" s="586">
        <v>0</v>
      </c>
      <c r="CM216" s="586">
        <v>0</v>
      </c>
      <c r="CN216" s="586">
        <v>984</v>
      </c>
      <c r="CO216" s="586">
        <v>0</v>
      </c>
      <c r="CP216" s="586">
        <v>0</v>
      </c>
      <c r="CQ216" s="586">
        <v>0</v>
      </c>
      <c r="CR216" s="586">
        <v>0</v>
      </c>
      <c r="CS216" s="586">
        <v>0</v>
      </c>
      <c r="CT216" s="586">
        <v>0</v>
      </c>
      <c r="CU216" s="586">
        <v>0</v>
      </c>
      <c r="CV216" s="586">
        <v>0</v>
      </c>
      <c r="CW216" s="586">
        <v>6500</v>
      </c>
      <c r="CX216" s="586">
        <v>0</v>
      </c>
      <c r="CY216" s="586">
        <v>0</v>
      </c>
      <c r="CZ216" s="586">
        <v>0</v>
      </c>
      <c r="DA216" s="586">
        <v>0</v>
      </c>
      <c r="DB216" s="586">
        <v>0</v>
      </c>
      <c r="DC216" s="586">
        <v>0</v>
      </c>
      <c r="DD216" s="586">
        <v>0</v>
      </c>
      <c r="DE216" s="586">
        <v>0</v>
      </c>
      <c r="DF216" s="586">
        <v>0</v>
      </c>
      <c r="DG216" s="586">
        <v>0</v>
      </c>
      <c r="DH216" s="586">
        <v>0</v>
      </c>
      <c r="DI216" s="586">
        <v>1429</v>
      </c>
      <c r="DJ216" s="586">
        <v>100</v>
      </c>
      <c r="DK216" s="586">
        <v>0</v>
      </c>
      <c r="DL216" s="586">
        <v>0</v>
      </c>
      <c r="DM216" s="586">
        <v>0</v>
      </c>
      <c r="DN216" s="586">
        <v>0</v>
      </c>
      <c r="DO216" s="586">
        <v>0</v>
      </c>
      <c r="DP216" s="586">
        <v>0</v>
      </c>
      <c r="DQ216" s="586">
        <v>0</v>
      </c>
      <c r="DR216" s="587">
        <v>8722</v>
      </c>
      <c r="DS216" s="587">
        <v>132</v>
      </c>
      <c r="DT216" s="587">
        <v>28</v>
      </c>
      <c r="DU216" s="587">
        <v>13780</v>
      </c>
      <c r="DV216" s="587">
        <v>10937</v>
      </c>
      <c r="DW216" s="587">
        <v>53453</v>
      </c>
      <c r="DX216" s="587">
        <v>0</v>
      </c>
      <c r="DY216" s="587">
        <v>10050</v>
      </c>
      <c r="DZ216" s="587"/>
      <c r="EA216" s="587"/>
      <c r="EB216" s="587"/>
      <c r="EC216" s="587"/>
      <c r="ED216" s="587"/>
      <c r="EE216" s="587"/>
      <c r="EF216" s="587"/>
      <c r="EG216" s="587"/>
      <c r="EH216" s="587"/>
      <c r="EI216" s="587"/>
    </row>
    <row r="217" spans="1:139">
      <c r="A217" s="583" t="s">
        <v>2051</v>
      </c>
      <c r="B217" s="586">
        <v>0</v>
      </c>
      <c r="C217" s="586">
        <v>0</v>
      </c>
      <c r="D217" s="586">
        <v>0</v>
      </c>
      <c r="E217" s="586">
        <v>0</v>
      </c>
      <c r="F217" s="586">
        <v>0</v>
      </c>
      <c r="G217" s="586">
        <v>0</v>
      </c>
      <c r="H217" s="586">
        <v>0</v>
      </c>
      <c r="I217" s="586">
        <v>0</v>
      </c>
      <c r="J217" s="586">
        <v>0</v>
      </c>
      <c r="K217" s="586">
        <v>0</v>
      </c>
      <c r="L217" s="586">
        <v>0</v>
      </c>
      <c r="M217" s="586">
        <v>0</v>
      </c>
      <c r="N217" s="586">
        <v>0</v>
      </c>
      <c r="O217" s="586">
        <v>0</v>
      </c>
      <c r="P217" s="586">
        <v>0</v>
      </c>
      <c r="Q217" s="586">
        <v>200</v>
      </c>
      <c r="R217" s="586">
        <v>0</v>
      </c>
      <c r="S217" s="586">
        <v>0</v>
      </c>
      <c r="T217" s="586">
        <v>18</v>
      </c>
      <c r="U217" s="586">
        <v>0</v>
      </c>
      <c r="V217" s="586">
        <v>0</v>
      </c>
      <c r="W217" s="586">
        <v>0</v>
      </c>
      <c r="X217" s="586">
        <v>0</v>
      </c>
      <c r="Y217" s="586">
        <v>0</v>
      </c>
      <c r="Z217" s="586">
        <v>0</v>
      </c>
      <c r="AA217" s="586">
        <v>0</v>
      </c>
      <c r="AB217" s="586">
        <v>0</v>
      </c>
      <c r="AC217" s="586">
        <v>0</v>
      </c>
      <c r="AD217" s="586">
        <v>0</v>
      </c>
      <c r="AE217" s="586">
        <v>0</v>
      </c>
      <c r="AF217" s="586">
        <v>0</v>
      </c>
      <c r="AG217" s="586">
        <v>0</v>
      </c>
      <c r="AH217" s="586">
        <v>0</v>
      </c>
      <c r="AI217" s="586">
        <v>0</v>
      </c>
      <c r="AJ217" s="586">
        <v>0</v>
      </c>
      <c r="AK217" s="586">
        <v>0</v>
      </c>
      <c r="AL217" s="586">
        <v>0</v>
      </c>
      <c r="AM217" s="586">
        <v>0</v>
      </c>
      <c r="AN217" s="586">
        <v>0</v>
      </c>
      <c r="AO217" s="586">
        <v>50</v>
      </c>
      <c r="AP217" s="586">
        <v>1286</v>
      </c>
      <c r="AQ217" s="586">
        <v>0</v>
      </c>
      <c r="AR217" s="586">
        <v>20</v>
      </c>
      <c r="AS217" s="586">
        <v>0</v>
      </c>
      <c r="AT217" s="586">
        <v>0</v>
      </c>
      <c r="AU217" s="586">
        <v>0</v>
      </c>
      <c r="AV217" s="586">
        <v>0</v>
      </c>
      <c r="AW217" s="586">
        <v>0</v>
      </c>
      <c r="AX217" s="586">
        <v>341</v>
      </c>
      <c r="AY217" s="586">
        <v>0</v>
      </c>
      <c r="AZ217" s="586">
        <v>0</v>
      </c>
      <c r="BA217" s="586">
        <v>0</v>
      </c>
      <c r="BB217" s="586">
        <v>0</v>
      </c>
      <c r="BC217" s="586">
        <v>0</v>
      </c>
      <c r="BD217" s="586">
        <v>0</v>
      </c>
      <c r="BE217" s="586">
        <v>0</v>
      </c>
      <c r="BF217" s="586">
        <v>0</v>
      </c>
      <c r="BG217" s="586">
        <v>0</v>
      </c>
      <c r="BH217" s="586">
        <v>0</v>
      </c>
      <c r="BI217" s="586">
        <v>0</v>
      </c>
      <c r="BJ217" s="586">
        <v>0</v>
      </c>
      <c r="BK217" s="586">
        <v>0</v>
      </c>
      <c r="BL217" s="586">
        <v>0</v>
      </c>
      <c r="BM217" s="586">
        <v>0</v>
      </c>
      <c r="BN217" s="586">
        <v>0</v>
      </c>
      <c r="BO217" s="586">
        <v>0</v>
      </c>
      <c r="BP217" s="586">
        <v>0</v>
      </c>
      <c r="BQ217" s="586">
        <v>0</v>
      </c>
      <c r="BR217" s="586">
        <v>0</v>
      </c>
      <c r="BS217" s="586">
        <v>0</v>
      </c>
      <c r="BT217" s="586">
        <v>0</v>
      </c>
      <c r="BU217" s="586">
        <v>0</v>
      </c>
      <c r="BV217" s="586">
        <v>0</v>
      </c>
      <c r="BW217" s="586">
        <v>0</v>
      </c>
      <c r="BX217" s="586">
        <v>0</v>
      </c>
      <c r="BY217" s="586">
        <v>0</v>
      </c>
      <c r="BZ217" s="586">
        <v>0</v>
      </c>
      <c r="CA217" s="586">
        <v>0</v>
      </c>
      <c r="CB217" s="586">
        <v>0</v>
      </c>
      <c r="CC217" s="586">
        <v>0</v>
      </c>
      <c r="CD217" s="586">
        <v>0</v>
      </c>
      <c r="CE217" s="586">
        <v>3600</v>
      </c>
      <c r="CF217" s="586">
        <v>0</v>
      </c>
      <c r="CG217" s="586">
        <v>0</v>
      </c>
      <c r="CH217" s="586">
        <v>0</v>
      </c>
      <c r="CI217" s="586">
        <v>0</v>
      </c>
      <c r="CJ217" s="586">
        <v>0</v>
      </c>
      <c r="CK217" s="586">
        <v>0</v>
      </c>
      <c r="CL217" s="586">
        <v>0</v>
      </c>
      <c r="CM217" s="586">
        <v>0</v>
      </c>
      <c r="CN217" s="586">
        <v>0</v>
      </c>
      <c r="CO217" s="586">
        <v>902</v>
      </c>
      <c r="CP217" s="586">
        <v>0</v>
      </c>
      <c r="CQ217" s="586">
        <v>0</v>
      </c>
      <c r="CR217" s="586">
        <v>0</v>
      </c>
      <c r="CS217" s="586">
        <v>0</v>
      </c>
      <c r="CT217" s="586">
        <v>0</v>
      </c>
      <c r="CU217" s="586">
        <v>0</v>
      </c>
      <c r="CV217" s="586">
        <v>0</v>
      </c>
      <c r="CW217" s="586">
        <v>0</v>
      </c>
      <c r="CX217" s="586">
        <v>0</v>
      </c>
      <c r="CY217" s="586">
        <v>0</v>
      </c>
      <c r="CZ217" s="586">
        <v>138</v>
      </c>
      <c r="DA217" s="586">
        <v>0</v>
      </c>
      <c r="DB217" s="586">
        <v>0</v>
      </c>
      <c r="DC217" s="586">
        <v>0</v>
      </c>
      <c r="DD217" s="586">
        <v>0</v>
      </c>
      <c r="DE217" s="586">
        <v>0</v>
      </c>
      <c r="DF217" s="586">
        <v>0</v>
      </c>
      <c r="DG217" s="586">
        <v>0</v>
      </c>
      <c r="DH217" s="586">
        <v>0</v>
      </c>
      <c r="DI217" s="586">
        <v>0</v>
      </c>
      <c r="DJ217" s="586">
        <v>0</v>
      </c>
      <c r="DK217" s="586">
        <v>0</v>
      </c>
      <c r="DL217" s="586">
        <v>750</v>
      </c>
      <c r="DM217" s="586">
        <v>0</v>
      </c>
      <c r="DN217" s="586">
        <v>0</v>
      </c>
      <c r="DO217" s="586">
        <v>0</v>
      </c>
      <c r="DP217" s="586">
        <v>0</v>
      </c>
      <c r="DQ217" s="586">
        <v>0</v>
      </c>
      <c r="DR217" s="587">
        <v>2188</v>
      </c>
      <c r="DS217" s="587">
        <v>0</v>
      </c>
      <c r="DT217" s="587">
        <v>0</v>
      </c>
      <c r="DU217" s="587">
        <v>5117</v>
      </c>
      <c r="DV217" s="587">
        <v>5117</v>
      </c>
      <c r="DW217" s="587">
        <v>-3480</v>
      </c>
      <c r="DX217" s="587">
        <v>0</v>
      </c>
      <c r="DY217" s="587">
        <v>0</v>
      </c>
      <c r="DZ217" s="587"/>
      <c r="EA217" s="587"/>
      <c r="EB217" s="587"/>
      <c r="EC217" s="587"/>
      <c r="ED217" s="587"/>
      <c r="EE217" s="587"/>
      <c r="EF217" s="587"/>
      <c r="EG217" s="587"/>
      <c r="EH217" s="587"/>
      <c r="EI217" s="587"/>
    </row>
    <row r="218" spans="1:139">
      <c r="A218" s="583" t="s">
        <v>2570</v>
      </c>
      <c r="B218" s="586">
        <v>0</v>
      </c>
      <c r="C218" s="586">
        <v>0</v>
      </c>
      <c r="D218" s="586">
        <v>0</v>
      </c>
      <c r="E218" s="586">
        <v>0</v>
      </c>
      <c r="F218" s="586">
        <v>0</v>
      </c>
      <c r="G218" s="586">
        <v>0</v>
      </c>
      <c r="H218" s="586">
        <v>0</v>
      </c>
      <c r="I218" s="586">
        <v>0</v>
      </c>
      <c r="J218" s="586">
        <v>0</v>
      </c>
      <c r="K218" s="586">
        <v>0</v>
      </c>
      <c r="L218" s="586">
        <v>0</v>
      </c>
      <c r="M218" s="586">
        <v>0</v>
      </c>
      <c r="N218" s="586">
        <v>0</v>
      </c>
      <c r="O218" s="586">
        <v>0</v>
      </c>
      <c r="P218" s="586">
        <v>0</v>
      </c>
      <c r="Q218" s="586">
        <v>0</v>
      </c>
      <c r="R218" s="586">
        <v>0</v>
      </c>
      <c r="S218" s="586">
        <v>0</v>
      </c>
      <c r="T218" s="586">
        <v>0</v>
      </c>
      <c r="U218" s="586">
        <v>0</v>
      </c>
      <c r="V218" s="586">
        <v>0</v>
      </c>
      <c r="W218" s="586">
        <v>0</v>
      </c>
      <c r="X218" s="586">
        <v>0</v>
      </c>
      <c r="Y218" s="586">
        <v>0</v>
      </c>
      <c r="Z218" s="586">
        <v>0</v>
      </c>
      <c r="AA218" s="586">
        <v>0</v>
      </c>
      <c r="AB218" s="586">
        <v>0</v>
      </c>
      <c r="AC218" s="586">
        <v>0</v>
      </c>
      <c r="AD218" s="586">
        <v>0</v>
      </c>
      <c r="AE218" s="586">
        <v>0</v>
      </c>
      <c r="AF218" s="586">
        <v>0</v>
      </c>
      <c r="AG218" s="586">
        <v>0</v>
      </c>
      <c r="AH218" s="586">
        <v>0</v>
      </c>
      <c r="AI218" s="586">
        <v>0</v>
      </c>
      <c r="AJ218" s="586">
        <v>0</v>
      </c>
      <c r="AK218" s="586">
        <v>0</v>
      </c>
      <c r="AL218" s="586">
        <v>0</v>
      </c>
      <c r="AM218" s="586">
        <v>0</v>
      </c>
      <c r="AN218" s="586">
        <v>0</v>
      </c>
      <c r="AO218" s="586">
        <v>0</v>
      </c>
      <c r="AP218" s="586">
        <v>745</v>
      </c>
      <c r="AQ218" s="586">
        <v>0</v>
      </c>
      <c r="AR218" s="586">
        <v>8050</v>
      </c>
      <c r="AS218" s="586">
        <v>0</v>
      </c>
      <c r="AT218" s="586">
        <v>0</v>
      </c>
      <c r="AU218" s="586">
        <v>0</v>
      </c>
      <c r="AV218" s="586">
        <v>0</v>
      </c>
      <c r="AW218" s="586">
        <v>0</v>
      </c>
      <c r="AX218" s="586">
        <v>0</v>
      </c>
      <c r="AY218" s="586">
        <v>0</v>
      </c>
      <c r="AZ218" s="586">
        <v>0</v>
      </c>
      <c r="BA218" s="586">
        <v>0</v>
      </c>
      <c r="BB218" s="586">
        <v>0</v>
      </c>
      <c r="BC218" s="586">
        <v>0</v>
      </c>
      <c r="BD218" s="586">
        <v>0</v>
      </c>
      <c r="BE218" s="586">
        <v>0</v>
      </c>
      <c r="BF218" s="586">
        <v>0</v>
      </c>
      <c r="BG218" s="586">
        <v>0</v>
      </c>
      <c r="BH218" s="586">
        <v>0</v>
      </c>
      <c r="BI218" s="586">
        <v>0</v>
      </c>
      <c r="BJ218" s="586">
        <v>0</v>
      </c>
      <c r="BK218" s="586">
        <v>0</v>
      </c>
      <c r="BL218" s="586">
        <v>0</v>
      </c>
      <c r="BM218" s="586">
        <v>0</v>
      </c>
      <c r="BN218" s="586">
        <v>0</v>
      </c>
      <c r="BO218" s="586">
        <v>0</v>
      </c>
      <c r="BP218" s="586">
        <v>0</v>
      </c>
      <c r="BQ218" s="586">
        <v>0</v>
      </c>
      <c r="BR218" s="586">
        <v>0</v>
      </c>
      <c r="BS218" s="586">
        <v>0</v>
      </c>
      <c r="BT218" s="586">
        <v>0</v>
      </c>
      <c r="BU218" s="586">
        <v>0</v>
      </c>
      <c r="BV218" s="586">
        <v>0</v>
      </c>
      <c r="BW218" s="586">
        <v>0</v>
      </c>
      <c r="BX218" s="586">
        <v>0</v>
      </c>
      <c r="BY218" s="586">
        <v>0</v>
      </c>
      <c r="BZ218" s="586">
        <v>0</v>
      </c>
      <c r="CA218" s="586">
        <v>0</v>
      </c>
      <c r="CB218" s="586">
        <v>0</v>
      </c>
      <c r="CC218" s="586">
        <v>0</v>
      </c>
      <c r="CD218" s="586">
        <v>0</v>
      </c>
      <c r="CE218" s="586">
        <v>278</v>
      </c>
      <c r="CF218" s="586">
        <v>0</v>
      </c>
      <c r="CG218" s="586">
        <v>0</v>
      </c>
      <c r="CH218" s="586">
        <v>0</v>
      </c>
      <c r="CI218" s="586">
        <v>0</v>
      </c>
      <c r="CJ218" s="586">
        <v>0</v>
      </c>
      <c r="CK218" s="586">
        <v>0</v>
      </c>
      <c r="CL218" s="586">
        <v>0</v>
      </c>
      <c r="CM218" s="586">
        <v>0</v>
      </c>
      <c r="CN218" s="586">
        <v>977</v>
      </c>
      <c r="CO218" s="586">
        <v>0</v>
      </c>
      <c r="CP218" s="586">
        <v>0</v>
      </c>
      <c r="CQ218" s="586">
        <v>0</v>
      </c>
      <c r="CR218" s="586">
        <v>0</v>
      </c>
      <c r="CS218" s="586">
        <v>0</v>
      </c>
      <c r="CT218" s="586">
        <v>0</v>
      </c>
      <c r="CU218" s="586">
        <v>0</v>
      </c>
      <c r="CV218" s="586">
        <v>0</v>
      </c>
      <c r="CW218" s="586">
        <v>0</v>
      </c>
      <c r="CX218" s="586">
        <v>0</v>
      </c>
      <c r="CY218" s="586">
        <v>0</v>
      </c>
      <c r="CZ218" s="586">
        <v>0</v>
      </c>
      <c r="DA218" s="586">
        <v>0</v>
      </c>
      <c r="DB218" s="586">
        <v>0</v>
      </c>
      <c r="DC218" s="586">
        <v>0</v>
      </c>
      <c r="DD218" s="586">
        <v>0</v>
      </c>
      <c r="DE218" s="586">
        <v>0</v>
      </c>
      <c r="DF218" s="586">
        <v>0</v>
      </c>
      <c r="DG218" s="586">
        <v>0</v>
      </c>
      <c r="DH218" s="586">
        <v>0</v>
      </c>
      <c r="DI218" s="586">
        <v>200</v>
      </c>
      <c r="DJ218" s="586">
        <v>0</v>
      </c>
      <c r="DK218" s="586">
        <v>0</v>
      </c>
      <c r="DL218" s="586">
        <v>0</v>
      </c>
      <c r="DM218" s="586">
        <v>0</v>
      </c>
      <c r="DN218" s="586">
        <v>0</v>
      </c>
      <c r="DO218" s="586">
        <v>0</v>
      </c>
      <c r="DP218" s="586">
        <v>0</v>
      </c>
      <c r="DQ218" s="586">
        <v>0</v>
      </c>
      <c r="DR218" s="587">
        <v>9742</v>
      </c>
      <c r="DS218" s="587">
        <v>0</v>
      </c>
      <c r="DT218" s="587">
        <v>508</v>
      </c>
      <c r="DU218" s="587">
        <v>0</v>
      </c>
      <c r="DV218" s="587">
        <v>0</v>
      </c>
      <c r="DW218" s="587">
        <v>0</v>
      </c>
      <c r="DX218" s="587">
        <v>0</v>
      </c>
      <c r="DY218" s="587">
        <v>0</v>
      </c>
      <c r="DZ218" s="587"/>
      <c r="EA218" s="587"/>
      <c r="EB218" s="587"/>
      <c r="EC218" s="587"/>
      <c r="ED218" s="587"/>
      <c r="EE218" s="587"/>
      <c r="EF218" s="587"/>
      <c r="EG218" s="587"/>
      <c r="EH218" s="587"/>
      <c r="EI218" s="587"/>
    </row>
    <row r="219" spans="1:139">
      <c r="A219" s="583" t="s">
        <v>2759</v>
      </c>
      <c r="B219" s="586">
        <v>0</v>
      </c>
      <c r="C219" s="586">
        <v>0</v>
      </c>
      <c r="D219" s="586">
        <v>0</v>
      </c>
      <c r="E219" s="586">
        <v>0</v>
      </c>
      <c r="F219" s="586">
        <v>0</v>
      </c>
      <c r="G219" s="586">
        <v>0</v>
      </c>
      <c r="H219" s="586">
        <v>0</v>
      </c>
      <c r="I219" s="586">
        <v>0</v>
      </c>
      <c r="J219" s="586">
        <v>0</v>
      </c>
      <c r="K219" s="586">
        <v>0</v>
      </c>
      <c r="L219" s="586">
        <v>0</v>
      </c>
      <c r="M219" s="586">
        <v>0</v>
      </c>
      <c r="N219" s="586">
        <v>0</v>
      </c>
      <c r="O219" s="586">
        <v>0</v>
      </c>
      <c r="P219" s="586">
        <v>0</v>
      </c>
      <c r="Q219" s="586">
        <v>150</v>
      </c>
      <c r="R219" s="586">
        <v>0</v>
      </c>
      <c r="S219" s="586">
        <v>0</v>
      </c>
      <c r="T219" s="586">
        <v>0</v>
      </c>
      <c r="U219" s="586">
        <v>0</v>
      </c>
      <c r="V219" s="586">
        <v>0</v>
      </c>
      <c r="W219" s="586">
        <v>0</v>
      </c>
      <c r="X219" s="586">
        <v>0</v>
      </c>
      <c r="Y219" s="586">
        <v>0</v>
      </c>
      <c r="Z219" s="586">
        <v>0</v>
      </c>
      <c r="AA219" s="586">
        <v>0</v>
      </c>
      <c r="AB219" s="586">
        <v>0</v>
      </c>
      <c r="AC219" s="586">
        <v>0</v>
      </c>
      <c r="AD219" s="586">
        <v>0</v>
      </c>
      <c r="AE219" s="586">
        <v>0</v>
      </c>
      <c r="AF219" s="586">
        <v>0</v>
      </c>
      <c r="AG219" s="586">
        <v>0</v>
      </c>
      <c r="AH219" s="586">
        <v>0</v>
      </c>
      <c r="AI219" s="586">
        <v>0</v>
      </c>
      <c r="AJ219" s="586">
        <v>0</v>
      </c>
      <c r="AK219" s="586">
        <v>0</v>
      </c>
      <c r="AL219" s="586">
        <v>0</v>
      </c>
      <c r="AM219" s="586">
        <v>0</v>
      </c>
      <c r="AN219" s="586">
        <v>0</v>
      </c>
      <c r="AO219" s="586">
        <v>17550</v>
      </c>
      <c r="AP219" s="586">
        <v>1186</v>
      </c>
      <c r="AQ219" s="586">
        <v>0</v>
      </c>
      <c r="AR219" s="586">
        <v>180</v>
      </c>
      <c r="AS219" s="586">
        <v>0</v>
      </c>
      <c r="AT219" s="586">
        <v>0</v>
      </c>
      <c r="AU219" s="586">
        <v>850</v>
      </c>
      <c r="AV219" s="586">
        <v>0</v>
      </c>
      <c r="AW219" s="586">
        <v>0</v>
      </c>
      <c r="AX219" s="586">
        <v>276</v>
      </c>
      <c r="AY219" s="586">
        <v>6</v>
      </c>
      <c r="AZ219" s="586">
        <v>0</v>
      </c>
      <c r="BA219" s="586">
        <v>0</v>
      </c>
      <c r="BB219" s="586">
        <v>0</v>
      </c>
      <c r="BC219" s="586">
        <v>0</v>
      </c>
      <c r="BD219" s="586">
        <v>0</v>
      </c>
      <c r="BE219" s="586">
        <v>0</v>
      </c>
      <c r="BF219" s="586">
        <v>0</v>
      </c>
      <c r="BG219" s="586">
        <v>195</v>
      </c>
      <c r="BH219" s="586">
        <v>0</v>
      </c>
      <c r="BI219" s="586">
        <v>0</v>
      </c>
      <c r="BJ219" s="586">
        <v>0</v>
      </c>
      <c r="BK219" s="586">
        <v>0</v>
      </c>
      <c r="BL219" s="586">
        <v>0</v>
      </c>
      <c r="BM219" s="586">
        <v>0</v>
      </c>
      <c r="BN219" s="586">
        <v>0</v>
      </c>
      <c r="BO219" s="586">
        <v>0</v>
      </c>
      <c r="BP219" s="586">
        <v>0</v>
      </c>
      <c r="BQ219" s="586">
        <v>0</v>
      </c>
      <c r="BR219" s="586">
        <v>0</v>
      </c>
      <c r="BS219" s="586">
        <v>0</v>
      </c>
      <c r="BT219" s="586">
        <v>0</v>
      </c>
      <c r="BU219" s="586">
        <v>0</v>
      </c>
      <c r="BV219" s="586">
        <v>0</v>
      </c>
      <c r="BW219" s="586">
        <v>0</v>
      </c>
      <c r="BX219" s="586">
        <v>0</v>
      </c>
      <c r="BY219" s="586">
        <v>0</v>
      </c>
      <c r="BZ219" s="586">
        <v>0</v>
      </c>
      <c r="CA219" s="586">
        <v>0</v>
      </c>
      <c r="CB219" s="586">
        <v>0</v>
      </c>
      <c r="CC219" s="586">
        <v>0</v>
      </c>
      <c r="CD219" s="586">
        <v>0</v>
      </c>
      <c r="CE219" s="586">
        <v>0</v>
      </c>
      <c r="CF219" s="586">
        <v>766</v>
      </c>
      <c r="CG219" s="586">
        <v>0</v>
      </c>
      <c r="CH219" s="586">
        <v>100</v>
      </c>
      <c r="CI219" s="586">
        <v>0</v>
      </c>
      <c r="CJ219" s="586">
        <v>0</v>
      </c>
      <c r="CK219" s="586">
        <v>0</v>
      </c>
      <c r="CL219" s="586">
        <v>0</v>
      </c>
      <c r="CM219" s="586">
        <v>0</v>
      </c>
      <c r="CN219" s="586">
        <v>0</v>
      </c>
      <c r="CO219" s="586">
        <v>0</v>
      </c>
      <c r="CP219" s="586">
        <v>0</v>
      </c>
      <c r="CQ219" s="586">
        <v>0</v>
      </c>
      <c r="CR219" s="586">
        <v>0</v>
      </c>
      <c r="CS219" s="586">
        <v>0</v>
      </c>
      <c r="CT219" s="586">
        <v>0</v>
      </c>
      <c r="CU219" s="586">
        <v>0</v>
      </c>
      <c r="CV219" s="586">
        <v>0</v>
      </c>
      <c r="CW219" s="586">
        <v>0</v>
      </c>
      <c r="CX219" s="586">
        <v>0</v>
      </c>
      <c r="CY219" s="586">
        <v>0</v>
      </c>
      <c r="CZ219" s="586">
        <v>111</v>
      </c>
      <c r="DA219" s="586">
        <v>0</v>
      </c>
      <c r="DB219" s="586">
        <v>0</v>
      </c>
      <c r="DC219" s="586">
        <v>0</v>
      </c>
      <c r="DD219" s="586">
        <v>0</v>
      </c>
      <c r="DE219" s="586">
        <v>0</v>
      </c>
      <c r="DF219" s="586">
        <v>0</v>
      </c>
      <c r="DG219" s="586">
        <v>0</v>
      </c>
      <c r="DH219" s="586">
        <v>0</v>
      </c>
      <c r="DI219" s="586">
        <v>0</v>
      </c>
      <c r="DJ219" s="586">
        <v>0</v>
      </c>
      <c r="DK219" s="586">
        <v>0</v>
      </c>
      <c r="DL219" s="586">
        <v>200</v>
      </c>
      <c r="DM219" s="586">
        <v>2948</v>
      </c>
      <c r="DN219" s="586">
        <v>0</v>
      </c>
      <c r="DO219" s="586">
        <v>0</v>
      </c>
      <c r="DP219" s="586">
        <v>0</v>
      </c>
      <c r="DQ219" s="586">
        <v>0</v>
      </c>
      <c r="DR219" s="587">
        <v>4907</v>
      </c>
      <c r="DS219" s="587">
        <v>4925</v>
      </c>
      <c r="DT219" s="587">
        <v>11510</v>
      </c>
      <c r="DU219" s="587">
        <v>3176</v>
      </c>
      <c r="DV219" s="587">
        <v>-8334</v>
      </c>
      <c r="DW219" s="587">
        <v>0</v>
      </c>
      <c r="DX219" s="587">
        <v>0</v>
      </c>
      <c r="DY219" s="587">
        <v>1000</v>
      </c>
      <c r="DZ219" s="587"/>
      <c r="EA219" s="587"/>
      <c r="EB219" s="587"/>
      <c r="EC219" s="587"/>
      <c r="ED219" s="587"/>
      <c r="EE219" s="587"/>
      <c r="EF219" s="587"/>
      <c r="EG219" s="587"/>
      <c r="EH219" s="587"/>
      <c r="EI219" s="587"/>
    </row>
    <row r="220" spans="1:139">
      <c r="A220" s="583" t="s">
        <v>3149</v>
      </c>
      <c r="B220" s="586">
        <v>0</v>
      </c>
      <c r="C220" s="586">
        <v>0</v>
      </c>
      <c r="D220" s="586">
        <v>0</v>
      </c>
      <c r="E220" s="586">
        <v>0</v>
      </c>
      <c r="F220" s="586">
        <v>0</v>
      </c>
      <c r="G220" s="586">
        <v>0</v>
      </c>
      <c r="H220" s="586">
        <v>0</v>
      </c>
      <c r="I220" s="586">
        <v>0</v>
      </c>
      <c r="J220" s="586">
        <v>0</v>
      </c>
      <c r="K220" s="586">
        <v>0</v>
      </c>
      <c r="L220" s="586">
        <v>0</v>
      </c>
      <c r="M220" s="586">
        <v>0</v>
      </c>
      <c r="N220" s="586">
        <v>0</v>
      </c>
      <c r="O220" s="586">
        <v>0</v>
      </c>
      <c r="P220" s="586">
        <v>0</v>
      </c>
      <c r="Q220" s="586">
        <v>0</v>
      </c>
      <c r="R220" s="586">
        <v>0</v>
      </c>
      <c r="S220" s="586">
        <v>0</v>
      </c>
      <c r="T220" s="586">
        <v>0</v>
      </c>
      <c r="U220" s="586">
        <v>0</v>
      </c>
      <c r="V220" s="586">
        <v>0</v>
      </c>
      <c r="W220" s="586">
        <v>0</v>
      </c>
      <c r="X220" s="586">
        <v>0</v>
      </c>
      <c r="Y220" s="586">
        <v>0</v>
      </c>
      <c r="Z220" s="586">
        <v>0</v>
      </c>
      <c r="AA220" s="586">
        <v>0</v>
      </c>
      <c r="AB220" s="586">
        <v>0</v>
      </c>
      <c r="AC220" s="586">
        <v>0</v>
      </c>
      <c r="AD220" s="586">
        <v>0</v>
      </c>
      <c r="AE220" s="586">
        <v>0</v>
      </c>
      <c r="AF220" s="586">
        <v>0</v>
      </c>
      <c r="AG220" s="586">
        <v>0</v>
      </c>
      <c r="AH220" s="586">
        <v>0</v>
      </c>
      <c r="AI220" s="586">
        <v>0</v>
      </c>
      <c r="AJ220" s="586">
        <v>0</v>
      </c>
      <c r="AK220" s="586">
        <v>0</v>
      </c>
      <c r="AL220" s="586">
        <v>0</v>
      </c>
      <c r="AM220" s="586">
        <v>0</v>
      </c>
      <c r="AN220" s="586">
        <v>0</v>
      </c>
      <c r="AO220" s="586">
        <v>672</v>
      </c>
      <c r="AP220" s="586">
        <v>968.13</v>
      </c>
      <c r="AQ220" s="586">
        <v>100</v>
      </c>
      <c r="AR220" s="586">
        <v>5673.33</v>
      </c>
      <c r="AS220" s="586">
        <v>0</v>
      </c>
      <c r="AT220" s="586">
        <v>0</v>
      </c>
      <c r="AU220" s="586">
        <v>952.09</v>
      </c>
      <c r="AV220" s="586">
        <v>0</v>
      </c>
      <c r="AW220" s="586">
        <v>0</v>
      </c>
      <c r="AX220" s="586">
        <v>297</v>
      </c>
      <c r="AY220" s="586">
        <v>0</v>
      </c>
      <c r="AZ220" s="586">
        <v>0</v>
      </c>
      <c r="BA220" s="586">
        <v>0</v>
      </c>
      <c r="BB220" s="586">
        <v>0</v>
      </c>
      <c r="BC220" s="586">
        <v>0</v>
      </c>
      <c r="BD220" s="586">
        <v>0</v>
      </c>
      <c r="BE220" s="586">
        <v>0</v>
      </c>
      <c r="BF220" s="586">
        <v>0</v>
      </c>
      <c r="BG220" s="586">
        <v>5121.68</v>
      </c>
      <c r="BH220" s="586">
        <v>0</v>
      </c>
      <c r="BI220" s="586">
        <v>0</v>
      </c>
      <c r="BJ220" s="586">
        <v>0</v>
      </c>
      <c r="BK220" s="586">
        <v>0</v>
      </c>
      <c r="BL220" s="586">
        <v>0</v>
      </c>
      <c r="BM220" s="586">
        <v>0</v>
      </c>
      <c r="BN220" s="586">
        <v>0</v>
      </c>
      <c r="BO220" s="586">
        <v>0</v>
      </c>
      <c r="BP220" s="586">
        <v>0</v>
      </c>
      <c r="BQ220" s="586">
        <v>0</v>
      </c>
      <c r="BR220" s="586">
        <v>0</v>
      </c>
      <c r="BS220" s="586">
        <v>0</v>
      </c>
      <c r="BT220" s="586">
        <v>0</v>
      </c>
      <c r="BU220" s="586">
        <v>0</v>
      </c>
      <c r="BV220" s="586">
        <v>0</v>
      </c>
      <c r="BW220" s="586">
        <v>0</v>
      </c>
      <c r="BX220" s="586">
        <v>0</v>
      </c>
      <c r="BY220" s="586">
        <v>0</v>
      </c>
      <c r="BZ220" s="586">
        <v>0</v>
      </c>
      <c r="CA220" s="586">
        <v>0</v>
      </c>
      <c r="CB220" s="586">
        <v>288</v>
      </c>
      <c r="CC220" s="586">
        <v>0</v>
      </c>
      <c r="CD220" s="586">
        <v>0</v>
      </c>
      <c r="CE220" s="586">
        <v>1387.57</v>
      </c>
      <c r="CF220" s="586">
        <v>0</v>
      </c>
      <c r="CG220" s="586">
        <v>0</v>
      </c>
      <c r="CH220" s="586">
        <v>447.28</v>
      </c>
      <c r="CI220" s="586">
        <v>0</v>
      </c>
      <c r="CJ220" s="586">
        <v>0</v>
      </c>
      <c r="CK220" s="586">
        <v>0</v>
      </c>
      <c r="CL220" s="586">
        <v>0</v>
      </c>
      <c r="CM220" s="586">
        <v>0</v>
      </c>
      <c r="CN220" s="586">
        <v>38</v>
      </c>
      <c r="CO220" s="586">
        <v>0</v>
      </c>
      <c r="CP220" s="586">
        <v>0</v>
      </c>
      <c r="CQ220" s="586">
        <v>0</v>
      </c>
      <c r="CR220" s="586">
        <v>0</v>
      </c>
      <c r="CS220" s="586">
        <v>0</v>
      </c>
      <c r="CT220" s="586">
        <v>0</v>
      </c>
      <c r="CU220" s="586">
        <v>0</v>
      </c>
      <c r="CV220" s="586">
        <v>0</v>
      </c>
      <c r="CW220" s="586">
        <v>0</v>
      </c>
      <c r="CX220" s="586">
        <v>0</v>
      </c>
      <c r="CY220" s="586">
        <v>0</v>
      </c>
      <c r="CZ220" s="586">
        <v>0</v>
      </c>
      <c r="DA220" s="586">
        <v>0</v>
      </c>
      <c r="DB220" s="586">
        <v>0</v>
      </c>
      <c r="DC220" s="586">
        <v>0</v>
      </c>
      <c r="DD220" s="586">
        <v>0</v>
      </c>
      <c r="DE220" s="586">
        <v>0</v>
      </c>
      <c r="DF220" s="586">
        <v>0</v>
      </c>
      <c r="DG220" s="586">
        <v>0</v>
      </c>
      <c r="DH220" s="586">
        <v>0</v>
      </c>
      <c r="DI220" s="586">
        <v>5461.39</v>
      </c>
      <c r="DJ220" s="586">
        <v>0</v>
      </c>
      <c r="DK220" s="586">
        <v>242</v>
      </c>
      <c r="DL220" s="586">
        <v>0</v>
      </c>
      <c r="DM220" s="586">
        <v>0</v>
      </c>
      <c r="DN220" s="586">
        <v>0</v>
      </c>
      <c r="DO220" s="586">
        <v>0</v>
      </c>
      <c r="DP220" s="586">
        <v>0</v>
      </c>
      <c r="DQ220" s="586">
        <v>0</v>
      </c>
      <c r="DR220" s="587">
        <v>10043.94</v>
      </c>
      <c r="DS220" s="587">
        <v>2172.2800000000002</v>
      </c>
      <c r="DT220" s="587">
        <v>1936.99</v>
      </c>
      <c r="DU220" s="587">
        <v>7653.26</v>
      </c>
      <c r="DV220" s="587">
        <v>6656.26</v>
      </c>
      <c r="DW220" s="587">
        <v>8886</v>
      </c>
      <c r="DX220" s="587">
        <v>0</v>
      </c>
      <c r="DY220" s="587">
        <v>-3000</v>
      </c>
      <c r="DZ220" s="587"/>
      <c r="EA220" s="587"/>
      <c r="EB220" s="587"/>
      <c r="EC220" s="587"/>
      <c r="ED220" s="587"/>
      <c r="EE220" s="587"/>
      <c r="EF220" s="587"/>
      <c r="EG220" s="587"/>
      <c r="EH220" s="587"/>
      <c r="EI220" s="587"/>
    </row>
    <row r="221" spans="1:139">
      <c r="A221" s="583" t="s">
        <v>3158</v>
      </c>
      <c r="B221" s="586">
        <v>0</v>
      </c>
      <c r="C221" s="586">
        <v>0</v>
      </c>
      <c r="D221" s="586">
        <v>0</v>
      </c>
      <c r="E221" s="586">
        <v>0</v>
      </c>
      <c r="F221" s="586">
        <v>0</v>
      </c>
      <c r="G221" s="586">
        <v>0</v>
      </c>
      <c r="H221" s="586">
        <v>0</v>
      </c>
      <c r="I221" s="586">
        <v>0</v>
      </c>
      <c r="J221" s="586">
        <v>0</v>
      </c>
      <c r="K221" s="586">
        <v>0</v>
      </c>
      <c r="L221" s="586">
        <v>0</v>
      </c>
      <c r="M221" s="586">
        <v>0</v>
      </c>
      <c r="N221" s="586">
        <v>0</v>
      </c>
      <c r="O221" s="586">
        <v>0</v>
      </c>
      <c r="P221" s="586">
        <v>0</v>
      </c>
      <c r="Q221" s="586">
        <v>1318</v>
      </c>
      <c r="R221" s="586">
        <v>0</v>
      </c>
      <c r="S221" s="586">
        <v>0</v>
      </c>
      <c r="T221" s="586">
        <v>0</v>
      </c>
      <c r="U221" s="586">
        <v>0</v>
      </c>
      <c r="V221" s="586">
        <v>0</v>
      </c>
      <c r="W221" s="586">
        <v>0</v>
      </c>
      <c r="X221" s="586">
        <v>0</v>
      </c>
      <c r="Y221" s="586">
        <v>0</v>
      </c>
      <c r="Z221" s="586">
        <v>0</v>
      </c>
      <c r="AA221" s="586">
        <v>0</v>
      </c>
      <c r="AB221" s="586">
        <v>0</v>
      </c>
      <c r="AC221" s="586">
        <v>0</v>
      </c>
      <c r="AD221" s="586">
        <v>0</v>
      </c>
      <c r="AE221" s="586">
        <v>0</v>
      </c>
      <c r="AF221" s="586">
        <v>0</v>
      </c>
      <c r="AG221" s="586">
        <v>0</v>
      </c>
      <c r="AH221" s="586">
        <v>0</v>
      </c>
      <c r="AI221" s="586">
        <v>0</v>
      </c>
      <c r="AJ221" s="586">
        <v>0</v>
      </c>
      <c r="AK221" s="586">
        <v>0</v>
      </c>
      <c r="AL221" s="586">
        <v>0</v>
      </c>
      <c r="AM221" s="586">
        <v>0</v>
      </c>
      <c r="AN221" s="586">
        <v>0</v>
      </c>
      <c r="AO221" s="586">
        <v>3000</v>
      </c>
      <c r="AP221" s="586">
        <v>1870</v>
      </c>
      <c r="AQ221" s="586">
        <v>7850</v>
      </c>
      <c r="AR221" s="586">
        <v>4200</v>
      </c>
      <c r="AS221" s="586">
        <v>1159</v>
      </c>
      <c r="AT221" s="586">
        <v>0</v>
      </c>
      <c r="AU221" s="586">
        <v>3200</v>
      </c>
      <c r="AV221" s="586">
        <v>0</v>
      </c>
      <c r="AW221" s="586">
        <v>0</v>
      </c>
      <c r="AX221" s="586">
        <v>240</v>
      </c>
      <c r="AY221" s="586">
        <v>0</v>
      </c>
      <c r="AZ221" s="586">
        <v>0</v>
      </c>
      <c r="BA221" s="586">
        <v>0</v>
      </c>
      <c r="BB221" s="586">
        <v>0</v>
      </c>
      <c r="BC221" s="586">
        <v>0</v>
      </c>
      <c r="BD221" s="586">
        <v>0</v>
      </c>
      <c r="BE221" s="586">
        <v>0</v>
      </c>
      <c r="BF221" s="586">
        <v>0</v>
      </c>
      <c r="BG221" s="586">
        <v>0</v>
      </c>
      <c r="BH221" s="586">
        <v>0</v>
      </c>
      <c r="BI221" s="586">
        <v>0</v>
      </c>
      <c r="BJ221" s="586">
        <v>0</v>
      </c>
      <c r="BK221" s="586">
        <v>0</v>
      </c>
      <c r="BL221" s="586">
        <v>0</v>
      </c>
      <c r="BM221" s="586">
        <v>0</v>
      </c>
      <c r="BN221" s="586">
        <v>0</v>
      </c>
      <c r="BO221" s="586">
        <v>0</v>
      </c>
      <c r="BP221" s="586">
        <v>0</v>
      </c>
      <c r="BQ221" s="586">
        <v>0</v>
      </c>
      <c r="BR221" s="586">
        <v>0</v>
      </c>
      <c r="BS221" s="586">
        <v>0</v>
      </c>
      <c r="BT221" s="586">
        <v>0</v>
      </c>
      <c r="BU221" s="586">
        <v>0</v>
      </c>
      <c r="BV221" s="586">
        <v>0</v>
      </c>
      <c r="BW221" s="586">
        <v>0</v>
      </c>
      <c r="BX221" s="586">
        <v>0</v>
      </c>
      <c r="BY221" s="586">
        <v>0</v>
      </c>
      <c r="BZ221" s="586">
        <v>0</v>
      </c>
      <c r="CA221" s="586">
        <v>0</v>
      </c>
      <c r="CB221" s="586">
        <v>0</v>
      </c>
      <c r="CC221" s="586">
        <v>0</v>
      </c>
      <c r="CD221" s="586">
        <v>0</v>
      </c>
      <c r="CE221" s="586">
        <v>858</v>
      </c>
      <c r="CF221" s="586">
        <v>0</v>
      </c>
      <c r="CG221" s="586">
        <v>0</v>
      </c>
      <c r="CH221" s="586">
        <v>0</v>
      </c>
      <c r="CI221" s="586">
        <v>0</v>
      </c>
      <c r="CJ221" s="586">
        <v>0</v>
      </c>
      <c r="CK221" s="586">
        <v>0</v>
      </c>
      <c r="CL221" s="586">
        <v>0</v>
      </c>
      <c r="CM221" s="586">
        <v>0</v>
      </c>
      <c r="CN221" s="586">
        <v>0</v>
      </c>
      <c r="CO221" s="586">
        <v>0</v>
      </c>
      <c r="CP221" s="586">
        <v>0</v>
      </c>
      <c r="CQ221" s="586">
        <v>0</v>
      </c>
      <c r="CR221" s="586">
        <v>0</v>
      </c>
      <c r="CS221" s="586">
        <v>0</v>
      </c>
      <c r="CT221" s="586">
        <v>0</v>
      </c>
      <c r="CU221" s="586">
        <v>0</v>
      </c>
      <c r="CV221" s="586">
        <v>0</v>
      </c>
      <c r="CW221" s="586">
        <v>68</v>
      </c>
      <c r="CX221" s="586">
        <v>0</v>
      </c>
      <c r="CY221" s="586">
        <v>0</v>
      </c>
      <c r="CZ221" s="586">
        <v>0</v>
      </c>
      <c r="DA221" s="586">
        <v>0</v>
      </c>
      <c r="DB221" s="586">
        <v>0</v>
      </c>
      <c r="DC221" s="586">
        <v>0</v>
      </c>
      <c r="DD221" s="586">
        <v>0</v>
      </c>
      <c r="DE221" s="586">
        <v>0</v>
      </c>
      <c r="DF221" s="586">
        <v>0</v>
      </c>
      <c r="DG221" s="586">
        <v>0</v>
      </c>
      <c r="DH221" s="586">
        <v>0</v>
      </c>
      <c r="DI221" s="586">
        <v>327</v>
      </c>
      <c r="DJ221" s="586">
        <v>0</v>
      </c>
      <c r="DK221" s="586">
        <v>0</v>
      </c>
      <c r="DL221" s="586">
        <v>0</v>
      </c>
      <c r="DM221" s="586">
        <v>0</v>
      </c>
      <c r="DN221" s="586">
        <v>0</v>
      </c>
      <c r="DO221" s="586">
        <v>0</v>
      </c>
      <c r="DP221" s="586">
        <v>0</v>
      </c>
      <c r="DQ221" s="586">
        <v>0</v>
      </c>
      <c r="DR221" s="587">
        <v>2970</v>
      </c>
      <c r="DS221" s="587">
        <v>1635</v>
      </c>
      <c r="DT221" s="587">
        <v>11635</v>
      </c>
      <c r="DU221" s="587">
        <v>0</v>
      </c>
      <c r="DV221" s="587">
        <v>-255</v>
      </c>
      <c r="DW221" s="587">
        <v>0</v>
      </c>
      <c r="DX221" s="587">
        <v>0</v>
      </c>
      <c r="DY221" s="587">
        <v>-15668</v>
      </c>
      <c r="DZ221" s="587"/>
      <c r="EA221" s="587"/>
      <c r="EB221" s="587"/>
      <c r="EC221" s="587"/>
      <c r="ED221" s="587"/>
      <c r="EE221" s="587"/>
      <c r="EF221" s="587"/>
      <c r="EG221" s="587"/>
      <c r="EH221" s="587"/>
      <c r="EI221" s="587"/>
    </row>
    <row r="222" spans="1:139">
      <c r="A222" s="583" t="s">
        <v>3164</v>
      </c>
      <c r="B222" s="586">
        <v>0</v>
      </c>
      <c r="C222" s="586">
        <v>0</v>
      </c>
      <c r="D222" s="586">
        <v>0</v>
      </c>
      <c r="E222" s="586">
        <v>0</v>
      </c>
      <c r="F222" s="586">
        <v>0</v>
      </c>
      <c r="G222" s="586">
        <v>0</v>
      </c>
      <c r="H222" s="586">
        <v>0</v>
      </c>
      <c r="I222" s="586">
        <v>0</v>
      </c>
      <c r="J222" s="586">
        <v>0</v>
      </c>
      <c r="K222" s="586">
        <v>0</v>
      </c>
      <c r="L222" s="586">
        <v>0</v>
      </c>
      <c r="M222" s="586">
        <v>0</v>
      </c>
      <c r="N222" s="586">
        <v>0</v>
      </c>
      <c r="O222" s="586">
        <v>0</v>
      </c>
      <c r="P222" s="586">
        <v>0</v>
      </c>
      <c r="Q222" s="586">
        <v>120</v>
      </c>
      <c r="R222" s="586">
        <v>0</v>
      </c>
      <c r="S222" s="586">
        <v>0</v>
      </c>
      <c r="T222" s="586">
        <v>0</v>
      </c>
      <c r="U222" s="586">
        <v>0</v>
      </c>
      <c r="V222" s="586">
        <v>0</v>
      </c>
      <c r="W222" s="586">
        <v>0</v>
      </c>
      <c r="X222" s="586">
        <v>0</v>
      </c>
      <c r="Y222" s="586">
        <v>0</v>
      </c>
      <c r="Z222" s="586">
        <v>0</v>
      </c>
      <c r="AA222" s="586">
        <v>0</v>
      </c>
      <c r="AB222" s="586">
        <v>0</v>
      </c>
      <c r="AC222" s="586">
        <v>0</v>
      </c>
      <c r="AD222" s="586">
        <v>0</v>
      </c>
      <c r="AE222" s="586">
        <v>0</v>
      </c>
      <c r="AF222" s="586">
        <v>0</v>
      </c>
      <c r="AG222" s="586">
        <v>0</v>
      </c>
      <c r="AH222" s="586">
        <v>0</v>
      </c>
      <c r="AI222" s="586">
        <v>0</v>
      </c>
      <c r="AJ222" s="586">
        <v>0</v>
      </c>
      <c r="AK222" s="586">
        <v>0</v>
      </c>
      <c r="AL222" s="586">
        <v>0</v>
      </c>
      <c r="AM222" s="586">
        <v>0</v>
      </c>
      <c r="AN222" s="586">
        <v>0</v>
      </c>
      <c r="AO222" s="586">
        <v>0</v>
      </c>
      <c r="AP222" s="586">
        <v>4668</v>
      </c>
      <c r="AQ222" s="586">
        <v>0</v>
      </c>
      <c r="AR222" s="586">
        <v>0</v>
      </c>
      <c r="AS222" s="586">
        <v>0</v>
      </c>
      <c r="AT222" s="586">
        <v>0</v>
      </c>
      <c r="AU222" s="586">
        <v>50</v>
      </c>
      <c r="AV222" s="586">
        <v>0</v>
      </c>
      <c r="AW222" s="586">
        <v>0</v>
      </c>
      <c r="AX222" s="586">
        <v>2399</v>
      </c>
      <c r="AY222" s="586">
        <v>0</v>
      </c>
      <c r="AZ222" s="586">
        <v>0</v>
      </c>
      <c r="BA222" s="586">
        <v>0</v>
      </c>
      <c r="BB222" s="586">
        <v>0</v>
      </c>
      <c r="BC222" s="586">
        <v>0</v>
      </c>
      <c r="BD222" s="586">
        <v>0</v>
      </c>
      <c r="BE222" s="586">
        <v>0</v>
      </c>
      <c r="BF222" s="586">
        <v>0</v>
      </c>
      <c r="BG222" s="586">
        <v>0</v>
      </c>
      <c r="BH222" s="586">
        <v>0</v>
      </c>
      <c r="BI222" s="586">
        <v>0</v>
      </c>
      <c r="BJ222" s="586">
        <v>0</v>
      </c>
      <c r="BK222" s="586">
        <v>0</v>
      </c>
      <c r="BL222" s="586">
        <v>0</v>
      </c>
      <c r="BM222" s="586">
        <v>4</v>
      </c>
      <c r="BN222" s="586">
        <v>0</v>
      </c>
      <c r="BO222" s="586">
        <v>0</v>
      </c>
      <c r="BP222" s="586">
        <v>0</v>
      </c>
      <c r="BQ222" s="586">
        <v>28</v>
      </c>
      <c r="BR222" s="586">
        <v>0</v>
      </c>
      <c r="BS222" s="586">
        <v>0</v>
      </c>
      <c r="BT222" s="586">
        <v>0</v>
      </c>
      <c r="BU222" s="586">
        <v>0</v>
      </c>
      <c r="BV222" s="586">
        <v>0</v>
      </c>
      <c r="BW222" s="586">
        <v>0</v>
      </c>
      <c r="BX222" s="586">
        <v>0</v>
      </c>
      <c r="BY222" s="586">
        <v>0</v>
      </c>
      <c r="BZ222" s="586">
        <v>0</v>
      </c>
      <c r="CA222" s="586">
        <v>0</v>
      </c>
      <c r="CB222" s="586">
        <v>75</v>
      </c>
      <c r="CC222" s="586">
        <v>0</v>
      </c>
      <c r="CD222" s="586">
        <v>0</v>
      </c>
      <c r="CE222" s="586">
        <v>1023</v>
      </c>
      <c r="CF222" s="586">
        <v>0</v>
      </c>
      <c r="CG222" s="586">
        <v>0</v>
      </c>
      <c r="CH222" s="586">
        <v>1342</v>
      </c>
      <c r="CI222" s="586">
        <v>0</v>
      </c>
      <c r="CJ222" s="586">
        <v>0</v>
      </c>
      <c r="CK222" s="586">
        <v>0</v>
      </c>
      <c r="CL222" s="586">
        <v>0</v>
      </c>
      <c r="CM222" s="586">
        <v>0</v>
      </c>
      <c r="CN222" s="586">
        <v>1022</v>
      </c>
      <c r="CO222" s="586">
        <v>0</v>
      </c>
      <c r="CP222" s="586">
        <v>0</v>
      </c>
      <c r="CQ222" s="586">
        <v>0</v>
      </c>
      <c r="CR222" s="586">
        <v>0</v>
      </c>
      <c r="CS222" s="586">
        <v>0</v>
      </c>
      <c r="CT222" s="586">
        <v>0</v>
      </c>
      <c r="CU222" s="586">
        <v>0</v>
      </c>
      <c r="CV222" s="586">
        <v>0</v>
      </c>
      <c r="CW222" s="586">
        <v>9319</v>
      </c>
      <c r="CX222" s="586">
        <v>0</v>
      </c>
      <c r="CY222" s="586">
        <v>0</v>
      </c>
      <c r="CZ222" s="586">
        <v>0</v>
      </c>
      <c r="DA222" s="586">
        <v>0</v>
      </c>
      <c r="DB222" s="586">
        <v>0</v>
      </c>
      <c r="DC222" s="586">
        <v>0</v>
      </c>
      <c r="DD222" s="586">
        <v>0</v>
      </c>
      <c r="DE222" s="586">
        <v>0</v>
      </c>
      <c r="DF222" s="586">
        <v>0</v>
      </c>
      <c r="DG222" s="586">
        <v>0</v>
      </c>
      <c r="DH222" s="586">
        <v>0</v>
      </c>
      <c r="DI222" s="586">
        <v>2862</v>
      </c>
      <c r="DJ222" s="586">
        <v>0</v>
      </c>
      <c r="DK222" s="586">
        <v>0</v>
      </c>
      <c r="DL222" s="586">
        <v>346</v>
      </c>
      <c r="DM222" s="586">
        <v>0</v>
      </c>
      <c r="DN222" s="586">
        <v>0</v>
      </c>
      <c r="DO222" s="586">
        <v>0</v>
      </c>
      <c r="DP222" s="586">
        <v>0</v>
      </c>
      <c r="DQ222" s="586">
        <v>0</v>
      </c>
      <c r="DR222" s="587">
        <v>7785</v>
      </c>
      <c r="DS222" s="587">
        <v>423</v>
      </c>
      <c r="DT222" s="587">
        <v>0</v>
      </c>
      <c r="DU222" s="587">
        <v>15050</v>
      </c>
      <c r="DV222" s="587">
        <v>13299</v>
      </c>
      <c r="DW222" s="587">
        <v>-31000</v>
      </c>
      <c r="DX222" s="587">
        <v>0</v>
      </c>
      <c r="DY222" s="587">
        <v>-23285</v>
      </c>
      <c r="DZ222" s="587"/>
      <c r="EA222" s="587"/>
      <c r="EB222" s="587"/>
      <c r="EC222" s="587"/>
      <c r="ED222" s="587"/>
      <c r="EE222" s="587"/>
      <c r="EF222" s="587"/>
      <c r="EG222" s="587"/>
      <c r="EH222" s="587"/>
      <c r="EI222" s="587"/>
    </row>
    <row r="223" spans="1:139">
      <c r="A223" s="583" t="s">
        <v>2888</v>
      </c>
      <c r="B223" s="586">
        <v>0</v>
      </c>
      <c r="C223" s="586">
        <v>0</v>
      </c>
      <c r="D223" s="586">
        <v>0</v>
      </c>
      <c r="E223" s="586">
        <v>0</v>
      </c>
      <c r="F223" s="586">
        <v>0</v>
      </c>
      <c r="G223" s="586">
        <v>0</v>
      </c>
      <c r="H223" s="586">
        <v>0</v>
      </c>
      <c r="I223" s="586">
        <v>0</v>
      </c>
      <c r="J223" s="586">
        <v>0</v>
      </c>
      <c r="K223" s="586">
        <v>0</v>
      </c>
      <c r="L223" s="586">
        <v>0</v>
      </c>
      <c r="M223" s="586">
        <v>0</v>
      </c>
      <c r="N223" s="586">
        <v>0</v>
      </c>
      <c r="O223" s="586">
        <v>0</v>
      </c>
      <c r="P223" s="586">
        <v>0</v>
      </c>
      <c r="Q223" s="586">
        <v>0</v>
      </c>
      <c r="R223" s="586">
        <v>0</v>
      </c>
      <c r="S223" s="586">
        <v>0</v>
      </c>
      <c r="T223" s="586">
        <v>0</v>
      </c>
      <c r="U223" s="586">
        <v>0</v>
      </c>
      <c r="V223" s="586">
        <v>0</v>
      </c>
      <c r="W223" s="586">
        <v>0</v>
      </c>
      <c r="X223" s="586">
        <v>0</v>
      </c>
      <c r="Y223" s="586">
        <v>0</v>
      </c>
      <c r="Z223" s="586">
        <v>0</v>
      </c>
      <c r="AA223" s="586">
        <v>0</v>
      </c>
      <c r="AB223" s="586">
        <v>0</v>
      </c>
      <c r="AC223" s="586">
        <v>0</v>
      </c>
      <c r="AD223" s="586">
        <v>0</v>
      </c>
      <c r="AE223" s="586">
        <v>0</v>
      </c>
      <c r="AF223" s="586">
        <v>0</v>
      </c>
      <c r="AG223" s="586">
        <v>0</v>
      </c>
      <c r="AH223" s="586">
        <v>0</v>
      </c>
      <c r="AI223" s="586">
        <v>0</v>
      </c>
      <c r="AJ223" s="586">
        <v>0</v>
      </c>
      <c r="AK223" s="586">
        <v>0</v>
      </c>
      <c r="AL223" s="586">
        <v>0</v>
      </c>
      <c r="AM223" s="586">
        <v>0</v>
      </c>
      <c r="AN223" s="586">
        <v>0</v>
      </c>
      <c r="AO223" s="586">
        <v>35920</v>
      </c>
      <c r="AP223" s="586">
        <v>1599</v>
      </c>
      <c r="AQ223" s="586">
        <v>0</v>
      </c>
      <c r="AR223" s="586">
        <v>650</v>
      </c>
      <c r="AS223" s="586">
        <v>0</v>
      </c>
      <c r="AT223" s="586">
        <v>0</v>
      </c>
      <c r="AU223" s="586">
        <v>190</v>
      </c>
      <c r="AV223" s="586">
        <v>0</v>
      </c>
      <c r="AW223" s="586">
        <v>0</v>
      </c>
      <c r="AX223" s="586">
        <v>320</v>
      </c>
      <c r="AY223" s="586">
        <v>0</v>
      </c>
      <c r="AZ223" s="586">
        <v>0</v>
      </c>
      <c r="BA223" s="586">
        <v>0</v>
      </c>
      <c r="BB223" s="586">
        <v>0</v>
      </c>
      <c r="BC223" s="586">
        <v>0</v>
      </c>
      <c r="BD223" s="586">
        <v>0</v>
      </c>
      <c r="BE223" s="586">
        <v>0</v>
      </c>
      <c r="BF223" s="586">
        <v>0</v>
      </c>
      <c r="BG223" s="586">
        <v>345</v>
      </c>
      <c r="BH223" s="586">
        <v>0</v>
      </c>
      <c r="BI223" s="586">
        <v>0</v>
      </c>
      <c r="BJ223" s="586">
        <v>0</v>
      </c>
      <c r="BK223" s="586">
        <v>0</v>
      </c>
      <c r="BL223" s="586">
        <v>0</v>
      </c>
      <c r="BM223" s="586">
        <v>0</v>
      </c>
      <c r="BN223" s="586">
        <v>0</v>
      </c>
      <c r="BO223" s="586">
        <v>0</v>
      </c>
      <c r="BP223" s="586">
        <v>254</v>
      </c>
      <c r="BQ223" s="586">
        <v>0</v>
      </c>
      <c r="BR223" s="586">
        <v>0</v>
      </c>
      <c r="BS223" s="586">
        <v>0</v>
      </c>
      <c r="BT223" s="586">
        <v>0</v>
      </c>
      <c r="BU223" s="586">
        <v>0</v>
      </c>
      <c r="BV223" s="586">
        <v>0</v>
      </c>
      <c r="BW223" s="586">
        <v>0</v>
      </c>
      <c r="BX223" s="586">
        <v>0</v>
      </c>
      <c r="BY223" s="586">
        <v>0</v>
      </c>
      <c r="BZ223" s="586">
        <v>0</v>
      </c>
      <c r="CA223" s="586">
        <v>0</v>
      </c>
      <c r="CB223" s="586">
        <v>0</v>
      </c>
      <c r="CC223" s="586">
        <v>0</v>
      </c>
      <c r="CD223" s="586">
        <v>0</v>
      </c>
      <c r="CE223" s="586">
        <v>70</v>
      </c>
      <c r="CF223" s="586">
        <v>0</v>
      </c>
      <c r="CG223" s="586">
        <v>0</v>
      </c>
      <c r="CH223" s="586">
        <v>0</v>
      </c>
      <c r="CI223" s="586">
        <v>0</v>
      </c>
      <c r="CJ223" s="586">
        <v>0</v>
      </c>
      <c r="CK223" s="586">
        <v>0</v>
      </c>
      <c r="CL223" s="586">
        <v>0</v>
      </c>
      <c r="CM223" s="586">
        <v>0</v>
      </c>
      <c r="CN223" s="586">
        <v>606</v>
      </c>
      <c r="CO223" s="586">
        <v>0</v>
      </c>
      <c r="CP223" s="586">
        <v>0</v>
      </c>
      <c r="CQ223" s="586">
        <v>0</v>
      </c>
      <c r="CR223" s="586">
        <v>0</v>
      </c>
      <c r="CS223" s="586">
        <v>0</v>
      </c>
      <c r="CT223" s="586">
        <v>52</v>
      </c>
      <c r="CU223" s="586">
        <v>0</v>
      </c>
      <c r="CV223" s="586">
        <v>0</v>
      </c>
      <c r="CW223" s="586">
        <v>250</v>
      </c>
      <c r="CX223" s="586">
        <v>0</v>
      </c>
      <c r="CY223" s="586">
        <v>0</v>
      </c>
      <c r="CZ223" s="586">
        <v>660</v>
      </c>
      <c r="DA223" s="586">
        <v>0</v>
      </c>
      <c r="DB223" s="586">
        <v>0</v>
      </c>
      <c r="DC223" s="586">
        <v>0</v>
      </c>
      <c r="DD223" s="586">
        <v>0</v>
      </c>
      <c r="DE223" s="586">
        <v>0</v>
      </c>
      <c r="DF223" s="586">
        <v>0</v>
      </c>
      <c r="DG223" s="586">
        <v>0</v>
      </c>
      <c r="DH223" s="586">
        <v>0</v>
      </c>
      <c r="DI223" s="586">
        <v>130</v>
      </c>
      <c r="DJ223" s="586">
        <v>0</v>
      </c>
      <c r="DK223" s="586">
        <v>0</v>
      </c>
      <c r="DL223" s="586">
        <v>7509</v>
      </c>
      <c r="DM223" s="586">
        <v>0</v>
      </c>
      <c r="DN223" s="586">
        <v>0</v>
      </c>
      <c r="DO223" s="586">
        <v>0</v>
      </c>
      <c r="DP223" s="586">
        <v>0</v>
      </c>
      <c r="DQ223" s="586">
        <v>0</v>
      </c>
      <c r="DR223" s="587">
        <v>12821</v>
      </c>
      <c r="DS223" s="587">
        <v>5396</v>
      </c>
      <c r="DT223" s="587">
        <v>9036</v>
      </c>
      <c r="DU223" s="587">
        <v>21302</v>
      </c>
      <c r="DV223" s="587">
        <v>2975</v>
      </c>
      <c r="DW223" s="587">
        <v>-7496</v>
      </c>
      <c r="DX223" s="587">
        <v>0</v>
      </c>
      <c r="DY223" s="587">
        <v>-400</v>
      </c>
      <c r="DZ223" s="587"/>
      <c r="EA223" s="587"/>
      <c r="EB223" s="587"/>
      <c r="EC223" s="587"/>
      <c r="ED223" s="587"/>
      <c r="EE223" s="587"/>
      <c r="EF223" s="587"/>
      <c r="EG223" s="587"/>
      <c r="EH223" s="587"/>
      <c r="EI223" s="587"/>
    </row>
    <row r="224" spans="1:139">
      <c r="A224" s="583" t="s">
        <v>3059</v>
      </c>
      <c r="B224" s="586">
        <v>0</v>
      </c>
      <c r="C224" s="586">
        <v>0</v>
      </c>
      <c r="D224" s="586">
        <v>0</v>
      </c>
      <c r="E224" s="586">
        <v>0</v>
      </c>
      <c r="F224" s="586">
        <v>0</v>
      </c>
      <c r="G224" s="586">
        <v>0</v>
      </c>
      <c r="H224" s="586">
        <v>0</v>
      </c>
      <c r="I224" s="586">
        <v>0</v>
      </c>
      <c r="J224" s="586">
        <v>0</v>
      </c>
      <c r="K224" s="586">
        <v>0</v>
      </c>
      <c r="L224" s="586">
        <v>0</v>
      </c>
      <c r="M224" s="586">
        <v>0</v>
      </c>
      <c r="N224" s="586">
        <v>0</v>
      </c>
      <c r="O224" s="586">
        <v>0</v>
      </c>
      <c r="P224" s="586">
        <v>0</v>
      </c>
      <c r="Q224" s="586">
        <v>410</v>
      </c>
      <c r="R224" s="586">
        <v>0</v>
      </c>
      <c r="S224" s="586">
        <v>0</v>
      </c>
      <c r="T224" s="586">
        <v>0</v>
      </c>
      <c r="U224" s="586">
        <v>0</v>
      </c>
      <c r="V224" s="586">
        <v>0</v>
      </c>
      <c r="W224" s="586">
        <v>0</v>
      </c>
      <c r="X224" s="586">
        <v>0</v>
      </c>
      <c r="Y224" s="586">
        <v>0</v>
      </c>
      <c r="Z224" s="586">
        <v>0</v>
      </c>
      <c r="AA224" s="586">
        <v>0</v>
      </c>
      <c r="AB224" s="586">
        <v>0</v>
      </c>
      <c r="AC224" s="586">
        <v>0</v>
      </c>
      <c r="AD224" s="586">
        <v>0</v>
      </c>
      <c r="AE224" s="586">
        <v>0</v>
      </c>
      <c r="AF224" s="586">
        <v>0</v>
      </c>
      <c r="AG224" s="586">
        <v>0</v>
      </c>
      <c r="AH224" s="586">
        <v>0</v>
      </c>
      <c r="AI224" s="586">
        <v>0</v>
      </c>
      <c r="AJ224" s="586">
        <v>0</v>
      </c>
      <c r="AK224" s="586">
        <v>0</v>
      </c>
      <c r="AL224" s="586">
        <v>0</v>
      </c>
      <c r="AM224" s="586">
        <v>0</v>
      </c>
      <c r="AN224" s="586">
        <v>0</v>
      </c>
      <c r="AO224" s="586">
        <v>64022.243419999999</v>
      </c>
      <c r="AP224" s="586">
        <v>592</v>
      </c>
      <c r="AQ224" s="586">
        <v>12435</v>
      </c>
      <c r="AR224" s="586">
        <v>69</v>
      </c>
      <c r="AS224" s="586">
        <v>0</v>
      </c>
      <c r="AT224" s="586">
        <v>0</v>
      </c>
      <c r="AU224" s="586">
        <v>55</v>
      </c>
      <c r="AV224" s="586">
        <v>1000</v>
      </c>
      <c r="AW224" s="586">
        <v>0</v>
      </c>
      <c r="AX224" s="586">
        <v>75</v>
      </c>
      <c r="AY224" s="586">
        <v>0</v>
      </c>
      <c r="AZ224" s="586">
        <v>0</v>
      </c>
      <c r="BA224" s="586">
        <v>0</v>
      </c>
      <c r="BB224" s="586">
        <v>0</v>
      </c>
      <c r="BC224" s="586">
        <v>0</v>
      </c>
      <c r="BD224" s="586">
        <v>0</v>
      </c>
      <c r="BE224" s="586">
        <v>0</v>
      </c>
      <c r="BF224" s="586">
        <v>0</v>
      </c>
      <c r="BG224" s="586">
        <v>30</v>
      </c>
      <c r="BH224" s="586">
        <v>0</v>
      </c>
      <c r="BI224" s="586">
        <v>0</v>
      </c>
      <c r="BJ224" s="586">
        <v>0</v>
      </c>
      <c r="BK224" s="586">
        <v>0</v>
      </c>
      <c r="BL224" s="586">
        <v>0</v>
      </c>
      <c r="BM224" s="586">
        <v>0</v>
      </c>
      <c r="BN224" s="586">
        <v>0</v>
      </c>
      <c r="BO224" s="586">
        <v>0</v>
      </c>
      <c r="BP224" s="586">
        <v>0</v>
      </c>
      <c r="BQ224" s="586">
        <v>0</v>
      </c>
      <c r="BR224" s="586">
        <v>0</v>
      </c>
      <c r="BS224" s="586">
        <v>0</v>
      </c>
      <c r="BT224" s="586">
        <v>0</v>
      </c>
      <c r="BU224" s="586">
        <v>0</v>
      </c>
      <c r="BV224" s="586">
        <v>0</v>
      </c>
      <c r="BW224" s="586">
        <v>0</v>
      </c>
      <c r="BX224" s="586">
        <v>0</v>
      </c>
      <c r="BY224" s="586">
        <v>0</v>
      </c>
      <c r="BZ224" s="586">
        <v>0</v>
      </c>
      <c r="CA224" s="586">
        <v>0</v>
      </c>
      <c r="CB224" s="586">
        <v>10</v>
      </c>
      <c r="CC224" s="586">
        <v>0</v>
      </c>
      <c r="CD224" s="586">
        <v>0</v>
      </c>
      <c r="CE224" s="586">
        <v>48</v>
      </c>
      <c r="CF224" s="586">
        <v>0</v>
      </c>
      <c r="CG224" s="586">
        <v>0</v>
      </c>
      <c r="CH224" s="586">
        <v>0</v>
      </c>
      <c r="CI224" s="586">
        <v>0</v>
      </c>
      <c r="CJ224" s="586">
        <v>0</v>
      </c>
      <c r="CK224" s="586">
        <v>0</v>
      </c>
      <c r="CL224" s="586">
        <v>0</v>
      </c>
      <c r="CM224" s="586">
        <v>0</v>
      </c>
      <c r="CN224" s="586">
        <v>0</v>
      </c>
      <c r="CO224" s="586">
        <v>0</v>
      </c>
      <c r="CP224" s="586">
        <v>0</v>
      </c>
      <c r="CQ224" s="586">
        <v>0</v>
      </c>
      <c r="CR224" s="586">
        <v>0</v>
      </c>
      <c r="CS224" s="586">
        <v>0</v>
      </c>
      <c r="CT224" s="586">
        <v>0</v>
      </c>
      <c r="CU224" s="586">
        <v>0</v>
      </c>
      <c r="CV224" s="586">
        <v>0</v>
      </c>
      <c r="CW224" s="586">
        <v>125</v>
      </c>
      <c r="CX224" s="586">
        <v>0</v>
      </c>
      <c r="CY224" s="586">
        <v>0</v>
      </c>
      <c r="CZ224" s="586">
        <v>0</v>
      </c>
      <c r="DA224" s="586">
        <v>0</v>
      </c>
      <c r="DB224" s="586">
        <v>0</v>
      </c>
      <c r="DC224" s="586">
        <v>0</v>
      </c>
      <c r="DD224" s="586">
        <v>0</v>
      </c>
      <c r="DE224" s="586">
        <v>0</v>
      </c>
      <c r="DF224" s="586">
        <v>0</v>
      </c>
      <c r="DG224" s="586">
        <v>0</v>
      </c>
      <c r="DH224" s="586">
        <v>0</v>
      </c>
      <c r="DI224" s="586">
        <v>1093</v>
      </c>
      <c r="DJ224" s="586">
        <v>0</v>
      </c>
      <c r="DK224" s="586">
        <v>0</v>
      </c>
      <c r="DL224" s="586">
        <v>535</v>
      </c>
      <c r="DM224" s="586">
        <v>0</v>
      </c>
      <c r="DN224" s="586">
        <v>0</v>
      </c>
      <c r="DO224" s="586">
        <v>0</v>
      </c>
      <c r="DP224" s="586">
        <v>0</v>
      </c>
      <c r="DQ224" s="586">
        <v>0</v>
      </c>
      <c r="DR224" s="587">
        <v>5132</v>
      </c>
      <c r="DS224" s="587">
        <v>6004</v>
      </c>
      <c r="DT224" s="587">
        <v>21842</v>
      </c>
      <c r="DU224" s="587">
        <v>35086</v>
      </c>
      <c r="DV224" s="587">
        <v>35086</v>
      </c>
      <c r="DW224" s="587">
        <v>14825</v>
      </c>
      <c r="DX224" s="587">
        <v>-18</v>
      </c>
      <c r="DY224" s="587">
        <v>0</v>
      </c>
      <c r="DZ224" s="587"/>
      <c r="EA224" s="587"/>
      <c r="EB224" s="587"/>
      <c r="EC224" s="587"/>
      <c r="ED224" s="587"/>
      <c r="EE224" s="587"/>
      <c r="EF224" s="587"/>
      <c r="EG224" s="587"/>
      <c r="EH224" s="587"/>
      <c r="EI224" s="587"/>
    </row>
    <row r="225" spans="1:139">
      <c r="A225" s="583" t="s">
        <v>2255</v>
      </c>
      <c r="B225" s="586">
        <v>0</v>
      </c>
      <c r="C225" s="586">
        <v>0</v>
      </c>
      <c r="D225" s="586">
        <v>0</v>
      </c>
      <c r="E225" s="586">
        <v>0</v>
      </c>
      <c r="F225" s="586">
        <v>0</v>
      </c>
      <c r="G225" s="586">
        <v>0</v>
      </c>
      <c r="H225" s="586">
        <v>0</v>
      </c>
      <c r="I225" s="586">
        <v>0</v>
      </c>
      <c r="J225" s="586">
        <v>0</v>
      </c>
      <c r="K225" s="586">
        <v>0</v>
      </c>
      <c r="L225" s="586">
        <v>0</v>
      </c>
      <c r="M225" s="586">
        <v>0</v>
      </c>
      <c r="N225" s="586">
        <v>0</v>
      </c>
      <c r="O225" s="586">
        <v>0</v>
      </c>
      <c r="P225" s="586">
        <v>0</v>
      </c>
      <c r="Q225" s="586">
        <v>0</v>
      </c>
      <c r="R225" s="586">
        <v>0</v>
      </c>
      <c r="S225" s="586">
        <v>0</v>
      </c>
      <c r="T225" s="586">
        <v>0</v>
      </c>
      <c r="U225" s="586">
        <v>0</v>
      </c>
      <c r="V225" s="586">
        <v>0</v>
      </c>
      <c r="W225" s="586">
        <v>0</v>
      </c>
      <c r="X225" s="586">
        <v>0</v>
      </c>
      <c r="Y225" s="586">
        <v>0</v>
      </c>
      <c r="Z225" s="586">
        <v>0</v>
      </c>
      <c r="AA225" s="586">
        <v>0</v>
      </c>
      <c r="AB225" s="586">
        <v>0</v>
      </c>
      <c r="AC225" s="586">
        <v>0</v>
      </c>
      <c r="AD225" s="586">
        <v>0</v>
      </c>
      <c r="AE225" s="586">
        <v>0</v>
      </c>
      <c r="AF225" s="586">
        <v>0</v>
      </c>
      <c r="AG225" s="586">
        <v>0</v>
      </c>
      <c r="AH225" s="586">
        <v>0</v>
      </c>
      <c r="AI225" s="586">
        <v>0</v>
      </c>
      <c r="AJ225" s="586">
        <v>0</v>
      </c>
      <c r="AK225" s="586">
        <v>0</v>
      </c>
      <c r="AL225" s="586">
        <v>0</v>
      </c>
      <c r="AM225" s="586">
        <v>0</v>
      </c>
      <c r="AN225" s="586">
        <v>0</v>
      </c>
      <c r="AO225" s="586">
        <v>0</v>
      </c>
      <c r="AP225" s="586">
        <v>0</v>
      </c>
      <c r="AQ225" s="586">
        <v>0</v>
      </c>
      <c r="AR225" s="586">
        <v>0</v>
      </c>
      <c r="AS225" s="586">
        <v>0</v>
      </c>
      <c r="AT225" s="586">
        <v>0</v>
      </c>
      <c r="AU225" s="586">
        <v>30</v>
      </c>
      <c r="AV225" s="586">
        <v>0</v>
      </c>
      <c r="AW225" s="586">
        <v>0</v>
      </c>
      <c r="AX225" s="586">
        <v>0</v>
      </c>
      <c r="AY225" s="586">
        <v>0</v>
      </c>
      <c r="AZ225" s="586">
        <v>0</v>
      </c>
      <c r="BA225" s="586">
        <v>0</v>
      </c>
      <c r="BB225" s="586">
        <v>0</v>
      </c>
      <c r="BC225" s="586">
        <v>0</v>
      </c>
      <c r="BD225" s="586">
        <v>0</v>
      </c>
      <c r="BE225" s="586">
        <v>0</v>
      </c>
      <c r="BF225" s="586">
        <v>0</v>
      </c>
      <c r="BG225" s="586">
        <v>0</v>
      </c>
      <c r="BH225" s="586">
        <v>0</v>
      </c>
      <c r="BI225" s="586">
        <v>0</v>
      </c>
      <c r="BJ225" s="586">
        <v>0</v>
      </c>
      <c r="BK225" s="586">
        <v>0</v>
      </c>
      <c r="BL225" s="586">
        <v>0</v>
      </c>
      <c r="BM225" s="586">
        <v>0</v>
      </c>
      <c r="BN225" s="586">
        <v>0</v>
      </c>
      <c r="BO225" s="586">
        <v>0</v>
      </c>
      <c r="BP225" s="586">
        <v>0</v>
      </c>
      <c r="BQ225" s="586">
        <v>0</v>
      </c>
      <c r="BR225" s="586">
        <v>0</v>
      </c>
      <c r="BS225" s="586">
        <v>0</v>
      </c>
      <c r="BT225" s="586">
        <v>0</v>
      </c>
      <c r="BU225" s="586">
        <v>0</v>
      </c>
      <c r="BV225" s="586">
        <v>0</v>
      </c>
      <c r="BW225" s="586">
        <v>0</v>
      </c>
      <c r="BX225" s="586">
        <v>0</v>
      </c>
      <c r="BY225" s="586">
        <v>0</v>
      </c>
      <c r="BZ225" s="586">
        <v>0</v>
      </c>
      <c r="CA225" s="586">
        <v>0</v>
      </c>
      <c r="CB225" s="586">
        <v>0</v>
      </c>
      <c r="CC225" s="586">
        <v>0</v>
      </c>
      <c r="CD225" s="586">
        <v>0</v>
      </c>
      <c r="CE225" s="586">
        <v>2480</v>
      </c>
      <c r="CF225" s="586">
        <v>0</v>
      </c>
      <c r="CG225" s="586">
        <v>1400</v>
      </c>
      <c r="CH225" s="586">
        <v>5925</v>
      </c>
      <c r="CI225" s="586">
        <v>0</v>
      </c>
      <c r="CJ225" s="586">
        <v>0</v>
      </c>
      <c r="CK225" s="586">
        <v>205</v>
      </c>
      <c r="CL225" s="586">
        <v>0</v>
      </c>
      <c r="CM225" s="586">
        <v>0</v>
      </c>
      <c r="CN225" s="586">
        <v>0</v>
      </c>
      <c r="CO225" s="586">
        <v>0</v>
      </c>
      <c r="CP225" s="586">
        <v>0</v>
      </c>
      <c r="CQ225" s="586">
        <v>0</v>
      </c>
      <c r="CR225" s="586">
        <v>0</v>
      </c>
      <c r="CS225" s="586">
        <v>0</v>
      </c>
      <c r="CT225" s="586">
        <v>0</v>
      </c>
      <c r="CU225" s="586">
        <v>0</v>
      </c>
      <c r="CV225" s="586">
        <v>0</v>
      </c>
      <c r="CW225" s="586">
        <v>0</v>
      </c>
      <c r="CX225" s="586">
        <v>0</v>
      </c>
      <c r="CY225" s="586">
        <v>0</v>
      </c>
      <c r="CZ225" s="586">
        <v>0</v>
      </c>
      <c r="DA225" s="586">
        <v>0</v>
      </c>
      <c r="DB225" s="586">
        <v>0</v>
      </c>
      <c r="DC225" s="586">
        <v>0</v>
      </c>
      <c r="DD225" s="586">
        <v>0</v>
      </c>
      <c r="DE225" s="586">
        <v>0</v>
      </c>
      <c r="DF225" s="586">
        <v>0</v>
      </c>
      <c r="DG225" s="586">
        <v>0</v>
      </c>
      <c r="DH225" s="586">
        <v>0</v>
      </c>
      <c r="DI225" s="586">
        <v>1905</v>
      </c>
      <c r="DJ225" s="586">
        <v>0</v>
      </c>
      <c r="DK225" s="586">
        <v>0</v>
      </c>
      <c r="DL225" s="586">
        <v>0</v>
      </c>
      <c r="DM225" s="586">
        <v>0</v>
      </c>
      <c r="DN225" s="586">
        <v>0</v>
      </c>
      <c r="DO225" s="586">
        <v>0</v>
      </c>
      <c r="DP225" s="586">
        <v>0</v>
      </c>
      <c r="DQ225" s="586">
        <v>0</v>
      </c>
      <c r="DR225" s="587">
        <v>1247</v>
      </c>
      <c r="DS225" s="587">
        <v>1400</v>
      </c>
      <c r="DT225" s="587">
        <v>0</v>
      </c>
      <c r="DU225" s="587">
        <v>7898</v>
      </c>
      <c r="DV225" s="587">
        <v>6264</v>
      </c>
      <c r="DW225" s="587">
        <v>5500</v>
      </c>
      <c r="DX225" s="587">
        <v>0</v>
      </c>
      <c r="DY225" s="587">
        <v>-14195</v>
      </c>
      <c r="DZ225" s="587"/>
      <c r="EA225" s="587"/>
      <c r="EB225" s="587"/>
      <c r="EC225" s="587"/>
      <c r="ED225" s="587"/>
      <c r="EE225" s="587"/>
      <c r="EF225" s="587"/>
      <c r="EG225" s="587"/>
      <c r="EH225" s="587"/>
      <c r="EI225" s="587"/>
    </row>
    <row r="226" spans="1:139">
      <c r="A226" s="583" t="s">
        <v>2909</v>
      </c>
      <c r="B226" s="586">
        <v>0</v>
      </c>
      <c r="C226" s="586">
        <v>0</v>
      </c>
      <c r="D226" s="586">
        <v>0</v>
      </c>
      <c r="E226" s="586">
        <v>0</v>
      </c>
      <c r="F226" s="586">
        <v>0</v>
      </c>
      <c r="G226" s="586">
        <v>0</v>
      </c>
      <c r="H226" s="586">
        <v>0</v>
      </c>
      <c r="I226" s="586">
        <v>0</v>
      </c>
      <c r="J226" s="586">
        <v>0</v>
      </c>
      <c r="K226" s="586">
        <v>0</v>
      </c>
      <c r="L226" s="586">
        <v>0</v>
      </c>
      <c r="M226" s="586">
        <v>0</v>
      </c>
      <c r="N226" s="586">
        <v>206</v>
      </c>
      <c r="O226" s="586">
        <v>0</v>
      </c>
      <c r="P226" s="586">
        <v>206</v>
      </c>
      <c r="Q226" s="586">
        <v>455</v>
      </c>
      <c r="R226" s="586">
        <v>0</v>
      </c>
      <c r="S226" s="586">
        <v>455</v>
      </c>
      <c r="T226" s="586">
        <v>0</v>
      </c>
      <c r="U226" s="586">
        <v>0</v>
      </c>
      <c r="V226" s="586">
        <v>0</v>
      </c>
      <c r="W226" s="586">
        <v>0</v>
      </c>
      <c r="X226" s="586">
        <v>0</v>
      </c>
      <c r="Y226" s="586">
        <v>0</v>
      </c>
      <c r="Z226" s="586">
        <v>0</v>
      </c>
      <c r="AA226" s="586">
        <v>0</v>
      </c>
      <c r="AB226" s="586">
        <v>0</v>
      </c>
      <c r="AC226" s="586">
        <v>0</v>
      </c>
      <c r="AD226" s="586">
        <v>0</v>
      </c>
      <c r="AE226" s="586">
        <v>0</v>
      </c>
      <c r="AF226" s="586">
        <v>0</v>
      </c>
      <c r="AG226" s="586">
        <v>0</v>
      </c>
      <c r="AH226" s="586">
        <v>0</v>
      </c>
      <c r="AI226" s="586">
        <v>0</v>
      </c>
      <c r="AJ226" s="586">
        <v>0</v>
      </c>
      <c r="AK226" s="586">
        <v>0</v>
      </c>
      <c r="AL226" s="586">
        <v>0</v>
      </c>
      <c r="AM226" s="586">
        <v>0</v>
      </c>
      <c r="AN226" s="586">
        <v>0</v>
      </c>
      <c r="AO226" s="586">
        <v>72352</v>
      </c>
      <c r="AP226" s="586">
        <v>0</v>
      </c>
      <c r="AQ226" s="586">
        <v>13577</v>
      </c>
      <c r="AR226" s="586">
        <v>1400</v>
      </c>
      <c r="AS226" s="586">
        <v>0</v>
      </c>
      <c r="AT226" s="586">
        <v>0</v>
      </c>
      <c r="AU226" s="586">
        <v>6890</v>
      </c>
      <c r="AV226" s="586">
        <v>0</v>
      </c>
      <c r="AW226" s="586">
        <v>75</v>
      </c>
      <c r="AX226" s="586">
        <v>4143</v>
      </c>
      <c r="AY226" s="586">
        <v>0</v>
      </c>
      <c r="AZ226" s="586">
        <v>165</v>
      </c>
      <c r="BA226" s="586">
        <v>0</v>
      </c>
      <c r="BB226" s="586">
        <v>0</v>
      </c>
      <c r="BC226" s="586">
        <v>0</v>
      </c>
      <c r="BD226" s="586">
        <v>0</v>
      </c>
      <c r="BE226" s="586">
        <v>0</v>
      </c>
      <c r="BF226" s="586">
        <v>0</v>
      </c>
      <c r="BG226" s="586">
        <v>0</v>
      </c>
      <c r="BH226" s="586">
        <v>0</v>
      </c>
      <c r="BI226" s="586">
        <v>0</v>
      </c>
      <c r="BJ226" s="586">
        <v>0</v>
      </c>
      <c r="BK226" s="586">
        <v>0</v>
      </c>
      <c r="BL226" s="586">
        <v>0</v>
      </c>
      <c r="BM226" s="586">
        <v>170</v>
      </c>
      <c r="BN226" s="586">
        <v>0</v>
      </c>
      <c r="BO226" s="586">
        <v>159</v>
      </c>
      <c r="BP226" s="586">
        <v>0</v>
      </c>
      <c r="BQ226" s="586">
        <v>0</v>
      </c>
      <c r="BR226" s="586">
        <v>0</v>
      </c>
      <c r="BS226" s="586">
        <v>0</v>
      </c>
      <c r="BT226" s="586">
        <v>0</v>
      </c>
      <c r="BU226" s="586">
        <v>0</v>
      </c>
      <c r="BV226" s="586">
        <v>0</v>
      </c>
      <c r="BW226" s="586">
        <v>0</v>
      </c>
      <c r="BX226" s="586">
        <v>0</v>
      </c>
      <c r="BY226" s="586">
        <v>0</v>
      </c>
      <c r="BZ226" s="586">
        <v>0</v>
      </c>
      <c r="CA226" s="586">
        <v>0</v>
      </c>
      <c r="CB226" s="586">
        <v>0</v>
      </c>
      <c r="CC226" s="586">
        <v>0</v>
      </c>
      <c r="CD226" s="586">
        <v>0</v>
      </c>
      <c r="CE226" s="586">
        <v>1127</v>
      </c>
      <c r="CF226" s="586">
        <v>0</v>
      </c>
      <c r="CG226" s="586">
        <v>854</v>
      </c>
      <c r="CH226" s="586">
        <v>405</v>
      </c>
      <c r="CI226" s="586">
        <v>0</v>
      </c>
      <c r="CJ226" s="586">
        <v>392</v>
      </c>
      <c r="CK226" s="586">
        <v>160</v>
      </c>
      <c r="CL226" s="586">
        <v>0</v>
      </c>
      <c r="CM226" s="586">
        <v>160</v>
      </c>
      <c r="CN226" s="586">
        <v>0</v>
      </c>
      <c r="CO226" s="586">
        <v>0</v>
      </c>
      <c r="CP226" s="586">
        <v>0</v>
      </c>
      <c r="CQ226" s="586">
        <v>0</v>
      </c>
      <c r="CR226" s="586">
        <v>0</v>
      </c>
      <c r="CS226" s="586">
        <v>0</v>
      </c>
      <c r="CT226" s="586">
        <v>98</v>
      </c>
      <c r="CU226" s="586">
        <v>0</v>
      </c>
      <c r="CV226" s="586">
        <v>0</v>
      </c>
      <c r="CW226" s="586">
        <v>6170</v>
      </c>
      <c r="CX226" s="586">
        <v>0</v>
      </c>
      <c r="CY226" s="586">
        <v>0</v>
      </c>
      <c r="CZ226" s="586">
        <v>303</v>
      </c>
      <c r="DA226" s="586">
        <v>0</v>
      </c>
      <c r="DB226" s="586">
        <v>303</v>
      </c>
      <c r="DC226" s="586">
        <v>0</v>
      </c>
      <c r="DD226" s="586">
        <v>0</v>
      </c>
      <c r="DE226" s="586">
        <v>0</v>
      </c>
      <c r="DF226" s="586">
        <v>0</v>
      </c>
      <c r="DG226" s="586">
        <v>0</v>
      </c>
      <c r="DH226" s="586">
        <v>0</v>
      </c>
      <c r="DI226" s="586">
        <v>0</v>
      </c>
      <c r="DJ226" s="586">
        <v>0</v>
      </c>
      <c r="DK226" s="586">
        <v>0</v>
      </c>
      <c r="DL226" s="586">
        <v>9341</v>
      </c>
      <c r="DM226" s="586">
        <v>0</v>
      </c>
      <c r="DN226" s="586">
        <v>302</v>
      </c>
      <c r="DO226" s="586">
        <v>0</v>
      </c>
      <c r="DP226" s="586">
        <v>0</v>
      </c>
      <c r="DQ226" s="586">
        <v>0</v>
      </c>
      <c r="DR226" s="587">
        <v>39464</v>
      </c>
      <c r="DS226" s="587">
        <v>16648</v>
      </c>
      <c r="DT226" s="587">
        <v>14324</v>
      </c>
      <c r="DU226" s="587">
        <v>32784</v>
      </c>
      <c r="DV226" s="587">
        <v>20983</v>
      </c>
      <c r="DW226" s="587">
        <v>34425</v>
      </c>
      <c r="DX226" s="587">
        <v>0</v>
      </c>
      <c r="DY226" s="587">
        <v>-1919</v>
      </c>
      <c r="DZ226" s="587"/>
      <c r="EA226" s="587"/>
      <c r="EB226" s="587"/>
      <c r="EC226" s="587"/>
      <c r="ED226" s="587"/>
      <c r="EE226" s="587"/>
      <c r="EF226" s="587"/>
      <c r="EG226" s="587"/>
      <c r="EH226" s="587"/>
      <c r="EI226" s="587"/>
    </row>
    <row r="227" spans="1:139">
      <c r="A227" s="583" t="s">
        <v>2274</v>
      </c>
      <c r="B227" s="586">
        <v>0</v>
      </c>
      <c r="C227" s="586">
        <v>0</v>
      </c>
      <c r="D227" s="586">
        <v>0</v>
      </c>
      <c r="E227" s="586">
        <v>0</v>
      </c>
      <c r="F227" s="586">
        <v>0</v>
      </c>
      <c r="G227" s="586">
        <v>0</v>
      </c>
      <c r="H227" s="586">
        <v>0</v>
      </c>
      <c r="I227" s="586">
        <v>0</v>
      </c>
      <c r="J227" s="586">
        <v>0</v>
      </c>
      <c r="K227" s="586">
        <v>0</v>
      </c>
      <c r="L227" s="586">
        <v>0</v>
      </c>
      <c r="M227" s="586">
        <v>0</v>
      </c>
      <c r="N227" s="586">
        <v>60</v>
      </c>
      <c r="O227" s="586">
        <v>0</v>
      </c>
      <c r="P227" s="586">
        <v>0</v>
      </c>
      <c r="Q227" s="586">
        <v>750</v>
      </c>
      <c r="R227" s="586">
        <v>0</v>
      </c>
      <c r="S227" s="586">
        <v>0</v>
      </c>
      <c r="T227" s="586">
        <v>0</v>
      </c>
      <c r="U227" s="586">
        <v>0</v>
      </c>
      <c r="V227" s="586">
        <v>0</v>
      </c>
      <c r="W227" s="586">
        <v>0</v>
      </c>
      <c r="X227" s="586">
        <v>0</v>
      </c>
      <c r="Y227" s="586">
        <v>0</v>
      </c>
      <c r="Z227" s="586">
        <v>0</v>
      </c>
      <c r="AA227" s="586">
        <v>0</v>
      </c>
      <c r="AB227" s="586">
        <v>0</v>
      </c>
      <c r="AC227" s="586">
        <v>374</v>
      </c>
      <c r="AD227" s="586">
        <v>0</v>
      </c>
      <c r="AE227" s="586">
        <v>0</v>
      </c>
      <c r="AF227" s="586">
        <v>0</v>
      </c>
      <c r="AG227" s="586">
        <v>0</v>
      </c>
      <c r="AH227" s="586">
        <v>0</v>
      </c>
      <c r="AI227" s="586">
        <v>0</v>
      </c>
      <c r="AJ227" s="586">
        <v>0</v>
      </c>
      <c r="AK227" s="586">
        <v>0</v>
      </c>
      <c r="AL227" s="586">
        <v>0</v>
      </c>
      <c r="AM227" s="586">
        <v>0</v>
      </c>
      <c r="AN227" s="586">
        <v>0</v>
      </c>
      <c r="AO227" s="586">
        <v>39290</v>
      </c>
      <c r="AP227" s="586">
        <v>3021</v>
      </c>
      <c r="AQ227" s="586">
        <v>0</v>
      </c>
      <c r="AR227" s="586">
        <v>0</v>
      </c>
      <c r="AS227" s="586">
        <v>0</v>
      </c>
      <c r="AT227" s="586">
        <v>0</v>
      </c>
      <c r="AU227" s="586">
        <v>16601</v>
      </c>
      <c r="AV227" s="586">
        <v>0</v>
      </c>
      <c r="AW227" s="586">
        <v>0</v>
      </c>
      <c r="AX227" s="586">
        <v>0</v>
      </c>
      <c r="AY227" s="586">
        <v>0</v>
      </c>
      <c r="AZ227" s="586">
        <v>0</v>
      </c>
      <c r="BA227" s="586">
        <v>22645</v>
      </c>
      <c r="BB227" s="586">
        <v>0</v>
      </c>
      <c r="BC227" s="586">
        <v>0</v>
      </c>
      <c r="BD227" s="586">
        <v>0</v>
      </c>
      <c r="BE227" s="586">
        <v>0</v>
      </c>
      <c r="BF227" s="586">
        <v>0</v>
      </c>
      <c r="BG227" s="586">
        <v>166</v>
      </c>
      <c r="BH227" s="586">
        <v>0</v>
      </c>
      <c r="BI227" s="586">
        <v>0</v>
      </c>
      <c r="BJ227" s="586">
        <v>778</v>
      </c>
      <c r="BK227" s="586">
        <v>0</v>
      </c>
      <c r="BL227" s="586">
        <v>0</v>
      </c>
      <c r="BM227" s="586">
        <v>0</v>
      </c>
      <c r="BN227" s="586">
        <v>0</v>
      </c>
      <c r="BO227" s="586">
        <v>0</v>
      </c>
      <c r="BP227" s="586">
        <v>0</v>
      </c>
      <c r="BQ227" s="586">
        <v>0</v>
      </c>
      <c r="BR227" s="586">
        <v>0</v>
      </c>
      <c r="BS227" s="586">
        <v>0</v>
      </c>
      <c r="BT227" s="586">
        <v>0</v>
      </c>
      <c r="BU227" s="586">
        <v>0</v>
      </c>
      <c r="BV227" s="586">
        <v>0</v>
      </c>
      <c r="BW227" s="586">
        <v>0</v>
      </c>
      <c r="BX227" s="586">
        <v>0</v>
      </c>
      <c r="BY227" s="586">
        <v>0</v>
      </c>
      <c r="BZ227" s="586">
        <v>0</v>
      </c>
      <c r="CA227" s="586">
        <v>0</v>
      </c>
      <c r="CB227" s="586">
        <v>0</v>
      </c>
      <c r="CC227" s="586">
        <v>0</v>
      </c>
      <c r="CD227" s="586">
        <v>0</v>
      </c>
      <c r="CE227" s="586">
        <v>6267</v>
      </c>
      <c r="CF227" s="586">
        <v>0</v>
      </c>
      <c r="CG227" s="586">
        <v>0</v>
      </c>
      <c r="CH227" s="586">
        <v>0</v>
      </c>
      <c r="CI227" s="586">
        <v>0</v>
      </c>
      <c r="CJ227" s="586">
        <v>0</v>
      </c>
      <c r="CK227" s="586">
        <v>0</v>
      </c>
      <c r="CL227" s="586">
        <v>0</v>
      </c>
      <c r="CM227" s="586">
        <v>0</v>
      </c>
      <c r="CN227" s="586">
        <v>0</v>
      </c>
      <c r="CO227" s="586">
        <v>0</v>
      </c>
      <c r="CP227" s="586">
        <v>0</v>
      </c>
      <c r="CQ227" s="586">
        <v>0</v>
      </c>
      <c r="CR227" s="586">
        <v>0</v>
      </c>
      <c r="CS227" s="586">
        <v>0</v>
      </c>
      <c r="CT227" s="586">
        <v>0</v>
      </c>
      <c r="CU227" s="586">
        <v>0</v>
      </c>
      <c r="CV227" s="586">
        <v>0</v>
      </c>
      <c r="CW227" s="586">
        <v>0</v>
      </c>
      <c r="CX227" s="586">
        <v>0</v>
      </c>
      <c r="CY227" s="586">
        <v>0</v>
      </c>
      <c r="CZ227" s="586">
        <v>400</v>
      </c>
      <c r="DA227" s="586">
        <v>0</v>
      </c>
      <c r="DB227" s="586">
        <v>0</v>
      </c>
      <c r="DC227" s="586">
        <v>0</v>
      </c>
      <c r="DD227" s="586">
        <v>0</v>
      </c>
      <c r="DE227" s="586">
        <v>0</v>
      </c>
      <c r="DF227" s="586">
        <v>0</v>
      </c>
      <c r="DG227" s="586">
        <v>0</v>
      </c>
      <c r="DH227" s="586">
        <v>0</v>
      </c>
      <c r="DI227" s="586">
        <v>4765</v>
      </c>
      <c r="DJ227" s="586">
        <v>1000</v>
      </c>
      <c r="DK227" s="586">
        <v>0</v>
      </c>
      <c r="DL227" s="586">
        <v>0</v>
      </c>
      <c r="DM227" s="586">
        <v>0</v>
      </c>
      <c r="DN227" s="586">
        <v>0</v>
      </c>
      <c r="DO227" s="586">
        <v>0</v>
      </c>
      <c r="DP227" s="586">
        <v>0</v>
      </c>
      <c r="DQ227" s="586">
        <v>0</v>
      </c>
      <c r="DR227" s="587">
        <v>22365</v>
      </c>
      <c r="DS227" s="587">
        <v>9203</v>
      </c>
      <c r="DT227" s="587">
        <v>17803</v>
      </c>
      <c r="DU227" s="587">
        <v>46746</v>
      </c>
      <c r="DV227" s="587">
        <v>35475</v>
      </c>
      <c r="DW227" s="587">
        <v>-160</v>
      </c>
      <c r="DX227" s="587">
        <v>-1108</v>
      </c>
      <c r="DY227" s="587">
        <v>-10000</v>
      </c>
      <c r="DZ227" s="587"/>
      <c r="EA227" s="587"/>
      <c r="EB227" s="587"/>
      <c r="EC227" s="587"/>
      <c r="ED227" s="587"/>
      <c r="EE227" s="587"/>
      <c r="EF227" s="587"/>
      <c r="EG227" s="587"/>
      <c r="EH227" s="587"/>
      <c r="EI227" s="587"/>
    </row>
    <row r="228" spans="1:139">
      <c r="A228" s="583" t="s">
        <v>3098</v>
      </c>
      <c r="B228" s="586">
        <v>0</v>
      </c>
      <c r="C228" s="586">
        <v>0</v>
      </c>
      <c r="D228" s="586">
        <v>0</v>
      </c>
      <c r="E228" s="586">
        <v>0</v>
      </c>
      <c r="F228" s="586">
        <v>0</v>
      </c>
      <c r="G228" s="586">
        <v>0</v>
      </c>
      <c r="H228" s="586">
        <v>0</v>
      </c>
      <c r="I228" s="586">
        <v>0</v>
      </c>
      <c r="J228" s="586">
        <v>0</v>
      </c>
      <c r="K228" s="586">
        <v>0</v>
      </c>
      <c r="L228" s="586">
        <v>0</v>
      </c>
      <c r="M228" s="586">
        <v>0</v>
      </c>
      <c r="N228" s="586">
        <v>0</v>
      </c>
      <c r="O228" s="586">
        <v>0</v>
      </c>
      <c r="P228" s="586">
        <v>0</v>
      </c>
      <c r="Q228" s="586">
        <v>349</v>
      </c>
      <c r="R228" s="586">
        <v>0</v>
      </c>
      <c r="S228" s="586">
        <v>0</v>
      </c>
      <c r="T228" s="586">
        <v>0</v>
      </c>
      <c r="U228" s="586">
        <v>0</v>
      </c>
      <c r="V228" s="586">
        <v>0</v>
      </c>
      <c r="W228" s="586">
        <v>0</v>
      </c>
      <c r="X228" s="586">
        <v>0</v>
      </c>
      <c r="Y228" s="586">
        <v>0</v>
      </c>
      <c r="Z228" s="586">
        <v>0</v>
      </c>
      <c r="AA228" s="586">
        <v>0</v>
      </c>
      <c r="AB228" s="586">
        <v>0</v>
      </c>
      <c r="AC228" s="586">
        <v>0</v>
      </c>
      <c r="AD228" s="586">
        <v>0</v>
      </c>
      <c r="AE228" s="586">
        <v>0</v>
      </c>
      <c r="AF228" s="586">
        <v>0</v>
      </c>
      <c r="AG228" s="586">
        <v>0</v>
      </c>
      <c r="AH228" s="586">
        <v>0</v>
      </c>
      <c r="AI228" s="586">
        <v>0</v>
      </c>
      <c r="AJ228" s="586">
        <v>0</v>
      </c>
      <c r="AK228" s="586">
        <v>0</v>
      </c>
      <c r="AL228" s="586">
        <v>0</v>
      </c>
      <c r="AM228" s="586">
        <v>0</v>
      </c>
      <c r="AN228" s="586">
        <v>0</v>
      </c>
      <c r="AO228" s="586">
        <v>0</v>
      </c>
      <c r="AP228" s="586">
        <v>1900</v>
      </c>
      <c r="AQ228" s="586">
        <v>0</v>
      </c>
      <c r="AR228" s="586">
        <v>0</v>
      </c>
      <c r="AS228" s="586">
        <v>0</v>
      </c>
      <c r="AT228" s="586">
        <v>0</v>
      </c>
      <c r="AU228" s="586">
        <v>11981</v>
      </c>
      <c r="AV228" s="586">
        <v>0</v>
      </c>
      <c r="AW228" s="586">
        <v>0</v>
      </c>
      <c r="AX228" s="586">
        <v>0</v>
      </c>
      <c r="AY228" s="586">
        <v>0</v>
      </c>
      <c r="AZ228" s="586">
        <v>0</v>
      </c>
      <c r="BA228" s="586">
        <v>0</v>
      </c>
      <c r="BB228" s="586">
        <v>0</v>
      </c>
      <c r="BC228" s="586">
        <v>0</v>
      </c>
      <c r="BD228" s="586">
        <v>0</v>
      </c>
      <c r="BE228" s="586">
        <v>0</v>
      </c>
      <c r="BF228" s="586">
        <v>0</v>
      </c>
      <c r="BG228" s="586">
        <v>0</v>
      </c>
      <c r="BH228" s="586">
        <v>0</v>
      </c>
      <c r="BI228" s="586">
        <v>0</v>
      </c>
      <c r="BJ228" s="586">
        <v>0</v>
      </c>
      <c r="BK228" s="586">
        <v>0</v>
      </c>
      <c r="BL228" s="586">
        <v>0</v>
      </c>
      <c r="BM228" s="586">
        <v>0</v>
      </c>
      <c r="BN228" s="586">
        <v>0</v>
      </c>
      <c r="BO228" s="586">
        <v>0</v>
      </c>
      <c r="BP228" s="586">
        <v>0</v>
      </c>
      <c r="BQ228" s="586">
        <v>0</v>
      </c>
      <c r="BR228" s="586">
        <v>0</v>
      </c>
      <c r="BS228" s="586">
        <v>0</v>
      </c>
      <c r="BT228" s="586">
        <v>0</v>
      </c>
      <c r="BU228" s="586">
        <v>0</v>
      </c>
      <c r="BV228" s="586">
        <v>0</v>
      </c>
      <c r="BW228" s="586">
        <v>0</v>
      </c>
      <c r="BX228" s="586">
        <v>0</v>
      </c>
      <c r="BY228" s="586">
        <v>0</v>
      </c>
      <c r="BZ228" s="586">
        <v>0</v>
      </c>
      <c r="CA228" s="586">
        <v>0</v>
      </c>
      <c r="CB228" s="586">
        <v>607</v>
      </c>
      <c r="CC228" s="586">
        <v>0</v>
      </c>
      <c r="CD228" s="586">
        <v>0</v>
      </c>
      <c r="CE228" s="586">
        <v>2798</v>
      </c>
      <c r="CF228" s="586">
        <v>0</v>
      </c>
      <c r="CG228" s="586">
        <v>0</v>
      </c>
      <c r="CH228" s="586">
        <v>0</v>
      </c>
      <c r="CI228" s="586">
        <v>0</v>
      </c>
      <c r="CJ228" s="586">
        <v>0</v>
      </c>
      <c r="CK228" s="586">
        <v>0</v>
      </c>
      <c r="CL228" s="586">
        <v>0</v>
      </c>
      <c r="CM228" s="586">
        <v>0</v>
      </c>
      <c r="CN228" s="586">
        <v>0</v>
      </c>
      <c r="CO228" s="586">
        <v>0</v>
      </c>
      <c r="CP228" s="586">
        <v>0</v>
      </c>
      <c r="CQ228" s="586">
        <v>0</v>
      </c>
      <c r="CR228" s="586">
        <v>0</v>
      </c>
      <c r="CS228" s="586">
        <v>0</v>
      </c>
      <c r="CT228" s="586">
        <v>0</v>
      </c>
      <c r="CU228" s="586">
        <v>0</v>
      </c>
      <c r="CV228" s="586">
        <v>0</v>
      </c>
      <c r="CW228" s="586">
        <v>693</v>
      </c>
      <c r="CX228" s="586">
        <v>0</v>
      </c>
      <c r="CY228" s="586">
        <v>0</v>
      </c>
      <c r="CZ228" s="586">
        <v>0</v>
      </c>
      <c r="DA228" s="586">
        <v>0</v>
      </c>
      <c r="DB228" s="586">
        <v>0</v>
      </c>
      <c r="DC228" s="586">
        <v>0</v>
      </c>
      <c r="DD228" s="586">
        <v>0</v>
      </c>
      <c r="DE228" s="586">
        <v>0</v>
      </c>
      <c r="DF228" s="586">
        <v>0</v>
      </c>
      <c r="DG228" s="586">
        <v>0</v>
      </c>
      <c r="DH228" s="586">
        <v>0</v>
      </c>
      <c r="DI228" s="586">
        <v>0</v>
      </c>
      <c r="DJ228" s="586">
        <v>0</v>
      </c>
      <c r="DK228" s="586">
        <v>0</v>
      </c>
      <c r="DL228" s="586">
        <v>50095</v>
      </c>
      <c r="DM228" s="586">
        <v>8910</v>
      </c>
      <c r="DN228" s="586">
        <v>0</v>
      </c>
      <c r="DO228" s="586">
        <v>0</v>
      </c>
      <c r="DP228" s="586">
        <v>0</v>
      </c>
      <c r="DQ228" s="586">
        <v>0</v>
      </c>
      <c r="DR228" s="587">
        <v>11011</v>
      </c>
      <c r="DS228" s="587">
        <v>5181</v>
      </c>
      <c r="DT228" s="587">
        <v>8670</v>
      </c>
      <c r="DU228" s="587">
        <v>52471</v>
      </c>
      <c r="DV228" s="587">
        <v>51062</v>
      </c>
      <c r="DW228" s="587">
        <v>40750</v>
      </c>
      <c r="DX228" s="587">
        <v>0</v>
      </c>
      <c r="DY228" s="587">
        <v>-27500</v>
      </c>
      <c r="DZ228" s="587"/>
      <c r="EA228" s="587"/>
      <c r="EB228" s="587"/>
      <c r="EC228" s="587"/>
      <c r="ED228" s="587"/>
      <c r="EE228" s="587"/>
      <c r="EF228" s="587"/>
      <c r="EG228" s="587"/>
      <c r="EH228" s="587"/>
      <c r="EI228" s="587"/>
    </row>
    <row r="229" spans="1:139">
      <c r="A229" s="583" t="s">
        <v>2012</v>
      </c>
      <c r="B229" s="586">
        <v>3750</v>
      </c>
      <c r="C229" s="586">
        <v>589</v>
      </c>
      <c r="D229" s="586">
        <v>0</v>
      </c>
      <c r="E229" s="586">
        <v>5640</v>
      </c>
      <c r="F229" s="586">
        <v>6471</v>
      </c>
      <c r="G229" s="586">
        <v>0</v>
      </c>
      <c r="H229" s="586">
        <v>5966</v>
      </c>
      <c r="I229" s="586">
        <v>1070</v>
      </c>
      <c r="J229" s="586">
        <v>0</v>
      </c>
      <c r="K229" s="586">
        <v>1039</v>
      </c>
      <c r="L229" s="586">
        <v>0</v>
      </c>
      <c r="M229" s="586">
        <v>0</v>
      </c>
      <c r="N229" s="586">
        <v>18226</v>
      </c>
      <c r="O229" s="586">
        <v>0</v>
      </c>
      <c r="P229" s="586">
        <v>0</v>
      </c>
      <c r="Q229" s="586">
        <v>0</v>
      </c>
      <c r="R229" s="586">
        <v>0</v>
      </c>
      <c r="S229" s="586">
        <v>0</v>
      </c>
      <c r="T229" s="586">
        <v>0</v>
      </c>
      <c r="U229" s="586">
        <v>0</v>
      </c>
      <c r="V229" s="586">
        <v>0</v>
      </c>
      <c r="W229" s="586">
        <v>0</v>
      </c>
      <c r="X229" s="586">
        <v>0</v>
      </c>
      <c r="Y229" s="586">
        <v>0</v>
      </c>
      <c r="Z229" s="586">
        <v>0</v>
      </c>
      <c r="AA229" s="586">
        <v>0</v>
      </c>
      <c r="AB229" s="586">
        <v>0</v>
      </c>
      <c r="AC229" s="586">
        <v>0</v>
      </c>
      <c r="AD229" s="586">
        <v>0</v>
      </c>
      <c r="AE229" s="586">
        <v>0</v>
      </c>
      <c r="AF229" s="586">
        <v>0</v>
      </c>
      <c r="AG229" s="586">
        <v>0</v>
      </c>
      <c r="AH229" s="586">
        <v>0</v>
      </c>
      <c r="AI229" s="586">
        <v>100</v>
      </c>
      <c r="AJ229" s="586">
        <v>0</v>
      </c>
      <c r="AK229" s="586">
        <v>0</v>
      </c>
      <c r="AL229" s="586">
        <v>0</v>
      </c>
      <c r="AM229" s="586">
        <v>0</v>
      </c>
      <c r="AN229" s="586">
        <v>0</v>
      </c>
      <c r="AO229" s="586">
        <v>0</v>
      </c>
      <c r="AP229" s="586">
        <v>4726</v>
      </c>
      <c r="AQ229" s="586">
        <v>0</v>
      </c>
      <c r="AR229" s="586">
        <v>1667</v>
      </c>
      <c r="AS229" s="586">
        <v>0</v>
      </c>
      <c r="AT229" s="586">
        <v>0</v>
      </c>
      <c r="AU229" s="586">
        <v>612</v>
      </c>
      <c r="AV229" s="586">
        <v>0</v>
      </c>
      <c r="AW229" s="586">
        <v>0</v>
      </c>
      <c r="AX229" s="586">
        <v>568</v>
      </c>
      <c r="AY229" s="586">
        <v>0</v>
      </c>
      <c r="AZ229" s="586">
        <v>0</v>
      </c>
      <c r="BA229" s="586">
        <v>0</v>
      </c>
      <c r="BB229" s="586">
        <v>0</v>
      </c>
      <c r="BC229" s="586">
        <v>0</v>
      </c>
      <c r="BD229" s="586">
        <v>964</v>
      </c>
      <c r="BE229" s="586">
        <v>0</v>
      </c>
      <c r="BF229" s="586">
        <v>0</v>
      </c>
      <c r="BG229" s="586">
        <v>0</v>
      </c>
      <c r="BH229" s="586">
        <v>0</v>
      </c>
      <c r="BI229" s="586">
        <v>0</v>
      </c>
      <c r="BJ229" s="586">
        <v>0</v>
      </c>
      <c r="BK229" s="586">
        <v>0</v>
      </c>
      <c r="BL229" s="586">
        <v>0</v>
      </c>
      <c r="BM229" s="586">
        <v>18</v>
      </c>
      <c r="BN229" s="586">
        <v>0</v>
      </c>
      <c r="BO229" s="586">
        <v>0</v>
      </c>
      <c r="BP229" s="586">
        <v>409</v>
      </c>
      <c r="BQ229" s="586">
        <v>0</v>
      </c>
      <c r="BR229" s="586">
        <v>0</v>
      </c>
      <c r="BS229" s="586">
        <v>0</v>
      </c>
      <c r="BT229" s="586">
        <v>0</v>
      </c>
      <c r="BU229" s="586">
        <v>0</v>
      </c>
      <c r="BV229" s="586">
        <v>0</v>
      </c>
      <c r="BW229" s="586">
        <v>0</v>
      </c>
      <c r="BX229" s="586">
        <v>0</v>
      </c>
      <c r="BY229" s="586">
        <v>0</v>
      </c>
      <c r="BZ229" s="586">
        <v>0</v>
      </c>
      <c r="CA229" s="586">
        <v>0</v>
      </c>
      <c r="CB229" s="586">
        <v>0</v>
      </c>
      <c r="CC229" s="586">
        <v>0</v>
      </c>
      <c r="CD229" s="586">
        <v>0</v>
      </c>
      <c r="CE229" s="586">
        <v>0</v>
      </c>
      <c r="CF229" s="586">
        <v>0</v>
      </c>
      <c r="CG229" s="586">
        <v>0</v>
      </c>
      <c r="CH229" s="586">
        <v>0</v>
      </c>
      <c r="CI229" s="586">
        <v>0</v>
      </c>
      <c r="CJ229" s="586">
        <v>0</v>
      </c>
      <c r="CK229" s="586">
        <v>0</v>
      </c>
      <c r="CL229" s="586">
        <v>0</v>
      </c>
      <c r="CM229" s="586">
        <v>0</v>
      </c>
      <c r="CN229" s="586">
        <v>0</v>
      </c>
      <c r="CO229" s="586">
        <v>0</v>
      </c>
      <c r="CP229" s="586">
        <v>0</v>
      </c>
      <c r="CQ229" s="586">
        <v>0</v>
      </c>
      <c r="CR229" s="586">
        <v>0</v>
      </c>
      <c r="CS229" s="586">
        <v>0</v>
      </c>
      <c r="CT229" s="586">
        <v>0</v>
      </c>
      <c r="CU229" s="586">
        <v>0</v>
      </c>
      <c r="CV229" s="586">
        <v>0</v>
      </c>
      <c r="CW229" s="586">
        <v>7261</v>
      </c>
      <c r="CX229" s="586">
        <v>0</v>
      </c>
      <c r="CY229" s="586">
        <v>0</v>
      </c>
      <c r="CZ229" s="586">
        <v>2311</v>
      </c>
      <c r="DA229" s="586">
        <v>0</v>
      </c>
      <c r="DB229" s="586">
        <v>0</v>
      </c>
      <c r="DC229" s="586">
        <v>0</v>
      </c>
      <c r="DD229" s="586">
        <v>0</v>
      </c>
      <c r="DE229" s="586">
        <v>0</v>
      </c>
      <c r="DF229" s="586">
        <v>0</v>
      </c>
      <c r="DG229" s="586">
        <v>0</v>
      </c>
      <c r="DH229" s="586">
        <v>0</v>
      </c>
      <c r="DI229" s="586">
        <v>8779</v>
      </c>
      <c r="DJ229" s="586">
        <v>0</v>
      </c>
      <c r="DK229" s="586">
        <v>2000</v>
      </c>
      <c r="DL229" s="586">
        <v>0</v>
      </c>
      <c r="DM229" s="586">
        <v>0</v>
      </c>
      <c r="DN229" s="586">
        <v>0</v>
      </c>
      <c r="DO229" s="586">
        <v>0</v>
      </c>
      <c r="DP229" s="586">
        <v>0</v>
      </c>
      <c r="DQ229" s="586">
        <v>0</v>
      </c>
      <c r="DR229" s="587">
        <v>52122</v>
      </c>
      <c r="DS229" s="587">
        <v>4012</v>
      </c>
      <c r="DT229" s="587">
        <v>1709</v>
      </c>
      <c r="DU229" s="587">
        <v>12323</v>
      </c>
      <c r="DV229" s="587">
        <v>1000</v>
      </c>
      <c r="DW229" s="587">
        <v>0</v>
      </c>
      <c r="DX229" s="587">
        <v>8354</v>
      </c>
      <c r="DY229" s="587">
        <v>-10000</v>
      </c>
      <c r="DZ229" s="587"/>
      <c r="EA229" s="587"/>
      <c r="EB229" s="587"/>
      <c r="EC229" s="587"/>
      <c r="ED229" s="587"/>
      <c r="EE229" s="587"/>
      <c r="EF229" s="587"/>
      <c r="EG229" s="587"/>
      <c r="EH229" s="587"/>
      <c r="EI229" s="587"/>
    </row>
    <row r="230" spans="1:139">
      <c r="A230" s="583" t="s">
        <v>2069</v>
      </c>
      <c r="B230" s="586">
        <v>2795</v>
      </c>
      <c r="C230" s="586">
        <v>0</v>
      </c>
      <c r="D230" s="586">
        <v>0</v>
      </c>
      <c r="E230" s="586">
        <v>3071</v>
      </c>
      <c r="F230" s="586">
        <v>0</v>
      </c>
      <c r="G230" s="586">
        <v>0</v>
      </c>
      <c r="H230" s="586">
        <v>3921</v>
      </c>
      <c r="I230" s="586">
        <v>0</v>
      </c>
      <c r="J230" s="586">
        <v>0</v>
      </c>
      <c r="K230" s="586">
        <v>0</v>
      </c>
      <c r="L230" s="586">
        <v>0</v>
      </c>
      <c r="M230" s="586">
        <v>0</v>
      </c>
      <c r="N230" s="586">
        <v>26379</v>
      </c>
      <c r="O230" s="586">
        <v>0</v>
      </c>
      <c r="P230" s="586">
        <v>0</v>
      </c>
      <c r="Q230" s="586">
        <v>0</v>
      </c>
      <c r="R230" s="586">
        <v>0</v>
      </c>
      <c r="S230" s="586">
        <v>0</v>
      </c>
      <c r="T230" s="586">
        <v>750</v>
      </c>
      <c r="U230" s="586">
        <v>0</v>
      </c>
      <c r="V230" s="586">
        <v>0</v>
      </c>
      <c r="W230" s="586">
        <v>0</v>
      </c>
      <c r="X230" s="586">
        <v>0</v>
      </c>
      <c r="Y230" s="586">
        <v>0</v>
      </c>
      <c r="Z230" s="586">
        <v>0</v>
      </c>
      <c r="AA230" s="586">
        <v>0</v>
      </c>
      <c r="AB230" s="586">
        <v>0</v>
      </c>
      <c r="AC230" s="586">
        <v>0</v>
      </c>
      <c r="AD230" s="586">
        <v>0</v>
      </c>
      <c r="AE230" s="586">
        <v>0</v>
      </c>
      <c r="AF230" s="586">
        <v>0</v>
      </c>
      <c r="AG230" s="586">
        <v>0</v>
      </c>
      <c r="AH230" s="586">
        <v>0</v>
      </c>
      <c r="AI230" s="586">
        <v>0</v>
      </c>
      <c r="AJ230" s="586">
        <v>0</v>
      </c>
      <c r="AK230" s="586">
        <v>0</v>
      </c>
      <c r="AL230" s="586">
        <v>0</v>
      </c>
      <c r="AM230" s="586">
        <v>0</v>
      </c>
      <c r="AN230" s="586">
        <v>0</v>
      </c>
      <c r="AO230" s="586">
        <v>29522</v>
      </c>
      <c r="AP230" s="586">
        <v>3652</v>
      </c>
      <c r="AQ230" s="586">
        <v>4022</v>
      </c>
      <c r="AR230" s="586">
        <v>0</v>
      </c>
      <c r="AS230" s="586">
        <v>0</v>
      </c>
      <c r="AT230" s="586">
        <v>0</v>
      </c>
      <c r="AU230" s="586">
        <v>0</v>
      </c>
      <c r="AV230" s="586">
        <v>0</v>
      </c>
      <c r="AW230" s="586">
        <v>0</v>
      </c>
      <c r="AX230" s="586">
        <v>0</v>
      </c>
      <c r="AY230" s="586">
        <v>0</v>
      </c>
      <c r="AZ230" s="586">
        <v>0</v>
      </c>
      <c r="BA230" s="586">
        <v>0</v>
      </c>
      <c r="BB230" s="586">
        <v>0</v>
      </c>
      <c r="BC230" s="586">
        <v>0</v>
      </c>
      <c r="BD230" s="586">
        <v>277</v>
      </c>
      <c r="BE230" s="586">
        <v>0</v>
      </c>
      <c r="BF230" s="586">
        <v>0</v>
      </c>
      <c r="BG230" s="586">
        <v>0</v>
      </c>
      <c r="BH230" s="586">
        <v>0</v>
      </c>
      <c r="BI230" s="586">
        <v>0</v>
      </c>
      <c r="BJ230" s="586">
        <v>0</v>
      </c>
      <c r="BK230" s="586">
        <v>0</v>
      </c>
      <c r="BL230" s="586">
        <v>0</v>
      </c>
      <c r="BM230" s="586">
        <v>0</v>
      </c>
      <c r="BN230" s="586">
        <v>0</v>
      </c>
      <c r="BO230" s="586">
        <v>0</v>
      </c>
      <c r="BP230" s="586">
        <v>0</v>
      </c>
      <c r="BQ230" s="586">
        <v>0</v>
      </c>
      <c r="BR230" s="586">
        <v>0</v>
      </c>
      <c r="BS230" s="586">
        <v>0</v>
      </c>
      <c r="BT230" s="586">
        <v>0</v>
      </c>
      <c r="BU230" s="586">
        <v>0</v>
      </c>
      <c r="BV230" s="586">
        <v>0</v>
      </c>
      <c r="BW230" s="586">
        <v>0</v>
      </c>
      <c r="BX230" s="586">
        <v>0</v>
      </c>
      <c r="BY230" s="586">
        <v>0</v>
      </c>
      <c r="BZ230" s="586">
        <v>0</v>
      </c>
      <c r="CA230" s="586">
        <v>0</v>
      </c>
      <c r="CB230" s="586">
        <v>0</v>
      </c>
      <c r="CC230" s="586">
        <v>0</v>
      </c>
      <c r="CD230" s="586">
        <v>0</v>
      </c>
      <c r="CE230" s="586">
        <v>0</v>
      </c>
      <c r="CF230" s="586">
        <v>0</v>
      </c>
      <c r="CG230" s="586">
        <v>0</v>
      </c>
      <c r="CH230" s="586">
        <v>0</v>
      </c>
      <c r="CI230" s="586">
        <v>0</v>
      </c>
      <c r="CJ230" s="586">
        <v>0</v>
      </c>
      <c r="CK230" s="586">
        <v>0</v>
      </c>
      <c r="CL230" s="586">
        <v>0</v>
      </c>
      <c r="CM230" s="586">
        <v>0</v>
      </c>
      <c r="CN230" s="586">
        <v>0</v>
      </c>
      <c r="CO230" s="586">
        <v>0</v>
      </c>
      <c r="CP230" s="586">
        <v>0</v>
      </c>
      <c r="CQ230" s="586">
        <v>0</v>
      </c>
      <c r="CR230" s="586">
        <v>0</v>
      </c>
      <c r="CS230" s="586">
        <v>0</v>
      </c>
      <c r="CT230" s="586">
        <v>43</v>
      </c>
      <c r="CU230" s="586">
        <v>0</v>
      </c>
      <c r="CV230" s="586">
        <v>0</v>
      </c>
      <c r="CW230" s="586">
        <v>47905</v>
      </c>
      <c r="CX230" s="586">
        <v>0</v>
      </c>
      <c r="CY230" s="586">
        <v>5359</v>
      </c>
      <c r="CZ230" s="586">
        <v>0</v>
      </c>
      <c r="DA230" s="586">
        <v>0</v>
      </c>
      <c r="DB230" s="586">
        <v>0</v>
      </c>
      <c r="DC230" s="586">
        <v>0</v>
      </c>
      <c r="DD230" s="586">
        <v>0</v>
      </c>
      <c r="DE230" s="586">
        <v>0</v>
      </c>
      <c r="DF230" s="586">
        <v>0</v>
      </c>
      <c r="DG230" s="586">
        <v>0</v>
      </c>
      <c r="DH230" s="586">
        <v>0</v>
      </c>
      <c r="DI230" s="586">
        <v>2421</v>
      </c>
      <c r="DJ230" s="586">
        <v>0</v>
      </c>
      <c r="DK230" s="586">
        <v>0</v>
      </c>
      <c r="DL230" s="586">
        <v>0</v>
      </c>
      <c r="DM230" s="586">
        <v>0</v>
      </c>
      <c r="DN230" s="586">
        <v>0</v>
      </c>
      <c r="DO230" s="586">
        <v>0</v>
      </c>
      <c r="DP230" s="586">
        <v>0</v>
      </c>
      <c r="DQ230" s="586">
        <v>0</v>
      </c>
      <c r="DR230" s="587">
        <v>52047</v>
      </c>
      <c r="DS230" s="587">
        <v>9864</v>
      </c>
      <c r="DT230" s="587">
        <v>7344</v>
      </c>
      <c r="DU230" s="587">
        <v>51481</v>
      </c>
      <c r="DV230" s="587">
        <v>47809</v>
      </c>
      <c r="DW230" s="587">
        <v>54878</v>
      </c>
      <c r="DX230" s="587">
        <v>0</v>
      </c>
      <c r="DY230" s="587">
        <v>1490</v>
      </c>
      <c r="DZ230" s="587"/>
      <c r="EA230" s="587"/>
      <c r="EB230" s="587"/>
      <c r="EC230" s="587"/>
      <c r="ED230" s="587"/>
      <c r="EE230" s="587"/>
      <c r="EF230" s="587"/>
      <c r="EG230" s="587"/>
      <c r="EH230" s="587"/>
      <c r="EI230" s="587"/>
    </row>
    <row r="231" spans="1:139">
      <c r="A231" s="583" t="s">
        <v>2573</v>
      </c>
      <c r="B231" s="586">
        <v>14409</v>
      </c>
      <c r="C231" s="586">
        <v>0</v>
      </c>
      <c r="D231" s="586">
        <v>0</v>
      </c>
      <c r="E231" s="586">
        <v>0</v>
      </c>
      <c r="F231" s="586">
        <v>13843</v>
      </c>
      <c r="G231" s="586">
        <v>0</v>
      </c>
      <c r="H231" s="586">
        <v>930</v>
      </c>
      <c r="I231" s="586">
        <v>11776</v>
      </c>
      <c r="J231" s="586">
        <v>0</v>
      </c>
      <c r="K231" s="586">
        <v>0</v>
      </c>
      <c r="L231" s="586">
        <v>0</v>
      </c>
      <c r="M231" s="586">
        <v>0</v>
      </c>
      <c r="N231" s="586">
        <v>44843</v>
      </c>
      <c r="O231" s="586">
        <v>0</v>
      </c>
      <c r="P231" s="586">
        <v>0</v>
      </c>
      <c r="Q231" s="586">
        <v>2552</v>
      </c>
      <c r="R231" s="586">
        <v>0</v>
      </c>
      <c r="S231" s="586">
        <v>0</v>
      </c>
      <c r="T231" s="586">
        <v>0</v>
      </c>
      <c r="U231" s="586">
        <v>0</v>
      </c>
      <c r="V231" s="586">
        <v>0</v>
      </c>
      <c r="W231" s="586">
        <v>0</v>
      </c>
      <c r="X231" s="586">
        <v>0</v>
      </c>
      <c r="Y231" s="586">
        <v>0</v>
      </c>
      <c r="Z231" s="586">
        <v>0</v>
      </c>
      <c r="AA231" s="586">
        <v>0</v>
      </c>
      <c r="AB231" s="586">
        <v>0</v>
      </c>
      <c r="AC231" s="586">
        <v>0</v>
      </c>
      <c r="AD231" s="586">
        <v>0</v>
      </c>
      <c r="AE231" s="586">
        <v>0</v>
      </c>
      <c r="AF231" s="586">
        <v>0</v>
      </c>
      <c r="AG231" s="586">
        <v>0</v>
      </c>
      <c r="AH231" s="586">
        <v>0</v>
      </c>
      <c r="AI231" s="586">
        <v>964</v>
      </c>
      <c r="AJ231" s="586">
        <v>0</v>
      </c>
      <c r="AK231" s="586">
        <v>0</v>
      </c>
      <c r="AL231" s="586">
        <v>0</v>
      </c>
      <c r="AM231" s="586">
        <v>0</v>
      </c>
      <c r="AN231" s="586">
        <v>0</v>
      </c>
      <c r="AO231" s="586">
        <v>124223</v>
      </c>
      <c r="AP231" s="586">
        <v>10526</v>
      </c>
      <c r="AQ231" s="586">
        <v>8700</v>
      </c>
      <c r="AR231" s="586">
        <v>6514</v>
      </c>
      <c r="AS231" s="586">
        <v>0</v>
      </c>
      <c r="AT231" s="586">
        <v>0</v>
      </c>
      <c r="AU231" s="586">
        <v>9628</v>
      </c>
      <c r="AV231" s="586">
        <v>0</v>
      </c>
      <c r="AW231" s="586">
        <v>0</v>
      </c>
      <c r="AX231" s="586">
        <v>2864</v>
      </c>
      <c r="AY231" s="586">
        <v>0</v>
      </c>
      <c r="AZ231" s="586">
        <v>0</v>
      </c>
      <c r="BA231" s="586">
        <v>0</v>
      </c>
      <c r="BB231" s="586">
        <v>0</v>
      </c>
      <c r="BC231" s="586">
        <v>0</v>
      </c>
      <c r="BD231" s="586">
        <v>1807</v>
      </c>
      <c r="BE231" s="586">
        <v>0</v>
      </c>
      <c r="BF231" s="586">
        <v>0</v>
      </c>
      <c r="BG231" s="586">
        <v>0</v>
      </c>
      <c r="BH231" s="586">
        <v>0</v>
      </c>
      <c r="BI231" s="586">
        <v>0</v>
      </c>
      <c r="BJ231" s="586">
        <v>0</v>
      </c>
      <c r="BK231" s="586">
        <v>0</v>
      </c>
      <c r="BL231" s="586">
        <v>0</v>
      </c>
      <c r="BM231" s="586">
        <v>0</v>
      </c>
      <c r="BN231" s="586">
        <v>0</v>
      </c>
      <c r="BO231" s="586">
        <v>0</v>
      </c>
      <c r="BP231" s="586">
        <v>0</v>
      </c>
      <c r="BQ231" s="586">
        <v>0</v>
      </c>
      <c r="BR231" s="586">
        <v>0</v>
      </c>
      <c r="BS231" s="586">
        <v>0</v>
      </c>
      <c r="BT231" s="586">
        <v>0</v>
      </c>
      <c r="BU231" s="586">
        <v>0</v>
      </c>
      <c r="BV231" s="586">
        <v>0</v>
      </c>
      <c r="BW231" s="586">
        <v>0</v>
      </c>
      <c r="BX231" s="586">
        <v>0</v>
      </c>
      <c r="BY231" s="586">
        <v>0</v>
      </c>
      <c r="BZ231" s="586">
        <v>0</v>
      </c>
      <c r="CA231" s="586">
        <v>0</v>
      </c>
      <c r="CB231" s="586">
        <v>0</v>
      </c>
      <c r="CC231" s="586">
        <v>0</v>
      </c>
      <c r="CD231" s="586">
        <v>0</v>
      </c>
      <c r="CE231" s="586">
        <v>2703</v>
      </c>
      <c r="CF231" s="586">
        <v>0</v>
      </c>
      <c r="CG231" s="586">
        <v>0</v>
      </c>
      <c r="CH231" s="586">
        <v>0</v>
      </c>
      <c r="CI231" s="586">
        <v>0</v>
      </c>
      <c r="CJ231" s="586">
        <v>0</v>
      </c>
      <c r="CK231" s="586">
        <v>0</v>
      </c>
      <c r="CL231" s="586">
        <v>0</v>
      </c>
      <c r="CM231" s="586">
        <v>0</v>
      </c>
      <c r="CN231" s="586">
        <v>0</v>
      </c>
      <c r="CO231" s="586">
        <v>0</v>
      </c>
      <c r="CP231" s="586">
        <v>0</v>
      </c>
      <c r="CQ231" s="586">
        <v>0</v>
      </c>
      <c r="CR231" s="586">
        <v>0</v>
      </c>
      <c r="CS231" s="586">
        <v>0</v>
      </c>
      <c r="CT231" s="586">
        <v>10456</v>
      </c>
      <c r="CU231" s="586">
        <v>0</v>
      </c>
      <c r="CV231" s="586">
        <v>0</v>
      </c>
      <c r="CW231" s="586">
        <v>42709</v>
      </c>
      <c r="CX231" s="586">
        <v>0</v>
      </c>
      <c r="CY231" s="586">
        <v>63772</v>
      </c>
      <c r="CZ231" s="586">
        <v>0</v>
      </c>
      <c r="DA231" s="586">
        <v>0</v>
      </c>
      <c r="DB231" s="586">
        <v>0</v>
      </c>
      <c r="DC231" s="586">
        <v>0</v>
      </c>
      <c r="DD231" s="586">
        <v>0</v>
      </c>
      <c r="DE231" s="586">
        <v>0</v>
      </c>
      <c r="DF231" s="586">
        <v>0</v>
      </c>
      <c r="DG231" s="586">
        <v>0</v>
      </c>
      <c r="DH231" s="586">
        <v>0</v>
      </c>
      <c r="DI231" s="586">
        <v>92060</v>
      </c>
      <c r="DJ231" s="586">
        <v>0</v>
      </c>
      <c r="DK231" s="586">
        <v>0</v>
      </c>
      <c r="DL231" s="586">
        <v>0</v>
      </c>
      <c r="DM231" s="586">
        <v>0</v>
      </c>
      <c r="DN231" s="586">
        <v>0</v>
      </c>
      <c r="DO231" s="586">
        <v>0</v>
      </c>
      <c r="DP231" s="586">
        <v>0</v>
      </c>
      <c r="DQ231" s="586">
        <v>0</v>
      </c>
      <c r="DR231" s="587">
        <v>123931</v>
      </c>
      <c r="DS231" s="587">
        <v>92937</v>
      </c>
      <c r="DT231" s="587">
        <v>23565</v>
      </c>
      <c r="DU231" s="587">
        <v>152374</v>
      </c>
      <c r="DV231" s="587">
        <v>105820</v>
      </c>
      <c r="DW231" s="587">
        <v>273707</v>
      </c>
      <c r="DX231" s="587">
        <v>-9862</v>
      </c>
      <c r="DY231" s="587">
        <v>0</v>
      </c>
      <c r="DZ231" s="587"/>
      <c r="EA231" s="587"/>
      <c r="EB231" s="587"/>
      <c r="EC231" s="587"/>
      <c r="ED231" s="587"/>
      <c r="EE231" s="587"/>
      <c r="EF231" s="587"/>
      <c r="EG231" s="587"/>
      <c r="EH231" s="587"/>
      <c r="EI231" s="587"/>
    </row>
    <row r="232" spans="1:139">
      <c r="A232" s="583" t="s">
        <v>2723</v>
      </c>
      <c r="B232" s="586">
        <v>4494</v>
      </c>
      <c r="C232" s="586">
        <v>0</v>
      </c>
      <c r="D232" s="586">
        <v>0</v>
      </c>
      <c r="E232" s="586">
        <v>6136</v>
      </c>
      <c r="F232" s="586">
        <v>0</v>
      </c>
      <c r="G232" s="586">
        <v>1853</v>
      </c>
      <c r="H232" s="586">
        <v>0</v>
      </c>
      <c r="I232" s="586">
        <v>0</v>
      </c>
      <c r="J232" s="586">
        <v>0</v>
      </c>
      <c r="K232" s="586">
        <v>0</v>
      </c>
      <c r="L232" s="586">
        <v>0</v>
      </c>
      <c r="M232" s="586">
        <v>0</v>
      </c>
      <c r="N232" s="586">
        <v>13409</v>
      </c>
      <c r="O232" s="586">
        <v>0</v>
      </c>
      <c r="P232" s="586">
        <v>0</v>
      </c>
      <c r="Q232" s="586">
        <v>0</v>
      </c>
      <c r="R232" s="586">
        <v>0</v>
      </c>
      <c r="S232" s="586">
        <v>0</v>
      </c>
      <c r="T232" s="586">
        <v>0</v>
      </c>
      <c r="U232" s="586">
        <v>0</v>
      </c>
      <c r="V232" s="586">
        <v>0</v>
      </c>
      <c r="W232" s="586">
        <v>0</v>
      </c>
      <c r="X232" s="586">
        <v>0</v>
      </c>
      <c r="Y232" s="586">
        <v>0</v>
      </c>
      <c r="Z232" s="586">
        <v>0</v>
      </c>
      <c r="AA232" s="586">
        <v>0</v>
      </c>
      <c r="AB232" s="586">
        <v>0</v>
      </c>
      <c r="AC232" s="586">
        <v>0</v>
      </c>
      <c r="AD232" s="586">
        <v>0</v>
      </c>
      <c r="AE232" s="586">
        <v>0</v>
      </c>
      <c r="AF232" s="586">
        <v>0</v>
      </c>
      <c r="AG232" s="586">
        <v>0</v>
      </c>
      <c r="AH232" s="586">
        <v>0</v>
      </c>
      <c r="AI232" s="586">
        <v>2250</v>
      </c>
      <c r="AJ232" s="586">
        <v>2856</v>
      </c>
      <c r="AK232" s="586">
        <v>0</v>
      </c>
      <c r="AL232" s="586">
        <v>0</v>
      </c>
      <c r="AM232" s="586">
        <v>0</v>
      </c>
      <c r="AN232" s="586">
        <v>0</v>
      </c>
      <c r="AO232" s="586">
        <v>3193</v>
      </c>
      <c r="AP232" s="586">
        <v>5677</v>
      </c>
      <c r="AQ232" s="586">
        <v>0</v>
      </c>
      <c r="AR232" s="586">
        <v>10105</v>
      </c>
      <c r="AS232" s="586">
        <v>0</v>
      </c>
      <c r="AT232" s="586">
        <v>0</v>
      </c>
      <c r="AU232" s="586">
        <v>59</v>
      </c>
      <c r="AV232" s="586">
        <v>0</v>
      </c>
      <c r="AW232" s="586">
        <v>0</v>
      </c>
      <c r="AX232" s="586">
        <v>16298</v>
      </c>
      <c r="AY232" s="586">
        <v>0</v>
      </c>
      <c r="AZ232" s="586">
        <v>1500</v>
      </c>
      <c r="BA232" s="586">
        <v>0</v>
      </c>
      <c r="BB232" s="586">
        <v>0</v>
      </c>
      <c r="BC232" s="586">
        <v>0</v>
      </c>
      <c r="BD232" s="586">
        <v>440</v>
      </c>
      <c r="BE232" s="586">
        <v>0</v>
      </c>
      <c r="BF232" s="586">
        <v>0</v>
      </c>
      <c r="BG232" s="586">
        <v>27</v>
      </c>
      <c r="BH232" s="586">
        <v>0</v>
      </c>
      <c r="BI232" s="586">
        <v>0</v>
      </c>
      <c r="BJ232" s="586">
        <v>0</v>
      </c>
      <c r="BK232" s="586">
        <v>0</v>
      </c>
      <c r="BL232" s="586">
        <v>0</v>
      </c>
      <c r="BM232" s="586">
        <v>0</v>
      </c>
      <c r="BN232" s="586">
        <v>0</v>
      </c>
      <c r="BO232" s="586">
        <v>0</v>
      </c>
      <c r="BP232" s="586">
        <v>0</v>
      </c>
      <c r="BQ232" s="586">
        <v>0</v>
      </c>
      <c r="BR232" s="586">
        <v>0</v>
      </c>
      <c r="BS232" s="586">
        <v>0</v>
      </c>
      <c r="BT232" s="586">
        <v>0</v>
      </c>
      <c r="BU232" s="586">
        <v>0</v>
      </c>
      <c r="BV232" s="586">
        <v>0</v>
      </c>
      <c r="BW232" s="586">
        <v>0</v>
      </c>
      <c r="BX232" s="586">
        <v>0</v>
      </c>
      <c r="BY232" s="586">
        <v>0</v>
      </c>
      <c r="BZ232" s="586">
        <v>0</v>
      </c>
      <c r="CA232" s="586">
        <v>0</v>
      </c>
      <c r="CB232" s="586">
        <v>0</v>
      </c>
      <c r="CC232" s="586">
        <v>0</v>
      </c>
      <c r="CD232" s="586">
        <v>0</v>
      </c>
      <c r="CE232" s="586">
        <v>175</v>
      </c>
      <c r="CF232" s="586">
        <v>0</v>
      </c>
      <c r="CG232" s="586">
        <v>0</v>
      </c>
      <c r="CH232" s="586">
        <v>0</v>
      </c>
      <c r="CI232" s="586">
        <v>0</v>
      </c>
      <c r="CJ232" s="586">
        <v>0</v>
      </c>
      <c r="CK232" s="586">
        <v>0</v>
      </c>
      <c r="CL232" s="586">
        <v>0</v>
      </c>
      <c r="CM232" s="586">
        <v>0</v>
      </c>
      <c r="CN232" s="586">
        <v>0</v>
      </c>
      <c r="CO232" s="586">
        <v>0</v>
      </c>
      <c r="CP232" s="586">
        <v>0</v>
      </c>
      <c r="CQ232" s="586">
        <v>0</v>
      </c>
      <c r="CR232" s="586">
        <v>0</v>
      </c>
      <c r="CS232" s="586">
        <v>0</v>
      </c>
      <c r="CT232" s="586">
        <v>0</v>
      </c>
      <c r="CU232" s="586">
        <v>0</v>
      </c>
      <c r="CV232" s="586">
        <v>0</v>
      </c>
      <c r="CW232" s="586">
        <v>33599</v>
      </c>
      <c r="CX232" s="586">
        <v>17</v>
      </c>
      <c r="CY232" s="586">
        <v>1300</v>
      </c>
      <c r="CZ232" s="586">
        <v>0</v>
      </c>
      <c r="DA232" s="586">
        <v>0</v>
      </c>
      <c r="DB232" s="586">
        <v>0</v>
      </c>
      <c r="DC232" s="586">
        <v>0</v>
      </c>
      <c r="DD232" s="586">
        <v>0</v>
      </c>
      <c r="DE232" s="586">
        <v>0</v>
      </c>
      <c r="DF232" s="586">
        <v>0</v>
      </c>
      <c r="DG232" s="586">
        <v>0</v>
      </c>
      <c r="DH232" s="586">
        <v>0</v>
      </c>
      <c r="DI232" s="586">
        <v>7165</v>
      </c>
      <c r="DJ232" s="586">
        <v>0</v>
      </c>
      <c r="DK232" s="586">
        <v>0</v>
      </c>
      <c r="DL232" s="586">
        <v>0</v>
      </c>
      <c r="DM232" s="586">
        <v>0</v>
      </c>
      <c r="DN232" s="586">
        <v>0</v>
      </c>
      <c r="DO232" s="586">
        <v>0</v>
      </c>
      <c r="DP232" s="586">
        <v>0</v>
      </c>
      <c r="DQ232" s="586">
        <v>0</v>
      </c>
      <c r="DR232" s="587">
        <v>60800</v>
      </c>
      <c r="DS232" s="587">
        <v>4653</v>
      </c>
      <c r="DT232" s="587">
        <v>3193</v>
      </c>
      <c r="DU232" s="587">
        <v>39854</v>
      </c>
      <c r="DV232" s="587">
        <v>26495</v>
      </c>
      <c r="DW232" s="587">
        <v>31754</v>
      </c>
      <c r="DX232" s="587">
        <v>-5259</v>
      </c>
      <c r="DY232" s="587">
        <v>2086</v>
      </c>
      <c r="DZ232" s="587"/>
      <c r="EA232" s="587"/>
      <c r="EB232" s="587"/>
      <c r="EC232" s="587"/>
      <c r="ED232" s="587"/>
      <c r="EE232" s="587"/>
      <c r="EF232" s="587"/>
      <c r="EG232" s="587"/>
      <c r="EH232" s="587"/>
      <c r="EI232" s="587"/>
    </row>
    <row r="233" spans="1:139">
      <c r="A233" s="583" t="s">
        <v>2771</v>
      </c>
      <c r="B233" s="586">
        <v>19397</v>
      </c>
      <c r="C233" s="586">
        <v>0</v>
      </c>
      <c r="D233" s="586">
        <v>0</v>
      </c>
      <c r="E233" s="586">
        <v>3538</v>
      </c>
      <c r="F233" s="586">
        <v>0</v>
      </c>
      <c r="G233" s="586">
        <v>0</v>
      </c>
      <c r="H233" s="586">
        <v>23318</v>
      </c>
      <c r="I233" s="586">
        <v>0</v>
      </c>
      <c r="J233" s="586">
        <v>0</v>
      </c>
      <c r="K233" s="586">
        <v>2474</v>
      </c>
      <c r="L233" s="586">
        <v>0</v>
      </c>
      <c r="M233" s="586">
        <v>0</v>
      </c>
      <c r="N233" s="586">
        <v>11512</v>
      </c>
      <c r="O233" s="586">
        <v>0</v>
      </c>
      <c r="P233" s="586">
        <v>0</v>
      </c>
      <c r="Q233" s="586">
        <v>883</v>
      </c>
      <c r="R233" s="586">
        <v>0</v>
      </c>
      <c r="S233" s="586">
        <v>0</v>
      </c>
      <c r="T233" s="586">
        <v>0</v>
      </c>
      <c r="U233" s="586">
        <v>0</v>
      </c>
      <c r="V233" s="586">
        <v>0</v>
      </c>
      <c r="W233" s="586">
        <v>4123</v>
      </c>
      <c r="X233" s="586">
        <v>0</v>
      </c>
      <c r="Y233" s="586">
        <v>0</v>
      </c>
      <c r="Z233" s="586">
        <v>0</v>
      </c>
      <c r="AA233" s="586">
        <v>0</v>
      </c>
      <c r="AB233" s="586">
        <v>0</v>
      </c>
      <c r="AC233" s="586">
        <v>0</v>
      </c>
      <c r="AD233" s="586">
        <v>0</v>
      </c>
      <c r="AE233" s="586">
        <v>0</v>
      </c>
      <c r="AF233" s="586">
        <v>0</v>
      </c>
      <c r="AG233" s="586">
        <v>0</v>
      </c>
      <c r="AH233" s="586">
        <v>0</v>
      </c>
      <c r="AI233" s="586">
        <v>5435</v>
      </c>
      <c r="AJ233" s="586">
        <v>0</v>
      </c>
      <c r="AK233" s="586">
        <v>0</v>
      </c>
      <c r="AL233" s="586">
        <v>0</v>
      </c>
      <c r="AM233" s="586">
        <v>0</v>
      </c>
      <c r="AN233" s="586">
        <v>0</v>
      </c>
      <c r="AO233" s="586">
        <v>20624</v>
      </c>
      <c r="AP233" s="586">
        <v>0</v>
      </c>
      <c r="AQ233" s="586">
        <v>0</v>
      </c>
      <c r="AR233" s="586">
        <v>13432</v>
      </c>
      <c r="AS233" s="586">
        <v>0</v>
      </c>
      <c r="AT233" s="586">
        <v>0</v>
      </c>
      <c r="AU233" s="586">
        <v>6537</v>
      </c>
      <c r="AV233" s="586">
        <v>0</v>
      </c>
      <c r="AW233" s="586">
        <v>0</v>
      </c>
      <c r="AX233" s="586">
        <v>577</v>
      </c>
      <c r="AY233" s="586">
        <v>0</v>
      </c>
      <c r="AZ233" s="586">
        <v>0</v>
      </c>
      <c r="BA233" s="586">
        <v>0</v>
      </c>
      <c r="BB233" s="586">
        <v>0</v>
      </c>
      <c r="BC233" s="586">
        <v>0</v>
      </c>
      <c r="BD233" s="586">
        <v>127</v>
      </c>
      <c r="BE233" s="586">
        <v>0</v>
      </c>
      <c r="BF233" s="586">
        <v>0</v>
      </c>
      <c r="BG233" s="586">
        <v>600</v>
      </c>
      <c r="BH233" s="586">
        <v>0</v>
      </c>
      <c r="BI233" s="586">
        <v>0</v>
      </c>
      <c r="BJ233" s="586">
        <v>0</v>
      </c>
      <c r="BK233" s="586">
        <v>0</v>
      </c>
      <c r="BL233" s="586">
        <v>0</v>
      </c>
      <c r="BM233" s="586">
        <v>100</v>
      </c>
      <c r="BN233" s="586">
        <v>0</v>
      </c>
      <c r="BO233" s="586">
        <v>0</v>
      </c>
      <c r="BP233" s="586">
        <v>3708</v>
      </c>
      <c r="BQ233" s="586">
        <v>0</v>
      </c>
      <c r="BR233" s="586">
        <v>0</v>
      </c>
      <c r="BS233" s="586">
        <v>0</v>
      </c>
      <c r="BT233" s="586">
        <v>0</v>
      </c>
      <c r="BU233" s="586">
        <v>0</v>
      </c>
      <c r="BV233" s="586">
        <v>0</v>
      </c>
      <c r="BW233" s="586">
        <v>0</v>
      </c>
      <c r="BX233" s="586">
        <v>0</v>
      </c>
      <c r="BY233" s="586">
        <v>0</v>
      </c>
      <c r="BZ233" s="586">
        <v>0</v>
      </c>
      <c r="CA233" s="586">
        <v>0</v>
      </c>
      <c r="CB233" s="586">
        <v>0</v>
      </c>
      <c r="CC233" s="586">
        <v>0</v>
      </c>
      <c r="CD233" s="586">
        <v>0</v>
      </c>
      <c r="CE233" s="586">
        <v>153</v>
      </c>
      <c r="CF233" s="586">
        <v>0</v>
      </c>
      <c r="CG233" s="586">
        <v>0</v>
      </c>
      <c r="CH233" s="586">
        <v>0</v>
      </c>
      <c r="CI233" s="586">
        <v>0</v>
      </c>
      <c r="CJ233" s="586">
        <v>0</v>
      </c>
      <c r="CK233" s="586">
        <v>0</v>
      </c>
      <c r="CL233" s="586">
        <v>0</v>
      </c>
      <c r="CM233" s="586">
        <v>0</v>
      </c>
      <c r="CN233" s="586">
        <v>0</v>
      </c>
      <c r="CO233" s="586">
        <v>0</v>
      </c>
      <c r="CP233" s="586">
        <v>0</v>
      </c>
      <c r="CQ233" s="586">
        <v>0</v>
      </c>
      <c r="CR233" s="586">
        <v>0</v>
      </c>
      <c r="CS233" s="586">
        <v>0</v>
      </c>
      <c r="CT233" s="586">
        <v>1455</v>
      </c>
      <c r="CU233" s="586">
        <v>0</v>
      </c>
      <c r="CV233" s="586">
        <v>0</v>
      </c>
      <c r="CW233" s="586">
        <v>26418</v>
      </c>
      <c r="CX233" s="586">
        <v>0</v>
      </c>
      <c r="CY233" s="586">
        <v>0</v>
      </c>
      <c r="CZ233" s="586">
        <v>475</v>
      </c>
      <c r="DA233" s="586">
        <v>0</v>
      </c>
      <c r="DB233" s="586">
        <v>0</v>
      </c>
      <c r="DC233" s="586">
        <v>0</v>
      </c>
      <c r="DD233" s="586">
        <v>0</v>
      </c>
      <c r="DE233" s="586">
        <v>0</v>
      </c>
      <c r="DF233" s="586">
        <v>0</v>
      </c>
      <c r="DG233" s="586">
        <v>0</v>
      </c>
      <c r="DH233" s="586">
        <v>0</v>
      </c>
      <c r="DI233" s="586">
        <v>9375</v>
      </c>
      <c r="DJ233" s="586">
        <v>0</v>
      </c>
      <c r="DK233" s="586">
        <v>0</v>
      </c>
      <c r="DL233" s="586">
        <v>31484</v>
      </c>
      <c r="DM233" s="586">
        <v>0</v>
      </c>
      <c r="DN233" s="586">
        <v>0</v>
      </c>
      <c r="DO233" s="586">
        <v>0</v>
      </c>
      <c r="DP233" s="586">
        <v>0</v>
      </c>
      <c r="DQ233" s="586">
        <v>0</v>
      </c>
      <c r="DR233" s="587">
        <v>86187</v>
      </c>
      <c r="DS233" s="587">
        <v>1752</v>
      </c>
      <c r="DT233" s="587">
        <v>5594</v>
      </c>
      <c r="DU233" s="587">
        <v>92212</v>
      </c>
      <c r="DV233" s="587">
        <v>73024</v>
      </c>
      <c r="DW233" s="587">
        <v>75413</v>
      </c>
      <c r="DX233" s="587">
        <v>-4672</v>
      </c>
      <c r="DY233" s="587">
        <v>-20890</v>
      </c>
      <c r="DZ233" s="587"/>
      <c r="EA233" s="587"/>
      <c r="EB233" s="587"/>
      <c r="EC233" s="587"/>
      <c r="ED233" s="587"/>
      <c r="EE233" s="587"/>
      <c r="EF233" s="587"/>
      <c r="EG233" s="587"/>
      <c r="EH233" s="587"/>
      <c r="EI233" s="587"/>
    </row>
    <row r="234" spans="1:139">
      <c r="A234" s="583" t="s">
        <v>2801</v>
      </c>
      <c r="B234" s="586">
        <v>8154</v>
      </c>
      <c r="C234" s="586">
        <v>0</v>
      </c>
      <c r="D234" s="586">
        <v>0</v>
      </c>
      <c r="E234" s="586">
        <v>5527</v>
      </c>
      <c r="F234" s="586">
        <v>0</v>
      </c>
      <c r="G234" s="586">
        <v>0</v>
      </c>
      <c r="H234" s="586">
        <v>8272</v>
      </c>
      <c r="I234" s="586">
        <v>0</v>
      </c>
      <c r="J234" s="586">
        <v>0</v>
      </c>
      <c r="K234" s="586">
        <v>0</v>
      </c>
      <c r="L234" s="586">
        <v>0</v>
      </c>
      <c r="M234" s="586">
        <v>0</v>
      </c>
      <c r="N234" s="586">
        <v>12897</v>
      </c>
      <c r="O234" s="586">
        <v>0</v>
      </c>
      <c r="P234" s="586">
        <v>0</v>
      </c>
      <c r="Q234" s="586">
        <v>0</v>
      </c>
      <c r="R234" s="586">
        <v>0</v>
      </c>
      <c r="S234" s="586">
        <v>0</v>
      </c>
      <c r="T234" s="586">
        <v>0</v>
      </c>
      <c r="U234" s="586">
        <v>0</v>
      </c>
      <c r="V234" s="586">
        <v>0</v>
      </c>
      <c r="W234" s="586">
        <v>0</v>
      </c>
      <c r="X234" s="586">
        <v>0</v>
      </c>
      <c r="Y234" s="586">
        <v>0</v>
      </c>
      <c r="Z234" s="586">
        <v>0</v>
      </c>
      <c r="AA234" s="586">
        <v>0</v>
      </c>
      <c r="AB234" s="586">
        <v>0</v>
      </c>
      <c r="AC234" s="586">
        <v>0</v>
      </c>
      <c r="AD234" s="586">
        <v>0</v>
      </c>
      <c r="AE234" s="586">
        <v>0</v>
      </c>
      <c r="AF234" s="586">
        <v>0</v>
      </c>
      <c r="AG234" s="586">
        <v>0</v>
      </c>
      <c r="AH234" s="586">
        <v>0</v>
      </c>
      <c r="AI234" s="586">
        <v>2005</v>
      </c>
      <c r="AJ234" s="586">
        <v>3818</v>
      </c>
      <c r="AK234" s="586">
        <v>0</v>
      </c>
      <c r="AL234" s="586">
        <v>0</v>
      </c>
      <c r="AM234" s="586">
        <v>0</v>
      </c>
      <c r="AN234" s="586">
        <v>0</v>
      </c>
      <c r="AO234" s="586">
        <v>55577</v>
      </c>
      <c r="AP234" s="586">
        <v>0</v>
      </c>
      <c r="AQ234" s="586">
        <v>0</v>
      </c>
      <c r="AR234" s="586">
        <v>353</v>
      </c>
      <c r="AS234" s="586">
        <v>0</v>
      </c>
      <c r="AT234" s="586">
        <v>0</v>
      </c>
      <c r="AU234" s="586">
        <v>1825</v>
      </c>
      <c r="AV234" s="586">
        <v>0</v>
      </c>
      <c r="AW234" s="586">
        <v>0</v>
      </c>
      <c r="AX234" s="586">
        <v>3397</v>
      </c>
      <c r="AY234" s="586">
        <v>0</v>
      </c>
      <c r="AZ234" s="586">
        <v>0</v>
      </c>
      <c r="BA234" s="586">
        <v>0</v>
      </c>
      <c r="BB234" s="586">
        <v>0</v>
      </c>
      <c r="BC234" s="586">
        <v>0</v>
      </c>
      <c r="BD234" s="586">
        <v>0</v>
      </c>
      <c r="BE234" s="586">
        <v>0</v>
      </c>
      <c r="BF234" s="586">
        <v>0</v>
      </c>
      <c r="BG234" s="586">
        <v>610</v>
      </c>
      <c r="BH234" s="586">
        <v>0</v>
      </c>
      <c r="BI234" s="586">
        <v>0</v>
      </c>
      <c r="BJ234" s="586">
        <v>0</v>
      </c>
      <c r="BK234" s="586">
        <v>0</v>
      </c>
      <c r="BL234" s="586">
        <v>0</v>
      </c>
      <c r="BM234" s="586">
        <v>0</v>
      </c>
      <c r="BN234" s="586">
        <v>0</v>
      </c>
      <c r="BO234" s="586">
        <v>0</v>
      </c>
      <c r="BP234" s="586">
        <v>0</v>
      </c>
      <c r="BQ234" s="586">
        <v>0</v>
      </c>
      <c r="BR234" s="586">
        <v>0</v>
      </c>
      <c r="BS234" s="586">
        <v>0</v>
      </c>
      <c r="BT234" s="586">
        <v>0</v>
      </c>
      <c r="BU234" s="586">
        <v>0</v>
      </c>
      <c r="BV234" s="586">
        <v>0</v>
      </c>
      <c r="BW234" s="586">
        <v>0</v>
      </c>
      <c r="BX234" s="586">
        <v>0</v>
      </c>
      <c r="BY234" s="586">
        <v>0</v>
      </c>
      <c r="BZ234" s="586">
        <v>0</v>
      </c>
      <c r="CA234" s="586">
        <v>0</v>
      </c>
      <c r="CB234" s="586">
        <v>770</v>
      </c>
      <c r="CC234" s="586">
        <v>0</v>
      </c>
      <c r="CD234" s="586">
        <v>0</v>
      </c>
      <c r="CE234" s="586">
        <v>250</v>
      </c>
      <c r="CF234" s="586">
        <v>0</v>
      </c>
      <c r="CG234" s="586">
        <v>0</v>
      </c>
      <c r="CH234" s="586">
        <v>0</v>
      </c>
      <c r="CI234" s="586">
        <v>0</v>
      </c>
      <c r="CJ234" s="586">
        <v>0</v>
      </c>
      <c r="CK234" s="586">
        <v>0</v>
      </c>
      <c r="CL234" s="586">
        <v>0</v>
      </c>
      <c r="CM234" s="586">
        <v>0</v>
      </c>
      <c r="CN234" s="586">
        <v>0</v>
      </c>
      <c r="CO234" s="586">
        <v>0</v>
      </c>
      <c r="CP234" s="586">
        <v>0</v>
      </c>
      <c r="CQ234" s="586">
        <v>0</v>
      </c>
      <c r="CR234" s="586">
        <v>0</v>
      </c>
      <c r="CS234" s="586">
        <v>0</v>
      </c>
      <c r="CT234" s="586">
        <v>0</v>
      </c>
      <c r="CU234" s="586">
        <v>0</v>
      </c>
      <c r="CV234" s="586">
        <v>0</v>
      </c>
      <c r="CW234" s="586">
        <v>25177</v>
      </c>
      <c r="CX234" s="586">
        <v>0</v>
      </c>
      <c r="CY234" s="586">
        <v>4000</v>
      </c>
      <c r="CZ234" s="586">
        <v>0</v>
      </c>
      <c r="DA234" s="586">
        <v>0</v>
      </c>
      <c r="DB234" s="586">
        <v>0</v>
      </c>
      <c r="DC234" s="586">
        <v>0</v>
      </c>
      <c r="DD234" s="586">
        <v>0</v>
      </c>
      <c r="DE234" s="586">
        <v>0</v>
      </c>
      <c r="DF234" s="586">
        <v>0</v>
      </c>
      <c r="DG234" s="586">
        <v>0</v>
      </c>
      <c r="DH234" s="586">
        <v>0</v>
      </c>
      <c r="DI234" s="586">
        <v>3458</v>
      </c>
      <c r="DJ234" s="586">
        <v>0</v>
      </c>
      <c r="DK234" s="586">
        <v>0</v>
      </c>
      <c r="DL234" s="586">
        <v>0</v>
      </c>
      <c r="DM234" s="586">
        <v>0</v>
      </c>
      <c r="DN234" s="586">
        <v>0</v>
      </c>
      <c r="DO234" s="586">
        <v>0</v>
      </c>
      <c r="DP234" s="586">
        <v>0</v>
      </c>
      <c r="DQ234" s="586">
        <v>0</v>
      </c>
      <c r="DR234" s="587">
        <v>40513</v>
      </c>
      <c r="DS234" s="587">
        <v>0</v>
      </c>
      <c r="DT234" s="587">
        <v>0</v>
      </c>
      <c r="DU234" s="587">
        <v>91577</v>
      </c>
      <c r="DV234" s="587">
        <v>48562</v>
      </c>
      <c r="DW234" s="587">
        <v>24885</v>
      </c>
      <c r="DX234" s="587">
        <v>-10323</v>
      </c>
      <c r="DY234" s="587">
        <v>-39000</v>
      </c>
      <c r="DZ234" s="587"/>
      <c r="EA234" s="587"/>
      <c r="EB234" s="587"/>
      <c r="EC234" s="587"/>
      <c r="ED234" s="587"/>
      <c r="EE234" s="587"/>
      <c r="EF234" s="587"/>
      <c r="EG234" s="587"/>
      <c r="EH234" s="587"/>
      <c r="EI234" s="587"/>
    </row>
    <row r="235" spans="1:139">
      <c r="A235" s="583" t="s">
        <v>2912</v>
      </c>
      <c r="B235" s="586">
        <v>9714</v>
      </c>
      <c r="C235" s="586">
        <v>0</v>
      </c>
      <c r="D235" s="586">
        <v>0</v>
      </c>
      <c r="E235" s="586">
        <v>7765</v>
      </c>
      <c r="F235" s="586">
        <v>0</v>
      </c>
      <c r="G235" s="586">
        <v>0</v>
      </c>
      <c r="H235" s="586">
        <v>2669</v>
      </c>
      <c r="I235" s="586">
        <v>0</v>
      </c>
      <c r="J235" s="586">
        <v>0</v>
      </c>
      <c r="K235" s="586">
        <v>51</v>
      </c>
      <c r="L235" s="586">
        <v>0</v>
      </c>
      <c r="M235" s="586">
        <v>0</v>
      </c>
      <c r="N235" s="586">
        <v>32306</v>
      </c>
      <c r="O235" s="586">
        <v>0</v>
      </c>
      <c r="P235" s="586">
        <v>0</v>
      </c>
      <c r="Q235" s="586">
        <v>1007</v>
      </c>
      <c r="R235" s="586">
        <v>0</v>
      </c>
      <c r="S235" s="586">
        <v>0</v>
      </c>
      <c r="T235" s="586">
        <v>0</v>
      </c>
      <c r="U235" s="586">
        <v>0</v>
      </c>
      <c r="V235" s="586">
        <v>0</v>
      </c>
      <c r="W235" s="586">
        <v>0</v>
      </c>
      <c r="X235" s="586">
        <v>0</v>
      </c>
      <c r="Y235" s="586">
        <v>0</v>
      </c>
      <c r="Z235" s="586">
        <v>0</v>
      </c>
      <c r="AA235" s="586">
        <v>0</v>
      </c>
      <c r="AB235" s="586">
        <v>0</v>
      </c>
      <c r="AC235" s="586">
        <v>0</v>
      </c>
      <c r="AD235" s="586">
        <v>0</v>
      </c>
      <c r="AE235" s="586">
        <v>0</v>
      </c>
      <c r="AF235" s="586">
        <v>0</v>
      </c>
      <c r="AG235" s="586">
        <v>0</v>
      </c>
      <c r="AH235" s="586">
        <v>0</v>
      </c>
      <c r="AI235" s="586">
        <v>10345</v>
      </c>
      <c r="AJ235" s="586">
        <v>0</v>
      </c>
      <c r="AK235" s="586">
        <v>0</v>
      </c>
      <c r="AL235" s="586">
        <v>0</v>
      </c>
      <c r="AM235" s="586">
        <v>0</v>
      </c>
      <c r="AN235" s="586">
        <v>0</v>
      </c>
      <c r="AO235" s="586">
        <v>25812</v>
      </c>
      <c r="AP235" s="586">
        <v>9671</v>
      </c>
      <c r="AQ235" s="586">
        <v>5400</v>
      </c>
      <c r="AR235" s="586">
        <v>0</v>
      </c>
      <c r="AS235" s="586">
        <v>0</v>
      </c>
      <c r="AT235" s="586">
        <v>0</v>
      </c>
      <c r="AU235" s="586">
        <v>14488</v>
      </c>
      <c r="AV235" s="586">
        <v>0</v>
      </c>
      <c r="AW235" s="586">
        <v>0</v>
      </c>
      <c r="AX235" s="586">
        <v>256</v>
      </c>
      <c r="AY235" s="586">
        <v>0</v>
      </c>
      <c r="AZ235" s="586">
        <v>0</v>
      </c>
      <c r="BA235" s="586">
        <v>0</v>
      </c>
      <c r="BB235" s="586">
        <v>0</v>
      </c>
      <c r="BC235" s="586">
        <v>0</v>
      </c>
      <c r="BD235" s="586">
        <v>0</v>
      </c>
      <c r="BE235" s="586">
        <v>0</v>
      </c>
      <c r="BF235" s="586">
        <v>0</v>
      </c>
      <c r="BG235" s="586">
        <v>0</v>
      </c>
      <c r="BH235" s="586">
        <v>0</v>
      </c>
      <c r="BI235" s="586">
        <v>0</v>
      </c>
      <c r="BJ235" s="586">
        <v>0</v>
      </c>
      <c r="BK235" s="586">
        <v>0</v>
      </c>
      <c r="BL235" s="586">
        <v>0</v>
      </c>
      <c r="BM235" s="586">
        <v>0</v>
      </c>
      <c r="BN235" s="586">
        <v>0</v>
      </c>
      <c r="BO235" s="586">
        <v>0</v>
      </c>
      <c r="BP235" s="586">
        <v>0</v>
      </c>
      <c r="BQ235" s="586">
        <v>0</v>
      </c>
      <c r="BR235" s="586">
        <v>0</v>
      </c>
      <c r="BS235" s="586">
        <v>0</v>
      </c>
      <c r="BT235" s="586">
        <v>0</v>
      </c>
      <c r="BU235" s="586">
        <v>0</v>
      </c>
      <c r="BV235" s="586">
        <v>0</v>
      </c>
      <c r="BW235" s="586">
        <v>0</v>
      </c>
      <c r="BX235" s="586">
        <v>0</v>
      </c>
      <c r="BY235" s="586">
        <v>0</v>
      </c>
      <c r="BZ235" s="586">
        <v>0</v>
      </c>
      <c r="CA235" s="586">
        <v>0</v>
      </c>
      <c r="CB235" s="586">
        <v>0</v>
      </c>
      <c r="CC235" s="586">
        <v>0</v>
      </c>
      <c r="CD235" s="586">
        <v>0</v>
      </c>
      <c r="CE235" s="586">
        <v>0</v>
      </c>
      <c r="CF235" s="586">
        <v>2635</v>
      </c>
      <c r="CG235" s="586">
        <v>0</v>
      </c>
      <c r="CH235" s="586">
        <v>0</v>
      </c>
      <c r="CI235" s="586">
        <v>0</v>
      </c>
      <c r="CJ235" s="586">
        <v>0</v>
      </c>
      <c r="CK235" s="586">
        <v>0</v>
      </c>
      <c r="CL235" s="586">
        <v>0</v>
      </c>
      <c r="CM235" s="586">
        <v>0</v>
      </c>
      <c r="CN235" s="586">
        <v>0</v>
      </c>
      <c r="CO235" s="586">
        <v>0</v>
      </c>
      <c r="CP235" s="586">
        <v>0</v>
      </c>
      <c r="CQ235" s="586">
        <v>0</v>
      </c>
      <c r="CR235" s="586">
        <v>0</v>
      </c>
      <c r="CS235" s="586">
        <v>0</v>
      </c>
      <c r="CT235" s="586">
        <v>0</v>
      </c>
      <c r="CU235" s="586">
        <v>0</v>
      </c>
      <c r="CV235" s="586">
        <v>0</v>
      </c>
      <c r="CW235" s="586">
        <v>27253</v>
      </c>
      <c r="CX235" s="586">
        <v>13500</v>
      </c>
      <c r="CY235" s="586">
        <v>0</v>
      </c>
      <c r="CZ235" s="586">
        <v>0</v>
      </c>
      <c r="DA235" s="586">
        <v>0</v>
      </c>
      <c r="DB235" s="586">
        <v>0</v>
      </c>
      <c r="DC235" s="586">
        <v>0</v>
      </c>
      <c r="DD235" s="586">
        <v>0</v>
      </c>
      <c r="DE235" s="586">
        <v>0</v>
      </c>
      <c r="DF235" s="586">
        <v>0</v>
      </c>
      <c r="DG235" s="586">
        <v>0</v>
      </c>
      <c r="DH235" s="586">
        <v>0</v>
      </c>
      <c r="DI235" s="586">
        <v>5828</v>
      </c>
      <c r="DJ235" s="586">
        <v>0</v>
      </c>
      <c r="DK235" s="586">
        <v>0</v>
      </c>
      <c r="DL235" s="586">
        <v>0</v>
      </c>
      <c r="DM235" s="586">
        <v>0</v>
      </c>
      <c r="DN235" s="586">
        <v>0</v>
      </c>
      <c r="DO235" s="586">
        <v>0</v>
      </c>
      <c r="DP235" s="586">
        <v>0</v>
      </c>
      <c r="DQ235" s="586">
        <v>0</v>
      </c>
      <c r="DR235" s="587">
        <v>80732</v>
      </c>
      <c r="DS235" s="587">
        <v>3704</v>
      </c>
      <c r="DT235" s="587">
        <v>15142</v>
      </c>
      <c r="DU235" s="587">
        <v>63722</v>
      </c>
      <c r="DV235" s="587">
        <v>38647</v>
      </c>
      <c r="DW235" s="587">
        <v>64722</v>
      </c>
      <c r="DX235" s="587">
        <v>0</v>
      </c>
      <c r="DY235" s="587">
        <v>0</v>
      </c>
      <c r="DZ235" s="587"/>
      <c r="EA235" s="587"/>
      <c r="EB235" s="587"/>
      <c r="EC235" s="587"/>
      <c r="ED235" s="587"/>
      <c r="EE235" s="587"/>
      <c r="EF235" s="587"/>
      <c r="EG235" s="587"/>
      <c r="EH235" s="587"/>
      <c r="EI235" s="587"/>
    </row>
    <row r="236" spans="1:139">
      <c r="A236" s="583" t="s">
        <v>2957</v>
      </c>
      <c r="B236" s="586">
        <v>2565</v>
      </c>
      <c r="C236" s="586">
        <v>790</v>
      </c>
      <c r="D236" s="586">
        <v>0</v>
      </c>
      <c r="E236" s="586">
        <v>2134</v>
      </c>
      <c r="F236" s="586">
        <v>1433</v>
      </c>
      <c r="G236" s="586">
        <v>0</v>
      </c>
      <c r="H236" s="586">
        <v>6409</v>
      </c>
      <c r="I236" s="586">
        <v>218</v>
      </c>
      <c r="J236" s="586">
        <v>0</v>
      </c>
      <c r="K236" s="586">
        <v>0</v>
      </c>
      <c r="L236" s="586">
        <v>0</v>
      </c>
      <c r="M236" s="586">
        <v>0</v>
      </c>
      <c r="N236" s="586">
        <v>4039</v>
      </c>
      <c r="O236" s="586">
        <v>0</v>
      </c>
      <c r="P236" s="586">
        <v>0</v>
      </c>
      <c r="Q236" s="586">
        <v>0</v>
      </c>
      <c r="R236" s="586">
        <v>0</v>
      </c>
      <c r="S236" s="586">
        <v>0</v>
      </c>
      <c r="T236" s="586">
        <v>0</v>
      </c>
      <c r="U236" s="586">
        <v>0</v>
      </c>
      <c r="V236" s="586">
        <v>0</v>
      </c>
      <c r="W236" s="586">
        <v>0</v>
      </c>
      <c r="X236" s="586">
        <v>0</v>
      </c>
      <c r="Y236" s="586">
        <v>0</v>
      </c>
      <c r="Z236" s="586">
        <v>0</v>
      </c>
      <c r="AA236" s="586">
        <v>0</v>
      </c>
      <c r="AB236" s="586">
        <v>0</v>
      </c>
      <c r="AC236" s="586">
        <v>0</v>
      </c>
      <c r="AD236" s="586">
        <v>0</v>
      </c>
      <c r="AE236" s="586">
        <v>0</v>
      </c>
      <c r="AF236" s="586">
        <v>0</v>
      </c>
      <c r="AG236" s="586">
        <v>0</v>
      </c>
      <c r="AH236" s="586">
        <v>0</v>
      </c>
      <c r="AI236" s="586">
        <v>5282</v>
      </c>
      <c r="AJ236" s="586">
        <v>3388</v>
      </c>
      <c r="AK236" s="586">
        <v>0</v>
      </c>
      <c r="AL236" s="586">
        <v>0</v>
      </c>
      <c r="AM236" s="586">
        <v>0</v>
      </c>
      <c r="AN236" s="586">
        <v>0</v>
      </c>
      <c r="AO236" s="586">
        <v>0</v>
      </c>
      <c r="AP236" s="586">
        <v>0</v>
      </c>
      <c r="AQ236" s="586">
        <v>0</v>
      </c>
      <c r="AR236" s="586">
        <v>0</v>
      </c>
      <c r="AS236" s="586">
        <v>0</v>
      </c>
      <c r="AT236" s="586">
        <v>0</v>
      </c>
      <c r="AU236" s="586">
        <v>0</v>
      </c>
      <c r="AV236" s="586">
        <v>0</v>
      </c>
      <c r="AW236" s="586">
        <v>0</v>
      </c>
      <c r="AX236" s="586">
        <v>352</v>
      </c>
      <c r="AY236" s="586">
        <v>0</v>
      </c>
      <c r="AZ236" s="586">
        <v>0</v>
      </c>
      <c r="BA236" s="586">
        <v>0</v>
      </c>
      <c r="BB236" s="586">
        <v>0</v>
      </c>
      <c r="BC236" s="586">
        <v>0</v>
      </c>
      <c r="BD236" s="586">
        <v>0</v>
      </c>
      <c r="BE236" s="586">
        <v>0</v>
      </c>
      <c r="BF236" s="586">
        <v>0</v>
      </c>
      <c r="BG236" s="586">
        <v>0</v>
      </c>
      <c r="BH236" s="586">
        <v>0</v>
      </c>
      <c r="BI236" s="586">
        <v>0</v>
      </c>
      <c r="BJ236" s="586">
        <v>0</v>
      </c>
      <c r="BK236" s="586">
        <v>0</v>
      </c>
      <c r="BL236" s="586">
        <v>0</v>
      </c>
      <c r="BM236" s="586">
        <v>0</v>
      </c>
      <c r="BN236" s="586">
        <v>153</v>
      </c>
      <c r="BO236" s="586">
        <v>0</v>
      </c>
      <c r="BP236" s="586">
        <v>0</v>
      </c>
      <c r="BQ236" s="586">
        <v>0</v>
      </c>
      <c r="BR236" s="586">
        <v>0</v>
      </c>
      <c r="BS236" s="586">
        <v>0</v>
      </c>
      <c r="BT236" s="586">
        <v>0</v>
      </c>
      <c r="BU236" s="586">
        <v>0</v>
      </c>
      <c r="BV236" s="586">
        <v>0</v>
      </c>
      <c r="BW236" s="586">
        <v>0</v>
      </c>
      <c r="BX236" s="586">
        <v>0</v>
      </c>
      <c r="BY236" s="586">
        <v>0</v>
      </c>
      <c r="BZ236" s="586">
        <v>0</v>
      </c>
      <c r="CA236" s="586">
        <v>0</v>
      </c>
      <c r="CB236" s="586">
        <v>0</v>
      </c>
      <c r="CC236" s="586">
        <v>0</v>
      </c>
      <c r="CD236" s="586">
        <v>0</v>
      </c>
      <c r="CE236" s="586">
        <v>1187</v>
      </c>
      <c r="CF236" s="586">
        <v>0</v>
      </c>
      <c r="CG236" s="586">
        <v>0</v>
      </c>
      <c r="CH236" s="586">
        <v>0</v>
      </c>
      <c r="CI236" s="586">
        <v>0</v>
      </c>
      <c r="CJ236" s="586">
        <v>0</v>
      </c>
      <c r="CK236" s="586">
        <v>0</v>
      </c>
      <c r="CL236" s="586">
        <v>0</v>
      </c>
      <c r="CM236" s="586">
        <v>0</v>
      </c>
      <c r="CN236" s="586">
        <v>0</v>
      </c>
      <c r="CO236" s="586">
        <v>0</v>
      </c>
      <c r="CP236" s="586">
        <v>0</v>
      </c>
      <c r="CQ236" s="586">
        <v>0</v>
      </c>
      <c r="CR236" s="586">
        <v>0</v>
      </c>
      <c r="CS236" s="586">
        <v>0</v>
      </c>
      <c r="CT236" s="586">
        <v>0</v>
      </c>
      <c r="CU236" s="586">
        <v>0</v>
      </c>
      <c r="CV236" s="586">
        <v>0</v>
      </c>
      <c r="CW236" s="586">
        <v>50121</v>
      </c>
      <c r="CX236" s="586">
        <v>0</v>
      </c>
      <c r="CY236" s="586">
        <v>0</v>
      </c>
      <c r="CZ236" s="586">
        <v>0</v>
      </c>
      <c r="DA236" s="586">
        <v>0</v>
      </c>
      <c r="DB236" s="586">
        <v>0</v>
      </c>
      <c r="DC236" s="586">
        <v>0</v>
      </c>
      <c r="DD236" s="586">
        <v>0</v>
      </c>
      <c r="DE236" s="586">
        <v>0</v>
      </c>
      <c r="DF236" s="586">
        <v>0</v>
      </c>
      <c r="DG236" s="586">
        <v>0</v>
      </c>
      <c r="DH236" s="586">
        <v>0</v>
      </c>
      <c r="DI236" s="586">
        <v>1193</v>
      </c>
      <c r="DJ236" s="586">
        <v>0</v>
      </c>
      <c r="DK236" s="586">
        <v>0</v>
      </c>
      <c r="DL236" s="586">
        <v>0</v>
      </c>
      <c r="DM236" s="586">
        <v>0</v>
      </c>
      <c r="DN236" s="586">
        <v>0</v>
      </c>
      <c r="DO236" s="586">
        <v>0</v>
      </c>
      <c r="DP236" s="586">
        <v>0</v>
      </c>
      <c r="DQ236" s="586">
        <v>0</v>
      </c>
      <c r="DR236" s="587">
        <v>70516</v>
      </c>
      <c r="DS236" s="587">
        <v>0</v>
      </c>
      <c r="DT236" s="587">
        <v>6368</v>
      </c>
      <c r="DU236" s="587">
        <v>2380</v>
      </c>
      <c r="DV236" s="587">
        <v>-5336</v>
      </c>
      <c r="DW236" s="587">
        <v>-10000</v>
      </c>
      <c r="DX236" s="587">
        <v>-4769</v>
      </c>
      <c r="DY236" s="587">
        <v>0</v>
      </c>
      <c r="DZ236" s="587"/>
      <c r="EA236" s="587"/>
      <c r="EB236" s="587"/>
      <c r="EC236" s="587"/>
      <c r="ED236" s="587"/>
      <c r="EE236" s="587"/>
      <c r="EF236" s="587"/>
      <c r="EG236" s="587"/>
      <c r="EH236" s="587"/>
      <c r="EI236" s="587"/>
    </row>
    <row r="237" spans="1:139">
      <c r="A237" s="583" t="s">
        <v>3011</v>
      </c>
      <c r="B237" s="586">
        <v>2591</v>
      </c>
      <c r="C237" s="586">
        <v>200</v>
      </c>
      <c r="D237" s="586">
        <v>0</v>
      </c>
      <c r="E237" s="586">
        <v>15229</v>
      </c>
      <c r="F237" s="586">
        <v>0</v>
      </c>
      <c r="G237" s="586">
        <v>0</v>
      </c>
      <c r="H237" s="586">
        <v>5860</v>
      </c>
      <c r="I237" s="586">
        <v>0</v>
      </c>
      <c r="J237" s="586">
        <v>0</v>
      </c>
      <c r="K237" s="586">
        <v>0</v>
      </c>
      <c r="L237" s="586">
        <v>0</v>
      </c>
      <c r="M237" s="586">
        <v>0</v>
      </c>
      <c r="N237" s="586">
        <v>12166</v>
      </c>
      <c r="O237" s="586">
        <v>0</v>
      </c>
      <c r="P237" s="586">
        <v>0</v>
      </c>
      <c r="Q237" s="586">
        <v>340</v>
      </c>
      <c r="R237" s="586">
        <v>0</v>
      </c>
      <c r="S237" s="586">
        <v>0</v>
      </c>
      <c r="T237" s="586">
        <v>0</v>
      </c>
      <c r="U237" s="586">
        <v>0</v>
      </c>
      <c r="V237" s="586">
        <v>0</v>
      </c>
      <c r="W237" s="586">
        <v>0</v>
      </c>
      <c r="X237" s="586">
        <v>0</v>
      </c>
      <c r="Y237" s="586">
        <v>0</v>
      </c>
      <c r="Z237" s="586">
        <v>0</v>
      </c>
      <c r="AA237" s="586">
        <v>0</v>
      </c>
      <c r="AB237" s="586">
        <v>0</v>
      </c>
      <c r="AC237" s="586">
        <v>0</v>
      </c>
      <c r="AD237" s="586">
        <v>0</v>
      </c>
      <c r="AE237" s="586">
        <v>0</v>
      </c>
      <c r="AF237" s="586">
        <v>0</v>
      </c>
      <c r="AG237" s="586">
        <v>0</v>
      </c>
      <c r="AH237" s="586">
        <v>0</v>
      </c>
      <c r="AI237" s="586">
        <v>319</v>
      </c>
      <c r="AJ237" s="586">
        <v>3952</v>
      </c>
      <c r="AK237" s="586">
        <v>0</v>
      </c>
      <c r="AL237" s="586">
        <v>0</v>
      </c>
      <c r="AM237" s="586">
        <v>0</v>
      </c>
      <c r="AN237" s="586">
        <v>0</v>
      </c>
      <c r="AO237" s="586">
        <v>0</v>
      </c>
      <c r="AP237" s="586">
        <v>0</v>
      </c>
      <c r="AQ237" s="586">
        <v>0</v>
      </c>
      <c r="AR237" s="586">
        <v>9</v>
      </c>
      <c r="AS237" s="586">
        <v>0</v>
      </c>
      <c r="AT237" s="586">
        <v>0</v>
      </c>
      <c r="AU237" s="586">
        <v>9114</v>
      </c>
      <c r="AV237" s="586">
        <v>0</v>
      </c>
      <c r="AW237" s="586">
        <v>0</v>
      </c>
      <c r="AX237" s="586">
        <v>2480</v>
      </c>
      <c r="AY237" s="586">
        <v>0</v>
      </c>
      <c r="AZ237" s="586">
        <v>0</v>
      </c>
      <c r="BA237" s="586">
        <v>0</v>
      </c>
      <c r="BB237" s="586">
        <v>0</v>
      </c>
      <c r="BC237" s="586">
        <v>0</v>
      </c>
      <c r="BD237" s="586">
        <v>346</v>
      </c>
      <c r="BE237" s="586">
        <v>0</v>
      </c>
      <c r="BF237" s="586">
        <v>0</v>
      </c>
      <c r="BG237" s="586">
        <v>0</v>
      </c>
      <c r="BH237" s="586">
        <v>0</v>
      </c>
      <c r="BI237" s="586">
        <v>0</v>
      </c>
      <c r="BJ237" s="586">
        <v>0</v>
      </c>
      <c r="BK237" s="586">
        <v>0</v>
      </c>
      <c r="BL237" s="586">
        <v>0</v>
      </c>
      <c r="BM237" s="586">
        <v>0</v>
      </c>
      <c r="BN237" s="586">
        <v>0</v>
      </c>
      <c r="BO237" s="586">
        <v>0</v>
      </c>
      <c r="BP237" s="586">
        <v>0</v>
      </c>
      <c r="BQ237" s="586">
        <v>0</v>
      </c>
      <c r="BR237" s="586">
        <v>0</v>
      </c>
      <c r="BS237" s="586">
        <v>0</v>
      </c>
      <c r="BT237" s="586">
        <v>0</v>
      </c>
      <c r="BU237" s="586">
        <v>0</v>
      </c>
      <c r="BV237" s="586">
        <v>0</v>
      </c>
      <c r="BW237" s="586">
        <v>0</v>
      </c>
      <c r="BX237" s="586">
        <v>0</v>
      </c>
      <c r="BY237" s="586">
        <v>0</v>
      </c>
      <c r="BZ237" s="586">
        <v>0</v>
      </c>
      <c r="CA237" s="586">
        <v>0</v>
      </c>
      <c r="CB237" s="586">
        <v>0</v>
      </c>
      <c r="CC237" s="586">
        <v>0</v>
      </c>
      <c r="CD237" s="586">
        <v>0</v>
      </c>
      <c r="CE237" s="586">
        <v>400</v>
      </c>
      <c r="CF237" s="586">
        <v>0</v>
      </c>
      <c r="CG237" s="586">
        <v>0</v>
      </c>
      <c r="CH237" s="586">
        <v>0</v>
      </c>
      <c r="CI237" s="586">
        <v>0</v>
      </c>
      <c r="CJ237" s="586">
        <v>0</v>
      </c>
      <c r="CK237" s="586">
        <v>0</v>
      </c>
      <c r="CL237" s="586">
        <v>0</v>
      </c>
      <c r="CM237" s="586">
        <v>0</v>
      </c>
      <c r="CN237" s="586">
        <v>0</v>
      </c>
      <c r="CO237" s="586">
        <v>0</v>
      </c>
      <c r="CP237" s="586">
        <v>0</v>
      </c>
      <c r="CQ237" s="586">
        <v>0</v>
      </c>
      <c r="CR237" s="586">
        <v>0</v>
      </c>
      <c r="CS237" s="586">
        <v>0</v>
      </c>
      <c r="CT237" s="586">
        <v>0</v>
      </c>
      <c r="CU237" s="586">
        <v>0</v>
      </c>
      <c r="CV237" s="586">
        <v>0</v>
      </c>
      <c r="CW237" s="586">
        <v>0</v>
      </c>
      <c r="CX237" s="586">
        <v>0</v>
      </c>
      <c r="CY237" s="586">
        <v>0</v>
      </c>
      <c r="CZ237" s="586">
        <v>0</v>
      </c>
      <c r="DA237" s="586">
        <v>0</v>
      </c>
      <c r="DB237" s="586">
        <v>0</v>
      </c>
      <c r="DC237" s="586">
        <v>0</v>
      </c>
      <c r="DD237" s="586">
        <v>0</v>
      </c>
      <c r="DE237" s="586">
        <v>0</v>
      </c>
      <c r="DF237" s="586">
        <v>0</v>
      </c>
      <c r="DG237" s="586">
        <v>0</v>
      </c>
      <c r="DH237" s="586">
        <v>0</v>
      </c>
      <c r="DI237" s="586">
        <v>25506</v>
      </c>
      <c r="DJ237" s="586">
        <v>65412</v>
      </c>
      <c r="DK237" s="586">
        <v>6437</v>
      </c>
      <c r="DL237" s="586">
        <v>0</v>
      </c>
      <c r="DM237" s="586">
        <v>0</v>
      </c>
      <c r="DN237" s="586">
        <v>0</v>
      </c>
      <c r="DO237" s="586">
        <v>0</v>
      </c>
      <c r="DP237" s="586">
        <v>0</v>
      </c>
      <c r="DQ237" s="586">
        <v>0</v>
      </c>
      <c r="DR237" s="587">
        <v>46906</v>
      </c>
      <c r="DS237" s="587">
        <v>2328</v>
      </c>
      <c r="DT237" s="587">
        <v>520</v>
      </c>
      <c r="DU237" s="587">
        <v>103770</v>
      </c>
      <c r="DV237" s="587">
        <v>69457</v>
      </c>
      <c r="DW237" s="587">
        <v>66150</v>
      </c>
      <c r="DX237" s="587">
        <v>-401</v>
      </c>
      <c r="DY237" s="587">
        <v>-25994</v>
      </c>
      <c r="DZ237" s="587"/>
      <c r="EA237" s="587"/>
      <c r="EB237" s="587"/>
      <c r="EC237" s="587"/>
      <c r="ED237" s="587"/>
      <c r="EE237" s="587"/>
      <c r="EF237" s="587"/>
      <c r="EG237" s="587"/>
      <c r="EH237" s="587"/>
      <c r="EI237" s="587"/>
    </row>
    <row r="238" spans="1:139">
      <c r="A238" s="583" t="s">
        <v>3122</v>
      </c>
      <c r="B238" s="586">
        <v>3582</v>
      </c>
      <c r="C238" s="586">
        <v>0</v>
      </c>
      <c r="D238" s="586">
        <v>0</v>
      </c>
      <c r="E238" s="586">
        <v>2218</v>
      </c>
      <c r="F238" s="586">
        <v>0</v>
      </c>
      <c r="G238" s="586">
        <v>0</v>
      </c>
      <c r="H238" s="586">
        <v>15235</v>
      </c>
      <c r="I238" s="586">
        <v>0</v>
      </c>
      <c r="J238" s="586">
        <v>0</v>
      </c>
      <c r="K238" s="586">
        <v>18</v>
      </c>
      <c r="L238" s="586">
        <v>0</v>
      </c>
      <c r="M238" s="586">
        <v>0</v>
      </c>
      <c r="N238" s="586">
        <v>20252</v>
      </c>
      <c r="O238" s="586">
        <v>0</v>
      </c>
      <c r="P238" s="586">
        <v>0</v>
      </c>
      <c r="Q238" s="586">
        <v>0</v>
      </c>
      <c r="R238" s="586">
        <v>0</v>
      </c>
      <c r="S238" s="586">
        <v>0</v>
      </c>
      <c r="T238" s="586">
        <v>0</v>
      </c>
      <c r="U238" s="586">
        <v>0</v>
      </c>
      <c r="V238" s="586">
        <v>0</v>
      </c>
      <c r="W238" s="586">
        <v>0</v>
      </c>
      <c r="X238" s="586">
        <v>0</v>
      </c>
      <c r="Y238" s="586">
        <v>0</v>
      </c>
      <c r="Z238" s="586">
        <v>0</v>
      </c>
      <c r="AA238" s="586">
        <v>0</v>
      </c>
      <c r="AB238" s="586">
        <v>0</v>
      </c>
      <c r="AC238" s="586">
        <v>0</v>
      </c>
      <c r="AD238" s="586">
        <v>0</v>
      </c>
      <c r="AE238" s="586">
        <v>0</v>
      </c>
      <c r="AF238" s="586">
        <v>0</v>
      </c>
      <c r="AG238" s="586">
        <v>0</v>
      </c>
      <c r="AH238" s="586">
        <v>0</v>
      </c>
      <c r="AI238" s="586">
        <v>3362</v>
      </c>
      <c r="AJ238" s="586">
        <v>2385</v>
      </c>
      <c r="AK238" s="586">
        <v>0</v>
      </c>
      <c r="AL238" s="586">
        <v>0</v>
      </c>
      <c r="AM238" s="586">
        <v>0</v>
      </c>
      <c r="AN238" s="586">
        <v>0</v>
      </c>
      <c r="AO238" s="586">
        <v>56769</v>
      </c>
      <c r="AP238" s="586">
        <v>244</v>
      </c>
      <c r="AQ238" s="586">
        <v>0</v>
      </c>
      <c r="AR238" s="586">
        <v>10078</v>
      </c>
      <c r="AS238" s="586">
        <v>0</v>
      </c>
      <c r="AT238" s="586">
        <v>0</v>
      </c>
      <c r="AU238" s="586">
        <v>2398</v>
      </c>
      <c r="AV238" s="586">
        <v>0</v>
      </c>
      <c r="AW238" s="586">
        <v>0</v>
      </c>
      <c r="AX238" s="586">
        <v>200</v>
      </c>
      <c r="AY238" s="586">
        <v>0</v>
      </c>
      <c r="AZ238" s="586">
        <v>0</v>
      </c>
      <c r="BA238" s="586">
        <v>0</v>
      </c>
      <c r="BB238" s="586">
        <v>0</v>
      </c>
      <c r="BC238" s="586">
        <v>0</v>
      </c>
      <c r="BD238" s="586">
        <v>0</v>
      </c>
      <c r="BE238" s="586">
        <v>0</v>
      </c>
      <c r="BF238" s="586">
        <v>0</v>
      </c>
      <c r="BG238" s="586">
        <v>0</v>
      </c>
      <c r="BH238" s="586">
        <v>0</v>
      </c>
      <c r="BI238" s="586">
        <v>0</v>
      </c>
      <c r="BJ238" s="586">
        <v>0</v>
      </c>
      <c r="BK238" s="586">
        <v>0</v>
      </c>
      <c r="BL238" s="586">
        <v>0</v>
      </c>
      <c r="BM238" s="586">
        <v>0</v>
      </c>
      <c r="BN238" s="586">
        <v>0</v>
      </c>
      <c r="BO238" s="586">
        <v>0</v>
      </c>
      <c r="BP238" s="586">
        <v>444</v>
      </c>
      <c r="BQ238" s="586">
        <v>0</v>
      </c>
      <c r="BR238" s="586">
        <v>0</v>
      </c>
      <c r="BS238" s="586">
        <v>0</v>
      </c>
      <c r="BT238" s="586">
        <v>0</v>
      </c>
      <c r="BU238" s="586">
        <v>0</v>
      </c>
      <c r="BV238" s="586">
        <v>0</v>
      </c>
      <c r="BW238" s="586">
        <v>0</v>
      </c>
      <c r="BX238" s="586">
        <v>0</v>
      </c>
      <c r="BY238" s="586">
        <v>0</v>
      </c>
      <c r="BZ238" s="586">
        <v>0</v>
      </c>
      <c r="CA238" s="586">
        <v>0</v>
      </c>
      <c r="CB238" s="586">
        <v>0</v>
      </c>
      <c r="CC238" s="586">
        <v>0</v>
      </c>
      <c r="CD238" s="586">
        <v>0</v>
      </c>
      <c r="CE238" s="586">
        <v>0</v>
      </c>
      <c r="CF238" s="586">
        <v>0</v>
      </c>
      <c r="CG238" s="586">
        <v>0</v>
      </c>
      <c r="CH238" s="586">
        <v>0</v>
      </c>
      <c r="CI238" s="586">
        <v>0</v>
      </c>
      <c r="CJ238" s="586">
        <v>0</v>
      </c>
      <c r="CK238" s="586">
        <v>0</v>
      </c>
      <c r="CL238" s="586">
        <v>0</v>
      </c>
      <c r="CM238" s="586">
        <v>0</v>
      </c>
      <c r="CN238" s="586">
        <v>0</v>
      </c>
      <c r="CO238" s="586">
        <v>0</v>
      </c>
      <c r="CP238" s="586">
        <v>0</v>
      </c>
      <c r="CQ238" s="586">
        <v>0</v>
      </c>
      <c r="CR238" s="586">
        <v>0</v>
      </c>
      <c r="CS238" s="586">
        <v>0</v>
      </c>
      <c r="CT238" s="586">
        <v>0</v>
      </c>
      <c r="CU238" s="586">
        <v>0</v>
      </c>
      <c r="CV238" s="586">
        <v>0</v>
      </c>
      <c r="CW238" s="586">
        <v>56665</v>
      </c>
      <c r="CX238" s="586">
        <v>0</v>
      </c>
      <c r="CY238" s="586">
        <v>0</v>
      </c>
      <c r="CZ238" s="586">
        <v>0</v>
      </c>
      <c r="DA238" s="586">
        <v>0</v>
      </c>
      <c r="DB238" s="586">
        <v>0</v>
      </c>
      <c r="DC238" s="586">
        <v>0</v>
      </c>
      <c r="DD238" s="586">
        <v>0</v>
      </c>
      <c r="DE238" s="586">
        <v>0</v>
      </c>
      <c r="DF238" s="586">
        <v>0</v>
      </c>
      <c r="DG238" s="586">
        <v>0</v>
      </c>
      <c r="DH238" s="586">
        <v>0</v>
      </c>
      <c r="DI238" s="586">
        <v>2688</v>
      </c>
      <c r="DJ238" s="586">
        <v>0</v>
      </c>
      <c r="DK238" s="586">
        <v>0</v>
      </c>
      <c r="DL238" s="586">
        <v>0</v>
      </c>
      <c r="DM238" s="586">
        <v>0</v>
      </c>
      <c r="DN238" s="586">
        <v>0</v>
      </c>
      <c r="DO238" s="586">
        <v>0</v>
      </c>
      <c r="DP238" s="586">
        <v>0</v>
      </c>
      <c r="DQ238" s="586">
        <v>0</v>
      </c>
      <c r="DR238" s="587">
        <v>76902</v>
      </c>
      <c r="DS238" s="587">
        <v>10868</v>
      </c>
      <c r="DT238" s="587">
        <v>23552</v>
      </c>
      <c r="DU238" s="587">
        <v>65216</v>
      </c>
      <c r="DV238" s="587">
        <v>47559</v>
      </c>
      <c r="DW238" s="587">
        <v>92940</v>
      </c>
      <c r="DX238" s="587">
        <v>-961</v>
      </c>
      <c r="DY238" s="587">
        <v>-4434</v>
      </c>
      <c r="DZ238" s="587"/>
      <c r="EA238" s="587"/>
      <c r="EB238" s="587"/>
      <c r="EC238" s="587"/>
      <c r="ED238" s="587"/>
      <c r="EE238" s="587"/>
      <c r="EF238" s="587"/>
      <c r="EG238" s="587"/>
      <c r="EH238" s="587"/>
      <c r="EI238" s="587"/>
    </row>
    <row r="239" spans="1:139">
      <c r="A239" s="583" t="s">
        <v>2496</v>
      </c>
      <c r="B239" s="586">
        <v>3274</v>
      </c>
      <c r="C239" s="586">
        <v>0</v>
      </c>
      <c r="D239" s="586">
        <v>0</v>
      </c>
      <c r="E239" s="586">
        <v>0</v>
      </c>
      <c r="F239" s="586">
        <v>0</v>
      </c>
      <c r="G239" s="586">
        <v>0</v>
      </c>
      <c r="H239" s="586">
        <v>7229</v>
      </c>
      <c r="I239" s="586">
        <v>0</v>
      </c>
      <c r="J239" s="586">
        <v>0</v>
      </c>
      <c r="K239" s="586">
        <v>0</v>
      </c>
      <c r="L239" s="586">
        <v>0</v>
      </c>
      <c r="M239" s="586">
        <v>0</v>
      </c>
      <c r="N239" s="586">
        <v>30909</v>
      </c>
      <c r="O239" s="586">
        <v>0</v>
      </c>
      <c r="P239" s="586">
        <v>0</v>
      </c>
      <c r="Q239" s="586">
        <v>0</v>
      </c>
      <c r="R239" s="586">
        <v>0</v>
      </c>
      <c r="S239" s="586">
        <v>0</v>
      </c>
      <c r="T239" s="586">
        <v>0</v>
      </c>
      <c r="U239" s="586">
        <v>0</v>
      </c>
      <c r="V239" s="586">
        <v>0</v>
      </c>
      <c r="W239" s="586">
        <v>0</v>
      </c>
      <c r="X239" s="586">
        <v>0</v>
      </c>
      <c r="Y239" s="586">
        <v>0</v>
      </c>
      <c r="Z239" s="586">
        <v>0</v>
      </c>
      <c r="AA239" s="586">
        <v>0</v>
      </c>
      <c r="AB239" s="586">
        <v>0</v>
      </c>
      <c r="AC239" s="586">
        <v>0</v>
      </c>
      <c r="AD239" s="586">
        <v>0</v>
      </c>
      <c r="AE239" s="586">
        <v>0</v>
      </c>
      <c r="AF239" s="586">
        <v>0</v>
      </c>
      <c r="AG239" s="586">
        <v>0</v>
      </c>
      <c r="AH239" s="586">
        <v>0</v>
      </c>
      <c r="AI239" s="586">
        <v>300</v>
      </c>
      <c r="AJ239" s="586">
        <v>0</v>
      </c>
      <c r="AK239" s="586">
        <v>0</v>
      </c>
      <c r="AL239" s="586">
        <v>0</v>
      </c>
      <c r="AM239" s="586">
        <v>0</v>
      </c>
      <c r="AN239" s="586">
        <v>0</v>
      </c>
      <c r="AO239" s="586">
        <v>1402</v>
      </c>
      <c r="AP239" s="586">
        <v>5620</v>
      </c>
      <c r="AQ239" s="586">
        <v>0</v>
      </c>
      <c r="AR239" s="586">
        <v>43</v>
      </c>
      <c r="AS239" s="586">
        <v>0</v>
      </c>
      <c r="AT239" s="586">
        <v>0</v>
      </c>
      <c r="AU239" s="586">
        <v>7627</v>
      </c>
      <c r="AV239" s="586">
        <v>0</v>
      </c>
      <c r="AW239" s="586">
        <v>0</v>
      </c>
      <c r="AX239" s="586">
        <v>4703</v>
      </c>
      <c r="AY239" s="586">
        <v>0</v>
      </c>
      <c r="AZ239" s="586">
        <v>0</v>
      </c>
      <c r="BA239" s="586">
        <v>0</v>
      </c>
      <c r="BB239" s="586">
        <v>0</v>
      </c>
      <c r="BC239" s="586">
        <v>0</v>
      </c>
      <c r="BD239" s="586">
        <v>0</v>
      </c>
      <c r="BE239" s="586">
        <v>0</v>
      </c>
      <c r="BF239" s="586">
        <v>0</v>
      </c>
      <c r="BG239" s="586">
        <v>0</v>
      </c>
      <c r="BH239" s="586">
        <v>0</v>
      </c>
      <c r="BI239" s="586">
        <v>0</v>
      </c>
      <c r="BJ239" s="586">
        <v>0</v>
      </c>
      <c r="BK239" s="586">
        <v>0</v>
      </c>
      <c r="BL239" s="586">
        <v>0</v>
      </c>
      <c r="BM239" s="586">
        <v>8</v>
      </c>
      <c r="BN239" s="586">
        <v>0</v>
      </c>
      <c r="BO239" s="586">
        <v>0</v>
      </c>
      <c r="BP239" s="586">
        <v>164</v>
      </c>
      <c r="BQ239" s="586">
        <v>0</v>
      </c>
      <c r="BR239" s="586">
        <v>0</v>
      </c>
      <c r="BS239" s="586">
        <v>0</v>
      </c>
      <c r="BT239" s="586">
        <v>0</v>
      </c>
      <c r="BU239" s="586">
        <v>0</v>
      </c>
      <c r="BV239" s="586">
        <v>90</v>
      </c>
      <c r="BW239" s="586">
        <v>0</v>
      </c>
      <c r="BX239" s="586">
        <v>0</v>
      </c>
      <c r="BY239" s="586">
        <v>0</v>
      </c>
      <c r="BZ239" s="586">
        <v>0</v>
      </c>
      <c r="CA239" s="586">
        <v>0</v>
      </c>
      <c r="CB239" s="586">
        <v>455</v>
      </c>
      <c r="CC239" s="586">
        <v>0</v>
      </c>
      <c r="CD239" s="586">
        <v>0</v>
      </c>
      <c r="CE239" s="586">
        <v>1360</v>
      </c>
      <c r="CF239" s="586">
        <v>0</v>
      </c>
      <c r="CG239" s="586">
        <v>0</v>
      </c>
      <c r="CH239" s="586">
        <v>0</v>
      </c>
      <c r="CI239" s="586">
        <v>0</v>
      </c>
      <c r="CJ239" s="586">
        <v>0</v>
      </c>
      <c r="CK239" s="586">
        <v>0</v>
      </c>
      <c r="CL239" s="586">
        <v>0</v>
      </c>
      <c r="CM239" s="586">
        <v>0</v>
      </c>
      <c r="CN239" s="586">
        <v>1205</v>
      </c>
      <c r="CO239" s="586">
        <v>0</v>
      </c>
      <c r="CP239" s="586">
        <v>0</v>
      </c>
      <c r="CQ239" s="586">
        <v>0</v>
      </c>
      <c r="CR239" s="586">
        <v>0</v>
      </c>
      <c r="CS239" s="586">
        <v>0</v>
      </c>
      <c r="CT239" s="586">
        <v>0</v>
      </c>
      <c r="CU239" s="586">
        <v>0</v>
      </c>
      <c r="CV239" s="586">
        <v>0</v>
      </c>
      <c r="CW239" s="586">
        <v>10434</v>
      </c>
      <c r="CX239" s="586">
        <v>409</v>
      </c>
      <c r="CY239" s="586">
        <v>0</v>
      </c>
      <c r="CZ239" s="586">
        <v>0</v>
      </c>
      <c r="DA239" s="586">
        <v>0</v>
      </c>
      <c r="DB239" s="586">
        <v>0</v>
      </c>
      <c r="DC239" s="586">
        <v>0</v>
      </c>
      <c r="DD239" s="586">
        <v>0</v>
      </c>
      <c r="DE239" s="586">
        <v>0</v>
      </c>
      <c r="DF239" s="586">
        <v>0</v>
      </c>
      <c r="DG239" s="586">
        <v>0</v>
      </c>
      <c r="DH239" s="586">
        <v>0</v>
      </c>
      <c r="DI239" s="586">
        <v>2867</v>
      </c>
      <c r="DJ239" s="586">
        <v>0</v>
      </c>
      <c r="DK239" s="586">
        <v>0</v>
      </c>
      <c r="DL239" s="586">
        <v>0</v>
      </c>
      <c r="DM239" s="586">
        <v>0</v>
      </c>
      <c r="DN239" s="586">
        <v>0</v>
      </c>
      <c r="DO239" s="586">
        <v>0</v>
      </c>
      <c r="DP239" s="586">
        <v>0</v>
      </c>
      <c r="DQ239" s="586">
        <v>0</v>
      </c>
      <c r="DR239" s="587">
        <v>61106</v>
      </c>
      <c r="DS239" s="587">
        <v>2983</v>
      </c>
      <c r="DT239" s="587">
        <v>9605</v>
      </c>
      <c r="DU239" s="587">
        <v>4405</v>
      </c>
      <c r="DV239" s="587">
        <v>-1217</v>
      </c>
      <c r="DW239" s="587">
        <v>6621</v>
      </c>
      <c r="DX239" s="587">
        <v>-7532</v>
      </c>
      <c r="DY239" s="587">
        <v>-3000</v>
      </c>
      <c r="DZ239" s="587"/>
      <c r="EA239" s="587"/>
      <c r="EB239" s="587"/>
      <c r="EC239" s="587"/>
      <c r="ED239" s="587"/>
      <c r="EE239" s="587"/>
      <c r="EF239" s="587"/>
      <c r="EG239" s="587"/>
      <c r="EH239" s="587"/>
      <c r="EI239" s="587"/>
    </row>
    <row r="240" spans="1:139">
      <c r="A240" s="583" t="s">
        <v>2555</v>
      </c>
      <c r="B240" s="586">
        <v>31394</v>
      </c>
      <c r="C240" s="586">
        <v>0</v>
      </c>
      <c r="D240" s="586">
        <v>0</v>
      </c>
      <c r="E240" s="586">
        <v>5552</v>
      </c>
      <c r="F240" s="586">
        <v>0</v>
      </c>
      <c r="G240" s="586">
        <v>0</v>
      </c>
      <c r="H240" s="586">
        <v>5516</v>
      </c>
      <c r="I240" s="586">
        <v>0</v>
      </c>
      <c r="J240" s="586">
        <v>0</v>
      </c>
      <c r="K240" s="586">
        <v>0</v>
      </c>
      <c r="L240" s="586">
        <v>0</v>
      </c>
      <c r="M240" s="586">
        <v>0</v>
      </c>
      <c r="N240" s="586">
        <v>55582</v>
      </c>
      <c r="O240" s="586">
        <v>0</v>
      </c>
      <c r="P240" s="586">
        <v>0</v>
      </c>
      <c r="Q240" s="586">
        <v>1400</v>
      </c>
      <c r="R240" s="586">
        <v>0</v>
      </c>
      <c r="S240" s="586">
        <v>0</v>
      </c>
      <c r="T240" s="586">
        <v>0</v>
      </c>
      <c r="U240" s="586">
        <v>0</v>
      </c>
      <c r="V240" s="586">
        <v>0</v>
      </c>
      <c r="W240" s="586">
        <v>0</v>
      </c>
      <c r="X240" s="586">
        <v>0</v>
      </c>
      <c r="Y240" s="586">
        <v>0</v>
      </c>
      <c r="Z240" s="586">
        <v>0</v>
      </c>
      <c r="AA240" s="586">
        <v>0</v>
      </c>
      <c r="AB240" s="586">
        <v>0</v>
      </c>
      <c r="AC240" s="586">
        <v>0</v>
      </c>
      <c r="AD240" s="586">
        <v>0</v>
      </c>
      <c r="AE240" s="586">
        <v>0</v>
      </c>
      <c r="AF240" s="586">
        <v>0</v>
      </c>
      <c r="AG240" s="586">
        <v>0</v>
      </c>
      <c r="AH240" s="586">
        <v>0</v>
      </c>
      <c r="AI240" s="586">
        <v>10565</v>
      </c>
      <c r="AJ240" s="586">
        <v>10606</v>
      </c>
      <c r="AK240" s="586">
        <v>0</v>
      </c>
      <c r="AL240" s="586">
        <v>0</v>
      </c>
      <c r="AM240" s="586">
        <v>0</v>
      </c>
      <c r="AN240" s="586">
        <v>0</v>
      </c>
      <c r="AO240" s="586">
        <v>5256</v>
      </c>
      <c r="AP240" s="586">
        <v>1254</v>
      </c>
      <c r="AQ240" s="586">
        <v>289</v>
      </c>
      <c r="AR240" s="586">
        <v>0</v>
      </c>
      <c r="AS240" s="586">
        <v>0</v>
      </c>
      <c r="AT240" s="586">
        <v>0</v>
      </c>
      <c r="AU240" s="586">
        <v>7276</v>
      </c>
      <c r="AV240" s="586">
        <v>0</v>
      </c>
      <c r="AW240" s="586">
        <v>0</v>
      </c>
      <c r="AX240" s="586">
        <v>3081.7900399999999</v>
      </c>
      <c r="AY240" s="586">
        <v>0</v>
      </c>
      <c r="AZ240" s="586">
        <v>0</v>
      </c>
      <c r="BA240" s="586">
        <v>0</v>
      </c>
      <c r="BB240" s="586">
        <v>0</v>
      </c>
      <c r="BC240" s="586">
        <v>0</v>
      </c>
      <c r="BD240" s="586">
        <v>229</v>
      </c>
      <c r="BE240" s="586">
        <v>0</v>
      </c>
      <c r="BF240" s="586">
        <v>0</v>
      </c>
      <c r="BG240" s="586">
        <v>0</v>
      </c>
      <c r="BH240" s="586">
        <v>0</v>
      </c>
      <c r="BI240" s="586">
        <v>0</v>
      </c>
      <c r="BJ240" s="586">
        <v>0</v>
      </c>
      <c r="BK240" s="586">
        <v>0</v>
      </c>
      <c r="BL240" s="586">
        <v>0</v>
      </c>
      <c r="BM240" s="586">
        <v>0</v>
      </c>
      <c r="BN240" s="586">
        <v>0</v>
      </c>
      <c r="BO240" s="586">
        <v>0</v>
      </c>
      <c r="BP240" s="586">
        <v>590</v>
      </c>
      <c r="BQ240" s="586">
        <v>0</v>
      </c>
      <c r="BR240" s="586">
        <v>0</v>
      </c>
      <c r="BS240" s="586">
        <v>0</v>
      </c>
      <c r="BT240" s="586">
        <v>0</v>
      </c>
      <c r="BU240" s="586">
        <v>0</v>
      </c>
      <c r="BV240" s="586">
        <v>0</v>
      </c>
      <c r="BW240" s="586">
        <v>0</v>
      </c>
      <c r="BX240" s="586">
        <v>0</v>
      </c>
      <c r="BY240" s="586">
        <v>0</v>
      </c>
      <c r="BZ240" s="586">
        <v>0</v>
      </c>
      <c r="CA240" s="586">
        <v>0</v>
      </c>
      <c r="CB240" s="586">
        <v>0</v>
      </c>
      <c r="CC240" s="586">
        <v>0</v>
      </c>
      <c r="CD240" s="586">
        <v>0</v>
      </c>
      <c r="CE240" s="586">
        <v>3000</v>
      </c>
      <c r="CF240" s="586">
        <v>0</v>
      </c>
      <c r="CG240" s="586">
        <v>0</v>
      </c>
      <c r="CH240" s="586">
        <v>500</v>
      </c>
      <c r="CI240" s="586">
        <v>0</v>
      </c>
      <c r="CJ240" s="586">
        <v>0</v>
      </c>
      <c r="CK240" s="586">
        <v>0</v>
      </c>
      <c r="CL240" s="586">
        <v>0</v>
      </c>
      <c r="CM240" s="586">
        <v>0</v>
      </c>
      <c r="CN240" s="586">
        <v>0</v>
      </c>
      <c r="CO240" s="586">
        <v>0</v>
      </c>
      <c r="CP240" s="586">
        <v>0</v>
      </c>
      <c r="CQ240" s="586">
        <v>0</v>
      </c>
      <c r="CR240" s="586">
        <v>0</v>
      </c>
      <c r="CS240" s="586">
        <v>0</v>
      </c>
      <c r="CT240" s="586">
        <v>0</v>
      </c>
      <c r="CU240" s="586">
        <v>0</v>
      </c>
      <c r="CV240" s="586">
        <v>0</v>
      </c>
      <c r="CW240" s="586">
        <v>32565</v>
      </c>
      <c r="CX240" s="586">
        <v>15773</v>
      </c>
      <c r="CY240" s="586">
        <v>0</v>
      </c>
      <c r="CZ240" s="586">
        <v>0</v>
      </c>
      <c r="DA240" s="586">
        <v>0</v>
      </c>
      <c r="DB240" s="586">
        <v>0</v>
      </c>
      <c r="DC240" s="586">
        <v>0</v>
      </c>
      <c r="DD240" s="586">
        <v>0</v>
      </c>
      <c r="DE240" s="586">
        <v>0</v>
      </c>
      <c r="DF240" s="586">
        <v>0</v>
      </c>
      <c r="DG240" s="586">
        <v>0</v>
      </c>
      <c r="DH240" s="586">
        <v>0</v>
      </c>
      <c r="DI240" s="586">
        <v>21806</v>
      </c>
      <c r="DJ240" s="586">
        <v>0</v>
      </c>
      <c r="DK240" s="586">
        <v>7529</v>
      </c>
      <c r="DL240" s="586">
        <v>0</v>
      </c>
      <c r="DM240" s="586">
        <v>0</v>
      </c>
      <c r="DN240" s="586">
        <v>0</v>
      </c>
      <c r="DO240" s="586">
        <v>0</v>
      </c>
      <c r="DP240" s="586">
        <v>0</v>
      </c>
      <c r="DQ240" s="586">
        <v>0</v>
      </c>
      <c r="DR240" s="587">
        <v>121028</v>
      </c>
      <c r="DS240" s="587">
        <v>4078</v>
      </c>
      <c r="DT240" s="587">
        <v>200</v>
      </c>
      <c r="DU240" s="587">
        <v>86640</v>
      </c>
      <c r="DV240" s="587">
        <v>61927</v>
      </c>
      <c r="DW240" s="587">
        <v>61000</v>
      </c>
      <c r="DX240" s="587">
        <v>-5237</v>
      </c>
      <c r="DY240" s="587">
        <v>0</v>
      </c>
      <c r="DZ240" s="587"/>
      <c r="EA240" s="587"/>
      <c r="EB240" s="587"/>
      <c r="EC240" s="587"/>
      <c r="ED240" s="587"/>
      <c r="EE240" s="587"/>
      <c r="EF240" s="587"/>
      <c r="EG240" s="587"/>
      <c r="EH240" s="587"/>
      <c r="EI240" s="587"/>
    </row>
    <row r="241" spans="1:139">
      <c r="A241" s="583" t="s">
        <v>2891</v>
      </c>
      <c r="B241" s="586">
        <v>10302.83</v>
      </c>
      <c r="C241" s="586">
        <v>165</v>
      </c>
      <c r="D241" s="586">
        <v>0</v>
      </c>
      <c r="E241" s="586">
        <v>1449.84</v>
      </c>
      <c r="F241" s="586">
        <v>944</v>
      </c>
      <c r="G241" s="586">
        <v>0</v>
      </c>
      <c r="H241" s="586">
        <v>2743.33</v>
      </c>
      <c r="I241" s="586">
        <v>0</v>
      </c>
      <c r="J241" s="586">
        <v>0</v>
      </c>
      <c r="K241" s="586">
        <v>0</v>
      </c>
      <c r="L241" s="586">
        <v>0</v>
      </c>
      <c r="M241" s="586">
        <v>0</v>
      </c>
      <c r="N241" s="586">
        <v>19667</v>
      </c>
      <c r="O241" s="586">
        <v>0</v>
      </c>
      <c r="P241" s="586">
        <v>0</v>
      </c>
      <c r="Q241" s="586">
        <v>0</v>
      </c>
      <c r="R241" s="586">
        <v>0</v>
      </c>
      <c r="S241" s="586">
        <v>0</v>
      </c>
      <c r="T241" s="586">
        <v>19259</v>
      </c>
      <c r="U241" s="586">
        <v>0</v>
      </c>
      <c r="V241" s="586">
        <v>0</v>
      </c>
      <c r="W241" s="586">
        <v>0</v>
      </c>
      <c r="X241" s="586">
        <v>9177</v>
      </c>
      <c r="Y241" s="586">
        <v>0</v>
      </c>
      <c r="Z241" s="586">
        <v>0</v>
      </c>
      <c r="AA241" s="586">
        <v>0</v>
      </c>
      <c r="AB241" s="586">
        <v>0</v>
      </c>
      <c r="AC241" s="586">
        <v>0</v>
      </c>
      <c r="AD241" s="586">
        <v>0</v>
      </c>
      <c r="AE241" s="586">
        <v>0</v>
      </c>
      <c r="AF241" s="586">
        <v>0</v>
      </c>
      <c r="AG241" s="586">
        <v>0</v>
      </c>
      <c r="AH241" s="586">
        <v>0</v>
      </c>
      <c r="AI241" s="586">
        <v>1594</v>
      </c>
      <c r="AJ241" s="586">
        <v>55</v>
      </c>
      <c r="AK241" s="586">
        <v>0</v>
      </c>
      <c r="AL241" s="586">
        <v>0</v>
      </c>
      <c r="AM241" s="586">
        <v>0</v>
      </c>
      <c r="AN241" s="586">
        <v>0</v>
      </c>
      <c r="AO241" s="586">
        <v>50</v>
      </c>
      <c r="AP241" s="586">
        <v>5906</v>
      </c>
      <c r="AQ241" s="586">
        <v>0</v>
      </c>
      <c r="AR241" s="586">
        <v>5745</v>
      </c>
      <c r="AS241" s="586">
        <v>277</v>
      </c>
      <c r="AT241" s="586">
        <v>0</v>
      </c>
      <c r="AU241" s="586">
        <v>2764</v>
      </c>
      <c r="AV241" s="586">
        <v>0</v>
      </c>
      <c r="AW241" s="586">
        <v>0</v>
      </c>
      <c r="AX241" s="586">
        <v>600</v>
      </c>
      <c r="AY241" s="586">
        <v>0</v>
      </c>
      <c r="AZ241" s="586">
        <v>0</v>
      </c>
      <c r="BA241" s="586">
        <v>0</v>
      </c>
      <c r="BB241" s="586">
        <v>0</v>
      </c>
      <c r="BC241" s="586">
        <v>0</v>
      </c>
      <c r="BD241" s="586">
        <v>294</v>
      </c>
      <c r="BE241" s="586">
        <v>0</v>
      </c>
      <c r="BF241" s="586">
        <v>0</v>
      </c>
      <c r="BG241" s="586">
        <v>412</v>
      </c>
      <c r="BH241" s="586">
        <v>0</v>
      </c>
      <c r="BI241" s="586">
        <v>0</v>
      </c>
      <c r="BJ241" s="586">
        <v>0</v>
      </c>
      <c r="BK241" s="586">
        <v>0</v>
      </c>
      <c r="BL241" s="586">
        <v>0</v>
      </c>
      <c r="BM241" s="586">
        <v>0</v>
      </c>
      <c r="BN241" s="586">
        <v>0</v>
      </c>
      <c r="BO241" s="586">
        <v>0</v>
      </c>
      <c r="BP241" s="586">
        <v>0</v>
      </c>
      <c r="BQ241" s="586">
        <v>0</v>
      </c>
      <c r="BR241" s="586">
        <v>0</v>
      </c>
      <c r="BS241" s="586">
        <v>0</v>
      </c>
      <c r="BT241" s="586">
        <v>0</v>
      </c>
      <c r="BU241" s="586">
        <v>0</v>
      </c>
      <c r="BV241" s="586">
        <v>62</v>
      </c>
      <c r="BW241" s="586">
        <v>0</v>
      </c>
      <c r="BX241" s="586">
        <v>0</v>
      </c>
      <c r="BY241" s="586">
        <v>0</v>
      </c>
      <c r="BZ241" s="586">
        <v>0</v>
      </c>
      <c r="CA241" s="586">
        <v>0</v>
      </c>
      <c r="CB241" s="586">
        <v>0</v>
      </c>
      <c r="CC241" s="586">
        <v>0</v>
      </c>
      <c r="CD241" s="586">
        <v>0</v>
      </c>
      <c r="CE241" s="586">
        <v>1122</v>
      </c>
      <c r="CF241" s="586">
        <v>0</v>
      </c>
      <c r="CG241" s="586">
        <v>0</v>
      </c>
      <c r="CH241" s="586">
        <v>0</v>
      </c>
      <c r="CI241" s="586">
        <v>0</v>
      </c>
      <c r="CJ241" s="586">
        <v>0</v>
      </c>
      <c r="CK241" s="586">
        <v>0</v>
      </c>
      <c r="CL241" s="586">
        <v>0</v>
      </c>
      <c r="CM241" s="586">
        <v>0</v>
      </c>
      <c r="CN241" s="586">
        <v>0</v>
      </c>
      <c r="CO241" s="586">
        <v>0</v>
      </c>
      <c r="CP241" s="586">
        <v>0</v>
      </c>
      <c r="CQ241" s="586">
        <v>0</v>
      </c>
      <c r="CR241" s="586">
        <v>0</v>
      </c>
      <c r="CS241" s="586">
        <v>0</v>
      </c>
      <c r="CT241" s="586">
        <v>0</v>
      </c>
      <c r="CU241" s="586">
        <v>46</v>
      </c>
      <c r="CV241" s="586">
        <v>0</v>
      </c>
      <c r="CW241" s="586">
        <v>25435</v>
      </c>
      <c r="CX241" s="586">
        <v>1986</v>
      </c>
      <c r="CY241" s="586">
        <v>0</v>
      </c>
      <c r="CZ241" s="586">
        <v>1639</v>
      </c>
      <c r="DA241" s="586">
        <v>0</v>
      </c>
      <c r="DB241" s="586">
        <v>0</v>
      </c>
      <c r="DC241" s="586">
        <v>0</v>
      </c>
      <c r="DD241" s="586">
        <v>0</v>
      </c>
      <c r="DE241" s="586">
        <v>0</v>
      </c>
      <c r="DF241" s="586">
        <v>0</v>
      </c>
      <c r="DG241" s="586">
        <v>0</v>
      </c>
      <c r="DH241" s="586">
        <v>0</v>
      </c>
      <c r="DI241" s="586">
        <v>3941</v>
      </c>
      <c r="DJ241" s="586">
        <v>0</v>
      </c>
      <c r="DK241" s="586">
        <v>0</v>
      </c>
      <c r="DL241" s="586">
        <v>0</v>
      </c>
      <c r="DM241" s="586">
        <v>0</v>
      </c>
      <c r="DN241" s="586">
        <v>0</v>
      </c>
      <c r="DO241" s="586">
        <v>0</v>
      </c>
      <c r="DP241" s="586">
        <v>0</v>
      </c>
      <c r="DQ241" s="586">
        <v>0</v>
      </c>
      <c r="DR241" s="587">
        <v>83059</v>
      </c>
      <c r="DS241" s="587">
        <v>5169</v>
      </c>
      <c r="DT241" s="587">
        <v>5024</v>
      </c>
      <c r="DU241" s="587">
        <v>22384</v>
      </c>
      <c r="DV241" s="587">
        <v>16213</v>
      </c>
      <c r="DW241" s="587">
        <v>56198</v>
      </c>
      <c r="DX241" s="587">
        <v>-810</v>
      </c>
      <c r="DY241" s="587">
        <v>36667</v>
      </c>
      <c r="DZ241" s="587"/>
      <c r="EA241" s="587"/>
      <c r="EB241" s="587"/>
      <c r="EC241" s="587"/>
      <c r="ED241" s="587"/>
      <c r="EE241" s="587"/>
      <c r="EF241" s="587"/>
      <c r="EG241" s="587"/>
      <c r="EH241" s="587"/>
      <c r="EI241" s="587"/>
    </row>
    <row r="242" spans="1:139">
      <c r="A242" s="583" t="s">
        <v>2807</v>
      </c>
      <c r="B242" s="586">
        <v>11295</v>
      </c>
      <c r="C242" s="586">
        <v>0</v>
      </c>
      <c r="D242" s="586">
        <v>0</v>
      </c>
      <c r="E242" s="586">
        <v>819</v>
      </c>
      <c r="F242" s="586">
        <v>0</v>
      </c>
      <c r="G242" s="586">
        <v>0</v>
      </c>
      <c r="H242" s="586">
        <v>5483</v>
      </c>
      <c r="I242" s="586">
        <v>0</v>
      </c>
      <c r="J242" s="586">
        <v>0</v>
      </c>
      <c r="K242" s="586">
        <v>0</v>
      </c>
      <c r="L242" s="586">
        <v>0</v>
      </c>
      <c r="M242" s="586">
        <v>0</v>
      </c>
      <c r="N242" s="586">
        <v>39270</v>
      </c>
      <c r="O242" s="586">
        <v>0</v>
      </c>
      <c r="P242" s="586">
        <v>0</v>
      </c>
      <c r="Q242" s="586">
        <v>0</v>
      </c>
      <c r="R242" s="586">
        <v>0</v>
      </c>
      <c r="S242" s="586">
        <v>0</v>
      </c>
      <c r="T242" s="586">
        <v>0</v>
      </c>
      <c r="U242" s="586">
        <v>0</v>
      </c>
      <c r="V242" s="586">
        <v>0</v>
      </c>
      <c r="W242" s="586">
        <v>0</v>
      </c>
      <c r="X242" s="586">
        <v>0</v>
      </c>
      <c r="Y242" s="586">
        <v>0</v>
      </c>
      <c r="Z242" s="586">
        <v>0</v>
      </c>
      <c r="AA242" s="586">
        <v>0</v>
      </c>
      <c r="AB242" s="586">
        <v>0</v>
      </c>
      <c r="AC242" s="586">
        <v>0</v>
      </c>
      <c r="AD242" s="586">
        <v>0</v>
      </c>
      <c r="AE242" s="586">
        <v>0</v>
      </c>
      <c r="AF242" s="586">
        <v>0</v>
      </c>
      <c r="AG242" s="586">
        <v>0</v>
      </c>
      <c r="AH242" s="586">
        <v>0</v>
      </c>
      <c r="AI242" s="586">
        <v>5131</v>
      </c>
      <c r="AJ242" s="586">
        <v>0</v>
      </c>
      <c r="AK242" s="586">
        <v>0</v>
      </c>
      <c r="AL242" s="586">
        <v>0</v>
      </c>
      <c r="AM242" s="586">
        <v>0</v>
      </c>
      <c r="AN242" s="586">
        <v>0</v>
      </c>
      <c r="AO242" s="586">
        <v>8387</v>
      </c>
      <c r="AP242" s="586">
        <v>0</v>
      </c>
      <c r="AQ242" s="586">
        <v>0</v>
      </c>
      <c r="AR242" s="586">
        <v>205</v>
      </c>
      <c r="AS242" s="586">
        <v>0</v>
      </c>
      <c r="AT242" s="586">
        <v>0</v>
      </c>
      <c r="AU242" s="586">
        <v>243</v>
      </c>
      <c r="AV242" s="586">
        <v>0</v>
      </c>
      <c r="AW242" s="586">
        <v>0</v>
      </c>
      <c r="AX242" s="586">
        <v>1913</v>
      </c>
      <c r="AY242" s="586">
        <v>0</v>
      </c>
      <c r="AZ242" s="586">
        <v>0</v>
      </c>
      <c r="BA242" s="586">
        <v>28989</v>
      </c>
      <c r="BB242" s="586">
        <v>0</v>
      </c>
      <c r="BC242" s="586">
        <v>0</v>
      </c>
      <c r="BD242" s="586">
        <v>183</v>
      </c>
      <c r="BE242" s="586">
        <v>0</v>
      </c>
      <c r="BF242" s="586">
        <v>0</v>
      </c>
      <c r="BG242" s="586">
        <v>0</v>
      </c>
      <c r="BH242" s="586">
        <v>0</v>
      </c>
      <c r="BI242" s="586">
        <v>0</v>
      </c>
      <c r="BJ242" s="586">
        <v>0</v>
      </c>
      <c r="BK242" s="586">
        <v>0</v>
      </c>
      <c r="BL242" s="586">
        <v>0</v>
      </c>
      <c r="BM242" s="586">
        <v>0</v>
      </c>
      <c r="BN242" s="586">
        <v>0</v>
      </c>
      <c r="BO242" s="586">
        <v>0</v>
      </c>
      <c r="BP242" s="586">
        <v>1960</v>
      </c>
      <c r="BQ242" s="586">
        <v>0</v>
      </c>
      <c r="BR242" s="586">
        <v>0</v>
      </c>
      <c r="BS242" s="586">
        <v>0</v>
      </c>
      <c r="BT242" s="586">
        <v>0</v>
      </c>
      <c r="BU242" s="586">
        <v>0</v>
      </c>
      <c r="BV242" s="586">
        <v>0</v>
      </c>
      <c r="BW242" s="586">
        <v>0</v>
      </c>
      <c r="BX242" s="586">
        <v>0</v>
      </c>
      <c r="BY242" s="586">
        <v>0</v>
      </c>
      <c r="BZ242" s="586">
        <v>0</v>
      </c>
      <c r="CA242" s="586">
        <v>0</v>
      </c>
      <c r="CB242" s="586">
        <v>2110</v>
      </c>
      <c r="CC242" s="586">
        <v>0</v>
      </c>
      <c r="CD242" s="586">
        <v>0</v>
      </c>
      <c r="CE242" s="586">
        <v>4044</v>
      </c>
      <c r="CF242" s="586">
        <v>0</v>
      </c>
      <c r="CG242" s="586">
        <v>0</v>
      </c>
      <c r="CH242" s="586">
        <v>0</v>
      </c>
      <c r="CI242" s="586">
        <v>0</v>
      </c>
      <c r="CJ242" s="586">
        <v>0</v>
      </c>
      <c r="CK242" s="586">
        <v>0</v>
      </c>
      <c r="CL242" s="586">
        <v>0</v>
      </c>
      <c r="CM242" s="586">
        <v>0</v>
      </c>
      <c r="CN242" s="586">
        <v>0</v>
      </c>
      <c r="CO242" s="586">
        <v>0</v>
      </c>
      <c r="CP242" s="586">
        <v>0</v>
      </c>
      <c r="CQ242" s="586">
        <v>0</v>
      </c>
      <c r="CR242" s="586">
        <v>0</v>
      </c>
      <c r="CS242" s="586">
        <v>0</v>
      </c>
      <c r="CT242" s="586">
        <v>0</v>
      </c>
      <c r="CU242" s="586">
        <v>0</v>
      </c>
      <c r="CV242" s="586">
        <v>0</v>
      </c>
      <c r="CW242" s="586">
        <v>12124</v>
      </c>
      <c r="CX242" s="586">
        <v>0</v>
      </c>
      <c r="CY242" s="586">
        <v>0</v>
      </c>
      <c r="CZ242" s="586">
        <v>0</v>
      </c>
      <c r="DA242" s="586">
        <v>0</v>
      </c>
      <c r="DB242" s="586">
        <v>0</v>
      </c>
      <c r="DC242" s="586">
        <v>0</v>
      </c>
      <c r="DD242" s="586">
        <v>0</v>
      </c>
      <c r="DE242" s="586">
        <v>0</v>
      </c>
      <c r="DF242" s="586">
        <v>0</v>
      </c>
      <c r="DG242" s="586">
        <v>0</v>
      </c>
      <c r="DH242" s="586">
        <v>0</v>
      </c>
      <c r="DI242" s="586">
        <v>8018</v>
      </c>
      <c r="DJ242" s="586">
        <v>0</v>
      </c>
      <c r="DK242" s="586">
        <v>0</v>
      </c>
      <c r="DL242" s="586">
        <v>0</v>
      </c>
      <c r="DM242" s="586">
        <v>0</v>
      </c>
      <c r="DN242" s="586">
        <v>0</v>
      </c>
      <c r="DO242" s="586">
        <v>0</v>
      </c>
      <c r="DP242" s="586">
        <v>0</v>
      </c>
      <c r="DQ242" s="586">
        <v>0</v>
      </c>
      <c r="DR242" s="587">
        <v>111149</v>
      </c>
      <c r="DS242" s="587">
        <v>1417</v>
      </c>
      <c r="DT242" s="587">
        <v>718</v>
      </c>
      <c r="DU242" s="587">
        <v>16890</v>
      </c>
      <c r="DV242" s="587">
        <v>7305</v>
      </c>
      <c r="DW242" s="587">
        <v>4535</v>
      </c>
      <c r="DX242" s="587">
        <v>-1205</v>
      </c>
      <c r="DY242" s="587">
        <v>-16280</v>
      </c>
      <c r="DZ242" s="587"/>
      <c r="EA242" s="587"/>
      <c r="EB242" s="587"/>
      <c r="EC242" s="587"/>
      <c r="ED242" s="587"/>
      <c r="EE242" s="587"/>
      <c r="EF242" s="587"/>
      <c r="EG242" s="587"/>
      <c r="EH242" s="587"/>
      <c r="EI242" s="587"/>
    </row>
    <row r="243" spans="1:139">
      <c r="A243" s="583" t="s">
        <v>3137</v>
      </c>
      <c r="B243" s="586">
        <v>5609</v>
      </c>
      <c r="C243" s="586">
        <v>0</v>
      </c>
      <c r="D243" s="586">
        <v>0</v>
      </c>
      <c r="E243" s="586">
        <v>1402</v>
      </c>
      <c r="F243" s="586">
        <v>0</v>
      </c>
      <c r="G243" s="586">
        <v>0</v>
      </c>
      <c r="H243" s="586">
        <v>3065</v>
      </c>
      <c r="I243" s="586">
        <v>0</v>
      </c>
      <c r="J243" s="586">
        <v>0</v>
      </c>
      <c r="K243" s="586">
        <v>0</v>
      </c>
      <c r="L243" s="586">
        <v>0</v>
      </c>
      <c r="M243" s="586">
        <v>0</v>
      </c>
      <c r="N243" s="586">
        <v>9869</v>
      </c>
      <c r="O243" s="586">
        <v>0</v>
      </c>
      <c r="P243" s="586">
        <v>0</v>
      </c>
      <c r="Q243" s="586">
        <v>1300</v>
      </c>
      <c r="R243" s="586">
        <v>0</v>
      </c>
      <c r="S243" s="586">
        <v>0</v>
      </c>
      <c r="T243" s="586">
        <v>0</v>
      </c>
      <c r="U243" s="586">
        <v>0</v>
      </c>
      <c r="V243" s="586">
        <v>0</v>
      </c>
      <c r="W243" s="586">
        <v>0</v>
      </c>
      <c r="X243" s="586">
        <v>0</v>
      </c>
      <c r="Y243" s="586">
        <v>0</v>
      </c>
      <c r="Z243" s="586">
        <v>0</v>
      </c>
      <c r="AA243" s="586">
        <v>0</v>
      </c>
      <c r="AB243" s="586">
        <v>0</v>
      </c>
      <c r="AC243" s="586">
        <v>0</v>
      </c>
      <c r="AD243" s="586">
        <v>0</v>
      </c>
      <c r="AE243" s="586">
        <v>0</v>
      </c>
      <c r="AF243" s="586">
        <v>0</v>
      </c>
      <c r="AG243" s="586">
        <v>0</v>
      </c>
      <c r="AH243" s="586">
        <v>0</v>
      </c>
      <c r="AI243" s="586">
        <v>1559</v>
      </c>
      <c r="AJ243" s="586">
        <v>0</v>
      </c>
      <c r="AK243" s="586">
        <v>0</v>
      </c>
      <c r="AL243" s="586">
        <v>0</v>
      </c>
      <c r="AM243" s="586">
        <v>0</v>
      </c>
      <c r="AN243" s="586">
        <v>0</v>
      </c>
      <c r="AO243" s="586">
        <v>3</v>
      </c>
      <c r="AP243" s="586">
        <v>5861</v>
      </c>
      <c r="AQ243" s="586">
        <v>0</v>
      </c>
      <c r="AR243" s="586">
        <v>366</v>
      </c>
      <c r="AS243" s="586">
        <v>0</v>
      </c>
      <c r="AT243" s="586">
        <v>0</v>
      </c>
      <c r="AU243" s="586">
        <v>3050</v>
      </c>
      <c r="AV243" s="586">
        <v>0</v>
      </c>
      <c r="AW243" s="586">
        <v>0</v>
      </c>
      <c r="AX243" s="586">
        <v>433</v>
      </c>
      <c r="AY243" s="586">
        <v>0</v>
      </c>
      <c r="AZ243" s="586">
        <v>0</v>
      </c>
      <c r="BA243" s="586">
        <v>0</v>
      </c>
      <c r="BB243" s="586">
        <v>0</v>
      </c>
      <c r="BC243" s="586">
        <v>0</v>
      </c>
      <c r="BD243" s="586">
        <v>213</v>
      </c>
      <c r="BE243" s="586">
        <v>0</v>
      </c>
      <c r="BF243" s="586">
        <v>0</v>
      </c>
      <c r="BG243" s="586">
        <v>808</v>
      </c>
      <c r="BH243" s="586">
        <v>0</v>
      </c>
      <c r="BI243" s="586">
        <v>0</v>
      </c>
      <c r="BJ243" s="586">
        <v>327</v>
      </c>
      <c r="BK243" s="586">
        <v>0</v>
      </c>
      <c r="BL243" s="586">
        <v>0</v>
      </c>
      <c r="BM243" s="586">
        <v>729</v>
      </c>
      <c r="BN243" s="586">
        <v>0</v>
      </c>
      <c r="BO243" s="586">
        <v>0</v>
      </c>
      <c r="BP243" s="586">
        <v>0</v>
      </c>
      <c r="BQ243" s="586">
        <v>0</v>
      </c>
      <c r="BR243" s="586">
        <v>0</v>
      </c>
      <c r="BS243" s="586">
        <v>0</v>
      </c>
      <c r="BT243" s="586">
        <v>0</v>
      </c>
      <c r="BU243" s="586">
        <v>0</v>
      </c>
      <c r="BV243" s="586">
        <v>2000</v>
      </c>
      <c r="BW243" s="586">
        <v>0</v>
      </c>
      <c r="BX243" s="586">
        <v>0</v>
      </c>
      <c r="BY243" s="586">
        <v>0</v>
      </c>
      <c r="BZ243" s="586">
        <v>0</v>
      </c>
      <c r="CA243" s="586">
        <v>0</v>
      </c>
      <c r="CB243" s="586">
        <v>0</v>
      </c>
      <c r="CC243" s="586">
        <v>0</v>
      </c>
      <c r="CD243" s="586">
        <v>0</v>
      </c>
      <c r="CE243" s="586">
        <v>0</v>
      </c>
      <c r="CF243" s="586">
        <v>0</v>
      </c>
      <c r="CG243" s="586">
        <v>0</v>
      </c>
      <c r="CH243" s="586">
        <v>0</v>
      </c>
      <c r="CI243" s="586">
        <v>0</v>
      </c>
      <c r="CJ243" s="586">
        <v>0</v>
      </c>
      <c r="CK243" s="586">
        <v>0</v>
      </c>
      <c r="CL243" s="586">
        <v>0</v>
      </c>
      <c r="CM243" s="586">
        <v>0</v>
      </c>
      <c r="CN243" s="586">
        <v>0</v>
      </c>
      <c r="CO243" s="586">
        <v>0</v>
      </c>
      <c r="CP243" s="586">
        <v>0</v>
      </c>
      <c r="CQ243" s="586">
        <v>0</v>
      </c>
      <c r="CR243" s="586">
        <v>0</v>
      </c>
      <c r="CS243" s="586">
        <v>0</v>
      </c>
      <c r="CT243" s="586">
        <v>2062</v>
      </c>
      <c r="CU243" s="586">
        <v>0</v>
      </c>
      <c r="CV243" s="586">
        <v>0</v>
      </c>
      <c r="CW243" s="586">
        <v>89634</v>
      </c>
      <c r="CX243" s="586">
        <v>585</v>
      </c>
      <c r="CY243" s="586">
        <v>0</v>
      </c>
      <c r="CZ243" s="586">
        <v>207</v>
      </c>
      <c r="DA243" s="586">
        <v>0</v>
      </c>
      <c r="DB243" s="586">
        <v>0</v>
      </c>
      <c r="DC243" s="586">
        <v>0</v>
      </c>
      <c r="DD243" s="586">
        <v>0</v>
      </c>
      <c r="DE243" s="586">
        <v>0</v>
      </c>
      <c r="DF243" s="586">
        <v>0</v>
      </c>
      <c r="DG243" s="586">
        <v>0</v>
      </c>
      <c r="DH243" s="586">
        <v>0</v>
      </c>
      <c r="DI243" s="586">
        <v>1237</v>
      </c>
      <c r="DJ243" s="586">
        <v>0</v>
      </c>
      <c r="DK243" s="586">
        <v>0</v>
      </c>
      <c r="DL243" s="586">
        <v>0</v>
      </c>
      <c r="DM243" s="586">
        <v>0</v>
      </c>
      <c r="DN243" s="586">
        <v>0</v>
      </c>
      <c r="DO243" s="586">
        <v>0</v>
      </c>
      <c r="DP243" s="586">
        <v>0</v>
      </c>
      <c r="DQ243" s="586">
        <v>0</v>
      </c>
      <c r="DR243" s="587">
        <v>99154</v>
      </c>
      <c r="DS243" s="587">
        <v>5589</v>
      </c>
      <c r="DT243" s="587">
        <v>0</v>
      </c>
      <c r="DU243" s="587">
        <v>30408</v>
      </c>
      <c r="DV243" s="587">
        <v>13313</v>
      </c>
      <c r="DW243" s="587">
        <v>-18717</v>
      </c>
      <c r="DX243" s="587">
        <v>-3431</v>
      </c>
      <c r="DY243" s="587">
        <v>-25921</v>
      </c>
      <c r="DZ243" s="587"/>
      <c r="EA243" s="587"/>
      <c r="EB243" s="587"/>
      <c r="EC243" s="587"/>
      <c r="ED243" s="587"/>
      <c r="EE243" s="587"/>
      <c r="EF243" s="587"/>
      <c r="EG243" s="587"/>
      <c r="EH243" s="587"/>
      <c r="EI243" s="587"/>
    </row>
    <row r="244" spans="1:139">
      <c r="A244" s="583" t="s">
        <v>2216</v>
      </c>
      <c r="B244" s="586">
        <v>11192</v>
      </c>
      <c r="C244" s="586">
        <v>0</v>
      </c>
      <c r="D244" s="586">
        <v>0</v>
      </c>
      <c r="E244" s="586">
        <v>6046</v>
      </c>
      <c r="F244" s="586">
        <v>0</v>
      </c>
      <c r="G244" s="586">
        <v>0</v>
      </c>
      <c r="H244" s="586">
        <v>6382</v>
      </c>
      <c r="I244" s="586">
        <v>100</v>
      </c>
      <c r="J244" s="586">
        <v>0</v>
      </c>
      <c r="K244" s="586">
        <v>0</v>
      </c>
      <c r="L244" s="586">
        <v>0</v>
      </c>
      <c r="M244" s="586">
        <v>0</v>
      </c>
      <c r="N244" s="586">
        <v>25817</v>
      </c>
      <c r="O244" s="586">
        <v>0</v>
      </c>
      <c r="P244" s="586">
        <v>0</v>
      </c>
      <c r="Q244" s="586">
        <v>0</v>
      </c>
      <c r="R244" s="586">
        <v>0</v>
      </c>
      <c r="S244" s="586">
        <v>0</v>
      </c>
      <c r="T244" s="586">
        <v>0</v>
      </c>
      <c r="U244" s="586">
        <v>0</v>
      </c>
      <c r="V244" s="586">
        <v>0</v>
      </c>
      <c r="W244" s="586">
        <v>0</v>
      </c>
      <c r="X244" s="586">
        <v>0</v>
      </c>
      <c r="Y244" s="586">
        <v>0</v>
      </c>
      <c r="Z244" s="586">
        <v>0</v>
      </c>
      <c r="AA244" s="586">
        <v>0</v>
      </c>
      <c r="AB244" s="586">
        <v>0</v>
      </c>
      <c r="AC244" s="586">
        <v>0</v>
      </c>
      <c r="AD244" s="586">
        <v>0</v>
      </c>
      <c r="AE244" s="586">
        <v>0</v>
      </c>
      <c r="AF244" s="586">
        <v>0</v>
      </c>
      <c r="AG244" s="586">
        <v>0</v>
      </c>
      <c r="AH244" s="586">
        <v>0</v>
      </c>
      <c r="AI244" s="586">
        <v>1161</v>
      </c>
      <c r="AJ244" s="586">
        <v>0</v>
      </c>
      <c r="AK244" s="586">
        <v>0</v>
      </c>
      <c r="AL244" s="586">
        <v>0</v>
      </c>
      <c r="AM244" s="586">
        <v>0</v>
      </c>
      <c r="AN244" s="586">
        <v>0</v>
      </c>
      <c r="AO244" s="586">
        <v>77517</v>
      </c>
      <c r="AP244" s="586">
        <v>0</v>
      </c>
      <c r="AQ244" s="586">
        <v>12456</v>
      </c>
      <c r="AR244" s="586">
        <v>2428</v>
      </c>
      <c r="AS244" s="586">
        <v>0</v>
      </c>
      <c r="AT244" s="586">
        <v>0</v>
      </c>
      <c r="AU244" s="586">
        <v>26398</v>
      </c>
      <c r="AV244" s="586">
        <v>0</v>
      </c>
      <c r="AW244" s="586">
        <v>0</v>
      </c>
      <c r="AX244" s="586">
        <v>563</v>
      </c>
      <c r="AY244" s="586">
        <v>0</v>
      </c>
      <c r="AZ244" s="586">
        <v>0</v>
      </c>
      <c r="BA244" s="586">
        <v>0</v>
      </c>
      <c r="BB244" s="586">
        <v>0</v>
      </c>
      <c r="BC244" s="586">
        <v>0</v>
      </c>
      <c r="BD244" s="586">
        <v>523</v>
      </c>
      <c r="BE244" s="586">
        <v>0</v>
      </c>
      <c r="BF244" s="586">
        <v>0</v>
      </c>
      <c r="BG244" s="586">
        <v>407</v>
      </c>
      <c r="BH244" s="586">
        <v>0</v>
      </c>
      <c r="BI244" s="586">
        <v>0</v>
      </c>
      <c r="BJ244" s="586">
        <v>0</v>
      </c>
      <c r="BK244" s="586">
        <v>0</v>
      </c>
      <c r="BL244" s="586">
        <v>0</v>
      </c>
      <c r="BM244" s="586">
        <v>4</v>
      </c>
      <c r="BN244" s="586">
        <v>0</v>
      </c>
      <c r="BO244" s="586">
        <v>0</v>
      </c>
      <c r="BP244" s="586">
        <v>3535</v>
      </c>
      <c r="BQ244" s="586">
        <v>0</v>
      </c>
      <c r="BR244" s="586">
        <v>0</v>
      </c>
      <c r="BS244" s="586">
        <v>0</v>
      </c>
      <c r="BT244" s="586">
        <v>0</v>
      </c>
      <c r="BU244" s="586">
        <v>0</v>
      </c>
      <c r="BV244" s="586">
        <v>0</v>
      </c>
      <c r="BW244" s="586">
        <v>0</v>
      </c>
      <c r="BX244" s="586">
        <v>0</v>
      </c>
      <c r="BY244" s="586">
        <v>0</v>
      </c>
      <c r="BZ244" s="586">
        <v>0</v>
      </c>
      <c r="CA244" s="586">
        <v>0</v>
      </c>
      <c r="CB244" s="586">
        <v>0</v>
      </c>
      <c r="CC244" s="586">
        <v>0</v>
      </c>
      <c r="CD244" s="586">
        <v>0</v>
      </c>
      <c r="CE244" s="586">
        <v>284</v>
      </c>
      <c r="CF244" s="586">
        <v>0</v>
      </c>
      <c r="CG244" s="586">
        <v>0</v>
      </c>
      <c r="CH244" s="586">
        <v>0</v>
      </c>
      <c r="CI244" s="586">
        <v>0</v>
      </c>
      <c r="CJ244" s="586">
        <v>0</v>
      </c>
      <c r="CK244" s="586">
        <v>0</v>
      </c>
      <c r="CL244" s="586">
        <v>0</v>
      </c>
      <c r="CM244" s="586">
        <v>0</v>
      </c>
      <c r="CN244" s="586">
        <v>0</v>
      </c>
      <c r="CO244" s="586">
        <v>0</v>
      </c>
      <c r="CP244" s="586">
        <v>0</v>
      </c>
      <c r="CQ244" s="586">
        <v>0</v>
      </c>
      <c r="CR244" s="586">
        <v>0</v>
      </c>
      <c r="CS244" s="586">
        <v>0</v>
      </c>
      <c r="CT244" s="586">
        <v>1873</v>
      </c>
      <c r="CU244" s="586">
        <v>0</v>
      </c>
      <c r="CV244" s="586">
        <v>0</v>
      </c>
      <c r="CW244" s="586">
        <v>0</v>
      </c>
      <c r="CX244" s="586">
        <v>0</v>
      </c>
      <c r="CY244" s="586">
        <v>0</v>
      </c>
      <c r="CZ244" s="586">
        <v>44</v>
      </c>
      <c r="DA244" s="586">
        <v>0</v>
      </c>
      <c r="DB244" s="586">
        <v>0</v>
      </c>
      <c r="DC244" s="586">
        <v>0</v>
      </c>
      <c r="DD244" s="586">
        <v>0</v>
      </c>
      <c r="DE244" s="586">
        <v>0</v>
      </c>
      <c r="DF244" s="586">
        <v>0</v>
      </c>
      <c r="DG244" s="586">
        <v>0</v>
      </c>
      <c r="DH244" s="586">
        <v>0</v>
      </c>
      <c r="DI244" s="586">
        <v>48657</v>
      </c>
      <c r="DJ244" s="586">
        <v>0</v>
      </c>
      <c r="DK244" s="586">
        <v>2855</v>
      </c>
      <c r="DL244" s="586">
        <v>500</v>
      </c>
      <c r="DM244" s="586">
        <v>0</v>
      </c>
      <c r="DN244" s="586">
        <v>0</v>
      </c>
      <c r="DO244" s="586">
        <v>1030</v>
      </c>
      <c r="DP244" s="586">
        <v>0</v>
      </c>
      <c r="DQ244" s="586">
        <v>0</v>
      </c>
      <c r="DR244" s="587">
        <v>77946</v>
      </c>
      <c r="DS244" s="587">
        <v>13786</v>
      </c>
      <c r="DT244" s="587">
        <v>65716</v>
      </c>
      <c r="DU244" s="587">
        <v>57013</v>
      </c>
      <c r="DV244" s="587">
        <v>57013</v>
      </c>
      <c r="DW244" s="587">
        <v>85000</v>
      </c>
      <c r="DX244" s="587">
        <v>-2843</v>
      </c>
      <c r="DY244" s="587">
        <v>0</v>
      </c>
      <c r="DZ244" s="587"/>
      <c r="EA244" s="587"/>
      <c r="EB244" s="587"/>
      <c r="EC244" s="587"/>
      <c r="ED244" s="587"/>
      <c r="EE244" s="587"/>
      <c r="EF244" s="587"/>
      <c r="EG244" s="587"/>
      <c r="EH244" s="587"/>
      <c r="EI244" s="587"/>
    </row>
    <row r="245" spans="1:139">
      <c r="A245" s="583" t="s">
        <v>2783</v>
      </c>
      <c r="B245" s="586">
        <v>4197</v>
      </c>
      <c r="C245" s="586">
        <v>654</v>
      </c>
      <c r="D245" s="586">
        <v>0</v>
      </c>
      <c r="E245" s="586">
        <v>0</v>
      </c>
      <c r="F245" s="586">
        <v>6929</v>
      </c>
      <c r="G245" s="586">
        <v>0</v>
      </c>
      <c r="H245" s="586">
        <v>2859</v>
      </c>
      <c r="I245" s="586">
        <v>5587</v>
      </c>
      <c r="J245" s="586">
        <v>0</v>
      </c>
      <c r="K245" s="586">
        <v>0</v>
      </c>
      <c r="L245" s="586">
        <v>0</v>
      </c>
      <c r="M245" s="586">
        <v>0</v>
      </c>
      <c r="N245" s="586">
        <v>20055</v>
      </c>
      <c r="O245" s="586">
        <v>0</v>
      </c>
      <c r="P245" s="586">
        <v>0</v>
      </c>
      <c r="Q245" s="586">
        <v>940</v>
      </c>
      <c r="R245" s="586">
        <v>0</v>
      </c>
      <c r="S245" s="586">
        <v>0</v>
      </c>
      <c r="T245" s="586">
        <v>281</v>
      </c>
      <c r="U245" s="586">
        <v>0</v>
      </c>
      <c r="V245" s="586">
        <v>0</v>
      </c>
      <c r="W245" s="586">
        <v>0</v>
      </c>
      <c r="X245" s="586">
        <v>0</v>
      </c>
      <c r="Y245" s="586">
        <v>0</v>
      </c>
      <c r="Z245" s="586">
        <v>0</v>
      </c>
      <c r="AA245" s="586">
        <v>0</v>
      </c>
      <c r="AB245" s="586">
        <v>0</v>
      </c>
      <c r="AC245" s="586">
        <v>0</v>
      </c>
      <c r="AD245" s="586">
        <v>0</v>
      </c>
      <c r="AE245" s="586">
        <v>0</v>
      </c>
      <c r="AF245" s="586">
        <v>0</v>
      </c>
      <c r="AG245" s="586">
        <v>0</v>
      </c>
      <c r="AH245" s="586">
        <v>0</v>
      </c>
      <c r="AI245" s="586">
        <v>9147</v>
      </c>
      <c r="AJ245" s="586">
        <v>3727</v>
      </c>
      <c r="AK245" s="586">
        <v>0</v>
      </c>
      <c r="AL245" s="586">
        <v>0</v>
      </c>
      <c r="AM245" s="586">
        <v>0</v>
      </c>
      <c r="AN245" s="586">
        <v>0</v>
      </c>
      <c r="AO245" s="586">
        <v>75122</v>
      </c>
      <c r="AP245" s="586">
        <v>0</v>
      </c>
      <c r="AQ245" s="586">
        <v>15581</v>
      </c>
      <c r="AR245" s="586">
        <v>0</v>
      </c>
      <c r="AS245" s="586">
        <v>0</v>
      </c>
      <c r="AT245" s="586">
        <v>0</v>
      </c>
      <c r="AU245" s="586">
        <v>1116</v>
      </c>
      <c r="AV245" s="586">
        <v>0</v>
      </c>
      <c r="AW245" s="586">
        <v>0</v>
      </c>
      <c r="AX245" s="586">
        <v>5040</v>
      </c>
      <c r="AY245" s="586">
        <v>0</v>
      </c>
      <c r="AZ245" s="586">
        <v>0</v>
      </c>
      <c r="BA245" s="586">
        <v>0</v>
      </c>
      <c r="BB245" s="586">
        <v>0</v>
      </c>
      <c r="BC245" s="586">
        <v>0</v>
      </c>
      <c r="BD245" s="586">
        <v>150</v>
      </c>
      <c r="BE245" s="586">
        <v>0</v>
      </c>
      <c r="BF245" s="586">
        <v>0</v>
      </c>
      <c r="BG245" s="586">
        <v>0</v>
      </c>
      <c r="BH245" s="586">
        <v>0</v>
      </c>
      <c r="BI245" s="586">
        <v>0</v>
      </c>
      <c r="BJ245" s="586">
        <v>0</v>
      </c>
      <c r="BK245" s="586">
        <v>0</v>
      </c>
      <c r="BL245" s="586">
        <v>0</v>
      </c>
      <c r="BM245" s="586">
        <v>0</v>
      </c>
      <c r="BN245" s="586">
        <v>0</v>
      </c>
      <c r="BO245" s="586">
        <v>0</v>
      </c>
      <c r="BP245" s="586">
        <v>8850</v>
      </c>
      <c r="BQ245" s="586">
        <v>0</v>
      </c>
      <c r="BR245" s="586">
        <v>0</v>
      </c>
      <c r="BS245" s="586">
        <v>0</v>
      </c>
      <c r="BT245" s="586">
        <v>0</v>
      </c>
      <c r="BU245" s="586">
        <v>0</v>
      </c>
      <c r="BV245" s="586">
        <v>0</v>
      </c>
      <c r="BW245" s="586">
        <v>0</v>
      </c>
      <c r="BX245" s="586">
        <v>0</v>
      </c>
      <c r="BY245" s="586">
        <v>0</v>
      </c>
      <c r="BZ245" s="586">
        <v>0</v>
      </c>
      <c r="CA245" s="586">
        <v>0</v>
      </c>
      <c r="CB245" s="586">
        <v>0</v>
      </c>
      <c r="CC245" s="586">
        <v>0</v>
      </c>
      <c r="CD245" s="586">
        <v>0</v>
      </c>
      <c r="CE245" s="586">
        <v>461</v>
      </c>
      <c r="CF245" s="586">
        <v>0</v>
      </c>
      <c r="CG245" s="586">
        <v>0</v>
      </c>
      <c r="CH245" s="586">
        <v>112</v>
      </c>
      <c r="CI245" s="586">
        <v>0</v>
      </c>
      <c r="CJ245" s="586">
        <v>0</v>
      </c>
      <c r="CK245" s="586">
        <v>0</v>
      </c>
      <c r="CL245" s="586">
        <v>0</v>
      </c>
      <c r="CM245" s="586">
        <v>0</v>
      </c>
      <c r="CN245" s="586">
        <v>0</v>
      </c>
      <c r="CO245" s="586">
        <v>0</v>
      </c>
      <c r="CP245" s="586">
        <v>0</v>
      </c>
      <c r="CQ245" s="586">
        <v>0</v>
      </c>
      <c r="CR245" s="586">
        <v>0</v>
      </c>
      <c r="CS245" s="586">
        <v>0</v>
      </c>
      <c r="CT245" s="586">
        <v>0</v>
      </c>
      <c r="CU245" s="586">
        <v>0</v>
      </c>
      <c r="CV245" s="586">
        <v>0</v>
      </c>
      <c r="CW245" s="586">
        <v>53503</v>
      </c>
      <c r="CX245" s="586">
        <v>0</v>
      </c>
      <c r="CY245" s="586">
        <v>0</v>
      </c>
      <c r="CZ245" s="586">
        <v>0</v>
      </c>
      <c r="DA245" s="586">
        <v>0</v>
      </c>
      <c r="DB245" s="586">
        <v>0</v>
      </c>
      <c r="DC245" s="586">
        <v>0</v>
      </c>
      <c r="DD245" s="586">
        <v>0</v>
      </c>
      <c r="DE245" s="586">
        <v>0</v>
      </c>
      <c r="DF245" s="586">
        <v>0</v>
      </c>
      <c r="DG245" s="586">
        <v>0</v>
      </c>
      <c r="DH245" s="586">
        <v>0</v>
      </c>
      <c r="DI245" s="586">
        <v>24889</v>
      </c>
      <c r="DJ245" s="586">
        <v>0</v>
      </c>
      <c r="DK245" s="586">
        <v>1000</v>
      </c>
      <c r="DL245" s="586">
        <v>75</v>
      </c>
      <c r="DM245" s="586">
        <v>0</v>
      </c>
      <c r="DN245" s="586">
        <v>477</v>
      </c>
      <c r="DO245" s="586">
        <v>18299</v>
      </c>
      <c r="DP245" s="586">
        <v>0</v>
      </c>
      <c r="DQ245" s="586">
        <v>0</v>
      </c>
      <c r="DR245" s="587">
        <v>94492</v>
      </c>
      <c r="DS245" s="587">
        <v>4469</v>
      </c>
      <c r="DT245" s="587">
        <v>46704</v>
      </c>
      <c r="DU245" s="587">
        <v>96328</v>
      </c>
      <c r="DV245" s="587">
        <v>80865.902059999993</v>
      </c>
      <c r="DW245" s="587">
        <v>96327.797000000006</v>
      </c>
      <c r="DX245" s="587">
        <v>-4351</v>
      </c>
      <c r="DY245" s="587">
        <v>0</v>
      </c>
      <c r="DZ245" s="587"/>
      <c r="EA245" s="587"/>
      <c r="EB245" s="587"/>
      <c r="EC245" s="587"/>
      <c r="ED245" s="587"/>
      <c r="EE245" s="587"/>
      <c r="EF245" s="587"/>
      <c r="EG245" s="587"/>
      <c r="EH245" s="587"/>
      <c r="EI245" s="587"/>
    </row>
    <row r="246" spans="1:139">
      <c r="A246" s="583" t="s">
        <v>2624</v>
      </c>
      <c r="B246" s="586">
        <v>802</v>
      </c>
      <c r="C246" s="586">
        <v>4596</v>
      </c>
      <c r="D246" s="586">
        <v>0</v>
      </c>
      <c r="E246" s="586">
        <v>0</v>
      </c>
      <c r="F246" s="586">
        <v>534</v>
      </c>
      <c r="G246" s="586">
        <v>0</v>
      </c>
      <c r="H246" s="586">
        <v>0</v>
      </c>
      <c r="I246" s="586">
        <v>69</v>
      </c>
      <c r="J246" s="586">
        <v>0</v>
      </c>
      <c r="K246" s="586">
        <v>0</v>
      </c>
      <c r="L246" s="586">
        <v>0</v>
      </c>
      <c r="M246" s="586">
        <v>0</v>
      </c>
      <c r="N246" s="586">
        <v>39013</v>
      </c>
      <c r="O246" s="586">
        <v>6131</v>
      </c>
      <c r="P246" s="586">
        <v>0</v>
      </c>
      <c r="Q246" s="586">
        <v>1477</v>
      </c>
      <c r="R246" s="586">
        <v>0</v>
      </c>
      <c r="S246" s="586">
        <v>291</v>
      </c>
      <c r="T246" s="586">
        <v>606</v>
      </c>
      <c r="U246" s="586">
        <v>0</v>
      </c>
      <c r="V246" s="586">
        <v>0</v>
      </c>
      <c r="W246" s="586">
        <v>0</v>
      </c>
      <c r="X246" s="586">
        <v>0</v>
      </c>
      <c r="Y246" s="586">
        <v>0</v>
      </c>
      <c r="Z246" s="586">
        <v>0</v>
      </c>
      <c r="AA246" s="586">
        <v>0</v>
      </c>
      <c r="AB246" s="586">
        <v>0</v>
      </c>
      <c r="AC246" s="586">
        <v>0</v>
      </c>
      <c r="AD246" s="586">
        <v>0</v>
      </c>
      <c r="AE246" s="586">
        <v>0</v>
      </c>
      <c r="AF246" s="586">
        <v>0</v>
      </c>
      <c r="AG246" s="586">
        <v>0</v>
      </c>
      <c r="AH246" s="586">
        <v>0</v>
      </c>
      <c r="AI246" s="586">
        <v>1505</v>
      </c>
      <c r="AJ246" s="586">
        <v>0</v>
      </c>
      <c r="AK246" s="586">
        <v>0</v>
      </c>
      <c r="AL246" s="586">
        <v>0</v>
      </c>
      <c r="AM246" s="586">
        <v>0</v>
      </c>
      <c r="AN246" s="586">
        <v>0</v>
      </c>
      <c r="AO246" s="586">
        <v>58590</v>
      </c>
      <c r="AP246" s="586">
        <v>4122</v>
      </c>
      <c r="AQ246" s="586">
        <v>12943</v>
      </c>
      <c r="AR246" s="586">
        <v>4333</v>
      </c>
      <c r="AS246" s="586">
        <v>0</v>
      </c>
      <c r="AT246" s="586">
        <v>0</v>
      </c>
      <c r="AU246" s="586">
        <v>12405</v>
      </c>
      <c r="AV246" s="586">
        <v>102</v>
      </c>
      <c r="AW246" s="586">
        <v>0</v>
      </c>
      <c r="AX246" s="586">
        <v>2943</v>
      </c>
      <c r="AY246" s="586">
        <v>0</v>
      </c>
      <c r="AZ246" s="586">
        <v>1000</v>
      </c>
      <c r="BA246" s="586">
        <v>0</v>
      </c>
      <c r="BB246" s="586">
        <v>0</v>
      </c>
      <c r="BC246" s="586">
        <v>0</v>
      </c>
      <c r="BD246" s="586">
        <v>306</v>
      </c>
      <c r="BE246" s="586">
        <v>0</v>
      </c>
      <c r="BF246" s="586">
        <v>10</v>
      </c>
      <c r="BG246" s="586">
        <v>0</v>
      </c>
      <c r="BH246" s="586">
        <v>0</v>
      </c>
      <c r="BI246" s="586">
        <v>0</v>
      </c>
      <c r="BJ246" s="586">
        <v>0</v>
      </c>
      <c r="BK246" s="586">
        <v>0</v>
      </c>
      <c r="BL246" s="586">
        <v>0</v>
      </c>
      <c r="BM246" s="586">
        <v>0</v>
      </c>
      <c r="BN246" s="586">
        <v>0</v>
      </c>
      <c r="BO246" s="586">
        <v>0</v>
      </c>
      <c r="BP246" s="586">
        <v>0</v>
      </c>
      <c r="BQ246" s="586">
        <v>0</v>
      </c>
      <c r="BR246" s="586">
        <v>0</v>
      </c>
      <c r="BS246" s="586">
        <v>0</v>
      </c>
      <c r="BT246" s="586">
        <v>0</v>
      </c>
      <c r="BU246" s="586">
        <v>0</v>
      </c>
      <c r="BV246" s="586">
        <v>0</v>
      </c>
      <c r="BW246" s="586">
        <v>0</v>
      </c>
      <c r="BX246" s="586">
        <v>0</v>
      </c>
      <c r="BY246" s="586">
        <v>0</v>
      </c>
      <c r="BZ246" s="586">
        <v>0</v>
      </c>
      <c r="CA246" s="586">
        <v>0</v>
      </c>
      <c r="CB246" s="586">
        <v>0</v>
      </c>
      <c r="CC246" s="586">
        <v>0</v>
      </c>
      <c r="CD246" s="586">
        <v>0</v>
      </c>
      <c r="CE246" s="586">
        <v>0</v>
      </c>
      <c r="CF246" s="586">
        <v>0</v>
      </c>
      <c r="CG246" s="586">
        <v>0</v>
      </c>
      <c r="CH246" s="586">
        <v>505</v>
      </c>
      <c r="CI246" s="586">
        <v>0</v>
      </c>
      <c r="CJ246" s="586">
        <v>0</v>
      </c>
      <c r="CK246" s="586">
        <v>0</v>
      </c>
      <c r="CL246" s="586">
        <v>0</v>
      </c>
      <c r="CM246" s="586">
        <v>0</v>
      </c>
      <c r="CN246" s="586">
        <v>0</v>
      </c>
      <c r="CO246" s="586">
        <v>0</v>
      </c>
      <c r="CP246" s="586">
        <v>0</v>
      </c>
      <c r="CQ246" s="586">
        <v>0</v>
      </c>
      <c r="CR246" s="586">
        <v>0</v>
      </c>
      <c r="CS246" s="586">
        <v>0</v>
      </c>
      <c r="CT246" s="586">
        <v>2614</v>
      </c>
      <c r="CU246" s="586">
        <v>5496</v>
      </c>
      <c r="CV246" s="586">
        <v>0</v>
      </c>
      <c r="CW246" s="586">
        <v>7125</v>
      </c>
      <c r="CX246" s="586">
        <v>31</v>
      </c>
      <c r="CY246" s="586">
        <v>0</v>
      </c>
      <c r="CZ246" s="586">
        <v>0</v>
      </c>
      <c r="DA246" s="586">
        <v>0</v>
      </c>
      <c r="DB246" s="586">
        <v>0</v>
      </c>
      <c r="DC246" s="586">
        <v>0</v>
      </c>
      <c r="DD246" s="586">
        <v>0</v>
      </c>
      <c r="DE246" s="586">
        <v>0</v>
      </c>
      <c r="DF246" s="586">
        <v>0</v>
      </c>
      <c r="DG246" s="586">
        <v>0</v>
      </c>
      <c r="DH246" s="586">
        <v>0</v>
      </c>
      <c r="DI246" s="586">
        <v>16953</v>
      </c>
      <c r="DJ246" s="586">
        <v>0</v>
      </c>
      <c r="DK246" s="586">
        <v>0</v>
      </c>
      <c r="DL246" s="586">
        <v>0</v>
      </c>
      <c r="DM246" s="586">
        <v>0</v>
      </c>
      <c r="DN246" s="586">
        <v>325</v>
      </c>
      <c r="DO246" s="586">
        <v>10106</v>
      </c>
      <c r="DP246" s="586">
        <v>0</v>
      </c>
      <c r="DQ246" s="586">
        <v>0</v>
      </c>
      <c r="DR246" s="587">
        <v>92751</v>
      </c>
      <c r="DS246" s="587">
        <v>3822</v>
      </c>
      <c r="DT246" s="587">
        <v>42191</v>
      </c>
      <c r="DU246" s="587">
        <v>41600</v>
      </c>
      <c r="DV246" s="587">
        <v>11612</v>
      </c>
      <c r="DW246" s="587">
        <v>-5171</v>
      </c>
      <c r="DX246" s="587">
        <v>-7988</v>
      </c>
      <c r="DY246" s="587">
        <v>-85000</v>
      </c>
      <c r="DZ246" s="587"/>
      <c r="EA246" s="587"/>
      <c r="EB246" s="587"/>
      <c r="EC246" s="587"/>
      <c r="ED246" s="587"/>
      <c r="EE246" s="587"/>
      <c r="EF246" s="587"/>
      <c r="EG246" s="587"/>
      <c r="EH246" s="587"/>
      <c r="EI246" s="587"/>
    </row>
    <row r="247" spans="1:139">
      <c r="A247" s="583" t="s">
        <v>2672</v>
      </c>
      <c r="B247" s="586">
        <v>1214.55053</v>
      </c>
      <c r="C247" s="586">
        <v>2247.3136599999998</v>
      </c>
      <c r="D247" s="586">
        <v>0</v>
      </c>
      <c r="E247" s="586">
        <v>377.62598000000003</v>
      </c>
      <c r="F247" s="586">
        <v>1242.65292</v>
      </c>
      <c r="G247" s="586">
        <v>0</v>
      </c>
      <c r="H247" s="586">
        <v>33.371600000000001</v>
      </c>
      <c r="I247" s="586">
        <v>4661.48531</v>
      </c>
      <c r="J247" s="586">
        <v>0</v>
      </c>
      <c r="K247" s="586">
        <v>0</v>
      </c>
      <c r="L247" s="586">
        <v>0</v>
      </c>
      <c r="M247" s="586">
        <v>0</v>
      </c>
      <c r="N247" s="586">
        <v>19156</v>
      </c>
      <c r="O247" s="586">
        <v>0</v>
      </c>
      <c r="P247" s="586">
        <v>0</v>
      </c>
      <c r="Q247" s="586">
        <v>233</v>
      </c>
      <c r="R247" s="586">
        <v>0</v>
      </c>
      <c r="S247" s="586">
        <v>0</v>
      </c>
      <c r="T247" s="586">
        <v>639</v>
      </c>
      <c r="U247" s="586">
        <v>0</v>
      </c>
      <c r="V247" s="586">
        <v>0</v>
      </c>
      <c r="W247" s="586">
        <v>0</v>
      </c>
      <c r="X247" s="586">
        <v>0</v>
      </c>
      <c r="Y247" s="586">
        <v>0</v>
      </c>
      <c r="Z247" s="586">
        <v>0</v>
      </c>
      <c r="AA247" s="586">
        <v>0</v>
      </c>
      <c r="AB247" s="586">
        <v>0</v>
      </c>
      <c r="AC247" s="586">
        <v>0</v>
      </c>
      <c r="AD247" s="586">
        <v>0</v>
      </c>
      <c r="AE247" s="586">
        <v>0</v>
      </c>
      <c r="AF247" s="586">
        <v>0</v>
      </c>
      <c r="AG247" s="586">
        <v>0</v>
      </c>
      <c r="AH247" s="586">
        <v>0</v>
      </c>
      <c r="AI247" s="586">
        <v>0</v>
      </c>
      <c r="AJ247" s="586">
        <v>0</v>
      </c>
      <c r="AK247" s="586">
        <v>0</v>
      </c>
      <c r="AL247" s="586">
        <v>0</v>
      </c>
      <c r="AM247" s="586">
        <v>0</v>
      </c>
      <c r="AN247" s="586">
        <v>0</v>
      </c>
      <c r="AO247" s="586">
        <v>37435</v>
      </c>
      <c r="AP247" s="586">
        <v>8664</v>
      </c>
      <c r="AQ247" s="586">
        <v>0</v>
      </c>
      <c r="AR247" s="586">
        <v>111</v>
      </c>
      <c r="AS247" s="586">
        <v>0</v>
      </c>
      <c r="AT247" s="586">
        <v>0</v>
      </c>
      <c r="AU247" s="586">
        <v>618</v>
      </c>
      <c r="AV247" s="586">
        <v>0</v>
      </c>
      <c r="AW247" s="586">
        <v>0</v>
      </c>
      <c r="AX247" s="586">
        <v>2190</v>
      </c>
      <c r="AY247" s="586">
        <v>0</v>
      </c>
      <c r="AZ247" s="586">
        <v>0</v>
      </c>
      <c r="BA247" s="586">
        <v>0</v>
      </c>
      <c r="BB247" s="586">
        <v>0</v>
      </c>
      <c r="BC247" s="586">
        <v>0</v>
      </c>
      <c r="BD247" s="586">
        <v>0</v>
      </c>
      <c r="BE247" s="586">
        <v>0</v>
      </c>
      <c r="BF247" s="586">
        <v>0</v>
      </c>
      <c r="BG247" s="586">
        <v>200</v>
      </c>
      <c r="BH247" s="586">
        <v>0</v>
      </c>
      <c r="BI247" s="586">
        <v>0</v>
      </c>
      <c r="BJ247" s="586">
        <v>0</v>
      </c>
      <c r="BK247" s="586">
        <v>0</v>
      </c>
      <c r="BL247" s="586">
        <v>0</v>
      </c>
      <c r="BM247" s="586">
        <v>0</v>
      </c>
      <c r="BN247" s="586">
        <v>0</v>
      </c>
      <c r="BO247" s="586">
        <v>0</v>
      </c>
      <c r="BP247" s="586">
        <v>2126</v>
      </c>
      <c r="BQ247" s="586">
        <v>0</v>
      </c>
      <c r="BR247" s="586">
        <v>0</v>
      </c>
      <c r="BS247" s="586">
        <v>0</v>
      </c>
      <c r="BT247" s="586">
        <v>0</v>
      </c>
      <c r="BU247" s="586">
        <v>0</v>
      </c>
      <c r="BV247" s="586">
        <v>0</v>
      </c>
      <c r="BW247" s="586">
        <v>0</v>
      </c>
      <c r="BX247" s="586">
        <v>0</v>
      </c>
      <c r="BY247" s="586">
        <v>0</v>
      </c>
      <c r="BZ247" s="586">
        <v>0</v>
      </c>
      <c r="CA247" s="586">
        <v>0</v>
      </c>
      <c r="CB247" s="586">
        <v>0</v>
      </c>
      <c r="CC247" s="586">
        <v>0</v>
      </c>
      <c r="CD247" s="586">
        <v>0</v>
      </c>
      <c r="CE247" s="586">
        <v>2110</v>
      </c>
      <c r="CF247" s="586">
        <v>0</v>
      </c>
      <c r="CG247" s="586">
        <v>0</v>
      </c>
      <c r="CH247" s="586">
        <v>0</v>
      </c>
      <c r="CI247" s="586">
        <v>0</v>
      </c>
      <c r="CJ247" s="586">
        <v>0</v>
      </c>
      <c r="CK247" s="586">
        <v>0</v>
      </c>
      <c r="CL247" s="586">
        <v>0</v>
      </c>
      <c r="CM247" s="586">
        <v>0</v>
      </c>
      <c r="CN247" s="586">
        <v>0</v>
      </c>
      <c r="CO247" s="586">
        <v>0</v>
      </c>
      <c r="CP247" s="586">
        <v>0</v>
      </c>
      <c r="CQ247" s="586">
        <v>0</v>
      </c>
      <c r="CR247" s="586">
        <v>0</v>
      </c>
      <c r="CS247" s="586">
        <v>0</v>
      </c>
      <c r="CT247" s="586">
        <v>4090</v>
      </c>
      <c r="CU247" s="586">
        <v>0</v>
      </c>
      <c r="CV247" s="586">
        <v>0</v>
      </c>
      <c r="CW247" s="586">
        <v>5784</v>
      </c>
      <c r="CX247" s="586">
        <v>1528</v>
      </c>
      <c r="CY247" s="586">
        <v>0</v>
      </c>
      <c r="CZ247" s="586">
        <v>3607</v>
      </c>
      <c r="DA247" s="586">
        <v>0</v>
      </c>
      <c r="DB247" s="586">
        <v>0</v>
      </c>
      <c r="DC247" s="586">
        <v>0</v>
      </c>
      <c r="DD247" s="586">
        <v>0</v>
      </c>
      <c r="DE247" s="586">
        <v>0</v>
      </c>
      <c r="DF247" s="586">
        <v>0</v>
      </c>
      <c r="DG247" s="586">
        <v>0</v>
      </c>
      <c r="DH247" s="586">
        <v>0</v>
      </c>
      <c r="DI247" s="586">
        <v>5201</v>
      </c>
      <c r="DJ247" s="586">
        <v>0</v>
      </c>
      <c r="DK247" s="586">
        <v>0</v>
      </c>
      <c r="DL247" s="586">
        <v>0</v>
      </c>
      <c r="DM247" s="586">
        <v>0</v>
      </c>
      <c r="DN247" s="586">
        <v>0</v>
      </c>
      <c r="DO247" s="586">
        <v>0</v>
      </c>
      <c r="DP247" s="586">
        <v>0</v>
      </c>
      <c r="DQ247" s="586">
        <v>0</v>
      </c>
      <c r="DR247" s="587">
        <v>38958</v>
      </c>
      <c r="DS247" s="587">
        <v>8406</v>
      </c>
      <c r="DT247" s="587">
        <v>33095</v>
      </c>
      <c r="DU247" s="587">
        <v>23010</v>
      </c>
      <c r="DV247" s="587">
        <v>4639</v>
      </c>
      <c r="DW247" s="587">
        <v>-45000</v>
      </c>
      <c r="DX247" s="587">
        <v>-5141</v>
      </c>
      <c r="DY247" s="587">
        <v>0</v>
      </c>
      <c r="DZ247" s="587"/>
      <c r="EA247" s="587"/>
      <c r="EB247" s="587"/>
      <c r="EC247" s="587"/>
      <c r="ED247" s="587"/>
      <c r="EE247" s="587"/>
      <c r="EF247" s="587"/>
      <c r="EG247" s="587"/>
      <c r="EH247" s="587"/>
      <c r="EI247" s="587"/>
    </row>
    <row r="248" spans="1:139">
      <c r="A248" s="583" t="s">
        <v>2864</v>
      </c>
      <c r="B248" s="586">
        <v>333</v>
      </c>
      <c r="C248" s="586">
        <v>0</v>
      </c>
      <c r="D248" s="586">
        <v>0</v>
      </c>
      <c r="E248" s="586">
        <v>0</v>
      </c>
      <c r="F248" s="586">
        <v>0</v>
      </c>
      <c r="G248" s="586">
        <v>0</v>
      </c>
      <c r="H248" s="586">
        <v>0</v>
      </c>
      <c r="I248" s="586">
        <v>0</v>
      </c>
      <c r="J248" s="586">
        <v>0</v>
      </c>
      <c r="K248" s="586">
        <v>0</v>
      </c>
      <c r="L248" s="586">
        <v>0</v>
      </c>
      <c r="M248" s="586">
        <v>0</v>
      </c>
      <c r="N248" s="586">
        <v>15736</v>
      </c>
      <c r="O248" s="586">
        <v>0</v>
      </c>
      <c r="P248" s="586">
        <v>0</v>
      </c>
      <c r="Q248" s="586">
        <v>100</v>
      </c>
      <c r="R248" s="586">
        <v>0</v>
      </c>
      <c r="S248" s="586">
        <v>0</v>
      </c>
      <c r="T248" s="586">
        <v>0</v>
      </c>
      <c r="U248" s="586">
        <v>0</v>
      </c>
      <c r="V248" s="586">
        <v>0</v>
      </c>
      <c r="W248" s="586">
        <v>0</v>
      </c>
      <c r="X248" s="586">
        <v>0</v>
      </c>
      <c r="Y248" s="586">
        <v>0</v>
      </c>
      <c r="Z248" s="586">
        <v>0</v>
      </c>
      <c r="AA248" s="586">
        <v>0</v>
      </c>
      <c r="AB248" s="586">
        <v>0</v>
      </c>
      <c r="AC248" s="586">
        <v>0</v>
      </c>
      <c r="AD248" s="586">
        <v>0</v>
      </c>
      <c r="AE248" s="586">
        <v>0</v>
      </c>
      <c r="AF248" s="586">
        <v>0</v>
      </c>
      <c r="AG248" s="586">
        <v>0</v>
      </c>
      <c r="AH248" s="586">
        <v>0</v>
      </c>
      <c r="AI248" s="586">
        <v>0</v>
      </c>
      <c r="AJ248" s="586">
        <v>2092</v>
      </c>
      <c r="AK248" s="586">
        <v>0</v>
      </c>
      <c r="AL248" s="586">
        <v>0</v>
      </c>
      <c r="AM248" s="586">
        <v>0</v>
      </c>
      <c r="AN248" s="586">
        <v>0</v>
      </c>
      <c r="AO248" s="586">
        <v>29932</v>
      </c>
      <c r="AP248" s="586">
        <v>0</v>
      </c>
      <c r="AQ248" s="586">
        <v>3000</v>
      </c>
      <c r="AR248" s="586">
        <v>0</v>
      </c>
      <c r="AS248" s="586">
        <v>0</v>
      </c>
      <c r="AT248" s="586">
        <v>0</v>
      </c>
      <c r="AU248" s="586">
        <v>650</v>
      </c>
      <c r="AV248" s="586">
        <v>0</v>
      </c>
      <c r="AW248" s="586">
        <v>0</v>
      </c>
      <c r="AX248" s="586">
        <v>0</v>
      </c>
      <c r="AY248" s="586">
        <v>0</v>
      </c>
      <c r="AZ248" s="586">
        <v>0</v>
      </c>
      <c r="BA248" s="586">
        <v>0</v>
      </c>
      <c r="BB248" s="586">
        <v>0</v>
      </c>
      <c r="BC248" s="586">
        <v>0</v>
      </c>
      <c r="BD248" s="586">
        <v>0</v>
      </c>
      <c r="BE248" s="586">
        <v>0</v>
      </c>
      <c r="BF248" s="586">
        <v>0</v>
      </c>
      <c r="BG248" s="586">
        <v>0</v>
      </c>
      <c r="BH248" s="586">
        <v>0</v>
      </c>
      <c r="BI248" s="586">
        <v>0</v>
      </c>
      <c r="BJ248" s="586">
        <v>2934</v>
      </c>
      <c r="BK248" s="586">
        <v>0</v>
      </c>
      <c r="BL248" s="586">
        <v>0</v>
      </c>
      <c r="BM248" s="586">
        <v>0</v>
      </c>
      <c r="BN248" s="586">
        <v>0</v>
      </c>
      <c r="BO248" s="586">
        <v>0</v>
      </c>
      <c r="BP248" s="586">
        <v>600</v>
      </c>
      <c r="BQ248" s="586">
        <v>0</v>
      </c>
      <c r="BR248" s="586">
        <v>0</v>
      </c>
      <c r="BS248" s="586">
        <v>0</v>
      </c>
      <c r="BT248" s="586">
        <v>0</v>
      </c>
      <c r="BU248" s="586">
        <v>0</v>
      </c>
      <c r="BV248" s="586">
        <v>0</v>
      </c>
      <c r="BW248" s="586">
        <v>0</v>
      </c>
      <c r="BX248" s="586">
        <v>0</v>
      </c>
      <c r="BY248" s="586">
        <v>0</v>
      </c>
      <c r="BZ248" s="586">
        <v>0</v>
      </c>
      <c r="CA248" s="586">
        <v>0</v>
      </c>
      <c r="CB248" s="586">
        <v>0</v>
      </c>
      <c r="CC248" s="586">
        <v>0</v>
      </c>
      <c r="CD248" s="586">
        <v>0</v>
      </c>
      <c r="CE248" s="586">
        <v>150</v>
      </c>
      <c r="CF248" s="586">
        <v>0</v>
      </c>
      <c r="CG248" s="586">
        <v>0</v>
      </c>
      <c r="CH248" s="586">
        <v>0</v>
      </c>
      <c r="CI248" s="586">
        <v>0</v>
      </c>
      <c r="CJ248" s="586">
        <v>0</v>
      </c>
      <c r="CK248" s="586">
        <v>0</v>
      </c>
      <c r="CL248" s="586">
        <v>0</v>
      </c>
      <c r="CM248" s="586">
        <v>0</v>
      </c>
      <c r="CN248" s="586">
        <v>0</v>
      </c>
      <c r="CO248" s="586">
        <v>0</v>
      </c>
      <c r="CP248" s="586">
        <v>0</v>
      </c>
      <c r="CQ248" s="586">
        <v>0</v>
      </c>
      <c r="CR248" s="586">
        <v>0</v>
      </c>
      <c r="CS248" s="586">
        <v>0</v>
      </c>
      <c r="CT248" s="586">
        <v>125</v>
      </c>
      <c r="CU248" s="586">
        <v>0</v>
      </c>
      <c r="CV248" s="586">
        <v>0</v>
      </c>
      <c r="CW248" s="586">
        <v>40622</v>
      </c>
      <c r="CX248" s="586">
        <v>1100</v>
      </c>
      <c r="CY248" s="586">
        <v>1000</v>
      </c>
      <c r="CZ248" s="586">
        <v>3200</v>
      </c>
      <c r="DA248" s="586">
        <v>0</v>
      </c>
      <c r="DB248" s="586">
        <v>0</v>
      </c>
      <c r="DC248" s="586">
        <v>0</v>
      </c>
      <c r="DD248" s="586">
        <v>0</v>
      </c>
      <c r="DE248" s="586">
        <v>0</v>
      </c>
      <c r="DF248" s="586">
        <v>0</v>
      </c>
      <c r="DG248" s="586">
        <v>0</v>
      </c>
      <c r="DH248" s="586">
        <v>0</v>
      </c>
      <c r="DI248" s="586">
        <v>8450</v>
      </c>
      <c r="DJ248" s="586">
        <v>0</v>
      </c>
      <c r="DK248" s="586">
        <v>0</v>
      </c>
      <c r="DL248" s="586">
        <v>0</v>
      </c>
      <c r="DM248" s="586">
        <v>0</v>
      </c>
      <c r="DN248" s="586">
        <v>0</v>
      </c>
      <c r="DO248" s="586">
        <v>0</v>
      </c>
      <c r="DP248" s="586">
        <v>0</v>
      </c>
      <c r="DQ248" s="586">
        <v>0</v>
      </c>
      <c r="DR248" s="587">
        <v>60314</v>
      </c>
      <c r="DS248" s="587">
        <v>4000</v>
      </c>
      <c r="DT248" s="587">
        <v>30932</v>
      </c>
      <c r="DU248" s="587">
        <v>10778</v>
      </c>
      <c r="DV248" s="587">
        <v>-9006</v>
      </c>
      <c r="DW248" s="587">
        <v>20763</v>
      </c>
      <c r="DX248" s="587">
        <v>-5533</v>
      </c>
      <c r="DY248" s="587">
        <v>5000</v>
      </c>
      <c r="DZ248" s="587"/>
      <c r="EA248" s="587"/>
      <c r="EB248" s="587"/>
      <c r="EC248" s="587"/>
      <c r="ED248" s="587"/>
      <c r="EE248" s="587"/>
      <c r="EF248" s="587"/>
      <c r="EG248" s="587"/>
      <c r="EH248" s="587"/>
      <c r="EI248" s="587"/>
    </row>
    <row r="249" spans="1:139">
      <c r="A249" s="583" t="s">
        <v>2933</v>
      </c>
      <c r="B249" s="586">
        <v>8994</v>
      </c>
      <c r="C249" s="586">
        <v>0</v>
      </c>
      <c r="D249" s="586">
        <v>0</v>
      </c>
      <c r="E249" s="586">
        <v>0</v>
      </c>
      <c r="F249" s="586">
        <v>0</v>
      </c>
      <c r="G249" s="586">
        <v>0</v>
      </c>
      <c r="H249" s="586">
        <v>1030</v>
      </c>
      <c r="I249" s="586">
        <v>0</v>
      </c>
      <c r="J249" s="586">
        <v>0</v>
      </c>
      <c r="K249" s="586">
        <v>3502</v>
      </c>
      <c r="L249" s="586">
        <v>0</v>
      </c>
      <c r="M249" s="586">
        <v>0</v>
      </c>
      <c r="N249" s="586">
        <v>21651</v>
      </c>
      <c r="O249" s="586">
        <v>0</v>
      </c>
      <c r="P249" s="586">
        <v>0</v>
      </c>
      <c r="Q249" s="586">
        <v>0</v>
      </c>
      <c r="R249" s="586">
        <v>0</v>
      </c>
      <c r="S249" s="586">
        <v>0</v>
      </c>
      <c r="T249" s="586">
        <v>0</v>
      </c>
      <c r="U249" s="586">
        <v>0</v>
      </c>
      <c r="V249" s="586">
        <v>0</v>
      </c>
      <c r="W249" s="586">
        <v>0</v>
      </c>
      <c r="X249" s="586">
        <v>0</v>
      </c>
      <c r="Y249" s="586">
        <v>0</v>
      </c>
      <c r="Z249" s="586">
        <v>0</v>
      </c>
      <c r="AA249" s="586">
        <v>0</v>
      </c>
      <c r="AB249" s="586">
        <v>0</v>
      </c>
      <c r="AC249" s="586">
        <v>2893</v>
      </c>
      <c r="AD249" s="586">
        <v>0</v>
      </c>
      <c r="AE249" s="586">
        <v>0</v>
      </c>
      <c r="AF249" s="586">
        <v>0</v>
      </c>
      <c r="AG249" s="586">
        <v>0</v>
      </c>
      <c r="AH249" s="586">
        <v>0</v>
      </c>
      <c r="AI249" s="586">
        <v>3557</v>
      </c>
      <c r="AJ249" s="586">
        <v>0</v>
      </c>
      <c r="AK249" s="586">
        <v>0</v>
      </c>
      <c r="AL249" s="586">
        <v>0</v>
      </c>
      <c r="AM249" s="586">
        <v>0</v>
      </c>
      <c r="AN249" s="586">
        <v>0</v>
      </c>
      <c r="AO249" s="586">
        <v>13041</v>
      </c>
      <c r="AP249" s="586">
        <v>5132</v>
      </c>
      <c r="AQ249" s="586">
        <v>0</v>
      </c>
      <c r="AR249" s="586">
        <v>2047</v>
      </c>
      <c r="AS249" s="586">
        <v>0</v>
      </c>
      <c r="AT249" s="586">
        <v>0</v>
      </c>
      <c r="AU249" s="586">
        <v>1370</v>
      </c>
      <c r="AV249" s="586">
        <v>0</v>
      </c>
      <c r="AW249" s="586">
        <v>0</v>
      </c>
      <c r="AX249" s="586">
        <v>4719</v>
      </c>
      <c r="AY249" s="586">
        <v>0</v>
      </c>
      <c r="AZ249" s="586">
        <v>0</v>
      </c>
      <c r="BA249" s="586">
        <v>0</v>
      </c>
      <c r="BB249" s="586">
        <v>0</v>
      </c>
      <c r="BC249" s="586">
        <v>0</v>
      </c>
      <c r="BD249" s="586">
        <v>11144</v>
      </c>
      <c r="BE249" s="586">
        <v>0</v>
      </c>
      <c r="BF249" s="586">
        <v>0</v>
      </c>
      <c r="BG249" s="586">
        <v>1425</v>
      </c>
      <c r="BH249" s="586">
        <v>0</v>
      </c>
      <c r="BI249" s="586">
        <v>0</v>
      </c>
      <c r="BJ249" s="586">
        <v>2142</v>
      </c>
      <c r="BK249" s="586">
        <v>0</v>
      </c>
      <c r="BL249" s="586">
        <v>0</v>
      </c>
      <c r="BM249" s="586">
        <v>0</v>
      </c>
      <c r="BN249" s="586">
        <v>0</v>
      </c>
      <c r="BO249" s="586">
        <v>0</v>
      </c>
      <c r="BP249" s="586">
        <v>1250</v>
      </c>
      <c r="BQ249" s="586">
        <v>0</v>
      </c>
      <c r="BR249" s="586">
        <v>0</v>
      </c>
      <c r="BS249" s="586">
        <v>0</v>
      </c>
      <c r="BT249" s="586">
        <v>0</v>
      </c>
      <c r="BU249" s="586">
        <v>0</v>
      </c>
      <c r="BV249" s="586">
        <v>0</v>
      </c>
      <c r="BW249" s="586">
        <v>0</v>
      </c>
      <c r="BX249" s="586">
        <v>0</v>
      </c>
      <c r="BY249" s="586">
        <v>0</v>
      </c>
      <c r="BZ249" s="586">
        <v>0</v>
      </c>
      <c r="CA249" s="586">
        <v>0</v>
      </c>
      <c r="CB249" s="586">
        <v>0</v>
      </c>
      <c r="CC249" s="586">
        <v>0</v>
      </c>
      <c r="CD249" s="586">
        <v>0</v>
      </c>
      <c r="CE249" s="586">
        <v>4400</v>
      </c>
      <c r="CF249" s="586">
        <v>0</v>
      </c>
      <c r="CG249" s="586">
        <v>0</v>
      </c>
      <c r="CH249" s="586">
        <v>0</v>
      </c>
      <c r="CI249" s="586">
        <v>0</v>
      </c>
      <c r="CJ249" s="586">
        <v>0</v>
      </c>
      <c r="CK249" s="586">
        <v>0</v>
      </c>
      <c r="CL249" s="586">
        <v>0</v>
      </c>
      <c r="CM249" s="586">
        <v>0</v>
      </c>
      <c r="CN249" s="586">
        <v>0</v>
      </c>
      <c r="CO249" s="586">
        <v>0</v>
      </c>
      <c r="CP249" s="586">
        <v>0</v>
      </c>
      <c r="CQ249" s="586">
        <v>0</v>
      </c>
      <c r="CR249" s="586">
        <v>0</v>
      </c>
      <c r="CS249" s="586">
        <v>0</v>
      </c>
      <c r="CT249" s="586">
        <v>4931</v>
      </c>
      <c r="CU249" s="586">
        <v>0</v>
      </c>
      <c r="CV249" s="586">
        <v>0</v>
      </c>
      <c r="CW249" s="586">
        <v>96663</v>
      </c>
      <c r="CX249" s="586">
        <v>1027</v>
      </c>
      <c r="CY249" s="586">
        <v>0</v>
      </c>
      <c r="CZ249" s="586">
        <v>2873</v>
      </c>
      <c r="DA249" s="586">
        <v>0</v>
      </c>
      <c r="DB249" s="586">
        <v>0</v>
      </c>
      <c r="DC249" s="586">
        <v>0</v>
      </c>
      <c r="DD249" s="586">
        <v>0</v>
      </c>
      <c r="DE249" s="586">
        <v>0</v>
      </c>
      <c r="DF249" s="586">
        <v>0</v>
      </c>
      <c r="DG249" s="586">
        <v>0</v>
      </c>
      <c r="DH249" s="586">
        <v>0</v>
      </c>
      <c r="DI249" s="586">
        <v>17463</v>
      </c>
      <c r="DJ249" s="586">
        <v>0</v>
      </c>
      <c r="DK249" s="586">
        <v>5734</v>
      </c>
      <c r="DL249" s="586">
        <v>46752</v>
      </c>
      <c r="DM249" s="586">
        <v>0</v>
      </c>
      <c r="DN249" s="586">
        <v>0</v>
      </c>
      <c r="DO249" s="586">
        <v>0</v>
      </c>
      <c r="DP249" s="586">
        <v>0</v>
      </c>
      <c r="DQ249" s="586">
        <v>0</v>
      </c>
      <c r="DR249" s="587">
        <v>63376</v>
      </c>
      <c r="DS249" s="587">
        <v>2888</v>
      </c>
      <c r="DT249" s="587">
        <v>4152</v>
      </c>
      <c r="DU249" s="587">
        <v>187590</v>
      </c>
      <c r="DV249" s="587">
        <v>165934</v>
      </c>
      <c r="DW249" s="587">
        <v>-1109</v>
      </c>
      <c r="DX249" s="587">
        <v>-8232</v>
      </c>
      <c r="DY249" s="587">
        <v>-65378</v>
      </c>
      <c r="DZ249" s="587"/>
      <c r="EA249" s="587"/>
      <c r="EB249" s="587"/>
      <c r="EC249" s="587"/>
      <c r="ED249" s="587"/>
      <c r="EE249" s="587"/>
      <c r="EF249" s="587"/>
      <c r="EG249" s="587"/>
      <c r="EH249" s="587"/>
      <c r="EI249" s="587"/>
    </row>
    <row r="250" spans="1:139">
      <c r="A250" s="583" t="s">
        <v>1997</v>
      </c>
      <c r="B250" s="586">
        <v>10357</v>
      </c>
      <c r="C250" s="586">
        <v>0</v>
      </c>
      <c r="D250" s="586">
        <v>0</v>
      </c>
      <c r="E250" s="586">
        <v>23302</v>
      </c>
      <c r="F250" s="586">
        <v>0</v>
      </c>
      <c r="G250" s="586">
        <v>0</v>
      </c>
      <c r="H250" s="586">
        <v>9494</v>
      </c>
      <c r="I250" s="586">
        <v>0</v>
      </c>
      <c r="J250" s="586">
        <v>0</v>
      </c>
      <c r="K250" s="586">
        <v>0</v>
      </c>
      <c r="L250" s="586">
        <v>0</v>
      </c>
      <c r="M250" s="586">
        <v>0</v>
      </c>
      <c r="N250" s="586">
        <v>93523</v>
      </c>
      <c r="O250" s="586">
        <v>0</v>
      </c>
      <c r="P250" s="586">
        <v>0</v>
      </c>
      <c r="Q250" s="586">
        <v>0</v>
      </c>
      <c r="R250" s="586">
        <v>0</v>
      </c>
      <c r="S250" s="586">
        <v>0</v>
      </c>
      <c r="T250" s="586">
        <v>0</v>
      </c>
      <c r="U250" s="586">
        <v>0</v>
      </c>
      <c r="V250" s="586">
        <v>0</v>
      </c>
      <c r="W250" s="586">
        <v>0</v>
      </c>
      <c r="X250" s="586">
        <v>0</v>
      </c>
      <c r="Y250" s="586">
        <v>0</v>
      </c>
      <c r="Z250" s="586">
        <v>0</v>
      </c>
      <c r="AA250" s="586">
        <v>0</v>
      </c>
      <c r="AB250" s="586">
        <v>0</v>
      </c>
      <c r="AC250" s="586">
        <v>0</v>
      </c>
      <c r="AD250" s="586">
        <v>0</v>
      </c>
      <c r="AE250" s="586">
        <v>0</v>
      </c>
      <c r="AF250" s="586">
        <v>0</v>
      </c>
      <c r="AG250" s="586">
        <v>0</v>
      </c>
      <c r="AH250" s="586">
        <v>0</v>
      </c>
      <c r="AI250" s="586">
        <v>294</v>
      </c>
      <c r="AJ250" s="586">
        <v>14118</v>
      </c>
      <c r="AK250" s="586">
        <v>0</v>
      </c>
      <c r="AL250" s="586">
        <v>0</v>
      </c>
      <c r="AM250" s="586">
        <v>0</v>
      </c>
      <c r="AN250" s="586">
        <v>0</v>
      </c>
      <c r="AO250" s="586">
        <v>268056</v>
      </c>
      <c r="AP250" s="586">
        <v>0</v>
      </c>
      <c r="AQ250" s="586">
        <v>22584</v>
      </c>
      <c r="AR250" s="586">
        <v>0</v>
      </c>
      <c r="AS250" s="586">
        <v>0</v>
      </c>
      <c r="AT250" s="586">
        <v>0</v>
      </c>
      <c r="AU250" s="586">
        <v>2861</v>
      </c>
      <c r="AV250" s="586">
        <v>0</v>
      </c>
      <c r="AW250" s="586">
        <v>0</v>
      </c>
      <c r="AX250" s="586">
        <v>4709</v>
      </c>
      <c r="AY250" s="586">
        <v>0</v>
      </c>
      <c r="AZ250" s="586">
        <v>0</v>
      </c>
      <c r="BA250" s="586">
        <v>0</v>
      </c>
      <c r="BB250" s="586">
        <v>0</v>
      </c>
      <c r="BC250" s="586">
        <v>0</v>
      </c>
      <c r="BD250" s="586">
        <v>0</v>
      </c>
      <c r="BE250" s="586">
        <v>0</v>
      </c>
      <c r="BF250" s="586">
        <v>0</v>
      </c>
      <c r="BG250" s="586">
        <v>1715</v>
      </c>
      <c r="BH250" s="586">
        <v>0</v>
      </c>
      <c r="BI250" s="586">
        <v>0</v>
      </c>
      <c r="BJ250" s="586">
        <v>0</v>
      </c>
      <c r="BK250" s="586">
        <v>0</v>
      </c>
      <c r="BL250" s="586">
        <v>0</v>
      </c>
      <c r="BM250" s="586">
        <v>0</v>
      </c>
      <c r="BN250" s="586">
        <v>0</v>
      </c>
      <c r="BO250" s="586">
        <v>0</v>
      </c>
      <c r="BP250" s="586">
        <v>0</v>
      </c>
      <c r="BQ250" s="586">
        <v>0</v>
      </c>
      <c r="BR250" s="586">
        <v>0</v>
      </c>
      <c r="BS250" s="586">
        <v>0</v>
      </c>
      <c r="BT250" s="586">
        <v>0</v>
      </c>
      <c r="BU250" s="586">
        <v>0</v>
      </c>
      <c r="BV250" s="586">
        <v>0</v>
      </c>
      <c r="BW250" s="586">
        <v>0</v>
      </c>
      <c r="BX250" s="586">
        <v>0</v>
      </c>
      <c r="BY250" s="586">
        <v>0</v>
      </c>
      <c r="BZ250" s="586">
        <v>0</v>
      </c>
      <c r="CA250" s="586">
        <v>0</v>
      </c>
      <c r="CB250" s="586">
        <v>0</v>
      </c>
      <c r="CC250" s="586">
        <v>0</v>
      </c>
      <c r="CD250" s="586">
        <v>0</v>
      </c>
      <c r="CE250" s="586">
        <v>45009</v>
      </c>
      <c r="CF250" s="586">
        <v>0</v>
      </c>
      <c r="CG250" s="586">
        <v>0</v>
      </c>
      <c r="CH250" s="586">
        <v>0</v>
      </c>
      <c r="CI250" s="586">
        <v>0</v>
      </c>
      <c r="CJ250" s="586">
        <v>0</v>
      </c>
      <c r="CK250" s="586">
        <v>0</v>
      </c>
      <c r="CL250" s="586">
        <v>0</v>
      </c>
      <c r="CM250" s="586">
        <v>0</v>
      </c>
      <c r="CN250" s="586">
        <v>0</v>
      </c>
      <c r="CO250" s="586">
        <v>0</v>
      </c>
      <c r="CP250" s="586">
        <v>0</v>
      </c>
      <c r="CQ250" s="586">
        <v>0</v>
      </c>
      <c r="CR250" s="586">
        <v>0</v>
      </c>
      <c r="CS250" s="586">
        <v>0</v>
      </c>
      <c r="CT250" s="586">
        <v>0</v>
      </c>
      <c r="CU250" s="586">
        <v>0</v>
      </c>
      <c r="CV250" s="586">
        <v>0</v>
      </c>
      <c r="CW250" s="586">
        <v>7048</v>
      </c>
      <c r="CX250" s="586">
        <v>0</v>
      </c>
      <c r="CY250" s="586">
        <v>9329</v>
      </c>
      <c r="CZ250" s="586">
        <v>0</v>
      </c>
      <c r="DA250" s="586">
        <v>0</v>
      </c>
      <c r="DB250" s="586">
        <v>0</v>
      </c>
      <c r="DC250" s="586">
        <v>0</v>
      </c>
      <c r="DD250" s="586">
        <v>0</v>
      </c>
      <c r="DE250" s="586">
        <v>0</v>
      </c>
      <c r="DF250" s="586">
        <v>0</v>
      </c>
      <c r="DG250" s="586">
        <v>0</v>
      </c>
      <c r="DH250" s="586">
        <v>0</v>
      </c>
      <c r="DI250" s="586">
        <v>5743</v>
      </c>
      <c r="DJ250" s="586">
        <v>0</v>
      </c>
      <c r="DK250" s="586">
        <v>0</v>
      </c>
      <c r="DL250" s="586">
        <v>0</v>
      </c>
      <c r="DM250" s="586">
        <v>0</v>
      </c>
      <c r="DN250" s="586">
        <v>0</v>
      </c>
      <c r="DO250" s="586">
        <v>0</v>
      </c>
      <c r="DP250" s="586">
        <v>0</v>
      </c>
      <c r="DQ250" s="586">
        <v>0</v>
      </c>
      <c r="DR250" s="587">
        <v>140098</v>
      </c>
      <c r="DS250" s="587">
        <v>31913</v>
      </c>
      <c r="DT250" s="587">
        <v>104857</v>
      </c>
      <c r="DU250" s="587">
        <v>209361</v>
      </c>
      <c r="DV250" s="587">
        <v>149857</v>
      </c>
      <c r="DW250" s="587">
        <v>287003.5</v>
      </c>
      <c r="DX250" s="587">
        <v>-26995</v>
      </c>
      <c r="DY250" s="587">
        <v>-119314.6</v>
      </c>
      <c r="DZ250" s="587"/>
      <c r="EA250" s="587"/>
      <c r="EB250" s="587"/>
      <c r="EC250" s="587"/>
      <c r="ED250" s="587"/>
      <c r="EE250" s="587"/>
      <c r="EF250" s="587"/>
      <c r="EG250" s="587"/>
      <c r="EH250" s="587"/>
      <c r="EI250" s="587"/>
    </row>
    <row r="251" spans="1:139">
      <c r="A251" s="583" t="s">
        <v>2158</v>
      </c>
      <c r="B251" s="586">
        <v>15286</v>
      </c>
      <c r="C251" s="586">
        <v>408</v>
      </c>
      <c r="D251" s="586">
        <v>0</v>
      </c>
      <c r="E251" s="586">
        <v>6670</v>
      </c>
      <c r="F251" s="586">
        <v>0</v>
      </c>
      <c r="G251" s="586">
        <v>0</v>
      </c>
      <c r="H251" s="586">
        <v>25748</v>
      </c>
      <c r="I251" s="586">
        <v>81</v>
      </c>
      <c r="J251" s="586">
        <v>0</v>
      </c>
      <c r="K251" s="586">
        <v>0</v>
      </c>
      <c r="L251" s="586">
        <v>0</v>
      </c>
      <c r="M251" s="586">
        <v>0</v>
      </c>
      <c r="N251" s="586">
        <v>19784</v>
      </c>
      <c r="O251" s="586">
        <v>0</v>
      </c>
      <c r="P251" s="586">
        <v>0</v>
      </c>
      <c r="Q251" s="586">
        <v>0</v>
      </c>
      <c r="R251" s="586">
        <v>0</v>
      </c>
      <c r="S251" s="586">
        <v>0</v>
      </c>
      <c r="T251" s="586">
        <v>0</v>
      </c>
      <c r="U251" s="586">
        <v>0</v>
      </c>
      <c r="V251" s="586">
        <v>0</v>
      </c>
      <c r="W251" s="586">
        <v>3396</v>
      </c>
      <c r="X251" s="586">
        <v>0</v>
      </c>
      <c r="Y251" s="586">
        <v>0</v>
      </c>
      <c r="Z251" s="586">
        <v>0</v>
      </c>
      <c r="AA251" s="586">
        <v>0</v>
      </c>
      <c r="AB251" s="586">
        <v>0</v>
      </c>
      <c r="AC251" s="586">
        <v>0</v>
      </c>
      <c r="AD251" s="586">
        <v>0</v>
      </c>
      <c r="AE251" s="586">
        <v>0</v>
      </c>
      <c r="AF251" s="586">
        <v>0</v>
      </c>
      <c r="AG251" s="586">
        <v>0</v>
      </c>
      <c r="AH251" s="586">
        <v>0</v>
      </c>
      <c r="AI251" s="586">
        <v>7101</v>
      </c>
      <c r="AJ251" s="586">
        <v>5974</v>
      </c>
      <c r="AK251" s="586">
        <v>0</v>
      </c>
      <c r="AL251" s="586">
        <v>0</v>
      </c>
      <c r="AM251" s="586">
        <v>0</v>
      </c>
      <c r="AN251" s="586">
        <v>0</v>
      </c>
      <c r="AO251" s="586">
        <v>0</v>
      </c>
      <c r="AP251" s="586">
        <v>919</v>
      </c>
      <c r="AQ251" s="586">
        <v>0</v>
      </c>
      <c r="AR251" s="586">
        <v>0</v>
      </c>
      <c r="AS251" s="586">
        <v>32790</v>
      </c>
      <c r="AT251" s="586">
        <v>0</v>
      </c>
      <c r="AU251" s="586">
        <v>0</v>
      </c>
      <c r="AV251" s="586">
        <v>0</v>
      </c>
      <c r="AW251" s="586">
        <v>0</v>
      </c>
      <c r="AX251" s="586">
        <v>2359</v>
      </c>
      <c r="AY251" s="586">
        <v>0</v>
      </c>
      <c r="AZ251" s="586">
        <v>0</v>
      </c>
      <c r="BA251" s="586">
        <v>0</v>
      </c>
      <c r="BB251" s="586">
        <v>0</v>
      </c>
      <c r="BC251" s="586">
        <v>0</v>
      </c>
      <c r="BD251" s="586">
        <v>0</v>
      </c>
      <c r="BE251" s="586">
        <v>0</v>
      </c>
      <c r="BF251" s="586">
        <v>0</v>
      </c>
      <c r="BG251" s="586">
        <v>0</v>
      </c>
      <c r="BH251" s="586">
        <v>0</v>
      </c>
      <c r="BI251" s="586">
        <v>0</v>
      </c>
      <c r="BJ251" s="586">
        <v>0</v>
      </c>
      <c r="BK251" s="586">
        <v>0</v>
      </c>
      <c r="BL251" s="586">
        <v>0</v>
      </c>
      <c r="BM251" s="586">
        <v>0</v>
      </c>
      <c r="BN251" s="586">
        <v>0</v>
      </c>
      <c r="BO251" s="586">
        <v>0</v>
      </c>
      <c r="BP251" s="586">
        <v>0</v>
      </c>
      <c r="BQ251" s="586">
        <v>0</v>
      </c>
      <c r="BR251" s="586">
        <v>0</v>
      </c>
      <c r="BS251" s="586">
        <v>0</v>
      </c>
      <c r="BT251" s="586">
        <v>0</v>
      </c>
      <c r="BU251" s="586">
        <v>0</v>
      </c>
      <c r="BV251" s="586">
        <v>525</v>
      </c>
      <c r="BW251" s="586">
        <v>0</v>
      </c>
      <c r="BX251" s="586">
        <v>0</v>
      </c>
      <c r="BY251" s="586">
        <v>0</v>
      </c>
      <c r="BZ251" s="586">
        <v>0</v>
      </c>
      <c r="CA251" s="586">
        <v>0</v>
      </c>
      <c r="CB251" s="586">
        <v>1400</v>
      </c>
      <c r="CC251" s="586">
        <v>0</v>
      </c>
      <c r="CD251" s="586">
        <v>0</v>
      </c>
      <c r="CE251" s="586">
        <v>0</v>
      </c>
      <c r="CF251" s="586">
        <v>0</v>
      </c>
      <c r="CG251" s="586">
        <v>0</v>
      </c>
      <c r="CH251" s="586">
        <v>2167</v>
      </c>
      <c r="CI251" s="586">
        <v>0</v>
      </c>
      <c r="CJ251" s="586">
        <v>0</v>
      </c>
      <c r="CK251" s="586">
        <v>0</v>
      </c>
      <c r="CL251" s="586">
        <v>0</v>
      </c>
      <c r="CM251" s="586">
        <v>0</v>
      </c>
      <c r="CN251" s="586">
        <v>0</v>
      </c>
      <c r="CO251" s="586">
        <v>0</v>
      </c>
      <c r="CP251" s="586">
        <v>0</v>
      </c>
      <c r="CQ251" s="586">
        <v>1870</v>
      </c>
      <c r="CR251" s="586">
        <v>0</v>
      </c>
      <c r="CS251" s="586">
        <v>0</v>
      </c>
      <c r="CT251" s="586">
        <v>0</v>
      </c>
      <c r="CU251" s="586">
        <v>0</v>
      </c>
      <c r="CV251" s="586">
        <v>0</v>
      </c>
      <c r="CW251" s="586">
        <v>34569</v>
      </c>
      <c r="CX251" s="586">
        <v>0</v>
      </c>
      <c r="CY251" s="586">
        <v>1000</v>
      </c>
      <c r="CZ251" s="586">
        <v>95</v>
      </c>
      <c r="DA251" s="586">
        <v>0</v>
      </c>
      <c r="DB251" s="586">
        <v>0</v>
      </c>
      <c r="DC251" s="586">
        <v>0</v>
      </c>
      <c r="DD251" s="586">
        <v>0</v>
      </c>
      <c r="DE251" s="586">
        <v>0</v>
      </c>
      <c r="DF251" s="586">
        <v>0</v>
      </c>
      <c r="DG251" s="586">
        <v>0</v>
      </c>
      <c r="DH251" s="586">
        <v>0</v>
      </c>
      <c r="DI251" s="586">
        <v>1140</v>
      </c>
      <c r="DJ251" s="586">
        <v>0</v>
      </c>
      <c r="DK251" s="586">
        <v>0</v>
      </c>
      <c r="DL251" s="586">
        <v>7860</v>
      </c>
      <c r="DM251" s="586">
        <v>0</v>
      </c>
      <c r="DN251" s="586">
        <v>0</v>
      </c>
      <c r="DO251" s="586">
        <v>1445</v>
      </c>
      <c r="DP251" s="586">
        <v>0</v>
      </c>
      <c r="DQ251" s="586">
        <v>0</v>
      </c>
      <c r="DR251" s="587">
        <v>100036</v>
      </c>
      <c r="DS251" s="587">
        <v>14061</v>
      </c>
      <c r="DT251" s="587">
        <v>2158</v>
      </c>
      <c r="DU251" s="587">
        <v>55332</v>
      </c>
      <c r="DV251" s="587">
        <v>29042</v>
      </c>
      <c r="DW251" s="587">
        <v>-40361</v>
      </c>
      <c r="DX251" s="587">
        <v>38658</v>
      </c>
      <c r="DY251" s="587">
        <v>0</v>
      </c>
      <c r="DZ251" s="587"/>
      <c r="EA251" s="587"/>
      <c r="EB251" s="587"/>
      <c r="EC251" s="587"/>
      <c r="ED251" s="587"/>
      <c r="EE251" s="587"/>
      <c r="EF251" s="587"/>
      <c r="EG251" s="587"/>
      <c r="EH251" s="587"/>
      <c r="EI251" s="587"/>
    </row>
    <row r="252" spans="1:139">
      <c r="A252" s="583" t="s">
        <v>2231</v>
      </c>
      <c r="B252" s="586">
        <v>4977</v>
      </c>
      <c r="C252" s="586">
        <v>0</v>
      </c>
      <c r="D252" s="586">
        <v>0</v>
      </c>
      <c r="E252" s="586">
        <v>3072</v>
      </c>
      <c r="F252" s="586">
        <v>0</v>
      </c>
      <c r="G252" s="586">
        <v>0</v>
      </c>
      <c r="H252" s="586">
        <v>14797</v>
      </c>
      <c r="I252" s="586">
        <v>0</v>
      </c>
      <c r="J252" s="586">
        <v>0</v>
      </c>
      <c r="K252" s="586">
        <v>237</v>
      </c>
      <c r="L252" s="586">
        <v>0</v>
      </c>
      <c r="M252" s="586">
        <v>0</v>
      </c>
      <c r="N252" s="586">
        <v>12611</v>
      </c>
      <c r="O252" s="586">
        <v>0</v>
      </c>
      <c r="P252" s="586">
        <v>0</v>
      </c>
      <c r="Q252" s="586">
        <v>0</v>
      </c>
      <c r="R252" s="586">
        <v>0</v>
      </c>
      <c r="S252" s="586">
        <v>0</v>
      </c>
      <c r="T252" s="586">
        <v>0</v>
      </c>
      <c r="U252" s="586">
        <v>0</v>
      </c>
      <c r="V252" s="586">
        <v>0</v>
      </c>
      <c r="W252" s="586">
        <v>0</v>
      </c>
      <c r="X252" s="586">
        <v>0</v>
      </c>
      <c r="Y252" s="586">
        <v>0</v>
      </c>
      <c r="Z252" s="586">
        <v>0</v>
      </c>
      <c r="AA252" s="586">
        <v>0</v>
      </c>
      <c r="AB252" s="586">
        <v>0</v>
      </c>
      <c r="AC252" s="586">
        <v>0</v>
      </c>
      <c r="AD252" s="586">
        <v>0</v>
      </c>
      <c r="AE252" s="586">
        <v>0</v>
      </c>
      <c r="AF252" s="586">
        <v>0</v>
      </c>
      <c r="AG252" s="586">
        <v>0</v>
      </c>
      <c r="AH252" s="586">
        <v>0</v>
      </c>
      <c r="AI252" s="586">
        <v>0</v>
      </c>
      <c r="AJ252" s="586">
        <v>2000</v>
      </c>
      <c r="AK252" s="586">
        <v>0</v>
      </c>
      <c r="AL252" s="586">
        <v>0</v>
      </c>
      <c r="AM252" s="586">
        <v>0</v>
      </c>
      <c r="AN252" s="586">
        <v>0</v>
      </c>
      <c r="AO252" s="586">
        <v>78543</v>
      </c>
      <c r="AP252" s="586">
        <v>1084</v>
      </c>
      <c r="AQ252" s="586">
        <v>46201</v>
      </c>
      <c r="AR252" s="586">
        <v>242</v>
      </c>
      <c r="AS252" s="586">
        <v>0</v>
      </c>
      <c r="AT252" s="586">
        <v>0</v>
      </c>
      <c r="AU252" s="586">
        <v>89</v>
      </c>
      <c r="AV252" s="586">
        <v>0</v>
      </c>
      <c r="AW252" s="586">
        <v>0</v>
      </c>
      <c r="AX252" s="586">
        <v>20</v>
      </c>
      <c r="AY252" s="586">
        <v>0</v>
      </c>
      <c r="AZ252" s="586">
        <v>0</v>
      </c>
      <c r="BA252" s="586">
        <v>0</v>
      </c>
      <c r="BB252" s="586">
        <v>0</v>
      </c>
      <c r="BC252" s="586">
        <v>0</v>
      </c>
      <c r="BD252" s="586">
        <v>51</v>
      </c>
      <c r="BE252" s="586">
        <v>0</v>
      </c>
      <c r="BF252" s="586">
        <v>0</v>
      </c>
      <c r="BG252" s="586">
        <v>2534</v>
      </c>
      <c r="BH252" s="586">
        <v>0</v>
      </c>
      <c r="BI252" s="586">
        <v>0</v>
      </c>
      <c r="BJ252" s="586">
        <v>0</v>
      </c>
      <c r="BK252" s="586">
        <v>0</v>
      </c>
      <c r="BL252" s="586">
        <v>0</v>
      </c>
      <c r="BM252" s="586">
        <v>0</v>
      </c>
      <c r="BN252" s="586">
        <v>0</v>
      </c>
      <c r="BO252" s="586">
        <v>0</v>
      </c>
      <c r="BP252" s="586">
        <v>0</v>
      </c>
      <c r="BQ252" s="586">
        <v>0</v>
      </c>
      <c r="BR252" s="586">
        <v>0</v>
      </c>
      <c r="BS252" s="586">
        <v>0</v>
      </c>
      <c r="BT252" s="586">
        <v>0</v>
      </c>
      <c r="BU252" s="586">
        <v>0</v>
      </c>
      <c r="BV252" s="586">
        <v>32</v>
      </c>
      <c r="BW252" s="586">
        <v>0</v>
      </c>
      <c r="BX252" s="586">
        <v>0</v>
      </c>
      <c r="BY252" s="586">
        <v>0</v>
      </c>
      <c r="BZ252" s="586">
        <v>0</v>
      </c>
      <c r="CA252" s="586">
        <v>0</v>
      </c>
      <c r="CB252" s="586">
        <v>0</v>
      </c>
      <c r="CC252" s="586">
        <v>0</v>
      </c>
      <c r="CD252" s="586">
        <v>0</v>
      </c>
      <c r="CE252" s="586">
        <v>2679</v>
      </c>
      <c r="CF252" s="586">
        <v>0</v>
      </c>
      <c r="CG252" s="586">
        <v>0</v>
      </c>
      <c r="CH252" s="586">
        <v>0</v>
      </c>
      <c r="CI252" s="586">
        <v>0</v>
      </c>
      <c r="CJ252" s="586">
        <v>0</v>
      </c>
      <c r="CK252" s="586">
        <v>0</v>
      </c>
      <c r="CL252" s="586">
        <v>0</v>
      </c>
      <c r="CM252" s="586">
        <v>0</v>
      </c>
      <c r="CN252" s="586">
        <v>0</v>
      </c>
      <c r="CO252" s="586">
        <v>0</v>
      </c>
      <c r="CP252" s="586">
        <v>0</v>
      </c>
      <c r="CQ252" s="586">
        <v>0</v>
      </c>
      <c r="CR252" s="586">
        <v>0</v>
      </c>
      <c r="CS252" s="586">
        <v>0</v>
      </c>
      <c r="CT252" s="586">
        <v>0</v>
      </c>
      <c r="CU252" s="586">
        <v>0</v>
      </c>
      <c r="CV252" s="586">
        <v>0</v>
      </c>
      <c r="CW252" s="586">
        <v>10532</v>
      </c>
      <c r="CX252" s="586">
        <v>0</v>
      </c>
      <c r="CY252" s="586">
        <v>4706</v>
      </c>
      <c r="CZ252" s="586">
        <v>0</v>
      </c>
      <c r="DA252" s="586">
        <v>0</v>
      </c>
      <c r="DB252" s="586">
        <v>0</v>
      </c>
      <c r="DC252" s="586">
        <v>0</v>
      </c>
      <c r="DD252" s="586">
        <v>0</v>
      </c>
      <c r="DE252" s="586">
        <v>0</v>
      </c>
      <c r="DF252" s="586">
        <v>0</v>
      </c>
      <c r="DG252" s="586">
        <v>0</v>
      </c>
      <c r="DH252" s="586">
        <v>0</v>
      </c>
      <c r="DI252" s="586">
        <v>8604</v>
      </c>
      <c r="DJ252" s="586">
        <v>0</v>
      </c>
      <c r="DK252" s="586">
        <v>0</v>
      </c>
      <c r="DL252" s="586">
        <v>0</v>
      </c>
      <c r="DM252" s="586">
        <v>0</v>
      </c>
      <c r="DN252" s="586">
        <v>0</v>
      </c>
      <c r="DO252" s="586">
        <v>0</v>
      </c>
      <c r="DP252" s="586">
        <v>0</v>
      </c>
      <c r="DQ252" s="586">
        <v>0</v>
      </c>
      <c r="DR252" s="587">
        <v>18312</v>
      </c>
      <c r="DS252" s="587">
        <v>50907</v>
      </c>
      <c r="DT252" s="587">
        <v>32678</v>
      </c>
      <c r="DU252" s="587">
        <v>40207</v>
      </c>
      <c r="DV252" s="587">
        <v>24407</v>
      </c>
      <c r="DW252" s="587">
        <v>34484</v>
      </c>
      <c r="DX252" s="587">
        <v>-1098</v>
      </c>
      <c r="DY252" s="587">
        <v>0</v>
      </c>
      <c r="DZ252" s="587"/>
      <c r="EA252" s="587"/>
      <c r="EB252" s="587"/>
      <c r="EC252" s="587"/>
      <c r="ED252" s="587"/>
      <c r="EE252" s="587"/>
      <c r="EF252" s="587"/>
      <c r="EG252" s="587"/>
      <c r="EH252" s="587"/>
      <c r="EI252" s="587"/>
    </row>
    <row r="253" spans="1:139">
      <c r="A253" s="583" t="s">
        <v>2804</v>
      </c>
      <c r="B253" s="586">
        <v>12650</v>
      </c>
      <c r="C253" s="586">
        <v>0</v>
      </c>
      <c r="D253" s="586">
        <v>0</v>
      </c>
      <c r="E253" s="586">
        <v>8355</v>
      </c>
      <c r="F253" s="586">
        <v>0</v>
      </c>
      <c r="G253" s="586">
        <v>0</v>
      </c>
      <c r="H253" s="586">
        <v>137</v>
      </c>
      <c r="I253" s="586">
        <v>0</v>
      </c>
      <c r="J253" s="586">
        <v>0</v>
      </c>
      <c r="K253" s="586">
        <v>821</v>
      </c>
      <c r="L253" s="586">
        <v>0</v>
      </c>
      <c r="M253" s="586">
        <v>0</v>
      </c>
      <c r="N253" s="586">
        <v>18137</v>
      </c>
      <c r="O253" s="586">
        <v>0</v>
      </c>
      <c r="P253" s="586">
        <v>0</v>
      </c>
      <c r="Q253" s="586">
        <v>0</v>
      </c>
      <c r="R253" s="586">
        <v>0</v>
      </c>
      <c r="S253" s="586">
        <v>0</v>
      </c>
      <c r="T253" s="586">
        <v>3605</v>
      </c>
      <c r="U253" s="586">
        <v>0</v>
      </c>
      <c r="V253" s="586">
        <v>0</v>
      </c>
      <c r="W253" s="586">
        <v>0</v>
      </c>
      <c r="X253" s="586">
        <v>0</v>
      </c>
      <c r="Y253" s="586">
        <v>0</v>
      </c>
      <c r="Z253" s="586">
        <v>0</v>
      </c>
      <c r="AA253" s="586">
        <v>0</v>
      </c>
      <c r="AB253" s="586">
        <v>0</v>
      </c>
      <c r="AC253" s="586">
        <v>0</v>
      </c>
      <c r="AD253" s="586">
        <v>0</v>
      </c>
      <c r="AE253" s="586">
        <v>0</v>
      </c>
      <c r="AF253" s="586">
        <v>0</v>
      </c>
      <c r="AG253" s="586">
        <v>0</v>
      </c>
      <c r="AH253" s="586">
        <v>0</v>
      </c>
      <c r="AI253" s="586">
        <v>524</v>
      </c>
      <c r="AJ253" s="586">
        <v>0</v>
      </c>
      <c r="AK253" s="586">
        <v>0</v>
      </c>
      <c r="AL253" s="586">
        <v>0</v>
      </c>
      <c r="AM253" s="586">
        <v>0</v>
      </c>
      <c r="AN253" s="586">
        <v>0</v>
      </c>
      <c r="AO253" s="586">
        <v>93046</v>
      </c>
      <c r="AP253" s="586">
        <v>7495</v>
      </c>
      <c r="AQ253" s="586">
        <v>5000</v>
      </c>
      <c r="AR253" s="586">
        <v>381</v>
      </c>
      <c r="AS253" s="586">
        <v>0</v>
      </c>
      <c r="AT253" s="586">
        <v>0</v>
      </c>
      <c r="AU253" s="586">
        <v>21081</v>
      </c>
      <c r="AV253" s="586">
        <v>0</v>
      </c>
      <c r="AW253" s="586">
        <v>0</v>
      </c>
      <c r="AX253" s="586">
        <v>4175</v>
      </c>
      <c r="AY253" s="586">
        <v>0</v>
      </c>
      <c r="AZ253" s="586">
        <v>0</v>
      </c>
      <c r="BA253" s="586">
        <v>0</v>
      </c>
      <c r="BB253" s="586">
        <v>0</v>
      </c>
      <c r="BC253" s="586">
        <v>0</v>
      </c>
      <c r="BD253" s="586">
        <v>0</v>
      </c>
      <c r="BE253" s="586">
        <v>0</v>
      </c>
      <c r="BF253" s="586">
        <v>0</v>
      </c>
      <c r="BG253" s="586">
        <v>3500</v>
      </c>
      <c r="BH253" s="586">
        <v>0</v>
      </c>
      <c r="BI253" s="586">
        <v>0</v>
      </c>
      <c r="BJ253" s="586">
        <v>0</v>
      </c>
      <c r="BK253" s="586">
        <v>0</v>
      </c>
      <c r="BL253" s="586">
        <v>0</v>
      </c>
      <c r="BM253" s="586">
        <v>0</v>
      </c>
      <c r="BN253" s="586">
        <v>0</v>
      </c>
      <c r="BO253" s="586">
        <v>0</v>
      </c>
      <c r="BP253" s="586">
        <v>169</v>
      </c>
      <c r="BQ253" s="586">
        <v>0</v>
      </c>
      <c r="BR253" s="586">
        <v>0</v>
      </c>
      <c r="BS253" s="586">
        <v>0</v>
      </c>
      <c r="BT253" s="586">
        <v>0</v>
      </c>
      <c r="BU253" s="586">
        <v>0</v>
      </c>
      <c r="BV253" s="586">
        <v>0</v>
      </c>
      <c r="BW253" s="586">
        <v>0</v>
      </c>
      <c r="BX253" s="586">
        <v>0</v>
      </c>
      <c r="BY253" s="586">
        <v>0</v>
      </c>
      <c r="BZ253" s="586">
        <v>0</v>
      </c>
      <c r="CA253" s="586">
        <v>0</v>
      </c>
      <c r="CB253" s="586">
        <v>0</v>
      </c>
      <c r="CC253" s="586">
        <v>0</v>
      </c>
      <c r="CD253" s="586">
        <v>0</v>
      </c>
      <c r="CE253" s="586">
        <v>0</v>
      </c>
      <c r="CF253" s="586">
        <v>0</v>
      </c>
      <c r="CG253" s="586">
        <v>0</v>
      </c>
      <c r="CH253" s="586">
        <v>0</v>
      </c>
      <c r="CI253" s="586">
        <v>0</v>
      </c>
      <c r="CJ253" s="586">
        <v>0</v>
      </c>
      <c r="CK253" s="586">
        <v>0</v>
      </c>
      <c r="CL253" s="586">
        <v>0</v>
      </c>
      <c r="CM253" s="586">
        <v>0</v>
      </c>
      <c r="CN253" s="586">
        <v>0</v>
      </c>
      <c r="CO253" s="586">
        <v>0</v>
      </c>
      <c r="CP253" s="586">
        <v>0</v>
      </c>
      <c r="CQ253" s="586">
        <v>0</v>
      </c>
      <c r="CR253" s="586">
        <v>0</v>
      </c>
      <c r="CS253" s="586">
        <v>0</v>
      </c>
      <c r="CT253" s="586">
        <v>0</v>
      </c>
      <c r="CU253" s="586">
        <v>0</v>
      </c>
      <c r="CV253" s="586">
        <v>0</v>
      </c>
      <c r="CW253" s="586">
        <v>0</v>
      </c>
      <c r="CX253" s="586">
        <v>0</v>
      </c>
      <c r="CY253" s="586">
        <v>0</v>
      </c>
      <c r="CZ253" s="586">
        <v>0</v>
      </c>
      <c r="DA253" s="586">
        <v>0</v>
      </c>
      <c r="DB253" s="586">
        <v>0</v>
      </c>
      <c r="DC253" s="586">
        <v>0</v>
      </c>
      <c r="DD253" s="586">
        <v>0</v>
      </c>
      <c r="DE253" s="586">
        <v>0</v>
      </c>
      <c r="DF253" s="586">
        <v>0</v>
      </c>
      <c r="DG253" s="586">
        <v>0</v>
      </c>
      <c r="DH253" s="586">
        <v>0</v>
      </c>
      <c r="DI253" s="586">
        <v>31611</v>
      </c>
      <c r="DJ253" s="586">
        <v>0</v>
      </c>
      <c r="DK253" s="586">
        <v>2000</v>
      </c>
      <c r="DL253" s="586">
        <v>2008</v>
      </c>
      <c r="DM253" s="586">
        <v>0</v>
      </c>
      <c r="DN253" s="586">
        <v>0</v>
      </c>
      <c r="DO253" s="586">
        <v>0</v>
      </c>
      <c r="DP253" s="586">
        <v>0</v>
      </c>
      <c r="DQ253" s="586">
        <v>0</v>
      </c>
      <c r="DR253" s="587">
        <v>120722</v>
      </c>
      <c r="DS253" s="587">
        <v>7155</v>
      </c>
      <c r="DT253" s="587">
        <v>22520</v>
      </c>
      <c r="DU253" s="587">
        <v>57298</v>
      </c>
      <c r="DV253" s="587">
        <v>43897</v>
      </c>
      <c r="DW253" s="587">
        <v>-67574</v>
      </c>
      <c r="DX253" s="587">
        <v>-4436</v>
      </c>
      <c r="DY253" s="587">
        <v>-4779</v>
      </c>
      <c r="DZ253" s="587"/>
      <c r="EA253" s="587"/>
      <c r="EB253" s="587"/>
      <c r="EC253" s="587"/>
      <c r="ED253" s="587"/>
      <c r="EE253" s="587"/>
      <c r="EF253" s="587"/>
      <c r="EG253" s="587"/>
      <c r="EH253" s="587"/>
      <c r="EI253" s="587"/>
    </row>
    <row r="254" spans="1:139">
      <c r="A254" s="583" t="s">
        <v>2825</v>
      </c>
      <c r="B254" s="586">
        <v>3111</v>
      </c>
      <c r="C254" s="586">
        <v>0</v>
      </c>
      <c r="D254" s="586">
        <v>0</v>
      </c>
      <c r="E254" s="586">
        <v>0</v>
      </c>
      <c r="F254" s="586">
        <v>0</v>
      </c>
      <c r="G254" s="586">
        <v>0</v>
      </c>
      <c r="H254" s="586">
        <v>3049</v>
      </c>
      <c r="I254" s="586">
        <v>0</v>
      </c>
      <c r="J254" s="586">
        <v>0</v>
      </c>
      <c r="K254" s="586">
        <v>437</v>
      </c>
      <c r="L254" s="586">
        <v>0</v>
      </c>
      <c r="M254" s="586">
        <v>1</v>
      </c>
      <c r="N254" s="586">
        <v>20345</v>
      </c>
      <c r="O254" s="586">
        <v>0</v>
      </c>
      <c r="P254" s="586">
        <v>0</v>
      </c>
      <c r="Q254" s="586">
        <v>155</v>
      </c>
      <c r="R254" s="586">
        <v>0</v>
      </c>
      <c r="S254" s="586">
        <v>0</v>
      </c>
      <c r="T254" s="586">
        <v>3225</v>
      </c>
      <c r="U254" s="586">
        <v>0</v>
      </c>
      <c r="V254" s="586">
        <v>0</v>
      </c>
      <c r="W254" s="586">
        <v>1793</v>
      </c>
      <c r="X254" s="586">
        <v>0</v>
      </c>
      <c r="Y254" s="586">
        <v>0</v>
      </c>
      <c r="Z254" s="586">
        <v>0</v>
      </c>
      <c r="AA254" s="586">
        <v>0</v>
      </c>
      <c r="AB254" s="586">
        <v>0</v>
      </c>
      <c r="AC254" s="586">
        <v>0</v>
      </c>
      <c r="AD254" s="586">
        <v>0</v>
      </c>
      <c r="AE254" s="586">
        <v>0</v>
      </c>
      <c r="AF254" s="586">
        <v>0</v>
      </c>
      <c r="AG254" s="586">
        <v>0</v>
      </c>
      <c r="AH254" s="586">
        <v>0</v>
      </c>
      <c r="AI254" s="586">
        <v>5</v>
      </c>
      <c r="AJ254" s="586">
        <v>0</v>
      </c>
      <c r="AK254" s="586">
        <v>6</v>
      </c>
      <c r="AL254" s="586">
        <v>0</v>
      </c>
      <c r="AM254" s="586">
        <v>0</v>
      </c>
      <c r="AN254" s="586">
        <v>0</v>
      </c>
      <c r="AO254" s="586">
        <v>31736</v>
      </c>
      <c r="AP254" s="586">
        <v>2585</v>
      </c>
      <c r="AQ254" s="586">
        <v>3914</v>
      </c>
      <c r="AR254" s="586">
        <v>0</v>
      </c>
      <c r="AS254" s="586">
        <v>0</v>
      </c>
      <c r="AT254" s="586">
        <v>0</v>
      </c>
      <c r="AU254" s="586">
        <v>210</v>
      </c>
      <c r="AV254" s="586">
        <v>0</v>
      </c>
      <c r="AW254" s="586">
        <v>0</v>
      </c>
      <c r="AX254" s="586">
        <v>67</v>
      </c>
      <c r="AY254" s="586">
        <v>0</v>
      </c>
      <c r="AZ254" s="586">
        <v>0</v>
      </c>
      <c r="BA254" s="586">
        <v>0</v>
      </c>
      <c r="BB254" s="586">
        <v>0</v>
      </c>
      <c r="BC254" s="586">
        <v>0</v>
      </c>
      <c r="BD254" s="586">
        <v>252</v>
      </c>
      <c r="BE254" s="586">
        <v>0</v>
      </c>
      <c r="BF254" s="586">
        <v>0</v>
      </c>
      <c r="BG254" s="586">
        <v>2374</v>
      </c>
      <c r="BH254" s="586">
        <v>0</v>
      </c>
      <c r="BI254" s="586">
        <v>0</v>
      </c>
      <c r="BJ254" s="586">
        <v>0</v>
      </c>
      <c r="BK254" s="586">
        <v>0</v>
      </c>
      <c r="BL254" s="586">
        <v>0</v>
      </c>
      <c r="BM254" s="586">
        <v>0</v>
      </c>
      <c r="BN254" s="586">
        <v>0</v>
      </c>
      <c r="BO254" s="586">
        <v>0</v>
      </c>
      <c r="BP254" s="586">
        <v>0</v>
      </c>
      <c r="BQ254" s="586">
        <v>0</v>
      </c>
      <c r="BR254" s="586">
        <v>0</v>
      </c>
      <c r="BS254" s="586">
        <v>0</v>
      </c>
      <c r="BT254" s="586">
        <v>0</v>
      </c>
      <c r="BU254" s="586">
        <v>0</v>
      </c>
      <c r="BV254" s="586">
        <v>30</v>
      </c>
      <c r="BW254" s="586">
        <v>0</v>
      </c>
      <c r="BX254" s="586">
        <v>0</v>
      </c>
      <c r="BY254" s="586">
        <v>90</v>
      </c>
      <c r="BZ254" s="586">
        <v>0</v>
      </c>
      <c r="CA254" s="586">
        <v>0</v>
      </c>
      <c r="CB254" s="586">
        <v>0</v>
      </c>
      <c r="CC254" s="586">
        <v>0</v>
      </c>
      <c r="CD254" s="586">
        <v>0</v>
      </c>
      <c r="CE254" s="586">
        <v>1663</v>
      </c>
      <c r="CF254" s="586">
        <v>0</v>
      </c>
      <c r="CG254" s="586">
        <v>0</v>
      </c>
      <c r="CH254" s="586">
        <v>0</v>
      </c>
      <c r="CI254" s="586">
        <v>0</v>
      </c>
      <c r="CJ254" s="586">
        <v>0</v>
      </c>
      <c r="CK254" s="586">
        <v>0</v>
      </c>
      <c r="CL254" s="586">
        <v>0</v>
      </c>
      <c r="CM254" s="586">
        <v>0</v>
      </c>
      <c r="CN254" s="586">
        <v>0</v>
      </c>
      <c r="CO254" s="586">
        <v>0</v>
      </c>
      <c r="CP254" s="586">
        <v>0</v>
      </c>
      <c r="CQ254" s="586">
        <v>0</v>
      </c>
      <c r="CR254" s="586">
        <v>0</v>
      </c>
      <c r="CS254" s="586">
        <v>0</v>
      </c>
      <c r="CT254" s="586">
        <v>0</v>
      </c>
      <c r="CU254" s="586">
        <v>0</v>
      </c>
      <c r="CV254" s="586">
        <v>0</v>
      </c>
      <c r="CW254" s="586">
        <v>5419</v>
      </c>
      <c r="CX254" s="586">
        <v>0</v>
      </c>
      <c r="CY254" s="586">
        <v>5221</v>
      </c>
      <c r="CZ254" s="586">
        <v>0</v>
      </c>
      <c r="DA254" s="586">
        <v>0</v>
      </c>
      <c r="DB254" s="586">
        <v>0</v>
      </c>
      <c r="DC254" s="586">
        <v>0</v>
      </c>
      <c r="DD254" s="586">
        <v>0</v>
      </c>
      <c r="DE254" s="586">
        <v>0</v>
      </c>
      <c r="DF254" s="586">
        <v>0</v>
      </c>
      <c r="DG254" s="586">
        <v>0</v>
      </c>
      <c r="DH254" s="586">
        <v>0</v>
      </c>
      <c r="DI254" s="586">
        <v>1938</v>
      </c>
      <c r="DJ254" s="586">
        <v>0</v>
      </c>
      <c r="DK254" s="586">
        <v>0</v>
      </c>
      <c r="DL254" s="586">
        <v>0</v>
      </c>
      <c r="DM254" s="586">
        <v>4851</v>
      </c>
      <c r="DN254" s="586">
        <v>0</v>
      </c>
      <c r="DO254" s="586">
        <v>0</v>
      </c>
      <c r="DP254" s="586">
        <v>0</v>
      </c>
      <c r="DQ254" s="586">
        <v>0</v>
      </c>
      <c r="DR254" s="587">
        <v>44222</v>
      </c>
      <c r="DS254" s="587">
        <v>964</v>
      </c>
      <c r="DT254" s="587">
        <v>19623</v>
      </c>
      <c r="DU254" s="587">
        <v>51184</v>
      </c>
      <c r="DV254" s="587">
        <v>34221</v>
      </c>
      <c r="DW254" s="587">
        <v>38267</v>
      </c>
      <c r="DX254" s="587">
        <v>-4046</v>
      </c>
      <c r="DY254" s="587">
        <v>0</v>
      </c>
      <c r="DZ254" s="587"/>
      <c r="EA254" s="587"/>
      <c r="EB254" s="587"/>
      <c r="EC254" s="587"/>
      <c r="ED254" s="587"/>
      <c r="EE254" s="587"/>
      <c r="EF254" s="587"/>
      <c r="EG254" s="587"/>
      <c r="EH254" s="587"/>
      <c r="EI254" s="587"/>
    </row>
    <row r="255" spans="1:139">
      <c r="A255" s="583" t="s">
        <v>3029</v>
      </c>
      <c r="B255" s="586">
        <v>4409</v>
      </c>
      <c r="C255" s="586">
        <v>0</v>
      </c>
      <c r="D255" s="586">
        <v>0</v>
      </c>
      <c r="E255" s="586">
        <v>10000</v>
      </c>
      <c r="F255" s="586">
        <v>0</v>
      </c>
      <c r="G255" s="586">
        <v>0</v>
      </c>
      <c r="H255" s="586">
        <v>3873</v>
      </c>
      <c r="I255" s="586">
        <v>0</v>
      </c>
      <c r="J255" s="586">
        <v>0</v>
      </c>
      <c r="K255" s="586">
        <v>9</v>
      </c>
      <c r="L255" s="586">
        <v>0</v>
      </c>
      <c r="M255" s="586">
        <v>0</v>
      </c>
      <c r="N255" s="586">
        <v>8682</v>
      </c>
      <c r="O255" s="586">
        <v>0</v>
      </c>
      <c r="P255" s="586">
        <v>0</v>
      </c>
      <c r="Q255" s="586">
        <v>0</v>
      </c>
      <c r="R255" s="586">
        <v>0</v>
      </c>
      <c r="S255" s="586">
        <v>0</v>
      </c>
      <c r="T255" s="586">
        <v>0</v>
      </c>
      <c r="U255" s="586">
        <v>0</v>
      </c>
      <c r="V255" s="586">
        <v>0</v>
      </c>
      <c r="W255" s="586">
        <v>30</v>
      </c>
      <c r="X255" s="586">
        <v>0</v>
      </c>
      <c r="Y255" s="586">
        <v>0</v>
      </c>
      <c r="Z255" s="586">
        <v>0</v>
      </c>
      <c r="AA255" s="586">
        <v>0</v>
      </c>
      <c r="AB255" s="586">
        <v>0</v>
      </c>
      <c r="AC255" s="586">
        <v>0</v>
      </c>
      <c r="AD255" s="586">
        <v>0</v>
      </c>
      <c r="AE255" s="586">
        <v>0</v>
      </c>
      <c r="AF255" s="586">
        <v>0</v>
      </c>
      <c r="AG255" s="586">
        <v>0</v>
      </c>
      <c r="AH255" s="586">
        <v>0</v>
      </c>
      <c r="AI255" s="586">
        <v>2740</v>
      </c>
      <c r="AJ255" s="586">
        <v>4834</v>
      </c>
      <c r="AK255" s="586">
        <v>0</v>
      </c>
      <c r="AL255" s="586">
        <v>0</v>
      </c>
      <c r="AM255" s="586">
        <v>0</v>
      </c>
      <c r="AN255" s="586">
        <v>0</v>
      </c>
      <c r="AO255" s="586">
        <v>4649</v>
      </c>
      <c r="AP255" s="586">
        <v>140</v>
      </c>
      <c r="AQ255" s="586">
        <v>0</v>
      </c>
      <c r="AR255" s="586">
        <v>30</v>
      </c>
      <c r="AS255" s="586">
        <v>0</v>
      </c>
      <c r="AT255" s="586">
        <v>0</v>
      </c>
      <c r="AU255" s="586">
        <v>0</v>
      </c>
      <c r="AV255" s="586">
        <v>0</v>
      </c>
      <c r="AW255" s="586">
        <v>0</v>
      </c>
      <c r="AX255" s="586">
        <v>0</v>
      </c>
      <c r="AY255" s="586">
        <v>0</v>
      </c>
      <c r="AZ255" s="586">
        <v>0</v>
      </c>
      <c r="BA255" s="586">
        <v>0</v>
      </c>
      <c r="BB255" s="586">
        <v>0</v>
      </c>
      <c r="BC255" s="586">
        <v>0</v>
      </c>
      <c r="BD255" s="586">
        <v>279</v>
      </c>
      <c r="BE255" s="586">
        <v>0</v>
      </c>
      <c r="BF255" s="586">
        <v>0</v>
      </c>
      <c r="BG255" s="586">
        <v>20</v>
      </c>
      <c r="BH255" s="586">
        <v>0</v>
      </c>
      <c r="BI255" s="586">
        <v>0</v>
      </c>
      <c r="BJ255" s="586">
        <v>0</v>
      </c>
      <c r="BK255" s="586">
        <v>0</v>
      </c>
      <c r="BL255" s="586">
        <v>0</v>
      </c>
      <c r="BM255" s="586">
        <v>0</v>
      </c>
      <c r="BN255" s="586">
        <v>0</v>
      </c>
      <c r="BO255" s="586">
        <v>0</v>
      </c>
      <c r="BP255" s="586">
        <v>0</v>
      </c>
      <c r="BQ255" s="586">
        <v>0</v>
      </c>
      <c r="BR255" s="586">
        <v>0</v>
      </c>
      <c r="BS255" s="586">
        <v>0</v>
      </c>
      <c r="BT255" s="586">
        <v>0</v>
      </c>
      <c r="BU255" s="586">
        <v>0</v>
      </c>
      <c r="BV255" s="586">
        <v>79</v>
      </c>
      <c r="BW255" s="586">
        <v>0</v>
      </c>
      <c r="BX255" s="586">
        <v>0</v>
      </c>
      <c r="BY255" s="586">
        <v>0</v>
      </c>
      <c r="BZ255" s="586">
        <v>0</v>
      </c>
      <c r="CA255" s="586">
        <v>0</v>
      </c>
      <c r="CB255" s="586">
        <v>0</v>
      </c>
      <c r="CC255" s="586">
        <v>0</v>
      </c>
      <c r="CD255" s="586">
        <v>0</v>
      </c>
      <c r="CE255" s="586">
        <v>0</v>
      </c>
      <c r="CF255" s="586">
        <v>0</v>
      </c>
      <c r="CG255" s="586">
        <v>0</v>
      </c>
      <c r="CH255" s="586">
        <v>4567</v>
      </c>
      <c r="CI255" s="586">
        <v>0</v>
      </c>
      <c r="CJ255" s="586">
        <v>0</v>
      </c>
      <c r="CK255" s="586">
        <v>0</v>
      </c>
      <c r="CL255" s="586">
        <v>0</v>
      </c>
      <c r="CM255" s="586">
        <v>0</v>
      </c>
      <c r="CN255" s="586">
        <v>0</v>
      </c>
      <c r="CO255" s="586">
        <v>0</v>
      </c>
      <c r="CP255" s="586">
        <v>0</v>
      </c>
      <c r="CQ255" s="586">
        <v>0</v>
      </c>
      <c r="CR255" s="586">
        <v>0</v>
      </c>
      <c r="CS255" s="586">
        <v>0</v>
      </c>
      <c r="CT255" s="586">
        <v>0</v>
      </c>
      <c r="CU255" s="586">
        <v>0</v>
      </c>
      <c r="CV255" s="586">
        <v>0</v>
      </c>
      <c r="CW255" s="586">
        <v>34637</v>
      </c>
      <c r="CX255" s="586">
        <v>2178</v>
      </c>
      <c r="CY255" s="586">
        <v>0</v>
      </c>
      <c r="CZ255" s="586">
        <v>0</v>
      </c>
      <c r="DA255" s="586">
        <v>0</v>
      </c>
      <c r="DB255" s="586">
        <v>0</v>
      </c>
      <c r="DC255" s="586">
        <v>0</v>
      </c>
      <c r="DD255" s="586">
        <v>0</v>
      </c>
      <c r="DE255" s="586">
        <v>0</v>
      </c>
      <c r="DF255" s="586">
        <v>0</v>
      </c>
      <c r="DG255" s="586">
        <v>0</v>
      </c>
      <c r="DH255" s="586">
        <v>0</v>
      </c>
      <c r="DI255" s="586">
        <v>11429</v>
      </c>
      <c r="DJ255" s="586">
        <v>0</v>
      </c>
      <c r="DK255" s="586">
        <v>1500</v>
      </c>
      <c r="DL255" s="586">
        <v>0</v>
      </c>
      <c r="DM255" s="586">
        <v>0</v>
      </c>
      <c r="DN255" s="586">
        <v>0</v>
      </c>
      <c r="DO255" s="586">
        <v>0</v>
      </c>
      <c r="DP255" s="586">
        <v>0</v>
      </c>
      <c r="DQ255" s="586">
        <v>0</v>
      </c>
      <c r="DR255" s="587">
        <v>43959</v>
      </c>
      <c r="DS255" s="587">
        <v>1500</v>
      </c>
      <c r="DT255" s="587">
        <v>20</v>
      </c>
      <c r="DU255" s="587">
        <v>47106</v>
      </c>
      <c r="DV255" s="587">
        <v>31672</v>
      </c>
      <c r="DW255" s="587">
        <v>59019</v>
      </c>
      <c r="DX255" s="587">
        <v>-497</v>
      </c>
      <c r="DY255" s="587">
        <v>-675</v>
      </c>
      <c r="DZ255" s="587"/>
      <c r="EA255" s="587"/>
      <c r="EB255" s="587"/>
      <c r="EC255" s="587"/>
      <c r="ED255" s="587"/>
      <c r="EE255" s="587"/>
      <c r="EF255" s="587"/>
      <c r="EG255" s="587"/>
      <c r="EH255" s="587"/>
      <c r="EI255" s="587"/>
    </row>
    <row r="256" spans="1:139">
      <c r="A256" s="583" t="s">
        <v>3146</v>
      </c>
      <c r="B256" s="586">
        <v>1870</v>
      </c>
      <c r="C256" s="586">
        <v>0</v>
      </c>
      <c r="D256" s="586">
        <v>96</v>
      </c>
      <c r="E256" s="586">
        <v>3165</v>
      </c>
      <c r="F256" s="586">
        <v>0</v>
      </c>
      <c r="G256" s="586">
        <v>0</v>
      </c>
      <c r="H256" s="586">
        <v>3500</v>
      </c>
      <c r="I256" s="586">
        <v>0</v>
      </c>
      <c r="J256" s="586">
        <v>0</v>
      </c>
      <c r="K256" s="586">
        <v>131</v>
      </c>
      <c r="L256" s="586">
        <v>0</v>
      </c>
      <c r="M256" s="586">
        <v>0</v>
      </c>
      <c r="N256" s="586">
        <v>14901</v>
      </c>
      <c r="O256" s="586">
        <v>1073</v>
      </c>
      <c r="P256" s="586">
        <v>0</v>
      </c>
      <c r="Q256" s="586">
        <v>240</v>
      </c>
      <c r="R256" s="586">
        <v>0</v>
      </c>
      <c r="S256" s="586">
        <v>0</v>
      </c>
      <c r="T256" s="586">
        <v>0</v>
      </c>
      <c r="U256" s="586">
        <v>143</v>
      </c>
      <c r="V256" s="586">
        <v>0</v>
      </c>
      <c r="W256" s="586">
        <v>0</v>
      </c>
      <c r="X256" s="586">
        <v>0</v>
      </c>
      <c r="Y256" s="586">
        <v>0</v>
      </c>
      <c r="Z256" s="586">
        <v>0</v>
      </c>
      <c r="AA256" s="586">
        <v>0</v>
      </c>
      <c r="AB256" s="586">
        <v>0</v>
      </c>
      <c r="AC256" s="586">
        <v>0</v>
      </c>
      <c r="AD256" s="586">
        <v>0</v>
      </c>
      <c r="AE256" s="586">
        <v>0</v>
      </c>
      <c r="AF256" s="586">
        <v>0</v>
      </c>
      <c r="AG256" s="586">
        <v>0</v>
      </c>
      <c r="AH256" s="586">
        <v>0</v>
      </c>
      <c r="AI256" s="586">
        <v>30</v>
      </c>
      <c r="AJ256" s="586">
        <v>3</v>
      </c>
      <c r="AK256" s="586">
        <v>1481</v>
      </c>
      <c r="AL256" s="586">
        <v>0</v>
      </c>
      <c r="AM256" s="586">
        <v>0</v>
      </c>
      <c r="AN256" s="586">
        <v>0</v>
      </c>
      <c r="AO256" s="586">
        <v>117508</v>
      </c>
      <c r="AP256" s="586">
        <v>4581</v>
      </c>
      <c r="AQ256" s="586">
        <v>45465</v>
      </c>
      <c r="AR256" s="586">
        <v>81</v>
      </c>
      <c r="AS256" s="586">
        <v>0</v>
      </c>
      <c r="AT256" s="586">
        <v>0</v>
      </c>
      <c r="AU256" s="586">
        <v>1944</v>
      </c>
      <c r="AV256" s="586">
        <v>0</v>
      </c>
      <c r="AW256" s="586">
        <v>0</v>
      </c>
      <c r="AX256" s="586">
        <v>323</v>
      </c>
      <c r="AY256" s="586">
        <v>0</v>
      </c>
      <c r="AZ256" s="586">
        <v>0</v>
      </c>
      <c r="BA256" s="586">
        <v>0</v>
      </c>
      <c r="BB256" s="586">
        <v>0</v>
      </c>
      <c r="BC256" s="586">
        <v>0</v>
      </c>
      <c r="BD256" s="586">
        <v>160</v>
      </c>
      <c r="BE256" s="586">
        <v>25</v>
      </c>
      <c r="BF256" s="586">
        <v>0</v>
      </c>
      <c r="BG256" s="586">
        <v>20</v>
      </c>
      <c r="BH256" s="586">
        <v>0</v>
      </c>
      <c r="BI256" s="586">
        <v>0</v>
      </c>
      <c r="BJ256" s="586">
        <v>0</v>
      </c>
      <c r="BK256" s="586">
        <v>0</v>
      </c>
      <c r="BL256" s="586">
        <v>0</v>
      </c>
      <c r="BM256" s="586">
        <v>265</v>
      </c>
      <c r="BN256" s="586">
        <v>0</v>
      </c>
      <c r="BO256" s="586">
        <v>0</v>
      </c>
      <c r="BP256" s="586">
        <v>0</v>
      </c>
      <c r="BQ256" s="586">
        <v>0</v>
      </c>
      <c r="BR256" s="586">
        <v>0</v>
      </c>
      <c r="BS256" s="586">
        <v>0</v>
      </c>
      <c r="BT256" s="586">
        <v>0</v>
      </c>
      <c r="BU256" s="586">
        <v>0</v>
      </c>
      <c r="BV256" s="586">
        <v>31</v>
      </c>
      <c r="BW256" s="586">
        <v>0</v>
      </c>
      <c r="BX256" s="586">
        <v>0</v>
      </c>
      <c r="BY256" s="586">
        <v>0</v>
      </c>
      <c r="BZ256" s="586">
        <v>0</v>
      </c>
      <c r="CA256" s="586">
        <v>0</v>
      </c>
      <c r="CB256" s="586">
        <v>0</v>
      </c>
      <c r="CC256" s="586">
        <v>0</v>
      </c>
      <c r="CD256" s="586">
        <v>0</v>
      </c>
      <c r="CE256" s="586">
        <v>1855</v>
      </c>
      <c r="CF256" s="586">
        <v>0</v>
      </c>
      <c r="CG256" s="586">
        <v>0</v>
      </c>
      <c r="CH256" s="586">
        <v>2240</v>
      </c>
      <c r="CI256" s="586">
        <v>0</v>
      </c>
      <c r="CJ256" s="586">
        <v>0</v>
      </c>
      <c r="CK256" s="586">
        <v>0</v>
      </c>
      <c r="CL256" s="586">
        <v>0</v>
      </c>
      <c r="CM256" s="586">
        <v>0</v>
      </c>
      <c r="CN256" s="586">
        <v>0</v>
      </c>
      <c r="CO256" s="586">
        <v>0</v>
      </c>
      <c r="CP256" s="586">
        <v>0</v>
      </c>
      <c r="CQ256" s="586">
        <v>0</v>
      </c>
      <c r="CR256" s="586">
        <v>0</v>
      </c>
      <c r="CS256" s="586">
        <v>0</v>
      </c>
      <c r="CT256" s="586">
        <v>0</v>
      </c>
      <c r="CU256" s="586">
        <v>0</v>
      </c>
      <c r="CV256" s="586">
        <v>0</v>
      </c>
      <c r="CW256" s="586">
        <v>36435</v>
      </c>
      <c r="CX256" s="586">
        <v>8542</v>
      </c>
      <c r="CY256" s="586">
        <v>144</v>
      </c>
      <c r="CZ256" s="586">
        <v>279</v>
      </c>
      <c r="DA256" s="586">
        <v>0</v>
      </c>
      <c r="DB256" s="586">
        <v>0</v>
      </c>
      <c r="DC256" s="586">
        <v>0</v>
      </c>
      <c r="DD256" s="586">
        <v>0</v>
      </c>
      <c r="DE256" s="586">
        <v>0</v>
      </c>
      <c r="DF256" s="586">
        <v>0</v>
      </c>
      <c r="DG256" s="586">
        <v>0</v>
      </c>
      <c r="DH256" s="586">
        <v>0</v>
      </c>
      <c r="DI256" s="586">
        <v>12920</v>
      </c>
      <c r="DJ256" s="586">
        <v>0</v>
      </c>
      <c r="DK256" s="586">
        <v>0</v>
      </c>
      <c r="DL256" s="586">
        <v>9588</v>
      </c>
      <c r="DM256" s="586">
        <v>6000</v>
      </c>
      <c r="DN256" s="586">
        <v>2000</v>
      </c>
      <c r="DO256" s="586">
        <v>10932</v>
      </c>
      <c r="DP256" s="586">
        <v>0</v>
      </c>
      <c r="DQ256" s="586">
        <v>0</v>
      </c>
      <c r="DR256" s="587">
        <v>86731</v>
      </c>
      <c r="DS256" s="587">
        <v>19913</v>
      </c>
      <c r="DT256" s="587">
        <v>25226</v>
      </c>
      <c r="DU256" s="587">
        <v>111915</v>
      </c>
      <c r="DV256" s="587">
        <v>85246</v>
      </c>
      <c r="DW256" s="587">
        <v>131722</v>
      </c>
      <c r="DX256" s="587">
        <v>-3477</v>
      </c>
      <c r="DY256" s="587">
        <v>2600</v>
      </c>
      <c r="DZ256" s="587"/>
      <c r="EA256" s="587"/>
      <c r="EB256" s="587"/>
      <c r="EC256" s="587"/>
      <c r="ED256" s="587"/>
      <c r="EE256" s="587"/>
      <c r="EF256" s="587"/>
      <c r="EG256" s="587"/>
      <c r="EH256" s="587"/>
      <c r="EI256" s="587"/>
    </row>
    <row r="257" spans="1:139">
      <c r="A257" s="583" t="s">
        <v>2024</v>
      </c>
      <c r="B257" s="586">
        <v>1149</v>
      </c>
      <c r="C257" s="586">
        <v>0</v>
      </c>
      <c r="D257" s="586">
        <v>0</v>
      </c>
      <c r="E257" s="586">
        <v>5100</v>
      </c>
      <c r="F257" s="586">
        <v>0</v>
      </c>
      <c r="G257" s="586">
        <v>0</v>
      </c>
      <c r="H257" s="586">
        <v>4000</v>
      </c>
      <c r="I257" s="586">
        <v>0</v>
      </c>
      <c r="J257" s="586">
        <v>0</v>
      </c>
      <c r="K257" s="586">
        <v>0</v>
      </c>
      <c r="L257" s="586">
        <v>0</v>
      </c>
      <c r="M257" s="586">
        <v>0</v>
      </c>
      <c r="N257" s="586">
        <v>54936</v>
      </c>
      <c r="O257" s="586">
        <v>0</v>
      </c>
      <c r="P257" s="586">
        <v>0</v>
      </c>
      <c r="Q257" s="586">
        <v>0</v>
      </c>
      <c r="R257" s="586">
        <v>0</v>
      </c>
      <c r="S257" s="586">
        <v>0</v>
      </c>
      <c r="T257" s="586">
        <v>500</v>
      </c>
      <c r="U257" s="586">
        <v>0</v>
      </c>
      <c r="V257" s="586">
        <v>0</v>
      </c>
      <c r="W257" s="586">
        <v>0</v>
      </c>
      <c r="X257" s="586">
        <v>0</v>
      </c>
      <c r="Y257" s="586">
        <v>0</v>
      </c>
      <c r="Z257" s="586">
        <v>0</v>
      </c>
      <c r="AA257" s="586">
        <v>0</v>
      </c>
      <c r="AB257" s="586">
        <v>0</v>
      </c>
      <c r="AC257" s="586">
        <v>0</v>
      </c>
      <c r="AD257" s="586">
        <v>0</v>
      </c>
      <c r="AE257" s="586">
        <v>0</v>
      </c>
      <c r="AF257" s="586">
        <v>0</v>
      </c>
      <c r="AG257" s="586">
        <v>0</v>
      </c>
      <c r="AH257" s="586">
        <v>0</v>
      </c>
      <c r="AI257" s="586">
        <v>6174</v>
      </c>
      <c r="AJ257" s="586">
        <v>0</v>
      </c>
      <c r="AK257" s="586">
        <v>0</v>
      </c>
      <c r="AL257" s="586">
        <v>0</v>
      </c>
      <c r="AM257" s="586">
        <v>0</v>
      </c>
      <c r="AN257" s="586">
        <v>0</v>
      </c>
      <c r="AO257" s="586">
        <v>2856</v>
      </c>
      <c r="AP257" s="586">
        <v>13135</v>
      </c>
      <c r="AQ257" s="586">
        <v>1660</v>
      </c>
      <c r="AR257" s="586">
        <v>1569</v>
      </c>
      <c r="AS257" s="586">
        <v>0</v>
      </c>
      <c r="AT257" s="586">
        <v>0</v>
      </c>
      <c r="AU257" s="586">
        <v>8980</v>
      </c>
      <c r="AV257" s="586">
        <v>0</v>
      </c>
      <c r="AW257" s="586">
        <v>0</v>
      </c>
      <c r="AX257" s="586">
        <v>0</v>
      </c>
      <c r="AY257" s="586">
        <v>0</v>
      </c>
      <c r="AZ257" s="586">
        <v>0</v>
      </c>
      <c r="BA257" s="586">
        <v>0</v>
      </c>
      <c r="BB257" s="586">
        <v>0</v>
      </c>
      <c r="BC257" s="586">
        <v>0</v>
      </c>
      <c r="BD257" s="586">
        <v>843</v>
      </c>
      <c r="BE257" s="586">
        <v>0</v>
      </c>
      <c r="BF257" s="586">
        <v>0</v>
      </c>
      <c r="BG257" s="586">
        <v>8857</v>
      </c>
      <c r="BH257" s="586">
        <v>0</v>
      </c>
      <c r="BI257" s="586">
        <v>0</v>
      </c>
      <c r="BJ257" s="586">
        <v>0</v>
      </c>
      <c r="BK257" s="586">
        <v>0</v>
      </c>
      <c r="BL257" s="586">
        <v>0</v>
      </c>
      <c r="BM257" s="586">
        <v>0</v>
      </c>
      <c r="BN257" s="586">
        <v>0</v>
      </c>
      <c r="BO257" s="586">
        <v>0</v>
      </c>
      <c r="BP257" s="586">
        <v>750</v>
      </c>
      <c r="BQ257" s="586">
        <v>0</v>
      </c>
      <c r="BR257" s="586">
        <v>0</v>
      </c>
      <c r="BS257" s="586">
        <v>0</v>
      </c>
      <c r="BT257" s="586">
        <v>0</v>
      </c>
      <c r="BU257" s="586">
        <v>0</v>
      </c>
      <c r="BV257" s="586">
        <v>0</v>
      </c>
      <c r="BW257" s="586">
        <v>0</v>
      </c>
      <c r="BX257" s="586">
        <v>0</v>
      </c>
      <c r="BY257" s="586">
        <v>0</v>
      </c>
      <c r="BZ257" s="586">
        <v>0</v>
      </c>
      <c r="CA257" s="586">
        <v>0</v>
      </c>
      <c r="CB257" s="586">
        <v>808</v>
      </c>
      <c r="CC257" s="586">
        <v>0</v>
      </c>
      <c r="CD257" s="586">
        <v>0</v>
      </c>
      <c r="CE257" s="586">
        <v>3672</v>
      </c>
      <c r="CF257" s="586">
        <v>0</v>
      </c>
      <c r="CG257" s="586">
        <v>0</v>
      </c>
      <c r="CH257" s="586">
        <v>1265</v>
      </c>
      <c r="CI257" s="586">
        <v>0</v>
      </c>
      <c r="CJ257" s="586">
        <v>0</v>
      </c>
      <c r="CK257" s="586">
        <v>0</v>
      </c>
      <c r="CL257" s="586">
        <v>0</v>
      </c>
      <c r="CM257" s="586">
        <v>0</v>
      </c>
      <c r="CN257" s="586">
        <v>0</v>
      </c>
      <c r="CO257" s="586">
        <v>0</v>
      </c>
      <c r="CP257" s="586">
        <v>0</v>
      </c>
      <c r="CQ257" s="586">
        <v>0</v>
      </c>
      <c r="CR257" s="586">
        <v>0</v>
      </c>
      <c r="CS257" s="586">
        <v>0</v>
      </c>
      <c r="CT257" s="586">
        <v>0</v>
      </c>
      <c r="CU257" s="586">
        <v>5380</v>
      </c>
      <c r="CV257" s="586">
        <v>0</v>
      </c>
      <c r="CW257" s="586">
        <v>6261</v>
      </c>
      <c r="CX257" s="586">
        <v>15409</v>
      </c>
      <c r="CY257" s="586">
        <v>0</v>
      </c>
      <c r="CZ257" s="586">
        <v>490</v>
      </c>
      <c r="DA257" s="586">
        <v>0</v>
      </c>
      <c r="DB257" s="586">
        <v>0</v>
      </c>
      <c r="DC257" s="586">
        <v>0</v>
      </c>
      <c r="DD257" s="586">
        <v>0</v>
      </c>
      <c r="DE257" s="586">
        <v>0</v>
      </c>
      <c r="DF257" s="586">
        <v>0</v>
      </c>
      <c r="DG257" s="586">
        <v>0</v>
      </c>
      <c r="DH257" s="586">
        <v>0</v>
      </c>
      <c r="DI257" s="586">
        <v>10261</v>
      </c>
      <c r="DJ257" s="586">
        <v>0</v>
      </c>
      <c r="DK257" s="586">
        <v>66000</v>
      </c>
      <c r="DL257" s="586">
        <v>0</v>
      </c>
      <c r="DM257" s="586">
        <v>0</v>
      </c>
      <c r="DN257" s="586">
        <v>0</v>
      </c>
      <c r="DO257" s="586">
        <v>354</v>
      </c>
      <c r="DP257" s="586">
        <v>0</v>
      </c>
      <c r="DQ257" s="586">
        <v>0</v>
      </c>
      <c r="DR257" s="587">
        <v>108779</v>
      </c>
      <c r="DS257" s="587">
        <v>67660</v>
      </c>
      <c r="DT257" s="587">
        <v>2316</v>
      </c>
      <c r="DU257" s="587">
        <v>100994</v>
      </c>
      <c r="DV257" s="587">
        <v>64994</v>
      </c>
      <c r="DW257" s="587">
        <v>87000</v>
      </c>
      <c r="DX257" s="587">
        <v>-10500</v>
      </c>
      <c r="DY257" s="587">
        <v>-5000</v>
      </c>
      <c r="DZ257" s="587"/>
      <c r="EA257" s="587"/>
      <c r="EB257" s="587"/>
      <c r="EC257" s="587"/>
      <c r="ED257" s="587"/>
      <c r="EE257" s="587"/>
      <c r="EF257" s="587"/>
      <c r="EG257" s="587"/>
      <c r="EH257" s="587"/>
      <c r="EI257" s="587"/>
    </row>
    <row r="258" spans="1:139">
      <c r="A258" s="583" t="s">
        <v>2072</v>
      </c>
      <c r="B258" s="586">
        <v>6970</v>
      </c>
      <c r="C258" s="586">
        <v>0</v>
      </c>
      <c r="D258" s="586">
        <v>0</v>
      </c>
      <c r="E258" s="586">
        <v>0</v>
      </c>
      <c r="F258" s="586">
        <v>0</v>
      </c>
      <c r="G258" s="586">
        <v>0</v>
      </c>
      <c r="H258" s="586">
        <v>405</v>
      </c>
      <c r="I258" s="586">
        <v>0</v>
      </c>
      <c r="J258" s="586">
        <v>0</v>
      </c>
      <c r="K258" s="586">
        <v>1543</v>
      </c>
      <c r="L258" s="586">
        <v>0</v>
      </c>
      <c r="M258" s="586">
        <v>0</v>
      </c>
      <c r="N258" s="586">
        <v>45886</v>
      </c>
      <c r="O258" s="586">
        <v>0</v>
      </c>
      <c r="P258" s="586">
        <v>0</v>
      </c>
      <c r="Q258" s="586">
        <v>310</v>
      </c>
      <c r="R258" s="586">
        <v>0</v>
      </c>
      <c r="S258" s="586">
        <v>0</v>
      </c>
      <c r="T258" s="586">
        <v>0</v>
      </c>
      <c r="U258" s="586">
        <v>0</v>
      </c>
      <c r="V258" s="586">
        <v>0</v>
      </c>
      <c r="W258" s="586">
        <v>0</v>
      </c>
      <c r="X258" s="586">
        <v>0</v>
      </c>
      <c r="Y258" s="586">
        <v>0</v>
      </c>
      <c r="Z258" s="586">
        <v>0</v>
      </c>
      <c r="AA258" s="586">
        <v>0</v>
      </c>
      <c r="AB258" s="586">
        <v>0</v>
      </c>
      <c r="AC258" s="586">
        <v>0</v>
      </c>
      <c r="AD258" s="586">
        <v>0</v>
      </c>
      <c r="AE258" s="586">
        <v>0</v>
      </c>
      <c r="AF258" s="586">
        <v>0</v>
      </c>
      <c r="AG258" s="586">
        <v>0</v>
      </c>
      <c r="AH258" s="586">
        <v>0</v>
      </c>
      <c r="AI258" s="586">
        <v>5183</v>
      </c>
      <c r="AJ258" s="586">
        <v>0</v>
      </c>
      <c r="AK258" s="586">
        <v>0</v>
      </c>
      <c r="AL258" s="586">
        <v>0</v>
      </c>
      <c r="AM258" s="586">
        <v>0</v>
      </c>
      <c r="AN258" s="586">
        <v>0</v>
      </c>
      <c r="AO258" s="586">
        <v>2650</v>
      </c>
      <c r="AP258" s="586">
        <v>3793</v>
      </c>
      <c r="AQ258" s="586">
        <v>0</v>
      </c>
      <c r="AR258" s="586">
        <v>0</v>
      </c>
      <c r="AS258" s="586">
        <v>0</v>
      </c>
      <c r="AT258" s="586">
        <v>0</v>
      </c>
      <c r="AU258" s="586">
        <v>14866</v>
      </c>
      <c r="AV258" s="586">
        <v>0</v>
      </c>
      <c r="AW258" s="586">
        <v>0</v>
      </c>
      <c r="AX258" s="586">
        <v>0</v>
      </c>
      <c r="AY258" s="586">
        <v>0</v>
      </c>
      <c r="AZ258" s="586">
        <v>0</v>
      </c>
      <c r="BA258" s="586">
        <v>0</v>
      </c>
      <c r="BB258" s="586">
        <v>0</v>
      </c>
      <c r="BC258" s="586">
        <v>0</v>
      </c>
      <c r="BD258" s="586">
        <v>0</v>
      </c>
      <c r="BE258" s="586">
        <v>0</v>
      </c>
      <c r="BF258" s="586">
        <v>0</v>
      </c>
      <c r="BG258" s="586">
        <v>0</v>
      </c>
      <c r="BH258" s="586">
        <v>0</v>
      </c>
      <c r="BI258" s="586">
        <v>0</v>
      </c>
      <c r="BJ258" s="586">
        <v>0</v>
      </c>
      <c r="BK258" s="586">
        <v>0</v>
      </c>
      <c r="BL258" s="586">
        <v>0</v>
      </c>
      <c r="BM258" s="586">
        <v>0</v>
      </c>
      <c r="BN258" s="586">
        <v>0</v>
      </c>
      <c r="BO258" s="586">
        <v>0</v>
      </c>
      <c r="BP258" s="586">
        <v>270</v>
      </c>
      <c r="BQ258" s="586">
        <v>0</v>
      </c>
      <c r="BR258" s="586">
        <v>0</v>
      </c>
      <c r="BS258" s="586">
        <v>0</v>
      </c>
      <c r="BT258" s="586">
        <v>0</v>
      </c>
      <c r="BU258" s="586">
        <v>0</v>
      </c>
      <c r="BV258" s="586">
        <v>0</v>
      </c>
      <c r="BW258" s="586">
        <v>0</v>
      </c>
      <c r="BX258" s="586">
        <v>0</v>
      </c>
      <c r="BY258" s="586">
        <v>0</v>
      </c>
      <c r="BZ258" s="586">
        <v>0</v>
      </c>
      <c r="CA258" s="586">
        <v>0</v>
      </c>
      <c r="CB258" s="586">
        <v>0</v>
      </c>
      <c r="CC258" s="586">
        <v>0</v>
      </c>
      <c r="CD258" s="586">
        <v>0</v>
      </c>
      <c r="CE258" s="586">
        <v>7000</v>
      </c>
      <c r="CF258" s="586">
        <v>0</v>
      </c>
      <c r="CG258" s="586">
        <v>0</v>
      </c>
      <c r="CH258" s="586">
        <v>0</v>
      </c>
      <c r="CI258" s="586">
        <v>0</v>
      </c>
      <c r="CJ258" s="586">
        <v>0</v>
      </c>
      <c r="CK258" s="586">
        <v>0</v>
      </c>
      <c r="CL258" s="586">
        <v>0</v>
      </c>
      <c r="CM258" s="586">
        <v>0</v>
      </c>
      <c r="CN258" s="586">
        <v>0</v>
      </c>
      <c r="CO258" s="586">
        <v>0</v>
      </c>
      <c r="CP258" s="586">
        <v>0</v>
      </c>
      <c r="CQ258" s="586">
        <v>0</v>
      </c>
      <c r="CR258" s="586">
        <v>0</v>
      </c>
      <c r="CS258" s="586">
        <v>0</v>
      </c>
      <c r="CT258" s="586">
        <v>0</v>
      </c>
      <c r="CU258" s="586">
        <v>0</v>
      </c>
      <c r="CV258" s="586">
        <v>0</v>
      </c>
      <c r="CW258" s="586">
        <v>40945</v>
      </c>
      <c r="CX258" s="586">
        <v>0</v>
      </c>
      <c r="CY258" s="586">
        <v>0</v>
      </c>
      <c r="CZ258" s="586">
        <v>0</v>
      </c>
      <c r="DA258" s="586">
        <v>0</v>
      </c>
      <c r="DB258" s="586">
        <v>0</v>
      </c>
      <c r="DC258" s="586">
        <v>0</v>
      </c>
      <c r="DD258" s="586">
        <v>0</v>
      </c>
      <c r="DE258" s="586">
        <v>0</v>
      </c>
      <c r="DF258" s="586">
        <v>0</v>
      </c>
      <c r="DG258" s="586">
        <v>0</v>
      </c>
      <c r="DH258" s="586">
        <v>0</v>
      </c>
      <c r="DI258" s="586">
        <v>15767</v>
      </c>
      <c r="DJ258" s="586">
        <v>0</v>
      </c>
      <c r="DK258" s="586">
        <v>0</v>
      </c>
      <c r="DL258" s="586">
        <v>0</v>
      </c>
      <c r="DM258" s="586">
        <v>0</v>
      </c>
      <c r="DN258" s="586">
        <v>0</v>
      </c>
      <c r="DO258" s="586">
        <v>0</v>
      </c>
      <c r="DP258" s="586">
        <v>0</v>
      </c>
      <c r="DQ258" s="586">
        <v>0</v>
      </c>
      <c r="DR258" s="587">
        <v>98664</v>
      </c>
      <c r="DS258" s="587">
        <v>270</v>
      </c>
      <c r="DT258" s="587">
        <v>0</v>
      </c>
      <c r="DU258" s="587">
        <v>46654</v>
      </c>
      <c r="DV258" s="587">
        <v>40758</v>
      </c>
      <c r="DW258" s="587">
        <v>7948</v>
      </c>
      <c r="DX258" s="587">
        <v>-4678</v>
      </c>
      <c r="DY258" s="587">
        <v>-35100</v>
      </c>
      <c r="DZ258" s="587"/>
      <c r="EA258" s="587"/>
      <c r="EB258" s="587"/>
      <c r="EC258" s="587"/>
      <c r="ED258" s="587"/>
      <c r="EE258" s="587"/>
      <c r="EF258" s="587"/>
      <c r="EG258" s="587"/>
      <c r="EH258" s="587"/>
      <c r="EI258" s="587"/>
    </row>
    <row r="259" spans="1:139">
      <c r="A259" s="583" t="s">
        <v>2493</v>
      </c>
      <c r="B259" s="586">
        <v>4835</v>
      </c>
      <c r="C259" s="586">
        <v>0</v>
      </c>
      <c r="D259" s="586">
        <v>0</v>
      </c>
      <c r="E259" s="586">
        <v>1576</v>
      </c>
      <c r="F259" s="586">
        <v>0</v>
      </c>
      <c r="G259" s="586">
        <v>0</v>
      </c>
      <c r="H259" s="586">
        <v>28141</v>
      </c>
      <c r="I259" s="586">
        <v>0</v>
      </c>
      <c r="J259" s="586">
        <v>0</v>
      </c>
      <c r="K259" s="586">
        <v>0</v>
      </c>
      <c r="L259" s="586">
        <v>0</v>
      </c>
      <c r="M259" s="586">
        <v>0</v>
      </c>
      <c r="N259" s="586">
        <v>40102</v>
      </c>
      <c r="O259" s="586">
        <v>0</v>
      </c>
      <c r="P259" s="586">
        <v>0</v>
      </c>
      <c r="Q259" s="586">
        <v>181</v>
      </c>
      <c r="R259" s="586">
        <v>0</v>
      </c>
      <c r="S259" s="586">
        <v>0</v>
      </c>
      <c r="T259" s="586">
        <v>12428</v>
      </c>
      <c r="U259" s="586">
        <v>0</v>
      </c>
      <c r="V259" s="586">
        <v>0</v>
      </c>
      <c r="W259" s="586">
        <v>33820</v>
      </c>
      <c r="X259" s="586">
        <v>10500</v>
      </c>
      <c r="Y259" s="586">
        <v>0</v>
      </c>
      <c r="Z259" s="586">
        <v>0</v>
      </c>
      <c r="AA259" s="586">
        <v>0</v>
      </c>
      <c r="AB259" s="586">
        <v>0</v>
      </c>
      <c r="AC259" s="586">
        <v>0</v>
      </c>
      <c r="AD259" s="586">
        <v>0</v>
      </c>
      <c r="AE259" s="586">
        <v>0</v>
      </c>
      <c r="AF259" s="586">
        <v>0</v>
      </c>
      <c r="AG259" s="586">
        <v>0</v>
      </c>
      <c r="AH259" s="586">
        <v>0</v>
      </c>
      <c r="AI259" s="586">
        <v>4071</v>
      </c>
      <c r="AJ259" s="586">
        <v>0</v>
      </c>
      <c r="AK259" s="586">
        <v>0</v>
      </c>
      <c r="AL259" s="586">
        <v>0</v>
      </c>
      <c r="AM259" s="586">
        <v>0</v>
      </c>
      <c r="AN259" s="586">
        <v>0</v>
      </c>
      <c r="AO259" s="586">
        <v>47978</v>
      </c>
      <c r="AP259" s="586">
        <v>3820</v>
      </c>
      <c r="AQ259" s="586">
        <v>0</v>
      </c>
      <c r="AR259" s="586">
        <v>0</v>
      </c>
      <c r="AS259" s="586">
        <v>0</v>
      </c>
      <c r="AT259" s="586">
        <v>0</v>
      </c>
      <c r="AU259" s="586">
        <v>2401</v>
      </c>
      <c r="AV259" s="586">
        <v>0</v>
      </c>
      <c r="AW259" s="586">
        <v>0</v>
      </c>
      <c r="AX259" s="586">
        <v>0</v>
      </c>
      <c r="AY259" s="586">
        <v>0</v>
      </c>
      <c r="AZ259" s="586">
        <v>0</v>
      </c>
      <c r="BA259" s="586">
        <v>0</v>
      </c>
      <c r="BB259" s="586">
        <v>0</v>
      </c>
      <c r="BC259" s="586">
        <v>0</v>
      </c>
      <c r="BD259" s="586">
        <v>287</v>
      </c>
      <c r="BE259" s="586">
        <v>0</v>
      </c>
      <c r="BF259" s="586">
        <v>0</v>
      </c>
      <c r="BG259" s="586">
        <v>200</v>
      </c>
      <c r="BH259" s="586">
        <v>0</v>
      </c>
      <c r="BI259" s="586">
        <v>0</v>
      </c>
      <c r="BJ259" s="586">
        <v>0</v>
      </c>
      <c r="BK259" s="586">
        <v>0</v>
      </c>
      <c r="BL259" s="586">
        <v>0</v>
      </c>
      <c r="BM259" s="586">
        <v>0</v>
      </c>
      <c r="BN259" s="586">
        <v>0</v>
      </c>
      <c r="BO259" s="586">
        <v>0</v>
      </c>
      <c r="BP259" s="586">
        <v>340</v>
      </c>
      <c r="BQ259" s="586">
        <v>0</v>
      </c>
      <c r="BR259" s="586">
        <v>0</v>
      </c>
      <c r="BS259" s="586">
        <v>0</v>
      </c>
      <c r="BT259" s="586">
        <v>0</v>
      </c>
      <c r="BU259" s="586">
        <v>0</v>
      </c>
      <c r="BV259" s="586">
        <v>0</v>
      </c>
      <c r="BW259" s="586">
        <v>0</v>
      </c>
      <c r="BX259" s="586">
        <v>0</v>
      </c>
      <c r="BY259" s="586">
        <v>0</v>
      </c>
      <c r="BZ259" s="586">
        <v>0</v>
      </c>
      <c r="CA259" s="586">
        <v>0</v>
      </c>
      <c r="CB259" s="586">
        <v>0</v>
      </c>
      <c r="CC259" s="586">
        <v>0</v>
      </c>
      <c r="CD259" s="586">
        <v>0</v>
      </c>
      <c r="CE259" s="586">
        <v>120</v>
      </c>
      <c r="CF259" s="586">
        <v>0</v>
      </c>
      <c r="CG259" s="586">
        <v>0</v>
      </c>
      <c r="CH259" s="586">
        <v>2866</v>
      </c>
      <c r="CI259" s="586">
        <v>0</v>
      </c>
      <c r="CJ259" s="586">
        <v>0</v>
      </c>
      <c r="CK259" s="586">
        <v>0</v>
      </c>
      <c r="CL259" s="586">
        <v>0</v>
      </c>
      <c r="CM259" s="586">
        <v>0</v>
      </c>
      <c r="CN259" s="586">
        <v>5647</v>
      </c>
      <c r="CO259" s="586">
        <v>0</v>
      </c>
      <c r="CP259" s="586">
        <v>0</v>
      </c>
      <c r="CQ259" s="586">
        <v>0</v>
      </c>
      <c r="CR259" s="586">
        <v>0</v>
      </c>
      <c r="CS259" s="586">
        <v>0</v>
      </c>
      <c r="CT259" s="586">
        <v>3950</v>
      </c>
      <c r="CU259" s="586">
        <v>3038</v>
      </c>
      <c r="CV259" s="586">
        <v>0</v>
      </c>
      <c r="CW259" s="586">
        <v>118532</v>
      </c>
      <c r="CX259" s="586">
        <v>0</v>
      </c>
      <c r="CY259" s="586">
        <v>0</v>
      </c>
      <c r="CZ259" s="586">
        <v>0</v>
      </c>
      <c r="DA259" s="586">
        <v>0</v>
      </c>
      <c r="DB259" s="586">
        <v>0</v>
      </c>
      <c r="DC259" s="586">
        <v>0</v>
      </c>
      <c r="DD259" s="586">
        <v>0</v>
      </c>
      <c r="DE259" s="586">
        <v>0</v>
      </c>
      <c r="DF259" s="586">
        <v>0</v>
      </c>
      <c r="DG259" s="586">
        <v>0</v>
      </c>
      <c r="DH259" s="586">
        <v>0</v>
      </c>
      <c r="DI259" s="586">
        <v>30192</v>
      </c>
      <c r="DJ259" s="586">
        <v>0</v>
      </c>
      <c r="DK259" s="586">
        <v>0</v>
      </c>
      <c r="DL259" s="586">
        <v>0</v>
      </c>
      <c r="DM259" s="586">
        <v>150</v>
      </c>
      <c r="DN259" s="586">
        <v>0</v>
      </c>
      <c r="DO259" s="586">
        <v>706</v>
      </c>
      <c r="DP259" s="586">
        <v>0</v>
      </c>
      <c r="DQ259" s="586">
        <v>0</v>
      </c>
      <c r="DR259" s="587">
        <v>167293</v>
      </c>
      <c r="DS259" s="587">
        <v>14217</v>
      </c>
      <c r="DT259" s="587">
        <v>32942</v>
      </c>
      <c r="DU259" s="587">
        <v>141429</v>
      </c>
      <c r="DV259" s="587">
        <v>125361</v>
      </c>
      <c r="DW259" s="587">
        <v>134900</v>
      </c>
      <c r="DX259" s="587">
        <v>-6700</v>
      </c>
      <c r="DY259" s="587">
        <v>0</v>
      </c>
      <c r="DZ259" s="587"/>
      <c r="EA259" s="587"/>
      <c r="EB259" s="587"/>
      <c r="EC259" s="587"/>
      <c r="ED259" s="587"/>
      <c r="EE259" s="587"/>
      <c r="EF259" s="587"/>
      <c r="EG259" s="587"/>
      <c r="EH259" s="587"/>
      <c r="EI259" s="587"/>
    </row>
    <row r="260" spans="1:139">
      <c r="A260" s="583" t="s">
        <v>2522</v>
      </c>
      <c r="B260" s="586">
        <v>7516</v>
      </c>
      <c r="C260" s="586">
        <v>37</v>
      </c>
      <c r="D260" s="586">
        <v>200</v>
      </c>
      <c r="E260" s="586">
        <v>1029</v>
      </c>
      <c r="F260" s="586">
        <v>0</v>
      </c>
      <c r="G260" s="586">
        <v>0</v>
      </c>
      <c r="H260" s="586">
        <v>2139</v>
      </c>
      <c r="I260" s="586">
        <v>50</v>
      </c>
      <c r="J260" s="586">
        <v>0</v>
      </c>
      <c r="K260" s="586">
        <v>10</v>
      </c>
      <c r="L260" s="586">
        <v>0</v>
      </c>
      <c r="M260" s="586">
        <v>0</v>
      </c>
      <c r="N260" s="586">
        <v>37561</v>
      </c>
      <c r="O260" s="586">
        <v>0</v>
      </c>
      <c r="P260" s="586">
        <v>0</v>
      </c>
      <c r="Q260" s="586">
        <v>520</v>
      </c>
      <c r="R260" s="586">
        <v>0</v>
      </c>
      <c r="S260" s="586">
        <v>0</v>
      </c>
      <c r="T260" s="586">
        <v>830</v>
      </c>
      <c r="U260" s="586">
        <v>0</v>
      </c>
      <c r="V260" s="586">
        <v>0</v>
      </c>
      <c r="W260" s="586">
        <v>19683.099999999999</v>
      </c>
      <c r="X260" s="586">
        <v>67</v>
      </c>
      <c r="Y260" s="586">
        <v>0</v>
      </c>
      <c r="Z260" s="586">
        <v>0</v>
      </c>
      <c r="AA260" s="586">
        <v>0</v>
      </c>
      <c r="AB260" s="586">
        <v>0</v>
      </c>
      <c r="AC260" s="586">
        <v>0</v>
      </c>
      <c r="AD260" s="586">
        <v>0</v>
      </c>
      <c r="AE260" s="586">
        <v>0</v>
      </c>
      <c r="AF260" s="586">
        <v>0</v>
      </c>
      <c r="AG260" s="586">
        <v>0</v>
      </c>
      <c r="AH260" s="586">
        <v>0</v>
      </c>
      <c r="AI260" s="586">
        <v>9918</v>
      </c>
      <c r="AJ260" s="586">
        <v>470</v>
      </c>
      <c r="AK260" s="586">
        <v>3000</v>
      </c>
      <c r="AL260" s="586">
        <v>0</v>
      </c>
      <c r="AM260" s="586">
        <v>0</v>
      </c>
      <c r="AN260" s="586">
        <v>0</v>
      </c>
      <c r="AO260" s="586">
        <v>165547</v>
      </c>
      <c r="AP260" s="586">
        <v>10431</v>
      </c>
      <c r="AQ260" s="586">
        <v>43420</v>
      </c>
      <c r="AR260" s="586">
        <v>11874</v>
      </c>
      <c r="AS260" s="586">
        <v>1007</v>
      </c>
      <c r="AT260" s="586">
        <v>0</v>
      </c>
      <c r="AU260" s="586">
        <v>8500</v>
      </c>
      <c r="AV260" s="586">
        <v>0</v>
      </c>
      <c r="AW260" s="586">
        <v>6500</v>
      </c>
      <c r="AX260" s="586">
        <v>360</v>
      </c>
      <c r="AY260" s="586">
        <v>70</v>
      </c>
      <c r="AZ260" s="586">
        <v>2500</v>
      </c>
      <c r="BA260" s="586">
        <v>1631</v>
      </c>
      <c r="BB260" s="586">
        <v>0</v>
      </c>
      <c r="BC260" s="586">
        <v>0</v>
      </c>
      <c r="BD260" s="586">
        <v>2416</v>
      </c>
      <c r="BE260" s="586">
        <v>0</v>
      </c>
      <c r="BF260" s="586">
        <v>0</v>
      </c>
      <c r="BG260" s="586">
        <v>1302</v>
      </c>
      <c r="BH260" s="586">
        <v>0</v>
      </c>
      <c r="BI260" s="586">
        <v>250</v>
      </c>
      <c r="BJ260" s="586">
        <v>0</v>
      </c>
      <c r="BK260" s="586">
        <v>0</v>
      </c>
      <c r="BL260" s="586">
        <v>0</v>
      </c>
      <c r="BM260" s="586">
        <v>0</v>
      </c>
      <c r="BN260" s="586">
        <v>0</v>
      </c>
      <c r="BO260" s="586">
        <v>0</v>
      </c>
      <c r="BP260" s="586">
        <v>1114</v>
      </c>
      <c r="BQ260" s="586">
        <v>0</v>
      </c>
      <c r="BR260" s="586">
        <v>0</v>
      </c>
      <c r="BS260" s="586">
        <v>0</v>
      </c>
      <c r="BT260" s="586">
        <v>0</v>
      </c>
      <c r="BU260" s="586">
        <v>0</v>
      </c>
      <c r="BV260" s="586">
        <v>0</v>
      </c>
      <c r="BW260" s="586">
        <v>0</v>
      </c>
      <c r="BX260" s="586">
        <v>0</v>
      </c>
      <c r="BY260" s="586">
        <v>0</v>
      </c>
      <c r="BZ260" s="586">
        <v>0</v>
      </c>
      <c r="CA260" s="586">
        <v>0</v>
      </c>
      <c r="CB260" s="586">
        <v>565</v>
      </c>
      <c r="CC260" s="586">
        <v>0</v>
      </c>
      <c r="CD260" s="586">
        <v>0</v>
      </c>
      <c r="CE260" s="586">
        <v>0</v>
      </c>
      <c r="CF260" s="586">
        <v>0</v>
      </c>
      <c r="CG260" s="586">
        <v>0</v>
      </c>
      <c r="CH260" s="586">
        <v>0</v>
      </c>
      <c r="CI260" s="586">
        <v>0</v>
      </c>
      <c r="CJ260" s="586">
        <v>0</v>
      </c>
      <c r="CK260" s="586">
        <v>0</v>
      </c>
      <c r="CL260" s="586">
        <v>0</v>
      </c>
      <c r="CM260" s="586">
        <v>0</v>
      </c>
      <c r="CN260" s="586">
        <v>20</v>
      </c>
      <c r="CO260" s="586">
        <v>0</v>
      </c>
      <c r="CP260" s="586">
        <v>0</v>
      </c>
      <c r="CQ260" s="586">
        <v>0</v>
      </c>
      <c r="CR260" s="586">
        <v>0</v>
      </c>
      <c r="CS260" s="586">
        <v>0</v>
      </c>
      <c r="CT260" s="586">
        <v>12830</v>
      </c>
      <c r="CU260" s="586">
        <v>0</v>
      </c>
      <c r="CV260" s="586">
        <v>0</v>
      </c>
      <c r="CW260" s="586">
        <v>24437</v>
      </c>
      <c r="CX260" s="586">
        <v>965</v>
      </c>
      <c r="CY260" s="586">
        <v>3450</v>
      </c>
      <c r="CZ260" s="586">
        <v>0</v>
      </c>
      <c r="DA260" s="586">
        <v>200</v>
      </c>
      <c r="DB260" s="586">
        <v>0</v>
      </c>
      <c r="DC260" s="586">
        <v>0</v>
      </c>
      <c r="DD260" s="586">
        <v>0</v>
      </c>
      <c r="DE260" s="586">
        <v>0</v>
      </c>
      <c r="DF260" s="586">
        <v>0</v>
      </c>
      <c r="DG260" s="586">
        <v>0</v>
      </c>
      <c r="DH260" s="586">
        <v>0</v>
      </c>
      <c r="DI260" s="586">
        <v>50205</v>
      </c>
      <c r="DJ260" s="586">
        <v>13713</v>
      </c>
      <c r="DK260" s="586">
        <v>0</v>
      </c>
      <c r="DL260" s="586">
        <v>0</v>
      </c>
      <c r="DM260" s="586">
        <v>0</v>
      </c>
      <c r="DN260" s="586">
        <v>0</v>
      </c>
      <c r="DO260" s="586">
        <v>5813</v>
      </c>
      <c r="DP260" s="586">
        <v>0</v>
      </c>
      <c r="DQ260" s="586">
        <v>0</v>
      </c>
      <c r="DR260" s="587">
        <v>84292</v>
      </c>
      <c r="DS260" s="587">
        <v>58702</v>
      </c>
      <c r="DT260" s="587">
        <v>74500</v>
      </c>
      <c r="DU260" s="587">
        <v>175336</v>
      </c>
      <c r="DV260" s="587">
        <v>95995</v>
      </c>
      <c r="DW260" s="587">
        <v>51637</v>
      </c>
      <c r="DX260" s="587">
        <v>-37265</v>
      </c>
      <c r="DY260" s="587">
        <v>-76625</v>
      </c>
      <c r="DZ260" s="587"/>
      <c r="EA260" s="587"/>
      <c r="EB260" s="587"/>
      <c r="EC260" s="587"/>
      <c r="ED260" s="587"/>
      <c r="EE260" s="587"/>
      <c r="EF260" s="587"/>
      <c r="EG260" s="587"/>
      <c r="EH260" s="587"/>
      <c r="EI260" s="587"/>
    </row>
    <row r="261" spans="1:139">
      <c r="A261" s="583" t="s">
        <v>3026</v>
      </c>
      <c r="B261" s="586">
        <v>11549</v>
      </c>
      <c r="C261" s="586">
        <v>2240</v>
      </c>
      <c r="D261" s="586">
        <v>0</v>
      </c>
      <c r="E261" s="586">
        <v>956</v>
      </c>
      <c r="F261" s="586">
        <v>600</v>
      </c>
      <c r="G261" s="586">
        <v>0</v>
      </c>
      <c r="H261" s="586">
        <v>8895</v>
      </c>
      <c r="I261" s="586">
        <v>0</v>
      </c>
      <c r="J261" s="586">
        <v>0</v>
      </c>
      <c r="K261" s="586">
        <v>0</v>
      </c>
      <c r="L261" s="586">
        <v>0</v>
      </c>
      <c r="M261" s="586">
        <v>0</v>
      </c>
      <c r="N261" s="586">
        <v>16364</v>
      </c>
      <c r="O261" s="586">
        <v>1513</v>
      </c>
      <c r="P261" s="586">
        <v>0</v>
      </c>
      <c r="Q261" s="586">
        <v>0</v>
      </c>
      <c r="R261" s="586">
        <v>0</v>
      </c>
      <c r="S261" s="586">
        <v>0</v>
      </c>
      <c r="T261" s="586">
        <v>0</v>
      </c>
      <c r="U261" s="586">
        <v>0</v>
      </c>
      <c r="V261" s="586">
        <v>0</v>
      </c>
      <c r="W261" s="586">
        <v>0</v>
      </c>
      <c r="X261" s="586">
        <v>0</v>
      </c>
      <c r="Y261" s="586">
        <v>0</v>
      </c>
      <c r="Z261" s="586">
        <v>0</v>
      </c>
      <c r="AA261" s="586">
        <v>0</v>
      </c>
      <c r="AB261" s="586">
        <v>0</v>
      </c>
      <c r="AC261" s="586">
        <v>0</v>
      </c>
      <c r="AD261" s="586">
        <v>0</v>
      </c>
      <c r="AE261" s="586">
        <v>0</v>
      </c>
      <c r="AF261" s="586">
        <v>0</v>
      </c>
      <c r="AG261" s="586">
        <v>0</v>
      </c>
      <c r="AH261" s="586">
        <v>0</v>
      </c>
      <c r="AI261" s="586">
        <v>6083</v>
      </c>
      <c r="AJ261" s="586">
        <v>0</v>
      </c>
      <c r="AK261" s="586">
        <v>0</v>
      </c>
      <c r="AL261" s="586">
        <v>0</v>
      </c>
      <c r="AM261" s="586">
        <v>0</v>
      </c>
      <c r="AN261" s="586">
        <v>0</v>
      </c>
      <c r="AO261" s="586">
        <v>0</v>
      </c>
      <c r="AP261" s="586">
        <v>591</v>
      </c>
      <c r="AQ261" s="586">
        <v>2257</v>
      </c>
      <c r="AR261" s="586">
        <v>4872</v>
      </c>
      <c r="AS261" s="586">
        <v>25</v>
      </c>
      <c r="AT261" s="586">
        <v>0</v>
      </c>
      <c r="AU261" s="586">
        <v>3445</v>
      </c>
      <c r="AV261" s="586">
        <v>3922</v>
      </c>
      <c r="AW261" s="586">
        <v>0</v>
      </c>
      <c r="AX261" s="586">
        <v>4428</v>
      </c>
      <c r="AY261" s="586">
        <v>0</v>
      </c>
      <c r="AZ261" s="586">
        <v>0</v>
      </c>
      <c r="BA261" s="586">
        <v>0</v>
      </c>
      <c r="BB261" s="586">
        <v>0</v>
      </c>
      <c r="BC261" s="586">
        <v>0</v>
      </c>
      <c r="BD261" s="586">
        <v>14000</v>
      </c>
      <c r="BE261" s="586">
        <v>0</v>
      </c>
      <c r="BF261" s="586">
        <v>142</v>
      </c>
      <c r="BG261" s="586">
        <v>100</v>
      </c>
      <c r="BH261" s="586">
        <v>0</v>
      </c>
      <c r="BI261" s="586">
        <v>0</v>
      </c>
      <c r="BJ261" s="586">
        <v>0</v>
      </c>
      <c r="BK261" s="586">
        <v>0</v>
      </c>
      <c r="BL261" s="586">
        <v>0</v>
      </c>
      <c r="BM261" s="586">
        <v>64</v>
      </c>
      <c r="BN261" s="586">
        <v>0</v>
      </c>
      <c r="BO261" s="586">
        <v>0</v>
      </c>
      <c r="BP261" s="586">
        <v>1238</v>
      </c>
      <c r="BQ261" s="586">
        <v>0</v>
      </c>
      <c r="BR261" s="586">
        <v>0</v>
      </c>
      <c r="BS261" s="586">
        <v>0</v>
      </c>
      <c r="BT261" s="586">
        <v>0</v>
      </c>
      <c r="BU261" s="586">
        <v>0</v>
      </c>
      <c r="BV261" s="586">
        <v>0</v>
      </c>
      <c r="BW261" s="586">
        <v>0</v>
      </c>
      <c r="BX261" s="586">
        <v>0</v>
      </c>
      <c r="BY261" s="586">
        <v>0</v>
      </c>
      <c r="BZ261" s="586">
        <v>0</v>
      </c>
      <c r="CA261" s="586">
        <v>0</v>
      </c>
      <c r="CB261" s="586">
        <v>0</v>
      </c>
      <c r="CC261" s="586">
        <v>0</v>
      </c>
      <c r="CD261" s="586">
        <v>0</v>
      </c>
      <c r="CE261" s="586">
        <v>4762</v>
      </c>
      <c r="CF261" s="586">
        <v>0</v>
      </c>
      <c r="CG261" s="586">
        <v>0</v>
      </c>
      <c r="CH261" s="586">
        <v>0</v>
      </c>
      <c r="CI261" s="586">
        <v>0</v>
      </c>
      <c r="CJ261" s="586">
        <v>0</v>
      </c>
      <c r="CK261" s="586">
        <v>0</v>
      </c>
      <c r="CL261" s="586">
        <v>0</v>
      </c>
      <c r="CM261" s="586">
        <v>0</v>
      </c>
      <c r="CN261" s="586">
        <v>0</v>
      </c>
      <c r="CO261" s="586">
        <v>0</v>
      </c>
      <c r="CP261" s="586">
        <v>0</v>
      </c>
      <c r="CQ261" s="586">
        <v>0</v>
      </c>
      <c r="CR261" s="586">
        <v>0</v>
      </c>
      <c r="CS261" s="586">
        <v>0</v>
      </c>
      <c r="CT261" s="586">
        <v>1288</v>
      </c>
      <c r="CU261" s="586">
        <v>0</v>
      </c>
      <c r="CV261" s="586">
        <v>0</v>
      </c>
      <c r="CW261" s="586">
        <v>17605</v>
      </c>
      <c r="CX261" s="586">
        <v>7872</v>
      </c>
      <c r="CY261" s="586">
        <v>333</v>
      </c>
      <c r="CZ261" s="586">
        <v>0</v>
      </c>
      <c r="DA261" s="586">
        <v>0</v>
      </c>
      <c r="DB261" s="586">
        <v>0</v>
      </c>
      <c r="DC261" s="586">
        <v>0</v>
      </c>
      <c r="DD261" s="586">
        <v>0</v>
      </c>
      <c r="DE261" s="586">
        <v>0</v>
      </c>
      <c r="DF261" s="586">
        <v>0</v>
      </c>
      <c r="DG261" s="586">
        <v>0</v>
      </c>
      <c r="DH261" s="586">
        <v>0</v>
      </c>
      <c r="DI261" s="586">
        <v>18346</v>
      </c>
      <c r="DJ261" s="586">
        <v>549</v>
      </c>
      <c r="DK261" s="586">
        <v>542</v>
      </c>
      <c r="DL261" s="586">
        <v>0</v>
      </c>
      <c r="DM261" s="586">
        <v>0</v>
      </c>
      <c r="DN261" s="586">
        <v>0</v>
      </c>
      <c r="DO261" s="586">
        <v>0</v>
      </c>
      <c r="DP261" s="586">
        <v>0</v>
      </c>
      <c r="DQ261" s="586">
        <v>0</v>
      </c>
      <c r="DR261" s="587">
        <v>71534</v>
      </c>
      <c r="DS261" s="587">
        <v>4548</v>
      </c>
      <c r="DT261" s="587">
        <v>0</v>
      </c>
      <c r="DU261" s="587">
        <v>59225</v>
      </c>
      <c r="DV261" s="587">
        <v>49920</v>
      </c>
      <c r="DW261" s="587">
        <v>63771</v>
      </c>
      <c r="DX261" s="587">
        <v>-4552</v>
      </c>
      <c r="DY261" s="587">
        <v>0</v>
      </c>
      <c r="DZ261" s="587"/>
      <c r="EA261" s="587"/>
      <c r="EB261" s="587"/>
      <c r="EC261" s="587"/>
      <c r="ED261" s="587"/>
      <c r="EE261" s="587"/>
      <c r="EF261" s="587"/>
      <c r="EG261" s="587"/>
      <c r="EH261" s="587"/>
      <c r="EI261" s="587"/>
    </row>
    <row r="262" spans="1:139">
      <c r="A262" s="583" t="s">
        <v>2334</v>
      </c>
      <c r="B262" s="586">
        <v>8443</v>
      </c>
      <c r="C262" s="586">
        <v>0</v>
      </c>
      <c r="D262" s="586">
        <v>0</v>
      </c>
      <c r="E262" s="586">
        <v>0</v>
      </c>
      <c r="F262" s="586">
        <v>0</v>
      </c>
      <c r="G262" s="586">
        <v>0</v>
      </c>
      <c r="H262" s="586">
        <v>0</v>
      </c>
      <c r="I262" s="586">
        <v>0</v>
      </c>
      <c r="J262" s="586">
        <v>0</v>
      </c>
      <c r="K262" s="586">
        <v>0</v>
      </c>
      <c r="L262" s="586">
        <v>0</v>
      </c>
      <c r="M262" s="586">
        <v>0</v>
      </c>
      <c r="N262" s="586">
        <v>33622</v>
      </c>
      <c r="O262" s="586">
        <v>0</v>
      </c>
      <c r="P262" s="586">
        <v>0</v>
      </c>
      <c r="Q262" s="586">
        <v>415</v>
      </c>
      <c r="R262" s="586">
        <v>0</v>
      </c>
      <c r="S262" s="586">
        <v>0</v>
      </c>
      <c r="T262" s="586">
        <v>0</v>
      </c>
      <c r="U262" s="586">
        <v>0</v>
      </c>
      <c r="V262" s="586">
        <v>0</v>
      </c>
      <c r="W262" s="586">
        <v>0</v>
      </c>
      <c r="X262" s="586">
        <v>0</v>
      </c>
      <c r="Y262" s="586">
        <v>0</v>
      </c>
      <c r="Z262" s="586">
        <v>0</v>
      </c>
      <c r="AA262" s="586">
        <v>0</v>
      </c>
      <c r="AB262" s="586">
        <v>0</v>
      </c>
      <c r="AC262" s="586">
        <v>0</v>
      </c>
      <c r="AD262" s="586">
        <v>0</v>
      </c>
      <c r="AE262" s="586">
        <v>0</v>
      </c>
      <c r="AF262" s="586">
        <v>0</v>
      </c>
      <c r="AG262" s="586">
        <v>0</v>
      </c>
      <c r="AH262" s="586">
        <v>0</v>
      </c>
      <c r="AI262" s="586">
        <v>1635</v>
      </c>
      <c r="AJ262" s="586">
        <v>2787</v>
      </c>
      <c r="AK262" s="586">
        <v>0</v>
      </c>
      <c r="AL262" s="586">
        <v>0</v>
      </c>
      <c r="AM262" s="586">
        <v>0</v>
      </c>
      <c r="AN262" s="586">
        <v>0</v>
      </c>
      <c r="AO262" s="586">
        <v>56585</v>
      </c>
      <c r="AP262" s="586">
        <v>0</v>
      </c>
      <c r="AQ262" s="586">
        <v>0</v>
      </c>
      <c r="AR262" s="586">
        <v>1017</v>
      </c>
      <c r="AS262" s="586">
        <v>0</v>
      </c>
      <c r="AT262" s="586">
        <v>0</v>
      </c>
      <c r="AU262" s="586">
        <v>360</v>
      </c>
      <c r="AV262" s="586">
        <v>0</v>
      </c>
      <c r="AW262" s="586">
        <v>0</v>
      </c>
      <c r="AX262" s="586">
        <v>1485</v>
      </c>
      <c r="AY262" s="586">
        <v>0</v>
      </c>
      <c r="AZ262" s="586">
        <v>0</v>
      </c>
      <c r="BA262" s="586">
        <v>0</v>
      </c>
      <c r="BB262" s="586">
        <v>0</v>
      </c>
      <c r="BC262" s="586">
        <v>0</v>
      </c>
      <c r="BD262" s="586">
        <v>0</v>
      </c>
      <c r="BE262" s="586">
        <v>0</v>
      </c>
      <c r="BF262" s="586">
        <v>0</v>
      </c>
      <c r="BG262" s="586">
        <v>1711</v>
      </c>
      <c r="BH262" s="586">
        <v>0</v>
      </c>
      <c r="BI262" s="586">
        <v>0</v>
      </c>
      <c r="BJ262" s="586">
        <v>0</v>
      </c>
      <c r="BK262" s="586">
        <v>0</v>
      </c>
      <c r="BL262" s="586">
        <v>0</v>
      </c>
      <c r="BM262" s="586">
        <v>0</v>
      </c>
      <c r="BN262" s="586">
        <v>0</v>
      </c>
      <c r="BO262" s="586">
        <v>0</v>
      </c>
      <c r="BP262" s="586">
        <v>2000</v>
      </c>
      <c r="BQ262" s="586">
        <v>0</v>
      </c>
      <c r="BR262" s="586">
        <v>0</v>
      </c>
      <c r="BS262" s="586">
        <v>0</v>
      </c>
      <c r="BT262" s="586">
        <v>0</v>
      </c>
      <c r="BU262" s="586">
        <v>0</v>
      </c>
      <c r="BV262" s="586">
        <v>0</v>
      </c>
      <c r="BW262" s="586">
        <v>0</v>
      </c>
      <c r="BX262" s="586">
        <v>0</v>
      </c>
      <c r="BY262" s="586">
        <v>0</v>
      </c>
      <c r="BZ262" s="586">
        <v>0</v>
      </c>
      <c r="CA262" s="586">
        <v>0</v>
      </c>
      <c r="CB262" s="586">
        <v>0</v>
      </c>
      <c r="CC262" s="586">
        <v>0</v>
      </c>
      <c r="CD262" s="586">
        <v>0</v>
      </c>
      <c r="CE262" s="586">
        <v>1775</v>
      </c>
      <c r="CF262" s="586">
        <v>0</v>
      </c>
      <c r="CG262" s="586">
        <v>0</v>
      </c>
      <c r="CH262" s="586">
        <v>0</v>
      </c>
      <c r="CI262" s="586">
        <v>0</v>
      </c>
      <c r="CJ262" s="586">
        <v>0</v>
      </c>
      <c r="CK262" s="586">
        <v>0</v>
      </c>
      <c r="CL262" s="586">
        <v>0</v>
      </c>
      <c r="CM262" s="586">
        <v>0</v>
      </c>
      <c r="CN262" s="586">
        <v>0</v>
      </c>
      <c r="CO262" s="586">
        <v>0</v>
      </c>
      <c r="CP262" s="586">
        <v>0</v>
      </c>
      <c r="CQ262" s="586">
        <v>0</v>
      </c>
      <c r="CR262" s="586">
        <v>0</v>
      </c>
      <c r="CS262" s="586">
        <v>0</v>
      </c>
      <c r="CT262" s="586">
        <v>0</v>
      </c>
      <c r="CU262" s="586">
        <v>0</v>
      </c>
      <c r="CV262" s="586">
        <v>0</v>
      </c>
      <c r="CW262" s="586">
        <v>37619</v>
      </c>
      <c r="CX262" s="586">
        <v>0</v>
      </c>
      <c r="CY262" s="586">
        <v>0</v>
      </c>
      <c r="CZ262" s="586">
        <v>86</v>
      </c>
      <c r="DA262" s="586">
        <v>0</v>
      </c>
      <c r="DB262" s="586">
        <v>0</v>
      </c>
      <c r="DC262" s="586">
        <v>0</v>
      </c>
      <c r="DD262" s="586">
        <v>0</v>
      </c>
      <c r="DE262" s="586">
        <v>0</v>
      </c>
      <c r="DF262" s="586">
        <v>0</v>
      </c>
      <c r="DG262" s="586">
        <v>0</v>
      </c>
      <c r="DH262" s="586">
        <v>0</v>
      </c>
      <c r="DI262" s="586">
        <v>7692</v>
      </c>
      <c r="DJ262" s="586">
        <v>0</v>
      </c>
      <c r="DK262" s="586">
        <v>0</v>
      </c>
      <c r="DL262" s="586">
        <v>0</v>
      </c>
      <c r="DM262" s="586">
        <v>0</v>
      </c>
      <c r="DN262" s="586">
        <v>0</v>
      </c>
      <c r="DO262" s="586">
        <v>0</v>
      </c>
      <c r="DP262" s="586">
        <v>0</v>
      </c>
      <c r="DQ262" s="586">
        <v>0</v>
      </c>
      <c r="DR262" s="587">
        <v>41918</v>
      </c>
      <c r="DS262" s="587">
        <v>25969</v>
      </c>
      <c r="DT262" s="587">
        <v>18868</v>
      </c>
      <c r="DU262" s="587">
        <v>70477</v>
      </c>
      <c r="DV262" s="587">
        <v>50673</v>
      </c>
      <c r="DW262" s="587">
        <v>73718</v>
      </c>
      <c r="DX262" s="587">
        <v>8542</v>
      </c>
      <c r="DY262" s="587">
        <v>0</v>
      </c>
      <c r="DZ262" s="587"/>
      <c r="EA262" s="587"/>
      <c r="EB262" s="587"/>
      <c r="EC262" s="587"/>
      <c r="ED262" s="587"/>
      <c r="EE262" s="587"/>
      <c r="EF262" s="587"/>
      <c r="EG262" s="587"/>
      <c r="EH262" s="587"/>
      <c r="EI262" s="587"/>
    </row>
    <row r="263" spans="1:139">
      <c r="A263" s="583" t="s">
        <v>1965</v>
      </c>
      <c r="B263" s="586">
        <v>9769</v>
      </c>
      <c r="C263" s="586">
        <v>0</v>
      </c>
      <c r="D263" s="586">
        <v>500</v>
      </c>
      <c r="E263" s="586">
        <v>0</v>
      </c>
      <c r="F263" s="586">
        <v>0</v>
      </c>
      <c r="G263" s="586">
        <v>0</v>
      </c>
      <c r="H263" s="586">
        <v>6128</v>
      </c>
      <c r="I263" s="586">
        <v>0</v>
      </c>
      <c r="J263" s="586">
        <v>0</v>
      </c>
      <c r="K263" s="586">
        <v>0</v>
      </c>
      <c r="L263" s="586">
        <v>0</v>
      </c>
      <c r="M263" s="586">
        <v>0</v>
      </c>
      <c r="N263" s="586">
        <v>11001</v>
      </c>
      <c r="O263" s="586">
        <v>0</v>
      </c>
      <c r="P263" s="586">
        <v>0</v>
      </c>
      <c r="Q263" s="586">
        <v>0</v>
      </c>
      <c r="R263" s="586">
        <v>0</v>
      </c>
      <c r="S263" s="586">
        <v>0</v>
      </c>
      <c r="T263" s="586">
        <v>0</v>
      </c>
      <c r="U263" s="586">
        <v>0</v>
      </c>
      <c r="V263" s="586">
        <v>0</v>
      </c>
      <c r="W263" s="586">
        <v>0</v>
      </c>
      <c r="X263" s="586">
        <v>0</v>
      </c>
      <c r="Y263" s="586">
        <v>0</v>
      </c>
      <c r="Z263" s="586">
        <v>0</v>
      </c>
      <c r="AA263" s="586">
        <v>0</v>
      </c>
      <c r="AB263" s="586">
        <v>0</v>
      </c>
      <c r="AC263" s="586">
        <v>0</v>
      </c>
      <c r="AD263" s="586">
        <v>0</v>
      </c>
      <c r="AE263" s="586">
        <v>0</v>
      </c>
      <c r="AF263" s="586">
        <v>0</v>
      </c>
      <c r="AG263" s="586">
        <v>0</v>
      </c>
      <c r="AH263" s="586">
        <v>0</v>
      </c>
      <c r="AI263" s="586">
        <v>800</v>
      </c>
      <c r="AJ263" s="586">
        <v>0</v>
      </c>
      <c r="AK263" s="586">
        <v>0</v>
      </c>
      <c r="AL263" s="586">
        <v>0</v>
      </c>
      <c r="AM263" s="586">
        <v>0</v>
      </c>
      <c r="AN263" s="586">
        <v>0</v>
      </c>
      <c r="AO263" s="586">
        <v>29452</v>
      </c>
      <c r="AP263" s="586">
        <v>3683</v>
      </c>
      <c r="AQ263" s="586">
        <v>9804</v>
      </c>
      <c r="AR263" s="586">
        <v>314</v>
      </c>
      <c r="AS263" s="586">
        <v>0</v>
      </c>
      <c r="AT263" s="586">
        <v>0</v>
      </c>
      <c r="AU263" s="586">
        <v>1365</v>
      </c>
      <c r="AV263" s="586">
        <v>0</v>
      </c>
      <c r="AW263" s="586">
        <v>0</v>
      </c>
      <c r="AX263" s="586">
        <v>0</v>
      </c>
      <c r="AY263" s="586">
        <v>0</v>
      </c>
      <c r="AZ263" s="586">
        <v>0</v>
      </c>
      <c r="BA263" s="586">
        <v>0</v>
      </c>
      <c r="BB263" s="586">
        <v>0</v>
      </c>
      <c r="BC263" s="586">
        <v>0</v>
      </c>
      <c r="BD263" s="586">
        <v>127</v>
      </c>
      <c r="BE263" s="586">
        <v>0</v>
      </c>
      <c r="BF263" s="586">
        <v>0</v>
      </c>
      <c r="BG263" s="586">
        <v>0</v>
      </c>
      <c r="BH263" s="586">
        <v>0</v>
      </c>
      <c r="BI263" s="586">
        <v>0</v>
      </c>
      <c r="BJ263" s="586">
        <v>0</v>
      </c>
      <c r="BK263" s="586">
        <v>0</v>
      </c>
      <c r="BL263" s="586">
        <v>0</v>
      </c>
      <c r="BM263" s="586">
        <v>0</v>
      </c>
      <c r="BN263" s="586">
        <v>0</v>
      </c>
      <c r="BO263" s="586">
        <v>0</v>
      </c>
      <c r="BP263" s="586">
        <v>1000</v>
      </c>
      <c r="BQ263" s="586">
        <v>0</v>
      </c>
      <c r="BR263" s="586">
        <v>0</v>
      </c>
      <c r="BS263" s="586">
        <v>0</v>
      </c>
      <c r="BT263" s="586">
        <v>0</v>
      </c>
      <c r="BU263" s="586">
        <v>0</v>
      </c>
      <c r="BV263" s="586">
        <v>0</v>
      </c>
      <c r="BW263" s="586">
        <v>0</v>
      </c>
      <c r="BX263" s="586">
        <v>0</v>
      </c>
      <c r="BY263" s="586">
        <v>0</v>
      </c>
      <c r="BZ263" s="586">
        <v>0</v>
      </c>
      <c r="CA263" s="586">
        <v>0</v>
      </c>
      <c r="CB263" s="586">
        <v>0</v>
      </c>
      <c r="CC263" s="586">
        <v>0</v>
      </c>
      <c r="CD263" s="586">
        <v>0</v>
      </c>
      <c r="CE263" s="586">
        <v>433</v>
      </c>
      <c r="CF263" s="586">
        <v>0</v>
      </c>
      <c r="CG263" s="586">
        <v>0</v>
      </c>
      <c r="CH263" s="586">
        <v>0</v>
      </c>
      <c r="CI263" s="586">
        <v>0</v>
      </c>
      <c r="CJ263" s="586">
        <v>0</v>
      </c>
      <c r="CK263" s="586">
        <v>0</v>
      </c>
      <c r="CL263" s="586">
        <v>0</v>
      </c>
      <c r="CM263" s="586">
        <v>0</v>
      </c>
      <c r="CN263" s="586">
        <v>0</v>
      </c>
      <c r="CO263" s="586">
        <v>0</v>
      </c>
      <c r="CP263" s="586">
        <v>0</v>
      </c>
      <c r="CQ263" s="586">
        <v>0</v>
      </c>
      <c r="CR263" s="586">
        <v>0</v>
      </c>
      <c r="CS263" s="586">
        <v>0</v>
      </c>
      <c r="CT263" s="586">
        <v>0</v>
      </c>
      <c r="CU263" s="586">
        <v>0</v>
      </c>
      <c r="CV263" s="586">
        <v>0</v>
      </c>
      <c r="CW263" s="586">
        <v>58222</v>
      </c>
      <c r="CX263" s="586">
        <v>0</v>
      </c>
      <c r="CY263" s="586">
        <v>3000</v>
      </c>
      <c r="CZ263" s="586">
        <v>0</v>
      </c>
      <c r="DA263" s="586">
        <v>0</v>
      </c>
      <c r="DB263" s="586">
        <v>0</v>
      </c>
      <c r="DC263" s="586">
        <v>0</v>
      </c>
      <c r="DD263" s="586">
        <v>0</v>
      </c>
      <c r="DE263" s="586">
        <v>0</v>
      </c>
      <c r="DF263" s="586">
        <v>0</v>
      </c>
      <c r="DG263" s="586">
        <v>0</v>
      </c>
      <c r="DH263" s="586">
        <v>0</v>
      </c>
      <c r="DI263" s="586">
        <v>0</v>
      </c>
      <c r="DJ263" s="586">
        <v>0</v>
      </c>
      <c r="DK263" s="586">
        <v>0</v>
      </c>
      <c r="DL263" s="586">
        <v>0</v>
      </c>
      <c r="DM263" s="586">
        <v>0</v>
      </c>
      <c r="DN263" s="586">
        <v>0</v>
      </c>
      <c r="DO263" s="586">
        <v>0</v>
      </c>
      <c r="DP263" s="586">
        <v>0</v>
      </c>
      <c r="DQ263" s="586">
        <v>0</v>
      </c>
      <c r="DR263" s="587">
        <v>69079</v>
      </c>
      <c r="DS263" s="587">
        <v>590</v>
      </c>
      <c r="DT263" s="587">
        <v>41437</v>
      </c>
      <c r="DU263" s="587">
        <v>11188</v>
      </c>
      <c r="DV263" s="587">
        <v>2837</v>
      </c>
      <c r="DW263" s="587">
        <v>22219</v>
      </c>
      <c r="DX263" s="587">
        <v>-2930</v>
      </c>
      <c r="DY263" s="587">
        <v>0</v>
      </c>
      <c r="DZ263" s="587"/>
      <c r="EA263" s="587"/>
      <c r="EB263" s="587"/>
      <c r="EC263" s="587"/>
      <c r="ED263" s="587"/>
      <c r="EE263" s="587"/>
      <c r="EF263" s="587"/>
      <c r="EG263" s="587"/>
      <c r="EH263" s="587"/>
      <c r="EI263" s="587"/>
    </row>
    <row r="264" spans="1:139">
      <c r="A264" s="583" t="s">
        <v>2813</v>
      </c>
      <c r="B264" s="586">
        <v>1561</v>
      </c>
      <c r="C264" s="586">
        <v>0</v>
      </c>
      <c r="D264" s="586">
        <v>0</v>
      </c>
      <c r="E264" s="586">
        <v>0</v>
      </c>
      <c r="F264" s="586">
        <v>0</v>
      </c>
      <c r="G264" s="586">
        <v>0</v>
      </c>
      <c r="H264" s="586">
        <v>2217</v>
      </c>
      <c r="I264" s="586">
        <v>0</v>
      </c>
      <c r="J264" s="586">
        <v>0</v>
      </c>
      <c r="K264" s="586">
        <v>103</v>
      </c>
      <c r="L264" s="586">
        <v>0</v>
      </c>
      <c r="M264" s="586">
        <v>0</v>
      </c>
      <c r="N264" s="586">
        <v>16766</v>
      </c>
      <c r="O264" s="586">
        <v>0</v>
      </c>
      <c r="P264" s="586">
        <v>0</v>
      </c>
      <c r="Q264" s="586">
        <v>26</v>
      </c>
      <c r="R264" s="586">
        <v>0</v>
      </c>
      <c r="S264" s="586">
        <v>0</v>
      </c>
      <c r="T264" s="586">
        <v>0</v>
      </c>
      <c r="U264" s="586">
        <v>0</v>
      </c>
      <c r="V264" s="586">
        <v>0</v>
      </c>
      <c r="W264" s="586">
        <v>0</v>
      </c>
      <c r="X264" s="586">
        <v>0</v>
      </c>
      <c r="Y264" s="586">
        <v>0</v>
      </c>
      <c r="Z264" s="586">
        <v>0</v>
      </c>
      <c r="AA264" s="586">
        <v>0</v>
      </c>
      <c r="AB264" s="586">
        <v>0</v>
      </c>
      <c r="AC264" s="586">
        <v>0</v>
      </c>
      <c r="AD264" s="586">
        <v>0</v>
      </c>
      <c r="AE264" s="586">
        <v>0</v>
      </c>
      <c r="AF264" s="586">
        <v>0</v>
      </c>
      <c r="AG264" s="586">
        <v>0</v>
      </c>
      <c r="AH264" s="586">
        <v>0</v>
      </c>
      <c r="AI264" s="586">
        <v>0</v>
      </c>
      <c r="AJ264" s="586">
        <v>0</v>
      </c>
      <c r="AK264" s="586">
        <v>0</v>
      </c>
      <c r="AL264" s="586">
        <v>0</v>
      </c>
      <c r="AM264" s="586">
        <v>0</v>
      </c>
      <c r="AN264" s="586">
        <v>0</v>
      </c>
      <c r="AO264" s="586">
        <v>126230</v>
      </c>
      <c r="AP264" s="586">
        <v>4131</v>
      </c>
      <c r="AQ264" s="586">
        <v>10800</v>
      </c>
      <c r="AR264" s="586">
        <v>99</v>
      </c>
      <c r="AS264" s="586">
        <v>0</v>
      </c>
      <c r="AT264" s="586">
        <v>0</v>
      </c>
      <c r="AU264" s="586">
        <v>2950</v>
      </c>
      <c r="AV264" s="586">
        <v>0</v>
      </c>
      <c r="AW264" s="586">
        <v>0</v>
      </c>
      <c r="AX264" s="586">
        <v>409</v>
      </c>
      <c r="AY264" s="586">
        <v>0</v>
      </c>
      <c r="AZ264" s="586">
        <v>0</v>
      </c>
      <c r="BA264" s="586">
        <v>0</v>
      </c>
      <c r="BB264" s="586">
        <v>0</v>
      </c>
      <c r="BC264" s="586">
        <v>0</v>
      </c>
      <c r="BD264" s="586">
        <v>0</v>
      </c>
      <c r="BE264" s="586">
        <v>0</v>
      </c>
      <c r="BF264" s="586">
        <v>0</v>
      </c>
      <c r="BG264" s="586">
        <v>0</v>
      </c>
      <c r="BH264" s="586">
        <v>0</v>
      </c>
      <c r="BI264" s="586">
        <v>0</v>
      </c>
      <c r="BJ264" s="586">
        <v>0</v>
      </c>
      <c r="BK264" s="586">
        <v>0</v>
      </c>
      <c r="BL264" s="586">
        <v>0</v>
      </c>
      <c r="BM264" s="586">
        <v>0</v>
      </c>
      <c r="BN264" s="586">
        <v>0</v>
      </c>
      <c r="BO264" s="586">
        <v>0</v>
      </c>
      <c r="BP264" s="586">
        <v>77</v>
      </c>
      <c r="BQ264" s="586">
        <v>0</v>
      </c>
      <c r="BR264" s="586">
        <v>0</v>
      </c>
      <c r="BS264" s="586">
        <v>0</v>
      </c>
      <c r="BT264" s="586">
        <v>0</v>
      </c>
      <c r="BU264" s="586">
        <v>0</v>
      </c>
      <c r="BV264" s="586">
        <v>0</v>
      </c>
      <c r="BW264" s="586">
        <v>4554</v>
      </c>
      <c r="BX264" s="586">
        <v>0</v>
      </c>
      <c r="BY264" s="586">
        <v>0</v>
      </c>
      <c r="BZ264" s="586">
        <v>0</v>
      </c>
      <c r="CA264" s="586">
        <v>0</v>
      </c>
      <c r="CB264" s="586">
        <v>0</v>
      </c>
      <c r="CC264" s="586">
        <v>0</v>
      </c>
      <c r="CD264" s="586">
        <v>0</v>
      </c>
      <c r="CE264" s="586">
        <v>0</v>
      </c>
      <c r="CF264" s="586">
        <v>0</v>
      </c>
      <c r="CG264" s="586">
        <v>0</v>
      </c>
      <c r="CH264" s="586">
        <v>727</v>
      </c>
      <c r="CI264" s="586">
        <v>0</v>
      </c>
      <c r="CJ264" s="586">
        <v>0</v>
      </c>
      <c r="CK264" s="586">
        <v>0</v>
      </c>
      <c r="CL264" s="586">
        <v>0</v>
      </c>
      <c r="CM264" s="586">
        <v>0</v>
      </c>
      <c r="CN264" s="586">
        <v>0</v>
      </c>
      <c r="CO264" s="586">
        <v>0</v>
      </c>
      <c r="CP264" s="586">
        <v>0</v>
      </c>
      <c r="CQ264" s="586">
        <v>0</v>
      </c>
      <c r="CR264" s="586">
        <v>0</v>
      </c>
      <c r="CS264" s="586">
        <v>0</v>
      </c>
      <c r="CT264" s="586">
        <v>0</v>
      </c>
      <c r="CU264" s="586">
        <v>0</v>
      </c>
      <c r="CV264" s="586">
        <v>0</v>
      </c>
      <c r="CW264" s="586">
        <v>37635</v>
      </c>
      <c r="CX264" s="586">
        <v>84</v>
      </c>
      <c r="CY264" s="586">
        <v>0</v>
      </c>
      <c r="CZ264" s="586">
        <v>0</v>
      </c>
      <c r="DA264" s="586">
        <v>0</v>
      </c>
      <c r="DB264" s="586">
        <v>0</v>
      </c>
      <c r="DC264" s="586">
        <v>0</v>
      </c>
      <c r="DD264" s="586">
        <v>0</v>
      </c>
      <c r="DE264" s="586">
        <v>0</v>
      </c>
      <c r="DF264" s="586">
        <v>0</v>
      </c>
      <c r="DG264" s="586">
        <v>0</v>
      </c>
      <c r="DH264" s="586">
        <v>0</v>
      </c>
      <c r="DI264" s="586">
        <v>3964</v>
      </c>
      <c r="DJ264" s="586">
        <v>0</v>
      </c>
      <c r="DK264" s="586">
        <v>2875</v>
      </c>
      <c r="DL264" s="586">
        <v>0</v>
      </c>
      <c r="DM264" s="586">
        <v>0</v>
      </c>
      <c r="DN264" s="586">
        <v>0</v>
      </c>
      <c r="DO264" s="586">
        <v>0</v>
      </c>
      <c r="DP264" s="586">
        <v>0</v>
      </c>
      <c r="DQ264" s="586">
        <v>0</v>
      </c>
      <c r="DR264" s="587">
        <v>68239</v>
      </c>
      <c r="DS264" s="587">
        <v>30201</v>
      </c>
      <c r="DT264" s="587">
        <v>52142</v>
      </c>
      <c r="DU264" s="587">
        <v>50951</v>
      </c>
      <c r="DV264" s="587">
        <v>12680</v>
      </c>
      <c r="DW264" s="587">
        <v>-18369</v>
      </c>
      <c r="DX264" s="587">
        <v>-19795</v>
      </c>
      <c r="DY264" s="587">
        <v>-17000</v>
      </c>
      <c r="DZ264" s="587"/>
      <c r="EA264" s="587"/>
      <c r="EB264" s="587"/>
      <c r="EC264" s="587"/>
      <c r="ED264" s="587"/>
      <c r="EE264" s="587"/>
      <c r="EF264" s="587"/>
      <c r="EG264" s="587"/>
      <c r="EH264" s="587"/>
      <c r="EI264" s="587"/>
    </row>
    <row r="265" spans="1:139">
      <c r="A265" s="583" t="s">
        <v>2140</v>
      </c>
      <c r="B265" s="586">
        <v>0</v>
      </c>
      <c r="C265" s="586">
        <v>0</v>
      </c>
      <c r="D265" s="586">
        <v>0</v>
      </c>
      <c r="E265" s="586">
        <v>0</v>
      </c>
      <c r="F265" s="586">
        <v>0</v>
      </c>
      <c r="G265" s="586">
        <v>0</v>
      </c>
      <c r="H265" s="586">
        <v>0</v>
      </c>
      <c r="I265" s="586">
        <v>0</v>
      </c>
      <c r="J265" s="586">
        <v>0</v>
      </c>
      <c r="K265" s="586">
        <v>0</v>
      </c>
      <c r="L265" s="586">
        <v>0</v>
      </c>
      <c r="M265" s="586">
        <v>0</v>
      </c>
      <c r="N265" s="586">
        <v>34769.2978</v>
      </c>
      <c r="O265" s="586">
        <v>1701.31639</v>
      </c>
      <c r="P265" s="586">
        <v>0</v>
      </c>
      <c r="Q265" s="586">
        <v>4505.3</v>
      </c>
      <c r="R265" s="586">
        <v>0</v>
      </c>
      <c r="S265" s="586">
        <v>0</v>
      </c>
      <c r="T265" s="586">
        <v>0</v>
      </c>
      <c r="U265" s="586">
        <v>0</v>
      </c>
      <c r="V265" s="586">
        <v>0</v>
      </c>
      <c r="W265" s="586">
        <v>0</v>
      </c>
      <c r="X265" s="586">
        <v>0</v>
      </c>
      <c r="Y265" s="586">
        <v>0</v>
      </c>
      <c r="Z265" s="586">
        <v>0</v>
      </c>
      <c r="AA265" s="586">
        <v>0</v>
      </c>
      <c r="AB265" s="586">
        <v>0</v>
      </c>
      <c r="AC265" s="586">
        <v>1099</v>
      </c>
      <c r="AD265" s="586">
        <v>0</v>
      </c>
      <c r="AE265" s="586">
        <v>0</v>
      </c>
      <c r="AF265" s="586">
        <v>359.99961999999999</v>
      </c>
      <c r="AG265" s="586">
        <v>0</v>
      </c>
      <c r="AH265" s="586">
        <v>0</v>
      </c>
      <c r="AI265" s="586">
        <v>0</v>
      </c>
      <c r="AJ265" s="586">
        <v>0</v>
      </c>
      <c r="AK265" s="586">
        <v>0</v>
      </c>
      <c r="AL265" s="586">
        <v>0</v>
      </c>
      <c r="AM265" s="586">
        <v>0</v>
      </c>
      <c r="AN265" s="586">
        <v>0</v>
      </c>
      <c r="AO265" s="586">
        <v>52304.968999999997</v>
      </c>
      <c r="AP265" s="586">
        <v>0</v>
      </c>
      <c r="AQ265" s="586">
        <v>0</v>
      </c>
      <c r="AR265" s="586">
        <v>51112.502999999997</v>
      </c>
      <c r="AS265" s="586">
        <v>73821</v>
      </c>
      <c r="AT265" s="586">
        <v>0</v>
      </c>
      <c r="AU265" s="586">
        <v>944.25</v>
      </c>
      <c r="AV265" s="586">
        <v>0</v>
      </c>
      <c r="AW265" s="586">
        <v>0</v>
      </c>
      <c r="AX265" s="586">
        <v>389.59800000000001</v>
      </c>
      <c r="AY265" s="586">
        <v>0</v>
      </c>
      <c r="AZ265" s="586">
        <v>0</v>
      </c>
      <c r="BA265" s="586">
        <v>0</v>
      </c>
      <c r="BB265" s="586">
        <v>0</v>
      </c>
      <c r="BC265" s="586">
        <v>0</v>
      </c>
      <c r="BD265" s="586">
        <v>776</v>
      </c>
      <c r="BE265" s="586">
        <v>0</v>
      </c>
      <c r="BF265" s="586">
        <v>0</v>
      </c>
      <c r="BG265" s="586">
        <v>0</v>
      </c>
      <c r="BH265" s="586">
        <v>0</v>
      </c>
      <c r="BI265" s="586">
        <v>0</v>
      </c>
      <c r="BJ265" s="586">
        <v>0</v>
      </c>
      <c r="BK265" s="586">
        <v>0</v>
      </c>
      <c r="BL265" s="586">
        <v>0</v>
      </c>
      <c r="BM265" s="586">
        <v>0</v>
      </c>
      <c r="BN265" s="586">
        <v>0</v>
      </c>
      <c r="BO265" s="586">
        <v>0</v>
      </c>
      <c r="BP265" s="586">
        <v>0</v>
      </c>
      <c r="BQ265" s="586">
        <v>0</v>
      </c>
      <c r="BR265" s="586">
        <v>0</v>
      </c>
      <c r="BS265" s="586">
        <v>0</v>
      </c>
      <c r="BT265" s="586">
        <v>0</v>
      </c>
      <c r="BU265" s="586">
        <v>0</v>
      </c>
      <c r="BV265" s="586">
        <v>60</v>
      </c>
      <c r="BW265" s="586">
        <v>0</v>
      </c>
      <c r="BX265" s="586">
        <v>0</v>
      </c>
      <c r="BY265" s="586">
        <v>0</v>
      </c>
      <c r="BZ265" s="586">
        <v>0</v>
      </c>
      <c r="CA265" s="586">
        <v>0</v>
      </c>
      <c r="CB265" s="586">
        <v>0</v>
      </c>
      <c r="CC265" s="586">
        <v>0</v>
      </c>
      <c r="CD265" s="586">
        <v>0</v>
      </c>
      <c r="CE265" s="586">
        <v>0</v>
      </c>
      <c r="CF265" s="586">
        <v>0</v>
      </c>
      <c r="CG265" s="586">
        <v>0</v>
      </c>
      <c r="CH265" s="586">
        <v>0</v>
      </c>
      <c r="CI265" s="586">
        <v>0</v>
      </c>
      <c r="CJ265" s="586">
        <v>0</v>
      </c>
      <c r="CK265" s="586">
        <v>0</v>
      </c>
      <c r="CL265" s="586">
        <v>0</v>
      </c>
      <c r="CM265" s="586">
        <v>0</v>
      </c>
      <c r="CN265" s="586">
        <v>0</v>
      </c>
      <c r="CO265" s="586">
        <v>0</v>
      </c>
      <c r="CP265" s="586">
        <v>0</v>
      </c>
      <c r="CQ265" s="586">
        <v>0</v>
      </c>
      <c r="CR265" s="586">
        <v>0</v>
      </c>
      <c r="CS265" s="586">
        <v>0</v>
      </c>
      <c r="CT265" s="586">
        <v>5667.4351500000002</v>
      </c>
      <c r="CU265" s="586">
        <v>0</v>
      </c>
      <c r="CV265" s="586">
        <v>0</v>
      </c>
      <c r="CW265" s="586">
        <v>379.50430999999998</v>
      </c>
      <c r="CX265" s="586">
        <v>0</v>
      </c>
      <c r="CY265" s="586">
        <v>0</v>
      </c>
      <c r="CZ265" s="586">
        <v>0</v>
      </c>
      <c r="DA265" s="586">
        <v>0</v>
      </c>
      <c r="DB265" s="586">
        <v>0</v>
      </c>
      <c r="DC265" s="586">
        <v>13759</v>
      </c>
      <c r="DD265" s="586">
        <v>0</v>
      </c>
      <c r="DE265" s="586">
        <v>0</v>
      </c>
      <c r="DF265" s="586">
        <v>0</v>
      </c>
      <c r="DG265" s="586">
        <v>0</v>
      </c>
      <c r="DH265" s="586">
        <v>0</v>
      </c>
      <c r="DI265" s="586">
        <v>299502.44743</v>
      </c>
      <c r="DJ265" s="586">
        <v>0</v>
      </c>
      <c r="DK265" s="586">
        <v>0</v>
      </c>
      <c r="DL265" s="586">
        <v>9348.982</v>
      </c>
      <c r="DM265" s="586">
        <v>0</v>
      </c>
      <c r="DN265" s="586">
        <v>0</v>
      </c>
      <c r="DO265" s="586">
        <v>0</v>
      </c>
      <c r="DP265" s="586">
        <v>0</v>
      </c>
      <c r="DQ265" s="586">
        <v>0</v>
      </c>
      <c r="DR265" s="587">
        <v>184439.94435000001</v>
      </c>
      <c r="DS265" s="587">
        <v>288920.24907999998</v>
      </c>
      <c r="DT265" s="587">
        <v>77140.409270000004</v>
      </c>
      <c r="DU265" s="587">
        <v>0</v>
      </c>
      <c r="DV265" s="587">
        <v>0</v>
      </c>
      <c r="DW265" s="587">
        <v>0</v>
      </c>
      <c r="DX265" s="587">
        <v>8600</v>
      </c>
      <c r="DY265" s="587">
        <v>83679</v>
      </c>
      <c r="DZ265" s="587"/>
      <c r="EA265" s="587"/>
      <c r="EB265" s="587"/>
      <c r="EC265" s="587"/>
      <c r="ED265" s="587"/>
      <c r="EE265" s="587"/>
      <c r="EF265" s="587"/>
      <c r="EG265" s="587"/>
      <c r="EH265" s="587"/>
      <c r="EI265" s="587"/>
    </row>
    <row r="266" spans="1:139">
      <c r="A266" s="583" t="s">
        <v>1958</v>
      </c>
      <c r="B266" s="586">
        <v>1358.0089499999999</v>
      </c>
      <c r="C266" s="586">
        <v>0</v>
      </c>
      <c r="D266" s="586">
        <v>0</v>
      </c>
      <c r="E266" s="586">
        <v>550</v>
      </c>
      <c r="F266" s="586">
        <v>0</v>
      </c>
      <c r="G266" s="586">
        <v>0</v>
      </c>
      <c r="H266" s="586">
        <v>8540</v>
      </c>
      <c r="I266" s="586">
        <v>0</v>
      </c>
      <c r="J266" s="586">
        <v>0</v>
      </c>
      <c r="K266" s="586">
        <v>0</v>
      </c>
      <c r="L266" s="586">
        <v>0</v>
      </c>
      <c r="M266" s="586">
        <v>0</v>
      </c>
      <c r="N266" s="586">
        <v>7487</v>
      </c>
      <c r="O266" s="586">
        <v>0</v>
      </c>
      <c r="P266" s="586">
        <v>0</v>
      </c>
      <c r="Q266" s="586">
        <v>0</v>
      </c>
      <c r="R266" s="586">
        <v>0</v>
      </c>
      <c r="S266" s="586">
        <v>0</v>
      </c>
      <c r="T266" s="586">
        <v>0</v>
      </c>
      <c r="U266" s="586">
        <v>0</v>
      </c>
      <c r="V266" s="586">
        <v>0</v>
      </c>
      <c r="W266" s="586">
        <v>0</v>
      </c>
      <c r="X266" s="586">
        <v>0</v>
      </c>
      <c r="Y266" s="586">
        <v>0</v>
      </c>
      <c r="Z266" s="586">
        <v>0</v>
      </c>
      <c r="AA266" s="586">
        <v>0</v>
      </c>
      <c r="AB266" s="586">
        <v>0</v>
      </c>
      <c r="AC266" s="586">
        <v>0</v>
      </c>
      <c r="AD266" s="586">
        <v>0</v>
      </c>
      <c r="AE266" s="586">
        <v>0</v>
      </c>
      <c r="AF266" s="586">
        <v>0</v>
      </c>
      <c r="AG266" s="586">
        <v>0</v>
      </c>
      <c r="AH266" s="586">
        <v>0</v>
      </c>
      <c r="AI266" s="586">
        <v>0</v>
      </c>
      <c r="AJ266" s="586">
        <v>0</v>
      </c>
      <c r="AK266" s="586">
        <v>0</v>
      </c>
      <c r="AL266" s="586">
        <v>0</v>
      </c>
      <c r="AM266" s="586">
        <v>0</v>
      </c>
      <c r="AN266" s="586">
        <v>0</v>
      </c>
      <c r="AO266" s="586">
        <v>137241.79962000001</v>
      </c>
      <c r="AP266" s="586">
        <v>0</v>
      </c>
      <c r="AQ266" s="586">
        <v>17000</v>
      </c>
      <c r="AR266" s="586">
        <v>493.75</v>
      </c>
      <c r="AS266" s="586">
        <v>0</v>
      </c>
      <c r="AT266" s="586">
        <v>0</v>
      </c>
      <c r="AU266" s="586">
        <v>263</v>
      </c>
      <c r="AV266" s="586">
        <v>0</v>
      </c>
      <c r="AW266" s="586">
        <v>0</v>
      </c>
      <c r="AX266" s="586">
        <v>0</v>
      </c>
      <c r="AY266" s="586">
        <v>0</v>
      </c>
      <c r="AZ266" s="586">
        <v>0</v>
      </c>
      <c r="BA266" s="586">
        <v>0</v>
      </c>
      <c r="BB266" s="586">
        <v>0</v>
      </c>
      <c r="BC266" s="586">
        <v>0</v>
      </c>
      <c r="BD266" s="586">
        <v>0</v>
      </c>
      <c r="BE266" s="586">
        <v>0</v>
      </c>
      <c r="BF266" s="586">
        <v>0</v>
      </c>
      <c r="BG266" s="586">
        <v>0</v>
      </c>
      <c r="BH266" s="586">
        <v>0</v>
      </c>
      <c r="BI266" s="586">
        <v>0</v>
      </c>
      <c r="BJ266" s="586">
        <v>0</v>
      </c>
      <c r="BK266" s="586">
        <v>0</v>
      </c>
      <c r="BL266" s="586">
        <v>0</v>
      </c>
      <c r="BM266" s="586">
        <v>1080</v>
      </c>
      <c r="BN266" s="586">
        <v>0</v>
      </c>
      <c r="BO266" s="586">
        <v>0</v>
      </c>
      <c r="BP266" s="586">
        <v>0</v>
      </c>
      <c r="BQ266" s="586">
        <v>0</v>
      </c>
      <c r="BR266" s="586">
        <v>0</v>
      </c>
      <c r="BS266" s="586">
        <v>0</v>
      </c>
      <c r="BT266" s="586">
        <v>0</v>
      </c>
      <c r="BU266" s="586">
        <v>0</v>
      </c>
      <c r="BV266" s="586">
        <v>0</v>
      </c>
      <c r="BW266" s="586">
        <v>0</v>
      </c>
      <c r="BX266" s="586">
        <v>0</v>
      </c>
      <c r="BY266" s="586">
        <v>0</v>
      </c>
      <c r="BZ266" s="586">
        <v>0</v>
      </c>
      <c r="CA266" s="586">
        <v>0</v>
      </c>
      <c r="CB266" s="586">
        <v>0</v>
      </c>
      <c r="CC266" s="586">
        <v>0</v>
      </c>
      <c r="CD266" s="586">
        <v>0</v>
      </c>
      <c r="CE266" s="586">
        <v>0</v>
      </c>
      <c r="CF266" s="586">
        <v>0</v>
      </c>
      <c r="CG266" s="586">
        <v>0</v>
      </c>
      <c r="CH266" s="586">
        <v>0</v>
      </c>
      <c r="CI266" s="586">
        <v>0</v>
      </c>
      <c r="CJ266" s="586">
        <v>0</v>
      </c>
      <c r="CK266" s="586">
        <v>0</v>
      </c>
      <c r="CL266" s="586">
        <v>0</v>
      </c>
      <c r="CM266" s="586">
        <v>0</v>
      </c>
      <c r="CN266" s="586">
        <v>0</v>
      </c>
      <c r="CO266" s="586">
        <v>0</v>
      </c>
      <c r="CP266" s="586">
        <v>0</v>
      </c>
      <c r="CQ266" s="586">
        <v>0</v>
      </c>
      <c r="CR266" s="586">
        <v>0</v>
      </c>
      <c r="CS266" s="586">
        <v>0</v>
      </c>
      <c r="CT266" s="586">
        <v>0</v>
      </c>
      <c r="CU266" s="586">
        <v>0</v>
      </c>
      <c r="CV266" s="586">
        <v>0</v>
      </c>
      <c r="CW266" s="586">
        <v>1236</v>
      </c>
      <c r="CX266" s="586">
        <v>0</v>
      </c>
      <c r="CY266" s="586">
        <v>0</v>
      </c>
      <c r="CZ266" s="586">
        <v>0</v>
      </c>
      <c r="DA266" s="586">
        <v>0</v>
      </c>
      <c r="DB266" s="586">
        <v>0</v>
      </c>
      <c r="DC266" s="586">
        <v>0</v>
      </c>
      <c r="DD266" s="586">
        <v>0</v>
      </c>
      <c r="DE266" s="586">
        <v>0</v>
      </c>
      <c r="DF266" s="586">
        <v>0</v>
      </c>
      <c r="DG266" s="586">
        <v>0</v>
      </c>
      <c r="DH266" s="586">
        <v>0</v>
      </c>
      <c r="DI266" s="586">
        <v>2870</v>
      </c>
      <c r="DJ266" s="586">
        <v>1393</v>
      </c>
      <c r="DK266" s="586">
        <v>0</v>
      </c>
      <c r="DL266" s="586">
        <v>10031.22293</v>
      </c>
      <c r="DM266" s="586">
        <v>0</v>
      </c>
      <c r="DN266" s="586">
        <v>0</v>
      </c>
      <c r="DO266" s="586">
        <v>0</v>
      </c>
      <c r="DP266" s="586">
        <v>0</v>
      </c>
      <c r="DQ266" s="586">
        <v>0</v>
      </c>
      <c r="DR266" s="587">
        <v>18958.44569</v>
      </c>
      <c r="DS266" s="587">
        <v>232</v>
      </c>
      <c r="DT266" s="587">
        <v>30341</v>
      </c>
      <c r="DU266" s="587">
        <v>123012.33581</v>
      </c>
      <c r="DV266" s="587">
        <v>21338.33581</v>
      </c>
      <c r="DW266" s="587">
        <v>125100</v>
      </c>
      <c r="DX266" s="587">
        <v>-4887</v>
      </c>
      <c r="DY266" s="587">
        <v>0</v>
      </c>
      <c r="DZ266" s="587"/>
      <c r="EA266" s="587"/>
      <c r="EB266" s="587"/>
      <c r="EC266" s="587"/>
      <c r="ED266" s="587"/>
      <c r="EE266" s="587"/>
      <c r="EF266" s="587"/>
      <c r="EG266" s="587"/>
      <c r="EH266" s="587"/>
      <c r="EI266" s="587"/>
    </row>
    <row r="267" spans="1:139">
      <c r="A267" s="583" t="s">
        <v>1962</v>
      </c>
      <c r="B267" s="586">
        <v>2522.1407399999998</v>
      </c>
      <c r="C267" s="586">
        <v>0</v>
      </c>
      <c r="D267" s="586">
        <v>0</v>
      </c>
      <c r="E267" s="586">
        <v>1021</v>
      </c>
      <c r="F267" s="586">
        <v>0</v>
      </c>
      <c r="G267" s="586">
        <v>0</v>
      </c>
      <c r="H267" s="586">
        <v>11987.609899999999</v>
      </c>
      <c r="I267" s="586">
        <v>0</v>
      </c>
      <c r="J267" s="586">
        <v>0</v>
      </c>
      <c r="K267" s="586">
        <v>0</v>
      </c>
      <c r="L267" s="586">
        <v>0</v>
      </c>
      <c r="M267" s="586">
        <v>0</v>
      </c>
      <c r="N267" s="586">
        <v>19915.320210000002</v>
      </c>
      <c r="O267" s="586">
        <v>0</v>
      </c>
      <c r="P267" s="586">
        <v>0</v>
      </c>
      <c r="Q267" s="586">
        <v>1817</v>
      </c>
      <c r="R267" s="586">
        <v>0</v>
      </c>
      <c r="S267" s="586">
        <v>0</v>
      </c>
      <c r="T267" s="586">
        <v>1912.27701</v>
      </c>
      <c r="U267" s="586">
        <v>0</v>
      </c>
      <c r="V267" s="586">
        <v>0</v>
      </c>
      <c r="W267" s="586">
        <v>18653.379720000001</v>
      </c>
      <c r="X267" s="586">
        <v>0</v>
      </c>
      <c r="Y267" s="586">
        <v>0</v>
      </c>
      <c r="Z267" s="586">
        <v>0</v>
      </c>
      <c r="AA267" s="586">
        <v>0</v>
      </c>
      <c r="AB267" s="586">
        <v>0</v>
      </c>
      <c r="AC267" s="586">
        <v>0</v>
      </c>
      <c r="AD267" s="586">
        <v>0</v>
      </c>
      <c r="AE267" s="586">
        <v>0</v>
      </c>
      <c r="AF267" s="586">
        <v>0</v>
      </c>
      <c r="AG267" s="586">
        <v>0</v>
      </c>
      <c r="AH267" s="586">
        <v>0</v>
      </c>
      <c r="AI267" s="586">
        <v>46</v>
      </c>
      <c r="AJ267" s="586">
        <v>3884.527</v>
      </c>
      <c r="AK267" s="586">
        <v>0</v>
      </c>
      <c r="AL267" s="586">
        <v>0</v>
      </c>
      <c r="AM267" s="586">
        <v>0</v>
      </c>
      <c r="AN267" s="586">
        <v>0</v>
      </c>
      <c r="AO267" s="586">
        <v>104792.07947</v>
      </c>
      <c r="AP267" s="586">
        <v>40428</v>
      </c>
      <c r="AQ267" s="586">
        <v>0</v>
      </c>
      <c r="AR267" s="586">
        <v>0</v>
      </c>
      <c r="AS267" s="586">
        <v>0</v>
      </c>
      <c r="AT267" s="586">
        <v>0</v>
      </c>
      <c r="AU267" s="586">
        <v>3497.4474100000002</v>
      </c>
      <c r="AV267" s="586">
        <v>0</v>
      </c>
      <c r="AW267" s="586">
        <v>0</v>
      </c>
      <c r="AX267" s="586">
        <v>1210.97372</v>
      </c>
      <c r="AY267" s="586">
        <v>0</v>
      </c>
      <c r="AZ267" s="586">
        <v>0</v>
      </c>
      <c r="BA267" s="586">
        <v>0</v>
      </c>
      <c r="BB267" s="586">
        <v>0</v>
      </c>
      <c r="BC267" s="586">
        <v>0</v>
      </c>
      <c r="BD267" s="586">
        <v>2776.96</v>
      </c>
      <c r="BE267" s="586">
        <v>0</v>
      </c>
      <c r="BF267" s="586">
        <v>0</v>
      </c>
      <c r="BG267" s="586">
        <v>1221.6908900000001</v>
      </c>
      <c r="BH267" s="586">
        <v>0</v>
      </c>
      <c r="BI267" s="586">
        <v>0</v>
      </c>
      <c r="BJ267" s="586">
        <v>0</v>
      </c>
      <c r="BK267" s="586">
        <v>0</v>
      </c>
      <c r="BL267" s="586">
        <v>0</v>
      </c>
      <c r="BM267" s="586">
        <v>0</v>
      </c>
      <c r="BN267" s="586">
        <v>0</v>
      </c>
      <c r="BO267" s="586">
        <v>0</v>
      </c>
      <c r="BP267" s="586">
        <v>0</v>
      </c>
      <c r="BQ267" s="586">
        <v>0</v>
      </c>
      <c r="BR267" s="586">
        <v>0</v>
      </c>
      <c r="BS267" s="586">
        <v>0</v>
      </c>
      <c r="BT267" s="586">
        <v>0</v>
      </c>
      <c r="BU267" s="586">
        <v>0</v>
      </c>
      <c r="BV267" s="586">
        <v>0</v>
      </c>
      <c r="BW267" s="586">
        <v>0</v>
      </c>
      <c r="BX267" s="586">
        <v>0</v>
      </c>
      <c r="BY267" s="586">
        <v>0</v>
      </c>
      <c r="BZ267" s="586">
        <v>0</v>
      </c>
      <c r="CA267" s="586">
        <v>0</v>
      </c>
      <c r="CB267" s="586">
        <v>0</v>
      </c>
      <c r="CC267" s="586">
        <v>0</v>
      </c>
      <c r="CD267" s="586">
        <v>0</v>
      </c>
      <c r="CE267" s="586">
        <v>6586.52808</v>
      </c>
      <c r="CF267" s="586">
        <v>0</v>
      </c>
      <c r="CG267" s="586">
        <v>0</v>
      </c>
      <c r="CH267" s="586">
        <v>0</v>
      </c>
      <c r="CI267" s="586">
        <v>0</v>
      </c>
      <c r="CJ267" s="586">
        <v>0</v>
      </c>
      <c r="CK267" s="586">
        <v>0</v>
      </c>
      <c r="CL267" s="586">
        <v>0</v>
      </c>
      <c r="CM267" s="586">
        <v>0</v>
      </c>
      <c r="CN267" s="586">
        <v>0</v>
      </c>
      <c r="CO267" s="586">
        <v>0</v>
      </c>
      <c r="CP267" s="586">
        <v>0</v>
      </c>
      <c r="CQ267" s="586">
        <v>0</v>
      </c>
      <c r="CR267" s="586">
        <v>0</v>
      </c>
      <c r="CS267" s="586">
        <v>0</v>
      </c>
      <c r="CT267" s="586">
        <v>0</v>
      </c>
      <c r="CU267" s="586">
        <v>0</v>
      </c>
      <c r="CV267" s="586">
        <v>0</v>
      </c>
      <c r="CW267" s="586">
        <v>0</v>
      </c>
      <c r="CX267" s="586">
        <v>0</v>
      </c>
      <c r="CY267" s="586">
        <v>0</v>
      </c>
      <c r="CZ267" s="586">
        <v>0</v>
      </c>
      <c r="DA267" s="586">
        <v>0</v>
      </c>
      <c r="DB267" s="586">
        <v>0</v>
      </c>
      <c r="DC267" s="586">
        <v>0</v>
      </c>
      <c r="DD267" s="586">
        <v>0</v>
      </c>
      <c r="DE267" s="586">
        <v>0</v>
      </c>
      <c r="DF267" s="586">
        <v>0</v>
      </c>
      <c r="DG267" s="586">
        <v>0</v>
      </c>
      <c r="DH267" s="586">
        <v>0</v>
      </c>
      <c r="DI267" s="586">
        <v>48247.921950000004</v>
      </c>
      <c r="DJ267" s="586">
        <v>0</v>
      </c>
      <c r="DK267" s="586">
        <v>0</v>
      </c>
      <c r="DL267" s="586">
        <v>0</v>
      </c>
      <c r="DM267" s="586">
        <v>0</v>
      </c>
      <c r="DN267" s="586">
        <v>0</v>
      </c>
      <c r="DO267" s="586">
        <v>0</v>
      </c>
      <c r="DP267" s="586">
        <v>0</v>
      </c>
      <c r="DQ267" s="586">
        <v>0</v>
      </c>
      <c r="DR267" s="587">
        <v>85425.28701</v>
      </c>
      <c r="DS267" s="587">
        <v>27289.64647</v>
      </c>
      <c r="DT267" s="587">
        <v>68777.791759999993</v>
      </c>
      <c r="DU267" s="587">
        <v>144728.11306</v>
      </c>
      <c r="DV267" s="587">
        <v>144728.11306</v>
      </c>
      <c r="DW267" s="587">
        <v>270907</v>
      </c>
      <c r="DX267" s="587">
        <v>0</v>
      </c>
      <c r="DY267" s="587">
        <v>-1983</v>
      </c>
      <c r="DZ267" s="587"/>
      <c r="EA267" s="587"/>
      <c r="EB267" s="587"/>
      <c r="EC267" s="587"/>
      <c r="ED267" s="587"/>
      <c r="EE267" s="587"/>
      <c r="EF267" s="587"/>
      <c r="EG267" s="587"/>
      <c r="EH267" s="587"/>
      <c r="EI267" s="587"/>
    </row>
    <row r="268" spans="1:139">
      <c r="A268" s="583" t="s">
        <v>1994</v>
      </c>
      <c r="B268" s="586">
        <v>859</v>
      </c>
      <c r="C268" s="586">
        <v>0</v>
      </c>
      <c r="D268" s="586">
        <v>0</v>
      </c>
      <c r="E268" s="586">
        <v>0</v>
      </c>
      <c r="F268" s="586">
        <v>0</v>
      </c>
      <c r="G268" s="586">
        <v>0</v>
      </c>
      <c r="H268" s="586">
        <v>8887</v>
      </c>
      <c r="I268" s="586">
        <v>0</v>
      </c>
      <c r="J268" s="586">
        <v>0</v>
      </c>
      <c r="K268" s="586">
        <v>0</v>
      </c>
      <c r="L268" s="586">
        <v>0</v>
      </c>
      <c r="M268" s="586">
        <v>0</v>
      </c>
      <c r="N268" s="586">
        <v>8497</v>
      </c>
      <c r="O268" s="586">
        <v>0</v>
      </c>
      <c r="P268" s="586">
        <v>0</v>
      </c>
      <c r="Q268" s="586">
        <v>573</v>
      </c>
      <c r="R268" s="586">
        <v>0</v>
      </c>
      <c r="S268" s="586">
        <v>0</v>
      </c>
      <c r="T268" s="586">
        <v>0</v>
      </c>
      <c r="U268" s="586">
        <v>0</v>
      </c>
      <c r="V268" s="586">
        <v>0</v>
      </c>
      <c r="W268" s="586">
        <v>0</v>
      </c>
      <c r="X268" s="586">
        <v>0</v>
      </c>
      <c r="Y268" s="586">
        <v>0</v>
      </c>
      <c r="Z268" s="586">
        <v>0</v>
      </c>
      <c r="AA268" s="586">
        <v>0</v>
      </c>
      <c r="AB268" s="586">
        <v>0</v>
      </c>
      <c r="AC268" s="586">
        <v>0</v>
      </c>
      <c r="AD268" s="586">
        <v>0</v>
      </c>
      <c r="AE268" s="586">
        <v>0</v>
      </c>
      <c r="AF268" s="586">
        <v>0</v>
      </c>
      <c r="AG268" s="586">
        <v>0</v>
      </c>
      <c r="AH268" s="586">
        <v>0</v>
      </c>
      <c r="AI268" s="586">
        <v>3518</v>
      </c>
      <c r="AJ268" s="586">
        <v>0</v>
      </c>
      <c r="AK268" s="586">
        <v>0</v>
      </c>
      <c r="AL268" s="586">
        <v>1100</v>
      </c>
      <c r="AM268" s="586">
        <v>0</v>
      </c>
      <c r="AN268" s="586">
        <v>0</v>
      </c>
      <c r="AO268" s="586">
        <v>5077</v>
      </c>
      <c r="AP268" s="586">
        <v>2900</v>
      </c>
      <c r="AQ268" s="586">
        <v>0</v>
      </c>
      <c r="AR268" s="586">
        <v>0</v>
      </c>
      <c r="AS268" s="586">
        <v>0</v>
      </c>
      <c r="AT268" s="586">
        <v>0</v>
      </c>
      <c r="AU268" s="586">
        <v>1051</v>
      </c>
      <c r="AV268" s="586">
        <v>0</v>
      </c>
      <c r="AW268" s="586">
        <v>0</v>
      </c>
      <c r="AX268" s="586">
        <v>1908</v>
      </c>
      <c r="AY268" s="586">
        <v>0</v>
      </c>
      <c r="AZ268" s="586">
        <v>0</v>
      </c>
      <c r="BA268" s="586">
        <v>0</v>
      </c>
      <c r="BB268" s="586">
        <v>0</v>
      </c>
      <c r="BC268" s="586">
        <v>0</v>
      </c>
      <c r="BD268" s="586">
        <v>0</v>
      </c>
      <c r="BE268" s="586">
        <v>0</v>
      </c>
      <c r="BF268" s="586">
        <v>0</v>
      </c>
      <c r="BG268" s="586">
        <v>0</v>
      </c>
      <c r="BH268" s="586">
        <v>0</v>
      </c>
      <c r="BI268" s="586">
        <v>0</v>
      </c>
      <c r="BJ268" s="586">
        <v>0</v>
      </c>
      <c r="BK268" s="586">
        <v>0</v>
      </c>
      <c r="BL268" s="586">
        <v>0</v>
      </c>
      <c r="BM268" s="586">
        <v>0</v>
      </c>
      <c r="BN268" s="586">
        <v>0</v>
      </c>
      <c r="BO268" s="586">
        <v>0</v>
      </c>
      <c r="BP268" s="586">
        <v>300</v>
      </c>
      <c r="BQ268" s="586">
        <v>0</v>
      </c>
      <c r="BR268" s="586">
        <v>0</v>
      </c>
      <c r="BS268" s="586">
        <v>0</v>
      </c>
      <c r="BT268" s="586">
        <v>0</v>
      </c>
      <c r="BU268" s="586">
        <v>0</v>
      </c>
      <c r="BV268" s="586">
        <v>0</v>
      </c>
      <c r="BW268" s="586">
        <v>0</v>
      </c>
      <c r="BX268" s="586">
        <v>0</v>
      </c>
      <c r="BY268" s="586">
        <v>0</v>
      </c>
      <c r="BZ268" s="586">
        <v>0</v>
      </c>
      <c r="CA268" s="586">
        <v>0</v>
      </c>
      <c r="CB268" s="586">
        <v>0</v>
      </c>
      <c r="CC268" s="586">
        <v>0</v>
      </c>
      <c r="CD268" s="586">
        <v>0</v>
      </c>
      <c r="CE268" s="586">
        <v>452</v>
      </c>
      <c r="CF268" s="586">
        <v>0</v>
      </c>
      <c r="CG268" s="586">
        <v>0</v>
      </c>
      <c r="CH268" s="586">
        <v>125</v>
      </c>
      <c r="CI268" s="586">
        <v>0</v>
      </c>
      <c r="CJ268" s="586">
        <v>0</v>
      </c>
      <c r="CK268" s="586">
        <v>0</v>
      </c>
      <c r="CL268" s="586">
        <v>0</v>
      </c>
      <c r="CM268" s="586">
        <v>0</v>
      </c>
      <c r="CN268" s="586">
        <v>0</v>
      </c>
      <c r="CO268" s="586">
        <v>0</v>
      </c>
      <c r="CP268" s="586">
        <v>0</v>
      </c>
      <c r="CQ268" s="586">
        <v>0</v>
      </c>
      <c r="CR268" s="586">
        <v>0</v>
      </c>
      <c r="CS268" s="586">
        <v>0</v>
      </c>
      <c r="CT268" s="586">
        <v>0</v>
      </c>
      <c r="CU268" s="586">
        <v>0</v>
      </c>
      <c r="CV268" s="586">
        <v>0</v>
      </c>
      <c r="CW268" s="586">
        <v>9790</v>
      </c>
      <c r="CX268" s="586">
        <v>0</v>
      </c>
      <c r="CY268" s="586">
        <v>0</v>
      </c>
      <c r="CZ268" s="586">
        <v>3804</v>
      </c>
      <c r="DA268" s="586">
        <v>0</v>
      </c>
      <c r="DB268" s="586">
        <v>0</v>
      </c>
      <c r="DC268" s="586">
        <v>0</v>
      </c>
      <c r="DD268" s="586">
        <v>0</v>
      </c>
      <c r="DE268" s="586">
        <v>0</v>
      </c>
      <c r="DF268" s="586">
        <v>0</v>
      </c>
      <c r="DG268" s="586">
        <v>0</v>
      </c>
      <c r="DH268" s="586">
        <v>0</v>
      </c>
      <c r="DI268" s="586">
        <v>1520</v>
      </c>
      <c r="DJ268" s="586">
        <v>0</v>
      </c>
      <c r="DK268" s="586">
        <v>9177</v>
      </c>
      <c r="DL268" s="586">
        <v>1558</v>
      </c>
      <c r="DM268" s="586">
        <v>33871</v>
      </c>
      <c r="DN268" s="586">
        <v>0</v>
      </c>
      <c r="DO268" s="586">
        <v>0</v>
      </c>
      <c r="DP268" s="586">
        <v>0</v>
      </c>
      <c r="DQ268" s="586">
        <v>0</v>
      </c>
      <c r="DR268" s="587">
        <v>22221</v>
      </c>
      <c r="DS268" s="587">
        <v>4366</v>
      </c>
      <c r="DT268" s="587">
        <v>0</v>
      </c>
      <c r="DU268" s="587">
        <v>59203</v>
      </c>
      <c r="DV268" s="587">
        <v>52666</v>
      </c>
      <c r="DW268" s="587">
        <v>55899</v>
      </c>
      <c r="DX268" s="587">
        <v>-2462</v>
      </c>
      <c r="DY268" s="587">
        <v>-11270</v>
      </c>
      <c r="DZ268" s="587"/>
      <c r="EA268" s="587"/>
      <c r="EB268" s="587"/>
      <c r="EC268" s="587"/>
      <c r="ED268" s="587"/>
      <c r="EE268" s="587"/>
      <c r="EF268" s="587"/>
      <c r="EG268" s="587"/>
      <c r="EH268" s="587"/>
      <c r="EI268" s="587"/>
    </row>
    <row r="269" spans="1:139">
      <c r="A269" s="583" t="s">
        <v>2033</v>
      </c>
      <c r="B269" s="586">
        <v>4740</v>
      </c>
      <c r="C269" s="586">
        <v>0</v>
      </c>
      <c r="D269" s="586">
        <v>0</v>
      </c>
      <c r="E269" s="586">
        <v>0</v>
      </c>
      <c r="F269" s="586">
        <v>0</v>
      </c>
      <c r="G269" s="586">
        <v>0</v>
      </c>
      <c r="H269" s="586">
        <v>12637</v>
      </c>
      <c r="I269" s="586">
        <v>0</v>
      </c>
      <c r="J269" s="586">
        <v>0</v>
      </c>
      <c r="K269" s="586">
        <v>750</v>
      </c>
      <c r="L269" s="586">
        <v>21</v>
      </c>
      <c r="M269" s="586">
        <v>0</v>
      </c>
      <c r="N269" s="586">
        <v>14843</v>
      </c>
      <c r="O269" s="586">
        <v>0</v>
      </c>
      <c r="P269" s="586">
        <v>0</v>
      </c>
      <c r="Q269" s="586">
        <v>227</v>
      </c>
      <c r="R269" s="586">
        <v>0</v>
      </c>
      <c r="S269" s="586">
        <v>0</v>
      </c>
      <c r="T269" s="586">
        <v>223</v>
      </c>
      <c r="U269" s="586">
        <v>0</v>
      </c>
      <c r="V269" s="586">
        <v>0</v>
      </c>
      <c r="W269" s="586">
        <v>0</v>
      </c>
      <c r="X269" s="586">
        <v>0</v>
      </c>
      <c r="Y269" s="586">
        <v>0</v>
      </c>
      <c r="Z269" s="586">
        <v>0</v>
      </c>
      <c r="AA269" s="586">
        <v>0</v>
      </c>
      <c r="AB269" s="586">
        <v>0</v>
      </c>
      <c r="AC269" s="586">
        <v>0</v>
      </c>
      <c r="AD269" s="586">
        <v>0</v>
      </c>
      <c r="AE269" s="586">
        <v>0</v>
      </c>
      <c r="AF269" s="586">
        <v>0</v>
      </c>
      <c r="AG269" s="586">
        <v>0</v>
      </c>
      <c r="AH269" s="586">
        <v>0</v>
      </c>
      <c r="AI269" s="586">
        <v>6940</v>
      </c>
      <c r="AJ269" s="586">
        <v>0</v>
      </c>
      <c r="AK269" s="586">
        <v>0</v>
      </c>
      <c r="AL269" s="586">
        <v>1104</v>
      </c>
      <c r="AM269" s="586">
        <v>0</v>
      </c>
      <c r="AN269" s="586">
        <v>0</v>
      </c>
      <c r="AO269" s="586">
        <v>228280</v>
      </c>
      <c r="AP269" s="586">
        <v>48163</v>
      </c>
      <c r="AQ269" s="586">
        <v>7422</v>
      </c>
      <c r="AR269" s="586">
        <v>0</v>
      </c>
      <c r="AS269" s="586">
        <v>0</v>
      </c>
      <c r="AT269" s="586">
        <v>0</v>
      </c>
      <c r="AU269" s="586">
        <v>3275</v>
      </c>
      <c r="AV269" s="586">
        <v>0</v>
      </c>
      <c r="AW269" s="586">
        <v>0</v>
      </c>
      <c r="AX269" s="586">
        <v>2107</v>
      </c>
      <c r="AY269" s="586">
        <v>0</v>
      </c>
      <c r="AZ269" s="586">
        <v>0</v>
      </c>
      <c r="BA269" s="586">
        <v>0</v>
      </c>
      <c r="BB269" s="586">
        <v>0</v>
      </c>
      <c r="BC269" s="586">
        <v>0</v>
      </c>
      <c r="BD269" s="586">
        <v>466</v>
      </c>
      <c r="BE269" s="586">
        <v>0</v>
      </c>
      <c r="BF269" s="586">
        <v>0</v>
      </c>
      <c r="BG269" s="586">
        <v>2480</v>
      </c>
      <c r="BH269" s="586">
        <v>0</v>
      </c>
      <c r="BI269" s="586">
        <v>0</v>
      </c>
      <c r="BJ269" s="586">
        <v>0</v>
      </c>
      <c r="BK269" s="586">
        <v>0</v>
      </c>
      <c r="BL269" s="586">
        <v>0</v>
      </c>
      <c r="BM269" s="586">
        <v>0</v>
      </c>
      <c r="BN269" s="586">
        <v>0</v>
      </c>
      <c r="BO269" s="586">
        <v>0</v>
      </c>
      <c r="BP269" s="586">
        <v>0</v>
      </c>
      <c r="BQ269" s="586">
        <v>0</v>
      </c>
      <c r="BR269" s="586">
        <v>0</v>
      </c>
      <c r="BS269" s="586">
        <v>0</v>
      </c>
      <c r="BT269" s="586">
        <v>0</v>
      </c>
      <c r="BU269" s="586">
        <v>0</v>
      </c>
      <c r="BV269" s="586">
        <v>0</v>
      </c>
      <c r="BW269" s="586">
        <v>0</v>
      </c>
      <c r="BX269" s="586">
        <v>0</v>
      </c>
      <c r="BY269" s="586">
        <v>0</v>
      </c>
      <c r="BZ269" s="586">
        <v>0</v>
      </c>
      <c r="CA269" s="586">
        <v>0</v>
      </c>
      <c r="CB269" s="586">
        <v>0</v>
      </c>
      <c r="CC269" s="586">
        <v>0</v>
      </c>
      <c r="CD269" s="586">
        <v>0</v>
      </c>
      <c r="CE269" s="586">
        <v>1351</v>
      </c>
      <c r="CF269" s="586">
        <v>0</v>
      </c>
      <c r="CG269" s="586">
        <v>0</v>
      </c>
      <c r="CH269" s="586">
        <v>0</v>
      </c>
      <c r="CI269" s="586">
        <v>0</v>
      </c>
      <c r="CJ269" s="586">
        <v>0</v>
      </c>
      <c r="CK269" s="586">
        <v>0</v>
      </c>
      <c r="CL269" s="586">
        <v>0</v>
      </c>
      <c r="CM269" s="586">
        <v>0</v>
      </c>
      <c r="CN269" s="586">
        <v>0</v>
      </c>
      <c r="CO269" s="586">
        <v>0</v>
      </c>
      <c r="CP269" s="586">
        <v>0</v>
      </c>
      <c r="CQ269" s="586">
        <v>0</v>
      </c>
      <c r="CR269" s="586">
        <v>0</v>
      </c>
      <c r="CS269" s="586">
        <v>0</v>
      </c>
      <c r="CT269" s="586">
        <v>0</v>
      </c>
      <c r="CU269" s="586">
        <v>0</v>
      </c>
      <c r="CV269" s="586">
        <v>0</v>
      </c>
      <c r="CW269" s="586">
        <v>0</v>
      </c>
      <c r="CX269" s="586">
        <v>0</v>
      </c>
      <c r="CY269" s="586">
        <v>0</v>
      </c>
      <c r="CZ269" s="586">
        <v>4066</v>
      </c>
      <c r="DA269" s="586">
        <v>0</v>
      </c>
      <c r="DB269" s="586">
        <v>0</v>
      </c>
      <c r="DC269" s="586">
        <v>0</v>
      </c>
      <c r="DD269" s="586">
        <v>0</v>
      </c>
      <c r="DE269" s="586">
        <v>0</v>
      </c>
      <c r="DF269" s="586">
        <v>0</v>
      </c>
      <c r="DG269" s="586">
        <v>0</v>
      </c>
      <c r="DH269" s="586">
        <v>0</v>
      </c>
      <c r="DI269" s="586">
        <v>2541</v>
      </c>
      <c r="DJ269" s="586">
        <v>0</v>
      </c>
      <c r="DK269" s="586">
        <v>0</v>
      </c>
      <c r="DL269" s="586">
        <v>10096</v>
      </c>
      <c r="DM269" s="586">
        <v>0</v>
      </c>
      <c r="DN269" s="586">
        <v>0</v>
      </c>
      <c r="DO269" s="586">
        <v>0</v>
      </c>
      <c r="DP269" s="586">
        <v>0</v>
      </c>
      <c r="DQ269" s="586">
        <v>0</v>
      </c>
      <c r="DR269" s="587">
        <v>54071</v>
      </c>
      <c r="DS269" s="587">
        <v>41003</v>
      </c>
      <c r="DT269" s="587">
        <v>17854</v>
      </c>
      <c r="DU269" s="587">
        <v>233682</v>
      </c>
      <c r="DV269" s="587">
        <v>211982</v>
      </c>
      <c r="DW269" s="587">
        <v>-130491</v>
      </c>
      <c r="DX269" s="587">
        <v>-3800</v>
      </c>
      <c r="DY269" s="587">
        <v>0</v>
      </c>
      <c r="DZ269" s="587"/>
      <c r="EA269" s="587"/>
      <c r="EB269" s="587"/>
      <c r="EC269" s="587"/>
      <c r="ED269" s="587"/>
      <c r="EE269" s="587"/>
      <c r="EF269" s="587"/>
      <c r="EG269" s="587"/>
      <c r="EH269" s="587"/>
      <c r="EI269" s="587"/>
    </row>
    <row r="270" spans="1:139">
      <c r="A270" s="583" t="s">
        <v>2048</v>
      </c>
      <c r="B270" s="586">
        <v>1079</v>
      </c>
      <c r="C270" s="586">
        <v>257</v>
      </c>
      <c r="D270" s="586">
        <v>0</v>
      </c>
      <c r="E270" s="586">
        <v>0</v>
      </c>
      <c r="F270" s="586">
        <v>0</v>
      </c>
      <c r="G270" s="586">
        <v>0</v>
      </c>
      <c r="H270" s="586">
        <v>329</v>
      </c>
      <c r="I270" s="586">
        <v>0</v>
      </c>
      <c r="J270" s="586">
        <v>0</v>
      </c>
      <c r="K270" s="586">
        <v>13318</v>
      </c>
      <c r="L270" s="586">
        <v>0</v>
      </c>
      <c r="M270" s="586">
        <v>0</v>
      </c>
      <c r="N270" s="586">
        <v>2213</v>
      </c>
      <c r="O270" s="586">
        <v>0</v>
      </c>
      <c r="P270" s="586">
        <v>0</v>
      </c>
      <c r="Q270" s="586">
        <v>0</v>
      </c>
      <c r="R270" s="586">
        <v>0</v>
      </c>
      <c r="S270" s="586">
        <v>0</v>
      </c>
      <c r="T270" s="586">
        <v>0</v>
      </c>
      <c r="U270" s="586">
        <v>0</v>
      </c>
      <c r="V270" s="586">
        <v>0</v>
      </c>
      <c r="W270" s="586">
        <v>0</v>
      </c>
      <c r="X270" s="586">
        <v>0</v>
      </c>
      <c r="Y270" s="586">
        <v>0</v>
      </c>
      <c r="Z270" s="586">
        <v>0</v>
      </c>
      <c r="AA270" s="586">
        <v>0</v>
      </c>
      <c r="AB270" s="586">
        <v>0</v>
      </c>
      <c r="AC270" s="586">
        <v>0</v>
      </c>
      <c r="AD270" s="586">
        <v>0</v>
      </c>
      <c r="AE270" s="586">
        <v>0</v>
      </c>
      <c r="AF270" s="586">
        <v>0</v>
      </c>
      <c r="AG270" s="586">
        <v>0</v>
      </c>
      <c r="AH270" s="586">
        <v>0</v>
      </c>
      <c r="AI270" s="586">
        <v>11823</v>
      </c>
      <c r="AJ270" s="586">
        <v>0</v>
      </c>
      <c r="AK270" s="586">
        <v>0</v>
      </c>
      <c r="AL270" s="586">
        <v>0</v>
      </c>
      <c r="AM270" s="586">
        <v>0</v>
      </c>
      <c r="AN270" s="586">
        <v>0</v>
      </c>
      <c r="AO270" s="586">
        <v>49354</v>
      </c>
      <c r="AP270" s="586">
        <v>1763</v>
      </c>
      <c r="AQ270" s="586">
        <v>0</v>
      </c>
      <c r="AR270" s="586">
        <v>0</v>
      </c>
      <c r="AS270" s="586">
        <v>0</v>
      </c>
      <c r="AT270" s="586">
        <v>0</v>
      </c>
      <c r="AU270" s="586">
        <v>24362</v>
      </c>
      <c r="AV270" s="586">
        <v>0</v>
      </c>
      <c r="AW270" s="586">
        <v>0</v>
      </c>
      <c r="AX270" s="586">
        <v>14034</v>
      </c>
      <c r="AY270" s="586">
        <v>0</v>
      </c>
      <c r="AZ270" s="586">
        <v>0</v>
      </c>
      <c r="BA270" s="586">
        <v>0</v>
      </c>
      <c r="BB270" s="586">
        <v>0</v>
      </c>
      <c r="BC270" s="586">
        <v>0</v>
      </c>
      <c r="BD270" s="586">
        <v>10534</v>
      </c>
      <c r="BE270" s="586">
        <v>0</v>
      </c>
      <c r="BF270" s="586">
        <v>0</v>
      </c>
      <c r="BG270" s="586">
        <v>16</v>
      </c>
      <c r="BH270" s="586">
        <v>0</v>
      </c>
      <c r="BI270" s="586">
        <v>0</v>
      </c>
      <c r="BJ270" s="586">
        <v>0</v>
      </c>
      <c r="BK270" s="586">
        <v>0</v>
      </c>
      <c r="BL270" s="586">
        <v>0</v>
      </c>
      <c r="BM270" s="586">
        <v>0</v>
      </c>
      <c r="BN270" s="586">
        <v>0</v>
      </c>
      <c r="BO270" s="586">
        <v>0</v>
      </c>
      <c r="BP270" s="586">
        <v>0</v>
      </c>
      <c r="BQ270" s="586">
        <v>0</v>
      </c>
      <c r="BR270" s="586">
        <v>0</v>
      </c>
      <c r="BS270" s="586">
        <v>0</v>
      </c>
      <c r="BT270" s="586">
        <v>0</v>
      </c>
      <c r="BU270" s="586">
        <v>0</v>
      </c>
      <c r="BV270" s="586">
        <v>0</v>
      </c>
      <c r="BW270" s="586">
        <v>0</v>
      </c>
      <c r="BX270" s="586">
        <v>0</v>
      </c>
      <c r="BY270" s="586">
        <v>0</v>
      </c>
      <c r="BZ270" s="586">
        <v>0</v>
      </c>
      <c r="CA270" s="586">
        <v>0</v>
      </c>
      <c r="CB270" s="586">
        <v>0</v>
      </c>
      <c r="CC270" s="586">
        <v>0</v>
      </c>
      <c r="CD270" s="586">
        <v>0</v>
      </c>
      <c r="CE270" s="586">
        <v>103</v>
      </c>
      <c r="CF270" s="586">
        <v>0</v>
      </c>
      <c r="CG270" s="586">
        <v>0</v>
      </c>
      <c r="CH270" s="586">
        <v>0</v>
      </c>
      <c r="CI270" s="586">
        <v>0</v>
      </c>
      <c r="CJ270" s="586">
        <v>0</v>
      </c>
      <c r="CK270" s="586">
        <v>0</v>
      </c>
      <c r="CL270" s="586">
        <v>0</v>
      </c>
      <c r="CM270" s="586">
        <v>0</v>
      </c>
      <c r="CN270" s="586">
        <v>0</v>
      </c>
      <c r="CO270" s="586">
        <v>0</v>
      </c>
      <c r="CP270" s="586">
        <v>0</v>
      </c>
      <c r="CQ270" s="586">
        <v>0</v>
      </c>
      <c r="CR270" s="586">
        <v>0</v>
      </c>
      <c r="CS270" s="586">
        <v>0</v>
      </c>
      <c r="CT270" s="586">
        <v>0</v>
      </c>
      <c r="CU270" s="586">
        <v>0</v>
      </c>
      <c r="CV270" s="586">
        <v>0</v>
      </c>
      <c r="CW270" s="586">
        <v>0</v>
      </c>
      <c r="CX270" s="586">
        <v>0</v>
      </c>
      <c r="CY270" s="586">
        <v>0</v>
      </c>
      <c r="CZ270" s="586">
        <v>0</v>
      </c>
      <c r="DA270" s="586">
        <v>0</v>
      </c>
      <c r="DB270" s="586">
        <v>0</v>
      </c>
      <c r="DC270" s="586">
        <v>0</v>
      </c>
      <c r="DD270" s="586">
        <v>0</v>
      </c>
      <c r="DE270" s="586">
        <v>0</v>
      </c>
      <c r="DF270" s="586">
        <v>0</v>
      </c>
      <c r="DG270" s="586">
        <v>0</v>
      </c>
      <c r="DH270" s="586">
        <v>0</v>
      </c>
      <c r="DI270" s="586">
        <v>3323</v>
      </c>
      <c r="DJ270" s="586">
        <v>0</v>
      </c>
      <c r="DK270" s="586">
        <v>0</v>
      </c>
      <c r="DL270" s="586">
        <v>6309</v>
      </c>
      <c r="DM270" s="586">
        <v>0</v>
      </c>
      <c r="DN270" s="586">
        <v>0</v>
      </c>
      <c r="DO270" s="586">
        <v>0</v>
      </c>
      <c r="DP270" s="586">
        <v>0</v>
      </c>
      <c r="DQ270" s="586">
        <v>0</v>
      </c>
      <c r="DR270" s="587">
        <v>57930</v>
      </c>
      <c r="DS270" s="587">
        <v>37139</v>
      </c>
      <c r="DT270" s="587">
        <v>7749</v>
      </c>
      <c r="DU270" s="587">
        <v>35999</v>
      </c>
      <c r="DV270" s="587">
        <v>34199</v>
      </c>
      <c r="DW270" s="587">
        <v>6100</v>
      </c>
      <c r="DX270" s="587">
        <v>8100</v>
      </c>
      <c r="DY270" s="587">
        <v>-65000</v>
      </c>
      <c r="DZ270" s="587"/>
      <c r="EA270" s="587"/>
      <c r="EB270" s="587"/>
      <c r="EC270" s="587"/>
      <c r="ED270" s="587"/>
      <c r="EE270" s="587"/>
      <c r="EF270" s="587"/>
      <c r="EG270" s="587"/>
      <c r="EH270" s="587"/>
      <c r="EI270" s="587"/>
    </row>
    <row r="271" spans="1:139">
      <c r="A271" s="583" t="s">
        <v>2092</v>
      </c>
      <c r="B271" s="586">
        <v>7448.4830000000002</v>
      </c>
      <c r="C271" s="586">
        <v>0</v>
      </c>
      <c r="D271" s="586">
        <v>0</v>
      </c>
      <c r="E271" s="586">
        <v>1870.2539999999999</v>
      </c>
      <c r="F271" s="586">
        <v>0</v>
      </c>
      <c r="G271" s="586">
        <v>0</v>
      </c>
      <c r="H271" s="586">
        <v>4960.0870000000004</v>
      </c>
      <c r="I271" s="586">
        <v>0</v>
      </c>
      <c r="J271" s="586">
        <v>0</v>
      </c>
      <c r="K271" s="586">
        <v>0</v>
      </c>
      <c r="L271" s="586">
        <v>0</v>
      </c>
      <c r="M271" s="586">
        <v>0</v>
      </c>
      <c r="N271" s="586">
        <v>11931</v>
      </c>
      <c r="O271" s="586">
        <v>0</v>
      </c>
      <c r="P271" s="586">
        <v>0</v>
      </c>
      <c r="Q271" s="586">
        <v>0</v>
      </c>
      <c r="R271" s="586">
        <v>0</v>
      </c>
      <c r="S271" s="586">
        <v>0</v>
      </c>
      <c r="T271" s="586">
        <v>0</v>
      </c>
      <c r="U271" s="586">
        <v>0</v>
      </c>
      <c r="V271" s="586">
        <v>0</v>
      </c>
      <c r="W271" s="586">
        <v>0</v>
      </c>
      <c r="X271" s="586">
        <v>0</v>
      </c>
      <c r="Y271" s="586">
        <v>0</v>
      </c>
      <c r="Z271" s="586">
        <v>0</v>
      </c>
      <c r="AA271" s="586">
        <v>0</v>
      </c>
      <c r="AB271" s="586">
        <v>0</v>
      </c>
      <c r="AC271" s="586">
        <v>0</v>
      </c>
      <c r="AD271" s="586">
        <v>0</v>
      </c>
      <c r="AE271" s="586">
        <v>0</v>
      </c>
      <c r="AF271" s="586">
        <v>0</v>
      </c>
      <c r="AG271" s="586">
        <v>0</v>
      </c>
      <c r="AH271" s="586">
        <v>0</v>
      </c>
      <c r="AI271" s="586">
        <v>19.66</v>
      </c>
      <c r="AJ271" s="586">
        <v>140</v>
      </c>
      <c r="AK271" s="586">
        <v>0</v>
      </c>
      <c r="AL271" s="586">
        <v>0</v>
      </c>
      <c r="AM271" s="586">
        <v>0</v>
      </c>
      <c r="AN271" s="586">
        <v>0</v>
      </c>
      <c r="AO271" s="586">
        <v>190794.99858000001</v>
      </c>
      <c r="AP271" s="586">
        <v>200</v>
      </c>
      <c r="AQ271" s="586">
        <v>42268</v>
      </c>
      <c r="AR271" s="586">
        <v>0</v>
      </c>
      <c r="AS271" s="586">
        <v>0</v>
      </c>
      <c r="AT271" s="586">
        <v>0</v>
      </c>
      <c r="AU271" s="586">
        <v>1066.6936000000001</v>
      </c>
      <c r="AV271" s="586">
        <v>0</v>
      </c>
      <c r="AW271" s="586">
        <v>0</v>
      </c>
      <c r="AX271" s="586">
        <v>3446</v>
      </c>
      <c r="AY271" s="586">
        <v>0</v>
      </c>
      <c r="AZ271" s="586">
        <v>0</v>
      </c>
      <c r="BA271" s="586">
        <v>0</v>
      </c>
      <c r="BB271" s="586">
        <v>0</v>
      </c>
      <c r="BC271" s="586">
        <v>0</v>
      </c>
      <c r="BD271" s="586">
        <v>304</v>
      </c>
      <c r="BE271" s="586">
        <v>0</v>
      </c>
      <c r="BF271" s="586">
        <v>0</v>
      </c>
      <c r="BG271" s="586">
        <v>812</v>
      </c>
      <c r="BH271" s="586">
        <v>0</v>
      </c>
      <c r="BI271" s="586">
        <v>0</v>
      </c>
      <c r="BJ271" s="586">
        <v>0</v>
      </c>
      <c r="BK271" s="586">
        <v>0</v>
      </c>
      <c r="BL271" s="586">
        <v>0</v>
      </c>
      <c r="BM271" s="586">
        <v>0</v>
      </c>
      <c r="BN271" s="586">
        <v>0</v>
      </c>
      <c r="BO271" s="586">
        <v>0</v>
      </c>
      <c r="BP271" s="586">
        <v>0</v>
      </c>
      <c r="BQ271" s="586">
        <v>0</v>
      </c>
      <c r="BR271" s="586">
        <v>0</v>
      </c>
      <c r="BS271" s="586">
        <v>0</v>
      </c>
      <c r="BT271" s="586">
        <v>0</v>
      </c>
      <c r="BU271" s="586">
        <v>0</v>
      </c>
      <c r="BV271" s="586">
        <v>49</v>
      </c>
      <c r="BW271" s="586">
        <v>0</v>
      </c>
      <c r="BX271" s="586">
        <v>0</v>
      </c>
      <c r="BY271" s="586">
        <v>0</v>
      </c>
      <c r="BZ271" s="586">
        <v>0</v>
      </c>
      <c r="CA271" s="586">
        <v>0</v>
      </c>
      <c r="CB271" s="586">
        <v>0</v>
      </c>
      <c r="CC271" s="586">
        <v>0</v>
      </c>
      <c r="CD271" s="586">
        <v>0</v>
      </c>
      <c r="CE271" s="586">
        <v>16600</v>
      </c>
      <c r="CF271" s="586">
        <v>0</v>
      </c>
      <c r="CG271" s="586">
        <v>0</v>
      </c>
      <c r="CH271" s="586">
        <v>0</v>
      </c>
      <c r="CI271" s="586">
        <v>0</v>
      </c>
      <c r="CJ271" s="586">
        <v>0</v>
      </c>
      <c r="CK271" s="586">
        <v>0</v>
      </c>
      <c r="CL271" s="586">
        <v>0</v>
      </c>
      <c r="CM271" s="586">
        <v>0</v>
      </c>
      <c r="CN271" s="586">
        <v>1565</v>
      </c>
      <c r="CO271" s="586">
        <v>0</v>
      </c>
      <c r="CP271" s="586">
        <v>0</v>
      </c>
      <c r="CQ271" s="586">
        <v>0</v>
      </c>
      <c r="CR271" s="586">
        <v>0</v>
      </c>
      <c r="CS271" s="586">
        <v>0</v>
      </c>
      <c r="CT271" s="586">
        <v>20</v>
      </c>
      <c r="CU271" s="586">
        <v>0</v>
      </c>
      <c r="CV271" s="586">
        <v>0</v>
      </c>
      <c r="CW271" s="586">
        <v>1770.653</v>
      </c>
      <c r="CX271" s="586">
        <v>0</v>
      </c>
      <c r="CY271" s="586">
        <v>0</v>
      </c>
      <c r="CZ271" s="586">
        <v>0</v>
      </c>
      <c r="DA271" s="586">
        <v>0</v>
      </c>
      <c r="DB271" s="586">
        <v>0</v>
      </c>
      <c r="DC271" s="586">
        <v>0</v>
      </c>
      <c r="DD271" s="586">
        <v>0</v>
      </c>
      <c r="DE271" s="586">
        <v>0</v>
      </c>
      <c r="DF271" s="586">
        <v>0</v>
      </c>
      <c r="DG271" s="586">
        <v>0</v>
      </c>
      <c r="DH271" s="586">
        <v>0</v>
      </c>
      <c r="DI271" s="586">
        <v>3170.8371999999999</v>
      </c>
      <c r="DJ271" s="586">
        <v>0</v>
      </c>
      <c r="DK271" s="586">
        <v>0</v>
      </c>
      <c r="DL271" s="586">
        <v>1558</v>
      </c>
      <c r="DM271" s="586">
        <v>0</v>
      </c>
      <c r="DN271" s="586">
        <v>0</v>
      </c>
      <c r="DO271" s="586">
        <v>0</v>
      </c>
      <c r="DP271" s="586">
        <v>0</v>
      </c>
      <c r="DQ271" s="586">
        <v>0</v>
      </c>
      <c r="DR271" s="587">
        <v>35592.866979999999</v>
      </c>
      <c r="DS271" s="587">
        <v>107394.84052</v>
      </c>
      <c r="DT271" s="587">
        <v>53685.727500000001</v>
      </c>
      <c r="DU271" s="587">
        <v>51053.402999999998</v>
      </c>
      <c r="DV271" s="587">
        <v>51053.402999999998</v>
      </c>
      <c r="DW271" s="587">
        <v>0</v>
      </c>
      <c r="DX271" s="587">
        <v>-2325</v>
      </c>
      <c r="DY271" s="587">
        <v>0</v>
      </c>
      <c r="DZ271" s="587"/>
      <c r="EA271" s="587"/>
      <c r="EB271" s="587"/>
      <c r="EC271" s="587"/>
      <c r="ED271" s="587"/>
      <c r="EE271" s="587"/>
      <c r="EF271" s="587"/>
      <c r="EG271" s="587"/>
      <c r="EH271" s="587"/>
      <c r="EI271" s="587"/>
    </row>
    <row r="272" spans="1:139">
      <c r="A272" s="583" t="s">
        <v>2164</v>
      </c>
      <c r="B272" s="586">
        <v>5470</v>
      </c>
      <c r="C272" s="586">
        <v>0</v>
      </c>
      <c r="D272" s="586">
        <v>1216</v>
      </c>
      <c r="E272" s="586">
        <v>150</v>
      </c>
      <c r="F272" s="586">
        <v>0</v>
      </c>
      <c r="G272" s="586">
        <v>0</v>
      </c>
      <c r="H272" s="586">
        <v>5698</v>
      </c>
      <c r="I272" s="586">
        <v>0</v>
      </c>
      <c r="J272" s="586">
        <v>0</v>
      </c>
      <c r="K272" s="586">
        <v>0</v>
      </c>
      <c r="L272" s="586">
        <v>0</v>
      </c>
      <c r="M272" s="586">
        <v>3387</v>
      </c>
      <c r="N272" s="586">
        <v>38969</v>
      </c>
      <c r="O272" s="586">
        <v>0</v>
      </c>
      <c r="P272" s="586">
        <v>475</v>
      </c>
      <c r="Q272" s="586">
        <v>2761</v>
      </c>
      <c r="R272" s="586">
        <v>0</v>
      </c>
      <c r="S272" s="586">
        <v>0</v>
      </c>
      <c r="T272" s="586">
        <v>0</v>
      </c>
      <c r="U272" s="586">
        <v>0</v>
      </c>
      <c r="V272" s="586">
        <v>0</v>
      </c>
      <c r="W272" s="586">
        <v>0</v>
      </c>
      <c r="X272" s="586">
        <v>0</v>
      </c>
      <c r="Y272" s="586">
        <v>0</v>
      </c>
      <c r="Z272" s="586">
        <v>0</v>
      </c>
      <c r="AA272" s="586">
        <v>0</v>
      </c>
      <c r="AB272" s="586">
        <v>0</v>
      </c>
      <c r="AC272" s="586">
        <v>0</v>
      </c>
      <c r="AD272" s="586">
        <v>0</v>
      </c>
      <c r="AE272" s="586">
        <v>0</v>
      </c>
      <c r="AF272" s="586">
        <v>0</v>
      </c>
      <c r="AG272" s="586">
        <v>0</v>
      </c>
      <c r="AH272" s="586">
        <v>0</v>
      </c>
      <c r="AI272" s="586">
        <v>5348</v>
      </c>
      <c r="AJ272" s="586">
        <v>4112</v>
      </c>
      <c r="AK272" s="586">
        <v>7613</v>
      </c>
      <c r="AL272" s="586">
        <v>0</v>
      </c>
      <c r="AM272" s="586">
        <v>0</v>
      </c>
      <c r="AN272" s="586">
        <v>0</v>
      </c>
      <c r="AO272" s="586">
        <v>107401</v>
      </c>
      <c r="AP272" s="586">
        <v>0</v>
      </c>
      <c r="AQ272" s="586">
        <v>41715</v>
      </c>
      <c r="AR272" s="586">
        <v>568</v>
      </c>
      <c r="AS272" s="586">
        <v>0</v>
      </c>
      <c r="AT272" s="586">
        <v>950</v>
      </c>
      <c r="AU272" s="586">
        <v>204</v>
      </c>
      <c r="AV272" s="586">
        <v>0</v>
      </c>
      <c r="AW272" s="586">
        <v>623</v>
      </c>
      <c r="AX272" s="586">
        <v>1595</v>
      </c>
      <c r="AY272" s="586">
        <v>0</v>
      </c>
      <c r="AZ272" s="586">
        <v>0</v>
      </c>
      <c r="BA272" s="586">
        <v>0</v>
      </c>
      <c r="BB272" s="586">
        <v>0</v>
      </c>
      <c r="BC272" s="586">
        <v>0</v>
      </c>
      <c r="BD272" s="586">
        <v>1300</v>
      </c>
      <c r="BE272" s="586">
        <v>0</v>
      </c>
      <c r="BF272" s="586">
        <v>0</v>
      </c>
      <c r="BG272" s="586">
        <v>0</v>
      </c>
      <c r="BH272" s="586">
        <v>0</v>
      </c>
      <c r="BI272" s="586">
        <v>2474</v>
      </c>
      <c r="BJ272" s="586">
        <v>0</v>
      </c>
      <c r="BK272" s="586">
        <v>0</v>
      </c>
      <c r="BL272" s="586">
        <v>0</v>
      </c>
      <c r="BM272" s="586">
        <v>1496</v>
      </c>
      <c r="BN272" s="586">
        <v>0</v>
      </c>
      <c r="BO272" s="586">
        <v>0</v>
      </c>
      <c r="BP272" s="586">
        <v>0</v>
      </c>
      <c r="BQ272" s="586">
        <v>0</v>
      </c>
      <c r="BR272" s="586">
        <v>0</v>
      </c>
      <c r="BS272" s="586">
        <v>0</v>
      </c>
      <c r="BT272" s="586">
        <v>0</v>
      </c>
      <c r="BU272" s="586">
        <v>0</v>
      </c>
      <c r="BV272" s="586">
        <v>0</v>
      </c>
      <c r="BW272" s="586">
        <v>0</v>
      </c>
      <c r="BX272" s="586">
        <v>0</v>
      </c>
      <c r="BY272" s="586">
        <v>0</v>
      </c>
      <c r="BZ272" s="586">
        <v>0</v>
      </c>
      <c r="CA272" s="586">
        <v>0</v>
      </c>
      <c r="CB272" s="586">
        <v>0</v>
      </c>
      <c r="CC272" s="586">
        <v>0</v>
      </c>
      <c r="CD272" s="586">
        <v>0</v>
      </c>
      <c r="CE272" s="586">
        <v>16900</v>
      </c>
      <c r="CF272" s="586">
        <v>0</v>
      </c>
      <c r="CG272" s="586">
        <v>0</v>
      </c>
      <c r="CH272" s="586">
        <v>0</v>
      </c>
      <c r="CI272" s="586">
        <v>0</v>
      </c>
      <c r="CJ272" s="586">
        <v>0</v>
      </c>
      <c r="CK272" s="586">
        <v>0</v>
      </c>
      <c r="CL272" s="586">
        <v>0</v>
      </c>
      <c r="CM272" s="586">
        <v>0</v>
      </c>
      <c r="CN272" s="586">
        <v>0</v>
      </c>
      <c r="CO272" s="586">
        <v>0</v>
      </c>
      <c r="CP272" s="586">
        <v>0</v>
      </c>
      <c r="CQ272" s="586">
        <v>0</v>
      </c>
      <c r="CR272" s="586">
        <v>0</v>
      </c>
      <c r="CS272" s="586">
        <v>0</v>
      </c>
      <c r="CT272" s="586">
        <v>500</v>
      </c>
      <c r="CU272" s="586">
        <v>0</v>
      </c>
      <c r="CV272" s="586">
        <v>0</v>
      </c>
      <c r="CW272" s="586">
        <v>4326</v>
      </c>
      <c r="CX272" s="586">
        <v>0</v>
      </c>
      <c r="CY272" s="586">
        <v>0</v>
      </c>
      <c r="CZ272" s="586">
        <v>11481</v>
      </c>
      <c r="DA272" s="586">
        <v>0</v>
      </c>
      <c r="DB272" s="586">
        <v>0</v>
      </c>
      <c r="DC272" s="586">
        <v>0</v>
      </c>
      <c r="DD272" s="586">
        <v>0</v>
      </c>
      <c r="DE272" s="586">
        <v>0</v>
      </c>
      <c r="DF272" s="586">
        <v>0</v>
      </c>
      <c r="DG272" s="586">
        <v>0</v>
      </c>
      <c r="DH272" s="586">
        <v>0</v>
      </c>
      <c r="DI272" s="586">
        <v>10475</v>
      </c>
      <c r="DJ272" s="586">
        <v>0</v>
      </c>
      <c r="DK272" s="586">
        <v>353</v>
      </c>
      <c r="DL272" s="586">
        <v>5025</v>
      </c>
      <c r="DM272" s="586">
        <v>0</v>
      </c>
      <c r="DN272" s="586">
        <v>23646</v>
      </c>
      <c r="DO272" s="586">
        <v>0</v>
      </c>
      <c r="DP272" s="586">
        <v>0</v>
      </c>
      <c r="DQ272" s="586">
        <v>0</v>
      </c>
      <c r="DR272" s="587">
        <v>65073</v>
      </c>
      <c r="DS272" s="587">
        <v>82452</v>
      </c>
      <c r="DT272" s="587">
        <v>31414</v>
      </c>
      <c r="DU272" s="587">
        <v>180840</v>
      </c>
      <c r="DV272" s="587">
        <v>154140</v>
      </c>
      <c r="DW272" s="587">
        <v>204100</v>
      </c>
      <c r="DX272" s="587">
        <v>-3000</v>
      </c>
      <c r="DY272" s="587">
        <v>50000</v>
      </c>
      <c r="DZ272" s="587"/>
      <c r="EA272" s="587"/>
      <c r="EB272" s="587"/>
      <c r="EC272" s="587"/>
      <c r="ED272" s="587"/>
      <c r="EE272" s="587"/>
      <c r="EF272" s="587"/>
      <c r="EG272" s="587"/>
      <c r="EH272" s="587"/>
      <c r="EI272" s="587"/>
    </row>
    <row r="273" spans="1:139">
      <c r="A273" s="583" t="s">
        <v>2243</v>
      </c>
      <c r="B273" s="586">
        <v>20223.884099999999</v>
      </c>
      <c r="C273" s="586">
        <v>0</v>
      </c>
      <c r="D273" s="586">
        <v>0</v>
      </c>
      <c r="E273" s="586">
        <v>34390.41721</v>
      </c>
      <c r="F273" s="586">
        <v>0</v>
      </c>
      <c r="G273" s="586">
        <v>0</v>
      </c>
      <c r="H273" s="586">
        <v>4710.7625600000001</v>
      </c>
      <c r="I273" s="586">
        <v>0</v>
      </c>
      <c r="J273" s="586">
        <v>0</v>
      </c>
      <c r="K273" s="586">
        <v>0</v>
      </c>
      <c r="L273" s="586">
        <v>0</v>
      </c>
      <c r="M273" s="586">
        <v>0</v>
      </c>
      <c r="N273" s="586">
        <v>18922.13393</v>
      </c>
      <c r="O273" s="586">
        <v>0</v>
      </c>
      <c r="P273" s="586">
        <v>0</v>
      </c>
      <c r="Q273" s="586">
        <v>684.53099999999995</v>
      </c>
      <c r="R273" s="586">
        <v>0</v>
      </c>
      <c r="S273" s="586">
        <v>0</v>
      </c>
      <c r="T273" s="586">
        <v>0</v>
      </c>
      <c r="U273" s="586">
        <v>0</v>
      </c>
      <c r="V273" s="586">
        <v>0</v>
      </c>
      <c r="W273" s="586">
        <v>0</v>
      </c>
      <c r="X273" s="586">
        <v>0</v>
      </c>
      <c r="Y273" s="586">
        <v>0</v>
      </c>
      <c r="Z273" s="586">
        <v>0</v>
      </c>
      <c r="AA273" s="586">
        <v>0</v>
      </c>
      <c r="AB273" s="586">
        <v>0</v>
      </c>
      <c r="AC273" s="586">
        <v>0</v>
      </c>
      <c r="AD273" s="586">
        <v>0</v>
      </c>
      <c r="AE273" s="586">
        <v>0</v>
      </c>
      <c r="AF273" s="586">
        <v>0</v>
      </c>
      <c r="AG273" s="586">
        <v>0</v>
      </c>
      <c r="AH273" s="586">
        <v>0</v>
      </c>
      <c r="AI273" s="586">
        <v>1629</v>
      </c>
      <c r="AJ273" s="586">
        <v>0</v>
      </c>
      <c r="AK273" s="586">
        <v>0</v>
      </c>
      <c r="AL273" s="586">
        <v>0</v>
      </c>
      <c r="AM273" s="586">
        <v>0</v>
      </c>
      <c r="AN273" s="586">
        <v>0</v>
      </c>
      <c r="AO273" s="586">
        <v>303437.81030000001</v>
      </c>
      <c r="AP273" s="586">
        <v>2546.0859999999998</v>
      </c>
      <c r="AQ273" s="586">
        <v>12096</v>
      </c>
      <c r="AR273" s="586">
        <v>2304.3760000000002</v>
      </c>
      <c r="AS273" s="586">
        <v>0</v>
      </c>
      <c r="AT273" s="586">
        <v>0</v>
      </c>
      <c r="AU273" s="586">
        <v>6302.6507799999999</v>
      </c>
      <c r="AV273" s="586">
        <v>0</v>
      </c>
      <c r="AW273" s="586">
        <v>0</v>
      </c>
      <c r="AX273" s="586">
        <v>892.29073000000005</v>
      </c>
      <c r="AY273" s="586">
        <v>0</v>
      </c>
      <c r="AZ273" s="586">
        <v>0</v>
      </c>
      <c r="BA273" s="586">
        <v>0</v>
      </c>
      <c r="BB273" s="586">
        <v>0</v>
      </c>
      <c r="BC273" s="586">
        <v>0</v>
      </c>
      <c r="BD273" s="586">
        <v>294.66899999999998</v>
      </c>
      <c r="BE273" s="586">
        <v>0</v>
      </c>
      <c r="BF273" s="586">
        <v>0</v>
      </c>
      <c r="BG273" s="586">
        <v>0</v>
      </c>
      <c r="BH273" s="586">
        <v>0</v>
      </c>
      <c r="BI273" s="586">
        <v>0</v>
      </c>
      <c r="BJ273" s="586">
        <v>0</v>
      </c>
      <c r="BK273" s="586">
        <v>0</v>
      </c>
      <c r="BL273" s="586">
        <v>0</v>
      </c>
      <c r="BM273" s="586">
        <v>0</v>
      </c>
      <c r="BN273" s="586">
        <v>0</v>
      </c>
      <c r="BO273" s="586">
        <v>0</v>
      </c>
      <c r="BP273" s="586">
        <v>271</v>
      </c>
      <c r="BQ273" s="586">
        <v>0</v>
      </c>
      <c r="BR273" s="586">
        <v>0</v>
      </c>
      <c r="BS273" s="586">
        <v>0</v>
      </c>
      <c r="BT273" s="586">
        <v>0</v>
      </c>
      <c r="BU273" s="586">
        <v>0</v>
      </c>
      <c r="BV273" s="586">
        <v>0</v>
      </c>
      <c r="BW273" s="586">
        <v>0</v>
      </c>
      <c r="BX273" s="586">
        <v>0</v>
      </c>
      <c r="BY273" s="586">
        <v>0</v>
      </c>
      <c r="BZ273" s="586">
        <v>0</v>
      </c>
      <c r="CA273" s="586">
        <v>0</v>
      </c>
      <c r="CB273" s="586">
        <v>0</v>
      </c>
      <c r="CC273" s="586">
        <v>0</v>
      </c>
      <c r="CD273" s="586">
        <v>0</v>
      </c>
      <c r="CE273" s="586">
        <v>148</v>
      </c>
      <c r="CF273" s="586">
        <v>0</v>
      </c>
      <c r="CG273" s="586">
        <v>0</v>
      </c>
      <c r="CH273" s="586">
        <v>0</v>
      </c>
      <c r="CI273" s="586">
        <v>0</v>
      </c>
      <c r="CJ273" s="586">
        <v>0</v>
      </c>
      <c r="CK273" s="586">
        <v>0</v>
      </c>
      <c r="CL273" s="586">
        <v>0</v>
      </c>
      <c r="CM273" s="586">
        <v>0</v>
      </c>
      <c r="CN273" s="586">
        <v>0</v>
      </c>
      <c r="CO273" s="586">
        <v>0</v>
      </c>
      <c r="CP273" s="586">
        <v>0</v>
      </c>
      <c r="CQ273" s="586">
        <v>0</v>
      </c>
      <c r="CR273" s="586">
        <v>0</v>
      </c>
      <c r="CS273" s="586">
        <v>0</v>
      </c>
      <c r="CT273" s="586">
        <v>0</v>
      </c>
      <c r="CU273" s="586">
        <v>0</v>
      </c>
      <c r="CV273" s="586">
        <v>0</v>
      </c>
      <c r="CW273" s="586">
        <v>4.1106299999999996</v>
      </c>
      <c r="CX273" s="586">
        <v>0</v>
      </c>
      <c r="CY273" s="586">
        <v>0</v>
      </c>
      <c r="CZ273" s="586">
        <v>0</v>
      </c>
      <c r="DA273" s="586">
        <v>0</v>
      </c>
      <c r="DB273" s="586">
        <v>0</v>
      </c>
      <c r="DC273" s="586">
        <v>0</v>
      </c>
      <c r="DD273" s="586">
        <v>0</v>
      </c>
      <c r="DE273" s="586">
        <v>0</v>
      </c>
      <c r="DF273" s="586">
        <v>0</v>
      </c>
      <c r="DG273" s="586">
        <v>0</v>
      </c>
      <c r="DH273" s="586">
        <v>0</v>
      </c>
      <c r="DI273" s="586">
        <v>32168.571469999999</v>
      </c>
      <c r="DJ273" s="586">
        <v>0</v>
      </c>
      <c r="DK273" s="586">
        <v>0</v>
      </c>
      <c r="DL273" s="586">
        <v>0</v>
      </c>
      <c r="DM273" s="586">
        <v>44093.127999999997</v>
      </c>
      <c r="DN273" s="586">
        <v>0</v>
      </c>
      <c r="DO273" s="586">
        <v>0</v>
      </c>
      <c r="DP273" s="586">
        <v>0</v>
      </c>
      <c r="DQ273" s="586">
        <v>0</v>
      </c>
      <c r="DR273" s="587">
        <v>82286.255720000001</v>
      </c>
      <c r="DS273" s="587">
        <v>25715.852510000001</v>
      </c>
      <c r="DT273" s="587">
        <v>17925.096000000001</v>
      </c>
      <c r="DU273" s="587">
        <v>347096.21747999999</v>
      </c>
      <c r="DV273" s="587">
        <v>287420.81063999998</v>
      </c>
      <c r="DW273" s="587">
        <v>-16096</v>
      </c>
      <c r="DX273" s="587">
        <v>-7792</v>
      </c>
      <c r="DY273" s="587">
        <v>-102000</v>
      </c>
      <c r="DZ273" s="587"/>
      <c r="EA273" s="587"/>
      <c r="EB273" s="587"/>
      <c r="EC273" s="587"/>
      <c r="ED273" s="587"/>
      <c r="EE273" s="587"/>
      <c r="EF273" s="587"/>
      <c r="EG273" s="587"/>
      <c r="EH273" s="587"/>
      <c r="EI273" s="587"/>
    </row>
    <row r="274" spans="1:139">
      <c r="A274" s="583" t="s">
        <v>2292</v>
      </c>
      <c r="B274" s="586">
        <v>3359</v>
      </c>
      <c r="C274" s="586">
        <v>0</v>
      </c>
      <c r="D274" s="586">
        <v>0</v>
      </c>
      <c r="E274" s="586">
        <v>3744</v>
      </c>
      <c r="F274" s="586">
        <v>0</v>
      </c>
      <c r="G274" s="586">
        <v>0</v>
      </c>
      <c r="H274" s="586">
        <v>6295</v>
      </c>
      <c r="I274" s="586">
        <v>0</v>
      </c>
      <c r="J274" s="586">
        <v>0</v>
      </c>
      <c r="K274" s="586">
        <v>100</v>
      </c>
      <c r="L274" s="586">
        <v>0</v>
      </c>
      <c r="M274" s="586">
        <v>0</v>
      </c>
      <c r="N274" s="586">
        <v>85506</v>
      </c>
      <c r="O274" s="586">
        <v>0</v>
      </c>
      <c r="P274" s="586">
        <v>0</v>
      </c>
      <c r="Q274" s="586">
        <v>0</v>
      </c>
      <c r="R274" s="586">
        <v>0</v>
      </c>
      <c r="S274" s="586">
        <v>0</v>
      </c>
      <c r="T274" s="586">
        <v>0</v>
      </c>
      <c r="U274" s="586">
        <v>0</v>
      </c>
      <c r="V274" s="586">
        <v>0</v>
      </c>
      <c r="W274" s="586">
        <v>0</v>
      </c>
      <c r="X274" s="586">
        <v>0</v>
      </c>
      <c r="Y274" s="586">
        <v>0</v>
      </c>
      <c r="Z274" s="586">
        <v>0</v>
      </c>
      <c r="AA274" s="586">
        <v>0</v>
      </c>
      <c r="AB274" s="586">
        <v>0</v>
      </c>
      <c r="AC274" s="586">
        <v>0</v>
      </c>
      <c r="AD274" s="586">
        <v>0</v>
      </c>
      <c r="AE274" s="586">
        <v>0</v>
      </c>
      <c r="AF274" s="586">
        <v>0</v>
      </c>
      <c r="AG274" s="586">
        <v>0</v>
      </c>
      <c r="AH274" s="586">
        <v>0</v>
      </c>
      <c r="AI274" s="586">
        <v>2222</v>
      </c>
      <c r="AJ274" s="586">
        <v>3821</v>
      </c>
      <c r="AK274" s="586">
        <v>0</v>
      </c>
      <c r="AL274" s="586">
        <v>0</v>
      </c>
      <c r="AM274" s="586">
        <v>0</v>
      </c>
      <c r="AN274" s="586">
        <v>0</v>
      </c>
      <c r="AO274" s="586">
        <v>344146</v>
      </c>
      <c r="AP274" s="586">
        <v>4500</v>
      </c>
      <c r="AQ274" s="586">
        <v>842</v>
      </c>
      <c r="AR274" s="586">
        <v>443</v>
      </c>
      <c r="AS274" s="586">
        <v>0</v>
      </c>
      <c r="AT274" s="586">
        <v>0</v>
      </c>
      <c r="AU274" s="586">
        <v>1595</v>
      </c>
      <c r="AV274" s="586">
        <v>0</v>
      </c>
      <c r="AW274" s="586">
        <v>0</v>
      </c>
      <c r="AX274" s="586">
        <v>9333</v>
      </c>
      <c r="AY274" s="586">
        <v>0</v>
      </c>
      <c r="AZ274" s="586">
        <v>0</v>
      </c>
      <c r="BA274" s="586">
        <v>0</v>
      </c>
      <c r="BB274" s="586">
        <v>0</v>
      </c>
      <c r="BC274" s="586">
        <v>0</v>
      </c>
      <c r="BD274" s="586">
        <v>0</v>
      </c>
      <c r="BE274" s="586">
        <v>0</v>
      </c>
      <c r="BF274" s="586">
        <v>0</v>
      </c>
      <c r="BG274" s="586">
        <v>0</v>
      </c>
      <c r="BH274" s="586">
        <v>0</v>
      </c>
      <c r="BI274" s="586">
        <v>0</v>
      </c>
      <c r="BJ274" s="586">
        <v>0</v>
      </c>
      <c r="BK274" s="586">
        <v>0</v>
      </c>
      <c r="BL274" s="586">
        <v>0</v>
      </c>
      <c r="BM274" s="586">
        <v>150</v>
      </c>
      <c r="BN274" s="586">
        <v>0</v>
      </c>
      <c r="BO274" s="586">
        <v>0</v>
      </c>
      <c r="BP274" s="586">
        <v>600</v>
      </c>
      <c r="BQ274" s="586">
        <v>0</v>
      </c>
      <c r="BR274" s="586">
        <v>0</v>
      </c>
      <c r="BS274" s="586">
        <v>0</v>
      </c>
      <c r="BT274" s="586">
        <v>0</v>
      </c>
      <c r="BU274" s="586">
        <v>0</v>
      </c>
      <c r="BV274" s="586">
        <v>0</v>
      </c>
      <c r="BW274" s="586">
        <v>0</v>
      </c>
      <c r="BX274" s="586">
        <v>0</v>
      </c>
      <c r="BY274" s="586">
        <v>0</v>
      </c>
      <c r="BZ274" s="586">
        <v>0</v>
      </c>
      <c r="CA274" s="586">
        <v>0</v>
      </c>
      <c r="CB274" s="586">
        <v>0</v>
      </c>
      <c r="CC274" s="586">
        <v>0</v>
      </c>
      <c r="CD274" s="586">
        <v>0</v>
      </c>
      <c r="CE274" s="586">
        <v>1490</v>
      </c>
      <c r="CF274" s="586">
        <v>0</v>
      </c>
      <c r="CG274" s="586">
        <v>0</v>
      </c>
      <c r="CH274" s="586">
        <v>0</v>
      </c>
      <c r="CI274" s="586">
        <v>0</v>
      </c>
      <c r="CJ274" s="586">
        <v>0</v>
      </c>
      <c r="CK274" s="586">
        <v>0</v>
      </c>
      <c r="CL274" s="586">
        <v>0</v>
      </c>
      <c r="CM274" s="586">
        <v>0</v>
      </c>
      <c r="CN274" s="586">
        <v>0</v>
      </c>
      <c r="CO274" s="586">
        <v>0</v>
      </c>
      <c r="CP274" s="586">
        <v>0</v>
      </c>
      <c r="CQ274" s="586">
        <v>0</v>
      </c>
      <c r="CR274" s="586">
        <v>0</v>
      </c>
      <c r="CS274" s="586">
        <v>0</v>
      </c>
      <c r="CT274" s="586">
        <v>0</v>
      </c>
      <c r="CU274" s="586">
        <v>0</v>
      </c>
      <c r="CV274" s="586">
        <v>0</v>
      </c>
      <c r="CW274" s="586">
        <v>0</v>
      </c>
      <c r="CX274" s="586">
        <v>0</v>
      </c>
      <c r="CY274" s="586">
        <v>0</v>
      </c>
      <c r="CZ274" s="586">
        <v>3632</v>
      </c>
      <c r="DA274" s="586">
        <v>0</v>
      </c>
      <c r="DB274" s="586">
        <v>0</v>
      </c>
      <c r="DC274" s="586">
        <v>0</v>
      </c>
      <c r="DD274" s="586">
        <v>0</v>
      </c>
      <c r="DE274" s="586">
        <v>0</v>
      </c>
      <c r="DF274" s="586">
        <v>0</v>
      </c>
      <c r="DG274" s="586">
        <v>0</v>
      </c>
      <c r="DH274" s="586">
        <v>0</v>
      </c>
      <c r="DI274" s="586">
        <v>15170</v>
      </c>
      <c r="DJ274" s="586">
        <v>0</v>
      </c>
      <c r="DK274" s="586">
        <v>14275</v>
      </c>
      <c r="DL274" s="586">
        <v>0</v>
      </c>
      <c r="DM274" s="586">
        <v>7580</v>
      </c>
      <c r="DN274" s="586">
        <v>1456</v>
      </c>
      <c r="DO274" s="586">
        <v>0</v>
      </c>
      <c r="DP274" s="586">
        <v>0</v>
      </c>
      <c r="DQ274" s="586">
        <v>0</v>
      </c>
      <c r="DR274" s="587">
        <v>166304</v>
      </c>
      <c r="DS274" s="587">
        <v>30837</v>
      </c>
      <c r="DT274" s="587">
        <v>21230</v>
      </c>
      <c r="DU274" s="587">
        <v>285315</v>
      </c>
      <c r="DV274" s="587">
        <v>245919</v>
      </c>
      <c r="DW274" s="587">
        <v>112200</v>
      </c>
      <c r="DX274" s="587">
        <v>175700</v>
      </c>
      <c r="DY274" s="587">
        <v>0</v>
      </c>
      <c r="DZ274" s="587"/>
      <c r="EA274" s="587"/>
      <c r="EB274" s="587"/>
      <c r="EC274" s="587"/>
      <c r="ED274" s="587"/>
      <c r="EE274" s="587"/>
      <c r="EF274" s="587"/>
      <c r="EG274" s="587"/>
      <c r="EH274" s="587"/>
      <c r="EI274" s="587"/>
    </row>
    <row r="275" spans="1:139">
      <c r="A275" s="583" t="s">
        <v>2364</v>
      </c>
      <c r="B275" s="586">
        <v>4280</v>
      </c>
      <c r="C275" s="586">
        <v>0</v>
      </c>
      <c r="D275" s="586">
        <v>0</v>
      </c>
      <c r="E275" s="586">
        <v>179</v>
      </c>
      <c r="F275" s="586">
        <v>0</v>
      </c>
      <c r="G275" s="586">
        <v>0</v>
      </c>
      <c r="H275" s="586">
        <v>8825</v>
      </c>
      <c r="I275" s="586">
        <v>0</v>
      </c>
      <c r="J275" s="586">
        <v>0</v>
      </c>
      <c r="K275" s="586">
        <v>571</v>
      </c>
      <c r="L275" s="586">
        <v>0</v>
      </c>
      <c r="M275" s="586">
        <v>0</v>
      </c>
      <c r="N275" s="586">
        <v>2400</v>
      </c>
      <c r="O275" s="586">
        <v>0</v>
      </c>
      <c r="P275" s="586">
        <v>0</v>
      </c>
      <c r="Q275" s="586">
        <v>133</v>
      </c>
      <c r="R275" s="586">
        <v>0</v>
      </c>
      <c r="S275" s="586">
        <v>0</v>
      </c>
      <c r="T275" s="586">
        <v>0</v>
      </c>
      <c r="U275" s="586">
        <v>0</v>
      </c>
      <c r="V275" s="586">
        <v>0</v>
      </c>
      <c r="W275" s="586">
        <v>0</v>
      </c>
      <c r="X275" s="586">
        <v>0</v>
      </c>
      <c r="Y275" s="586">
        <v>0</v>
      </c>
      <c r="Z275" s="586">
        <v>0</v>
      </c>
      <c r="AA275" s="586">
        <v>0</v>
      </c>
      <c r="AB275" s="586">
        <v>0</v>
      </c>
      <c r="AC275" s="586">
        <v>0</v>
      </c>
      <c r="AD275" s="586">
        <v>0</v>
      </c>
      <c r="AE275" s="586">
        <v>0</v>
      </c>
      <c r="AF275" s="586">
        <v>0</v>
      </c>
      <c r="AG275" s="586">
        <v>0</v>
      </c>
      <c r="AH275" s="586">
        <v>0</v>
      </c>
      <c r="AI275" s="586">
        <v>4271</v>
      </c>
      <c r="AJ275" s="586">
        <v>0</v>
      </c>
      <c r="AK275" s="586">
        <v>0</v>
      </c>
      <c r="AL275" s="586">
        <v>0</v>
      </c>
      <c r="AM275" s="586">
        <v>0</v>
      </c>
      <c r="AN275" s="586">
        <v>0</v>
      </c>
      <c r="AO275" s="586">
        <v>207961</v>
      </c>
      <c r="AP275" s="586">
        <v>221</v>
      </c>
      <c r="AQ275" s="586">
        <v>16860</v>
      </c>
      <c r="AR275" s="586">
        <v>583</v>
      </c>
      <c r="AS275" s="586">
        <v>0</v>
      </c>
      <c r="AT275" s="586">
        <v>0</v>
      </c>
      <c r="AU275" s="586">
        <v>41764</v>
      </c>
      <c r="AV275" s="586">
        <v>0</v>
      </c>
      <c r="AW275" s="586">
        <v>0</v>
      </c>
      <c r="AX275" s="586">
        <v>484</v>
      </c>
      <c r="AY275" s="586">
        <v>0</v>
      </c>
      <c r="AZ275" s="586">
        <v>0</v>
      </c>
      <c r="BA275" s="586">
        <v>0</v>
      </c>
      <c r="BB275" s="586">
        <v>0</v>
      </c>
      <c r="BC275" s="586">
        <v>0</v>
      </c>
      <c r="BD275" s="586">
        <v>0</v>
      </c>
      <c r="BE275" s="586">
        <v>0</v>
      </c>
      <c r="BF275" s="586">
        <v>0</v>
      </c>
      <c r="BG275" s="586">
        <v>2162</v>
      </c>
      <c r="BH275" s="586">
        <v>0</v>
      </c>
      <c r="BI275" s="586">
        <v>0</v>
      </c>
      <c r="BJ275" s="586">
        <v>0</v>
      </c>
      <c r="BK275" s="586">
        <v>0</v>
      </c>
      <c r="BL275" s="586">
        <v>0</v>
      </c>
      <c r="BM275" s="586">
        <v>53</v>
      </c>
      <c r="BN275" s="586">
        <v>0</v>
      </c>
      <c r="BO275" s="586">
        <v>0</v>
      </c>
      <c r="BP275" s="586">
        <v>90</v>
      </c>
      <c r="BQ275" s="586">
        <v>0</v>
      </c>
      <c r="BR275" s="586">
        <v>0</v>
      </c>
      <c r="BS275" s="586">
        <v>0</v>
      </c>
      <c r="BT275" s="586">
        <v>0</v>
      </c>
      <c r="BU275" s="586">
        <v>0</v>
      </c>
      <c r="BV275" s="586">
        <v>0</v>
      </c>
      <c r="BW275" s="586">
        <v>0</v>
      </c>
      <c r="BX275" s="586">
        <v>0</v>
      </c>
      <c r="BY275" s="586">
        <v>0</v>
      </c>
      <c r="BZ275" s="586">
        <v>0</v>
      </c>
      <c r="CA275" s="586">
        <v>0</v>
      </c>
      <c r="CB275" s="586">
        <v>0</v>
      </c>
      <c r="CC275" s="586">
        <v>0</v>
      </c>
      <c r="CD275" s="586">
        <v>0</v>
      </c>
      <c r="CE275" s="586">
        <v>0</v>
      </c>
      <c r="CF275" s="586">
        <v>0</v>
      </c>
      <c r="CG275" s="586">
        <v>0</v>
      </c>
      <c r="CH275" s="586">
        <v>0</v>
      </c>
      <c r="CI275" s="586">
        <v>0</v>
      </c>
      <c r="CJ275" s="586">
        <v>0</v>
      </c>
      <c r="CK275" s="586">
        <v>0</v>
      </c>
      <c r="CL275" s="586">
        <v>0</v>
      </c>
      <c r="CM275" s="586">
        <v>0</v>
      </c>
      <c r="CN275" s="586">
        <v>0</v>
      </c>
      <c r="CO275" s="586">
        <v>0</v>
      </c>
      <c r="CP275" s="586">
        <v>0</v>
      </c>
      <c r="CQ275" s="586">
        <v>0</v>
      </c>
      <c r="CR275" s="586">
        <v>0</v>
      </c>
      <c r="CS275" s="586">
        <v>0</v>
      </c>
      <c r="CT275" s="586">
        <v>0</v>
      </c>
      <c r="CU275" s="586">
        <v>0</v>
      </c>
      <c r="CV275" s="586">
        <v>0</v>
      </c>
      <c r="CW275" s="586">
        <v>0</v>
      </c>
      <c r="CX275" s="586">
        <v>0</v>
      </c>
      <c r="CY275" s="586">
        <v>0</v>
      </c>
      <c r="CZ275" s="586">
        <v>1000</v>
      </c>
      <c r="DA275" s="586">
        <v>0</v>
      </c>
      <c r="DB275" s="586">
        <v>0</v>
      </c>
      <c r="DC275" s="586">
        <v>0</v>
      </c>
      <c r="DD275" s="586">
        <v>0</v>
      </c>
      <c r="DE275" s="586">
        <v>0</v>
      </c>
      <c r="DF275" s="586">
        <v>0</v>
      </c>
      <c r="DG275" s="586">
        <v>0</v>
      </c>
      <c r="DH275" s="586">
        <v>0</v>
      </c>
      <c r="DI275" s="586">
        <v>15710</v>
      </c>
      <c r="DJ275" s="586">
        <v>363</v>
      </c>
      <c r="DK275" s="586">
        <v>0</v>
      </c>
      <c r="DL275" s="586">
        <v>0</v>
      </c>
      <c r="DM275" s="586">
        <v>0</v>
      </c>
      <c r="DN275" s="586">
        <v>0</v>
      </c>
      <c r="DO275" s="586">
        <v>0</v>
      </c>
      <c r="DP275" s="586">
        <v>0</v>
      </c>
      <c r="DQ275" s="586">
        <v>0</v>
      </c>
      <c r="DR275" s="587">
        <v>78211</v>
      </c>
      <c r="DS275" s="587">
        <v>55119</v>
      </c>
      <c r="DT275" s="587">
        <v>37413</v>
      </c>
      <c r="DU275" s="587">
        <v>123426</v>
      </c>
      <c r="DV275" s="587">
        <v>113383</v>
      </c>
      <c r="DW275" s="587">
        <v>265127</v>
      </c>
      <c r="DX275" s="587">
        <v>6501</v>
      </c>
      <c r="DY275" s="587">
        <v>2028</v>
      </c>
      <c r="DZ275" s="587"/>
      <c r="EA275" s="587"/>
      <c r="EB275" s="587"/>
      <c r="EC275" s="587"/>
      <c r="ED275" s="587"/>
      <c r="EE275" s="587"/>
      <c r="EF275" s="587"/>
      <c r="EG275" s="587"/>
      <c r="EH275" s="587"/>
      <c r="EI275" s="587"/>
    </row>
    <row r="276" spans="1:139">
      <c r="A276" s="583" t="s">
        <v>2370</v>
      </c>
      <c r="B276" s="586">
        <v>6915</v>
      </c>
      <c r="C276" s="586">
        <v>0</v>
      </c>
      <c r="D276" s="586">
        <v>0</v>
      </c>
      <c r="E276" s="586">
        <v>2908</v>
      </c>
      <c r="F276" s="586">
        <v>0</v>
      </c>
      <c r="G276" s="586">
        <v>0</v>
      </c>
      <c r="H276" s="586">
        <v>7121</v>
      </c>
      <c r="I276" s="586">
        <v>0</v>
      </c>
      <c r="J276" s="586">
        <v>0</v>
      </c>
      <c r="K276" s="586">
        <v>0</v>
      </c>
      <c r="L276" s="586">
        <v>0</v>
      </c>
      <c r="M276" s="586">
        <v>0</v>
      </c>
      <c r="N276" s="586">
        <v>23615</v>
      </c>
      <c r="O276" s="586">
        <v>0</v>
      </c>
      <c r="P276" s="586">
        <v>0</v>
      </c>
      <c r="Q276" s="586">
        <v>1335</v>
      </c>
      <c r="R276" s="586">
        <v>0</v>
      </c>
      <c r="S276" s="586">
        <v>0</v>
      </c>
      <c r="T276" s="586">
        <v>0</v>
      </c>
      <c r="U276" s="586">
        <v>0</v>
      </c>
      <c r="V276" s="586">
        <v>0</v>
      </c>
      <c r="W276" s="586">
        <v>0</v>
      </c>
      <c r="X276" s="586">
        <v>0</v>
      </c>
      <c r="Y276" s="586">
        <v>0</v>
      </c>
      <c r="Z276" s="586">
        <v>0</v>
      </c>
      <c r="AA276" s="586">
        <v>0</v>
      </c>
      <c r="AB276" s="586">
        <v>0</v>
      </c>
      <c r="AC276" s="586">
        <v>0</v>
      </c>
      <c r="AD276" s="586">
        <v>0</v>
      </c>
      <c r="AE276" s="586">
        <v>0</v>
      </c>
      <c r="AF276" s="586">
        <v>0</v>
      </c>
      <c r="AG276" s="586">
        <v>0</v>
      </c>
      <c r="AH276" s="586">
        <v>0</v>
      </c>
      <c r="AI276" s="586">
        <v>1854</v>
      </c>
      <c r="AJ276" s="586">
        <v>0</v>
      </c>
      <c r="AK276" s="586">
        <v>0</v>
      </c>
      <c r="AL276" s="586">
        <v>0</v>
      </c>
      <c r="AM276" s="586">
        <v>0</v>
      </c>
      <c r="AN276" s="586">
        <v>0</v>
      </c>
      <c r="AO276" s="586">
        <v>267259</v>
      </c>
      <c r="AP276" s="586">
        <v>1928</v>
      </c>
      <c r="AQ276" s="586">
        <v>43799</v>
      </c>
      <c r="AR276" s="586">
        <v>350</v>
      </c>
      <c r="AS276" s="586">
        <v>0</v>
      </c>
      <c r="AT276" s="586">
        <v>0</v>
      </c>
      <c r="AU276" s="586">
        <v>14804</v>
      </c>
      <c r="AV276" s="586">
        <v>0</v>
      </c>
      <c r="AW276" s="586">
        <v>0</v>
      </c>
      <c r="AX276" s="586">
        <v>11333</v>
      </c>
      <c r="AY276" s="586">
        <v>0</v>
      </c>
      <c r="AZ276" s="586">
        <v>0</v>
      </c>
      <c r="BA276" s="586">
        <v>0</v>
      </c>
      <c r="BB276" s="586">
        <v>0</v>
      </c>
      <c r="BC276" s="586">
        <v>0</v>
      </c>
      <c r="BD276" s="586">
        <v>4670</v>
      </c>
      <c r="BE276" s="586">
        <v>0</v>
      </c>
      <c r="BF276" s="586">
        <v>0</v>
      </c>
      <c r="BG276" s="586">
        <v>30</v>
      </c>
      <c r="BH276" s="586">
        <v>0</v>
      </c>
      <c r="BI276" s="586">
        <v>0</v>
      </c>
      <c r="BJ276" s="586">
        <v>0</v>
      </c>
      <c r="BK276" s="586">
        <v>0</v>
      </c>
      <c r="BL276" s="586">
        <v>0</v>
      </c>
      <c r="BM276" s="586">
        <v>836</v>
      </c>
      <c r="BN276" s="586">
        <v>0</v>
      </c>
      <c r="BO276" s="586">
        <v>0</v>
      </c>
      <c r="BP276" s="586">
        <v>0</v>
      </c>
      <c r="BQ276" s="586">
        <v>0</v>
      </c>
      <c r="BR276" s="586">
        <v>0</v>
      </c>
      <c r="BS276" s="586">
        <v>0</v>
      </c>
      <c r="BT276" s="586">
        <v>0</v>
      </c>
      <c r="BU276" s="586">
        <v>0</v>
      </c>
      <c r="BV276" s="586">
        <v>0</v>
      </c>
      <c r="BW276" s="586">
        <v>0</v>
      </c>
      <c r="BX276" s="586">
        <v>0</v>
      </c>
      <c r="BY276" s="586">
        <v>0</v>
      </c>
      <c r="BZ276" s="586">
        <v>0</v>
      </c>
      <c r="CA276" s="586">
        <v>0</v>
      </c>
      <c r="CB276" s="586">
        <v>3556</v>
      </c>
      <c r="CC276" s="586">
        <v>0</v>
      </c>
      <c r="CD276" s="586">
        <v>0</v>
      </c>
      <c r="CE276" s="586">
        <v>9946</v>
      </c>
      <c r="CF276" s="586">
        <v>0</v>
      </c>
      <c r="CG276" s="586">
        <v>0</v>
      </c>
      <c r="CH276" s="586">
        <v>0</v>
      </c>
      <c r="CI276" s="586">
        <v>0</v>
      </c>
      <c r="CJ276" s="586">
        <v>0</v>
      </c>
      <c r="CK276" s="586">
        <v>0</v>
      </c>
      <c r="CL276" s="586">
        <v>0</v>
      </c>
      <c r="CM276" s="586">
        <v>0</v>
      </c>
      <c r="CN276" s="586">
        <v>0</v>
      </c>
      <c r="CO276" s="586">
        <v>0</v>
      </c>
      <c r="CP276" s="586">
        <v>0</v>
      </c>
      <c r="CQ276" s="586">
        <v>0</v>
      </c>
      <c r="CR276" s="586">
        <v>0</v>
      </c>
      <c r="CS276" s="586">
        <v>0</v>
      </c>
      <c r="CT276" s="586">
        <v>19620</v>
      </c>
      <c r="CU276" s="586">
        <v>0</v>
      </c>
      <c r="CV276" s="586">
        <v>0</v>
      </c>
      <c r="CW276" s="586">
        <v>0</v>
      </c>
      <c r="CX276" s="586">
        <v>0</v>
      </c>
      <c r="CY276" s="586">
        <v>0</v>
      </c>
      <c r="CZ276" s="586">
        <v>423</v>
      </c>
      <c r="DA276" s="586">
        <v>0</v>
      </c>
      <c r="DB276" s="586">
        <v>0</v>
      </c>
      <c r="DC276" s="586">
        <v>0</v>
      </c>
      <c r="DD276" s="586">
        <v>0</v>
      </c>
      <c r="DE276" s="586">
        <v>0</v>
      </c>
      <c r="DF276" s="586">
        <v>0</v>
      </c>
      <c r="DG276" s="586">
        <v>0</v>
      </c>
      <c r="DH276" s="586">
        <v>0</v>
      </c>
      <c r="DI276" s="586">
        <v>155264</v>
      </c>
      <c r="DJ276" s="586">
        <v>0</v>
      </c>
      <c r="DK276" s="586">
        <v>0</v>
      </c>
      <c r="DL276" s="586">
        <v>7049</v>
      </c>
      <c r="DM276" s="586">
        <v>0</v>
      </c>
      <c r="DN276" s="586">
        <v>0</v>
      </c>
      <c r="DO276" s="586">
        <v>0</v>
      </c>
      <c r="DP276" s="586">
        <v>0</v>
      </c>
      <c r="DQ276" s="586">
        <v>0</v>
      </c>
      <c r="DR276" s="587">
        <v>78630</v>
      </c>
      <c r="DS276" s="587">
        <v>43799</v>
      </c>
      <c r="DT276" s="587">
        <v>45971</v>
      </c>
      <c r="DU276" s="587">
        <v>372415</v>
      </c>
      <c r="DV276" s="587">
        <v>360422</v>
      </c>
      <c r="DW276" s="587">
        <v>-158330</v>
      </c>
      <c r="DX276" s="587">
        <v>-1268</v>
      </c>
      <c r="DY276" s="587">
        <v>0</v>
      </c>
      <c r="DZ276" s="587"/>
      <c r="EA276" s="587"/>
      <c r="EB276" s="587"/>
      <c r="EC276" s="587"/>
      <c r="ED276" s="587"/>
      <c r="EE276" s="587"/>
      <c r="EF276" s="587"/>
      <c r="EG276" s="587"/>
      <c r="EH276" s="587"/>
      <c r="EI276" s="587"/>
    </row>
    <row r="277" spans="1:139">
      <c r="A277" s="583" t="s">
        <v>2376</v>
      </c>
      <c r="B277" s="586">
        <v>5088</v>
      </c>
      <c r="C277" s="586">
        <v>0</v>
      </c>
      <c r="D277" s="586">
        <v>0</v>
      </c>
      <c r="E277" s="586">
        <v>0</v>
      </c>
      <c r="F277" s="586">
        <v>0</v>
      </c>
      <c r="G277" s="586">
        <v>0</v>
      </c>
      <c r="H277" s="586">
        <v>3011</v>
      </c>
      <c r="I277" s="586">
        <v>0</v>
      </c>
      <c r="J277" s="586">
        <v>0</v>
      </c>
      <c r="K277" s="586">
        <v>0</v>
      </c>
      <c r="L277" s="586">
        <v>0</v>
      </c>
      <c r="M277" s="586">
        <v>0</v>
      </c>
      <c r="N277" s="586">
        <v>11379</v>
      </c>
      <c r="O277" s="586">
        <v>0</v>
      </c>
      <c r="P277" s="586">
        <v>0</v>
      </c>
      <c r="Q277" s="586">
        <v>0</v>
      </c>
      <c r="R277" s="586">
        <v>0</v>
      </c>
      <c r="S277" s="586">
        <v>0</v>
      </c>
      <c r="T277" s="586">
        <v>0</v>
      </c>
      <c r="U277" s="586">
        <v>0</v>
      </c>
      <c r="V277" s="586">
        <v>0</v>
      </c>
      <c r="W277" s="586">
        <v>0</v>
      </c>
      <c r="X277" s="586">
        <v>0</v>
      </c>
      <c r="Y277" s="586">
        <v>0</v>
      </c>
      <c r="Z277" s="586">
        <v>0</v>
      </c>
      <c r="AA277" s="586">
        <v>0</v>
      </c>
      <c r="AB277" s="586">
        <v>0</v>
      </c>
      <c r="AC277" s="586">
        <v>0</v>
      </c>
      <c r="AD277" s="586">
        <v>0</v>
      </c>
      <c r="AE277" s="586">
        <v>0</v>
      </c>
      <c r="AF277" s="586">
        <v>0</v>
      </c>
      <c r="AG277" s="586">
        <v>0</v>
      </c>
      <c r="AH277" s="586">
        <v>0</v>
      </c>
      <c r="AI277" s="586">
        <v>0</v>
      </c>
      <c r="AJ277" s="586">
        <v>0</v>
      </c>
      <c r="AK277" s="586">
        <v>0</v>
      </c>
      <c r="AL277" s="586">
        <v>0</v>
      </c>
      <c r="AM277" s="586">
        <v>0</v>
      </c>
      <c r="AN277" s="586">
        <v>0</v>
      </c>
      <c r="AO277" s="586">
        <v>140422</v>
      </c>
      <c r="AP277" s="586">
        <v>0</v>
      </c>
      <c r="AQ277" s="586">
        <v>11842</v>
      </c>
      <c r="AR277" s="586">
        <v>0</v>
      </c>
      <c r="AS277" s="586">
        <v>0</v>
      </c>
      <c r="AT277" s="586">
        <v>0</v>
      </c>
      <c r="AU277" s="586">
        <v>150</v>
      </c>
      <c r="AV277" s="586">
        <v>0</v>
      </c>
      <c r="AW277" s="586">
        <v>0</v>
      </c>
      <c r="AX277" s="586">
        <v>485</v>
      </c>
      <c r="AY277" s="586">
        <v>0</v>
      </c>
      <c r="AZ277" s="586">
        <v>0</v>
      </c>
      <c r="BA277" s="586">
        <v>0</v>
      </c>
      <c r="BB277" s="586">
        <v>0</v>
      </c>
      <c r="BC277" s="586">
        <v>0</v>
      </c>
      <c r="BD277" s="586">
        <v>0</v>
      </c>
      <c r="BE277" s="586">
        <v>0</v>
      </c>
      <c r="BF277" s="586">
        <v>0</v>
      </c>
      <c r="BG277" s="586">
        <v>0</v>
      </c>
      <c r="BH277" s="586">
        <v>0</v>
      </c>
      <c r="BI277" s="586">
        <v>0</v>
      </c>
      <c r="BJ277" s="586">
        <v>0</v>
      </c>
      <c r="BK277" s="586">
        <v>0</v>
      </c>
      <c r="BL277" s="586">
        <v>0</v>
      </c>
      <c r="BM277" s="586">
        <v>628</v>
      </c>
      <c r="BN277" s="586">
        <v>0</v>
      </c>
      <c r="BO277" s="586">
        <v>0</v>
      </c>
      <c r="BP277" s="586">
        <v>0</v>
      </c>
      <c r="BQ277" s="586">
        <v>0</v>
      </c>
      <c r="BR277" s="586">
        <v>0</v>
      </c>
      <c r="BS277" s="586">
        <v>0</v>
      </c>
      <c r="BT277" s="586">
        <v>0</v>
      </c>
      <c r="BU277" s="586">
        <v>0</v>
      </c>
      <c r="BV277" s="586">
        <v>0</v>
      </c>
      <c r="BW277" s="586">
        <v>0</v>
      </c>
      <c r="BX277" s="586">
        <v>0</v>
      </c>
      <c r="BY277" s="586">
        <v>0</v>
      </c>
      <c r="BZ277" s="586">
        <v>0</v>
      </c>
      <c r="CA277" s="586">
        <v>0</v>
      </c>
      <c r="CB277" s="586">
        <v>0</v>
      </c>
      <c r="CC277" s="586">
        <v>0</v>
      </c>
      <c r="CD277" s="586">
        <v>0</v>
      </c>
      <c r="CE277" s="586">
        <v>5404</v>
      </c>
      <c r="CF277" s="586">
        <v>0</v>
      </c>
      <c r="CG277" s="586">
        <v>0</v>
      </c>
      <c r="CH277" s="586">
        <v>0</v>
      </c>
      <c r="CI277" s="586">
        <v>0</v>
      </c>
      <c r="CJ277" s="586">
        <v>0</v>
      </c>
      <c r="CK277" s="586">
        <v>0</v>
      </c>
      <c r="CL277" s="586">
        <v>0</v>
      </c>
      <c r="CM277" s="586">
        <v>0</v>
      </c>
      <c r="CN277" s="586">
        <v>0</v>
      </c>
      <c r="CO277" s="586">
        <v>0</v>
      </c>
      <c r="CP277" s="586">
        <v>0</v>
      </c>
      <c r="CQ277" s="586">
        <v>0</v>
      </c>
      <c r="CR277" s="586">
        <v>0</v>
      </c>
      <c r="CS277" s="586">
        <v>0</v>
      </c>
      <c r="CT277" s="586">
        <v>3245</v>
      </c>
      <c r="CU277" s="586">
        <v>0</v>
      </c>
      <c r="CV277" s="586">
        <v>0</v>
      </c>
      <c r="CW277" s="586">
        <v>0</v>
      </c>
      <c r="CX277" s="586">
        <v>0</v>
      </c>
      <c r="CY277" s="586">
        <v>0</v>
      </c>
      <c r="CZ277" s="586">
        <v>0</v>
      </c>
      <c r="DA277" s="586">
        <v>0</v>
      </c>
      <c r="DB277" s="586">
        <v>0</v>
      </c>
      <c r="DC277" s="586">
        <v>0</v>
      </c>
      <c r="DD277" s="586">
        <v>0</v>
      </c>
      <c r="DE277" s="586">
        <v>0</v>
      </c>
      <c r="DF277" s="586">
        <v>0</v>
      </c>
      <c r="DG277" s="586">
        <v>0</v>
      </c>
      <c r="DH277" s="586">
        <v>0</v>
      </c>
      <c r="DI277" s="586">
        <v>43776</v>
      </c>
      <c r="DJ277" s="586">
        <v>0</v>
      </c>
      <c r="DK277" s="586">
        <v>0</v>
      </c>
      <c r="DL277" s="586">
        <v>0</v>
      </c>
      <c r="DM277" s="586">
        <v>0</v>
      </c>
      <c r="DN277" s="586">
        <v>0</v>
      </c>
      <c r="DO277" s="586">
        <v>0</v>
      </c>
      <c r="DP277" s="586">
        <v>0</v>
      </c>
      <c r="DQ277" s="586">
        <v>0</v>
      </c>
      <c r="DR277" s="587">
        <v>20853</v>
      </c>
      <c r="DS277" s="587">
        <v>12133</v>
      </c>
      <c r="DT277" s="587">
        <v>17594</v>
      </c>
      <c r="DU277" s="587">
        <v>163008</v>
      </c>
      <c r="DV277" s="587">
        <v>135381</v>
      </c>
      <c r="DW277" s="587">
        <v>94439</v>
      </c>
      <c r="DX277" s="587">
        <v>0</v>
      </c>
      <c r="DY277" s="587">
        <v>0</v>
      </c>
      <c r="DZ277" s="587"/>
      <c r="EA277" s="587"/>
      <c r="EB277" s="587"/>
      <c r="EC277" s="587"/>
      <c r="ED277" s="587"/>
      <c r="EE277" s="587"/>
      <c r="EF277" s="587"/>
      <c r="EG277" s="587"/>
      <c r="EH277" s="587"/>
      <c r="EI277" s="587"/>
    </row>
    <row r="278" spans="1:139">
      <c r="A278" s="583" t="s">
        <v>2391</v>
      </c>
      <c r="B278" s="586">
        <v>9336.3803000000007</v>
      </c>
      <c r="C278" s="586">
        <v>0</v>
      </c>
      <c r="D278" s="586">
        <v>0</v>
      </c>
      <c r="E278" s="586">
        <v>2135.4303</v>
      </c>
      <c r="F278" s="586">
        <v>0</v>
      </c>
      <c r="G278" s="586">
        <v>0</v>
      </c>
      <c r="H278" s="586">
        <v>4280.5</v>
      </c>
      <c r="I278" s="586">
        <v>0</v>
      </c>
      <c r="J278" s="586">
        <v>0</v>
      </c>
      <c r="K278" s="586">
        <v>0</v>
      </c>
      <c r="L278" s="586">
        <v>0</v>
      </c>
      <c r="M278" s="586">
        <v>0</v>
      </c>
      <c r="N278" s="586">
        <v>8521</v>
      </c>
      <c r="O278" s="586">
        <v>0</v>
      </c>
      <c r="P278" s="586">
        <v>0</v>
      </c>
      <c r="Q278" s="586">
        <v>400</v>
      </c>
      <c r="R278" s="586">
        <v>0</v>
      </c>
      <c r="S278" s="586">
        <v>0</v>
      </c>
      <c r="T278" s="586">
        <v>0</v>
      </c>
      <c r="U278" s="586">
        <v>0</v>
      </c>
      <c r="V278" s="586">
        <v>0</v>
      </c>
      <c r="W278" s="586">
        <v>0</v>
      </c>
      <c r="X278" s="586">
        <v>0</v>
      </c>
      <c r="Y278" s="586">
        <v>0</v>
      </c>
      <c r="Z278" s="586">
        <v>0</v>
      </c>
      <c r="AA278" s="586">
        <v>0</v>
      </c>
      <c r="AB278" s="586">
        <v>0</v>
      </c>
      <c r="AC278" s="586">
        <v>0</v>
      </c>
      <c r="AD278" s="586">
        <v>0</v>
      </c>
      <c r="AE278" s="586">
        <v>0</v>
      </c>
      <c r="AF278" s="586">
        <v>2450</v>
      </c>
      <c r="AG278" s="586">
        <v>0</v>
      </c>
      <c r="AH278" s="586">
        <v>0</v>
      </c>
      <c r="AI278" s="586">
        <v>4884</v>
      </c>
      <c r="AJ278" s="586">
        <v>0</v>
      </c>
      <c r="AK278" s="586">
        <v>0</v>
      </c>
      <c r="AL278" s="586">
        <v>0</v>
      </c>
      <c r="AM278" s="586">
        <v>0</v>
      </c>
      <c r="AN278" s="586">
        <v>0</v>
      </c>
      <c r="AO278" s="586">
        <v>339021.5</v>
      </c>
      <c r="AP278" s="586">
        <v>0</v>
      </c>
      <c r="AQ278" s="586">
        <v>0</v>
      </c>
      <c r="AR278" s="586">
        <v>1885.4459300000001</v>
      </c>
      <c r="AS278" s="586">
        <v>2098.3040700000001</v>
      </c>
      <c r="AT278" s="586">
        <v>0</v>
      </c>
      <c r="AU278" s="586">
        <v>3845.5</v>
      </c>
      <c r="AV278" s="586">
        <v>0</v>
      </c>
      <c r="AW278" s="586">
        <v>0</v>
      </c>
      <c r="AX278" s="586">
        <v>5041.0129999999999</v>
      </c>
      <c r="AY278" s="586">
        <v>0</v>
      </c>
      <c r="AZ278" s="586">
        <v>0</v>
      </c>
      <c r="BA278" s="586">
        <v>0</v>
      </c>
      <c r="BB278" s="586">
        <v>0</v>
      </c>
      <c r="BC278" s="586">
        <v>0</v>
      </c>
      <c r="BD278" s="586">
        <v>1648.8</v>
      </c>
      <c r="BE278" s="586">
        <v>0</v>
      </c>
      <c r="BF278" s="586">
        <v>0</v>
      </c>
      <c r="BG278" s="586">
        <v>0</v>
      </c>
      <c r="BH278" s="586">
        <v>0</v>
      </c>
      <c r="BI278" s="586">
        <v>0</v>
      </c>
      <c r="BJ278" s="586">
        <v>0</v>
      </c>
      <c r="BK278" s="586">
        <v>0</v>
      </c>
      <c r="BL278" s="586">
        <v>0</v>
      </c>
      <c r="BM278" s="586">
        <v>2741.3333299999999</v>
      </c>
      <c r="BN278" s="586">
        <v>0</v>
      </c>
      <c r="BO278" s="586">
        <v>0</v>
      </c>
      <c r="BP278" s="586">
        <v>1200</v>
      </c>
      <c r="BQ278" s="586">
        <v>0</v>
      </c>
      <c r="BR278" s="586">
        <v>0</v>
      </c>
      <c r="BS278" s="586">
        <v>0</v>
      </c>
      <c r="BT278" s="586">
        <v>0</v>
      </c>
      <c r="BU278" s="586">
        <v>0</v>
      </c>
      <c r="BV278" s="586">
        <v>0</v>
      </c>
      <c r="BW278" s="586">
        <v>0</v>
      </c>
      <c r="BX278" s="586">
        <v>0</v>
      </c>
      <c r="BY278" s="586">
        <v>0</v>
      </c>
      <c r="BZ278" s="586">
        <v>0</v>
      </c>
      <c r="CA278" s="586">
        <v>0</v>
      </c>
      <c r="CB278" s="586">
        <v>0</v>
      </c>
      <c r="CC278" s="586">
        <v>0</v>
      </c>
      <c r="CD278" s="586">
        <v>0</v>
      </c>
      <c r="CE278" s="586">
        <v>0</v>
      </c>
      <c r="CF278" s="586">
        <v>0</v>
      </c>
      <c r="CG278" s="586">
        <v>0</v>
      </c>
      <c r="CH278" s="586">
        <v>0</v>
      </c>
      <c r="CI278" s="586">
        <v>0</v>
      </c>
      <c r="CJ278" s="586">
        <v>0</v>
      </c>
      <c r="CK278" s="586">
        <v>0</v>
      </c>
      <c r="CL278" s="586">
        <v>0</v>
      </c>
      <c r="CM278" s="586">
        <v>0</v>
      </c>
      <c r="CN278" s="586">
        <v>0</v>
      </c>
      <c r="CO278" s="586">
        <v>0</v>
      </c>
      <c r="CP278" s="586">
        <v>0</v>
      </c>
      <c r="CQ278" s="586">
        <v>0</v>
      </c>
      <c r="CR278" s="586">
        <v>0</v>
      </c>
      <c r="CS278" s="586">
        <v>0</v>
      </c>
      <c r="CT278" s="586">
        <v>4683.5600000000004</v>
      </c>
      <c r="CU278" s="586">
        <v>0</v>
      </c>
      <c r="CV278" s="586">
        <v>0</v>
      </c>
      <c r="CW278" s="586">
        <v>8698.0499999999993</v>
      </c>
      <c r="CX278" s="586">
        <v>0</v>
      </c>
      <c r="CY278" s="586">
        <v>0</v>
      </c>
      <c r="CZ278" s="586">
        <v>6974.15</v>
      </c>
      <c r="DA278" s="586">
        <v>0</v>
      </c>
      <c r="DB278" s="586">
        <v>0</v>
      </c>
      <c r="DC278" s="586">
        <v>0</v>
      </c>
      <c r="DD278" s="586">
        <v>0</v>
      </c>
      <c r="DE278" s="586">
        <v>0</v>
      </c>
      <c r="DF278" s="586">
        <v>0</v>
      </c>
      <c r="DG278" s="586">
        <v>0</v>
      </c>
      <c r="DH278" s="586">
        <v>0</v>
      </c>
      <c r="DI278" s="586">
        <v>31185.740249999999</v>
      </c>
      <c r="DJ278" s="586">
        <v>0</v>
      </c>
      <c r="DK278" s="586">
        <v>0</v>
      </c>
      <c r="DL278" s="586">
        <v>5300</v>
      </c>
      <c r="DM278" s="586">
        <v>1358</v>
      </c>
      <c r="DN278" s="586">
        <v>0</v>
      </c>
      <c r="DO278" s="586">
        <v>0</v>
      </c>
      <c r="DP278" s="586">
        <v>0</v>
      </c>
      <c r="DQ278" s="586">
        <v>0</v>
      </c>
      <c r="DR278" s="587">
        <v>199820.913</v>
      </c>
      <c r="DS278" s="587">
        <v>21335</v>
      </c>
      <c r="DT278" s="587">
        <v>29612</v>
      </c>
      <c r="DU278" s="587">
        <v>233920.93358000001</v>
      </c>
      <c r="DV278" s="587">
        <v>233920.93358000001</v>
      </c>
      <c r="DW278" s="587">
        <v>187447</v>
      </c>
      <c r="DX278" s="587">
        <v>0</v>
      </c>
      <c r="DY278" s="587">
        <v>-9000</v>
      </c>
      <c r="DZ278" s="587"/>
      <c r="EA278" s="587"/>
      <c r="EB278" s="587"/>
      <c r="EC278" s="587"/>
      <c r="ED278" s="587"/>
      <c r="EE278" s="587"/>
      <c r="EF278" s="587"/>
      <c r="EG278" s="587"/>
      <c r="EH278" s="587"/>
      <c r="EI278" s="587"/>
    </row>
    <row r="279" spans="1:139">
      <c r="A279" s="583" t="s">
        <v>2397</v>
      </c>
      <c r="B279" s="586">
        <v>0</v>
      </c>
      <c r="C279" s="586">
        <v>0</v>
      </c>
      <c r="D279" s="586">
        <v>0</v>
      </c>
      <c r="E279" s="586">
        <v>0</v>
      </c>
      <c r="F279" s="586">
        <v>0</v>
      </c>
      <c r="G279" s="586">
        <v>0</v>
      </c>
      <c r="H279" s="586">
        <v>2709</v>
      </c>
      <c r="I279" s="586">
        <v>0</v>
      </c>
      <c r="J279" s="586">
        <v>0</v>
      </c>
      <c r="K279" s="586">
        <v>0</v>
      </c>
      <c r="L279" s="586">
        <v>0</v>
      </c>
      <c r="M279" s="586">
        <v>0</v>
      </c>
      <c r="N279" s="586">
        <v>17079</v>
      </c>
      <c r="O279" s="586">
        <v>0</v>
      </c>
      <c r="P279" s="586">
        <v>0</v>
      </c>
      <c r="Q279" s="586">
        <v>1045</v>
      </c>
      <c r="R279" s="586">
        <v>0</v>
      </c>
      <c r="S279" s="586">
        <v>0</v>
      </c>
      <c r="T279" s="586">
        <v>0</v>
      </c>
      <c r="U279" s="586">
        <v>0</v>
      </c>
      <c r="V279" s="586">
        <v>0</v>
      </c>
      <c r="W279" s="586">
        <v>0</v>
      </c>
      <c r="X279" s="586">
        <v>0</v>
      </c>
      <c r="Y279" s="586">
        <v>0</v>
      </c>
      <c r="Z279" s="586">
        <v>0</v>
      </c>
      <c r="AA279" s="586">
        <v>0</v>
      </c>
      <c r="AB279" s="586">
        <v>0</v>
      </c>
      <c r="AC279" s="586">
        <v>0</v>
      </c>
      <c r="AD279" s="586">
        <v>0</v>
      </c>
      <c r="AE279" s="586">
        <v>0</v>
      </c>
      <c r="AF279" s="586">
        <v>0</v>
      </c>
      <c r="AG279" s="586">
        <v>0</v>
      </c>
      <c r="AH279" s="586">
        <v>0</v>
      </c>
      <c r="AI279" s="586">
        <v>0</v>
      </c>
      <c r="AJ279" s="586">
        <v>0</v>
      </c>
      <c r="AK279" s="586">
        <v>0</v>
      </c>
      <c r="AL279" s="586">
        <v>0</v>
      </c>
      <c r="AM279" s="586">
        <v>0</v>
      </c>
      <c r="AN279" s="586">
        <v>0</v>
      </c>
      <c r="AO279" s="586">
        <v>65787</v>
      </c>
      <c r="AP279" s="586">
        <v>2137</v>
      </c>
      <c r="AQ279" s="586">
        <v>0</v>
      </c>
      <c r="AR279" s="586">
        <v>360</v>
      </c>
      <c r="AS279" s="586">
        <v>0</v>
      </c>
      <c r="AT279" s="586">
        <v>0</v>
      </c>
      <c r="AU279" s="586">
        <v>686</v>
      </c>
      <c r="AV279" s="586">
        <v>0</v>
      </c>
      <c r="AW279" s="586">
        <v>0</v>
      </c>
      <c r="AX279" s="586">
        <v>2392</v>
      </c>
      <c r="AY279" s="586">
        <v>0</v>
      </c>
      <c r="AZ279" s="586">
        <v>0</v>
      </c>
      <c r="BA279" s="586">
        <v>0</v>
      </c>
      <c r="BB279" s="586">
        <v>0</v>
      </c>
      <c r="BC279" s="586">
        <v>0</v>
      </c>
      <c r="BD279" s="586">
        <v>140</v>
      </c>
      <c r="BE279" s="586">
        <v>0</v>
      </c>
      <c r="BF279" s="586">
        <v>0</v>
      </c>
      <c r="BG279" s="586">
        <v>1393</v>
      </c>
      <c r="BH279" s="586">
        <v>0</v>
      </c>
      <c r="BI279" s="586">
        <v>0</v>
      </c>
      <c r="BJ279" s="586">
        <v>0</v>
      </c>
      <c r="BK279" s="586">
        <v>0</v>
      </c>
      <c r="BL279" s="586">
        <v>0</v>
      </c>
      <c r="BM279" s="586">
        <v>0</v>
      </c>
      <c r="BN279" s="586">
        <v>0</v>
      </c>
      <c r="BO279" s="586">
        <v>0</v>
      </c>
      <c r="BP279" s="586">
        <v>1050</v>
      </c>
      <c r="BQ279" s="586">
        <v>0</v>
      </c>
      <c r="BR279" s="586">
        <v>0</v>
      </c>
      <c r="BS279" s="586">
        <v>0</v>
      </c>
      <c r="BT279" s="586">
        <v>0</v>
      </c>
      <c r="BU279" s="586">
        <v>0</v>
      </c>
      <c r="BV279" s="586">
        <v>0</v>
      </c>
      <c r="BW279" s="586">
        <v>0</v>
      </c>
      <c r="BX279" s="586">
        <v>0</v>
      </c>
      <c r="BY279" s="586">
        <v>0</v>
      </c>
      <c r="BZ279" s="586">
        <v>0</v>
      </c>
      <c r="CA279" s="586">
        <v>0</v>
      </c>
      <c r="CB279" s="586">
        <v>539</v>
      </c>
      <c r="CC279" s="586">
        <v>0</v>
      </c>
      <c r="CD279" s="586">
        <v>0</v>
      </c>
      <c r="CE279" s="586">
        <v>0</v>
      </c>
      <c r="CF279" s="586">
        <v>0</v>
      </c>
      <c r="CG279" s="586">
        <v>0</v>
      </c>
      <c r="CH279" s="586">
        <v>332</v>
      </c>
      <c r="CI279" s="586">
        <v>0</v>
      </c>
      <c r="CJ279" s="586">
        <v>0</v>
      </c>
      <c r="CK279" s="586">
        <v>0</v>
      </c>
      <c r="CL279" s="586">
        <v>0</v>
      </c>
      <c r="CM279" s="586">
        <v>0</v>
      </c>
      <c r="CN279" s="586">
        <v>0</v>
      </c>
      <c r="CO279" s="586">
        <v>0</v>
      </c>
      <c r="CP279" s="586">
        <v>0</v>
      </c>
      <c r="CQ279" s="586">
        <v>0</v>
      </c>
      <c r="CR279" s="586">
        <v>0</v>
      </c>
      <c r="CS279" s="586">
        <v>0</v>
      </c>
      <c r="CT279" s="586">
        <v>0</v>
      </c>
      <c r="CU279" s="586">
        <v>0</v>
      </c>
      <c r="CV279" s="586">
        <v>0</v>
      </c>
      <c r="CW279" s="586">
        <v>3742</v>
      </c>
      <c r="CX279" s="586">
        <v>0</v>
      </c>
      <c r="CY279" s="586">
        <v>0</v>
      </c>
      <c r="CZ279" s="586">
        <v>0</v>
      </c>
      <c r="DA279" s="586">
        <v>0</v>
      </c>
      <c r="DB279" s="586">
        <v>0</v>
      </c>
      <c r="DC279" s="586">
        <v>0</v>
      </c>
      <c r="DD279" s="586">
        <v>0</v>
      </c>
      <c r="DE279" s="586">
        <v>0</v>
      </c>
      <c r="DF279" s="586">
        <v>0</v>
      </c>
      <c r="DG279" s="586">
        <v>0</v>
      </c>
      <c r="DH279" s="586">
        <v>0</v>
      </c>
      <c r="DI279" s="586">
        <v>4317</v>
      </c>
      <c r="DJ279" s="586">
        <v>0</v>
      </c>
      <c r="DK279" s="586">
        <v>0</v>
      </c>
      <c r="DL279" s="586">
        <v>650</v>
      </c>
      <c r="DM279" s="586">
        <v>0</v>
      </c>
      <c r="DN279" s="586">
        <v>0</v>
      </c>
      <c r="DO279" s="586">
        <v>0</v>
      </c>
      <c r="DP279" s="586">
        <v>0</v>
      </c>
      <c r="DQ279" s="586">
        <v>0</v>
      </c>
      <c r="DR279" s="587">
        <v>21419.553</v>
      </c>
      <c r="DS279" s="587">
        <v>38134</v>
      </c>
      <c r="DT279" s="587">
        <v>11509</v>
      </c>
      <c r="DU279" s="587">
        <v>33295.207000000002</v>
      </c>
      <c r="DV279" s="587">
        <v>4501.2070000000003</v>
      </c>
      <c r="DW279" s="587">
        <v>50000</v>
      </c>
      <c r="DX279" s="587">
        <v>4489</v>
      </c>
      <c r="DY279" s="587">
        <v>0</v>
      </c>
      <c r="DZ279" s="587"/>
      <c r="EA279" s="587"/>
      <c r="EB279" s="587"/>
      <c r="EC279" s="587"/>
      <c r="ED279" s="587"/>
      <c r="EE279" s="587"/>
      <c r="EF279" s="587"/>
      <c r="EG279" s="587"/>
      <c r="EH279" s="587"/>
      <c r="EI279" s="587"/>
    </row>
    <row r="280" spans="1:139">
      <c r="A280" s="583" t="s">
        <v>2412</v>
      </c>
      <c r="B280" s="586">
        <v>4638</v>
      </c>
      <c r="C280" s="586">
        <v>0</v>
      </c>
      <c r="D280" s="586">
        <v>0</v>
      </c>
      <c r="E280" s="586">
        <v>834</v>
      </c>
      <c r="F280" s="586">
        <v>0</v>
      </c>
      <c r="G280" s="586">
        <v>0</v>
      </c>
      <c r="H280" s="586">
        <v>17000</v>
      </c>
      <c r="I280" s="586">
        <v>0</v>
      </c>
      <c r="J280" s="586">
        <v>0</v>
      </c>
      <c r="K280" s="586">
        <v>0</v>
      </c>
      <c r="L280" s="586">
        <v>0</v>
      </c>
      <c r="M280" s="586">
        <v>0</v>
      </c>
      <c r="N280" s="586">
        <v>11032</v>
      </c>
      <c r="O280" s="586">
        <v>0</v>
      </c>
      <c r="P280" s="586">
        <v>0</v>
      </c>
      <c r="Q280" s="586">
        <v>0</v>
      </c>
      <c r="R280" s="586">
        <v>0</v>
      </c>
      <c r="S280" s="586">
        <v>0</v>
      </c>
      <c r="T280" s="586">
        <v>0</v>
      </c>
      <c r="U280" s="586">
        <v>0</v>
      </c>
      <c r="V280" s="586">
        <v>0</v>
      </c>
      <c r="W280" s="586">
        <v>1678</v>
      </c>
      <c r="X280" s="586">
        <v>0</v>
      </c>
      <c r="Y280" s="586">
        <v>0</v>
      </c>
      <c r="Z280" s="586">
        <v>0</v>
      </c>
      <c r="AA280" s="586">
        <v>0</v>
      </c>
      <c r="AB280" s="586">
        <v>0</v>
      </c>
      <c r="AC280" s="586">
        <v>0</v>
      </c>
      <c r="AD280" s="586">
        <v>0</v>
      </c>
      <c r="AE280" s="586">
        <v>0</v>
      </c>
      <c r="AF280" s="586">
        <v>0</v>
      </c>
      <c r="AG280" s="586">
        <v>0</v>
      </c>
      <c r="AH280" s="586">
        <v>0</v>
      </c>
      <c r="AI280" s="586">
        <v>0</v>
      </c>
      <c r="AJ280" s="586">
        <v>4882</v>
      </c>
      <c r="AK280" s="586">
        <v>0</v>
      </c>
      <c r="AL280" s="586">
        <v>0</v>
      </c>
      <c r="AM280" s="586">
        <v>0</v>
      </c>
      <c r="AN280" s="586">
        <v>0</v>
      </c>
      <c r="AO280" s="586">
        <v>189074</v>
      </c>
      <c r="AP280" s="586">
        <v>0</v>
      </c>
      <c r="AQ280" s="586">
        <v>8000</v>
      </c>
      <c r="AR280" s="586">
        <v>1500</v>
      </c>
      <c r="AS280" s="586">
        <v>0</v>
      </c>
      <c r="AT280" s="586">
        <v>0</v>
      </c>
      <c r="AU280" s="586">
        <v>642</v>
      </c>
      <c r="AV280" s="586">
        <v>0</v>
      </c>
      <c r="AW280" s="586">
        <v>0</v>
      </c>
      <c r="AX280" s="586">
        <v>0</v>
      </c>
      <c r="AY280" s="586">
        <v>0</v>
      </c>
      <c r="AZ280" s="586">
        <v>0</v>
      </c>
      <c r="BA280" s="586">
        <v>0</v>
      </c>
      <c r="BB280" s="586">
        <v>0</v>
      </c>
      <c r="BC280" s="586">
        <v>0</v>
      </c>
      <c r="BD280" s="586">
        <v>0</v>
      </c>
      <c r="BE280" s="586">
        <v>0</v>
      </c>
      <c r="BF280" s="586">
        <v>0</v>
      </c>
      <c r="BG280" s="586">
        <v>0</v>
      </c>
      <c r="BH280" s="586">
        <v>0</v>
      </c>
      <c r="BI280" s="586">
        <v>0</v>
      </c>
      <c r="BJ280" s="586">
        <v>0</v>
      </c>
      <c r="BK280" s="586">
        <v>0</v>
      </c>
      <c r="BL280" s="586">
        <v>0</v>
      </c>
      <c r="BM280" s="586">
        <v>0</v>
      </c>
      <c r="BN280" s="586">
        <v>0</v>
      </c>
      <c r="BO280" s="586">
        <v>0</v>
      </c>
      <c r="BP280" s="586">
        <v>0</v>
      </c>
      <c r="BQ280" s="586">
        <v>0</v>
      </c>
      <c r="BR280" s="586">
        <v>0</v>
      </c>
      <c r="BS280" s="586">
        <v>0</v>
      </c>
      <c r="BT280" s="586">
        <v>0</v>
      </c>
      <c r="BU280" s="586">
        <v>0</v>
      </c>
      <c r="BV280" s="586">
        <v>0</v>
      </c>
      <c r="BW280" s="586">
        <v>0</v>
      </c>
      <c r="BX280" s="586">
        <v>0</v>
      </c>
      <c r="BY280" s="586">
        <v>0</v>
      </c>
      <c r="BZ280" s="586">
        <v>0</v>
      </c>
      <c r="CA280" s="586">
        <v>0</v>
      </c>
      <c r="CB280" s="586">
        <v>0</v>
      </c>
      <c r="CC280" s="586">
        <v>0</v>
      </c>
      <c r="CD280" s="586">
        <v>0</v>
      </c>
      <c r="CE280" s="586">
        <v>1338</v>
      </c>
      <c r="CF280" s="586">
        <v>0</v>
      </c>
      <c r="CG280" s="586">
        <v>0</v>
      </c>
      <c r="CH280" s="586">
        <v>0</v>
      </c>
      <c r="CI280" s="586">
        <v>0</v>
      </c>
      <c r="CJ280" s="586">
        <v>0</v>
      </c>
      <c r="CK280" s="586">
        <v>0</v>
      </c>
      <c r="CL280" s="586">
        <v>0</v>
      </c>
      <c r="CM280" s="586">
        <v>0</v>
      </c>
      <c r="CN280" s="586">
        <v>0</v>
      </c>
      <c r="CO280" s="586">
        <v>0</v>
      </c>
      <c r="CP280" s="586">
        <v>0</v>
      </c>
      <c r="CQ280" s="586">
        <v>0</v>
      </c>
      <c r="CR280" s="586">
        <v>0</v>
      </c>
      <c r="CS280" s="586">
        <v>0</v>
      </c>
      <c r="CT280" s="586">
        <v>0</v>
      </c>
      <c r="CU280" s="586">
        <v>0</v>
      </c>
      <c r="CV280" s="586">
        <v>0</v>
      </c>
      <c r="CW280" s="586">
        <v>0</v>
      </c>
      <c r="CX280" s="586">
        <v>0</v>
      </c>
      <c r="CY280" s="586">
        <v>0</v>
      </c>
      <c r="CZ280" s="586">
        <v>0</v>
      </c>
      <c r="DA280" s="586">
        <v>0</v>
      </c>
      <c r="DB280" s="586">
        <v>0</v>
      </c>
      <c r="DC280" s="586">
        <v>0</v>
      </c>
      <c r="DD280" s="586">
        <v>0</v>
      </c>
      <c r="DE280" s="586">
        <v>0</v>
      </c>
      <c r="DF280" s="586">
        <v>0</v>
      </c>
      <c r="DG280" s="586">
        <v>0</v>
      </c>
      <c r="DH280" s="586">
        <v>0</v>
      </c>
      <c r="DI280" s="586">
        <v>18973</v>
      </c>
      <c r="DJ280" s="586">
        <v>0</v>
      </c>
      <c r="DK280" s="586">
        <v>10000</v>
      </c>
      <c r="DL280" s="586">
        <v>12212</v>
      </c>
      <c r="DM280" s="586">
        <v>61078</v>
      </c>
      <c r="DN280" s="586">
        <v>0</v>
      </c>
      <c r="DO280" s="586">
        <v>0</v>
      </c>
      <c r="DP280" s="586">
        <v>0</v>
      </c>
      <c r="DQ280" s="586">
        <v>0</v>
      </c>
      <c r="DR280" s="587">
        <v>84495</v>
      </c>
      <c r="DS280" s="587">
        <v>22807</v>
      </c>
      <c r="DT280" s="587">
        <v>12712</v>
      </c>
      <c r="DU280" s="587">
        <v>292867</v>
      </c>
      <c r="DV280" s="587">
        <v>275048</v>
      </c>
      <c r="DW280" s="587">
        <v>-16600</v>
      </c>
      <c r="DX280" s="587">
        <v>0</v>
      </c>
      <c r="DY280" s="587">
        <v>0</v>
      </c>
      <c r="DZ280" s="587"/>
      <c r="EA280" s="587"/>
      <c r="EB280" s="587"/>
      <c r="EC280" s="587"/>
      <c r="ED280" s="587"/>
      <c r="EE280" s="587"/>
      <c r="EF280" s="587"/>
      <c r="EG280" s="587"/>
      <c r="EH280" s="587"/>
      <c r="EI280" s="587"/>
    </row>
    <row r="281" spans="1:139">
      <c r="A281" s="583" t="s">
        <v>2433</v>
      </c>
      <c r="B281" s="586">
        <v>3385</v>
      </c>
      <c r="C281" s="586">
        <v>0</v>
      </c>
      <c r="D281" s="586">
        <v>540</v>
      </c>
      <c r="E281" s="586">
        <v>0</v>
      </c>
      <c r="F281" s="586">
        <v>0</v>
      </c>
      <c r="G281" s="586">
        <v>0</v>
      </c>
      <c r="H281" s="586">
        <v>3785</v>
      </c>
      <c r="I281" s="586">
        <v>0</v>
      </c>
      <c r="J281" s="586">
        <v>0</v>
      </c>
      <c r="K281" s="586">
        <v>0</v>
      </c>
      <c r="L281" s="586">
        <v>0</v>
      </c>
      <c r="M281" s="586">
        <v>0</v>
      </c>
      <c r="N281" s="586">
        <v>13978</v>
      </c>
      <c r="O281" s="586">
        <v>0</v>
      </c>
      <c r="P281" s="586">
        <v>0</v>
      </c>
      <c r="Q281" s="586">
        <v>226</v>
      </c>
      <c r="R281" s="586">
        <v>0</v>
      </c>
      <c r="S281" s="586">
        <v>10750</v>
      </c>
      <c r="T281" s="586">
        <v>0</v>
      </c>
      <c r="U281" s="586">
        <v>0</v>
      </c>
      <c r="V281" s="586">
        <v>0</v>
      </c>
      <c r="W281" s="586">
        <v>0</v>
      </c>
      <c r="X281" s="586">
        <v>0</v>
      </c>
      <c r="Y281" s="586">
        <v>0</v>
      </c>
      <c r="Z281" s="586">
        <v>0</v>
      </c>
      <c r="AA281" s="586">
        <v>0</v>
      </c>
      <c r="AB281" s="586">
        <v>0</v>
      </c>
      <c r="AC281" s="586">
        <v>0</v>
      </c>
      <c r="AD281" s="586">
        <v>0</v>
      </c>
      <c r="AE281" s="586">
        <v>0</v>
      </c>
      <c r="AF281" s="586">
        <v>0</v>
      </c>
      <c r="AG281" s="586">
        <v>0</v>
      </c>
      <c r="AH281" s="586">
        <v>0</v>
      </c>
      <c r="AI281" s="586">
        <v>9000</v>
      </c>
      <c r="AJ281" s="586">
        <v>0</v>
      </c>
      <c r="AK281" s="586">
        <v>0</v>
      </c>
      <c r="AL281" s="586">
        <v>0</v>
      </c>
      <c r="AM281" s="586">
        <v>0</v>
      </c>
      <c r="AN281" s="586">
        <v>0</v>
      </c>
      <c r="AO281" s="586">
        <v>155324</v>
      </c>
      <c r="AP281" s="586">
        <v>2146</v>
      </c>
      <c r="AQ281" s="586">
        <v>9641</v>
      </c>
      <c r="AR281" s="586">
        <v>380</v>
      </c>
      <c r="AS281" s="586">
        <v>0</v>
      </c>
      <c r="AT281" s="586">
        <v>0</v>
      </c>
      <c r="AU281" s="586">
        <v>15754</v>
      </c>
      <c r="AV281" s="586">
        <v>0</v>
      </c>
      <c r="AW281" s="586">
        <v>2050</v>
      </c>
      <c r="AX281" s="586">
        <v>5100</v>
      </c>
      <c r="AY281" s="586">
        <v>0</v>
      </c>
      <c r="AZ281" s="586">
        <v>0</v>
      </c>
      <c r="BA281" s="586">
        <v>0</v>
      </c>
      <c r="BB281" s="586">
        <v>0</v>
      </c>
      <c r="BC281" s="586">
        <v>0</v>
      </c>
      <c r="BD281" s="586">
        <v>3774</v>
      </c>
      <c r="BE281" s="586">
        <v>0</v>
      </c>
      <c r="BF281" s="586">
        <v>0</v>
      </c>
      <c r="BG281" s="586">
        <v>900</v>
      </c>
      <c r="BH281" s="586">
        <v>0</v>
      </c>
      <c r="BI281" s="586">
        <v>0</v>
      </c>
      <c r="BJ281" s="586">
        <v>0</v>
      </c>
      <c r="BK281" s="586">
        <v>0</v>
      </c>
      <c r="BL281" s="586">
        <v>0</v>
      </c>
      <c r="BM281" s="586">
        <v>184</v>
      </c>
      <c r="BN281" s="586">
        <v>200</v>
      </c>
      <c r="BO281" s="586">
        <v>0</v>
      </c>
      <c r="BP281" s="586">
        <v>300</v>
      </c>
      <c r="BQ281" s="586">
        <v>0</v>
      </c>
      <c r="BR281" s="586">
        <v>0</v>
      </c>
      <c r="BS281" s="586">
        <v>0</v>
      </c>
      <c r="BT281" s="586">
        <v>0</v>
      </c>
      <c r="BU281" s="586">
        <v>0</v>
      </c>
      <c r="BV281" s="586">
        <v>0</v>
      </c>
      <c r="BW281" s="586">
        <v>0</v>
      </c>
      <c r="BX281" s="586">
        <v>0</v>
      </c>
      <c r="BY281" s="586">
        <v>0</v>
      </c>
      <c r="BZ281" s="586">
        <v>0</v>
      </c>
      <c r="CA281" s="586">
        <v>0</v>
      </c>
      <c r="CB281" s="586">
        <v>0</v>
      </c>
      <c r="CC281" s="586">
        <v>0</v>
      </c>
      <c r="CD281" s="586">
        <v>0</v>
      </c>
      <c r="CE281" s="586">
        <v>548</v>
      </c>
      <c r="CF281" s="586">
        <v>0</v>
      </c>
      <c r="CG281" s="586">
        <v>0</v>
      </c>
      <c r="CH281" s="586">
        <v>0</v>
      </c>
      <c r="CI281" s="586">
        <v>0</v>
      </c>
      <c r="CJ281" s="586">
        <v>0</v>
      </c>
      <c r="CK281" s="586">
        <v>0</v>
      </c>
      <c r="CL281" s="586">
        <v>0</v>
      </c>
      <c r="CM281" s="586">
        <v>0</v>
      </c>
      <c r="CN281" s="586">
        <v>782</v>
      </c>
      <c r="CO281" s="586">
        <v>0</v>
      </c>
      <c r="CP281" s="586">
        <v>0</v>
      </c>
      <c r="CQ281" s="586">
        <v>0</v>
      </c>
      <c r="CR281" s="586">
        <v>0</v>
      </c>
      <c r="CS281" s="586">
        <v>0</v>
      </c>
      <c r="CT281" s="586">
        <v>3931</v>
      </c>
      <c r="CU281" s="586">
        <v>0</v>
      </c>
      <c r="CV281" s="586">
        <v>0</v>
      </c>
      <c r="CW281" s="586">
        <v>0</v>
      </c>
      <c r="CX281" s="586">
        <v>0</v>
      </c>
      <c r="CY281" s="586">
        <v>0</v>
      </c>
      <c r="CZ281" s="586">
        <v>0</v>
      </c>
      <c r="DA281" s="586">
        <v>0</v>
      </c>
      <c r="DB281" s="586">
        <v>0</v>
      </c>
      <c r="DC281" s="586">
        <v>0</v>
      </c>
      <c r="DD281" s="586">
        <v>0</v>
      </c>
      <c r="DE281" s="586">
        <v>0</v>
      </c>
      <c r="DF281" s="586">
        <v>0</v>
      </c>
      <c r="DG281" s="586">
        <v>0</v>
      </c>
      <c r="DH281" s="586">
        <v>0</v>
      </c>
      <c r="DI281" s="586">
        <v>16030</v>
      </c>
      <c r="DJ281" s="586">
        <v>0</v>
      </c>
      <c r="DK281" s="586">
        <v>3618</v>
      </c>
      <c r="DL281" s="586">
        <v>0</v>
      </c>
      <c r="DM281" s="586">
        <v>0</v>
      </c>
      <c r="DN281" s="586">
        <v>0</v>
      </c>
      <c r="DO281" s="586">
        <v>0</v>
      </c>
      <c r="DP281" s="586">
        <v>0</v>
      </c>
      <c r="DQ281" s="586">
        <v>0</v>
      </c>
      <c r="DR281" s="587">
        <v>64408</v>
      </c>
      <c r="DS281" s="587">
        <v>26599</v>
      </c>
      <c r="DT281" s="587">
        <v>18631</v>
      </c>
      <c r="DU281" s="587">
        <v>126089</v>
      </c>
      <c r="DV281" s="587">
        <v>113389</v>
      </c>
      <c r="DW281" s="587">
        <v>95000</v>
      </c>
      <c r="DX281" s="587">
        <v>0</v>
      </c>
      <c r="DY281" s="587">
        <v>0</v>
      </c>
      <c r="DZ281" s="587"/>
      <c r="EA281" s="587"/>
      <c r="EB281" s="587"/>
      <c r="EC281" s="587"/>
      <c r="ED281" s="587"/>
      <c r="EE281" s="587"/>
      <c r="EF281" s="587"/>
      <c r="EG281" s="587"/>
      <c r="EH281" s="587"/>
      <c r="EI281" s="587"/>
    </row>
    <row r="282" spans="1:139">
      <c r="A282" s="583" t="s">
        <v>2442</v>
      </c>
      <c r="B282" s="586">
        <v>1682</v>
      </c>
      <c r="C282" s="586">
        <v>0</v>
      </c>
      <c r="D282" s="586">
        <v>0</v>
      </c>
      <c r="E282" s="586">
        <v>1552</v>
      </c>
      <c r="F282" s="586">
        <v>0</v>
      </c>
      <c r="G282" s="586">
        <v>0</v>
      </c>
      <c r="H282" s="586">
        <v>1200</v>
      </c>
      <c r="I282" s="586">
        <v>0</v>
      </c>
      <c r="J282" s="586">
        <v>0</v>
      </c>
      <c r="K282" s="586">
        <v>0</v>
      </c>
      <c r="L282" s="586">
        <v>0</v>
      </c>
      <c r="M282" s="586">
        <v>0</v>
      </c>
      <c r="N282" s="586">
        <v>4026</v>
      </c>
      <c r="O282" s="586">
        <v>0</v>
      </c>
      <c r="P282" s="586">
        <v>0</v>
      </c>
      <c r="Q282" s="586">
        <v>0</v>
      </c>
      <c r="R282" s="586">
        <v>0</v>
      </c>
      <c r="S282" s="586">
        <v>0</v>
      </c>
      <c r="T282" s="586">
        <v>0</v>
      </c>
      <c r="U282" s="586">
        <v>0</v>
      </c>
      <c r="V282" s="586">
        <v>0</v>
      </c>
      <c r="W282" s="586">
        <v>0</v>
      </c>
      <c r="X282" s="586">
        <v>714</v>
      </c>
      <c r="Y282" s="586">
        <v>0</v>
      </c>
      <c r="Z282" s="586">
        <v>0</v>
      </c>
      <c r="AA282" s="586">
        <v>0</v>
      </c>
      <c r="AB282" s="586">
        <v>0</v>
      </c>
      <c r="AC282" s="586">
        <v>0</v>
      </c>
      <c r="AD282" s="586">
        <v>0</v>
      </c>
      <c r="AE282" s="586">
        <v>0</v>
      </c>
      <c r="AF282" s="586">
        <v>0</v>
      </c>
      <c r="AG282" s="586">
        <v>0</v>
      </c>
      <c r="AH282" s="586">
        <v>0</v>
      </c>
      <c r="AI282" s="586">
        <v>1600</v>
      </c>
      <c r="AJ282" s="586">
        <v>0</v>
      </c>
      <c r="AK282" s="586">
        <v>0</v>
      </c>
      <c r="AL282" s="586">
        <v>0</v>
      </c>
      <c r="AM282" s="586">
        <v>0</v>
      </c>
      <c r="AN282" s="586">
        <v>0</v>
      </c>
      <c r="AO282" s="586">
        <v>65463.637999999999</v>
      </c>
      <c r="AP282" s="586">
        <v>1800</v>
      </c>
      <c r="AQ282" s="586">
        <v>45263</v>
      </c>
      <c r="AR282" s="586">
        <v>0</v>
      </c>
      <c r="AS282" s="586">
        <v>400</v>
      </c>
      <c r="AT282" s="586">
        <v>0</v>
      </c>
      <c r="AU282" s="586">
        <v>522</v>
      </c>
      <c r="AV282" s="586">
        <v>0</v>
      </c>
      <c r="AW282" s="586">
        <v>0</v>
      </c>
      <c r="AX282" s="586">
        <v>3534</v>
      </c>
      <c r="AY282" s="586">
        <v>0</v>
      </c>
      <c r="AZ282" s="586">
        <v>0</v>
      </c>
      <c r="BA282" s="586">
        <v>0</v>
      </c>
      <c r="BB282" s="586">
        <v>0</v>
      </c>
      <c r="BC282" s="586">
        <v>0</v>
      </c>
      <c r="BD282" s="586">
        <v>118</v>
      </c>
      <c r="BE282" s="586">
        <v>0</v>
      </c>
      <c r="BF282" s="586">
        <v>0</v>
      </c>
      <c r="BG282" s="586">
        <v>0</v>
      </c>
      <c r="BH282" s="586">
        <v>0</v>
      </c>
      <c r="BI282" s="586">
        <v>0</v>
      </c>
      <c r="BJ282" s="586">
        <v>0</v>
      </c>
      <c r="BK282" s="586">
        <v>0</v>
      </c>
      <c r="BL282" s="586">
        <v>0</v>
      </c>
      <c r="BM282" s="586">
        <v>0</v>
      </c>
      <c r="BN282" s="586">
        <v>0</v>
      </c>
      <c r="BO282" s="586">
        <v>0</v>
      </c>
      <c r="BP282" s="586">
        <v>0</v>
      </c>
      <c r="BQ282" s="586">
        <v>0</v>
      </c>
      <c r="BR282" s="586">
        <v>0</v>
      </c>
      <c r="BS282" s="586">
        <v>0</v>
      </c>
      <c r="BT282" s="586">
        <v>0</v>
      </c>
      <c r="BU282" s="586">
        <v>0</v>
      </c>
      <c r="BV282" s="586">
        <v>0</v>
      </c>
      <c r="BW282" s="586">
        <v>0</v>
      </c>
      <c r="BX282" s="586">
        <v>0</v>
      </c>
      <c r="BY282" s="586">
        <v>0</v>
      </c>
      <c r="BZ282" s="586">
        <v>0</v>
      </c>
      <c r="CA282" s="586">
        <v>0</v>
      </c>
      <c r="CB282" s="586">
        <v>0</v>
      </c>
      <c r="CC282" s="586">
        <v>0</v>
      </c>
      <c r="CD282" s="586">
        <v>0</v>
      </c>
      <c r="CE282" s="586">
        <v>1414</v>
      </c>
      <c r="CF282" s="586">
        <v>0</v>
      </c>
      <c r="CG282" s="586">
        <v>0</v>
      </c>
      <c r="CH282" s="586">
        <v>0</v>
      </c>
      <c r="CI282" s="586">
        <v>0</v>
      </c>
      <c r="CJ282" s="586">
        <v>0</v>
      </c>
      <c r="CK282" s="586">
        <v>0</v>
      </c>
      <c r="CL282" s="586">
        <v>0</v>
      </c>
      <c r="CM282" s="586">
        <v>0</v>
      </c>
      <c r="CN282" s="586">
        <v>0</v>
      </c>
      <c r="CO282" s="586">
        <v>0</v>
      </c>
      <c r="CP282" s="586">
        <v>0</v>
      </c>
      <c r="CQ282" s="586">
        <v>0</v>
      </c>
      <c r="CR282" s="586">
        <v>0</v>
      </c>
      <c r="CS282" s="586">
        <v>0</v>
      </c>
      <c r="CT282" s="586">
        <v>125</v>
      </c>
      <c r="CU282" s="586">
        <v>0</v>
      </c>
      <c r="CV282" s="586">
        <v>0</v>
      </c>
      <c r="CW282" s="586">
        <v>33</v>
      </c>
      <c r="CX282" s="586">
        <v>649</v>
      </c>
      <c r="CY282" s="586">
        <v>0</v>
      </c>
      <c r="CZ282" s="586">
        <v>0</v>
      </c>
      <c r="DA282" s="586">
        <v>0</v>
      </c>
      <c r="DB282" s="586">
        <v>0</v>
      </c>
      <c r="DC282" s="586">
        <v>0</v>
      </c>
      <c r="DD282" s="586">
        <v>0</v>
      </c>
      <c r="DE282" s="586">
        <v>0</v>
      </c>
      <c r="DF282" s="586">
        <v>0</v>
      </c>
      <c r="DG282" s="586">
        <v>0</v>
      </c>
      <c r="DH282" s="586">
        <v>0</v>
      </c>
      <c r="DI282" s="586">
        <v>4115</v>
      </c>
      <c r="DJ282" s="586">
        <v>0</v>
      </c>
      <c r="DK282" s="586">
        <v>0</v>
      </c>
      <c r="DL282" s="586">
        <v>0</v>
      </c>
      <c r="DM282" s="586">
        <v>0</v>
      </c>
      <c r="DN282" s="586">
        <v>0</v>
      </c>
      <c r="DO282" s="586">
        <v>0</v>
      </c>
      <c r="DP282" s="586">
        <v>0</v>
      </c>
      <c r="DQ282" s="586">
        <v>0</v>
      </c>
      <c r="DR282" s="587">
        <v>14183</v>
      </c>
      <c r="DS282" s="587">
        <v>21170</v>
      </c>
      <c r="DT282" s="587">
        <v>21714</v>
      </c>
      <c r="DU282" s="587">
        <v>31880.637999999999</v>
      </c>
      <c r="DV282" s="587">
        <v>20380.637999999999</v>
      </c>
      <c r="DW282" s="587">
        <v>95400</v>
      </c>
      <c r="DX282" s="587">
        <v>-4000</v>
      </c>
      <c r="DY282" s="587">
        <v>388</v>
      </c>
      <c r="DZ282" s="587"/>
      <c r="EA282" s="587"/>
      <c r="EB282" s="587"/>
      <c r="EC282" s="587"/>
      <c r="ED282" s="587"/>
      <c r="EE282" s="587"/>
      <c r="EF282" s="587"/>
      <c r="EG282" s="587"/>
      <c r="EH282" s="587"/>
      <c r="EI282" s="587"/>
    </row>
    <row r="283" spans="1:139">
      <c r="A283" s="583" t="s">
        <v>2469</v>
      </c>
      <c r="B283" s="586">
        <v>709</v>
      </c>
      <c r="C283" s="586">
        <v>0</v>
      </c>
      <c r="D283" s="586">
        <v>0</v>
      </c>
      <c r="E283" s="586">
        <v>580</v>
      </c>
      <c r="F283" s="586">
        <v>0</v>
      </c>
      <c r="G283" s="586">
        <v>0</v>
      </c>
      <c r="H283" s="586">
        <v>4013</v>
      </c>
      <c r="I283" s="586">
        <v>0</v>
      </c>
      <c r="J283" s="586">
        <v>0</v>
      </c>
      <c r="K283" s="586">
        <v>0</v>
      </c>
      <c r="L283" s="586">
        <v>0</v>
      </c>
      <c r="M283" s="586">
        <v>0</v>
      </c>
      <c r="N283" s="586">
        <v>8805</v>
      </c>
      <c r="O283" s="586">
        <v>0</v>
      </c>
      <c r="P283" s="586">
        <v>0</v>
      </c>
      <c r="Q283" s="586">
        <v>1030</v>
      </c>
      <c r="R283" s="586">
        <v>0</v>
      </c>
      <c r="S283" s="586">
        <v>0</v>
      </c>
      <c r="T283" s="586">
        <v>0</v>
      </c>
      <c r="U283" s="586">
        <v>0</v>
      </c>
      <c r="V283" s="586">
        <v>0</v>
      </c>
      <c r="W283" s="586">
        <v>0</v>
      </c>
      <c r="X283" s="586">
        <v>0</v>
      </c>
      <c r="Y283" s="586">
        <v>0</v>
      </c>
      <c r="Z283" s="586">
        <v>0</v>
      </c>
      <c r="AA283" s="586">
        <v>0</v>
      </c>
      <c r="AB283" s="586">
        <v>0</v>
      </c>
      <c r="AC283" s="586">
        <v>0</v>
      </c>
      <c r="AD283" s="586">
        <v>0</v>
      </c>
      <c r="AE283" s="586">
        <v>0</v>
      </c>
      <c r="AF283" s="586">
        <v>0</v>
      </c>
      <c r="AG283" s="586">
        <v>0</v>
      </c>
      <c r="AH283" s="586">
        <v>0</v>
      </c>
      <c r="AI283" s="586">
        <v>167</v>
      </c>
      <c r="AJ283" s="586">
        <v>0</v>
      </c>
      <c r="AK283" s="586">
        <v>0</v>
      </c>
      <c r="AL283" s="586">
        <v>0</v>
      </c>
      <c r="AM283" s="586">
        <v>0</v>
      </c>
      <c r="AN283" s="586">
        <v>0</v>
      </c>
      <c r="AO283" s="586">
        <v>249179</v>
      </c>
      <c r="AP283" s="586">
        <v>0</v>
      </c>
      <c r="AQ283" s="586">
        <v>15956</v>
      </c>
      <c r="AR283" s="586">
        <v>0</v>
      </c>
      <c r="AS283" s="586">
        <v>0</v>
      </c>
      <c r="AT283" s="586">
        <v>0</v>
      </c>
      <c r="AU283" s="586">
        <v>17514</v>
      </c>
      <c r="AV283" s="586">
        <v>0</v>
      </c>
      <c r="AW283" s="586">
        <v>0</v>
      </c>
      <c r="AX283" s="586">
        <v>1789</v>
      </c>
      <c r="AY283" s="586">
        <v>0</v>
      </c>
      <c r="AZ283" s="586">
        <v>0</v>
      </c>
      <c r="BA283" s="586">
        <v>0</v>
      </c>
      <c r="BB283" s="586">
        <v>0</v>
      </c>
      <c r="BC283" s="586">
        <v>0</v>
      </c>
      <c r="BD283" s="586">
        <v>0</v>
      </c>
      <c r="BE283" s="586">
        <v>0</v>
      </c>
      <c r="BF283" s="586">
        <v>0</v>
      </c>
      <c r="BG283" s="586">
        <v>0</v>
      </c>
      <c r="BH283" s="586">
        <v>0</v>
      </c>
      <c r="BI283" s="586">
        <v>0</v>
      </c>
      <c r="BJ283" s="586">
        <v>0</v>
      </c>
      <c r="BK283" s="586">
        <v>0</v>
      </c>
      <c r="BL283" s="586">
        <v>0</v>
      </c>
      <c r="BM283" s="586">
        <v>0</v>
      </c>
      <c r="BN283" s="586">
        <v>0</v>
      </c>
      <c r="BO283" s="586">
        <v>0</v>
      </c>
      <c r="BP283" s="586">
        <v>0</v>
      </c>
      <c r="BQ283" s="586">
        <v>0</v>
      </c>
      <c r="BR283" s="586">
        <v>0</v>
      </c>
      <c r="BS283" s="586">
        <v>0</v>
      </c>
      <c r="BT283" s="586">
        <v>0</v>
      </c>
      <c r="BU283" s="586">
        <v>0</v>
      </c>
      <c r="BV283" s="586">
        <v>0</v>
      </c>
      <c r="BW283" s="586">
        <v>0</v>
      </c>
      <c r="BX283" s="586">
        <v>0</v>
      </c>
      <c r="BY283" s="586">
        <v>0</v>
      </c>
      <c r="BZ283" s="586">
        <v>0</v>
      </c>
      <c r="CA283" s="586">
        <v>0</v>
      </c>
      <c r="CB283" s="586">
        <v>0</v>
      </c>
      <c r="CC283" s="586">
        <v>0</v>
      </c>
      <c r="CD283" s="586">
        <v>0</v>
      </c>
      <c r="CE283" s="586">
        <v>1073</v>
      </c>
      <c r="CF283" s="586">
        <v>0</v>
      </c>
      <c r="CG283" s="586">
        <v>0</v>
      </c>
      <c r="CH283" s="586">
        <v>0</v>
      </c>
      <c r="CI283" s="586">
        <v>0</v>
      </c>
      <c r="CJ283" s="586">
        <v>0</v>
      </c>
      <c r="CK283" s="586">
        <v>0</v>
      </c>
      <c r="CL283" s="586">
        <v>0</v>
      </c>
      <c r="CM283" s="586">
        <v>0</v>
      </c>
      <c r="CN283" s="586">
        <v>0</v>
      </c>
      <c r="CO283" s="586">
        <v>0</v>
      </c>
      <c r="CP283" s="586">
        <v>0</v>
      </c>
      <c r="CQ283" s="586">
        <v>0</v>
      </c>
      <c r="CR283" s="586">
        <v>0</v>
      </c>
      <c r="CS283" s="586">
        <v>0</v>
      </c>
      <c r="CT283" s="586">
        <v>0</v>
      </c>
      <c r="CU283" s="586">
        <v>0</v>
      </c>
      <c r="CV283" s="586">
        <v>0</v>
      </c>
      <c r="CW283" s="586">
        <v>0</v>
      </c>
      <c r="CX283" s="586">
        <v>0</v>
      </c>
      <c r="CY283" s="586">
        <v>0</v>
      </c>
      <c r="CZ283" s="586">
        <v>0</v>
      </c>
      <c r="DA283" s="586">
        <v>0</v>
      </c>
      <c r="DB283" s="586">
        <v>0</v>
      </c>
      <c r="DC283" s="586">
        <v>0</v>
      </c>
      <c r="DD283" s="586">
        <v>0</v>
      </c>
      <c r="DE283" s="586">
        <v>0</v>
      </c>
      <c r="DF283" s="586">
        <v>0</v>
      </c>
      <c r="DG283" s="586">
        <v>0</v>
      </c>
      <c r="DH283" s="586">
        <v>0</v>
      </c>
      <c r="DI283" s="586">
        <v>19892</v>
      </c>
      <c r="DJ283" s="586">
        <v>0</v>
      </c>
      <c r="DK283" s="586">
        <v>0</v>
      </c>
      <c r="DL283" s="586">
        <v>4877</v>
      </c>
      <c r="DM283" s="586">
        <v>0</v>
      </c>
      <c r="DN283" s="586">
        <v>4945</v>
      </c>
      <c r="DO283" s="586">
        <v>0</v>
      </c>
      <c r="DP283" s="586">
        <v>0</v>
      </c>
      <c r="DQ283" s="586">
        <v>0</v>
      </c>
      <c r="DR283" s="587">
        <v>27026</v>
      </c>
      <c r="DS283" s="587">
        <v>72024</v>
      </c>
      <c r="DT283" s="587">
        <v>48362</v>
      </c>
      <c r="DU283" s="587">
        <v>162216</v>
      </c>
      <c r="DV283" s="587">
        <v>147036</v>
      </c>
      <c r="DW283" s="587">
        <v>162216</v>
      </c>
      <c r="DX283" s="587">
        <v>25834</v>
      </c>
      <c r="DY283" s="587">
        <v>-25000</v>
      </c>
      <c r="DZ283" s="587"/>
      <c r="EA283" s="587"/>
      <c r="EB283" s="587"/>
      <c r="EC283" s="587"/>
      <c r="ED283" s="587"/>
      <c r="EE283" s="587"/>
      <c r="EF283" s="587"/>
      <c r="EG283" s="587"/>
      <c r="EH283" s="587"/>
      <c r="EI283" s="587"/>
    </row>
    <row r="284" spans="1:139">
      <c r="A284" s="583" t="s">
        <v>2472</v>
      </c>
      <c r="B284" s="586">
        <v>3921</v>
      </c>
      <c r="C284" s="586">
        <v>0</v>
      </c>
      <c r="D284" s="586">
        <v>0</v>
      </c>
      <c r="E284" s="586">
        <v>2700</v>
      </c>
      <c r="F284" s="586">
        <v>0</v>
      </c>
      <c r="G284" s="586">
        <v>0</v>
      </c>
      <c r="H284" s="586">
        <v>1677</v>
      </c>
      <c r="I284" s="586">
        <v>0</v>
      </c>
      <c r="J284" s="586">
        <v>0</v>
      </c>
      <c r="K284" s="586">
        <v>1405</v>
      </c>
      <c r="L284" s="586">
        <v>0</v>
      </c>
      <c r="M284" s="586">
        <v>0</v>
      </c>
      <c r="N284" s="586">
        <v>3986</v>
      </c>
      <c r="O284" s="586">
        <v>0</v>
      </c>
      <c r="P284" s="586">
        <v>0</v>
      </c>
      <c r="Q284" s="586">
        <v>0</v>
      </c>
      <c r="R284" s="586">
        <v>0</v>
      </c>
      <c r="S284" s="586">
        <v>0</v>
      </c>
      <c r="T284" s="586">
        <v>0</v>
      </c>
      <c r="U284" s="586">
        <v>0</v>
      </c>
      <c r="V284" s="586">
        <v>0</v>
      </c>
      <c r="W284" s="586">
        <v>0</v>
      </c>
      <c r="X284" s="586">
        <v>0</v>
      </c>
      <c r="Y284" s="586">
        <v>0</v>
      </c>
      <c r="Z284" s="586">
        <v>0</v>
      </c>
      <c r="AA284" s="586">
        <v>0</v>
      </c>
      <c r="AB284" s="586">
        <v>0</v>
      </c>
      <c r="AC284" s="586">
        <v>0</v>
      </c>
      <c r="AD284" s="586">
        <v>0</v>
      </c>
      <c r="AE284" s="586">
        <v>0</v>
      </c>
      <c r="AF284" s="586">
        <v>0</v>
      </c>
      <c r="AG284" s="586">
        <v>0</v>
      </c>
      <c r="AH284" s="586">
        <v>0</v>
      </c>
      <c r="AI284" s="586">
        <v>7132</v>
      </c>
      <c r="AJ284" s="586">
        <v>0</v>
      </c>
      <c r="AK284" s="586">
        <v>0</v>
      </c>
      <c r="AL284" s="586">
        <v>0</v>
      </c>
      <c r="AM284" s="586">
        <v>0</v>
      </c>
      <c r="AN284" s="586">
        <v>0</v>
      </c>
      <c r="AO284" s="586">
        <v>142003</v>
      </c>
      <c r="AP284" s="586">
        <v>0</v>
      </c>
      <c r="AQ284" s="586">
        <v>482</v>
      </c>
      <c r="AR284" s="586">
        <v>669</v>
      </c>
      <c r="AS284" s="586">
        <v>0</v>
      </c>
      <c r="AT284" s="586">
        <v>0</v>
      </c>
      <c r="AU284" s="586">
        <v>4619</v>
      </c>
      <c r="AV284" s="586">
        <v>0</v>
      </c>
      <c r="AW284" s="586">
        <v>0</v>
      </c>
      <c r="AX284" s="586">
        <v>698</v>
      </c>
      <c r="AY284" s="586">
        <v>0</v>
      </c>
      <c r="AZ284" s="586">
        <v>0</v>
      </c>
      <c r="BA284" s="586">
        <v>0</v>
      </c>
      <c r="BB284" s="586">
        <v>0</v>
      </c>
      <c r="BC284" s="586">
        <v>0</v>
      </c>
      <c r="BD284" s="586">
        <v>0</v>
      </c>
      <c r="BE284" s="586">
        <v>0</v>
      </c>
      <c r="BF284" s="586">
        <v>0</v>
      </c>
      <c r="BG284" s="586">
        <v>10</v>
      </c>
      <c r="BH284" s="586">
        <v>0</v>
      </c>
      <c r="BI284" s="586">
        <v>0</v>
      </c>
      <c r="BJ284" s="586">
        <v>0</v>
      </c>
      <c r="BK284" s="586">
        <v>0</v>
      </c>
      <c r="BL284" s="586">
        <v>0</v>
      </c>
      <c r="BM284" s="586">
        <v>0</v>
      </c>
      <c r="BN284" s="586">
        <v>0</v>
      </c>
      <c r="BO284" s="586">
        <v>0</v>
      </c>
      <c r="BP284" s="586">
        <v>460</v>
      </c>
      <c r="BQ284" s="586">
        <v>0</v>
      </c>
      <c r="BR284" s="586">
        <v>0</v>
      </c>
      <c r="BS284" s="586">
        <v>0</v>
      </c>
      <c r="BT284" s="586">
        <v>0</v>
      </c>
      <c r="BU284" s="586">
        <v>0</v>
      </c>
      <c r="BV284" s="586">
        <v>0</v>
      </c>
      <c r="BW284" s="586">
        <v>0</v>
      </c>
      <c r="BX284" s="586">
        <v>0</v>
      </c>
      <c r="BY284" s="586">
        <v>0</v>
      </c>
      <c r="BZ284" s="586">
        <v>0</v>
      </c>
      <c r="CA284" s="586">
        <v>0</v>
      </c>
      <c r="CB284" s="586">
        <v>0</v>
      </c>
      <c r="CC284" s="586">
        <v>0</v>
      </c>
      <c r="CD284" s="586">
        <v>0</v>
      </c>
      <c r="CE284" s="586">
        <v>7209</v>
      </c>
      <c r="CF284" s="586">
        <v>0</v>
      </c>
      <c r="CG284" s="586">
        <v>0</v>
      </c>
      <c r="CH284" s="586">
        <v>0</v>
      </c>
      <c r="CI284" s="586">
        <v>0</v>
      </c>
      <c r="CJ284" s="586">
        <v>0</v>
      </c>
      <c r="CK284" s="586">
        <v>0</v>
      </c>
      <c r="CL284" s="586">
        <v>0</v>
      </c>
      <c r="CM284" s="586">
        <v>0</v>
      </c>
      <c r="CN284" s="586">
        <v>0</v>
      </c>
      <c r="CO284" s="586">
        <v>0</v>
      </c>
      <c r="CP284" s="586">
        <v>0</v>
      </c>
      <c r="CQ284" s="586">
        <v>0</v>
      </c>
      <c r="CR284" s="586">
        <v>0</v>
      </c>
      <c r="CS284" s="586">
        <v>0</v>
      </c>
      <c r="CT284" s="586">
        <v>1269</v>
      </c>
      <c r="CU284" s="586">
        <v>0</v>
      </c>
      <c r="CV284" s="586">
        <v>0</v>
      </c>
      <c r="CW284" s="586">
        <v>1386</v>
      </c>
      <c r="CX284" s="586">
        <v>0</v>
      </c>
      <c r="CY284" s="586">
        <v>0</v>
      </c>
      <c r="CZ284" s="586">
        <v>0</v>
      </c>
      <c r="DA284" s="586">
        <v>0</v>
      </c>
      <c r="DB284" s="586">
        <v>0</v>
      </c>
      <c r="DC284" s="586">
        <v>0</v>
      </c>
      <c r="DD284" s="586">
        <v>0</v>
      </c>
      <c r="DE284" s="586">
        <v>0</v>
      </c>
      <c r="DF284" s="586">
        <v>0</v>
      </c>
      <c r="DG284" s="586">
        <v>0</v>
      </c>
      <c r="DH284" s="586">
        <v>0</v>
      </c>
      <c r="DI284" s="586">
        <v>9243</v>
      </c>
      <c r="DJ284" s="586">
        <v>0</v>
      </c>
      <c r="DK284" s="586">
        <v>0</v>
      </c>
      <c r="DL284" s="586">
        <v>0</v>
      </c>
      <c r="DM284" s="586">
        <v>0</v>
      </c>
      <c r="DN284" s="586">
        <v>0</v>
      </c>
      <c r="DO284" s="586">
        <v>0</v>
      </c>
      <c r="DP284" s="586">
        <v>0</v>
      </c>
      <c r="DQ284" s="586">
        <v>0</v>
      </c>
      <c r="DR284" s="587">
        <v>51234</v>
      </c>
      <c r="DS284" s="587">
        <v>482</v>
      </c>
      <c r="DT284" s="587">
        <v>10836</v>
      </c>
      <c r="DU284" s="587">
        <v>125835</v>
      </c>
      <c r="DV284" s="587">
        <v>116025</v>
      </c>
      <c r="DW284" s="587">
        <v>74862</v>
      </c>
      <c r="DX284" s="587">
        <v>0</v>
      </c>
      <c r="DY284" s="587">
        <v>8244</v>
      </c>
      <c r="DZ284" s="587"/>
      <c r="EA284" s="587"/>
      <c r="EB284" s="587"/>
      <c r="EC284" s="587"/>
      <c r="ED284" s="587"/>
      <c r="EE284" s="587"/>
      <c r="EF284" s="587"/>
      <c r="EG284" s="587"/>
      <c r="EH284" s="587"/>
      <c r="EI284" s="587"/>
    </row>
    <row r="285" spans="1:139">
      <c r="A285" s="583" t="s">
        <v>2490</v>
      </c>
      <c r="B285" s="586">
        <v>6007.585</v>
      </c>
      <c r="C285" s="586">
        <v>245</v>
      </c>
      <c r="D285" s="586">
        <v>0</v>
      </c>
      <c r="E285" s="586">
        <v>0</v>
      </c>
      <c r="F285" s="586">
        <v>0</v>
      </c>
      <c r="G285" s="586">
        <v>0</v>
      </c>
      <c r="H285" s="586">
        <v>0</v>
      </c>
      <c r="I285" s="586">
        <v>0</v>
      </c>
      <c r="J285" s="586">
        <v>0</v>
      </c>
      <c r="K285" s="586">
        <v>5245.54</v>
      </c>
      <c r="L285" s="586">
        <v>0</v>
      </c>
      <c r="M285" s="586">
        <v>0</v>
      </c>
      <c r="N285" s="586">
        <v>5826.6880000000001</v>
      </c>
      <c r="O285" s="586">
        <v>0</v>
      </c>
      <c r="P285" s="586">
        <v>0</v>
      </c>
      <c r="Q285" s="586">
        <v>205</v>
      </c>
      <c r="R285" s="586">
        <v>0</v>
      </c>
      <c r="S285" s="586">
        <v>0</v>
      </c>
      <c r="T285" s="586">
        <v>0</v>
      </c>
      <c r="U285" s="586">
        <v>0</v>
      </c>
      <c r="V285" s="586">
        <v>0</v>
      </c>
      <c r="W285" s="586">
        <v>0</v>
      </c>
      <c r="X285" s="586">
        <v>0</v>
      </c>
      <c r="Y285" s="586">
        <v>0</v>
      </c>
      <c r="Z285" s="586">
        <v>0</v>
      </c>
      <c r="AA285" s="586">
        <v>0</v>
      </c>
      <c r="AB285" s="586">
        <v>0</v>
      </c>
      <c r="AC285" s="586">
        <v>0</v>
      </c>
      <c r="AD285" s="586">
        <v>0</v>
      </c>
      <c r="AE285" s="586">
        <v>0</v>
      </c>
      <c r="AF285" s="586">
        <v>0</v>
      </c>
      <c r="AG285" s="586">
        <v>0</v>
      </c>
      <c r="AH285" s="586">
        <v>0</v>
      </c>
      <c r="AI285" s="586">
        <v>4858.51</v>
      </c>
      <c r="AJ285" s="586">
        <v>0</v>
      </c>
      <c r="AK285" s="586">
        <v>0</v>
      </c>
      <c r="AL285" s="586">
        <v>0</v>
      </c>
      <c r="AM285" s="586">
        <v>0</v>
      </c>
      <c r="AN285" s="586">
        <v>0</v>
      </c>
      <c r="AO285" s="586">
        <v>85409.554999999993</v>
      </c>
      <c r="AP285" s="586">
        <v>990</v>
      </c>
      <c r="AQ285" s="586">
        <v>18500</v>
      </c>
      <c r="AR285" s="586">
        <v>1051.9110000000001</v>
      </c>
      <c r="AS285" s="586">
        <v>0</v>
      </c>
      <c r="AT285" s="586">
        <v>0</v>
      </c>
      <c r="AU285" s="586">
        <v>24567.593000000001</v>
      </c>
      <c r="AV285" s="586">
        <v>0</v>
      </c>
      <c r="AW285" s="586">
        <v>0</v>
      </c>
      <c r="AX285" s="586">
        <v>2210.8530000000001</v>
      </c>
      <c r="AY285" s="586">
        <v>0</v>
      </c>
      <c r="AZ285" s="586">
        <v>0</v>
      </c>
      <c r="BA285" s="586">
        <v>0</v>
      </c>
      <c r="BB285" s="586">
        <v>0</v>
      </c>
      <c r="BC285" s="586">
        <v>0</v>
      </c>
      <c r="BD285" s="586">
        <v>710</v>
      </c>
      <c r="BE285" s="586">
        <v>0</v>
      </c>
      <c r="BF285" s="586">
        <v>0</v>
      </c>
      <c r="BG285" s="586">
        <v>903</v>
      </c>
      <c r="BH285" s="586">
        <v>0</v>
      </c>
      <c r="BI285" s="586">
        <v>0</v>
      </c>
      <c r="BJ285" s="586">
        <v>0</v>
      </c>
      <c r="BK285" s="586">
        <v>0</v>
      </c>
      <c r="BL285" s="586">
        <v>0</v>
      </c>
      <c r="BM285" s="586">
        <v>2392</v>
      </c>
      <c r="BN285" s="586">
        <v>0</v>
      </c>
      <c r="BO285" s="586">
        <v>0</v>
      </c>
      <c r="BP285" s="586">
        <v>0</v>
      </c>
      <c r="BQ285" s="586">
        <v>0</v>
      </c>
      <c r="BR285" s="586">
        <v>0</v>
      </c>
      <c r="BS285" s="586">
        <v>0</v>
      </c>
      <c r="BT285" s="586">
        <v>0</v>
      </c>
      <c r="BU285" s="586">
        <v>0</v>
      </c>
      <c r="BV285" s="586">
        <v>0</v>
      </c>
      <c r="BW285" s="586">
        <v>0</v>
      </c>
      <c r="BX285" s="586">
        <v>0</v>
      </c>
      <c r="BY285" s="586">
        <v>0</v>
      </c>
      <c r="BZ285" s="586">
        <v>0</v>
      </c>
      <c r="CA285" s="586">
        <v>0</v>
      </c>
      <c r="CB285" s="586">
        <v>0</v>
      </c>
      <c r="CC285" s="586">
        <v>0</v>
      </c>
      <c r="CD285" s="586">
        <v>0</v>
      </c>
      <c r="CE285" s="586">
        <v>0</v>
      </c>
      <c r="CF285" s="586">
        <v>0</v>
      </c>
      <c r="CG285" s="586">
        <v>0</v>
      </c>
      <c r="CH285" s="586">
        <v>423</v>
      </c>
      <c r="CI285" s="586">
        <v>0</v>
      </c>
      <c r="CJ285" s="586">
        <v>0</v>
      </c>
      <c r="CK285" s="586">
        <v>0</v>
      </c>
      <c r="CL285" s="586">
        <v>0</v>
      </c>
      <c r="CM285" s="586">
        <v>0</v>
      </c>
      <c r="CN285" s="586">
        <v>0</v>
      </c>
      <c r="CO285" s="586">
        <v>0</v>
      </c>
      <c r="CP285" s="586">
        <v>0</v>
      </c>
      <c r="CQ285" s="586">
        <v>0</v>
      </c>
      <c r="CR285" s="586">
        <v>0</v>
      </c>
      <c r="CS285" s="586">
        <v>0</v>
      </c>
      <c r="CT285" s="586">
        <v>3344</v>
      </c>
      <c r="CU285" s="586">
        <v>0</v>
      </c>
      <c r="CV285" s="586">
        <v>0</v>
      </c>
      <c r="CW285" s="586">
        <v>19</v>
      </c>
      <c r="CX285" s="586">
        <v>0</v>
      </c>
      <c r="CY285" s="586">
        <v>0</v>
      </c>
      <c r="CZ285" s="586">
        <v>3015</v>
      </c>
      <c r="DA285" s="586">
        <v>0</v>
      </c>
      <c r="DB285" s="586">
        <v>0</v>
      </c>
      <c r="DC285" s="586">
        <v>0</v>
      </c>
      <c r="DD285" s="586">
        <v>0</v>
      </c>
      <c r="DE285" s="586">
        <v>0</v>
      </c>
      <c r="DF285" s="586">
        <v>0</v>
      </c>
      <c r="DG285" s="586">
        <v>0</v>
      </c>
      <c r="DH285" s="586">
        <v>0</v>
      </c>
      <c r="DI285" s="586">
        <v>3057</v>
      </c>
      <c r="DJ285" s="586">
        <v>0</v>
      </c>
      <c r="DK285" s="586">
        <v>0</v>
      </c>
      <c r="DL285" s="586">
        <v>0</v>
      </c>
      <c r="DM285" s="586">
        <v>0</v>
      </c>
      <c r="DN285" s="586">
        <v>0</v>
      </c>
      <c r="DO285" s="586">
        <v>0</v>
      </c>
      <c r="DP285" s="586">
        <v>0</v>
      </c>
      <c r="DQ285" s="586">
        <v>0</v>
      </c>
      <c r="DR285" s="587">
        <v>30512</v>
      </c>
      <c r="DS285" s="587">
        <v>12309</v>
      </c>
      <c r="DT285" s="587">
        <v>14562</v>
      </c>
      <c r="DU285" s="587">
        <v>93098</v>
      </c>
      <c r="DV285" s="587">
        <v>81996.297999999995</v>
      </c>
      <c r="DW285" s="587">
        <v>95693</v>
      </c>
      <c r="DX285" s="587">
        <v>0</v>
      </c>
      <c r="DY285" s="587">
        <v>-57289</v>
      </c>
      <c r="DZ285" s="587"/>
      <c r="EA285" s="587"/>
      <c r="EB285" s="587"/>
      <c r="EC285" s="587"/>
      <c r="ED285" s="587"/>
      <c r="EE285" s="587"/>
      <c r="EF285" s="587"/>
      <c r="EG285" s="587"/>
      <c r="EH285" s="587"/>
      <c r="EI285" s="587"/>
    </row>
    <row r="286" spans="1:139">
      <c r="A286" s="583" t="s">
        <v>2502</v>
      </c>
      <c r="B286" s="586">
        <v>8873</v>
      </c>
      <c r="C286" s="586">
        <v>0</v>
      </c>
      <c r="D286" s="586">
        <v>0</v>
      </c>
      <c r="E286" s="586">
        <v>9718</v>
      </c>
      <c r="F286" s="586">
        <v>0</v>
      </c>
      <c r="G286" s="586">
        <v>0</v>
      </c>
      <c r="H286" s="586">
        <v>483</v>
      </c>
      <c r="I286" s="586">
        <v>0</v>
      </c>
      <c r="J286" s="586">
        <v>0</v>
      </c>
      <c r="K286" s="586">
        <v>0</v>
      </c>
      <c r="L286" s="586">
        <v>0</v>
      </c>
      <c r="M286" s="586">
        <v>0</v>
      </c>
      <c r="N286" s="586">
        <v>33161.991000000002</v>
      </c>
      <c r="O286" s="586">
        <v>0</v>
      </c>
      <c r="P286" s="586">
        <v>0</v>
      </c>
      <c r="Q286" s="586">
        <v>0</v>
      </c>
      <c r="R286" s="586">
        <v>0</v>
      </c>
      <c r="S286" s="586">
        <v>0</v>
      </c>
      <c r="T286" s="586">
        <v>0</v>
      </c>
      <c r="U286" s="586">
        <v>0</v>
      </c>
      <c r="V286" s="586">
        <v>0</v>
      </c>
      <c r="W286" s="586">
        <v>0</v>
      </c>
      <c r="X286" s="586">
        <v>0</v>
      </c>
      <c r="Y286" s="586">
        <v>0</v>
      </c>
      <c r="Z286" s="586">
        <v>0</v>
      </c>
      <c r="AA286" s="586">
        <v>0</v>
      </c>
      <c r="AB286" s="586">
        <v>0</v>
      </c>
      <c r="AC286" s="586">
        <v>0</v>
      </c>
      <c r="AD286" s="586">
        <v>0</v>
      </c>
      <c r="AE286" s="586">
        <v>0</v>
      </c>
      <c r="AF286" s="586">
        <v>0</v>
      </c>
      <c r="AG286" s="586">
        <v>0</v>
      </c>
      <c r="AH286" s="586">
        <v>0</v>
      </c>
      <c r="AI286" s="586">
        <v>840</v>
      </c>
      <c r="AJ286" s="586">
        <v>2106</v>
      </c>
      <c r="AK286" s="586">
        <v>0</v>
      </c>
      <c r="AL286" s="586">
        <v>0</v>
      </c>
      <c r="AM286" s="586">
        <v>0</v>
      </c>
      <c r="AN286" s="586">
        <v>0</v>
      </c>
      <c r="AO286" s="586">
        <v>152889.997</v>
      </c>
      <c r="AP286" s="586">
        <v>20055</v>
      </c>
      <c r="AQ286" s="586">
        <v>15275</v>
      </c>
      <c r="AR286" s="586">
        <v>689</v>
      </c>
      <c r="AS286" s="586">
        <v>326</v>
      </c>
      <c r="AT286" s="586">
        <v>0</v>
      </c>
      <c r="AU286" s="586">
        <v>5076</v>
      </c>
      <c r="AV286" s="586">
        <v>0</v>
      </c>
      <c r="AW286" s="586">
        <v>0</v>
      </c>
      <c r="AX286" s="586">
        <v>2635</v>
      </c>
      <c r="AY286" s="586">
        <v>0</v>
      </c>
      <c r="AZ286" s="586">
        <v>0</v>
      </c>
      <c r="BA286" s="586">
        <v>0</v>
      </c>
      <c r="BB286" s="586">
        <v>0</v>
      </c>
      <c r="BC286" s="586">
        <v>0</v>
      </c>
      <c r="BD286" s="586">
        <v>413</v>
      </c>
      <c r="BE286" s="586">
        <v>0</v>
      </c>
      <c r="BF286" s="586">
        <v>0</v>
      </c>
      <c r="BG286" s="586">
        <v>847</v>
      </c>
      <c r="BH286" s="586">
        <v>0</v>
      </c>
      <c r="BI286" s="586">
        <v>0</v>
      </c>
      <c r="BJ286" s="586">
        <v>0</v>
      </c>
      <c r="BK286" s="586">
        <v>0</v>
      </c>
      <c r="BL286" s="586">
        <v>0</v>
      </c>
      <c r="BM286" s="586">
        <v>0</v>
      </c>
      <c r="BN286" s="586">
        <v>0</v>
      </c>
      <c r="BO286" s="586">
        <v>0</v>
      </c>
      <c r="BP286" s="586">
        <v>1387</v>
      </c>
      <c r="BQ286" s="586">
        <v>0</v>
      </c>
      <c r="BR286" s="586">
        <v>0</v>
      </c>
      <c r="BS286" s="586">
        <v>0</v>
      </c>
      <c r="BT286" s="586">
        <v>0</v>
      </c>
      <c r="BU286" s="586">
        <v>0</v>
      </c>
      <c r="BV286" s="586">
        <v>0</v>
      </c>
      <c r="BW286" s="586">
        <v>0</v>
      </c>
      <c r="BX286" s="586">
        <v>0</v>
      </c>
      <c r="BY286" s="586">
        <v>0</v>
      </c>
      <c r="BZ286" s="586">
        <v>0</v>
      </c>
      <c r="CA286" s="586">
        <v>0</v>
      </c>
      <c r="CB286" s="586">
        <v>0</v>
      </c>
      <c r="CC286" s="586">
        <v>0</v>
      </c>
      <c r="CD286" s="586">
        <v>0</v>
      </c>
      <c r="CE286" s="586">
        <v>3777</v>
      </c>
      <c r="CF286" s="586">
        <v>0</v>
      </c>
      <c r="CG286" s="586">
        <v>0</v>
      </c>
      <c r="CH286" s="586">
        <v>0</v>
      </c>
      <c r="CI286" s="586">
        <v>0</v>
      </c>
      <c r="CJ286" s="586">
        <v>0</v>
      </c>
      <c r="CK286" s="586">
        <v>0</v>
      </c>
      <c r="CL286" s="586">
        <v>0</v>
      </c>
      <c r="CM286" s="586">
        <v>0</v>
      </c>
      <c r="CN286" s="586">
        <v>0</v>
      </c>
      <c r="CO286" s="586">
        <v>0</v>
      </c>
      <c r="CP286" s="586">
        <v>0</v>
      </c>
      <c r="CQ286" s="586">
        <v>0</v>
      </c>
      <c r="CR286" s="586">
        <v>0</v>
      </c>
      <c r="CS286" s="586">
        <v>0</v>
      </c>
      <c r="CT286" s="586">
        <v>12664</v>
      </c>
      <c r="CU286" s="586">
        <v>0</v>
      </c>
      <c r="CV286" s="586">
        <v>0</v>
      </c>
      <c r="CW286" s="586">
        <v>0</v>
      </c>
      <c r="CX286" s="586">
        <v>0</v>
      </c>
      <c r="CY286" s="586">
        <v>0</v>
      </c>
      <c r="CZ286" s="586">
        <v>8733</v>
      </c>
      <c r="DA286" s="586">
        <v>0</v>
      </c>
      <c r="DB286" s="586">
        <v>0</v>
      </c>
      <c r="DC286" s="586">
        <v>0</v>
      </c>
      <c r="DD286" s="586">
        <v>0</v>
      </c>
      <c r="DE286" s="586">
        <v>0</v>
      </c>
      <c r="DF286" s="586">
        <v>0</v>
      </c>
      <c r="DG286" s="586">
        <v>0</v>
      </c>
      <c r="DH286" s="586">
        <v>0</v>
      </c>
      <c r="DI286" s="586">
        <v>32494</v>
      </c>
      <c r="DJ286" s="586">
        <v>0</v>
      </c>
      <c r="DK286" s="586">
        <v>0</v>
      </c>
      <c r="DL286" s="586">
        <v>0</v>
      </c>
      <c r="DM286" s="586">
        <v>0</v>
      </c>
      <c r="DN286" s="586">
        <v>0</v>
      </c>
      <c r="DO286" s="586">
        <v>0</v>
      </c>
      <c r="DP286" s="586">
        <v>0</v>
      </c>
      <c r="DQ286" s="586">
        <v>0</v>
      </c>
      <c r="DR286" s="587">
        <v>72537.569000000003</v>
      </c>
      <c r="DS286" s="587">
        <v>10733.916999999999</v>
      </c>
      <c r="DT286" s="587">
        <v>38899.207000000002</v>
      </c>
      <c r="DU286" s="587">
        <v>174997.02299999999</v>
      </c>
      <c r="DV286" s="587">
        <v>197831.02299999999</v>
      </c>
      <c r="DW286" s="587">
        <v>70000</v>
      </c>
      <c r="DX286" s="587">
        <v>-5487</v>
      </c>
      <c r="DY286" s="587">
        <v>0</v>
      </c>
      <c r="DZ286" s="587"/>
      <c r="EA286" s="587"/>
      <c r="EB286" s="587"/>
      <c r="EC286" s="587"/>
      <c r="ED286" s="587"/>
      <c r="EE286" s="587"/>
      <c r="EF286" s="587"/>
      <c r="EG286" s="587"/>
      <c r="EH286" s="587"/>
      <c r="EI286" s="587"/>
    </row>
    <row r="287" spans="1:139">
      <c r="A287" s="583" t="s">
        <v>2540</v>
      </c>
      <c r="B287" s="586">
        <v>2104.9</v>
      </c>
      <c r="C287" s="586">
        <v>0</v>
      </c>
      <c r="D287" s="586">
        <v>0</v>
      </c>
      <c r="E287" s="586">
        <v>78.813000000000002</v>
      </c>
      <c r="F287" s="586">
        <v>0</v>
      </c>
      <c r="G287" s="586">
        <v>0</v>
      </c>
      <c r="H287" s="586">
        <v>6992.0029999999997</v>
      </c>
      <c r="I287" s="586">
        <v>0</v>
      </c>
      <c r="J287" s="586">
        <v>0</v>
      </c>
      <c r="K287" s="586">
        <v>0</v>
      </c>
      <c r="L287" s="586">
        <v>0</v>
      </c>
      <c r="M287" s="586">
        <v>0</v>
      </c>
      <c r="N287" s="586">
        <v>12028.825870000001</v>
      </c>
      <c r="O287" s="586">
        <v>0</v>
      </c>
      <c r="P287" s="586">
        <v>0</v>
      </c>
      <c r="Q287" s="586">
        <v>0</v>
      </c>
      <c r="R287" s="586">
        <v>0</v>
      </c>
      <c r="S287" s="586">
        <v>0</v>
      </c>
      <c r="T287" s="586">
        <v>0</v>
      </c>
      <c r="U287" s="586">
        <v>0</v>
      </c>
      <c r="V287" s="586">
        <v>0</v>
      </c>
      <c r="W287" s="586">
        <v>400.863</v>
      </c>
      <c r="X287" s="586">
        <v>0</v>
      </c>
      <c r="Y287" s="586">
        <v>0</v>
      </c>
      <c r="Z287" s="586">
        <v>0</v>
      </c>
      <c r="AA287" s="586">
        <v>0</v>
      </c>
      <c r="AB287" s="586">
        <v>0</v>
      </c>
      <c r="AC287" s="586">
        <v>0</v>
      </c>
      <c r="AD287" s="586">
        <v>0</v>
      </c>
      <c r="AE287" s="586">
        <v>0</v>
      </c>
      <c r="AF287" s="586">
        <v>0</v>
      </c>
      <c r="AG287" s="586">
        <v>0</v>
      </c>
      <c r="AH287" s="586">
        <v>0</v>
      </c>
      <c r="AI287" s="586">
        <v>50</v>
      </c>
      <c r="AJ287" s="586">
        <v>0</v>
      </c>
      <c r="AK287" s="586">
        <v>0</v>
      </c>
      <c r="AL287" s="586">
        <v>0</v>
      </c>
      <c r="AM287" s="586">
        <v>0</v>
      </c>
      <c r="AN287" s="586">
        <v>0</v>
      </c>
      <c r="AO287" s="586">
        <v>181388.88561999999</v>
      </c>
      <c r="AP287" s="586">
        <v>2014.4380000000001</v>
      </c>
      <c r="AQ287" s="586">
        <v>3577</v>
      </c>
      <c r="AR287" s="586">
        <v>0</v>
      </c>
      <c r="AS287" s="586">
        <v>0</v>
      </c>
      <c r="AT287" s="586">
        <v>0</v>
      </c>
      <c r="AU287" s="586">
        <v>117.79043</v>
      </c>
      <c r="AV287" s="586">
        <v>0</v>
      </c>
      <c r="AW287" s="586">
        <v>0</v>
      </c>
      <c r="AX287" s="586">
        <v>715.57291999999995</v>
      </c>
      <c r="AY287" s="586">
        <v>0</v>
      </c>
      <c r="AZ287" s="586">
        <v>0</v>
      </c>
      <c r="BA287" s="586">
        <v>0</v>
      </c>
      <c r="BB287" s="586">
        <v>0</v>
      </c>
      <c r="BC287" s="586">
        <v>0</v>
      </c>
      <c r="BD287" s="586">
        <v>6937.7929999999997</v>
      </c>
      <c r="BE287" s="586">
        <v>0</v>
      </c>
      <c r="BF287" s="586">
        <v>1000</v>
      </c>
      <c r="BG287" s="586">
        <v>0</v>
      </c>
      <c r="BH287" s="586">
        <v>0</v>
      </c>
      <c r="BI287" s="586">
        <v>1050</v>
      </c>
      <c r="BJ287" s="586">
        <v>0</v>
      </c>
      <c r="BK287" s="586">
        <v>0</v>
      </c>
      <c r="BL287" s="586">
        <v>0</v>
      </c>
      <c r="BM287" s="586">
        <v>0</v>
      </c>
      <c r="BN287" s="586">
        <v>0</v>
      </c>
      <c r="BO287" s="586">
        <v>0</v>
      </c>
      <c r="BP287" s="586">
        <v>30.838000000000001</v>
      </c>
      <c r="BQ287" s="586">
        <v>0</v>
      </c>
      <c r="BR287" s="586">
        <v>0</v>
      </c>
      <c r="BS287" s="586">
        <v>0</v>
      </c>
      <c r="BT287" s="586">
        <v>0</v>
      </c>
      <c r="BU287" s="586">
        <v>0</v>
      </c>
      <c r="BV287" s="586">
        <v>0</v>
      </c>
      <c r="BW287" s="586">
        <v>0</v>
      </c>
      <c r="BX287" s="586">
        <v>0</v>
      </c>
      <c r="BY287" s="586">
        <v>0</v>
      </c>
      <c r="BZ287" s="586">
        <v>0</v>
      </c>
      <c r="CA287" s="586">
        <v>0</v>
      </c>
      <c r="CB287" s="586">
        <v>0</v>
      </c>
      <c r="CC287" s="586">
        <v>0</v>
      </c>
      <c r="CD287" s="586">
        <v>0</v>
      </c>
      <c r="CE287" s="586">
        <v>99.686800000000005</v>
      </c>
      <c r="CF287" s="586">
        <v>0</v>
      </c>
      <c r="CG287" s="586">
        <v>0</v>
      </c>
      <c r="CH287" s="586">
        <v>0</v>
      </c>
      <c r="CI287" s="586">
        <v>0</v>
      </c>
      <c r="CJ287" s="586">
        <v>0</v>
      </c>
      <c r="CK287" s="586">
        <v>0</v>
      </c>
      <c r="CL287" s="586">
        <v>0</v>
      </c>
      <c r="CM287" s="586">
        <v>0</v>
      </c>
      <c r="CN287" s="586">
        <v>0</v>
      </c>
      <c r="CO287" s="586">
        <v>0</v>
      </c>
      <c r="CP287" s="586">
        <v>0</v>
      </c>
      <c r="CQ287" s="586">
        <v>0</v>
      </c>
      <c r="CR287" s="586">
        <v>0</v>
      </c>
      <c r="CS287" s="586">
        <v>0</v>
      </c>
      <c r="CT287" s="586">
        <v>50</v>
      </c>
      <c r="CU287" s="586">
        <v>0</v>
      </c>
      <c r="CV287" s="586">
        <v>0</v>
      </c>
      <c r="CW287" s="586">
        <v>75</v>
      </c>
      <c r="CX287" s="586">
        <v>0</v>
      </c>
      <c r="CY287" s="586">
        <v>0</v>
      </c>
      <c r="CZ287" s="586">
        <v>0</v>
      </c>
      <c r="DA287" s="586">
        <v>0</v>
      </c>
      <c r="DB287" s="586">
        <v>0</v>
      </c>
      <c r="DC287" s="586">
        <v>0</v>
      </c>
      <c r="DD287" s="586">
        <v>0</v>
      </c>
      <c r="DE287" s="586">
        <v>0</v>
      </c>
      <c r="DF287" s="586">
        <v>0</v>
      </c>
      <c r="DG287" s="586">
        <v>0</v>
      </c>
      <c r="DH287" s="586">
        <v>0</v>
      </c>
      <c r="DI287" s="586">
        <v>9820.6965600000003</v>
      </c>
      <c r="DJ287" s="586">
        <v>0</v>
      </c>
      <c r="DK287" s="586">
        <v>0</v>
      </c>
      <c r="DL287" s="586">
        <v>0</v>
      </c>
      <c r="DM287" s="586">
        <v>0</v>
      </c>
      <c r="DN287" s="586">
        <v>0</v>
      </c>
      <c r="DO287" s="586">
        <v>0</v>
      </c>
      <c r="DP287" s="586">
        <v>0</v>
      </c>
      <c r="DQ287" s="586">
        <v>0</v>
      </c>
      <c r="DR287" s="587">
        <v>82816.753460000007</v>
      </c>
      <c r="DS287" s="587">
        <v>9860.6354699999993</v>
      </c>
      <c r="DT287" s="587">
        <v>36089.782709999999</v>
      </c>
      <c r="DU287" s="587">
        <v>94138.934559999994</v>
      </c>
      <c r="DV287" s="587">
        <v>76919.934559999994</v>
      </c>
      <c r="DW287" s="587">
        <v>93129</v>
      </c>
      <c r="DX287" s="587">
        <v>-13377</v>
      </c>
      <c r="DY287" s="587">
        <v>-30000</v>
      </c>
      <c r="DZ287" s="587"/>
      <c r="EA287" s="587"/>
      <c r="EB287" s="587"/>
      <c r="EC287" s="587"/>
      <c r="ED287" s="587"/>
      <c r="EE287" s="587"/>
      <c r="EF287" s="587"/>
      <c r="EG287" s="587"/>
      <c r="EH287" s="587"/>
      <c r="EI287" s="587"/>
    </row>
    <row r="288" spans="1:139">
      <c r="A288" s="583" t="s">
        <v>2594</v>
      </c>
      <c r="B288" s="586">
        <v>3253.76</v>
      </c>
      <c r="C288" s="586">
        <v>0</v>
      </c>
      <c r="D288" s="586">
        <v>0</v>
      </c>
      <c r="E288" s="586">
        <v>3443.3</v>
      </c>
      <c r="F288" s="586">
        <v>0</v>
      </c>
      <c r="G288" s="586">
        <v>0</v>
      </c>
      <c r="H288" s="586">
        <v>4372.5200000000004</v>
      </c>
      <c r="I288" s="586">
        <v>0</v>
      </c>
      <c r="J288" s="586">
        <v>0</v>
      </c>
      <c r="K288" s="586">
        <v>100</v>
      </c>
      <c r="L288" s="586">
        <v>0</v>
      </c>
      <c r="M288" s="586">
        <v>0</v>
      </c>
      <c r="N288" s="586">
        <v>6187.17</v>
      </c>
      <c r="O288" s="586">
        <v>0</v>
      </c>
      <c r="P288" s="586">
        <v>0</v>
      </c>
      <c r="Q288" s="586">
        <v>441.79</v>
      </c>
      <c r="R288" s="586">
        <v>0</v>
      </c>
      <c r="S288" s="586">
        <v>0</v>
      </c>
      <c r="T288" s="586">
        <v>0</v>
      </c>
      <c r="U288" s="586">
        <v>0</v>
      </c>
      <c r="V288" s="586">
        <v>0</v>
      </c>
      <c r="W288" s="586">
        <v>0</v>
      </c>
      <c r="X288" s="586">
        <v>0</v>
      </c>
      <c r="Y288" s="586">
        <v>0</v>
      </c>
      <c r="Z288" s="586">
        <v>0</v>
      </c>
      <c r="AA288" s="586">
        <v>0</v>
      </c>
      <c r="AB288" s="586">
        <v>0</v>
      </c>
      <c r="AC288" s="586">
        <v>0</v>
      </c>
      <c r="AD288" s="586">
        <v>0</v>
      </c>
      <c r="AE288" s="586">
        <v>0</v>
      </c>
      <c r="AF288" s="586">
        <v>0</v>
      </c>
      <c r="AG288" s="586">
        <v>0</v>
      </c>
      <c r="AH288" s="586">
        <v>0</v>
      </c>
      <c r="AI288" s="586">
        <v>959.02</v>
      </c>
      <c r="AJ288" s="586">
        <v>0</v>
      </c>
      <c r="AK288" s="586">
        <v>0</v>
      </c>
      <c r="AL288" s="586">
        <v>0</v>
      </c>
      <c r="AM288" s="586">
        <v>0</v>
      </c>
      <c r="AN288" s="586">
        <v>0</v>
      </c>
      <c r="AO288" s="586">
        <v>0</v>
      </c>
      <c r="AP288" s="586">
        <v>0</v>
      </c>
      <c r="AQ288" s="586">
        <v>0</v>
      </c>
      <c r="AR288" s="586">
        <v>0</v>
      </c>
      <c r="AS288" s="586">
        <v>0</v>
      </c>
      <c r="AT288" s="586">
        <v>0</v>
      </c>
      <c r="AU288" s="586">
        <v>970</v>
      </c>
      <c r="AV288" s="586">
        <v>0</v>
      </c>
      <c r="AW288" s="586">
        <v>0</v>
      </c>
      <c r="AX288" s="586">
        <v>1222.83</v>
      </c>
      <c r="AY288" s="586">
        <v>0</v>
      </c>
      <c r="AZ288" s="586">
        <v>0</v>
      </c>
      <c r="BA288" s="586">
        <v>0</v>
      </c>
      <c r="BB288" s="586">
        <v>0</v>
      </c>
      <c r="BC288" s="586">
        <v>0</v>
      </c>
      <c r="BD288" s="586">
        <v>490</v>
      </c>
      <c r="BE288" s="586">
        <v>0</v>
      </c>
      <c r="BF288" s="586">
        <v>0</v>
      </c>
      <c r="BG288" s="586">
        <v>0</v>
      </c>
      <c r="BH288" s="586">
        <v>0</v>
      </c>
      <c r="BI288" s="586">
        <v>0</v>
      </c>
      <c r="BJ288" s="586">
        <v>0</v>
      </c>
      <c r="BK288" s="586">
        <v>0</v>
      </c>
      <c r="BL288" s="586">
        <v>0</v>
      </c>
      <c r="BM288" s="586">
        <v>0</v>
      </c>
      <c r="BN288" s="586">
        <v>0</v>
      </c>
      <c r="BO288" s="586">
        <v>0</v>
      </c>
      <c r="BP288" s="586">
        <v>0</v>
      </c>
      <c r="BQ288" s="586">
        <v>0</v>
      </c>
      <c r="BR288" s="586">
        <v>0</v>
      </c>
      <c r="BS288" s="586">
        <v>0</v>
      </c>
      <c r="BT288" s="586">
        <v>0</v>
      </c>
      <c r="BU288" s="586">
        <v>0</v>
      </c>
      <c r="BV288" s="586">
        <v>0</v>
      </c>
      <c r="BW288" s="586">
        <v>0</v>
      </c>
      <c r="BX288" s="586">
        <v>0</v>
      </c>
      <c r="BY288" s="586">
        <v>0</v>
      </c>
      <c r="BZ288" s="586">
        <v>0</v>
      </c>
      <c r="CA288" s="586">
        <v>0</v>
      </c>
      <c r="CB288" s="586">
        <v>644</v>
      </c>
      <c r="CC288" s="586">
        <v>0</v>
      </c>
      <c r="CD288" s="586">
        <v>0</v>
      </c>
      <c r="CE288" s="586">
        <v>4226.6000000000004</v>
      </c>
      <c r="CF288" s="586">
        <v>0</v>
      </c>
      <c r="CG288" s="586">
        <v>0</v>
      </c>
      <c r="CH288" s="586">
        <v>0</v>
      </c>
      <c r="CI288" s="586">
        <v>0</v>
      </c>
      <c r="CJ288" s="586">
        <v>0</v>
      </c>
      <c r="CK288" s="586">
        <v>0</v>
      </c>
      <c r="CL288" s="586">
        <v>0</v>
      </c>
      <c r="CM288" s="586">
        <v>0</v>
      </c>
      <c r="CN288" s="586">
        <v>0</v>
      </c>
      <c r="CO288" s="586">
        <v>0</v>
      </c>
      <c r="CP288" s="586">
        <v>0</v>
      </c>
      <c r="CQ288" s="586">
        <v>0</v>
      </c>
      <c r="CR288" s="586">
        <v>0</v>
      </c>
      <c r="CS288" s="586">
        <v>0</v>
      </c>
      <c r="CT288" s="586">
        <v>80</v>
      </c>
      <c r="CU288" s="586">
        <v>0</v>
      </c>
      <c r="CV288" s="586">
        <v>0</v>
      </c>
      <c r="CW288" s="586">
        <v>0</v>
      </c>
      <c r="CX288" s="586">
        <v>0</v>
      </c>
      <c r="CY288" s="586">
        <v>0</v>
      </c>
      <c r="CZ288" s="586">
        <v>0</v>
      </c>
      <c r="DA288" s="586">
        <v>0</v>
      </c>
      <c r="DB288" s="586">
        <v>0</v>
      </c>
      <c r="DC288" s="586">
        <v>0</v>
      </c>
      <c r="DD288" s="586">
        <v>0</v>
      </c>
      <c r="DE288" s="586">
        <v>0</v>
      </c>
      <c r="DF288" s="586">
        <v>0</v>
      </c>
      <c r="DG288" s="586">
        <v>0</v>
      </c>
      <c r="DH288" s="586">
        <v>0</v>
      </c>
      <c r="DI288" s="586">
        <v>12293.94</v>
      </c>
      <c r="DJ288" s="586">
        <v>0</v>
      </c>
      <c r="DK288" s="586">
        <v>0</v>
      </c>
      <c r="DL288" s="586">
        <v>12046.43</v>
      </c>
      <c r="DM288" s="586">
        <v>0</v>
      </c>
      <c r="DN288" s="586">
        <v>0</v>
      </c>
      <c r="DO288" s="586">
        <v>0</v>
      </c>
      <c r="DP288" s="586">
        <v>0</v>
      </c>
      <c r="DQ288" s="586">
        <v>0</v>
      </c>
      <c r="DR288" s="587">
        <v>32087.02</v>
      </c>
      <c r="DS288" s="587">
        <v>1655</v>
      </c>
      <c r="DT288" s="587">
        <v>1811.357</v>
      </c>
      <c r="DU288" s="587">
        <v>16577.983</v>
      </c>
      <c r="DV288" s="587">
        <v>6472.9830000000002</v>
      </c>
      <c r="DW288" s="587">
        <v>0</v>
      </c>
      <c r="DX288" s="587">
        <v>-5019</v>
      </c>
      <c r="DY288" s="587">
        <v>10319</v>
      </c>
      <c r="DZ288" s="587"/>
      <c r="EA288" s="587"/>
      <c r="EB288" s="587"/>
      <c r="EC288" s="587"/>
      <c r="ED288" s="587"/>
      <c r="EE288" s="587"/>
      <c r="EF288" s="587"/>
      <c r="EG288" s="587"/>
      <c r="EH288" s="587"/>
      <c r="EI288" s="587"/>
    </row>
    <row r="289" spans="1:139">
      <c r="A289" s="583" t="s">
        <v>2630</v>
      </c>
      <c r="B289" s="586">
        <v>6374</v>
      </c>
      <c r="C289" s="586">
        <v>0</v>
      </c>
      <c r="D289" s="586">
        <v>0</v>
      </c>
      <c r="E289" s="586">
        <v>2450.7669999999998</v>
      </c>
      <c r="F289" s="586">
        <v>0</v>
      </c>
      <c r="G289" s="586">
        <v>0</v>
      </c>
      <c r="H289" s="586">
        <v>3820</v>
      </c>
      <c r="I289" s="586">
        <v>0</v>
      </c>
      <c r="J289" s="586">
        <v>0</v>
      </c>
      <c r="K289" s="586">
        <v>671</v>
      </c>
      <c r="L289" s="586">
        <v>0</v>
      </c>
      <c r="M289" s="586">
        <v>0</v>
      </c>
      <c r="N289" s="586">
        <v>13912</v>
      </c>
      <c r="O289" s="586">
        <v>0</v>
      </c>
      <c r="P289" s="586">
        <v>0</v>
      </c>
      <c r="Q289" s="586">
        <v>0</v>
      </c>
      <c r="R289" s="586">
        <v>0</v>
      </c>
      <c r="S289" s="586">
        <v>0</v>
      </c>
      <c r="T289" s="586">
        <v>0</v>
      </c>
      <c r="U289" s="586">
        <v>0</v>
      </c>
      <c r="V289" s="586">
        <v>0</v>
      </c>
      <c r="W289" s="586">
        <v>0</v>
      </c>
      <c r="X289" s="586">
        <v>0</v>
      </c>
      <c r="Y289" s="586">
        <v>0</v>
      </c>
      <c r="Z289" s="586">
        <v>0</v>
      </c>
      <c r="AA289" s="586">
        <v>0</v>
      </c>
      <c r="AB289" s="586">
        <v>0</v>
      </c>
      <c r="AC289" s="586">
        <v>188</v>
      </c>
      <c r="AD289" s="586">
        <v>0</v>
      </c>
      <c r="AE289" s="586">
        <v>0</v>
      </c>
      <c r="AF289" s="586">
        <v>2056</v>
      </c>
      <c r="AG289" s="586">
        <v>0</v>
      </c>
      <c r="AH289" s="586">
        <v>0</v>
      </c>
      <c r="AI289" s="586">
        <v>5135</v>
      </c>
      <c r="AJ289" s="586">
        <v>19107</v>
      </c>
      <c r="AK289" s="586">
        <v>0</v>
      </c>
      <c r="AL289" s="586">
        <v>0</v>
      </c>
      <c r="AM289" s="586">
        <v>0</v>
      </c>
      <c r="AN289" s="586">
        <v>0</v>
      </c>
      <c r="AO289" s="586">
        <v>400055</v>
      </c>
      <c r="AP289" s="586">
        <v>13804</v>
      </c>
      <c r="AQ289" s="586">
        <v>63585</v>
      </c>
      <c r="AR289" s="586">
        <v>5163</v>
      </c>
      <c r="AS289" s="586">
        <v>0</v>
      </c>
      <c r="AT289" s="586">
        <v>0</v>
      </c>
      <c r="AU289" s="586">
        <v>10572</v>
      </c>
      <c r="AV289" s="586">
        <v>0</v>
      </c>
      <c r="AW289" s="586">
        <v>0</v>
      </c>
      <c r="AX289" s="586">
        <v>1137</v>
      </c>
      <c r="AY289" s="586">
        <v>0</v>
      </c>
      <c r="AZ289" s="586">
        <v>0</v>
      </c>
      <c r="BA289" s="586">
        <v>0</v>
      </c>
      <c r="BB289" s="586">
        <v>0</v>
      </c>
      <c r="BC289" s="586">
        <v>0</v>
      </c>
      <c r="BD289" s="586">
        <v>3586</v>
      </c>
      <c r="BE289" s="586">
        <v>0</v>
      </c>
      <c r="BF289" s="586">
        <v>0</v>
      </c>
      <c r="BG289" s="586">
        <v>0</v>
      </c>
      <c r="BH289" s="586">
        <v>0</v>
      </c>
      <c r="BI289" s="586">
        <v>0</v>
      </c>
      <c r="BJ289" s="586">
        <v>0</v>
      </c>
      <c r="BK289" s="586">
        <v>0</v>
      </c>
      <c r="BL289" s="586">
        <v>0</v>
      </c>
      <c r="BM289" s="586">
        <v>856</v>
      </c>
      <c r="BN289" s="586">
        <v>0</v>
      </c>
      <c r="BO289" s="586">
        <v>0</v>
      </c>
      <c r="BP289" s="586">
        <v>0</v>
      </c>
      <c r="BQ289" s="586">
        <v>0</v>
      </c>
      <c r="BR289" s="586">
        <v>0</v>
      </c>
      <c r="BS289" s="586">
        <v>0</v>
      </c>
      <c r="BT289" s="586">
        <v>0</v>
      </c>
      <c r="BU289" s="586">
        <v>0</v>
      </c>
      <c r="BV289" s="586">
        <v>0</v>
      </c>
      <c r="BW289" s="586">
        <v>0</v>
      </c>
      <c r="BX289" s="586">
        <v>0</v>
      </c>
      <c r="BY289" s="586">
        <v>0</v>
      </c>
      <c r="BZ289" s="586">
        <v>0</v>
      </c>
      <c r="CA289" s="586">
        <v>0</v>
      </c>
      <c r="CB289" s="586">
        <v>0</v>
      </c>
      <c r="CC289" s="586">
        <v>0</v>
      </c>
      <c r="CD289" s="586">
        <v>0</v>
      </c>
      <c r="CE289" s="586">
        <v>2070</v>
      </c>
      <c r="CF289" s="586">
        <v>0</v>
      </c>
      <c r="CG289" s="586">
        <v>0</v>
      </c>
      <c r="CH289" s="586">
        <v>0</v>
      </c>
      <c r="CI289" s="586">
        <v>0</v>
      </c>
      <c r="CJ289" s="586">
        <v>0</v>
      </c>
      <c r="CK289" s="586">
        <v>0</v>
      </c>
      <c r="CL289" s="586">
        <v>0</v>
      </c>
      <c r="CM289" s="586">
        <v>0</v>
      </c>
      <c r="CN289" s="586">
        <v>0</v>
      </c>
      <c r="CO289" s="586">
        <v>0</v>
      </c>
      <c r="CP289" s="586">
        <v>0</v>
      </c>
      <c r="CQ289" s="586">
        <v>0</v>
      </c>
      <c r="CR289" s="586">
        <v>0</v>
      </c>
      <c r="CS289" s="586">
        <v>0</v>
      </c>
      <c r="CT289" s="586">
        <v>150</v>
      </c>
      <c r="CU289" s="586">
        <v>0</v>
      </c>
      <c r="CV289" s="586">
        <v>0</v>
      </c>
      <c r="CW289" s="586">
        <v>520</v>
      </c>
      <c r="CX289" s="586">
        <v>0</v>
      </c>
      <c r="CY289" s="586">
        <v>0</v>
      </c>
      <c r="CZ289" s="586">
        <v>6945</v>
      </c>
      <c r="DA289" s="586">
        <v>0</v>
      </c>
      <c r="DB289" s="586">
        <v>0</v>
      </c>
      <c r="DC289" s="586">
        <v>0</v>
      </c>
      <c r="DD289" s="586">
        <v>0</v>
      </c>
      <c r="DE289" s="586">
        <v>0</v>
      </c>
      <c r="DF289" s="586">
        <v>0</v>
      </c>
      <c r="DG289" s="586">
        <v>0</v>
      </c>
      <c r="DH289" s="586">
        <v>0</v>
      </c>
      <c r="DI289" s="586">
        <v>7298</v>
      </c>
      <c r="DJ289" s="586">
        <v>0</v>
      </c>
      <c r="DK289" s="586">
        <v>0</v>
      </c>
      <c r="DL289" s="586">
        <v>2236</v>
      </c>
      <c r="DM289" s="586">
        <v>0</v>
      </c>
      <c r="DN289" s="586">
        <v>0</v>
      </c>
      <c r="DO289" s="586">
        <v>0</v>
      </c>
      <c r="DP289" s="586">
        <v>0</v>
      </c>
      <c r="DQ289" s="586">
        <v>0</v>
      </c>
      <c r="DR289" s="587">
        <v>178591.44355</v>
      </c>
      <c r="DS289" s="587">
        <v>70890</v>
      </c>
      <c r="DT289" s="587">
        <v>359</v>
      </c>
      <c r="DU289" s="587">
        <v>315156</v>
      </c>
      <c r="DV289" s="587">
        <v>283156</v>
      </c>
      <c r="DW289" s="587">
        <v>333000</v>
      </c>
      <c r="DX289" s="587">
        <v>-11000</v>
      </c>
      <c r="DY289" s="587">
        <v>0</v>
      </c>
      <c r="DZ289" s="587"/>
      <c r="EA289" s="587"/>
      <c r="EB289" s="587"/>
      <c r="EC289" s="587"/>
      <c r="ED289" s="587"/>
      <c r="EE289" s="587"/>
      <c r="EF289" s="587"/>
      <c r="EG289" s="587"/>
      <c r="EH289" s="587"/>
      <c r="EI289" s="587"/>
    </row>
    <row r="290" spans="1:139">
      <c r="A290" s="583" t="s">
        <v>2753</v>
      </c>
      <c r="B290" s="586">
        <v>5246</v>
      </c>
      <c r="C290" s="586">
        <v>0</v>
      </c>
      <c r="D290" s="586">
        <v>0</v>
      </c>
      <c r="E290" s="586">
        <v>4392</v>
      </c>
      <c r="F290" s="586">
        <v>0</v>
      </c>
      <c r="G290" s="586">
        <v>0</v>
      </c>
      <c r="H290" s="586">
        <v>5157</v>
      </c>
      <c r="I290" s="586">
        <v>0</v>
      </c>
      <c r="J290" s="586">
        <v>0</v>
      </c>
      <c r="K290" s="586">
        <v>0</v>
      </c>
      <c r="L290" s="586">
        <v>0</v>
      </c>
      <c r="M290" s="586">
        <v>0</v>
      </c>
      <c r="N290" s="586">
        <v>12066</v>
      </c>
      <c r="O290" s="586">
        <v>0</v>
      </c>
      <c r="P290" s="586">
        <v>0</v>
      </c>
      <c r="Q290" s="586">
        <v>477</v>
      </c>
      <c r="R290" s="586">
        <v>0</v>
      </c>
      <c r="S290" s="586">
        <v>0</v>
      </c>
      <c r="T290" s="586">
        <v>0</v>
      </c>
      <c r="U290" s="586">
        <v>0</v>
      </c>
      <c r="V290" s="586">
        <v>0</v>
      </c>
      <c r="W290" s="586">
        <v>0</v>
      </c>
      <c r="X290" s="586">
        <v>0</v>
      </c>
      <c r="Y290" s="586">
        <v>0</v>
      </c>
      <c r="Z290" s="586">
        <v>0</v>
      </c>
      <c r="AA290" s="586">
        <v>0</v>
      </c>
      <c r="AB290" s="586">
        <v>0</v>
      </c>
      <c r="AC290" s="586">
        <v>0</v>
      </c>
      <c r="AD290" s="586">
        <v>0</v>
      </c>
      <c r="AE290" s="586">
        <v>0</v>
      </c>
      <c r="AF290" s="586">
        <v>0</v>
      </c>
      <c r="AG290" s="586">
        <v>0</v>
      </c>
      <c r="AH290" s="586">
        <v>0</v>
      </c>
      <c r="AI290" s="586">
        <v>1386</v>
      </c>
      <c r="AJ290" s="586">
        <v>0</v>
      </c>
      <c r="AK290" s="586">
        <v>0</v>
      </c>
      <c r="AL290" s="586">
        <v>0</v>
      </c>
      <c r="AM290" s="586">
        <v>0</v>
      </c>
      <c r="AN290" s="586">
        <v>0</v>
      </c>
      <c r="AO290" s="586">
        <v>155468</v>
      </c>
      <c r="AP290" s="586">
        <v>35520</v>
      </c>
      <c r="AQ290" s="586">
        <v>17941</v>
      </c>
      <c r="AR290" s="586">
        <v>0</v>
      </c>
      <c r="AS290" s="586">
        <v>0</v>
      </c>
      <c r="AT290" s="586">
        <v>0</v>
      </c>
      <c r="AU290" s="586">
        <v>12543</v>
      </c>
      <c r="AV290" s="586">
        <v>0</v>
      </c>
      <c r="AW290" s="586">
        <v>0</v>
      </c>
      <c r="AX290" s="586">
        <v>1945</v>
      </c>
      <c r="AY290" s="586">
        <v>0</v>
      </c>
      <c r="AZ290" s="586">
        <v>0</v>
      </c>
      <c r="BA290" s="586">
        <v>0</v>
      </c>
      <c r="BB290" s="586">
        <v>0</v>
      </c>
      <c r="BC290" s="586">
        <v>0</v>
      </c>
      <c r="BD290" s="586">
        <v>0</v>
      </c>
      <c r="BE290" s="586">
        <v>0</v>
      </c>
      <c r="BF290" s="586">
        <v>0</v>
      </c>
      <c r="BG290" s="586">
        <v>0</v>
      </c>
      <c r="BH290" s="586">
        <v>0</v>
      </c>
      <c r="BI290" s="586">
        <v>0</v>
      </c>
      <c r="BJ290" s="586">
        <v>0</v>
      </c>
      <c r="BK290" s="586">
        <v>0</v>
      </c>
      <c r="BL290" s="586">
        <v>0</v>
      </c>
      <c r="BM290" s="586">
        <v>999</v>
      </c>
      <c r="BN290" s="586">
        <v>0</v>
      </c>
      <c r="BO290" s="586">
        <v>0</v>
      </c>
      <c r="BP290" s="586">
        <v>1100</v>
      </c>
      <c r="BQ290" s="586">
        <v>0</v>
      </c>
      <c r="BR290" s="586">
        <v>0</v>
      </c>
      <c r="BS290" s="586">
        <v>0</v>
      </c>
      <c r="BT290" s="586">
        <v>0</v>
      </c>
      <c r="BU290" s="586">
        <v>0</v>
      </c>
      <c r="BV290" s="586">
        <v>0</v>
      </c>
      <c r="BW290" s="586">
        <v>0</v>
      </c>
      <c r="BX290" s="586">
        <v>0</v>
      </c>
      <c r="BY290" s="586">
        <v>0</v>
      </c>
      <c r="BZ290" s="586">
        <v>0</v>
      </c>
      <c r="CA290" s="586">
        <v>0</v>
      </c>
      <c r="CB290" s="586">
        <v>101</v>
      </c>
      <c r="CC290" s="586">
        <v>0</v>
      </c>
      <c r="CD290" s="586">
        <v>0</v>
      </c>
      <c r="CE290" s="586">
        <v>8314</v>
      </c>
      <c r="CF290" s="586">
        <v>0</v>
      </c>
      <c r="CG290" s="586">
        <v>0</v>
      </c>
      <c r="CH290" s="586">
        <v>0</v>
      </c>
      <c r="CI290" s="586">
        <v>0</v>
      </c>
      <c r="CJ290" s="586">
        <v>0</v>
      </c>
      <c r="CK290" s="586">
        <v>0</v>
      </c>
      <c r="CL290" s="586">
        <v>0</v>
      </c>
      <c r="CM290" s="586">
        <v>0</v>
      </c>
      <c r="CN290" s="586">
        <v>0</v>
      </c>
      <c r="CO290" s="586">
        <v>0</v>
      </c>
      <c r="CP290" s="586">
        <v>0</v>
      </c>
      <c r="CQ290" s="586">
        <v>0</v>
      </c>
      <c r="CR290" s="586">
        <v>0</v>
      </c>
      <c r="CS290" s="586">
        <v>0</v>
      </c>
      <c r="CT290" s="586">
        <v>0</v>
      </c>
      <c r="CU290" s="586">
        <v>0</v>
      </c>
      <c r="CV290" s="586">
        <v>0</v>
      </c>
      <c r="CW290" s="586">
        <v>4658</v>
      </c>
      <c r="CX290" s="586">
        <v>0</v>
      </c>
      <c r="CY290" s="586">
        <v>0</v>
      </c>
      <c r="CZ290" s="586">
        <v>0</v>
      </c>
      <c r="DA290" s="586">
        <v>0</v>
      </c>
      <c r="DB290" s="586">
        <v>0</v>
      </c>
      <c r="DC290" s="586">
        <v>0</v>
      </c>
      <c r="DD290" s="586">
        <v>0</v>
      </c>
      <c r="DE290" s="586">
        <v>0</v>
      </c>
      <c r="DF290" s="586">
        <v>0</v>
      </c>
      <c r="DG290" s="586">
        <v>0</v>
      </c>
      <c r="DH290" s="586">
        <v>0</v>
      </c>
      <c r="DI290" s="586">
        <v>21211</v>
      </c>
      <c r="DJ290" s="586">
        <v>0</v>
      </c>
      <c r="DK290" s="586">
        <v>0</v>
      </c>
      <c r="DL290" s="586">
        <v>296</v>
      </c>
      <c r="DM290" s="586">
        <v>0</v>
      </c>
      <c r="DN290" s="586">
        <v>0</v>
      </c>
      <c r="DO290" s="586">
        <v>0</v>
      </c>
      <c r="DP290" s="586">
        <v>0</v>
      </c>
      <c r="DQ290" s="586">
        <v>0</v>
      </c>
      <c r="DR290" s="587">
        <v>30502</v>
      </c>
      <c r="DS290" s="587">
        <v>37941</v>
      </c>
      <c r="DT290" s="587">
        <v>12053</v>
      </c>
      <c r="DU290" s="587">
        <v>190383</v>
      </c>
      <c r="DV290" s="587">
        <v>190383</v>
      </c>
      <c r="DW290" s="587">
        <v>190383</v>
      </c>
      <c r="DX290" s="587">
        <v>107212</v>
      </c>
      <c r="DY290" s="587">
        <v>-20000</v>
      </c>
      <c r="DZ290" s="587"/>
      <c r="EA290" s="587"/>
      <c r="EB290" s="587"/>
      <c r="EC290" s="587"/>
      <c r="ED290" s="587"/>
      <c r="EE290" s="587"/>
      <c r="EF290" s="587"/>
      <c r="EG290" s="587"/>
      <c r="EH290" s="587"/>
      <c r="EI290" s="587"/>
    </row>
    <row r="291" spans="1:139">
      <c r="A291" s="583" t="s">
        <v>2768</v>
      </c>
      <c r="B291" s="586">
        <v>3774</v>
      </c>
      <c r="C291" s="586">
        <v>0</v>
      </c>
      <c r="D291" s="586">
        <v>0</v>
      </c>
      <c r="E291" s="586">
        <v>7170</v>
      </c>
      <c r="F291" s="586">
        <v>0</v>
      </c>
      <c r="G291" s="586">
        <v>0</v>
      </c>
      <c r="H291" s="586">
        <v>5736</v>
      </c>
      <c r="I291" s="586">
        <v>0</v>
      </c>
      <c r="J291" s="586">
        <v>0</v>
      </c>
      <c r="K291" s="586">
        <v>1464</v>
      </c>
      <c r="L291" s="586">
        <v>0</v>
      </c>
      <c r="M291" s="586">
        <v>0</v>
      </c>
      <c r="N291" s="586">
        <v>15461</v>
      </c>
      <c r="O291" s="586">
        <v>0</v>
      </c>
      <c r="P291" s="586">
        <v>0</v>
      </c>
      <c r="Q291" s="586">
        <v>218</v>
      </c>
      <c r="R291" s="586">
        <v>0</v>
      </c>
      <c r="S291" s="586">
        <v>0</v>
      </c>
      <c r="T291" s="586">
        <v>0</v>
      </c>
      <c r="U291" s="586">
        <v>0</v>
      </c>
      <c r="V291" s="586">
        <v>0</v>
      </c>
      <c r="W291" s="586">
        <v>0</v>
      </c>
      <c r="X291" s="586">
        <v>0</v>
      </c>
      <c r="Y291" s="586">
        <v>0</v>
      </c>
      <c r="Z291" s="586">
        <v>0</v>
      </c>
      <c r="AA291" s="586">
        <v>0</v>
      </c>
      <c r="AB291" s="586">
        <v>0</v>
      </c>
      <c r="AC291" s="586">
        <v>0</v>
      </c>
      <c r="AD291" s="586">
        <v>0</v>
      </c>
      <c r="AE291" s="586">
        <v>0</v>
      </c>
      <c r="AF291" s="586">
        <v>0</v>
      </c>
      <c r="AG291" s="586">
        <v>0</v>
      </c>
      <c r="AH291" s="586">
        <v>0</v>
      </c>
      <c r="AI291" s="586">
        <v>2063</v>
      </c>
      <c r="AJ291" s="586">
        <v>0</v>
      </c>
      <c r="AK291" s="586">
        <v>0</v>
      </c>
      <c r="AL291" s="586">
        <v>0</v>
      </c>
      <c r="AM291" s="586">
        <v>0</v>
      </c>
      <c r="AN291" s="586">
        <v>0</v>
      </c>
      <c r="AO291" s="586">
        <v>9248</v>
      </c>
      <c r="AP291" s="586">
        <v>3904</v>
      </c>
      <c r="AQ291" s="586">
        <v>0</v>
      </c>
      <c r="AR291" s="586">
        <v>160</v>
      </c>
      <c r="AS291" s="586">
        <v>0</v>
      </c>
      <c r="AT291" s="586">
        <v>0</v>
      </c>
      <c r="AU291" s="586">
        <v>6916</v>
      </c>
      <c r="AV291" s="586">
        <v>0</v>
      </c>
      <c r="AW291" s="586">
        <v>0</v>
      </c>
      <c r="AX291" s="586">
        <v>2291</v>
      </c>
      <c r="AY291" s="586">
        <v>0</v>
      </c>
      <c r="AZ291" s="586">
        <v>0</v>
      </c>
      <c r="BA291" s="586">
        <v>0</v>
      </c>
      <c r="BB291" s="586">
        <v>0</v>
      </c>
      <c r="BC291" s="586">
        <v>0</v>
      </c>
      <c r="BD291" s="586">
        <v>131</v>
      </c>
      <c r="BE291" s="586">
        <v>0</v>
      </c>
      <c r="BF291" s="586">
        <v>0</v>
      </c>
      <c r="BG291" s="586">
        <v>0</v>
      </c>
      <c r="BH291" s="586">
        <v>0</v>
      </c>
      <c r="BI291" s="586">
        <v>0</v>
      </c>
      <c r="BJ291" s="586">
        <v>0</v>
      </c>
      <c r="BK291" s="586">
        <v>0</v>
      </c>
      <c r="BL291" s="586">
        <v>0</v>
      </c>
      <c r="BM291" s="586">
        <v>0</v>
      </c>
      <c r="BN291" s="586">
        <v>0</v>
      </c>
      <c r="BO291" s="586">
        <v>0</v>
      </c>
      <c r="BP291" s="586">
        <v>175</v>
      </c>
      <c r="BQ291" s="586">
        <v>0</v>
      </c>
      <c r="BR291" s="586">
        <v>0</v>
      </c>
      <c r="BS291" s="586">
        <v>0</v>
      </c>
      <c r="BT291" s="586">
        <v>0</v>
      </c>
      <c r="BU291" s="586">
        <v>0</v>
      </c>
      <c r="BV291" s="586">
        <v>0</v>
      </c>
      <c r="BW291" s="586">
        <v>0</v>
      </c>
      <c r="BX291" s="586">
        <v>0</v>
      </c>
      <c r="BY291" s="586">
        <v>0</v>
      </c>
      <c r="BZ291" s="586">
        <v>0</v>
      </c>
      <c r="CA291" s="586">
        <v>0</v>
      </c>
      <c r="CB291" s="586">
        <v>0</v>
      </c>
      <c r="CC291" s="586">
        <v>0</v>
      </c>
      <c r="CD291" s="586">
        <v>0</v>
      </c>
      <c r="CE291" s="586">
        <v>260</v>
      </c>
      <c r="CF291" s="586">
        <v>0</v>
      </c>
      <c r="CG291" s="586">
        <v>0</v>
      </c>
      <c r="CH291" s="586">
        <v>0</v>
      </c>
      <c r="CI291" s="586">
        <v>0</v>
      </c>
      <c r="CJ291" s="586">
        <v>0</v>
      </c>
      <c r="CK291" s="586">
        <v>0</v>
      </c>
      <c r="CL291" s="586">
        <v>0</v>
      </c>
      <c r="CM291" s="586">
        <v>0</v>
      </c>
      <c r="CN291" s="586">
        <v>200</v>
      </c>
      <c r="CO291" s="586">
        <v>0</v>
      </c>
      <c r="CP291" s="586">
        <v>0</v>
      </c>
      <c r="CQ291" s="586">
        <v>0</v>
      </c>
      <c r="CR291" s="586">
        <v>0</v>
      </c>
      <c r="CS291" s="586">
        <v>0</v>
      </c>
      <c r="CT291" s="586">
        <v>2544</v>
      </c>
      <c r="CU291" s="586">
        <v>0</v>
      </c>
      <c r="CV291" s="586">
        <v>0</v>
      </c>
      <c r="CW291" s="586">
        <v>0</v>
      </c>
      <c r="CX291" s="586">
        <v>0</v>
      </c>
      <c r="CY291" s="586">
        <v>0</v>
      </c>
      <c r="CZ291" s="586">
        <v>1038</v>
      </c>
      <c r="DA291" s="586">
        <v>0</v>
      </c>
      <c r="DB291" s="586">
        <v>0</v>
      </c>
      <c r="DC291" s="586">
        <v>0</v>
      </c>
      <c r="DD291" s="586">
        <v>0</v>
      </c>
      <c r="DE291" s="586">
        <v>0</v>
      </c>
      <c r="DF291" s="586">
        <v>0</v>
      </c>
      <c r="DG291" s="586">
        <v>0</v>
      </c>
      <c r="DH291" s="586">
        <v>0</v>
      </c>
      <c r="DI291" s="586">
        <v>44224</v>
      </c>
      <c r="DJ291" s="586">
        <v>29</v>
      </c>
      <c r="DK291" s="586">
        <v>4212</v>
      </c>
      <c r="DL291" s="586">
        <v>0</v>
      </c>
      <c r="DM291" s="586">
        <v>0</v>
      </c>
      <c r="DN291" s="586">
        <v>0</v>
      </c>
      <c r="DO291" s="586">
        <v>0</v>
      </c>
      <c r="DP291" s="586">
        <v>0</v>
      </c>
      <c r="DQ291" s="586">
        <v>0</v>
      </c>
      <c r="DR291" s="587">
        <v>46315</v>
      </c>
      <c r="DS291" s="587">
        <v>19883</v>
      </c>
      <c r="DT291" s="587">
        <v>1860</v>
      </c>
      <c r="DU291" s="587">
        <v>38948</v>
      </c>
      <c r="DV291" s="587">
        <v>27015</v>
      </c>
      <c r="DW291" s="587">
        <v>33330</v>
      </c>
      <c r="DX291" s="587">
        <v>-4424</v>
      </c>
      <c r="DY291" s="587">
        <v>10504</v>
      </c>
      <c r="DZ291" s="587"/>
      <c r="EA291" s="587"/>
      <c r="EB291" s="587"/>
      <c r="EC291" s="587"/>
      <c r="ED291" s="587"/>
      <c r="EE291" s="587"/>
      <c r="EF291" s="587"/>
      <c r="EG291" s="587"/>
      <c r="EH291" s="587"/>
      <c r="EI291" s="587"/>
    </row>
    <row r="292" spans="1:139">
      <c r="A292" s="583" t="s">
        <v>2882</v>
      </c>
      <c r="B292" s="586">
        <v>4313</v>
      </c>
      <c r="C292" s="586">
        <v>0</v>
      </c>
      <c r="D292" s="586">
        <v>0</v>
      </c>
      <c r="E292" s="586">
        <v>695</v>
      </c>
      <c r="F292" s="586">
        <v>0</v>
      </c>
      <c r="G292" s="586">
        <v>0</v>
      </c>
      <c r="H292" s="586">
        <v>153</v>
      </c>
      <c r="I292" s="586">
        <v>0</v>
      </c>
      <c r="J292" s="586">
        <v>0</v>
      </c>
      <c r="K292" s="586">
        <v>3000</v>
      </c>
      <c r="L292" s="586">
        <v>0</v>
      </c>
      <c r="M292" s="586">
        <v>0</v>
      </c>
      <c r="N292" s="586">
        <v>11376</v>
      </c>
      <c r="O292" s="586">
        <v>0</v>
      </c>
      <c r="P292" s="586">
        <v>0</v>
      </c>
      <c r="Q292" s="586">
        <v>0</v>
      </c>
      <c r="R292" s="586">
        <v>0</v>
      </c>
      <c r="S292" s="586">
        <v>0</v>
      </c>
      <c r="T292" s="586">
        <v>0</v>
      </c>
      <c r="U292" s="586">
        <v>0</v>
      </c>
      <c r="V292" s="586">
        <v>0</v>
      </c>
      <c r="W292" s="586">
        <v>0</v>
      </c>
      <c r="X292" s="586">
        <v>0</v>
      </c>
      <c r="Y292" s="586">
        <v>0</v>
      </c>
      <c r="Z292" s="586">
        <v>0</v>
      </c>
      <c r="AA292" s="586">
        <v>0</v>
      </c>
      <c r="AB292" s="586">
        <v>0</v>
      </c>
      <c r="AC292" s="586">
        <v>0</v>
      </c>
      <c r="AD292" s="586">
        <v>0</v>
      </c>
      <c r="AE292" s="586">
        <v>0</v>
      </c>
      <c r="AF292" s="586">
        <v>0</v>
      </c>
      <c r="AG292" s="586">
        <v>0</v>
      </c>
      <c r="AH292" s="586">
        <v>0</v>
      </c>
      <c r="AI292" s="586">
        <v>4020</v>
      </c>
      <c r="AJ292" s="586">
        <v>0</v>
      </c>
      <c r="AK292" s="586">
        <v>0</v>
      </c>
      <c r="AL292" s="586">
        <v>0</v>
      </c>
      <c r="AM292" s="586">
        <v>0</v>
      </c>
      <c r="AN292" s="586">
        <v>0</v>
      </c>
      <c r="AO292" s="586">
        <v>195330</v>
      </c>
      <c r="AP292" s="586">
        <v>2685</v>
      </c>
      <c r="AQ292" s="586">
        <v>38113</v>
      </c>
      <c r="AR292" s="586">
        <v>15</v>
      </c>
      <c r="AS292" s="586">
        <v>0</v>
      </c>
      <c r="AT292" s="586">
        <v>0</v>
      </c>
      <c r="AU292" s="586">
        <v>4997</v>
      </c>
      <c r="AV292" s="586">
        <v>0</v>
      </c>
      <c r="AW292" s="586">
        <v>0</v>
      </c>
      <c r="AX292" s="586">
        <v>10879</v>
      </c>
      <c r="AY292" s="586">
        <v>0</v>
      </c>
      <c r="AZ292" s="586">
        <v>0</v>
      </c>
      <c r="BA292" s="586">
        <v>0</v>
      </c>
      <c r="BB292" s="586">
        <v>0</v>
      </c>
      <c r="BC292" s="586">
        <v>0</v>
      </c>
      <c r="BD292" s="586">
        <v>113</v>
      </c>
      <c r="BE292" s="586">
        <v>0</v>
      </c>
      <c r="BF292" s="586">
        <v>0</v>
      </c>
      <c r="BG292" s="586">
        <v>3236</v>
      </c>
      <c r="BH292" s="586">
        <v>0</v>
      </c>
      <c r="BI292" s="586">
        <v>0</v>
      </c>
      <c r="BJ292" s="586">
        <v>0</v>
      </c>
      <c r="BK292" s="586">
        <v>0</v>
      </c>
      <c r="BL292" s="586">
        <v>0</v>
      </c>
      <c r="BM292" s="586">
        <v>1950</v>
      </c>
      <c r="BN292" s="586">
        <v>0</v>
      </c>
      <c r="BO292" s="586">
        <v>0</v>
      </c>
      <c r="BP292" s="586">
        <v>0</v>
      </c>
      <c r="BQ292" s="586">
        <v>0</v>
      </c>
      <c r="BR292" s="586">
        <v>0</v>
      </c>
      <c r="BS292" s="586">
        <v>0</v>
      </c>
      <c r="BT292" s="586">
        <v>0</v>
      </c>
      <c r="BU292" s="586">
        <v>0</v>
      </c>
      <c r="BV292" s="586">
        <v>2936</v>
      </c>
      <c r="BW292" s="586">
        <v>0</v>
      </c>
      <c r="BX292" s="586">
        <v>0</v>
      </c>
      <c r="BY292" s="586">
        <v>40</v>
      </c>
      <c r="BZ292" s="586">
        <v>0</v>
      </c>
      <c r="CA292" s="586">
        <v>0</v>
      </c>
      <c r="CB292" s="586">
        <v>0</v>
      </c>
      <c r="CC292" s="586">
        <v>0</v>
      </c>
      <c r="CD292" s="586">
        <v>0</v>
      </c>
      <c r="CE292" s="586">
        <v>1000</v>
      </c>
      <c r="CF292" s="586">
        <v>0</v>
      </c>
      <c r="CG292" s="586">
        <v>0</v>
      </c>
      <c r="CH292" s="586">
        <v>0</v>
      </c>
      <c r="CI292" s="586">
        <v>0</v>
      </c>
      <c r="CJ292" s="586">
        <v>0</v>
      </c>
      <c r="CK292" s="586">
        <v>0</v>
      </c>
      <c r="CL292" s="586">
        <v>0</v>
      </c>
      <c r="CM292" s="586">
        <v>0</v>
      </c>
      <c r="CN292" s="586">
        <v>0</v>
      </c>
      <c r="CO292" s="586">
        <v>0</v>
      </c>
      <c r="CP292" s="586">
        <v>0</v>
      </c>
      <c r="CQ292" s="586">
        <v>0</v>
      </c>
      <c r="CR292" s="586">
        <v>0</v>
      </c>
      <c r="CS292" s="586">
        <v>0</v>
      </c>
      <c r="CT292" s="586">
        <v>3259</v>
      </c>
      <c r="CU292" s="586">
        <v>0</v>
      </c>
      <c r="CV292" s="586">
        <v>0</v>
      </c>
      <c r="CW292" s="586">
        <v>31286</v>
      </c>
      <c r="CX292" s="586">
        <v>2236</v>
      </c>
      <c r="CY292" s="586">
        <v>0</v>
      </c>
      <c r="CZ292" s="586">
        <v>0</v>
      </c>
      <c r="DA292" s="586">
        <v>0</v>
      </c>
      <c r="DB292" s="586">
        <v>0</v>
      </c>
      <c r="DC292" s="586">
        <v>0</v>
      </c>
      <c r="DD292" s="586">
        <v>0</v>
      </c>
      <c r="DE292" s="586">
        <v>0</v>
      </c>
      <c r="DF292" s="586">
        <v>0</v>
      </c>
      <c r="DG292" s="586">
        <v>0</v>
      </c>
      <c r="DH292" s="586">
        <v>0</v>
      </c>
      <c r="DI292" s="586">
        <v>29039</v>
      </c>
      <c r="DJ292" s="586">
        <v>0</v>
      </c>
      <c r="DK292" s="586">
        <v>10000</v>
      </c>
      <c r="DL292" s="586">
        <v>0</v>
      </c>
      <c r="DM292" s="586">
        <v>0</v>
      </c>
      <c r="DN292" s="586">
        <v>0</v>
      </c>
      <c r="DO292" s="586">
        <v>0</v>
      </c>
      <c r="DP292" s="586">
        <v>0</v>
      </c>
      <c r="DQ292" s="586">
        <v>0</v>
      </c>
      <c r="DR292" s="587">
        <v>40603</v>
      </c>
      <c r="DS292" s="587">
        <v>48113</v>
      </c>
      <c r="DT292" s="587">
        <v>75658</v>
      </c>
      <c r="DU292" s="587">
        <v>148184</v>
      </c>
      <c r="DV292" s="587">
        <v>151531</v>
      </c>
      <c r="DW292" s="587">
        <v>180000</v>
      </c>
      <c r="DX292" s="587">
        <v>-5000</v>
      </c>
      <c r="DY292" s="587">
        <v>-10000</v>
      </c>
      <c r="DZ292" s="587"/>
      <c r="EA292" s="587"/>
      <c r="EB292" s="587"/>
      <c r="EC292" s="587"/>
      <c r="ED292" s="587"/>
      <c r="EE292" s="587"/>
      <c r="EF292" s="587"/>
      <c r="EG292" s="587"/>
      <c r="EH292" s="587"/>
      <c r="EI292" s="587"/>
    </row>
    <row r="293" spans="1:139">
      <c r="A293" s="583" t="s">
        <v>2948</v>
      </c>
      <c r="B293" s="586">
        <v>2831.7</v>
      </c>
      <c r="C293" s="586">
        <v>0</v>
      </c>
      <c r="D293" s="586">
        <v>0</v>
      </c>
      <c r="E293" s="586">
        <v>7623.2</v>
      </c>
      <c r="F293" s="586">
        <v>0</v>
      </c>
      <c r="G293" s="586">
        <v>0</v>
      </c>
      <c r="H293" s="586">
        <v>5969.2</v>
      </c>
      <c r="I293" s="586">
        <v>0</v>
      </c>
      <c r="J293" s="586">
        <v>0</v>
      </c>
      <c r="K293" s="586">
        <v>0</v>
      </c>
      <c r="L293" s="586">
        <v>0</v>
      </c>
      <c r="M293" s="586">
        <v>0</v>
      </c>
      <c r="N293" s="586">
        <v>5491.6</v>
      </c>
      <c r="O293" s="586">
        <v>0</v>
      </c>
      <c r="P293" s="586">
        <v>0</v>
      </c>
      <c r="Q293" s="586">
        <v>180</v>
      </c>
      <c r="R293" s="586">
        <v>0</v>
      </c>
      <c r="S293" s="586">
        <v>0</v>
      </c>
      <c r="T293" s="586">
        <v>0</v>
      </c>
      <c r="U293" s="586">
        <v>0</v>
      </c>
      <c r="V293" s="586">
        <v>0</v>
      </c>
      <c r="W293" s="586">
        <v>0</v>
      </c>
      <c r="X293" s="586">
        <v>0</v>
      </c>
      <c r="Y293" s="586">
        <v>0</v>
      </c>
      <c r="Z293" s="586">
        <v>0</v>
      </c>
      <c r="AA293" s="586">
        <v>0</v>
      </c>
      <c r="AB293" s="586">
        <v>0</v>
      </c>
      <c r="AC293" s="586">
        <v>0</v>
      </c>
      <c r="AD293" s="586">
        <v>0</v>
      </c>
      <c r="AE293" s="586">
        <v>0</v>
      </c>
      <c r="AF293" s="586">
        <v>0</v>
      </c>
      <c r="AG293" s="586">
        <v>0</v>
      </c>
      <c r="AH293" s="586">
        <v>0</v>
      </c>
      <c r="AI293" s="586">
        <v>333.4</v>
      </c>
      <c r="AJ293" s="586">
        <v>0</v>
      </c>
      <c r="AK293" s="586">
        <v>0</v>
      </c>
      <c r="AL293" s="586">
        <v>35.1</v>
      </c>
      <c r="AM293" s="586">
        <v>0</v>
      </c>
      <c r="AN293" s="586">
        <v>0</v>
      </c>
      <c r="AO293" s="586">
        <v>78613.5</v>
      </c>
      <c r="AP293" s="586">
        <v>8838.1</v>
      </c>
      <c r="AQ293" s="586">
        <v>0</v>
      </c>
      <c r="AR293" s="586">
        <v>0</v>
      </c>
      <c r="AS293" s="586">
        <v>0</v>
      </c>
      <c r="AT293" s="586">
        <v>0</v>
      </c>
      <c r="AU293" s="586">
        <v>711.8</v>
      </c>
      <c r="AV293" s="586">
        <v>0</v>
      </c>
      <c r="AW293" s="586">
        <v>0</v>
      </c>
      <c r="AX293" s="586">
        <v>429.9</v>
      </c>
      <c r="AY293" s="586">
        <v>0</v>
      </c>
      <c r="AZ293" s="586">
        <v>0</v>
      </c>
      <c r="BA293" s="586">
        <v>0</v>
      </c>
      <c r="BB293" s="586">
        <v>0</v>
      </c>
      <c r="BC293" s="586">
        <v>0</v>
      </c>
      <c r="BD293" s="586">
        <v>173.6</v>
      </c>
      <c r="BE293" s="586">
        <v>0</v>
      </c>
      <c r="BF293" s="586">
        <v>0</v>
      </c>
      <c r="BG293" s="586">
        <v>0</v>
      </c>
      <c r="BH293" s="586">
        <v>0</v>
      </c>
      <c r="BI293" s="586">
        <v>0</v>
      </c>
      <c r="BJ293" s="586">
        <v>0</v>
      </c>
      <c r="BK293" s="586">
        <v>0</v>
      </c>
      <c r="BL293" s="586">
        <v>0</v>
      </c>
      <c r="BM293" s="586">
        <v>220</v>
      </c>
      <c r="BN293" s="586">
        <v>0</v>
      </c>
      <c r="BO293" s="586">
        <v>0</v>
      </c>
      <c r="BP293" s="586">
        <v>1488.1</v>
      </c>
      <c r="BQ293" s="586">
        <v>0</v>
      </c>
      <c r="BR293" s="586">
        <v>0</v>
      </c>
      <c r="BS293" s="586">
        <v>0</v>
      </c>
      <c r="BT293" s="586">
        <v>0</v>
      </c>
      <c r="BU293" s="586">
        <v>0</v>
      </c>
      <c r="BV293" s="586">
        <v>0</v>
      </c>
      <c r="BW293" s="586">
        <v>0</v>
      </c>
      <c r="BX293" s="586">
        <v>0</v>
      </c>
      <c r="BY293" s="586">
        <v>0</v>
      </c>
      <c r="BZ293" s="586">
        <v>0</v>
      </c>
      <c r="CA293" s="586">
        <v>0</v>
      </c>
      <c r="CB293" s="586">
        <v>0</v>
      </c>
      <c r="CC293" s="586">
        <v>0</v>
      </c>
      <c r="CD293" s="586">
        <v>0</v>
      </c>
      <c r="CE293" s="586">
        <v>3776</v>
      </c>
      <c r="CF293" s="586">
        <v>0</v>
      </c>
      <c r="CG293" s="586">
        <v>0</v>
      </c>
      <c r="CH293" s="586">
        <v>0</v>
      </c>
      <c r="CI293" s="586">
        <v>0</v>
      </c>
      <c r="CJ293" s="586">
        <v>0</v>
      </c>
      <c r="CK293" s="586">
        <v>0</v>
      </c>
      <c r="CL293" s="586">
        <v>0</v>
      </c>
      <c r="CM293" s="586">
        <v>0</v>
      </c>
      <c r="CN293" s="586">
        <v>0</v>
      </c>
      <c r="CO293" s="586">
        <v>0</v>
      </c>
      <c r="CP293" s="586">
        <v>0</v>
      </c>
      <c r="CQ293" s="586">
        <v>0</v>
      </c>
      <c r="CR293" s="586">
        <v>0</v>
      </c>
      <c r="CS293" s="586">
        <v>0</v>
      </c>
      <c r="CT293" s="586">
        <v>0</v>
      </c>
      <c r="CU293" s="586">
        <v>0</v>
      </c>
      <c r="CV293" s="586">
        <v>0</v>
      </c>
      <c r="CW293" s="586">
        <v>20260.7</v>
      </c>
      <c r="CX293" s="586">
        <v>0</v>
      </c>
      <c r="CY293" s="586">
        <v>0</v>
      </c>
      <c r="CZ293" s="586">
        <v>1513.5</v>
      </c>
      <c r="DA293" s="586">
        <v>0</v>
      </c>
      <c r="DB293" s="586">
        <v>0</v>
      </c>
      <c r="DC293" s="586">
        <v>0</v>
      </c>
      <c r="DD293" s="586">
        <v>0</v>
      </c>
      <c r="DE293" s="586">
        <v>0</v>
      </c>
      <c r="DF293" s="586">
        <v>0</v>
      </c>
      <c r="DG293" s="586">
        <v>0</v>
      </c>
      <c r="DH293" s="586">
        <v>0</v>
      </c>
      <c r="DI293" s="586">
        <v>1027.5</v>
      </c>
      <c r="DJ293" s="586">
        <v>0</v>
      </c>
      <c r="DK293" s="586">
        <v>0</v>
      </c>
      <c r="DL293" s="586">
        <v>5.2</v>
      </c>
      <c r="DM293" s="586">
        <v>0</v>
      </c>
      <c r="DN293" s="586">
        <v>0</v>
      </c>
      <c r="DO293" s="586">
        <v>0</v>
      </c>
      <c r="DP293" s="586">
        <v>0</v>
      </c>
      <c r="DQ293" s="586">
        <v>0</v>
      </c>
      <c r="DR293" s="587">
        <v>61462</v>
      </c>
      <c r="DS293" s="587">
        <v>35388</v>
      </c>
      <c r="DT293" s="587">
        <v>19832.599999999999</v>
      </c>
      <c r="DU293" s="587">
        <v>24811</v>
      </c>
      <c r="DV293" s="587">
        <v>21455</v>
      </c>
      <c r="DW293" s="587">
        <v>24811</v>
      </c>
      <c r="DX293" s="587">
        <v>0</v>
      </c>
      <c r="DY293" s="587">
        <v>5000</v>
      </c>
      <c r="DZ293" s="587"/>
      <c r="EA293" s="587"/>
      <c r="EB293" s="587"/>
      <c r="EC293" s="587"/>
      <c r="ED293" s="587"/>
      <c r="EE293" s="587"/>
      <c r="EF293" s="587"/>
      <c r="EG293" s="587"/>
      <c r="EH293" s="587"/>
      <c r="EI293" s="587"/>
    </row>
    <row r="294" spans="1:139">
      <c r="A294" s="583" t="s">
        <v>3008</v>
      </c>
      <c r="B294" s="586">
        <v>1612.31332</v>
      </c>
      <c r="C294" s="586">
        <v>0</v>
      </c>
      <c r="D294" s="586">
        <v>0</v>
      </c>
      <c r="E294" s="586">
        <v>3587.1106</v>
      </c>
      <c r="F294" s="586">
        <v>0</v>
      </c>
      <c r="G294" s="586">
        <v>0</v>
      </c>
      <c r="H294" s="586">
        <v>3645.1676600000001</v>
      </c>
      <c r="I294" s="586">
        <v>0</v>
      </c>
      <c r="J294" s="586">
        <v>0</v>
      </c>
      <c r="K294" s="586">
        <v>13500</v>
      </c>
      <c r="L294" s="586">
        <v>0</v>
      </c>
      <c r="M294" s="586">
        <v>0</v>
      </c>
      <c r="N294" s="586">
        <v>25026.326489999999</v>
      </c>
      <c r="O294" s="586">
        <v>0</v>
      </c>
      <c r="P294" s="586">
        <v>0</v>
      </c>
      <c r="Q294" s="586">
        <v>0</v>
      </c>
      <c r="R294" s="586">
        <v>0</v>
      </c>
      <c r="S294" s="586">
        <v>0</v>
      </c>
      <c r="T294" s="586">
        <v>0</v>
      </c>
      <c r="U294" s="586">
        <v>0</v>
      </c>
      <c r="V294" s="586">
        <v>0</v>
      </c>
      <c r="W294" s="586">
        <v>0</v>
      </c>
      <c r="X294" s="586">
        <v>0</v>
      </c>
      <c r="Y294" s="586">
        <v>0</v>
      </c>
      <c r="Z294" s="586">
        <v>0</v>
      </c>
      <c r="AA294" s="586">
        <v>0</v>
      </c>
      <c r="AB294" s="586">
        <v>0</v>
      </c>
      <c r="AC294" s="586">
        <v>0</v>
      </c>
      <c r="AD294" s="586">
        <v>0</v>
      </c>
      <c r="AE294" s="586">
        <v>0</v>
      </c>
      <c r="AF294" s="586">
        <v>0</v>
      </c>
      <c r="AG294" s="586">
        <v>0</v>
      </c>
      <c r="AH294" s="586">
        <v>0</v>
      </c>
      <c r="AI294" s="586">
        <v>2027</v>
      </c>
      <c r="AJ294" s="586">
        <v>0</v>
      </c>
      <c r="AK294" s="586">
        <v>0</v>
      </c>
      <c r="AL294" s="586">
        <v>1163.5311099999999</v>
      </c>
      <c r="AM294" s="586">
        <v>0</v>
      </c>
      <c r="AN294" s="586">
        <v>0</v>
      </c>
      <c r="AO294" s="586">
        <v>322728.75841000001</v>
      </c>
      <c r="AP294" s="586">
        <v>0</v>
      </c>
      <c r="AQ294" s="586">
        <v>20000</v>
      </c>
      <c r="AR294" s="586">
        <v>0</v>
      </c>
      <c r="AS294" s="586">
        <v>0</v>
      </c>
      <c r="AT294" s="586">
        <v>0</v>
      </c>
      <c r="AU294" s="586">
        <v>43096.953979999998</v>
      </c>
      <c r="AV294" s="586">
        <v>0</v>
      </c>
      <c r="AW294" s="586">
        <v>0</v>
      </c>
      <c r="AX294" s="586">
        <v>7359.9966199999999</v>
      </c>
      <c r="AY294" s="586">
        <v>0</v>
      </c>
      <c r="AZ294" s="586">
        <v>0</v>
      </c>
      <c r="BA294" s="586">
        <v>0</v>
      </c>
      <c r="BB294" s="586">
        <v>0</v>
      </c>
      <c r="BC294" s="586">
        <v>0</v>
      </c>
      <c r="BD294" s="586">
        <v>697.60900000000004</v>
      </c>
      <c r="BE294" s="586">
        <v>0</v>
      </c>
      <c r="BF294" s="586">
        <v>0</v>
      </c>
      <c r="BG294" s="586">
        <v>552.5</v>
      </c>
      <c r="BH294" s="586">
        <v>0</v>
      </c>
      <c r="BI294" s="586">
        <v>0</v>
      </c>
      <c r="BJ294" s="586">
        <v>0</v>
      </c>
      <c r="BK294" s="586">
        <v>0</v>
      </c>
      <c r="BL294" s="586">
        <v>0</v>
      </c>
      <c r="BM294" s="586">
        <v>4763.7</v>
      </c>
      <c r="BN294" s="586">
        <v>0</v>
      </c>
      <c r="BO294" s="586">
        <v>0</v>
      </c>
      <c r="BP294" s="586">
        <v>0</v>
      </c>
      <c r="BQ294" s="586">
        <v>0</v>
      </c>
      <c r="BR294" s="586">
        <v>0</v>
      </c>
      <c r="BS294" s="586">
        <v>0</v>
      </c>
      <c r="BT294" s="586">
        <v>0</v>
      </c>
      <c r="BU294" s="586">
        <v>0</v>
      </c>
      <c r="BV294" s="586">
        <v>0</v>
      </c>
      <c r="BW294" s="586">
        <v>0</v>
      </c>
      <c r="BX294" s="586">
        <v>0</v>
      </c>
      <c r="BY294" s="586">
        <v>0</v>
      </c>
      <c r="BZ294" s="586">
        <v>0</v>
      </c>
      <c r="CA294" s="586">
        <v>0</v>
      </c>
      <c r="CB294" s="586">
        <v>0</v>
      </c>
      <c r="CC294" s="586">
        <v>0</v>
      </c>
      <c r="CD294" s="586">
        <v>0</v>
      </c>
      <c r="CE294" s="586">
        <v>4908.1640900000002</v>
      </c>
      <c r="CF294" s="586">
        <v>0</v>
      </c>
      <c r="CG294" s="586">
        <v>0</v>
      </c>
      <c r="CH294" s="586">
        <v>0</v>
      </c>
      <c r="CI294" s="586">
        <v>0</v>
      </c>
      <c r="CJ294" s="586">
        <v>0</v>
      </c>
      <c r="CK294" s="586">
        <v>0</v>
      </c>
      <c r="CL294" s="586">
        <v>0</v>
      </c>
      <c r="CM294" s="586">
        <v>0</v>
      </c>
      <c r="CN294" s="586">
        <v>0</v>
      </c>
      <c r="CO294" s="586">
        <v>0</v>
      </c>
      <c r="CP294" s="586">
        <v>0</v>
      </c>
      <c r="CQ294" s="586">
        <v>0</v>
      </c>
      <c r="CR294" s="586">
        <v>0</v>
      </c>
      <c r="CS294" s="586">
        <v>0</v>
      </c>
      <c r="CT294" s="586">
        <v>5579.5700399999996</v>
      </c>
      <c r="CU294" s="586">
        <v>647.83816999999999</v>
      </c>
      <c r="CV294" s="586">
        <v>0</v>
      </c>
      <c r="CW294" s="586">
        <v>0</v>
      </c>
      <c r="CX294" s="586">
        <v>0</v>
      </c>
      <c r="CY294" s="586">
        <v>0</v>
      </c>
      <c r="CZ294" s="586">
        <v>4606.4845699999996</v>
      </c>
      <c r="DA294" s="586">
        <v>0</v>
      </c>
      <c r="DB294" s="586">
        <v>0</v>
      </c>
      <c r="DC294" s="586">
        <v>0</v>
      </c>
      <c r="DD294" s="586">
        <v>0</v>
      </c>
      <c r="DE294" s="586">
        <v>0</v>
      </c>
      <c r="DF294" s="586">
        <v>0</v>
      </c>
      <c r="DG294" s="586">
        <v>0</v>
      </c>
      <c r="DH294" s="586">
        <v>0</v>
      </c>
      <c r="DI294" s="586">
        <v>7197.5903600000001</v>
      </c>
      <c r="DJ294" s="586">
        <v>0</v>
      </c>
      <c r="DK294" s="586">
        <v>0</v>
      </c>
      <c r="DL294" s="586">
        <v>0</v>
      </c>
      <c r="DM294" s="586">
        <v>0</v>
      </c>
      <c r="DN294" s="586">
        <v>0</v>
      </c>
      <c r="DO294" s="586">
        <v>49.5</v>
      </c>
      <c r="DP294" s="586">
        <v>0</v>
      </c>
      <c r="DQ294" s="586">
        <v>0</v>
      </c>
      <c r="DR294" s="587">
        <v>172322.04483</v>
      </c>
      <c r="DS294" s="587">
        <v>94263.083289999995</v>
      </c>
      <c r="DT294" s="587">
        <v>71853.379730000001</v>
      </c>
      <c r="DU294" s="587">
        <v>114311.60657</v>
      </c>
      <c r="DV294" s="587">
        <v>100318.60657</v>
      </c>
      <c r="DW294" s="587">
        <v>85633</v>
      </c>
      <c r="DX294" s="587">
        <v>-8661</v>
      </c>
      <c r="DY294" s="587">
        <v>0</v>
      </c>
      <c r="DZ294" s="587"/>
      <c r="EA294" s="587"/>
      <c r="EB294" s="587"/>
      <c r="EC294" s="587"/>
      <c r="ED294" s="587"/>
      <c r="EE294" s="587"/>
      <c r="EF294" s="587"/>
      <c r="EG294" s="587"/>
      <c r="EH294" s="587"/>
      <c r="EI294" s="587"/>
    </row>
    <row r="295" spans="1:139">
      <c r="A295" s="583" t="s">
        <v>3032</v>
      </c>
      <c r="B295" s="586">
        <v>2065.319</v>
      </c>
      <c r="C295" s="586">
        <v>0</v>
      </c>
      <c r="D295" s="586">
        <v>0</v>
      </c>
      <c r="E295" s="586">
        <v>5350.4589999999998</v>
      </c>
      <c r="F295" s="586">
        <v>0</v>
      </c>
      <c r="G295" s="586">
        <v>0</v>
      </c>
      <c r="H295" s="586">
        <v>1577.5309999999999</v>
      </c>
      <c r="I295" s="586">
        <v>0</v>
      </c>
      <c r="J295" s="586">
        <v>0</v>
      </c>
      <c r="K295" s="586">
        <v>578.38800000000003</v>
      </c>
      <c r="L295" s="586">
        <v>0</v>
      </c>
      <c r="M295" s="586">
        <v>0</v>
      </c>
      <c r="N295" s="586">
        <v>5214.56214</v>
      </c>
      <c r="O295" s="586">
        <v>0</v>
      </c>
      <c r="P295" s="586">
        <v>0</v>
      </c>
      <c r="Q295" s="586">
        <v>0</v>
      </c>
      <c r="R295" s="586">
        <v>0</v>
      </c>
      <c r="S295" s="586">
        <v>0</v>
      </c>
      <c r="T295" s="586">
        <v>0</v>
      </c>
      <c r="U295" s="586">
        <v>0</v>
      </c>
      <c r="V295" s="586">
        <v>0</v>
      </c>
      <c r="W295" s="586">
        <v>1021.95498</v>
      </c>
      <c r="X295" s="586">
        <v>0</v>
      </c>
      <c r="Y295" s="586">
        <v>0</v>
      </c>
      <c r="Z295" s="586">
        <v>0</v>
      </c>
      <c r="AA295" s="586">
        <v>0</v>
      </c>
      <c r="AB295" s="586">
        <v>0</v>
      </c>
      <c r="AC295" s="586">
        <v>0</v>
      </c>
      <c r="AD295" s="586">
        <v>0</v>
      </c>
      <c r="AE295" s="586">
        <v>0</v>
      </c>
      <c r="AF295" s="586">
        <v>0</v>
      </c>
      <c r="AG295" s="586">
        <v>0</v>
      </c>
      <c r="AH295" s="586">
        <v>0</v>
      </c>
      <c r="AI295" s="586">
        <v>1633.80531</v>
      </c>
      <c r="AJ295" s="586">
        <v>0</v>
      </c>
      <c r="AK295" s="586">
        <v>0</v>
      </c>
      <c r="AL295" s="586">
        <v>0</v>
      </c>
      <c r="AM295" s="586">
        <v>0</v>
      </c>
      <c r="AN295" s="586">
        <v>0</v>
      </c>
      <c r="AO295" s="586">
        <v>71955.25589</v>
      </c>
      <c r="AP295" s="586">
        <v>7190</v>
      </c>
      <c r="AQ295" s="586">
        <v>0</v>
      </c>
      <c r="AR295" s="586">
        <v>3722.5321300000001</v>
      </c>
      <c r="AS295" s="586">
        <v>0</v>
      </c>
      <c r="AT295" s="586">
        <v>0</v>
      </c>
      <c r="AU295" s="586">
        <v>2171.8777799999998</v>
      </c>
      <c r="AV295" s="586">
        <v>0</v>
      </c>
      <c r="AW295" s="586">
        <v>0</v>
      </c>
      <c r="AX295" s="586">
        <v>0</v>
      </c>
      <c r="AY295" s="586">
        <v>0</v>
      </c>
      <c r="AZ295" s="586">
        <v>0</v>
      </c>
      <c r="BA295" s="586">
        <v>0</v>
      </c>
      <c r="BB295" s="586">
        <v>0</v>
      </c>
      <c r="BC295" s="586">
        <v>0</v>
      </c>
      <c r="BD295" s="586">
        <v>0</v>
      </c>
      <c r="BE295" s="586">
        <v>0</v>
      </c>
      <c r="BF295" s="586">
        <v>0</v>
      </c>
      <c r="BG295" s="586">
        <v>12632.518</v>
      </c>
      <c r="BH295" s="586">
        <v>0</v>
      </c>
      <c r="BI295" s="586">
        <v>0</v>
      </c>
      <c r="BJ295" s="586">
        <v>0</v>
      </c>
      <c r="BK295" s="586">
        <v>0</v>
      </c>
      <c r="BL295" s="586">
        <v>0</v>
      </c>
      <c r="BM295" s="586">
        <v>0</v>
      </c>
      <c r="BN295" s="586">
        <v>0</v>
      </c>
      <c r="BO295" s="586">
        <v>0</v>
      </c>
      <c r="BP295" s="586">
        <v>12.97</v>
      </c>
      <c r="BQ295" s="586">
        <v>0</v>
      </c>
      <c r="BR295" s="586">
        <v>0</v>
      </c>
      <c r="BS295" s="586">
        <v>0</v>
      </c>
      <c r="BT295" s="586">
        <v>0</v>
      </c>
      <c r="BU295" s="586">
        <v>0</v>
      </c>
      <c r="BV295" s="586">
        <v>0</v>
      </c>
      <c r="BW295" s="586">
        <v>0</v>
      </c>
      <c r="BX295" s="586">
        <v>0</v>
      </c>
      <c r="BY295" s="586">
        <v>0</v>
      </c>
      <c r="BZ295" s="586">
        <v>0</v>
      </c>
      <c r="CA295" s="586">
        <v>0</v>
      </c>
      <c r="CB295" s="586">
        <v>0</v>
      </c>
      <c r="CC295" s="586">
        <v>0</v>
      </c>
      <c r="CD295" s="586">
        <v>0</v>
      </c>
      <c r="CE295" s="586">
        <v>0</v>
      </c>
      <c r="CF295" s="586">
        <v>0</v>
      </c>
      <c r="CG295" s="586">
        <v>0</v>
      </c>
      <c r="CH295" s="586">
        <v>0</v>
      </c>
      <c r="CI295" s="586">
        <v>0</v>
      </c>
      <c r="CJ295" s="586">
        <v>0</v>
      </c>
      <c r="CK295" s="586">
        <v>0</v>
      </c>
      <c r="CL295" s="586">
        <v>0</v>
      </c>
      <c r="CM295" s="586">
        <v>0</v>
      </c>
      <c r="CN295" s="586">
        <v>0</v>
      </c>
      <c r="CO295" s="586">
        <v>0</v>
      </c>
      <c r="CP295" s="586">
        <v>0</v>
      </c>
      <c r="CQ295" s="586">
        <v>0</v>
      </c>
      <c r="CR295" s="586">
        <v>0</v>
      </c>
      <c r="CS295" s="586">
        <v>0</v>
      </c>
      <c r="CT295" s="586">
        <v>1603.039</v>
      </c>
      <c r="CU295" s="586">
        <v>0</v>
      </c>
      <c r="CV295" s="586">
        <v>0</v>
      </c>
      <c r="CW295" s="586">
        <v>0</v>
      </c>
      <c r="CX295" s="586">
        <v>0</v>
      </c>
      <c r="CY295" s="586">
        <v>0</v>
      </c>
      <c r="CZ295" s="586">
        <v>0</v>
      </c>
      <c r="DA295" s="586">
        <v>0</v>
      </c>
      <c r="DB295" s="586">
        <v>0</v>
      </c>
      <c r="DC295" s="586">
        <v>0</v>
      </c>
      <c r="DD295" s="586">
        <v>0</v>
      </c>
      <c r="DE295" s="586">
        <v>0</v>
      </c>
      <c r="DF295" s="586">
        <v>0</v>
      </c>
      <c r="DG295" s="586">
        <v>0</v>
      </c>
      <c r="DH295" s="586">
        <v>0</v>
      </c>
      <c r="DI295" s="586">
        <v>44394.540650000003</v>
      </c>
      <c r="DJ295" s="586">
        <v>3780</v>
      </c>
      <c r="DK295" s="586">
        <v>0</v>
      </c>
      <c r="DL295" s="586">
        <v>603.47042999999996</v>
      </c>
      <c r="DM295" s="586">
        <v>0</v>
      </c>
      <c r="DN295" s="586">
        <v>0</v>
      </c>
      <c r="DO295" s="586">
        <v>0</v>
      </c>
      <c r="DP295" s="586">
        <v>0</v>
      </c>
      <c r="DQ295" s="586">
        <v>0</v>
      </c>
      <c r="DR295" s="587">
        <v>48300.536350000002</v>
      </c>
      <c r="DS295" s="587">
        <v>16076.038500000001</v>
      </c>
      <c r="DT295" s="587">
        <v>17010.040280000001</v>
      </c>
      <c r="DU295" s="587">
        <v>84121.608170000007</v>
      </c>
      <c r="DV295" s="587">
        <v>51941.813670000003</v>
      </c>
      <c r="DW295" s="587">
        <v>0</v>
      </c>
      <c r="DX295" s="587">
        <v>0</v>
      </c>
      <c r="DY295" s="587">
        <v>0</v>
      </c>
      <c r="DZ295" s="587"/>
      <c r="EA295" s="587"/>
      <c r="EB295" s="587"/>
      <c r="EC295" s="587"/>
      <c r="ED295" s="587"/>
      <c r="EE295" s="587"/>
      <c r="EF295" s="587"/>
      <c r="EG295" s="587"/>
      <c r="EH295" s="587"/>
      <c r="EI295" s="587"/>
    </row>
    <row r="296" spans="1:139">
      <c r="A296" s="583" t="s">
        <v>3035</v>
      </c>
      <c r="B296" s="586">
        <v>21109</v>
      </c>
      <c r="C296" s="586">
        <v>0</v>
      </c>
      <c r="D296" s="586">
        <v>0</v>
      </c>
      <c r="E296" s="586">
        <v>1113</v>
      </c>
      <c r="F296" s="586">
        <v>0</v>
      </c>
      <c r="G296" s="586">
        <v>0</v>
      </c>
      <c r="H296" s="586">
        <v>12594</v>
      </c>
      <c r="I296" s="586">
        <v>0</v>
      </c>
      <c r="J296" s="586">
        <v>0</v>
      </c>
      <c r="K296" s="586">
        <v>1126</v>
      </c>
      <c r="L296" s="586">
        <v>0</v>
      </c>
      <c r="M296" s="586">
        <v>0</v>
      </c>
      <c r="N296" s="586">
        <v>37951</v>
      </c>
      <c r="O296" s="586">
        <v>0</v>
      </c>
      <c r="P296" s="586">
        <v>0</v>
      </c>
      <c r="Q296" s="586">
        <v>359</v>
      </c>
      <c r="R296" s="586">
        <v>0</v>
      </c>
      <c r="S296" s="586">
        <v>0</v>
      </c>
      <c r="T296" s="586">
        <v>0</v>
      </c>
      <c r="U296" s="586">
        <v>0</v>
      </c>
      <c r="V296" s="586">
        <v>0</v>
      </c>
      <c r="W296" s="586">
        <v>1721</v>
      </c>
      <c r="X296" s="586">
        <v>0</v>
      </c>
      <c r="Y296" s="586">
        <v>0</v>
      </c>
      <c r="Z296" s="586">
        <v>0</v>
      </c>
      <c r="AA296" s="586">
        <v>0</v>
      </c>
      <c r="AB296" s="586">
        <v>0</v>
      </c>
      <c r="AC296" s="586">
        <v>0</v>
      </c>
      <c r="AD296" s="586">
        <v>0</v>
      </c>
      <c r="AE296" s="586">
        <v>0</v>
      </c>
      <c r="AF296" s="586">
        <v>750</v>
      </c>
      <c r="AG296" s="586">
        <v>0</v>
      </c>
      <c r="AH296" s="586">
        <v>0</v>
      </c>
      <c r="AI296" s="586">
        <v>3877</v>
      </c>
      <c r="AJ296" s="586">
        <v>541</v>
      </c>
      <c r="AK296" s="586">
        <v>0</v>
      </c>
      <c r="AL296" s="586">
        <v>4621</v>
      </c>
      <c r="AM296" s="586">
        <v>0</v>
      </c>
      <c r="AN296" s="586">
        <v>0</v>
      </c>
      <c r="AO296" s="586">
        <v>183152</v>
      </c>
      <c r="AP296" s="586">
        <v>5253</v>
      </c>
      <c r="AQ296" s="586">
        <v>9880</v>
      </c>
      <c r="AR296" s="586">
        <v>0</v>
      </c>
      <c r="AS296" s="586">
        <v>0</v>
      </c>
      <c r="AT296" s="586">
        <v>0</v>
      </c>
      <c r="AU296" s="586">
        <v>6324</v>
      </c>
      <c r="AV296" s="586">
        <v>0</v>
      </c>
      <c r="AW296" s="586">
        <v>0</v>
      </c>
      <c r="AX296" s="586">
        <v>3393</v>
      </c>
      <c r="AY296" s="586">
        <v>0</v>
      </c>
      <c r="AZ296" s="586">
        <v>0</v>
      </c>
      <c r="BA296" s="586">
        <v>0</v>
      </c>
      <c r="BB296" s="586">
        <v>0</v>
      </c>
      <c r="BC296" s="586">
        <v>0</v>
      </c>
      <c r="BD296" s="586">
        <v>454</v>
      </c>
      <c r="BE296" s="586">
        <v>0</v>
      </c>
      <c r="BF296" s="586">
        <v>0</v>
      </c>
      <c r="BG296" s="586">
        <v>208</v>
      </c>
      <c r="BH296" s="586">
        <v>0</v>
      </c>
      <c r="BI296" s="586">
        <v>0</v>
      </c>
      <c r="BJ296" s="586">
        <v>0</v>
      </c>
      <c r="BK296" s="586">
        <v>0</v>
      </c>
      <c r="BL296" s="586">
        <v>0</v>
      </c>
      <c r="BM296" s="586">
        <v>0</v>
      </c>
      <c r="BN296" s="586">
        <v>0</v>
      </c>
      <c r="BO296" s="586">
        <v>0</v>
      </c>
      <c r="BP296" s="586">
        <v>212</v>
      </c>
      <c r="BQ296" s="586">
        <v>0</v>
      </c>
      <c r="BR296" s="586">
        <v>0</v>
      </c>
      <c r="BS296" s="586">
        <v>0</v>
      </c>
      <c r="BT296" s="586">
        <v>0</v>
      </c>
      <c r="BU296" s="586">
        <v>0</v>
      </c>
      <c r="BV296" s="586">
        <v>0</v>
      </c>
      <c r="BW296" s="586">
        <v>0</v>
      </c>
      <c r="BX296" s="586">
        <v>0</v>
      </c>
      <c r="BY296" s="586">
        <v>0</v>
      </c>
      <c r="BZ296" s="586">
        <v>0</v>
      </c>
      <c r="CA296" s="586">
        <v>0</v>
      </c>
      <c r="CB296" s="586">
        <v>0</v>
      </c>
      <c r="CC296" s="586">
        <v>0</v>
      </c>
      <c r="CD296" s="586">
        <v>0</v>
      </c>
      <c r="CE296" s="586">
        <v>245</v>
      </c>
      <c r="CF296" s="586">
        <v>0</v>
      </c>
      <c r="CG296" s="586">
        <v>0</v>
      </c>
      <c r="CH296" s="586">
        <v>0</v>
      </c>
      <c r="CI296" s="586">
        <v>0</v>
      </c>
      <c r="CJ296" s="586">
        <v>0</v>
      </c>
      <c r="CK296" s="586">
        <v>0</v>
      </c>
      <c r="CL296" s="586">
        <v>0</v>
      </c>
      <c r="CM296" s="586">
        <v>0</v>
      </c>
      <c r="CN296" s="586">
        <v>0</v>
      </c>
      <c r="CO296" s="586">
        <v>0</v>
      </c>
      <c r="CP296" s="586">
        <v>0</v>
      </c>
      <c r="CQ296" s="586">
        <v>0</v>
      </c>
      <c r="CR296" s="586">
        <v>0</v>
      </c>
      <c r="CS296" s="586">
        <v>0</v>
      </c>
      <c r="CT296" s="586">
        <v>2812</v>
      </c>
      <c r="CU296" s="586">
        <v>0</v>
      </c>
      <c r="CV296" s="586">
        <v>0</v>
      </c>
      <c r="CW296" s="586">
        <v>0</v>
      </c>
      <c r="CX296" s="586">
        <v>0</v>
      </c>
      <c r="CY296" s="586">
        <v>0</v>
      </c>
      <c r="CZ296" s="586">
        <v>1390</v>
      </c>
      <c r="DA296" s="586">
        <v>0</v>
      </c>
      <c r="DB296" s="586">
        <v>0</v>
      </c>
      <c r="DC296" s="586">
        <v>0</v>
      </c>
      <c r="DD296" s="586">
        <v>0</v>
      </c>
      <c r="DE296" s="586">
        <v>0</v>
      </c>
      <c r="DF296" s="586">
        <v>0</v>
      </c>
      <c r="DG296" s="586">
        <v>0</v>
      </c>
      <c r="DH296" s="586">
        <v>0</v>
      </c>
      <c r="DI296" s="586">
        <v>5839</v>
      </c>
      <c r="DJ296" s="586">
        <v>125</v>
      </c>
      <c r="DK296" s="586">
        <v>6000</v>
      </c>
      <c r="DL296" s="586">
        <v>0</v>
      </c>
      <c r="DM296" s="586">
        <v>0</v>
      </c>
      <c r="DN296" s="586">
        <v>0</v>
      </c>
      <c r="DO296" s="586">
        <v>0</v>
      </c>
      <c r="DP296" s="586">
        <v>0</v>
      </c>
      <c r="DQ296" s="586">
        <v>0</v>
      </c>
      <c r="DR296" s="587">
        <v>134535</v>
      </c>
      <c r="DS296" s="587">
        <v>16902</v>
      </c>
      <c r="DT296" s="587">
        <v>30084</v>
      </c>
      <c r="DU296" s="587">
        <v>113648</v>
      </c>
      <c r="DV296" s="587">
        <v>102668</v>
      </c>
      <c r="DW296" s="587">
        <v>93463</v>
      </c>
      <c r="DX296" s="587">
        <v>0</v>
      </c>
      <c r="DY296" s="587">
        <v>20100</v>
      </c>
      <c r="DZ296" s="587"/>
      <c r="EA296" s="587"/>
      <c r="EB296" s="587"/>
      <c r="EC296" s="587"/>
      <c r="ED296" s="587"/>
      <c r="EE296" s="587"/>
      <c r="EF296" s="587"/>
      <c r="EG296" s="587"/>
      <c r="EH296" s="587"/>
      <c r="EI296" s="587"/>
    </row>
    <row r="297" spans="1:139">
      <c r="A297" s="583" t="s">
        <v>3116</v>
      </c>
      <c r="B297" s="586">
        <v>1599</v>
      </c>
      <c r="C297" s="586">
        <v>0</v>
      </c>
      <c r="D297" s="586">
        <v>0</v>
      </c>
      <c r="E297" s="586">
        <v>0</v>
      </c>
      <c r="F297" s="586">
        <v>0</v>
      </c>
      <c r="G297" s="586">
        <v>0</v>
      </c>
      <c r="H297" s="586">
        <v>5966</v>
      </c>
      <c r="I297" s="586">
        <v>0</v>
      </c>
      <c r="J297" s="586">
        <v>0</v>
      </c>
      <c r="K297" s="586">
        <v>0</v>
      </c>
      <c r="L297" s="586">
        <v>0</v>
      </c>
      <c r="M297" s="586">
        <v>0</v>
      </c>
      <c r="N297" s="586">
        <v>68986</v>
      </c>
      <c r="O297" s="586">
        <v>0</v>
      </c>
      <c r="P297" s="586">
        <v>0</v>
      </c>
      <c r="Q297" s="586">
        <v>466</v>
      </c>
      <c r="R297" s="586">
        <v>0</v>
      </c>
      <c r="S297" s="586">
        <v>0</v>
      </c>
      <c r="T297" s="586">
        <v>400</v>
      </c>
      <c r="U297" s="586">
        <v>0</v>
      </c>
      <c r="V297" s="586">
        <v>0</v>
      </c>
      <c r="W297" s="586">
        <v>450</v>
      </c>
      <c r="X297" s="586">
        <v>0</v>
      </c>
      <c r="Y297" s="586">
        <v>0</v>
      </c>
      <c r="Z297" s="586">
        <v>0</v>
      </c>
      <c r="AA297" s="586">
        <v>0</v>
      </c>
      <c r="AB297" s="586">
        <v>0</v>
      </c>
      <c r="AC297" s="586">
        <v>0</v>
      </c>
      <c r="AD297" s="586">
        <v>0</v>
      </c>
      <c r="AE297" s="586">
        <v>0</v>
      </c>
      <c r="AF297" s="586">
        <v>1446</v>
      </c>
      <c r="AG297" s="586">
        <v>0</v>
      </c>
      <c r="AH297" s="586">
        <v>0</v>
      </c>
      <c r="AI297" s="586">
        <v>5868</v>
      </c>
      <c r="AJ297" s="586">
        <v>1886</v>
      </c>
      <c r="AK297" s="586">
        <v>0</v>
      </c>
      <c r="AL297" s="586">
        <v>2503</v>
      </c>
      <c r="AM297" s="586">
        <v>0</v>
      </c>
      <c r="AN297" s="586">
        <v>0</v>
      </c>
      <c r="AO297" s="586">
        <v>343792</v>
      </c>
      <c r="AP297" s="586">
        <v>19014</v>
      </c>
      <c r="AQ297" s="586">
        <v>54418</v>
      </c>
      <c r="AR297" s="586">
        <v>0</v>
      </c>
      <c r="AS297" s="586">
        <v>0</v>
      </c>
      <c r="AT297" s="586">
        <v>0</v>
      </c>
      <c r="AU297" s="586">
        <v>31517</v>
      </c>
      <c r="AV297" s="586">
        <v>0</v>
      </c>
      <c r="AW297" s="586">
        <v>0</v>
      </c>
      <c r="AX297" s="586">
        <v>11169</v>
      </c>
      <c r="AY297" s="586">
        <v>0</v>
      </c>
      <c r="AZ297" s="586">
        <v>0</v>
      </c>
      <c r="BA297" s="586">
        <v>0</v>
      </c>
      <c r="BB297" s="586">
        <v>0</v>
      </c>
      <c r="BC297" s="586">
        <v>0</v>
      </c>
      <c r="BD297" s="586">
        <v>160</v>
      </c>
      <c r="BE297" s="586">
        <v>0</v>
      </c>
      <c r="BF297" s="586">
        <v>0</v>
      </c>
      <c r="BG297" s="586">
        <v>585</v>
      </c>
      <c r="BH297" s="586">
        <v>0</v>
      </c>
      <c r="BI297" s="586">
        <v>0</v>
      </c>
      <c r="BJ297" s="586">
        <v>0</v>
      </c>
      <c r="BK297" s="586">
        <v>0</v>
      </c>
      <c r="BL297" s="586">
        <v>0</v>
      </c>
      <c r="BM297" s="586">
        <v>1643</v>
      </c>
      <c r="BN297" s="586">
        <v>0</v>
      </c>
      <c r="BO297" s="586">
        <v>0</v>
      </c>
      <c r="BP297" s="586">
        <v>2310</v>
      </c>
      <c r="BQ297" s="586">
        <v>0</v>
      </c>
      <c r="BR297" s="586">
        <v>0</v>
      </c>
      <c r="BS297" s="586">
        <v>0</v>
      </c>
      <c r="BT297" s="586">
        <v>0</v>
      </c>
      <c r="BU297" s="586">
        <v>0</v>
      </c>
      <c r="BV297" s="586">
        <v>4860</v>
      </c>
      <c r="BW297" s="586">
        <v>0</v>
      </c>
      <c r="BX297" s="586">
        <v>0</v>
      </c>
      <c r="BY297" s="586">
        <v>0</v>
      </c>
      <c r="BZ297" s="586">
        <v>0</v>
      </c>
      <c r="CA297" s="586">
        <v>0</v>
      </c>
      <c r="CB297" s="586">
        <v>414</v>
      </c>
      <c r="CC297" s="586">
        <v>0</v>
      </c>
      <c r="CD297" s="586">
        <v>0</v>
      </c>
      <c r="CE297" s="586">
        <v>5458</v>
      </c>
      <c r="CF297" s="586">
        <v>0</v>
      </c>
      <c r="CG297" s="586">
        <v>0</v>
      </c>
      <c r="CH297" s="586">
        <v>0</v>
      </c>
      <c r="CI297" s="586">
        <v>0</v>
      </c>
      <c r="CJ297" s="586">
        <v>0</v>
      </c>
      <c r="CK297" s="586">
        <v>0</v>
      </c>
      <c r="CL297" s="586">
        <v>0</v>
      </c>
      <c r="CM297" s="586">
        <v>0</v>
      </c>
      <c r="CN297" s="586">
        <v>1670</v>
      </c>
      <c r="CO297" s="586">
        <v>0</v>
      </c>
      <c r="CP297" s="586">
        <v>0</v>
      </c>
      <c r="CQ297" s="586">
        <v>0</v>
      </c>
      <c r="CR297" s="586">
        <v>0</v>
      </c>
      <c r="CS297" s="586">
        <v>0</v>
      </c>
      <c r="CT297" s="586">
        <v>2822</v>
      </c>
      <c r="CU297" s="586">
        <v>0</v>
      </c>
      <c r="CV297" s="586">
        <v>0</v>
      </c>
      <c r="CW297" s="586">
        <v>20953</v>
      </c>
      <c r="CX297" s="586">
        <v>0</v>
      </c>
      <c r="CY297" s="586">
        <v>0</v>
      </c>
      <c r="CZ297" s="586">
        <v>0</v>
      </c>
      <c r="DA297" s="586">
        <v>1266</v>
      </c>
      <c r="DB297" s="586">
        <v>0</v>
      </c>
      <c r="DC297" s="586">
        <v>0</v>
      </c>
      <c r="DD297" s="586">
        <v>0</v>
      </c>
      <c r="DE297" s="586">
        <v>0</v>
      </c>
      <c r="DF297" s="586">
        <v>0</v>
      </c>
      <c r="DG297" s="586">
        <v>0</v>
      </c>
      <c r="DH297" s="586">
        <v>0</v>
      </c>
      <c r="DI297" s="586">
        <v>38002</v>
      </c>
      <c r="DJ297" s="586">
        <v>0</v>
      </c>
      <c r="DK297" s="586">
        <v>0</v>
      </c>
      <c r="DL297" s="586">
        <v>3997</v>
      </c>
      <c r="DM297" s="586">
        <v>0</v>
      </c>
      <c r="DN297" s="586">
        <v>0</v>
      </c>
      <c r="DO297" s="586">
        <v>0</v>
      </c>
      <c r="DP297" s="586">
        <v>0</v>
      </c>
      <c r="DQ297" s="586">
        <v>0</v>
      </c>
      <c r="DR297" s="587">
        <v>174632</v>
      </c>
      <c r="DS297" s="587">
        <v>63782</v>
      </c>
      <c r="DT297" s="587">
        <v>45876</v>
      </c>
      <c r="DU297" s="587">
        <v>294912</v>
      </c>
      <c r="DV297" s="587">
        <v>267800</v>
      </c>
      <c r="DW297" s="587">
        <v>-14220</v>
      </c>
      <c r="DX297" s="587">
        <v>0</v>
      </c>
      <c r="DY297" s="587">
        <v>-103350</v>
      </c>
      <c r="DZ297" s="587"/>
      <c r="EA297" s="587"/>
      <c r="EB297" s="587"/>
      <c r="EC297" s="587"/>
      <c r="ED297" s="587"/>
      <c r="EE297" s="587"/>
      <c r="EF297" s="587"/>
      <c r="EG297" s="587"/>
      <c r="EH297" s="587"/>
      <c r="EI297" s="587"/>
    </row>
    <row r="298" spans="1:139">
      <c r="A298" s="583" t="s">
        <v>2078</v>
      </c>
      <c r="B298" s="586">
        <v>18227</v>
      </c>
      <c r="C298" s="586">
        <v>0</v>
      </c>
      <c r="D298" s="586">
        <v>200</v>
      </c>
      <c r="E298" s="586">
        <v>18083</v>
      </c>
      <c r="F298" s="586">
        <v>0</v>
      </c>
      <c r="G298" s="586">
        <v>0</v>
      </c>
      <c r="H298" s="586">
        <v>7836</v>
      </c>
      <c r="I298" s="586">
        <v>0</v>
      </c>
      <c r="J298" s="586">
        <v>0</v>
      </c>
      <c r="K298" s="586">
        <v>0</v>
      </c>
      <c r="L298" s="586">
        <v>0</v>
      </c>
      <c r="M298" s="586">
        <v>0</v>
      </c>
      <c r="N298" s="586">
        <v>80097</v>
      </c>
      <c r="O298" s="586">
        <v>0</v>
      </c>
      <c r="P298" s="586">
        <v>0</v>
      </c>
      <c r="Q298" s="586">
        <v>0</v>
      </c>
      <c r="R298" s="586">
        <v>0</v>
      </c>
      <c r="S298" s="586">
        <v>0</v>
      </c>
      <c r="T298" s="586">
        <v>0</v>
      </c>
      <c r="U298" s="586">
        <v>0</v>
      </c>
      <c r="V298" s="586">
        <v>0</v>
      </c>
      <c r="W298" s="586">
        <v>178</v>
      </c>
      <c r="X298" s="586">
        <v>0</v>
      </c>
      <c r="Y298" s="586">
        <v>0</v>
      </c>
      <c r="Z298" s="586">
        <v>0</v>
      </c>
      <c r="AA298" s="586">
        <v>0</v>
      </c>
      <c r="AB298" s="586">
        <v>0</v>
      </c>
      <c r="AC298" s="586">
        <v>0</v>
      </c>
      <c r="AD298" s="586">
        <v>0</v>
      </c>
      <c r="AE298" s="586">
        <v>0</v>
      </c>
      <c r="AF298" s="586">
        <v>0</v>
      </c>
      <c r="AG298" s="586">
        <v>0</v>
      </c>
      <c r="AH298" s="586">
        <v>0</v>
      </c>
      <c r="AI298" s="586">
        <v>4233</v>
      </c>
      <c r="AJ298" s="586">
        <v>6290</v>
      </c>
      <c r="AK298" s="586">
        <v>0</v>
      </c>
      <c r="AL298" s="586">
        <v>0</v>
      </c>
      <c r="AM298" s="586">
        <v>0</v>
      </c>
      <c r="AN298" s="586">
        <v>0</v>
      </c>
      <c r="AO298" s="586">
        <v>0</v>
      </c>
      <c r="AP298" s="586">
        <v>0</v>
      </c>
      <c r="AQ298" s="586">
        <v>0</v>
      </c>
      <c r="AR298" s="586">
        <v>0</v>
      </c>
      <c r="AS298" s="586">
        <v>0</v>
      </c>
      <c r="AT298" s="586">
        <v>0</v>
      </c>
      <c r="AU298" s="586">
        <v>0</v>
      </c>
      <c r="AV298" s="586">
        <v>0</v>
      </c>
      <c r="AW298" s="586">
        <v>0</v>
      </c>
      <c r="AX298" s="586">
        <v>0</v>
      </c>
      <c r="AY298" s="586">
        <v>0</v>
      </c>
      <c r="AZ298" s="586">
        <v>0</v>
      </c>
      <c r="BA298" s="586">
        <v>0</v>
      </c>
      <c r="BB298" s="586">
        <v>0</v>
      </c>
      <c r="BC298" s="586">
        <v>0</v>
      </c>
      <c r="BD298" s="586">
        <v>781</v>
      </c>
      <c r="BE298" s="586">
        <v>0</v>
      </c>
      <c r="BF298" s="586">
        <v>0</v>
      </c>
      <c r="BG298" s="586">
        <v>0</v>
      </c>
      <c r="BH298" s="586">
        <v>0</v>
      </c>
      <c r="BI298" s="586">
        <v>0</v>
      </c>
      <c r="BJ298" s="586">
        <v>0</v>
      </c>
      <c r="BK298" s="586">
        <v>0</v>
      </c>
      <c r="BL298" s="586">
        <v>0</v>
      </c>
      <c r="BM298" s="586">
        <v>0</v>
      </c>
      <c r="BN298" s="586">
        <v>0</v>
      </c>
      <c r="BO298" s="586">
        <v>0</v>
      </c>
      <c r="BP298" s="586">
        <v>0</v>
      </c>
      <c r="BQ298" s="586">
        <v>0</v>
      </c>
      <c r="BR298" s="586">
        <v>0</v>
      </c>
      <c r="BS298" s="586">
        <v>977</v>
      </c>
      <c r="BT298" s="586">
        <v>0</v>
      </c>
      <c r="BU298" s="586">
        <v>0</v>
      </c>
      <c r="BV298" s="586">
        <v>0</v>
      </c>
      <c r="BW298" s="586">
        <v>0</v>
      </c>
      <c r="BX298" s="586">
        <v>0</v>
      </c>
      <c r="BY298" s="586">
        <v>0</v>
      </c>
      <c r="BZ298" s="586">
        <v>0</v>
      </c>
      <c r="CA298" s="586">
        <v>0</v>
      </c>
      <c r="CB298" s="586">
        <v>0</v>
      </c>
      <c r="CC298" s="586">
        <v>0</v>
      </c>
      <c r="CD298" s="586">
        <v>0</v>
      </c>
      <c r="CE298" s="586">
        <v>0</v>
      </c>
      <c r="CF298" s="586">
        <v>0</v>
      </c>
      <c r="CG298" s="586">
        <v>0</v>
      </c>
      <c r="CH298" s="586">
        <v>8579</v>
      </c>
      <c r="CI298" s="586">
        <v>0</v>
      </c>
      <c r="CJ298" s="586">
        <v>0</v>
      </c>
      <c r="CK298" s="586">
        <v>0</v>
      </c>
      <c r="CL298" s="586">
        <v>0</v>
      </c>
      <c r="CM298" s="586">
        <v>0</v>
      </c>
      <c r="CN298" s="586">
        <v>0</v>
      </c>
      <c r="CO298" s="586">
        <v>0</v>
      </c>
      <c r="CP298" s="586">
        <v>0</v>
      </c>
      <c r="CQ298" s="586">
        <v>0</v>
      </c>
      <c r="CR298" s="586">
        <v>0</v>
      </c>
      <c r="CS298" s="586">
        <v>0</v>
      </c>
      <c r="CT298" s="586">
        <v>3885</v>
      </c>
      <c r="CU298" s="586">
        <v>0</v>
      </c>
      <c r="CV298" s="586">
        <v>0</v>
      </c>
      <c r="CW298" s="586">
        <v>0</v>
      </c>
      <c r="CX298" s="586">
        <v>0</v>
      </c>
      <c r="CY298" s="586">
        <v>0</v>
      </c>
      <c r="CZ298" s="586">
        <v>0</v>
      </c>
      <c r="DA298" s="586">
        <v>0</v>
      </c>
      <c r="DB298" s="586">
        <v>0</v>
      </c>
      <c r="DC298" s="586">
        <v>0</v>
      </c>
      <c r="DD298" s="586">
        <v>0</v>
      </c>
      <c r="DE298" s="586">
        <v>0</v>
      </c>
      <c r="DF298" s="586">
        <v>0</v>
      </c>
      <c r="DG298" s="586">
        <v>0</v>
      </c>
      <c r="DH298" s="586">
        <v>0</v>
      </c>
      <c r="DI298" s="586">
        <v>7777</v>
      </c>
      <c r="DJ298" s="586">
        <v>431</v>
      </c>
      <c r="DK298" s="586">
        <v>8575</v>
      </c>
      <c r="DL298" s="586">
        <v>2487</v>
      </c>
      <c r="DM298" s="586">
        <v>0</v>
      </c>
      <c r="DN298" s="586">
        <v>0</v>
      </c>
      <c r="DO298" s="586">
        <v>0</v>
      </c>
      <c r="DP298" s="586">
        <v>0</v>
      </c>
      <c r="DQ298" s="586">
        <v>0</v>
      </c>
      <c r="DR298" s="587">
        <v>90850</v>
      </c>
      <c r="DS298" s="587">
        <v>3000</v>
      </c>
      <c r="DT298" s="587">
        <v>0</v>
      </c>
      <c r="DU298" s="587">
        <v>66011</v>
      </c>
      <c r="DV298" s="587">
        <v>27604</v>
      </c>
      <c r="DW298" s="587">
        <v>35000</v>
      </c>
      <c r="DX298" s="587">
        <v>-7302</v>
      </c>
      <c r="DY298" s="587">
        <v>0</v>
      </c>
      <c r="DZ298" s="587"/>
      <c r="EA298" s="587"/>
      <c r="EB298" s="587"/>
      <c r="EC298" s="587"/>
      <c r="ED298" s="587"/>
      <c r="EE298" s="587"/>
      <c r="EF298" s="587"/>
      <c r="EG298" s="587"/>
      <c r="EH298" s="587"/>
      <c r="EI298" s="587"/>
    </row>
    <row r="299" spans="1:139">
      <c r="A299" s="583" t="s">
        <v>2192</v>
      </c>
      <c r="B299" s="586">
        <v>29382</v>
      </c>
      <c r="C299" s="586">
        <v>0</v>
      </c>
      <c r="D299" s="586">
        <v>0</v>
      </c>
      <c r="E299" s="586">
        <v>10278</v>
      </c>
      <c r="F299" s="586">
        <v>0</v>
      </c>
      <c r="G299" s="586">
        <v>0</v>
      </c>
      <c r="H299" s="586">
        <v>5381</v>
      </c>
      <c r="I299" s="586">
        <v>0</v>
      </c>
      <c r="J299" s="586">
        <v>0</v>
      </c>
      <c r="K299" s="586">
        <v>414</v>
      </c>
      <c r="L299" s="586">
        <v>0</v>
      </c>
      <c r="M299" s="586">
        <v>200</v>
      </c>
      <c r="N299" s="586">
        <v>59234</v>
      </c>
      <c r="O299" s="586">
        <v>0</v>
      </c>
      <c r="P299" s="586">
        <v>0</v>
      </c>
      <c r="Q299" s="586">
        <v>0</v>
      </c>
      <c r="R299" s="586">
        <v>0</v>
      </c>
      <c r="S299" s="586">
        <v>0</v>
      </c>
      <c r="T299" s="586">
        <v>1005</v>
      </c>
      <c r="U299" s="586">
        <v>0</v>
      </c>
      <c r="V299" s="586">
        <v>0</v>
      </c>
      <c r="W299" s="586">
        <v>0</v>
      </c>
      <c r="X299" s="586">
        <v>0</v>
      </c>
      <c r="Y299" s="586">
        <v>0</v>
      </c>
      <c r="Z299" s="586">
        <v>0</v>
      </c>
      <c r="AA299" s="586">
        <v>0</v>
      </c>
      <c r="AB299" s="586">
        <v>0</v>
      </c>
      <c r="AC299" s="586">
        <v>0</v>
      </c>
      <c r="AD299" s="586">
        <v>0</v>
      </c>
      <c r="AE299" s="586">
        <v>0</v>
      </c>
      <c r="AF299" s="586">
        <v>0</v>
      </c>
      <c r="AG299" s="586">
        <v>0</v>
      </c>
      <c r="AH299" s="586">
        <v>0</v>
      </c>
      <c r="AI299" s="586">
        <v>8180</v>
      </c>
      <c r="AJ299" s="586">
        <v>0</v>
      </c>
      <c r="AK299" s="586">
        <v>5835</v>
      </c>
      <c r="AL299" s="586">
        <v>0</v>
      </c>
      <c r="AM299" s="586">
        <v>0</v>
      </c>
      <c r="AN299" s="586">
        <v>0</v>
      </c>
      <c r="AO299" s="586">
        <v>0</v>
      </c>
      <c r="AP299" s="586">
        <v>0</v>
      </c>
      <c r="AQ299" s="586">
        <v>0</v>
      </c>
      <c r="AR299" s="586">
        <v>2724</v>
      </c>
      <c r="AS299" s="586">
        <v>0</v>
      </c>
      <c r="AT299" s="586">
        <v>0</v>
      </c>
      <c r="AU299" s="586">
        <v>0</v>
      </c>
      <c r="AV299" s="586">
        <v>0</v>
      </c>
      <c r="AW299" s="586">
        <v>0</v>
      </c>
      <c r="AX299" s="586">
        <v>609</v>
      </c>
      <c r="AY299" s="586">
        <v>0</v>
      </c>
      <c r="AZ299" s="586">
        <v>0</v>
      </c>
      <c r="BA299" s="586">
        <v>0</v>
      </c>
      <c r="BB299" s="586">
        <v>0</v>
      </c>
      <c r="BC299" s="586">
        <v>0</v>
      </c>
      <c r="BD299" s="586">
        <v>997</v>
      </c>
      <c r="BE299" s="586">
        <v>0</v>
      </c>
      <c r="BF299" s="586">
        <v>0</v>
      </c>
      <c r="BG299" s="586">
        <v>0</v>
      </c>
      <c r="BH299" s="586">
        <v>0</v>
      </c>
      <c r="BI299" s="586">
        <v>0</v>
      </c>
      <c r="BJ299" s="586">
        <v>0</v>
      </c>
      <c r="BK299" s="586">
        <v>0</v>
      </c>
      <c r="BL299" s="586">
        <v>0</v>
      </c>
      <c r="BM299" s="586">
        <v>0</v>
      </c>
      <c r="BN299" s="586">
        <v>0</v>
      </c>
      <c r="BO299" s="586">
        <v>0</v>
      </c>
      <c r="BP299" s="586">
        <v>1404</v>
      </c>
      <c r="BQ299" s="586">
        <v>0</v>
      </c>
      <c r="BR299" s="586">
        <v>0</v>
      </c>
      <c r="BS299" s="586">
        <v>0</v>
      </c>
      <c r="BT299" s="586">
        <v>0</v>
      </c>
      <c r="BU299" s="586">
        <v>0</v>
      </c>
      <c r="BV299" s="586">
        <v>0</v>
      </c>
      <c r="BW299" s="586">
        <v>0</v>
      </c>
      <c r="BX299" s="586">
        <v>0</v>
      </c>
      <c r="BY299" s="586">
        <v>0</v>
      </c>
      <c r="BZ299" s="586">
        <v>0</v>
      </c>
      <c r="CA299" s="586">
        <v>0</v>
      </c>
      <c r="CB299" s="586">
        <v>0</v>
      </c>
      <c r="CC299" s="586">
        <v>0</v>
      </c>
      <c r="CD299" s="586">
        <v>0</v>
      </c>
      <c r="CE299" s="586">
        <v>0</v>
      </c>
      <c r="CF299" s="586">
        <v>0</v>
      </c>
      <c r="CG299" s="586">
        <v>0</v>
      </c>
      <c r="CH299" s="586">
        <v>134</v>
      </c>
      <c r="CI299" s="586">
        <v>0</v>
      </c>
      <c r="CJ299" s="586">
        <v>0</v>
      </c>
      <c r="CK299" s="586">
        <v>0</v>
      </c>
      <c r="CL299" s="586">
        <v>0</v>
      </c>
      <c r="CM299" s="586">
        <v>0</v>
      </c>
      <c r="CN299" s="586">
        <v>2457</v>
      </c>
      <c r="CO299" s="586">
        <v>0</v>
      </c>
      <c r="CP299" s="586">
        <v>0</v>
      </c>
      <c r="CQ299" s="586">
        <v>0</v>
      </c>
      <c r="CR299" s="586">
        <v>0</v>
      </c>
      <c r="CS299" s="586">
        <v>0</v>
      </c>
      <c r="CT299" s="586">
        <v>0</v>
      </c>
      <c r="CU299" s="586">
        <v>0</v>
      </c>
      <c r="CV299" s="586">
        <v>0</v>
      </c>
      <c r="CW299" s="586">
        <v>7823</v>
      </c>
      <c r="CX299" s="586">
        <v>0</v>
      </c>
      <c r="CY299" s="586">
        <v>0</v>
      </c>
      <c r="CZ299" s="586">
        <v>0</v>
      </c>
      <c r="DA299" s="586">
        <v>0</v>
      </c>
      <c r="DB299" s="586">
        <v>0</v>
      </c>
      <c r="DC299" s="586">
        <v>0</v>
      </c>
      <c r="DD299" s="586">
        <v>0</v>
      </c>
      <c r="DE299" s="586">
        <v>0</v>
      </c>
      <c r="DF299" s="586">
        <v>0</v>
      </c>
      <c r="DG299" s="586">
        <v>0</v>
      </c>
      <c r="DH299" s="586">
        <v>0</v>
      </c>
      <c r="DI299" s="586">
        <v>5733</v>
      </c>
      <c r="DJ299" s="586">
        <v>0</v>
      </c>
      <c r="DK299" s="586">
        <v>5300</v>
      </c>
      <c r="DL299" s="586">
        <v>0</v>
      </c>
      <c r="DM299" s="586">
        <v>0</v>
      </c>
      <c r="DN299" s="586">
        <v>8635</v>
      </c>
      <c r="DO299" s="586">
        <v>0</v>
      </c>
      <c r="DP299" s="586">
        <v>0</v>
      </c>
      <c r="DQ299" s="586">
        <v>0</v>
      </c>
      <c r="DR299" s="587">
        <v>104052</v>
      </c>
      <c r="DS299" s="587">
        <v>1044</v>
      </c>
      <c r="DT299" s="587">
        <v>0</v>
      </c>
      <c r="DU299" s="587">
        <v>30659</v>
      </c>
      <c r="DV299" s="587">
        <v>17199</v>
      </c>
      <c r="DW299" s="587">
        <v>-2500</v>
      </c>
      <c r="DX299" s="587">
        <v>0</v>
      </c>
      <c r="DY299" s="587">
        <v>-130387</v>
      </c>
      <c r="DZ299" s="587"/>
      <c r="EA299" s="587"/>
      <c r="EB299" s="587"/>
      <c r="EC299" s="587"/>
      <c r="ED299" s="587"/>
      <c r="EE299" s="587"/>
      <c r="EF299" s="587"/>
      <c r="EG299" s="587"/>
      <c r="EH299" s="587"/>
      <c r="EI299" s="587"/>
    </row>
    <row r="300" spans="1:139">
      <c r="A300" s="583" t="s">
        <v>2204</v>
      </c>
      <c r="B300" s="586">
        <v>5089</v>
      </c>
      <c r="C300" s="586">
        <v>0</v>
      </c>
      <c r="D300" s="586">
        <v>847</v>
      </c>
      <c r="E300" s="586">
        <v>1934</v>
      </c>
      <c r="F300" s="586">
        <v>0</v>
      </c>
      <c r="G300" s="586">
        <v>0</v>
      </c>
      <c r="H300" s="586">
        <v>2875</v>
      </c>
      <c r="I300" s="586">
        <v>0</v>
      </c>
      <c r="J300" s="586">
        <v>1344</v>
      </c>
      <c r="K300" s="586">
        <v>3731</v>
      </c>
      <c r="L300" s="586">
        <v>0</v>
      </c>
      <c r="M300" s="586">
        <v>0</v>
      </c>
      <c r="N300" s="586">
        <v>117869</v>
      </c>
      <c r="O300" s="586">
        <v>0</v>
      </c>
      <c r="P300" s="586">
        <v>38</v>
      </c>
      <c r="Q300" s="586">
        <v>0</v>
      </c>
      <c r="R300" s="586">
        <v>0</v>
      </c>
      <c r="S300" s="586">
        <v>0</v>
      </c>
      <c r="T300" s="586">
        <v>0</v>
      </c>
      <c r="U300" s="586">
        <v>0</v>
      </c>
      <c r="V300" s="586">
        <v>0</v>
      </c>
      <c r="W300" s="586">
        <v>8562</v>
      </c>
      <c r="X300" s="586">
        <v>0</v>
      </c>
      <c r="Y300" s="586">
        <v>38</v>
      </c>
      <c r="Z300" s="586">
        <v>0</v>
      </c>
      <c r="AA300" s="586">
        <v>0</v>
      </c>
      <c r="AB300" s="586">
        <v>0</v>
      </c>
      <c r="AC300" s="586">
        <v>0</v>
      </c>
      <c r="AD300" s="586">
        <v>0</v>
      </c>
      <c r="AE300" s="586">
        <v>0</v>
      </c>
      <c r="AF300" s="586">
        <v>0</v>
      </c>
      <c r="AG300" s="586">
        <v>0</v>
      </c>
      <c r="AH300" s="586">
        <v>0</v>
      </c>
      <c r="AI300" s="586">
        <v>100</v>
      </c>
      <c r="AJ300" s="586">
        <v>10242</v>
      </c>
      <c r="AK300" s="586">
        <v>888</v>
      </c>
      <c r="AL300" s="586">
        <v>0</v>
      </c>
      <c r="AM300" s="586">
        <v>0</v>
      </c>
      <c r="AN300" s="586">
        <v>0</v>
      </c>
      <c r="AO300" s="586">
        <v>0</v>
      </c>
      <c r="AP300" s="586">
        <v>0</v>
      </c>
      <c r="AQ300" s="586">
        <v>0</v>
      </c>
      <c r="AR300" s="586">
        <v>0</v>
      </c>
      <c r="AS300" s="586">
        <v>0</v>
      </c>
      <c r="AT300" s="586">
        <v>0</v>
      </c>
      <c r="AU300" s="586">
        <v>0</v>
      </c>
      <c r="AV300" s="586">
        <v>0</v>
      </c>
      <c r="AW300" s="586">
        <v>0</v>
      </c>
      <c r="AX300" s="586">
        <v>0</v>
      </c>
      <c r="AY300" s="586">
        <v>0</v>
      </c>
      <c r="AZ300" s="586">
        <v>0</v>
      </c>
      <c r="BA300" s="586">
        <v>0</v>
      </c>
      <c r="BB300" s="586">
        <v>0</v>
      </c>
      <c r="BC300" s="586">
        <v>0</v>
      </c>
      <c r="BD300" s="586">
        <v>0</v>
      </c>
      <c r="BE300" s="586">
        <v>0</v>
      </c>
      <c r="BF300" s="586">
        <v>0</v>
      </c>
      <c r="BG300" s="586">
        <v>0</v>
      </c>
      <c r="BH300" s="586">
        <v>0</v>
      </c>
      <c r="BI300" s="586">
        <v>0</v>
      </c>
      <c r="BJ300" s="586">
        <v>0</v>
      </c>
      <c r="BK300" s="586">
        <v>0</v>
      </c>
      <c r="BL300" s="586">
        <v>0</v>
      </c>
      <c r="BM300" s="586">
        <v>0</v>
      </c>
      <c r="BN300" s="586">
        <v>0</v>
      </c>
      <c r="BO300" s="586">
        <v>0</v>
      </c>
      <c r="BP300" s="586">
        <v>2094</v>
      </c>
      <c r="BQ300" s="586">
        <v>0</v>
      </c>
      <c r="BR300" s="586">
        <v>0</v>
      </c>
      <c r="BS300" s="586">
        <v>900</v>
      </c>
      <c r="BT300" s="586">
        <v>0</v>
      </c>
      <c r="BU300" s="586">
        <v>1997</v>
      </c>
      <c r="BV300" s="586">
        <v>0</v>
      </c>
      <c r="BW300" s="586">
        <v>0</v>
      </c>
      <c r="BX300" s="586">
        <v>0</v>
      </c>
      <c r="BY300" s="586">
        <v>0</v>
      </c>
      <c r="BZ300" s="586">
        <v>0</v>
      </c>
      <c r="CA300" s="586">
        <v>0</v>
      </c>
      <c r="CB300" s="586">
        <v>0</v>
      </c>
      <c r="CC300" s="586">
        <v>0</v>
      </c>
      <c r="CD300" s="586">
        <v>0</v>
      </c>
      <c r="CE300" s="586">
        <v>0</v>
      </c>
      <c r="CF300" s="586">
        <v>0</v>
      </c>
      <c r="CG300" s="586">
        <v>0</v>
      </c>
      <c r="CH300" s="586">
        <v>0</v>
      </c>
      <c r="CI300" s="586">
        <v>0</v>
      </c>
      <c r="CJ300" s="586">
        <v>0</v>
      </c>
      <c r="CK300" s="586">
        <v>0</v>
      </c>
      <c r="CL300" s="586">
        <v>0</v>
      </c>
      <c r="CM300" s="586">
        <v>0</v>
      </c>
      <c r="CN300" s="586">
        <v>426</v>
      </c>
      <c r="CO300" s="586">
        <v>0</v>
      </c>
      <c r="CP300" s="586">
        <v>0</v>
      </c>
      <c r="CQ300" s="586">
        <v>0</v>
      </c>
      <c r="CR300" s="586">
        <v>0</v>
      </c>
      <c r="CS300" s="586">
        <v>0</v>
      </c>
      <c r="CT300" s="586">
        <v>3312</v>
      </c>
      <c r="CU300" s="586">
        <v>0</v>
      </c>
      <c r="CV300" s="586">
        <v>0</v>
      </c>
      <c r="CW300" s="586">
        <v>0</v>
      </c>
      <c r="CX300" s="586">
        <v>0</v>
      </c>
      <c r="CY300" s="586">
        <v>0</v>
      </c>
      <c r="CZ300" s="586">
        <v>0</v>
      </c>
      <c r="DA300" s="586">
        <v>0</v>
      </c>
      <c r="DB300" s="586">
        <v>0</v>
      </c>
      <c r="DC300" s="586">
        <v>0</v>
      </c>
      <c r="DD300" s="586">
        <v>0</v>
      </c>
      <c r="DE300" s="586">
        <v>0</v>
      </c>
      <c r="DF300" s="586">
        <v>0</v>
      </c>
      <c r="DG300" s="586">
        <v>0</v>
      </c>
      <c r="DH300" s="586">
        <v>0</v>
      </c>
      <c r="DI300" s="586">
        <v>3664</v>
      </c>
      <c r="DJ300" s="586">
        <v>0</v>
      </c>
      <c r="DK300" s="586">
        <v>3792</v>
      </c>
      <c r="DL300" s="586">
        <v>235</v>
      </c>
      <c r="DM300" s="586">
        <v>0</v>
      </c>
      <c r="DN300" s="586">
        <v>816</v>
      </c>
      <c r="DO300" s="586">
        <v>0</v>
      </c>
      <c r="DP300" s="586">
        <v>0</v>
      </c>
      <c r="DQ300" s="586">
        <v>0</v>
      </c>
      <c r="DR300" s="587">
        <v>145175</v>
      </c>
      <c r="DS300" s="587">
        <v>6300</v>
      </c>
      <c r="DT300" s="587">
        <v>500</v>
      </c>
      <c r="DU300" s="587">
        <v>15358</v>
      </c>
      <c r="DV300" s="587">
        <v>1926</v>
      </c>
      <c r="DW300" s="587">
        <v>50630</v>
      </c>
      <c r="DX300" s="587">
        <v>-9538</v>
      </c>
      <c r="DY300" s="587">
        <v>-8975</v>
      </c>
      <c r="DZ300" s="587"/>
      <c r="EA300" s="587"/>
      <c r="EB300" s="587"/>
      <c r="EC300" s="587"/>
      <c r="ED300" s="587"/>
      <c r="EE300" s="587"/>
      <c r="EF300" s="587"/>
      <c r="EG300" s="587"/>
      <c r="EH300" s="587"/>
      <c r="EI300" s="587"/>
    </row>
    <row r="301" spans="1:139">
      <c r="A301" s="583" t="s">
        <v>2277</v>
      </c>
      <c r="B301" s="586">
        <v>5653.8670000000002</v>
      </c>
      <c r="C301" s="586">
        <v>0</v>
      </c>
      <c r="D301" s="586">
        <v>0</v>
      </c>
      <c r="E301" s="586">
        <v>803.20600000000002</v>
      </c>
      <c r="F301" s="586">
        <v>0</v>
      </c>
      <c r="G301" s="586">
        <v>0</v>
      </c>
      <c r="H301" s="586">
        <v>12365.927</v>
      </c>
      <c r="I301" s="586">
        <v>0</v>
      </c>
      <c r="J301" s="586">
        <v>0</v>
      </c>
      <c r="K301" s="586">
        <v>0</v>
      </c>
      <c r="L301" s="586">
        <v>0</v>
      </c>
      <c r="M301" s="586">
        <v>0</v>
      </c>
      <c r="N301" s="586">
        <v>58903.5</v>
      </c>
      <c r="O301" s="586">
        <v>0</v>
      </c>
      <c r="P301" s="586">
        <v>0</v>
      </c>
      <c r="Q301" s="586">
        <v>0</v>
      </c>
      <c r="R301" s="586">
        <v>0</v>
      </c>
      <c r="S301" s="586">
        <v>0</v>
      </c>
      <c r="T301" s="586">
        <v>21731</v>
      </c>
      <c r="U301" s="586">
        <v>0</v>
      </c>
      <c r="V301" s="586">
        <v>0</v>
      </c>
      <c r="W301" s="586">
        <v>0</v>
      </c>
      <c r="X301" s="586">
        <v>0</v>
      </c>
      <c r="Y301" s="586">
        <v>0</v>
      </c>
      <c r="Z301" s="586">
        <v>0</v>
      </c>
      <c r="AA301" s="586">
        <v>0</v>
      </c>
      <c r="AB301" s="586">
        <v>0</v>
      </c>
      <c r="AC301" s="586">
        <v>0</v>
      </c>
      <c r="AD301" s="586">
        <v>0</v>
      </c>
      <c r="AE301" s="586">
        <v>0</v>
      </c>
      <c r="AF301" s="586">
        <v>0</v>
      </c>
      <c r="AG301" s="586">
        <v>0</v>
      </c>
      <c r="AH301" s="586">
        <v>0</v>
      </c>
      <c r="AI301" s="586">
        <v>4802</v>
      </c>
      <c r="AJ301" s="586">
        <v>0</v>
      </c>
      <c r="AK301" s="586">
        <v>0</v>
      </c>
      <c r="AL301" s="586">
        <v>0</v>
      </c>
      <c r="AM301" s="586">
        <v>0</v>
      </c>
      <c r="AN301" s="586">
        <v>0</v>
      </c>
      <c r="AO301" s="586">
        <v>0</v>
      </c>
      <c r="AP301" s="586">
        <v>0</v>
      </c>
      <c r="AQ301" s="586">
        <v>0</v>
      </c>
      <c r="AR301" s="586">
        <v>82</v>
      </c>
      <c r="AS301" s="586">
        <v>0</v>
      </c>
      <c r="AT301" s="586">
        <v>0</v>
      </c>
      <c r="AU301" s="586">
        <v>0</v>
      </c>
      <c r="AV301" s="586">
        <v>0</v>
      </c>
      <c r="AW301" s="586">
        <v>0</v>
      </c>
      <c r="AX301" s="586">
        <v>122</v>
      </c>
      <c r="AY301" s="586">
        <v>0</v>
      </c>
      <c r="AZ301" s="586">
        <v>0</v>
      </c>
      <c r="BA301" s="586">
        <v>0</v>
      </c>
      <c r="BB301" s="586">
        <v>0</v>
      </c>
      <c r="BC301" s="586">
        <v>0</v>
      </c>
      <c r="BD301" s="586">
        <v>598</v>
      </c>
      <c r="BE301" s="586">
        <v>0</v>
      </c>
      <c r="BF301" s="586">
        <v>0</v>
      </c>
      <c r="BG301" s="586">
        <v>0</v>
      </c>
      <c r="BH301" s="586">
        <v>0</v>
      </c>
      <c r="BI301" s="586">
        <v>0</v>
      </c>
      <c r="BJ301" s="586">
        <v>0</v>
      </c>
      <c r="BK301" s="586">
        <v>0</v>
      </c>
      <c r="BL301" s="586">
        <v>0</v>
      </c>
      <c r="BM301" s="586">
        <v>0</v>
      </c>
      <c r="BN301" s="586">
        <v>0</v>
      </c>
      <c r="BO301" s="586">
        <v>0</v>
      </c>
      <c r="BP301" s="586">
        <v>667</v>
      </c>
      <c r="BQ301" s="586">
        <v>0</v>
      </c>
      <c r="BR301" s="586">
        <v>0</v>
      </c>
      <c r="BS301" s="586">
        <v>0</v>
      </c>
      <c r="BT301" s="586">
        <v>0</v>
      </c>
      <c r="BU301" s="586">
        <v>0</v>
      </c>
      <c r="BV301" s="586">
        <v>0</v>
      </c>
      <c r="BW301" s="586">
        <v>0</v>
      </c>
      <c r="BX301" s="586">
        <v>0</v>
      </c>
      <c r="BY301" s="586">
        <v>0</v>
      </c>
      <c r="BZ301" s="586">
        <v>0</v>
      </c>
      <c r="CA301" s="586">
        <v>0</v>
      </c>
      <c r="CB301" s="586">
        <v>0</v>
      </c>
      <c r="CC301" s="586">
        <v>0</v>
      </c>
      <c r="CD301" s="586">
        <v>0</v>
      </c>
      <c r="CE301" s="586">
        <v>0</v>
      </c>
      <c r="CF301" s="586">
        <v>0</v>
      </c>
      <c r="CG301" s="586">
        <v>0</v>
      </c>
      <c r="CH301" s="586">
        <v>0</v>
      </c>
      <c r="CI301" s="586">
        <v>0</v>
      </c>
      <c r="CJ301" s="586">
        <v>0</v>
      </c>
      <c r="CK301" s="586">
        <v>0</v>
      </c>
      <c r="CL301" s="586">
        <v>0</v>
      </c>
      <c r="CM301" s="586">
        <v>0</v>
      </c>
      <c r="CN301" s="586">
        <v>0</v>
      </c>
      <c r="CO301" s="586">
        <v>0</v>
      </c>
      <c r="CP301" s="586">
        <v>0</v>
      </c>
      <c r="CQ301" s="586">
        <v>0</v>
      </c>
      <c r="CR301" s="586">
        <v>0</v>
      </c>
      <c r="CS301" s="586">
        <v>0</v>
      </c>
      <c r="CT301" s="586">
        <v>2756</v>
      </c>
      <c r="CU301" s="586">
        <v>0</v>
      </c>
      <c r="CV301" s="586">
        <v>0</v>
      </c>
      <c r="CW301" s="586">
        <v>322</v>
      </c>
      <c r="CX301" s="586">
        <v>300</v>
      </c>
      <c r="CY301" s="586">
        <v>0</v>
      </c>
      <c r="CZ301" s="586">
        <v>1945</v>
      </c>
      <c r="DA301" s="586">
        <v>0</v>
      </c>
      <c r="DB301" s="586">
        <v>0</v>
      </c>
      <c r="DC301" s="586">
        <v>0</v>
      </c>
      <c r="DD301" s="586">
        <v>0</v>
      </c>
      <c r="DE301" s="586">
        <v>0</v>
      </c>
      <c r="DF301" s="586">
        <v>0</v>
      </c>
      <c r="DG301" s="586">
        <v>0</v>
      </c>
      <c r="DH301" s="586">
        <v>0</v>
      </c>
      <c r="DI301" s="586">
        <v>19706</v>
      </c>
      <c r="DJ301" s="586">
        <v>0</v>
      </c>
      <c r="DK301" s="586">
        <v>3950</v>
      </c>
      <c r="DL301" s="586">
        <v>0</v>
      </c>
      <c r="DM301" s="586">
        <v>0</v>
      </c>
      <c r="DN301" s="586">
        <v>0</v>
      </c>
      <c r="DO301" s="586">
        <v>0</v>
      </c>
      <c r="DP301" s="586">
        <v>0</v>
      </c>
      <c r="DQ301" s="586">
        <v>0</v>
      </c>
      <c r="DR301" s="587">
        <v>80575.5</v>
      </c>
      <c r="DS301" s="587">
        <v>3950</v>
      </c>
      <c r="DT301" s="587">
        <v>12141</v>
      </c>
      <c r="DU301" s="587">
        <v>34091</v>
      </c>
      <c r="DV301" s="587">
        <v>19330</v>
      </c>
      <c r="DW301" s="587">
        <v>-5000</v>
      </c>
      <c r="DX301" s="587">
        <v>0</v>
      </c>
      <c r="DY301" s="587">
        <v>-50000</v>
      </c>
      <c r="DZ301" s="587"/>
      <c r="EA301" s="587"/>
      <c r="EB301" s="587"/>
      <c r="EC301" s="587"/>
      <c r="ED301" s="587"/>
      <c r="EE301" s="587"/>
      <c r="EF301" s="587"/>
      <c r="EG301" s="587"/>
      <c r="EH301" s="587"/>
      <c r="EI301" s="587"/>
    </row>
    <row r="302" spans="1:139">
      <c r="A302" s="583" t="s">
        <v>2304</v>
      </c>
      <c r="B302" s="586">
        <v>4341</v>
      </c>
      <c r="C302" s="586">
        <v>2130</v>
      </c>
      <c r="D302" s="586">
        <v>0</v>
      </c>
      <c r="E302" s="586">
        <v>154</v>
      </c>
      <c r="F302" s="586">
        <v>0</v>
      </c>
      <c r="G302" s="586">
        <v>0</v>
      </c>
      <c r="H302" s="586">
        <v>8464</v>
      </c>
      <c r="I302" s="586">
        <v>0</v>
      </c>
      <c r="J302" s="586">
        <v>0</v>
      </c>
      <c r="K302" s="586">
        <v>8312</v>
      </c>
      <c r="L302" s="586">
        <v>0</v>
      </c>
      <c r="M302" s="586">
        <v>0</v>
      </c>
      <c r="N302" s="586">
        <v>262756</v>
      </c>
      <c r="O302" s="586">
        <v>0</v>
      </c>
      <c r="P302" s="586">
        <v>0</v>
      </c>
      <c r="Q302" s="586">
        <v>0</v>
      </c>
      <c r="R302" s="586">
        <v>0</v>
      </c>
      <c r="S302" s="586">
        <v>0</v>
      </c>
      <c r="T302" s="586">
        <v>5904</v>
      </c>
      <c r="U302" s="586">
        <v>0</v>
      </c>
      <c r="V302" s="586">
        <v>0</v>
      </c>
      <c r="W302" s="586">
        <v>17523</v>
      </c>
      <c r="X302" s="586">
        <v>0</v>
      </c>
      <c r="Y302" s="586">
        <v>0</v>
      </c>
      <c r="Z302" s="586">
        <v>0</v>
      </c>
      <c r="AA302" s="586">
        <v>0</v>
      </c>
      <c r="AB302" s="586">
        <v>0</v>
      </c>
      <c r="AC302" s="586">
        <v>0</v>
      </c>
      <c r="AD302" s="586">
        <v>0</v>
      </c>
      <c r="AE302" s="586">
        <v>0</v>
      </c>
      <c r="AF302" s="586">
        <v>0</v>
      </c>
      <c r="AG302" s="586">
        <v>0</v>
      </c>
      <c r="AH302" s="586">
        <v>0</v>
      </c>
      <c r="AI302" s="586">
        <v>2572</v>
      </c>
      <c r="AJ302" s="586">
        <v>840</v>
      </c>
      <c r="AK302" s="586">
        <v>0</v>
      </c>
      <c r="AL302" s="586">
        <v>0</v>
      </c>
      <c r="AM302" s="586">
        <v>0</v>
      </c>
      <c r="AN302" s="586">
        <v>0</v>
      </c>
      <c r="AO302" s="586">
        <v>0</v>
      </c>
      <c r="AP302" s="586">
        <v>0</v>
      </c>
      <c r="AQ302" s="586">
        <v>0</v>
      </c>
      <c r="AR302" s="586">
        <v>452</v>
      </c>
      <c r="AS302" s="586">
        <v>0</v>
      </c>
      <c r="AT302" s="586">
        <v>0</v>
      </c>
      <c r="AU302" s="586">
        <v>0</v>
      </c>
      <c r="AV302" s="586">
        <v>0</v>
      </c>
      <c r="AW302" s="586">
        <v>0</v>
      </c>
      <c r="AX302" s="586">
        <v>865</v>
      </c>
      <c r="AY302" s="586">
        <v>0</v>
      </c>
      <c r="AZ302" s="586">
        <v>0</v>
      </c>
      <c r="BA302" s="586">
        <v>0</v>
      </c>
      <c r="BB302" s="586">
        <v>0</v>
      </c>
      <c r="BC302" s="586">
        <v>0</v>
      </c>
      <c r="BD302" s="586">
        <v>460</v>
      </c>
      <c r="BE302" s="586">
        <v>0</v>
      </c>
      <c r="BF302" s="586">
        <v>0</v>
      </c>
      <c r="BG302" s="586">
        <v>0</v>
      </c>
      <c r="BH302" s="586">
        <v>0</v>
      </c>
      <c r="BI302" s="586">
        <v>0</v>
      </c>
      <c r="BJ302" s="586">
        <v>0</v>
      </c>
      <c r="BK302" s="586">
        <v>0</v>
      </c>
      <c r="BL302" s="586">
        <v>0</v>
      </c>
      <c r="BM302" s="586">
        <v>1024</v>
      </c>
      <c r="BN302" s="586">
        <v>0</v>
      </c>
      <c r="BO302" s="586">
        <v>0</v>
      </c>
      <c r="BP302" s="586">
        <v>900</v>
      </c>
      <c r="BQ302" s="586">
        <v>3600</v>
      </c>
      <c r="BR302" s="586">
        <v>0</v>
      </c>
      <c r="BS302" s="586">
        <v>0</v>
      </c>
      <c r="BT302" s="586">
        <v>0</v>
      </c>
      <c r="BU302" s="586">
        <v>4500</v>
      </c>
      <c r="BV302" s="586">
        <v>0</v>
      </c>
      <c r="BW302" s="586">
        <v>0</v>
      </c>
      <c r="BX302" s="586">
        <v>0</v>
      </c>
      <c r="BY302" s="586">
        <v>0</v>
      </c>
      <c r="BZ302" s="586">
        <v>0</v>
      </c>
      <c r="CA302" s="586">
        <v>0</v>
      </c>
      <c r="CB302" s="586">
        <v>0</v>
      </c>
      <c r="CC302" s="586">
        <v>0</v>
      </c>
      <c r="CD302" s="586">
        <v>0</v>
      </c>
      <c r="CE302" s="586">
        <v>0</v>
      </c>
      <c r="CF302" s="586">
        <v>0</v>
      </c>
      <c r="CG302" s="586">
        <v>0</v>
      </c>
      <c r="CH302" s="586">
        <v>1000</v>
      </c>
      <c r="CI302" s="586">
        <v>0</v>
      </c>
      <c r="CJ302" s="586">
        <v>0</v>
      </c>
      <c r="CK302" s="586">
        <v>0</v>
      </c>
      <c r="CL302" s="586">
        <v>0</v>
      </c>
      <c r="CM302" s="586">
        <v>0</v>
      </c>
      <c r="CN302" s="586">
        <v>0</v>
      </c>
      <c r="CO302" s="586">
        <v>0</v>
      </c>
      <c r="CP302" s="586">
        <v>0</v>
      </c>
      <c r="CQ302" s="586">
        <v>0</v>
      </c>
      <c r="CR302" s="586">
        <v>0</v>
      </c>
      <c r="CS302" s="586">
        <v>0</v>
      </c>
      <c r="CT302" s="586">
        <v>0</v>
      </c>
      <c r="CU302" s="586">
        <v>0</v>
      </c>
      <c r="CV302" s="586">
        <v>0</v>
      </c>
      <c r="CW302" s="586">
        <v>1777</v>
      </c>
      <c r="CX302" s="586">
        <v>3018</v>
      </c>
      <c r="CY302" s="586">
        <v>1000</v>
      </c>
      <c r="CZ302" s="586">
        <v>0</v>
      </c>
      <c r="DA302" s="586">
        <v>1095</v>
      </c>
      <c r="DB302" s="586">
        <v>0</v>
      </c>
      <c r="DC302" s="586">
        <v>0</v>
      </c>
      <c r="DD302" s="586">
        <v>0</v>
      </c>
      <c r="DE302" s="586">
        <v>0</v>
      </c>
      <c r="DF302" s="586">
        <v>0</v>
      </c>
      <c r="DG302" s="586">
        <v>0</v>
      </c>
      <c r="DH302" s="586">
        <v>0</v>
      </c>
      <c r="DI302" s="586">
        <v>6000</v>
      </c>
      <c r="DJ302" s="586">
        <v>0</v>
      </c>
      <c r="DK302" s="586">
        <v>0</v>
      </c>
      <c r="DL302" s="586">
        <v>112</v>
      </c>
      <c r="DM302" s="586">
        <v>10770</v>
      </c>
      <c r="DN302" s="586">
        <v>2587</v>
      </c>
      <c r="DO302" s="586">
        <v>0</v>
      </c>
      <c r="DP302" s="586">
        <v>0</v>
      </c>
      <c r="DQ302" s="586">
        <v>0</v>
      </c>
      <c r="DR302" s="587">
        <v>239103</v>
      </c>
      <c r="DS302" s="587">
        <v>2661</v>
      </c>
      <c r="DT302" s="587">
        <v>2649</v>
      </c>
      <c r="DU302" s="587">
        <v>99656</v>
      </c>
      <c r="DV302" s="587">
        <v>43884.597999999998</v>
      </c>
      <c r="DW302" s="587">
        <v>-20000</v>
      </c>
      <c r="DX302" s="587">
        <v>-16000</v>
      </c>
      <c r="DY302" s="587">
        <v>-58000</v>
      </c>
      <c r="DZ302" s="587"/>
      <c r="EA302" s="587"/>
      <c r="EB302" s="587"/>
      <c r="EC302" s="587"/>
      <c r="ED302" s="587"/>
      <c r="EE302" s="587"/>
      <c r="EF302" s="587"/>
      <c r="EG302" s="587"/>
      <c r="EH302" s="587"/>
      <c r="EI302" s="587"/>
    </row>
    <row r="303" spans="1:139">
      <c r="A303" s="583" t="s">
        <v>2343</v>
      </c>
      <c r="B303" s="586">
        <v>3824</v>
      </c>
      <c r="C303" s="586">
        <v>500</v>
      </c>
      <c r="D303" s="586">
        <v>0</v>
      </c>
      <c r="E303" s="586">
        <v>320</v>
      </c>
      <c r="F303" s="586">
        <v>0</v>
      </c>
      <c r="G303" s="586">
        <v>0</v>
      </c>
      <c r="H303" s="586">
        <v>15927</v>
      </c>
      <c r="I303" s="586">
        <v>0</v>
      </c>
      <c r="J303" s="586">
        <v>0</v>
      </c>
      <c r="K303" s="586">
        <v>0</v>
      </c>
      <c r="L303" s="586">
        <v>0</v>
      </c>
      <c r="M303" s="586">
        <v>0</v>
      </c>
      <c r="N303" s="586">
        <v>125591</v>
      </c>
      <c r="O303" s="586">
        <v>0</v>
      </c>
      <c r="P303" s="586">
        <v>0</v>
      </c>
      <c r="Q303" s="586">
        <v>489</v>
      </c>
      <c r="R303" s="586">
        <v>0</v>
      </c>
      <c r="S303" s="586">
        <v>0</v>
      </c>
      <c r="T303" s="586">
        <v>3531</v>
      </c>
      <c r="U303" s="586">
        <v>0</v>
      </c>
      <c r="V303" s="586">
        <v>0</v>
      </c>
      <c r="W303" s="586">
        <v>0</v>
      </c>
      <c r="X303" s="586">
        <v>0</v>
      </c>
      <c r="Y303" s="586">
        <v>0</v>
      </c>
      <c r="Z303" s="586">
        <v>0</v>
      </c>
      <c r="AA303" s="586">
        <v>0</v>
      </c>
      <c r="AB303" s="586">
        <v>0</v>
      </c>
      <c r="AC303" s="586">
        <v>0</v>
      </c>
      <c r="AD303" s="586">
        <v>0</v>
      </c>
      <c r="AE303" s="586">
        <v>0</v>
      </c>
      <c r="AF303" s="586">
        <v>0</v>
      </c>
      <c r="AG303" s="586">
        <v>0</v>
      </c>
      <c r="AH303" s="586">
        <v>0</v>
      </c>
      <c r="AI303" s="586">
        <v>12481</v>
      </c>
      <c r="AJ303" s="586">
        <v>6810</v>
      </c>
      <c r="AK303" s="586">
        <v>0</v>
      </c>
      <c r="AL303" s="586">
        <v>0</v>
      </c>
      <c r="AM303" s="586">
        <v>0</v>
      </c>
      <c r="AN303" s="586">
        <v>0</v>
      </c>
      <c r="AO303" s="586">
        <v>212</v>
      </c>
      <c r="AP303" s="586">
        <v>0</v>
      </c>
      <c r="AQ303" s="586">
        <v>0</v>
      </c>
      <c r="AR303" s="586">
        <v>0</v>
      </c>
      <c r="AS303" s="586">
        <v>0</v>
      </c>
      <c r="AT303" s="586">
        <v>0</v>
      </c>
      <c r="AU303" s="586">
        <v>0</v>
      </c>
      <c r="AV303" s="586">
        <v>0</v>
      </c>
      <c r="AW303" s="586">
        <v>0</v>
      </c>
      <c r="AX303" s="586">
        <v>382</v>
      </c>
      <c r="AY303" s="586">
        <v>0</v>
      </c>
      <c r="AZ303" s="586">
        <v>0</v>
      </c>
      <c r="BA303" s="586">
        <v>0</v>
      </c>
      <c r="BB303" s="586">
        <v>0</v>
      </c>
      <c r="BC303" s="586">
        <v>0</v>
      </c>
      <c r="BD303" s="586">
        <v>750</v>
      </c>
      <c r="BE303" s="586">
        <v>0</v>
      </c>
      <c r="BF303" s="586">
        <v>0</v>
      </c>
      <c r="BG303" s="586">
        <v>0</v>
      </c>
      <c r="BH303" s="586">
        <v>0</v>
      </c>
      <c r="BI303" s="586">
        <v>0</v>
      </c>
      <c r="BJ303" s="586">
        <v>0</v>
      </c>
      <c r="BK303" s="586">
        <v>0</v>
      </c>
      <c r="BL303" s="586">
        <v>0</v>
      </c>
      <c r="BM303" s="586">
        <v>0</v>
      </c>
      <c r="BN303" s="586">
        <v>0</v>
      </c>
      <c r="BO303" s="586">
        <v>0</v>
      </c>
      <c r="BP303" s="586">
        <v>602</v>
      </c>
      <c r="BQ303" s="586">
        <v>0</v>
      </c>
      <c r="BR303" s="586">
        <v>0</v>
      </c>
      <c r="BS303" s="586">
        <v>1985</v>
      </c>
      <c r="BT303" s="586">
        <v>0</v>
      </c>
      <c r="BU303" s="586">
        <v>0</v>
      </c>
      <c r="BV303" s="586">
        <v>0</v>
      </c>
      <c r="BW303" s="586">
        <v>0</v>
      </c>
      <c r="BX303" s="586">
        <v>0</v>
      </c>
      <c r="BY303" s="586">
        <v>0</v>
      </c>
      <c r="BZ303" s="586">
        <v>0</v>
      </c>
      <c r="CA303" s="586">
        <v>0</v>
      </c>
      <c r="CB303" s="586">
        <v>0</v>
      </c>
      <c r="CC303" s="586">
        <v>0</v>
      </c>
      <c r="CD303" s="586">
        <v>0</v>
      </c>
      <c r="CE303" s="586">
        <v>0</v>
      </c>
      <c r="CF303" s="586">
        <v>0</v>
      </c>
      <c r="CG303" s="586">
        <v>0</v>
      </c>
      <c r="CH303" s="586">
        <v>1698</v>
      </c>
      <c r="CI303" s="586">
        <v>0</v>
      </c>
      <c r="CJ303" s="586">
        <v>0</v>
      </c>
      <c r="CK303" s="586">
        <v>0</v>
      </c>
      <c r="CL303" s="586">
        <v>0</v>
      </c>
      <c r="CM303" s="586">
        <v>0</v>
      </c>
      <c r="CN303" s="586">
        <v>0</v>
      </c>
      <c r="CO303" s="586">
        <v>0</v>
      </c>
      <c r="CP303" s="586">
        <v>0</v>
      </c>
      <c r="CQ303" s="586">
        <v>0</v>
      </c>
      <c r="CR303" s="586">
        <v>0</v>
      </c>
      <c r="CS303" s="586">
        <v>0</v>
      </c>
      <c r="CT303" s="586">
        <v>1708</v>
      </c>
      <c r="CU303" s="586">
        <v>0</v>
      </c>
      <c r="CV303" s="586">
        <v>0</v>
      </c>
      <c r="CW303" s="586">
        <v>3876</v>
      </c>
      <c r="CX303" s="586">
        <v>0</v>
      </c>
      <c r="CY303" s="586">
        <v>0</v>
      </c>
      <c r="CZ303" s="586">
        <v>0</v>
      </c>
      <c r="DA303" s="586">
        <v>0</v>
      </c>
      <c r="DB303" s="586">
        <v>0</v>
      </c>
      <c r="DC303" s="586">
        <v>0</v>
      </c>
      <c r="DD303" s="586">
        <v>0</v>
      </c>
      <c r="DE303" s="586">
        <v>0</v>
      </c>
      <c r="DF303" s="586">
        <v>5995</v>
      </c>
      <c r="DG303" s="586">
        <v>0</v>
      </c>
      <c r="DH303" s="586">
        <v>0</v>
      </c>
      <c r="DI303" s="586">
        <v>27503</v>
      </c>
      <c r="DJ303" s="586">
        <v>0</v>
      </c>
      <c r="DK303" s="586">
        <v>14804</v>
      </c>
      <c r="DL303" s="586">
        <v>0</v>
      </c>
      <c r="DM303" s="586">
        <v>0</v>
      </c>
      <c r="DN303" s="586">
        <v>0</v>
      </c>
      <c r="DO303" s="586">
        <v>0</v>
      </c>
      <c r="DP303" s="586">
        <v>0</v>
      </c>
      <c r="DQ303" s="586">
        <v>0</v>
      </c>
      <c r="DR303" s="587">
        <v>137602</v>
      </c>
      <c r="DS303" s="587">
        <v>12993</v>
      </c>
      <c r="DT303" s="587">
        <v>671</v>
      </c>
      <c r="DU303" s="587">
        <v>62918</v>
      </c>
      <c r="DV303" s="587">
        <v>47383</v>
      </c>
      <c r="DW303" s="587">
        <v>0</v>
      </c>
      <c r="DX303" s="587">
        <v>-9357</v>
      </c>
      <c r="DY303" s="587">
        <v>-80956</v>
      </c>
      <c r="DZ303" s="587"/>
      <c r="EA303" s="587"/>
      <c r="EB303" s="587"/>
      <c r="EC303" s="587"/>
      <c r="ED303" s="587"/>
      <c r="EE303" s="587"/>
      <c r="EF303" s="587"/>
      <c r="EG303" s="587"/>
      <c r="EH303" s="587"/>
      <c r="EI303" s="587"/>
    </row>
    <row r="304" spans="1:139">
      <c r="A304" s="583" t="s">
        <v>2379</v>
      </c>
      <c r="B304" s="586">
        <v>59321</v>
      </c>
      <c r="C304" s="586">
        <v>0</v>
      </c>
      <c r="D304" s="586">
        <v>0</v>
      </c>
      <c r="E304" s="586">
        <v>49957.201430000001</v>
      </c>
      <c r="F304" s="586">
        <v>0</v>
      </c>
      <c r="G304" s="586">
        <v>0</v>
      </c>
      <c r="H304" s="586">
        <v>30072.259890000001</v>
      </c>
      <c r="I304" s="586">
        <v>0</v>
      </c>
      <c r="J304" s="586">
        <v>0</v>
      </c>
      <c r="K304" s="586">
        <v>552.06660999999997</v>
      </c>
      <c r="L304" s="586">
        <v>0</v>
      </c>
      <c r="M304" s="586">
        <v>0</v>
      </c>
      <c r="N304" s="586">
        <v>160403.29999999999</v>
      </c>
      <c r="O304" s="586">
        <v>0</v>
      </c>
      <c r="P304" s="586">
        <v>350</v>
      </c>
      <c r="Q304" s="586">
        <v>0</v>
      </c>
      <c r="R304" s="586">
        <v>0</v>
      </c>
      <c r="S304" s="586">
        <v>0</v>
      </c>
      <c r="T304" s="586">
        <v>4082.25</v>
      </c>
      <c r="U304" s="586">
        <v>0</v>
      </c>
      <c r="V304" s="586">
        <v>0</v>
      </c>
      <c r="W304" s="586">
        <v>5</v>
      </c>
      <c r="X304" s="586">
        <v>0</v>
      </c>
      <c r="Y304" s="586">
        <v>0</v>
      </c>
      <c r="Z304" s="586">
        <v>0</v>
      </c>
      <c r="AA304" s="586">
        <v>0</v>
      </c>
      <c r="AB304" s="586">
        <v>0</v>
      </c>
      <c r="AC304" s="586">
        <v>0</v>
      </c>
      <c r="AD304" s="586">
        <v>0</v>
      </c>
      <c r="AE304" s="586">
        <v>0</v>
      </c>
      <c r="AF304" s="586">
        <v>0</v>
      </c>
      <c r="AG304" s="586">
        <v>0</v>
      </c>
      <c r="AH304" s="586">
        <v>0</v>
      </c>
      <c r="AI304" s="586">
        <v>13383</v>
      </c>
      <c r="AJ304" s="586">
        <v>17684</v>
      </c>
      <c r="AK304" s="586">
        <v>0</v>
      </c>
      <c r="AL304" s="586">
        <v>0</v>
      </c>
      <c r="AM304" s="586">
        <v>0</v>
      </c>
      <c r="AN304" s="586">
        <v>0</v>
      </c>
      <c r="AO304" s="586">
        <v>0</v>
      </c>
      <c r="AP304" s="586">
        <v>0</v>
      </c>
      <c r="AQ304" s="586">
        <v>0</v>
      </c>
      <c r="AR304" s="586">
        <v>47</v>
      </c>
      <c r="AS304" s="586">
        <v>0</v>
      </c>
      <c r="AT304" s="586">
        <v>0</v>
      </c>
      <c r="AU304" s="586">
        <v>1253</v>
      </c>
      <c r="AV304" s="586">
        <v>0</v>
      </c>
      <c r="AW304" s="586">
        <v>0</v>
      </c>
      <c r="AX304" s="586">
        <v>4314</v>
      </c>
      <c r="AY304" s="586">
        <v>0</v>
      </c>
      <c r="AZ304" s="586">
        <v>400</v>
      </c>
      <c r="BA304" s="586">
        <v>0</v>
      </c>
      <c r="BB304" s="586">
        <v>0</v>
      </c>
      <c r="BC304" s="586">
        <v>0</v>
      </c>
      <c r="BD304" s="586">
        <v>425</v>
      </c>
      <c r="BE304" s="586">
        <v>0</v>
      </c>
      <c r="BF304" s="586">
        <v>0</v>
      </c>
      <c r="BG304" s="586">
        <v>0</v>
      </c>
      <c r="BH304" s="586">
        <v>0</v>
      </c>
      <c r="BI304" s="586">
        <v>0</v>
      </c>
      <c r="BJ304" s="586">
        <v>0</v>
      </c>
      <c r="BK304" s="586">
        <v>0</v>
      </c>
      <c r="BL304" s="586">
        <v>0</v>
      </c>
      <c r="BM304" s="586">
        <v>0</v>
      </c>
      <c r="BN304" s="586">
        <v>0</v>
      </c>
      <c r="BO304" s="586">
        <v>0</v>
      </c>
      <c r="BP304" s="586">
        <v>1128</v>
      </c>
      <c r="BQ304" s="586">
        <v>0</v>
      </c>
      <c r="BR304" s="586">
        <v>0</v>
      </c>
      <c r="BS304" s="586">
        <v>406</v>
      </c>
      <c r="BT304" s="586">
        <v>0</v>
      </c>
      <c r="BU304" s="586">
        <v>0</v>
      </c>
      <c r="BV304" s="586">
        <v>0</v>
      </c>
      <c r="BW304" s="586">
        <v>0</v>
      </c>
      <c r="BX304" s="586">
        <v>0</v>
      </c>
      <c r="BY304" s="586">
        <v>0</v>
      </c>
      <c r="BZ304" s="586">
        <v>0</v>
      </c>
      <c r="CA304" s="586">
        <v>0</v>
      </c>
      <c r="CB304" s="586">
        <v>0</v>
      </c>
      <c r="CC304" s="586">
        <v>0</v>
      </c>
      <c r="CD304" s="586">
        <v>0</v>
      </c>
      <c r="CE304" s="586">
        <v>0</v>
      </c>
      <c r="CF304" s="586">
        <v>0</v>
      </c>
      <c r="CG304" s="586">
        <v>0</v>
      </c>
      <c r="CH304" s="586">
        <v>200</v>
      </c>
      <c r="CI304" s="586">
        <v>0</v>
      </c>
      <c r="CJ304" s="586">
        <v>0</v>
      </c>
      <c r="CK304" s="586">
        <v>0</v>
      </c>
      <c r="CL304" s="586">
        <v>0</v>
      </c>
      <c r="CM304" s="586">
        <v>0</v>
      </c>
      <c r="CN304" s="586">
        <v>11229.9</v>
      </c>
      <c r="CO304" s="586">
        <v>0</v>
      </c>
      <c r="CP304" s="586">
        <v>0</v>
      </c>
      <c r="CQ304" s="586">
        <v>0</v>
      </c>
      <c r="CR304" s="586">
        <v>0</v>
      </c>
      <c r="CS304" s="586">
        <v>0</v>
      </c>
      <c r="CT304" s="586">
        <v>0</v>
      </c>
      <c r="CU304" s="586">
        <v>0</v>
      </c>
      <c r="CV304" s="586">
        <v>0</v>
      </c>
      <c r="CW304" s="586">
        <v>0</v>
      </c>
      <c r="CX304" s="586">
        <v>0</v>
      </c>
      <c r="CY304" s="586">
        <v>0</v>
      </c>
      <c r="CZ304" s="586">
        <v>0</v>
      </c>
      <c r="DA304" s="586">
        <v>0</v>
      </c>
      <c r="DB304" s="586">
        <v>0</v>
      </c>
      <c r="DC304" s="586">
        <v>0</v>
      </c>
      <c r="DD304" s="586">
        <v>0</v>
      </c>
      <c r="DE304" s="586">
        <v>0</v>
      </c>
      <c r="DF304" s="586">
        <v>0</v>
      </c>
      <c r="DG304" s="586">
        <v>0</v>
      </c>
      <c r="DH304" s="586">
        <v>0</v>
      </c>
      <c r="DI304" s="586">
        <v>8144</v>
      </c>
      <c r="DJ304" s="586">
        <v>1776</v>
      </c>
      <c r="DK304" s="586">
        <v>648</v>
      </c>
      <c r="DL304" s="586">
        <v>0</v>
      </c>
      <c r="DM304" s="586">
        <v>0</v>
      </c>
      <c r="DN304" s="586">
        <v>0</v>
      </c>
      <c r="DO304" s="586">
        <v>0</v>
      </c>
      <c r="DP304" s="586">
        <v>0</v>
      </c>
      <c r="DQ304" s="586">
        <v>0</v>
      </c>
      <c r="DR304" s="587">
        <v>285178</v>
      </c>
      <c r="DS304" s="587">
        <v>1398</v>
      </c>
      <c r="DT304" s="587">
        <v>33015</v>
      </c>
      <c r="DU304" s="587">
        <v>44792</v>
      </c>
      <c r="DV304" s="587">
        <v>14937</v>
      </c>
      <c r="DW304" s="587">
        <v>117100</v>
      </c>
      <c r="DX304" s="587">
        <v>-10000</v>
      </c>
      <c r="DY304" s="587">
        <v>-274300</v>
      </c>
      <c r="DZ304" s="587"/>
      <c r="EA304" s="587"/>
      <c r="EB304" s="587"/>
      <c r="EC304" s="587"/>
      <c r="ED304" s="587"/>
      <c r="EE304" s="587"/>
      <c r="EF304" s="587"/>
      <c r="EG304" s="587"/>
      <c r="EH304" s="587"/>
      <c r="EI304" s="587"/>
    </row>
    <row r="305" spans="1:139">
      <c r="A305" s="583" t="s">
        <v>2421</v>
      </c>
      <c r="B305" s="586">
        <v>25062.11419</v>
      </c>
      <c r="C305" s="586">
        <v>0</v>
      </c>
      <c r="D305" s="586">
        <v>0</v>
      </c>
      <c r="E305" s="586">
        <v>17972.50908</v>
      </c>
      <c r="F305" s="586">
        <v>0</v>
      </c>
      <c r="G305" s="586">
        <v>0</v>
      </c>
      <c r="H305" s="586">
        <v>25904.711579999999</v>
      </c>
      <c r="I305" s="586">
        <v>0</v>
      </c>
      <c r="J305" s="586">
        <v>0</v>
      </c>
      <c r="K305" s="586">
        <v>587</v>
      </c>
      <c r="L305" s="586">
        <v>0</v>
      </c>
      <c r="M305" s="586">
        <v>0</v>
      </c>
      <c r="N305" s="586">
        <v>141106.18100000001</v>
      </c>
      <c r="O305" s="586">
        <v>0</v>
      </c>
      <c r="P305" s="586">
        <v>0</v>
      </c>
      <c r="Q305" s="586">
        <v>0</v>
      </c>
      <c r="R305" s="586">
        <v>0</v>
      </c>
      <c r="S305" s="586">
        <v>0</v>
      </c>
      <c r="T305" s="586">
        <v>15977.583000000001</v>
      </c>
      <c r="U305" s="586">
        <v>0</v>
      </c>
      <c r="V305" s="586">
        <v>0</v>
      </c>
      <c r="W305" s="586">
        <v>357.09199999999998</v>
      </c>
      <c r="X305" s="586">
        <v>0</v>
      </c>
      <c r="Y305" s="586">
        <v>0</v>
      </c>
      <c r="Z305" s="586">
        <v>0</v>
      </c>
      <c r="AA305" s="586">
        <v>0</v>
      </c>
      <c r="AB305" s="586">
        <v>0</v>
      </c>
      <c r="AC305" s="586">
        <v>0</v>
      </c>
      <c r="AD305" s="586">
        <v>0</v>
      </c>
      <c r="AE305" s="586">
        <v>0</v>
      </c>
      <c r="AF305" s="586">
        <v>0</v>
      </c>
      <c r="AG305" s="586">
        <v>0</v>
      </c>
      <c r="AH305" s="586">
        <v>0</v>
      </c>
      <c r="AI305" s="586">
        <v>24787</v>
      </c>
      <c r="AJ305" s="586">
        <v>0</v>
      </c>
      <c r="AK305" s="586">
        <v>0</v>
      </c>
      <c r="AL305" s="586">
        <v>0</v>
      </c>
      <c r="AM305" s="586">
        <v>0</v>
      </c>
      <c r="AN305" s="586">
        <v>0</v>
      </c>
      <c r="AO305" s="586">
        <v>0</v>
      </c>
      <c r="AP305" s="586">
        <v>0</v>
      </c>
      <c r="AQ305" s="586">
        <v>0</v>
      </c>
      <c r="AR305" s="586">
        <v>1254</v>
      </c>
      <c r="AS305" s="586">
        <v>0</v>
      </c>
      <c r="AT305" s="586">
        <v>0</v>
      </c>
      <c r="AU305" s="586">
        <v>0</v>
      </c>
      <c r="AV305" s="586">
        <v>0</v>
      </c>
      <c r="AW305" s="586">
        <v>0</v>
      </c>
      <c r="AX305" s="586">
        <v>744</v>
      </c>
      <c r="AY305" s="586">
        <v>0</v>
      </c>
      <c r="AZ305" s="586">
        <v>0</v>
      </c>
      <c r="BA305" s="586">
        <v>0</v>
      </c>
      <c r="BB305" s="586">
        <v>0</v>
      </c>
      <c r="BC305" s="586">
        <v>0</v>
      </c>
      <c r="BD305" s="586">
        <v>887.8</v>
      </c>
      <c r="BE305" s="586">
        <v>0</v>
      </c>
      <c r="BF305" s="586">
        <v>0</v>
      </c>
      <c r="BG305" s="586">
        <v>0</v>
      </c>
      <c r="BH305" s="586">
        <v>0</v>
      </c>
      <c r="BI305" s="586">
        <v>0</v>
      </c>
      <c r="BJ305" s="586">
        <v>0</v>
      </c>
      <c r="BK305" s="586">
        <v>0</v>
      </c>
      <c r="BL305" s="586">
        <v>0</v>
      </c>
      <c r="BM305" s="586">
        <v>0</v>
      </c>
      <c r="BN305" s="586">
        <v>0</v>
      </c>
      <c r="BO305" s="586">
        <v>0</v>
      </c>
      <c r="BP305" s="586">
        <v>0</v>
      </c>
      <c r="BQ305" s="586">
        <v>0</v>
      </c>
      <c r="BR305" s="586">
        <v>0</v>
      </c>
      <c r="BS305" s="586">
        <v>0</v>
      </c>
      <c r="BT305" s="586">
        <v>0</v>
      </c>
      <c r="BU305" s="586">
        <v>0</v>
      </c>
      <c r="BV305" s="586">
        <v>0</v>
      </c>
      <c r="BW305" s="586">
        <v>0</v>
      </c>
      <c r="BX305" s="586">
        <v>0</v>
      </c>
      <c r="BY305" s="586">
        <v>0</v>
      </c>
      <c r="BZ305" s="586">
        <v>0</v>
      </c>
      <c r="CA305" s="586">
        <v>0</v>
      </c>
      <c r="CB305" s="586">
        <v>0</v>
      </c>
      <c r="CC305" s="586">
        <v>0</v>
      </c>
      <c r="CD305" s="586">
        <v>0</v>
      </c>
      <c r="CE305" s="586">
        <v>0</v>
      </c>
      <c r="CF305" s="586">
        <v>0</v>
      </c>
      <c r="CG305" s="586">
        <v>0</v>
      </c>
      <c r="CH305" s="586">
        <v>12579.039000000001</v>
      </c>
      <c r="CI305" s="586">
        <v>0</v>
      </c>
      <c r="CJ305" s="586">
        <v>0</v>
      </c>
      <c r="CK305" s="586">
        <v>0</v>
      </c>
      <c r="CL305" s="586">
        <v>0</v>
      </c>
      <c r="CM305" s="586">
        <v>0</v>
      </c>
      <c r="CN305" s="586">
        <v>0</v>
      </c>
      <c r="CO305" s="586">
        <v>0</v>
      </c>
      <c r="CP305" s="586">
        <v>0</v>
      </c>
      <c r="CQ305" s="586">
        <v>0</v>
      </c>
      <c r="CR305" s="586">
        <v>0</v>
      </c>
      <c r="CS305" s="586">
        <v>0</v>
      </c>
      <c r="CT305" s="586">
        <v>0</v>
      </c>
      <c r="CU305" s="586">
        <v>0</v>
      </c>
      <c r="CV305" s="586">
        <v>0</v>
      </c>
      <c r="CW305" s="586">
        <v>0</v>
      </c>
      <c r="CX305" s="586">
        <v>0</v>
      </c>
      <c r="CY305" s="586">
        <v>0</v>
      </c>
      <c r="CZ305" s="586">
        <v>0</v>
      </c>
      <c r="DA305" s="586">
        <v>0</v>
      </c>
      <c r="DB305" s="586">
        <v>0</v>
      </c>
      <c r="DC305" s="586">
        <v>0</v>
      </c>
      <c r="DD305" s="586">
        <v>0</v>
      </c>
      <c r="DE305" s="586">
        <v>0</v>
      </c>
      <c r="DF305" s="586">
        <v>18144.496999999999</v>
      </c>
      <c r="DG305" s="586">
        <v>0</v>
      </c>
      <c r="DH305" s="586">
        <v>0</v>
      </c>
      <c r="DI305" s="586">
        <v>15443.962</v>
      </c>
      <c r="DJ305" s="586">
        <v>10174</v>
      </c>
      <c r="DK305" s="586">
        <v>48739</v>
      </c>
      <c r="DL305" s="586">
        <v>2371</v>
      </c>
      <c r="DM305" s="586">
        <v>0</v>
      </c>
      <c r="DN305" s="586">
        <v>0</v>
      </c>
      <c r="DO305" s="586">
        <v>0</v>
      </c>
      <c r="DP305" s="586">
        <v>0</v>
      </c>
      <c r="DQ305" s="586">
        <v>0</v>
      </c>
      <c r="DR305" s="587">
        <v>153280.01318000001</v>
      </c>
      <c r="DS305" s="587">
        <v>48739</v>
      </c>
      <c r="DT305" s="587">
        <v>651</v>
      </c>
      <c r="DU305" s="587">
        <v>124182.47567</v>
      </c>
      <c r="DV305" s="587">
        <v>90049.672510000004</v>
      </c>
      <c r="DW305" s="587">
        <v>131142.49773999999</v>
      </c>
      <c r="DX305" s="587">
        <v>-7676.7961500000001</v>
      </c>
      <c r="DY305" s="587">
        <v>0</v>
      </c>
      <c r="DZ305" s="587"/>
      <c r="EA305" s="587"/>
      <c r="EB305" s="587"/>
      <c r="EC305" s="587"/>
      <c r="ED305" s="587"/>
      <c r="EE305" s="587"/>
      <c r="EF305" s="587"/>
      <c r="EG305" s="587"/>
      <c r="EH305" s="587"/>
      <c r="EI305" s="587"/>
    </row>
    <row r="306" spans="1:139">
      <c r="A306" s="583" t="s">
        <v>2475</v>
      </c>
      <c r="B306" s="586">
        <v>25479</v>
      </c>
      <c r="C306" s="586">
        <v>916</v>
      </c>
      <c r="D306" s="586">
        <v>0</v>
      </c>
      <c r="E306" s="586">
        <v>13966</v>
      </c>
      <c r="F306" s="586">
        <v>508</v>
      </c>
      <c r="G306" s="586">
        <v>0</v>
      </c>
      <c r="H306" s="586">
        <v>15642</v>
      </c>
      <c r="I306" s="586">
        <v>0</v>
      </c>
      <c r="J306" s="586">
        <v>0</v>
      </c>
      <c r="K306" s="586">
        <v>500</v>
      </c>
      <c r="L306" s="586">
        <v>0</v>
      </c>
      <c r="M306" s="586">
        <v>0</v>
      </c>
      <c r="N306" s="586">
        <v>138403</v>
      </c>
      <c r="O306" s="586">
        <v>0</v>
      </c>
      <c r="P306" s="586">
        <v>0</v>
      </c>
      <c r="Q306" s="586">
        <v>0</v>
      </c>
      <c r="R306" s="586">
        <v>0</v>
      </c>
      <c r="S306" s="586">
        <v>0</v>
      </c>
      <c r="T306" s="586">
        <v>2392</v>
      </c>
      <c r="U306" s="586">
        <v>0</v>
      </c>
      <c r="V306" s="586">
        <v>0</v>
      </c>
      <c r="W306" s="586">
        <v>292</v>
      </c>
      <c r="X306" s="586">
        <v>0</v>
      </c>
      <c r="Y306" s="586">
        <v>292</v>
      </c>
      <c r="Z306" s="586">
        <v>0</v>
      </c>
      <c r="AA306" s="586">
        <v>0</v>
      </c>
      <c r="AB306" s="586">
        <v>0</v>
      </c>
      <c r="AC306" s="586">
        <v>0</v>
      </c>
      <c r="AD306" s="586">
        <v>0</v>
      </c>
      <c r="AE306" s="586">
        <v>0</v>
      </c>
      <c r="AF306" s="586">
        <v>0</v>
      </c>
      <c r="AG306" s="586">
        <v>0</v>
      </c>
      <c r="AH306" s="586">
        <v>0</v>
      </c>
      <c r="AI306" s="586">
        <v>7878</v>
      </c>
      <c r="AJ306" s="586">
        <v>250</v>
      </c>
      <c r="AK306" s="586">
        <v>6</v>
      </c>
      <c r="AL306" s="586">
        <v>0</v>
      </c>
      <c r="AM306" s="586">
        <v>0</v>
      </c>
      <c r="AN306" s="586">
        <v>0</v>
      </c>
      <c r="AO306" s="586">
        <v>0</v>
      </c>
      <c r="AP306" s="586">
        <v>0</v>
      </c>
      <c r="AQ306" s="586">
        <v>0</v>
      </c>
      <c r="AR306" s="586">
        <v>100</v>
      </c>
      <c r="AS306" s="586">
        <v>80</v>
      </c>
      <c r="AT306" s="586">
        <v>28</v>
      </c>
      <c r="AU306" s="586">
        <v>0</v>
      </c>
      <c r="AV306" s="586">
        <v>38</v>
      </c>
      <c r="AW306" s="586">
        <v>0</v>
      </c>
      <c r="AX306" s="586">
        <v>126</v>
      </c>
      <c r="AY306" s="586">
        <v>0</v>
      </c>
      <c r="AZ306" s="586">
        <v>0</v>
      </c>
      <c r="BA306" s="586">
        <v>0</v>
      </c>
      <c r="BB306" s="586">
        <v>0</v>
      </c>
      <c r="BC306" s="586">
        <v>0</v>
      </c>
      <c r="BD306" s="586">
        <v>0</v>
      </c>
      <c r="BE306" s="586">
        <v>0</v>
      </c>
      <c r="BF306" s="586">
        <v>0</v>
      </c>
      <c r="BG306" s="586">
        <v>0</v>
      </c>
      <c r="BH306" s="586">
        <v>0</v>
      </c>
      <c r="BI306" s="586">
        <v>0</v>
      </c>
      <c r="BJ306" s="586">
        <v>0</v>
      </c>
      <c r="BK306" s="586">
        <v>0</v>
      </c>
      <c r="BL306" s="586">
        <v>0</v>
      </c>
      <c r="BM306" s="586">
        <v>0</v>
      </c>
      <c r="BN306" s="586">
        <v>0</v>
      </c>
      <c r="BO306" s="586">
        <v>0</v>
      </c>
      <c r="BP306" s="586">
        <v>1047</v>
      </c>
      <c r="BQ306" s="586">
        <v>0</v>
      </c>
      <c r="BR306" s="586">
        <v>447</v>
      </c>
      <c r="BS306" s="586">
        <v>0</v>
      </c>
      <c r="BT306" s="586">
        <v>0</v>
      </c>
      <c r="BU306" s="586">
        <v>0</v>
      </c>
      <c r="BV306" s="586">
        <v>0</v>
      </c>
      <c r="BW306" s="586">
        <v>2800</v>
      </c>
      <c r="BX306" s="586">
        <v>0</v>
      </c>
      <c r="BY306" s="586">
        <v>0</v>
      </c>
      <c r="BZ306" s="586">
        <v>0</v>
      </c>
      <c r="CA306" s="586">
        <v>0</v>
      </c>
      <c r="CB306" s="586">
        <v>0</v>
      </c>
      <c r="CC306" s="586">
        <v>0</v>
      </c>
      <c r="CD306" s="586">
        <v>0</v>
      </c>
      <c r="CE306" s="586">
        <v>0</v>
      </c>
      <c r="CF306" s="586">
        <v>0</v>
      </c>
      <c r="CG306" s="586">
        <v>0</v>
      </c>
      <c r="CH306" s="586">
        <v>5100</v>
      </c>
      <c r="CI306" s="586">
        <v>0</v>
      </c>
      <c r="CJ306" s="586">
        <v>0</v>
      </c>
      <c r="CK306" s="586">
        <v>0</v>
      </c>
      <c r="CL306" s="586">
        <v>0</v>
      </c>
      <c r="CM306" s="586">
        <v>0</v>
      </c>
      <c r="CN306" s="586">
        <v>0</v>
      </c>
      <c r="CO306" s="586">
        <v>0</v>
      </c>
      <c r="CP306" s="586">
        <v>0</v>
      </c>
      <c r="CQ306" s="586">
        <v>50</v>
      </c>
      <c r="CR306" s="586">
        <v>0</v>
      </c>
      <c r="CS306" s="586">
        <v>0</v>
      </c>
      <c r="CT306" s="586">
        <v>525</v>
      </c>
      <c r="CU306" s="586">
        <v>84</v>
      </c>
      <c r="CV306" s="586">
        <v>0</v>
      </c>
      <c r="CW306" s="586">
        <v>0</v>
      </c>
      <c r="CX306" s="586">
        <v>0</v>
      </c>
      <c r="CY306" s="586">
        <v>0</v>
      </c>
      <c r="CZ306" s="586">
        <v>0</v>
      </c>
      <c r="DA306" s="586">
        <v>0</v>
      </c>
      <c r="DB306" s="586">
        <v>0</v>
      </c>
      <c r="DC306" s="586">
        <v>0</v>
      </c>
      <c r="DD306" s="586">
        <v>0</v>
      </c>
      <c r="DE306" s="586">
        <v>0</v>
      </c>
      <c r="DF306" s="586">
        <v>0</v>
      </c>
      <c r="DG306" s="586">
        <v>0</v>
      </c>
      <c r="DH306" s="586">
        <v>0</v>
      </c>
      <c r="DI306" s="586">
        <v>18331</v>
      </c>
      <c r="DJ306" s="586">
        <v>7895</v>
      </c>
      <c r="DK306" s="586">
        <v>24761</v>
      </c>
      <c r="DL306" s="586">
        <v>76</v>
      </c>
      <c r="DM306" s="586">
        <v>0</v>
      </c>
      <c r="DN306" s="586">
        <v>0</v>
      </c>
      <c r="DO306" s="586">
        <v>0</v>
      </c>
      <c r="DP306" s="586">
        <v>0</v>
      </c>
      <c r="DQ306" s="586">
        <v>0</v>
      </c>
      <c r="DR306" s="587">
        <v>160900</v>
      </c>
      <c r="DS306" s="587">
        <v>22941</v>
      </c>
      <c r="DT306" s="587">
        <v>13469</v>
      </c>
      <c r="DU306" s="587">
        <v>45168</v>
      </c>
      <c r="DV306" s="587">
        <v>-14932</v>
      </c>
      <c r="DW306" s="587">
        <v>-32224.5</v>
      </c>
      <c r="DX306" s="587">
        <v>-10200</v>
      </c>
      <c r="DY306" s="587">
        <v>-198823</v>
      </c>
      <c r="DZ306" s="587"/>
      <c r="EA306" s="587"/>
      <c r="EB306" s="587"/>
      <c r="EC306" s="587"/>
      <c r="ED306" s="587"/>
      <c r="EE306" s="587"/>
      <c r="EF306" s="587"/>
      <c r="EG306" s="587"/>
      <c r="EH306" s="587"/>
      <c r="EI306" s="587"/>
    </row>
    <row r="307" spans="1:139">
      <c r="A307" s="583" t="s">
        <v>2505</v>
      </c>
      <c r="B307" s="586">
        <v>48507</v>
      </c>
      <c r="C307" s="586">
        <v>0</v>
      </c>
      <c r="D307" s="586">
        <v>0</v>
      </c>
      <c r="E307" s="586">
        <v>33281</v>
      </c>
      <c r="F307" s="586">
        <v>0</v>
      </c>
      <c r="G307" s="586">
        <v>2450</v>
      </c>
      <c r="H307" s="586">
        <v>13728</v>
      </c>
      <c r="I307" s="586">
        <v>0</v>
      </c>
      <c r="J307" s="586">
        <v>100</v>
      </c>
      <c r="K307" s="586">
        <v>720</v>
      </c>
      <c r="L307" s="586">
        <v>0</v>
      </c>
      <c r="M307" s="586">
        <v>0</v>
      </c>
      <c r="N307" s="586">
        <v>97705</v>
      </c>
      <c r="O307" s="586">
        <v>0</v>
      </c>
      <c r="P307" s="586">
        <v>1</v>
      </c>
      <c r="Q307" s="586">
        <v>0</v>
      </c>
      <c r="R307" s="586">
        <v>0</v>
      </c>
      <c r="S307" s="586">
        <v>0</v>
      </c>
      <c r="T307" s="586">
        <v>26644</v>
      </c>
      <c r="U307" s="586">
        <v>0</v>
      </c>
      <c r="V307" s="586">
        <v>0</v>
      </c>
      <c r="W307" s="586">
        <v>400</v>
      </c>
      <c r="X307" s="586">
        <v>0</v>
      </c>
      <c r="Y307" s="586">
        <v>0</v>
      </c>
      <c r="Z307" s="586">
        <v>0</v>
      </c>
      <c r="AA307" s="586">
        <v>0</v>
      </c>
      <c r="AB307" s="586">
        <v>0</v>
      </c>
      <c r="AC307" s="586">
        <v>0</v>
      </c>
      <c r="AD307" s="586">
        <v>0</v>
      </c>
      <c r="AE307" s="586">
        <v>0</v>
      </c>
      <c r="AF307" s="586">
        <v>0</v>
      </c>
      <c r="AG307" s="586">
        <v>0</v>
      </c>
      <c r="AH307" s="586">
        <v>0</v>
      </c>
      <c r="AI307" s="586">
        <v>21324</v>
      </c>
      <c r="AJ307" s="586">
        <v>0</v>
      </c>
      <c r="AK307" s="586">
        <v>350</v>
      </c>
      <c r="AL307" s="586">
        <v>0</v>
      </c>
      <c r="AM307" s="586">
        <v>0</v>
      </c>
      <c r="AN307" s="586">
        <v>0</v>
      </c>
      <c r="AO307" s="586">
        <v>0</v>
      </c>
      <c r="AP307" s="586">
        <v>0</v>
      </c>
      <c r="AQ307" s="586">
        <v>0</v>
      </c>
      <c r="AR307" s="586">
        <v>0</v>
      </c>
      <c r="AS307" s="586">
        <v>0</v>
      </c>
      <c r="AT307" s="586">
        <v>0</v>
      </c>
      <c r="AU307" s="586">
        <v>0</v>
      </c>
      <c r="AV307" s="586">
        <v>0</v>
      </c>
      <c r="AW307" s="586">
        <v>0</v>
      </c>
      <c r="AX307" s="586">
        <v>134</v>
      </c>
      <c r="AY307" s="586">
        <v>0</v>
      </c>
      <c r="AZ307" s="586">
        <v>0</v>
      </c>
      <c r="BA307" s="586">
        <v>0</v>
      </c>
      <c r="BB307" s="586">
        <v>0</v>
      </c>
      <c r="BC307" s="586">
        <v>0</v>
      </c>
      <c r="BD307" s="586">
        <v>0</v>
      </c>
      <c r="BE307" s="586">
        <v>0</v>
      </c>
      <c r="BF307" s="586">
        <v>0</v>
      </c>
      <c r="BG307" s="586">
        <v>0</v>
      </c>
      <c r="BH307" s="586">
        <v>0</v>
      </c>
      <c r="BI307" s="586">
        <v>0</v>
      </c>
      <c r="BJ307" s="586">
        <v>0</v>
      </c>
      <c r="BK307" s="586">
        <v>0</v>
      </c>
      <c r="BL307" s="586">
        <v>0</v>
      </c>
      <c r="BM307" s="586">
        <v>0</v>
      </c>
      <c r="BN307" s="586">
        <v>0</v>
      </c>
      <c r="BO307" s="586">
        <v>0</v>
      </c>
      <c r="BP307" s="586">
        <v>0</v>
      </c>
      <c r="BQ307" s="586">
        <v>0</v>
      </c>
      <c r="BR307" s="586">
        <v>0</v>
      </c>
      <c r="BS307" s="586">
        <v>0</v>
      </c>
      <c r="BT307" s="586">
        <v>0</v>
      </c>
      <c r="BU307" s="586">
        <v>28.5</v>
      </c>
      <c r="BV307" s="586">
        <v>0</v>
      </c>
      <c r="BW307" s="586">
        <v>0</v>
      </c>
      <c r="BX307" s="586">
        <v>0</v>
      </c>
      <c r="BY307" s="586">
        <v>0</v>
      </c>
      <c r="BZ307" s="586">
        <v>0</v>
      </c>
      <c r="CA307" s="586">
        <v>0</v>
      </c>
      <c r="CB307" s="586">
        <v>0</v>
      </c>
      <c r="CC307" s="586">
        <v>0</v>
      </c>
      <c r="CD307" s="586">
        <v>0</v>
      </c>
      <c r="CE307" s="586">
        <v>0</v>
      </c>
      <c r="CF307" s="586">
        <v>0</v>
      </c>
      <c r="CG307" s="586">
        <v>0</v>
      </c>
      <c r="CH307" s="586">
        <v>0</v>
      </c>
      <c r="CI307" s="586">
        <v>0</v>
      </c>
      <c r="CJ307" s="586">
        <v>0</v>
      </c>
      <c r="CK307" s="586">
        <v>0</v>
      </c>
      <c r="CL307" s="586">
        <v>0</v>
      </c>
      <c r="CM307" s="586">
        <v>0</v>
      </c>
      <c r="CN307" s="586">
        <v>0</v>
      </c>
      <c r="CO307" s="586">
        <v>0</v>
      </c>
      <c r="CP307" s="586">
        <v>0</v>
      </c>
      <c r="CQ307" s="586">
        <v>0</v>
      </c>
      <c r="CR307" s="586">
        <v>0</v>
      </c>
      <c r="CS307" s="586">
        <v>0</v>
      </c>
      <c r="CT307" s="586">
        <v>0</v>
      </c>
      <c r="CU307" s="586">
        <v>0</v>
      </c>
      <c r="CV307" s="586">
        <v>0</v>
      </c>
      <c r="CW307" s="586">
        <v>0</v>
      </c>
      <c r="CX307" s="586">
        <v>0</v>
      </c>
      <c r="CY307" s="586">
        <v>0</v>
      </c>
      <c r="CZ307" s="586">
        <v>0</v>
      </c>
      <c r="DA307" s="586">
        <v>0</v>
      </c>
      <c r="DB307" s="586">
        <v>0</v>
      </c>
      <c r="DC307" s="586">
        <v>0</v>
      </c>
      <c r="DD307" s="586">
        <v>0</v>
      </c>
      <c r="DE307" s="586">
        <v>0</v>
      </c>
      <c r="DF307" s="586">
        <v>0</v>
      </c>
      <c r="DG307" s="586">
        <v>0</v>
      </c>
      <c r="DH307" s="586">
        <v>0</v>
      </c>
      <c r="DI307" s="586">
        <v>57192</v>
      </c>
      <c r="DJ307" s="586">
        <v>0</v>
      </c>
      <c r="DK307" s="586">
        <v>0</v>
      </c>
      <c r="DL307" s="586">
        <v>0</v>
      </c>
      <c r="DM307" s="586">
        <v>0</v>
      </c>
      <c r="DN307" s="586">
        <v>0</v>
      </c>
      <c r="DO307" s="586">
        <v>0</v>
      </c>
      <c r="DP307" s="586">
        <v>0</v>
      </c>
      <c r="DQ307" s="586">
        <v>0</v>
      </c>
      <c r="DR307" s="587">
        <v>211710</v>
      </c>
      <c r="DS307" s="587">
        <v>0</v>
      </c>
      <c r="DT307" s="587">
        <v>0</v>
      </c>
      <c r="DU307" s="587">
        <v>87925</v>
      </c>
      <c r="DV307" s="587">
        <v>44697.613420000001</v>
      </c>
      <c r="DW307" s="587">
        <v>51500</v>
      </c>
      <c r="DX307" s="587">
        <v>-8535</v>
      </c>
      <c r="DY307" s="587">
        <v>0</v>
      </c>
      <c r="DZ307" s="587"/>
      <c r="EA307" s="587"/>
      <c r="EB307" s="587"/>
      <c r="EC307" s="587"/>
      <c r="ED307" s="587"/>
      <c r="EE307" s="587"/>
      <c r="EF307" s="587"/>
      <c r="EG307" s="587"/>
      <c r="EH307" s="587"/>
      <c r="EI307" s="587"/>
    </row>
    <row r="308" spans="1:139">
      <c r="A308" s="583" t="s">
        <v>2528</v>
      </c>
      <c r="B308" s="586">
        <v>15032</v>
      </c>
      <c r="C308" s="586">
        <v>0</v>
      </c>
      <c r="D308" s="586">
        <v>250</v>
      </c>
      <c r="E308" s="586">
        <v>23274</v>
      </c>
      <c r="F308" s="586">
        <v>0</v>
      </c>
      <c r="G308" s="586">
        <v>0</v>
      </c>
      <c r="H308" s="586">
        <v>2046</v>
      </c>
      <c r="I308" s="586">
        <v>0</v>
      </c>
      <c r="J308" s="586">
        <v>0</v>
      </c>
      <c r="K308" s="586">
        <v>515</v>
      </c>
      <c r="L308" s="586">
        <v>0</v>
      </c>
      <c r="M308" s="586">
        <v>0</v>
      </c>
      <c r="N308" s="586">
        <v>74099</v>
      </c>
      <c r="O308" s="586">
        <v>0</v>
      </c>
      <c r="P308" s="586">
        <v>1500</v>
      </c>
      <c r="Q308" s="586">
        <v>0</v>
      </c>
      <c r="R308" s="586">
        <v>0</v>
      </c>
      <c r="S308" s="586">
        <v>0</v>
      </c>
      <c r="T308" s="586">
        <v>11912</v>
      </c>
      <c r="U308" s="586">
        <v>0</v>
      </c>
      <c r="V308" s="586">
        <v>0</v>
      </c>
      <c r="W308" s="586">
        <v>0</v>
      </c>
      <c r="X308" s="586">
        <v>0</v>
      </c>
      <c r="Y308" s="586">
        <v>0</v>
      </c>
      <c r="Z308" s="586">
        <v>0</v>
      </c>
      <c r="AA308" s="586">
        <v>0</v>
      </c>
      <c r="AB308" s="586">
        <v>0</v>
      </c>
      <c r="AC308" s="586">
        <v>0</v>
      </c>
      <c r="AD308" s="586">
        <v>0</v>
      </c>
      <c r="AE308" s="586">
        <v>0</v>
      </c>
      <c r="AF308" s="586">
        <v>0</v>
      </c>
      <c r="AG308" s="586">
        <v>0</v>
      </c>
      <c r="AH308" s="586">
        <v>0</v>
      </c>
      <c r="AI308" s="586">
        <v>1000</v>
      </c>
      <c r="AJ308" s="586">
        <v>5518</v>
      </c>
      <c r="AK308" s="586">
        <v>0</v>
      </c>
      <c r="AL308" s="586">
        <v>0</v>
      </c>
      <c r="AM308" s="586">
        <v>0</v>
      </c>
      <c r="AN308" s="586">
        <v>0</v>
      </c>
      <c r="AO308" s="586">
        <v>200</v>
      </c>
      <c r="AP308" s="586">
        <v>0</v>
      </c>
      <c r="AQ308" s="586">
        <v>0</v>
      </c>
      <c r="AR308" s="586">
        <v>0</v>
      </c>
      <c r="AS308" s="586">
        <v>0</v>
      </c>
      <c r="AT308" s="586">
        <v>0</v>
      </c>
      <c r="AU308" s="586">
        <v>50</v>
      </c>
      <c r="AV308" s="586">
        <v>0</v>
      </c>
      <c r="AW308" s="586">
        <v>0</v>
      </c>
      <c r="AX308" s="586">
        <v>0</v>
      </c>
      <c r="AY308" s="586">
        <v>0</v>
      </c>
      <c r="AZ308" s="586">
        <v>0</v>
      </c>
      <c r="BA308" s="586">
        <v>0</v>
      </c>
      <c r="BB308" s="586">
        <v>0</v>
      </c>
      <c r="BC308" s="586">
        <v>0</v>
      </c>
      <c r="BD308" s="586">
        <v>0</v>
      </c>
      <c r="BE308" s="586">
        <v>0</v>
      </c>
      <c r="BF308" s="586">
        <v>0</v>
      </c>
      <c r="BG308" s="586">
        <v>0</v>
      </c>
      <c r="BH308" s="586">
        <v>0</v>
      </c>
      <c r="BI308" s="586">
        <v>0</v>
      </c>
      <c r="BJ308" s="586">
        <v>0</v>
      </c>
      <c r="BK308" s="586">
        <v>0</v>
      </c>
      <c r="BL308" s="586">
        <v>0</v>
      </c>
      <c r="BM308" s="586">
        <v>0</v>
      </c>
      <c r="BN308" s="586">
        <v>0</v>
      </c>
      <c r="BO308" s="586">
        <v>0</v>
      </c>
      <c r="BP308" s="586">
        <v>1395</v>
      </c>
      <c r="BQ308" s="586">
        <v>0</v>
      </c>
      <c r="BR308" s="586">
        <v>0</v>
      </c>
      <c r="BS308" s="586">
        <v>450</v>
      </c>
      <c r="BT308" s="586">
        <v>0</v>
      </c>
      <c r="BU308" s="586">
        <v>4250</v>
      </c>
      <c r="BV308" s="586">
        <v>0</v>
      </c>
      <c r="BW308" s="586">
        <v>0</v>
      </c>
      <c r="BX308" s="586">
        <v>0</v>
      </c>
      <c r="BY308" s="586">
        <v>0</v>
      </c>
      <c r="BZ308" s="586">
        <v>0</v>
      </c>
      <c r="CA308" s="586">
        <v>0</v>
      </c>
      <c r="CB308" s="586">
        <v>0</v>
      </c>
      <c r="CC308" s="586">
        <v>0</v>
      </c>
      <c r="CD308" s="586">
        <v>0</v>
      </c>
      <c r="CE308" s="586">
        <v>0</v>
      </c>
      <c r="CF308" s="586">
        <v>0</v>
      </c>
      <c r="CG308" s="586">
        <v>0</v>
      </c>
      <c r="CH308" s="586">
        <v>236</v>
      </c>
      <c r="CI308" s="586">
        <v>0</v>
      </c>
      <c r="CJ308" s="586">
        <v>0</v>
      </c>
      <c r="CK308" s="586">
        <v>0</v>
      </c>
      <c r="CL308" s="586">
        <v>0</v>
      </c>
      <c r="CM308" s="586">
        <v>0</v>
      </c>
      <c r="CN308" s="586">
        <v>1038</v>
      </c>
      <c r="CO308" s="586">
        <v>0</v>
      </c>
      <c r="CP308" s="586">
        <v>0</v>
      </c>
      <c r="CQ308" s="586">
        <v>0</v>
      </c>
      <c r="CR308" s="586">
        <v>0</v>
      </c>
      <c r="CS308" s="586">
        <v>0</v>
      </c>
      <c r="CT308" s="586">
        <v>137</v>
      </c>
      <c r="CU308" s="586">
        <v>0</v>
      </c>
      <c r="CV308" s="586">
        <v>0</v>
      </c>
      <c r="CW308" s="586">
        <v>14093</v>
      </c>
      <c r="CX308" s="586">
        <v>0</v>
      </c>
      <c r="CY308" s="586">
        <v>0</v>
      </c>
      <c r="CZ308" s="586">
        <v>100</v>
      </c>
      <c r="DA308" s="586">
        <v>0</v>
      </c>
      <c r="DB308" s="586">
        <v>0</v>
      </c>
      <c r="DC308" s="586">
        <v>0</v>
      </c>
      <c r="DD308" s="586">
        <v>0</v>
      </c>
      <c r="DE308" s="586">
        <v>0</v>
      </c>
      <c r="DF308" s="586">
        <v>0</v>
      </c>
      <c r="DG308" s="586">
        <v>0</v>
      </c>
      <c r="DH308" s="586">
        <v>0</v>
      </c>
      <c r="DI308" s="586">
        <v>2157</v>
      </c>
      <c r="DJ308" s="586">
        <v>0</v>
      </c>
      <c r="DK308" s="586">
        <v>0</v>
      </c>
      <c r="DL308" s="586">
        <v>550</v>
      </c>
      <c r="DM308" s="586">
        <v>0</v>
      </c>
      <c r="DN308" s="586">
        <v>7500</v>
      </c>
      <c r="DO308" s="586">
        <v>0</v>
      </c>
      <c r="DP308" s="586">
        <v>0</v>
      </c>
      <c r="DQ308" s="586">
        <v>0</v>
      </c>
      <c r="DR308" s="587">
        <v>94975</v>
      </c>
      <c r="DS308" s="587">
        <v>13500</v>
      </c>
      <c r="DT308" s="587">
        <v>45327</v>
      </c>
      <c r="DU308" s="587">
        <v>0</v>
      </c>
      <c r="DV308" s="587">
        <v>-4217</v>
      </c>
      <c r="DW308" s="587">
        <v>-500</v>
      </c>
      <c r="DX308" s="587">
        <v>-86</v>
      </c>
      <c r="DY308" s="587">
        <v>-80000</v>
      </c>
      <c r="DZ308" s="587"/>
      <c r="EA308" s="587"/>
      <c r="EB308" s="587"/>
      <c r="EC308" s="587"/>
      <c r="ED308" s="587"/>
      <c r="EE308" s="587"/>
      <c r="EF308" s="587"/>
      <c r="EG308" s="587"/>
      <c r="EH308" s="587"/>
      <c r="EI308" s="587"/>
    </row>
    <row r="309" spans="1:139">
      <c r="A309" s="583" t="s">
        <v>2549</v>
      </c>
      <c r="B309" s="586">
        <v>17750</v>
      </c>
      <c r="C309" s="586">
        <v>0</v>
      </c>
      <c r="D309" s="586">
        <v>0</v>
      </c>
      <c r="E309" s="586">
        <v>15756</v>
      </c>
      <c r="F309" s="586">
        <v>0</v>
      </c>
      <c r="G309" s="586">
        <v>0</v>
      </c>
      <c r="H309" s="586">
        <v>10619</v>
      </c>
      <c r="I309" s="586">
        <v>0</v>
      </c>
      <c r="J309" s="586">
        <v>0</v>
      </c>
      <c r="K309" s="586">
        <v>41154</v>
      </c>
      <c r="L309" s="586">
        <v>0</v>
      </c>
      <c r="M309" s="586">
        <v>0</v>
      </c>
      <c r="N309" s="586">
        <v>109649</v>
      </c>
      <c r="O309" s="586">
        <v>0</v>
      </c>
      <c r="P309" s="586">
        <v>0</v>
      </c>
      <c r="Q309" s="586">
        <v>0</v>
      </c>
      <c r="R309" s="586">
        <v>0</v>
      </c>
      <c r="S309" s="586">
        <v>0</v>
      </c>
      <c r="T309" s="586">
        <v>5760</v>
      </c>
      <c r="U309" s="586">
        <v>0</v>
      </c>
      <c r="V309" s="586">
        <v>0</v>
      </c>
      <c r="W309" s="586">
        <v>0</v>
      </c>
      <c r="X309" s="586">
        <v>0</v>
      </c>
      <c r="Y309" s="586">
        <v>0</v>
      </c>
      <c r="Z309" s="586">
        <v>0</v>
      </c>
      <c r="AA309" s="586">
        <v>0</v>
      </c>
      <c r="AB309" s="586">
        <v>0</v>
      </c>
      <c r="AC309" s="586">
        <v>0</v>
      </c>
      <c r="AD309" s="586">
        <v>0</v>
      </c>
      <c r="AE309" s="586">
        <v>0</v>
      </c>
      <c r="AF309" s="586">
        <v>0</v>
      </c>
      <c r="AG309" s="586">
        <v>0</v>
      </c>
      <c r="AH309" s="586">
        <v>0</v>
      </c>
      <c r="AI309" s="586">
        <v>1460</v>
      </c>
      <c r="AJ309" s="586">
        <v>0</v>
      </c>
      <c r="AK309" s="586">
        <v>0</v>
      </c>
      <c r="AL309" s="586">
        <v>0</v>
      </c>
      <c r="AM309" s="586">
        <v>0</v>
      </c>
      <c r="AN309" s="586">
        <v>0</v>
      </c>
      <c r="AO309" s="586">
        <v>0</v>
      </c>
      <c r="AP309" s="586">
        <v>0</v>
      </c>
      <c r="AQ309" s="586">
        <v>0</v>
      </c>
      <c r="AR309" s="586">
        <v>1500</v>
      </c>
      <c r="AS309" s="586">
        <v>0</v>
      </c>
      <c r="AT309" s="586">
        <v>0</v>
      </c>
      <c r="AU309" s="586">
        <v>0</v>
      </c>
      <c r="AV309" s="586">
        <v>0</v>
      </c>
      <c r="AW309" s="586">
        <v>0</v>
      </c>
      <c r="AX309" s="586">
        <v>0</v>
      </c>
      <c r="AY309" s="586">
        <v>0</v>
      </c>
      <c r="AZ309" s="586">
        <v>0</v>
      </c>
      <c r="BA309" s="586">
        <v>0</v>
      </c>
      <c r="BB309" s="586">
        <v>0</v>
      </c>
      <c r="BC309" s="586">
        <v>0</v>
      </c>
      <c r="BD309" s="586">
        <v>0</v>
      </c>
      <c r="BE309" s="586">
        <v>0</v>
      </c>
      <c r="BF309" s="586">
        <v>0</v>
      </c>
      <c r="BG309" s="586">
        <v>0</v>
      </c>
      <c r="BH309" s="586">
        <v>0</v>
      </c>
      <c r="BI309" s="586">
        <v>0</v>
      </c>
      <c r="BJ309" s="586">
        <v>0</v>
      </c>
      <c r="BK309" s="586">
        <v>0</v>
      </c>
      <c r="BL309" s="586">
        <v>0</v>
      </c>
      <c r="BM309" s="586">
        <v>0</v>
      </c>
      <c r="BN309" s="586">
        <v>0</v>
      </c>
      <c r="BO309" s="586">
        <v>0</v>
      </c>
      <c r="BP309" s="586">
        <v>8037</v>
      </c>
      <c r="BQ309" s="586">
        <v>0</v>
      </c>
      <c r="BR309" s="586">
        <v>0</v>
      </c>
      <c r="BS309" s="586">
        <v>0</v>
      </c>
      <c r="BT309" s="586">
        <v>0</v>
      </c>
      <c r="BU309" s="586">
        <v>0</v>
      </c>
      <c r="BV309" s="586">
        <v>0</v>
      </c>
      <c r="BW309" s="586">
        <v>0</v>
      </c>
      <c r="BX309" s="586">
        <v>0</v>
      </c>
      <c r="BY309" s="586">
        <v>0</v>
      </c>
      <c r="BZ309" s="586">
        <v>0</v>
      </c>
      <c r="CA309" s="586">
        <v>0</v>
      </c>
      <c r="CB309" s="586">
        <v>0</v>
      </c>
      <c r="CC309" s="586">
        <v>0</v>
      </c>
      <c r="CD309" s="586">
        <v>0</v>
      </c>
      <c r="CE309" s="586">
        <v>0</v>
      </c>
      <c r="CF309" s="586">
        <v>0</v>
      </c>
      <c r="CG309" s="586">
        <v>0</v>
      </c>
      <c r="CH309" s="586">
        <v>6454</v>
      </c>
      <c r="CI309" s="586">
        <v>0</v>
      </c>
      <c r="CJ309" s="586">
        <v>0</v>
      </c>
      <c r="CK309" s="586">
        <v>0</v>
      </c>
      <c r="CL309" s="586">
        <v>0</v>
      </c>
      <c r="CM309" s="586">
        <v>0</v>
      </c>
      <c r="CN309" s="586">
        <v>2498</v>
      </c>
      <c r="CO309" s="586">
        <v>0</v>
      </c>
      <c r="CP309" s="586">
        <v>0</v>
      </c>
      <c r="CQ309" s="586">
        <v>0</v>
      </c>
      <c r="CR309" s="586">
        <v>0</v>
      </c>
      <c r="CS309" s="586">
        <v>0</v>
      </c>
      <c r="CT309" s="586">
        <v>0</v>
      </c>
      <c r="CU309" s="586">
        <v>0</v>
      </c>
      <c r="CV309" s="586">
        <v>0</v>
      </c>
      <c r="CW309" s="586">
        <v>1744</v>
      </c>
      <c r="CX309" s="586">
        <v>0</v>
      </c>
      <c r="CY309" s="586">
        <v>0</v>
      </c>
      <c r="CZ309" s="586">
        <v>4300</v>
      </c>
      <c r="DA309" s="586">
        <v>0</v>
      </c>
      <c r="DB309" s="586">
        <v>0</v>
      </c>
      <c r="DC309" s="586">
        <v>0</v>
      </c>
      <c r="DD309" s="586">
        <v>0</v>
      </c>
      <c r="DE309" s="586">
        <v>0</v>
      </c>
      <c r="DF309" s="586">
        <v>4128</v>
      </c>
      <c r="DG309" s="586">
        <v>0</v>
      </c>
      <c r="DH309" s="586">
        <v>0</v>
      </c>
      <c r="DI309" s="586">
        <v>5676</v>
      </c>
      <c r="DJ309" s="586">
        <v>0</v>
      </c>
      <c r="DK309" s="586">
        <v>0</v>
      </c>
      <c r="DL309" s="586">
        <v>0</v>
      </c>
      <c r="DM309" s="586">
        <v>0</v>
      </c>
      <c r="DN309" s="586">
        <v>0</v>
      </c>
      <c r="DO309" s="586">
        <v>0</v>
      </c>
      <c r="DP309" s="586">
        <v>0</v>
      </c>
      <c r="DQ309" s="586">
        <v>0</v>
      </c>
      <c r="DR309" s="587">
        <v>148456</v>
      </c>
      <c r="DS309" s="587">
        <v>5000</v>
      </c>
      <c r="DT309" s="587">
        <v>13475</v>
      </c>
      <c r="DU309" s="587">
        <v>69554</v>
      </c>
      <c r="DV309" s="587">
        <v>57291</v>
      </c>
      <c r="DW309" s="587">
        <v>58665</v>
      </c>
      <c r="DX309" s="587">
        <v>-1448</v>
      </c>
      <c r="DY309" s="587">
        <v>-67000</v>
      </c>
      <c r="DZ309" s="587"/>
      <c r="EA309" s="587"/>
      <c r="EB309" s="587"/>
      <c r="EC309" s="587"/>
      <c r="ED309" s="587"/>
      <c r="EE309" s="587"/>
      <c r="EF309" s="587"/>
      <c r="EG309" s="587"/>
      <c r="EH309" s="587"/>
      <c r="EI309" s="587"/>
    </row>
    <row r="310" spans="1:139">
      <c r="A310" s="583" t="s">
        <v>2633</v>
      </c>
      <c r="B310" s="586">
        <v>8701</v>
      </c>
      <c r="C310" s="586">
        <v>0</v>
      </c>
      <c r="D310" s="586">
        <v>0</v>
      </c>
      <c r="E310" s="586">
        <v>565</v>
      </c>
      <c r="F310" s="586">
        <v>0</v>
      </c>
      <c r="G310" s="586">
        <v>0</v>
      </c>
      <c r="H310" s="586">
        <v>23481</v>
      </c>
      <c r="I310" s="586">
        <v>0</v>
      </c>
      <c r="J310" s="586">
        <v>0</v>
      </c>
      <c r="K310" s="586">
        <v>124</v>
      </c>
      <c r="L310" s="586">
        <v>0</v>
      </c>
      <c r="M310" s="586">
        <v>0</v>
      </c>
      <c r="N310" s="586">
        <v>183932.34</v>
      </c>
      <c r="O310" s="586">
        <v>0</v>
      </c>
      <c r="P310" s="586">
        <v>0</v>
      </c>
      <c r="Q310" s="586">
        <v>0</v>
      </c>
      <c r="R310" s="586">
        <v>0</v>
      </c>
      <c r="S310" s="586">
        <v>0</v>
      </c>
      <c r="T310" s="586">
        <v>3286.82</v>
      </c>
      <c r="U310" s="586">
        <v>0</v>
      </c>
      <c r="V310" s="586">
        <v>0</v>
      </c>
      <c r="W310" s="586">
        <v>0</v>
      </c>
      <c r="X310" s="586">
        <v>0</v>
      </c>
      <c r="Y310" s="586">
        <v>0</v>
      </c>
      <c r="Z310" s="586">
        <v>0</v>
      </c>
      <c r="AA310" s="586">
        <v>0</v>
      </c>
      <c r="AB310" s="586">
        <v>0</v>
      </c>
      <c r="AC310" s="586">
        <v>0</v>
      </c>
      <c r="AD310" s="586">
        <v>0</v>
      </c>
      <c r="AE310" s="586">
        <v>0</v>
      </c>
      <c r="AF310" s="586">
        <v>0</v>
      </c>
      <c r="AG310" s="586">
        <v>0</v>
      </c>
      <c r="AH310" s="586">
        <v>0</v>
      </c>
      <c r="AI310" s="586">
        <v>16943.11</v>
      </c>
      <c r="AJ310" s="586">
        <v>11363</v>
      </c>
      <c r="AK310" s="586">
        <v>0</v>
      </c>
      <c r="AL310" s="586">
        <v>0</v>
      </c>
      <c r="AM310" s="586">
        <v>0</v>
      </c>
      <c r="AN310" s="586">
        <v>0</v>
      </c>
      <c r="AO310" s="586">
        <v>0</v>
      </c>
      <c r="AP310" s="586">
        <v>0</v>
      </c>
      <c r="AQ310" s="586">
        <v>0</v>
      </c>
      <c r="AR310" s="586">
        <v>556</v>
      </c>
      <c r="AS310" s="586">
        <v>0</v>
      </c>
      <c r="AT310" s="586">
        <v>0</v>
      </c>
      <c r="AU310" s="586">
        <v>0</v>
      </c>
      <c r="AV310" s="586">
        <v>0</v>
      </c>
      <c r="AW310" s="586">
        <v>0</v>
      </c>
      <c r="AX310" s="586">
        <v>0</v>
      </c>
      <c r="AY310" s="586">
        <v>0</v>
      </c>
      <c r="AZ310" s="586">
        <v>0</v>
      </c>
      <c r="BA310" s="586">
        <v>0</v>
      </c>
      <c r="BB310" s="586">
        <v>0</v>
      </c>
      <c r="BC310" s="586">
        <v>0</v>
      </c>
      <c r="BD310" s="586">
        <v>3446.37</v>
      </c>
      <c r="BE310" s="586">
        <v>0</v>
      </c>
      <c r="BF310" s="586">
        <v>0</v>
      </c>
      <c r="BG310" s="586">
        <v>0</v>
      </c>
      <c r="BH310" s="586">
        <v>0</v>
      </c>
      <c r="BI310" s="586">
        <v>0</v>
      </c>
      <c r="BJ310" s="586">
        <v>0</v>
      </c>
      <c r="BK310" s="586">
        <v>0</v>
      </c>
      <c r="BL310" s="586">
        <v>0</v>
      </c>
      <c r="BM310" s="586">
        <v>0</v>
      </c>
      <c r="BN310" s="586">
        <v>0</v>
      </c>
      <c r="BO310" s="586">
        <v>0</v>
      </c>
      <c r="BP310" s="586">
        <v>1003.11</v>
      </c>
      <c r="BQ310" s="586">
        <v>0</v>
      </c>
      <c r="BR310" s="586">
        <v>0</v>
      </c>
      <c r="BS310" s="586">
        <v>1889</v>
      </c>
      <c r="BT310" s="586">
        <v>0</v>
      </c>
      <c r="BU310" s="586">
        <v>280</v>
      </c>
      <c r="BV310" s="586">
        <v>2053.0700000000002</v>
      </c>
      <c r="BW310" s="586">
        <v>0</v>
      </c>
      <c r="BX310" s="586">
        <v>0</v>
      </c>
      <c r="BY310" s="586">
        <v>160</v>
      </c>
      <c r="BZ310" s="586">
        <v>0</v>
      </c>
      <c r="CA310" s="586">
        <v>0</v>
      </c>
      <c r="CB310" s="586">
        <v>0</v>
      </c>
      <c r="CC310" s="586">
        <v>0</v>
      </c>
      <c r="CD310" s="586">
        <v>0</v>
      </c>
      <c r="CE310" s="586">
        <v>0</v>
      </c>
      <c r="CF310" s="586">
        <v>0</v>
      </c>
      <c r="CG310" s="586">
        <v>0</v>
      </c>
      <c r="CH310" s="586">
        <v>7481.04</v>
      </c>
      <c r="CI310" s="586">
        <v>0</v>
      </c>
      <c r="CJ310" s="586">
        <v>0</v>
      </c>
      <c r="CK310" s="586">
        <v>0</v>
      </c>
      <c r="CL310" s="586">
        <v>0</v>
      </c>
      <c r="CM310" s="586">
        <v>0</v>
      </c>
      <c r="CN310" s="586">
        <v>47.35</v>
      </c>
      <c r="CO310" s="586">
        <v>0</v>
      </c>
      <c r="CP310" s="586">
        <v>0</v>
      </c>
      <c r="CQ310" s="586">
        <v>0</v>
      </c>
      <c r="CR310" s="586">
        <v>0</v>
      </c>
      <c r="CS310" s="586">
        <v>0</v>
      </c>
      <c r="CT310" s="586">
        <v>0</v>
      </c>
      <c r="CU310" s="586">
        <v>0</v>
      </c>
      <c r="CV310" s="586">
        <v>0</v>
      </c>
      <c r="CW310" s="586">
        <v>2669.2</v>
      </c>
      <c r="CX310" s="586">
        <v>0</v>
      </c>
      <c r="CY310" s="586">
        <v>642</v>
      </c>
      <c r="CZ310" s="586">
        <v>2816</v>
      </c>
      <c r="DA310" s="586">
        <v>0</v>
      </c>
      <c r="DB310" s="586">
        <v>0</v>
      </c>
      <c r="DC310" s="586">
        <v>0</v>
      </c>
      <c r="DD310" s="586">
        <v>0</v>
      </c>
      <c r="DE310" s="586">
        <v>0</v>
      </c>
      <c r="DF310" s="586">
        <v>8694.99</v>
      </c>
      <c r="DG310" s="586">
        <v>0</v>
      </c>
      <c r="DH310" s="586">
        <v>0</v>
      </c>
      <c r="DI310" s="586">
        <v>42876</v>
      </c>
      <c r="DJ310" s="586">
        <v>9909</v>
      </c>
      <c r="DK310" s="586">
        <v>11234</v>
      </c>
      <c r="DL310" s="586">
        <v>0</v>
      </c>
      <c r="DM310" s="586">
        <v>0</v>
      </c>
      <c r="DN310" s="586">
        <v>0</v>
      </c>
      <c r="DO310" s="586">
        <v>0</v>
      </c>
      <c r="DP310" s="586">
        <v>0</v>
      </c>
      <c r="DQ310" s="586">
        <v>0</v>
      </c>
      <c r="DR310" s="587">
        <v>190727</v>
      </c>
      <c r="DS310" s="587">
        <v>6000</v>
      </c>
      <c r="DT310" s="587">
        <v>49</v>
      </c>
      <c r="DU310" s="587">
        <v>135221</v>
      </c>
      <c r="DV310" s="587">
        <v>97495</v>
      </c>
      <c r="DW310" s="587">
        <v>21642</v>
      </c>
      <c r="DX310" s="587">
        <v>-3750</v>
      </c>
      <c r="DY310" s="587">
        <v>27948</v>
      </c>
      <c r="DZ310" s="587"/>
      <c r="EA310" s="587"/>
      <c r="EB310" s="587"/>
      <c r="EC310" s="587"/>
      <c r="ED310" s="587"/>
      <c r="EE310" s="587"/>
      <c r="EF310" s="587"/>
      <c r="EG310" s="587"/>
      <c r="EH310" s="587"/>
      <c r="EI310" s="587"/>
    </row>
    <row r="311" spans="1:139">
      <c r="A311" s="583" t="s">
        <v>2708</v>
      </c>
      <c r="B311" s="586">
        <v>6898</v>
      </c>
      <c r="C311" s="586">
        <v>10672</v>
      </c>
      <c r="D311" s="586">
        <v>3995</v>
      </c>
      <c r="E311" s="586">
        <v>0</v>
      </c>
      <c r="F311" s="586">
        <v>20378</v>
      </c>
      <c r="G311" s="586">
        <v>3200</v>
      </c>
      <c r="H311" s="586">
        <v>21532</v>
      </c>
      <c r="I311" s="586">
        <v>0</v>
      </c>
      <c r="J311" s="586">
        <v>0</v>
      </c>
      <c r="K311" s="586">
        <v>0</v>
      </c>
      <c r="L311" s="586">
        <v>0</v>
      </c>
      <c r="M311" s="586">
        <v>0</v>
      </c>
      <c r="N311" s="586">
        <v>41061</v>
      </c>
      <c r="O311" s="586">
        <v>0</v>
      </c>
      <c r="P311" s="586">
        <v>0</v>
      </c>
      <c r="Q311" s="586">
        <v>50</v>
      </c>
      <c r="R311" s="586">
        <v>0</v>
      </c>
      <c r="S311" s="586">
        <v>0</v>
      </c>
      <c r="T311" s="586">
        <v>11854</v>
      </c>
      <c r="U311" s="586">
        <v>0</v>
      </c>
      <c r="V311" s="586">
        <v>0</v>
      </c>
      <c r="W311" s="586">
        <v>0</v>
      </c>
      <c r="X311" s="586">
        <v>0</v>
      </c>
      <c r="Y311" s="586">
        <v>0</v>
      </c>
      <c r="Z311" s="586">
        <v>0</v>
      </c>
      <c r="AA311" s="586">
        <v>0</v>
      </c>
      <c r="AB311" s="586">
        <v>0</v>
      </c>
      <c r="AC311" s="586">
        <v>0</v>
      </c>
      <c r="AD311" s="586">
        <v>0</v>
      </c>
      <c r="AE311" s="586">
        <v>0</v>
      </c>
      <c r="AF311" s="586">
        <v>0</v>
      </c>
      <c r="AG311" s="586">
        <v>0</v>
      </c>
      <c r="AH311" s="586">
        <v>0</v>
      </c>
      <c r="AI311" s="586">
        <v>675</v>
      </c>
      <c r="AJ311" s="586">
        <v>0</v>
      </c>
      <c r="AK311" s="586">
        <v>2575</v>
      </c>
      <c r="AL311" s="586">
        <v>0</v>
      </c>
      <c r="AM311" s="586">
        <v>0</v>
      </c>
      <c r="AN311" s="586">
        <v>0</v>
      </c>
      <c r="AO311" s="586">
        <v>0</v>
      </c>
      <c r="AP311" s="586">
        <v>0</v>
      </c>
      <c r="AQ311" s="586">
        <v>0</v>
      </c>
      <c r="AR311" s="586">
        <v>977</v>
      </c>
      <c r="AS311" s="586">
        <v>0</v>
      </c>
      <c r="AT311" s="586">
        <v>0</v>
      </c>
      <c r="AU311" s="586">
        <v>0</v>
      </c>
      <c r="AV311" s="586">
        <v>0</v>
      </c>
      <c r="AW311" s="586">
        <v>0</v>
      </c>
      <c r="AX311" s="586">
        <v>0</v>
      </c>
      <c r="AY311" s="586">
        <v>0</v>
      </c>
      <c r="AZ311" s="586">
        <v>0</v>
      </c>
      <c r="BA311" s="586">
        <v>0</v>
      </c>
      <c r="BB311" s="586">
        <v>0</v>
      </c>
      <c r="BC311" s="586">
        <v>0</v>
      </c>
      <c r="BD311" s="586">
        <v>1359</v>
      </c>
      <c r="BE311" s="586">
        <v>0</v>
      </c>
      <c r="BF311" s="586">
        <v>0</v>
      </c>
      <c r="BG311" s="586">
        <v>0</v>
      </c>
      <c r="BH311" s="586">
        <v>0</v>
      </c>
      <c r="BI311" s="586">
        <v>0</v>
      </c>
      <c r="BJ311" s="586">
        <v>0</v>
      </c>
      <c r="BK311" s="586">
        <v>0</v>
      </c>
      <c r="BL311" s="586">
        <v>0</v>
      </c>
      <c r="BM311" s="586">
        <v>0</v>
      </c>
      <c r="BN311" s="586">
        <v>0</v>
      </c>
      <c r="BO311" s="586">
        <v>0</v>
      </c>
      <c r="BP311" s="586">
        <v>459</v>
      </c>
      <c r="BQ311" s="586">
        <v>0</v>
      </c>
      <c r="BR311" s="586">
        <v>0</v>
      </c>
      <c r="BS311" s="586">
        <v>0</v>
      </c>
      <c r="BT311" s="586">
        <v>0</v>
      </c>
      <c r="BU311" s="586">
        <v>26140</v>
      </c>
      <c r="BV311" s="586">
        <v>0</v>
      </c>
      <c r="BW311" s="586">
        <v>0</v>
      </c>
      <c r="BX311" s="586">
        <v>0</v>
      </c>
      <c r="BY311" s="586">
        <v>0</v>
      </c>
      <c r="BZ311" s="586">
        <v>0</v>
      </c>
      <c r="CA311" s="586">
        <v>0</v>
      </c>
      <c r="CB311" s="586">
        <v>0</v>
      </c>
      <c r="CC311" s="586">
        <v>0</v>
      </c>
      <c r="CD311" s="586">
        <v>0</v>
      </c>
      <c r="CE311" s="586">
        <v>0</v>
      </c>
      <c r="CF311" s="586">
        <v>0</v>
      </c>
      <c r="CG311" s="586">
        <v>0</v>
      </c>
      <c r="CH311" s="586">
        <v>0</v>
      </c>
      <c r="CI311" s="586">
        <v>0</v>
      </c>
      <c r="CJ311" s="586">
        <v>0</v>
      </c>
      <c r="CK311" s="586">
        <v>0</v>
      </c>
      <c r="CL311" s="586">
        <v>0</v>
      </c>
      <c r="CM311" s="586">
        <v>0</v>
      </c>
      <c r="CN311" s="586">
        <v>854</v>
      </c>
      <c r="CO311" s="586">
        <v>0</v>
      </c>
      <c r="CP311" s="586">
        <v>0</v>
      </c>
      <c r="CQ311" s="586">
        <v>0</v>
      </c>
      <c r="CR311" s="586">
        <v>0</v>
      </c>
      <c r="CS311" s="586">
        <v>0</v>
      </c>
      <c r="CT311" s="586">
        <v>1265</v>
      </c>
      <c r="CU311" s="586">
        <v>0</v>
      </c>
      <c r="CV311" s="586">
        <v>0</v>
      </c>
      <c r="CW311" s="586">
        <v>0</v>
      </c>
      <c r="CX311" s="586">
        <v>634</v>
      </c>
      <c r="CY311" s="586">
        <v>4300</v>
      </c>
      <c r="CZ311" s="586">
        <v>0</v>
      </c>
      <c r="DA311" s="586">
        <v>1020</v>
      </c>
      <c r="DB311" s="586">
        <v>0</v>
      </c>
      <c r="DC311" s="586">
        <v>0</v>
      </c>
      <c r="DD311" s="586">
        <v>0</v>
      </c>
      <c r="DE311" s="586">
        <v>0</v>
      </c>
      <c r="DF311" s="586">
        <v>0</v>
      </c>
      <c r="DG311" s="586">
        <v>0</v>
      </c>
      <c r="DH311" s="586">
        <v>0</v>
      </c>
      <c r="DI311" s="586">
        <v>22911</v>
      </c>
      <c r="DJ311" s="586">
        <v>0</v>
      </c>
      <c r="DK311" s="586">
        <v>0</v>
      </c>
      <c r="DL311" s="586">
        <v>0</v>
      </c>
      <c r="DM311" s="586">
        <v>0</v>
      </c>
      <c r="DN311" s="586">
        <v>0</v>
      </c>
      <c r="DO311" s="586">
        <v>0</v>
      </c>
      <c r="DP311" s="586">
        <v>0</v>
      </c>
      <c r="DQ311" s="586">
        <v>0</v>
      </c>
      <c r="DR311" s="587">
        <v>82328</v>
      </c>
      <c r="DS311" s="587">
        <v>0</v>
      </c>
      <c r="DT311" s="587">
        <v>10806</v>
      </c>
      <c r="DU311" s="587">
        <v>49465</v>
      </c>
      <c r="DV311" s="587">
        <v>465</v>
      </c>
      <c r="DW311" s="587">
        <v>-10736</v>
      </c>
      <c r="DX311" s="587">
        <v>-13866</v>
      </c>
      <c r="DY311" s="587">
        <v>-33900</v>
      </c>
      <c r="DZ311" s="587"/>
      <c r="EA311" s="587"/>
      <c r="EB311" s="587"/>
      <c r="EC311" s="587"/>
      <c r="ED311" s="587"/>
      <c r="EE311" s="587"/>
      <c r="EF311" s="587"/>
      <c r="EG311" s="587"/>
      <c r="EH311" s="587"/>
      <c r="EI311" s="587"/>
    </row>
    <row r="312" spans="1:139">
      <c r="A312" s="583" t="s">
        <v>2729</v>
      </c>
      <c r="B312" s="586">
        <v>25371</v>
      </c>
      <c r="C312" s="586">
        <v>0</v>
      </c>
      <c r="D312" s="586">
        <v>0</v>
      </c>
      <c r="E312" s="586">
        <v>27958</v>
      </c>
      <c r="F312" s="586">
        <v>0</v>
      </c>
      <c r="G312" s="586">
        <v>0</v>
      </c>
      <c r="H312" s="586">
        <v>2031</v>
      </c>
      <c r="I312" s="586">
        <v>0</v>
      </c>
      <c r="J312" s="586">
        <v>0</v>
      </c>
      <c r="K312" s="586">
        <v>0</v>
      </c>
      <c r="L312" s="586">
        <v>0</v>
      </c>
      <c r="M312" s="586">
        <v>0</v>
      </c>
      <c r="N312" s="586">
        <v>217728</v>
      </c>
      <c r="O312" s="586">
        <v>0</v>
      </c>
      <c r="P312" s="586">
        <v>0</v>
      </c>
      <c r="Q312" s="586">
        <v>0</v>
      </c>
      <c r="R312" s="586">
        <v>0</v>
      </c>
      <c r="S312" s="586">
        <v>0</v>
      </c>
      <c r="T312" s="586">
        <v>0</v>
      </c>
      <c r="U312" s="586">
        <v>0</v>
      </c>
      <c r="V312" s="586">
        <v>0</v>
      </c>
      <c r="W312" s="586">
        <v>10737</v>
      </c>
      <c r="X312" s="586">
        <v>0</v>
      </c>
      <c r="Y312" s="586">
        <v>0</v>
      </c>
      <c r="Z312" s="586">
        <v>0</v>
      </c>
      <c r="AA312" s="586">
        <v>0</v>
      </c>
      <c r="AB312" s="586">
        <v>0</v>
      </c>
      <c r="AC312" s="586">
        <v>0</v>
      </c>
      <c r="AD312" s="586">
        <v>0</v>
      </c>
      <c r="AE312" s="586">
        <v>0</v>
      </c>
      <c r="AF312" s="586">
        <v>0</v>
      </c>
      <c r="AG312" s="586">
        <v>0</v>
      </c>
      <c r="AH312" s="586">
        <v>0</v>
      </c>
      <c r="AI312" s="586">
        <v>6537</v>
      </c>
      <c r="AJ312" s="586">
        <v>7612</v>
      </c>
      <c r="AK312" s="586">
        <v>0</v>
      </c>
      <c r="AL312" s="586">
        <v>0</v>
      </c>
      <c r="AM312" s="586">
        <v>0</v>
      </c>
      <c r="AN312" s="586">
        <v>0</v>
      </c>
      <c r="AO312" s="586">
        <v>0</v>
      </c>
      <c r="AP312" s="586">
        <v>0</v>
      </c>
      <c r="AQ312" s="586">
        <v>0</v>
      </c>
      <c r="AR312" s="586">
        <v>0</v>
      </c>
      <c r="AS312" s="586">
        <v>0</v>
      </c>
      <c r="AT312" s="586">
        <v>0</v>
      </c>
      <c r="AU312" s="586">
        <v>0</v>
      </c>
      <c r="AV312" s="586">
        <v>0</v>
      </c>
      <c r="AW312" s="586">
        <v>0</v>
      </c>
      <c r="AX312" s="586">
        <v>0</v>
      </c>
      <c r="AY312" s="586">
        <v>0</v>
      </c>
      <c r="AZ312" s="586">
        <v>0</v>
      </c>
      <c r="BA312" s="586">
        <v>0</v>
      </c>
      <c r="BB312" s="586">
        <v>0</v>
      </c>
      <c r="BC312" s="586">
        <v>0</v>
      </c>
      <c r="BD312" s="586">
        <v>2032</v>
      </c>
      <c r="BE312" s="586">
        <v>0</v>
      </c>
      <c r="BF312" s="586">
        <v>0</v>
      </c>
      <c r="BG312" s="586">
        <v>0</v>
      </c>
      <c r="BH312" s="586">
        <v>0</v>
      </c>
      <c r="BI312" s="586">
        <v>0</v>
      </c>
      <c r="BJ312" s="586">
        <v>0</v>
      </c>
      <c r="BK312" s="586">
        <v>0</v>
      </c>
      <c r="BL312" s="586">
        <v>0</v>
      </c>
      <c r="BM312" s="586">
        <v>769</v>
      </c>
      <c r="BN312" s="586">
        <v>0</v>
      </c>
      <c r="BO312" s="586">
        <v>0</v>
      </c>
      <c r="BP312" s="586">
        <v>0</v>
      </c>
      <c r="BQ312" s="586">
        <v>0</v>
      </c>
      <c r="BR312" s="586">
        <v>0</v>
      </c>
      <c r="BS312" s="586">
        <v>0</v>
      </c>
      <c r="BT312" s="586">
        <v>0</v>
      </c>
      <c r="BU312" s="586">
        <v>0</v>
      </c>
      <c r="BV312" s="586">
        <v>0</v>
      </c>
      <c r="BW312" s="586">
        <v>0</v>
      </c>
      <c r="BX312" s="586">
        <v>0</v>
      </c>
      <c r="BY312" s="586">
        <v>0</v>
      </c>
      <c r="BZ312" s="586">
        <v>0</v>
      </c>
      <c r="CA312" s="586">
        <v>0</v>
      </c>
      <c r="CB312" s="586">
        <v>0</v>
      </c>
      <c r="CC312" s="586">
        <v>0</v>
      </c>
      <c r="CD312" s="586">
        <v>0</v>
      </c>
      <c r="CE312" s="586">
        <v>0</v>
      </c>
      <c r="CF312" s="586">
        <v>0</v>
      </c>
      <c r="CG312" s="586">
        <v>0</v>
      </c>
      <c r="CH312" s="586">
        <v>1200</v>
      </c>
      <c r="CI312" s="586">
        <v>0</v>
      </c>
      <c r="CJ312" s="586">
        <v>0</v>
      </c>
      <c r="CK312" s="586">
        <v>0</v>
      </c>
      <c r="CL312" s="586">
        <v>0</v>
      </c>
      <c r="CM312" s="586">
        <v>0</v>
      </c>
      <c r="CN312" s="586">
        <v>1290</v>
      </c>
      <c r="CO312" s="586">
        <v>0</v>
      </c>
      <c r="CP312" s="586">
        <v>0</v>
      </c>
      <c r="CQ312" s="586">
        <v>0</v>
      </c>
      <c r="CR312" s="586">
        <v>0</v>
      </c>
      <c r="CS312" s="586">
        <v>0</v>
      </c>
      <c r="CT312" s="586">
        <v>13501</v>
      </c>
      <c r="CU312" s="586">
        <v>0</v>
      </c>
      <c r="CV312" s="586">
        <v>0</v>
      </c>
      <c r="CW312" s="586">
        <v>0</v>
      </c>
      <c r="CX312" s="586">
        <v>0</v>
      </c>
      <c r="CY312" s="586">
        <v>0</v>
      </c>
      <c r="CZ312" s="586">
        <v>3427</v>
      </c>
      <c r="DA312" s="586">
        <v>0</v>
      </c>
      <c r="DB312" s="586">
        <v>0</v>
      </c>
      <c r="DC312" s="586">
        <v>0</v>
      </c>
      <c r="DD312" s="586">
        <v>0</v>
      </c>
      <c r="DE312" s="586">
        <v>0</v>
      </c>
      <c r="DF312" s="586">
        <v>10616</v>
      </c>
      <c r="DG312" s="586">
        <v>0</v>
      </c>
      <c r="DH312" s="586">
        <v>0</v>
      </c>
      <c r="DI312" s="586">
        <v>12271</v>
      </c>
      <c r="DJ312" s="586">
        <v>0</v>
      </c>
      <c r="DK312" s="586">
        <v>13175</v>
      </c>
      <c r="DL312" s="586">
        <v>550</v>
      </c>
      <c r="DM312" s="586">
        <v>0</v>
      </c>
      <c r="DN312" s="586">
        <v>0</v>
      </c>
      <c r="DO312" s="586">
        <v>0</v>
      </c>
      <c r="DP312" s="586">
        <v>0</v>
      </c>
      <c r="DQ312" s="586">
        <v>0</v>
      </c>
      <c r="DR312" s="587">
        <v>262024</v>
      </c>
      <c r="DS312" s="587">
        <v>0</v>
      </c>
      <c r="DT312" s="587">
        <v>3160</v>
      </c>
      <c r="DU312" s="587">
        <v>78446</v>
      </c>
      <c r="DV312" s="587">
        <v>61716</v>
      </c>
      <c r="DW312" s="587">
        <v>-2000</v>
      </c>
      <c r="DX312" s="587">
        <v>0</v>
      </c>
      <c r="DY312" s="587">
        <v>-124356</v>
      </c>
      <c r="DZ312" s="587"/>
      <c r="EA312" s="587"/>
      <c r="EB312" s="587"/>
      <c r="EC312" s="587"/>
      <c r="ED312" s="587"/>
      <c r="EE312" s="587"/>
      <c r="EF312" s="587"/>
      <c r="EG312" s="587"/>
      <c r="EH312" s="587"/>
      <c r="EI312" s="587"/>
    </row>
    <row r="313" spans="1:139">
      <c r="A313" s="583" t="s">
        <v>2897</v>
      </c>
      <c r="B313" s="586">
        <v>47512.860869999997</v>
      </c>
      <c r="C313" s="586">
        <v>0</v>
      </c>
      <c r="D313" s="586">
        <v>0</v>
      </c>
      <c r="E313" s="586">
        <v>4238.5814399999999</v>
      </c>
      <c r="F313" s="586">
        <v>0</v>
      </c>
      <c r="G313" s="586">
        <v>0</v>
      </c>
      <c r="H313" s="586">
        <v>0</v>
      </c>
      <c r="I313" s="586">
        <v>0</v>
      </c>
      <c r="J313" s="586">
        <v>0</v>
      </c>
      <c r="K313" s="586">
        <v>1830</v>
      </c>
      <c r="L313" s="586">
        <v>0</v>
      </c>
      <c r="M313" s="586">
        <v>0</v>
      </c>
      <c r="N313" s="586">
        <v>53085</v>
      </c>
      <c r="O313" s="586">
        <v>0</v>
      </c>
      <c r="P313" s="586">
        <v>0</v>
      </c>
      <c r="Q313" s="586">
        <v>0</v>
      </c>
      <c r="R313" s="586">
        <v>0</v>
      </c>
      <c r="S313" s="586">
        <v>0</v>
      </c>
      <c r="T313" s="586">
        <v>0</v>
      </c>
      <c r="U313" s="586">
        <v>0</v>
      </c>
      <c r="V313" s="586">
        <v>0</v>
      </c>
      <c r="W313" s="586">
        <v>0</v>
      </c>
      <c r="X313" s="586">
        <v>0</v>
      </c>
      <c r="Y313" s="586">
        <v>0</v>
      </c>
      <c r="Z313" s="586">
        <v>0</v>
      </c>
      <c r="AA313" s="586">
        <v>0</v>
      </c>
      <c r="AB313" s="586">
        <v>0</v>
      </c>
      <c r="AC313" s="586">
        <v>0</v>
      </c>
      <c r="AD313" s="586">
        <v>0</v>
      </c>
      <c r="AE313" s="586">
        <v>0</v>
      </c>
      <c r="AF313" s="586">
        <v>0</v>
      </c>
      <c r="AG313" s="586">
        <v>0</v>
      </c>
      <c r="AH313" s="586">
        <v>0</v>
      </c>
      <c r="AI313" s="586">
        <v>6693.5</v>
      </c>
      <c r="AJ313" s="586">
        <v>0</v>
      </c>
      <c r="AK313" s="586">
        <v>0</v>
      </c>
      <c r="AL313" s="586">
        <v>0</v>
      </c>
      <c r="AM313" s="586">
        <v>0</v>
      </c>
      <c r="AN313" s="586">
        <v>0</v>
      </c>
      <c r="AO313" s="586">
        <v>0</v>
      </c>
      <c r="AP313" s="586">
        <v>0</v>
      </c>
      <c r="AQ313" s="586">
        <v>0</v>
      </c>
      <c r="AR313" s="586">
        <v>770</v>
      </c>
      <c r="AS313" s="586">
        <v>0</v>
      </c>
      <c r="AT313" s="586">
        <v>0</v>
      </c>
      <c r="AU313" s="586">
        <v>0</v>
      </c>
      <c r="AV313" s="586">
        <v>0</v>
      </c>
      <c r="AW313" s="586">
        <v>0</v>
      </c>
      <c r="AX313" s="586">
        <v>0</v>
      </c>
      <c r="AY313" s="586">
        <v>0</v>
      </c>
      <c r="AZ313" s="586">
        <v>0</v>
      </c>
      <c r="BA313" s="586">
        <v>0</v>
      </c>
      <c r="BB313" s="586">
        <v>0</v>
      </c>
      <c r="BC313" s="586">
        <v>0</v>
      </c>
      <c r="BD313" s="586">
        <v>0</v>
      </c>
      <c r="BE313" s="586">
        <v>0</v>
      </c>
      <c r="BF313" s="586">
        <v>0</v>
      </c>
      <c r="BG313" s="586">
        <v>0</v>
      </c>
      <c r="BH313" s="586">
        <v>0</v>
      </c>
      <c r="BI313" s="586">
        <v>0</v>
      </c>
      <c r="BJ313" s="586">
        <v>0</v>
      </c>
      <c r="BK313" s="586">
        <v>0</v>
      </c>
      <c r="BL313" s="586">
        <v>0</v>
      </c>
      <c r="BM313" s="586">
        <v>0</v>
      </c>
      <c r="BN313" s="586">
        <v>0</v>
      </c>
      <c r="BO313" s="586">
        <v>0</v>
      </c>
      <c r="BP313" s="586">
        <v>0</v>
      </c>
      <c r="BQ313" s="586">
        <v>0</v>
      </c>
      <c r="BR313" s="586">
        <v>0</v>
      </c>
      <c r="BS313" s="586">
        <v>0</v>
      </c>
      <c r="BT313" s="586">
        <v>0</v>
      </c>
      <c r="BU313" s="586">
        <v>0</v>
      </c>
      <c r="BV313" s="586">
        <v>0</v>
      </c>
      <c r="BW313" s="586">
        <v>0</v>
      </c>
      <c r="BX313" s="586">
        <v>0</v>
      </c>
      <c r="BY313" s="586">
        <v>0</v>
      </c>
      <c r="BZ313" s="586">
        <v>0</v>
      </c>
      <c r="CA313" s="586">
        <v>0</v>
      </c>
      <c r="CB313" s="586">
        <v>0</v>
      </c>
      <c r="CC313" s="586">
        <v>0</v>
      </c>
      <c r="CD313" s="586">
        <v>0</v>
      </c>
      <c r="CE313" s="586">
        <v>0</v>
      </c>
      <c r="CF313" s="586">
        <v>0</v>
      </c>
      <c r="CG313" s="586">
        <v>0</v>
      </c>
      <c r="CH313" s="586">
        <v>1067.3620000000001</v>
      </c>
      <c r="CI313" s="586">
        <v>0</v>
      </c>
      <c r="CJ313" s="586">
        <v>0</v>
      </c>
      <c r="CK313" s="586">
        <v>0</v>
      </c>
      <c r="CL313" s="586">
        <v>0</v>
      </c>
      <c r="CM313" s="586">
        <v>0</v>
      </c>
      <c r="CN313" s="586">
        <v>0</v>
      </c>
      <c r="CO313" s="586">
        <v>0</v>
      </c>
      <c r="CP313" s="586">
        <v>0</v>
      </c>
      <c r="CQ313" s="586">
        <v>0</v>
      </c>
      <c r="CR313" s="586">
        <v>0</v>
      </c>
      <c r="CS313" s="586">
        <v>0</v>
      </c>
      <c r="CT313" s="586">
        <v>6518</v>
      </c>
      <c r="CU313" s="586">
        <v>0</v>
      </c>
      <c r="CV313" s="586">
        <v>0</v>
      </c>
      <c r="CW313" s="586">
        <v>3014</v>
      </c>
      <c r="CX313" s="586">
        <v>0</v>
      </c>
      <c r="CY313" s="586">
        <v>0</v>
      </c>
      <c r="CZ313" s="586">
        <v>598</v>
      </c>
      <c r="DA313" s="586">
        <v>0</v>
      </c>
      <c r="DB313" s="586">
        <v>0</v>
      </c>
      <c r="DC313" s="586">
        <v>0</v>
      </c>
      <c r="DD313" s="586">
        <v>0</v>
      </c>
      <c r="DE313" s="586">
        <v>0</v>
      </c>
      <c r="DF313" s="586">
        <v>0</v>
      </c>
      <c r="DG313" s="586">
        <v>0</v>
      </c>
      <c r="DH313" s="586">
        <v>0</v>
      </c>
      <c r="DI313" s="586">
        <v>9838</v>
      </c>
      <c r="DJ313" s="586">
        <v>0</v>
      </c>
      <c r="DK313" s="586">
        <v>10910</v>
      </c>
      <c r="DL313" s="586">
        <v>0</v>
      </c>
      <c r="DM313" s="586">
        <v>0</v>
      </c>
      <c r="DN313" s="586">
        <v>0</v>
      </c>
      <c r="DO313" s="586">
        <v>0</v>
      </c>
      <c r="DP313" s="586">
        <v>0</v>
      </c>
      <c r="DQ313" s="586">
        <v>0</v>
      </c>
      <c r="DR313" s="587">
        <v>101192.52914</v>
      </c>
      <c r="DS313" s="587">
        <v>326</v>
      </c>
      <c r="DT313" s="587">
        <v>9208.3619999999992</v>
      </c>
      <c r="DU313" s="587">
        <v>24438</v>
      </c>
      <c r="DV313" s="587">
        <v>6439.0069999999996</v>
      </c>
      <c r="DW313" s="587">
        <v>-15500</v>
      </c>
      <c r="DX313" s="587">
        <v>82400</v>
      </c>
      <c r="DY313" s="587">
        <v>-97900</v>
      </c>
      <c r="DZ313" s="587"/>
      <c r="EA313" s="587"/>
      <c r="EB313" s="587"/>
      <c r="EC313" s="587"/>
      <c r="ED313" s="587"/>
      <c r="EE313" s="587"/>
      <c r="EF313" s="587"/>
      <c r="EG313" s="587"/>
      <c r="EH313" s="587"/>
      <c r="EI313" s="587"/>
    </row>
    <row r="314" spans="1:139">
      <c r="A314" s="583" t="s">
        <v>2927</v>
      </c>
      <c r="B314" s="586">
        <v>11233</v>
      </c>
      <c r="C314" s="586">
        <v>1594</v>
      </c>
      <c r="D314" s="586">
        <v>0</v>
      </c>
      <c r="E314" s="586">
        <v>7203</v>
      </c>
      <c r="F314" s="586">
        <v>1829</v>
      </c>
      <c r="G314" s="586">
        <v>0</v>
      </c>
      <c r="H314" s="586">
        <v>2998</v>
      </c>
      <c r="I314" s="586">
        <v>0</v>
      </c>
      <c r="J314" s="586">
        <v>0</v>
      </c>
      <c r="K314" s="586">
        <v>0</v>
      </c>
      <c r="L314" s="586">
        <v>0</v>
      </c>
      <c r="M314" s="586">
        <v>0</v>
      </c>
      <c r="N314" s="586">
        <v>51063</v>
      </c>
      <c r="O314" s="586">
        <v>0</v>
      </c>
      <c r="P314" s="586">
        <v>0</v>
      </c>
      <c r="Q314" s="586">
        <v>0</v>
      </c>
      <c r="R314" s="586">
        <v>0</v>
      </c>
      <c r="S314" s="586">
        <v>0</v>
      </c>
      <c r="T314" s="586">
        <v>0</v>
      </c>
      <c r="U314" s="586">
        <v>0</v>
      </c>
      <c r="V314" s="586">
        <v>0</v>
      </c>
      <c r="W314" s="586">
        <v>0</v>
      </c>
      <c r="X314" s="586">
        <v>0</v>
      </c>
      <c r="Y314" s="586">
        <v>0</v>
      </c>
      <c r="Z314" s="586">
        <v>0</v>
      </c>
      <c r="AA314" s="586">
        <v>0</v>
      </c>
      <c r="AB314" s="586">
        <v>0</v>
      </c>
      <c r="AC314" s="586">
        <v>0</v>
      </c>
      <c r="AD314" s="586">
        <v>0</v>
      </c>
      <c r="AE314" s="586">
        <v>0</v>
      </c>
      <c r="AF314" s="586">
        <v>0</v>
      </c>
      <c r="AG314" s="586">
        <v>0</v>
      </c>
      <c r="AH314" s="586">
        <v>0</v>
      </c>
      <c r="AI314" s="586">
        <v>1890</v>
      </c>
      <c r="AJ314" s="586">
        <v>7637</v>
      </c>
      <c r="AK314" s="586">
        <v>0</v>
      </c>
      <c r="AL314" s="586">
        <v>0</v>
      </c>
      <c r="AM314" s="586">
        <v>0</v>
      </c>
      <c r="AN314" s="586">
        <v>0</v>
      </c>
      <c r="AO314" s="586">
        <v>0</v>
      </c>
      <c r="AP314" s="586">
        <v>0</v>
      </c>
      <c r="AQ314" s="586">
        <v>0</v>
      </c>
      <c r="AR314" s="586">
        <v>0</v>
      </c>
      <c r="AS314" s="586">
        <v>0</v>
      </c>
      <c r="AT314" s="586">
        <v>0</v>
      </c>
      <c r="AU314" s="586">
        <v>0</v>
      </c>
      <c r="AV314" s="586">
        <v>0</v>
      </c>
      <c r="AW314" s="586">
        <v>0</v>
      </c>
      <c r="AX314" s="586">
        <v>0</v>
      </c>
      <c r="AY314" s="586">
        <v>0</v>
      </c>
      <c r="AZ314" s="586">
        <v>0</v>
      </c>
      <c r="BA314" s="586">
        <v>0</v>
      </c>
      <c r="BB314" s="586">
        <v>0</v>
      </c>
      <c r="BC314" s="586">
        <v>0</v>
      </c>
      <c r="BD314" s="586">
        <v>0</v>
      </c>
      <c r="BE314" s="586">
        <v>0</v>
      </c>
      <c r="BF314" s="586">
        <v>0</v>
      </c>
      <c r="BG314" s="586">
        <v>0</v>
      </c>
      <c r="BH314" s="586">
        <v>0</v>
      </c>
      <c r="BI314" s="586">
        <v>0</v>
      </c>
      <c r="BJ314" s="586">
        <v>0</v>
      </c>
      <c r="BK314" s="586">
        <v>0</v>
      </c>
      <c r="BL314" s="586">
        <v>0</v>
      </c>
      <c r="BM314" s="586">
        <v>0</v>
      </c>
      <c r="BN314" s="586">
        <v>0</v>
      </c>
      <c r="BO314" s="586">
        <v>0</v>
      </c>
      <c r="BP314" s="586">
        <v>0</v>
      </c>
      <c r="BQ314" s="586">
        <v>0</v>
      </c>
      <c r="BR314" s="586">
        <v>0</v>
      </c>
      <c r="BS314" s="586">
        <v>500</v>
      </c>
      <c r="BT314" s="586">
        <v>0</v>
      </c>
      <c r="BU314" s="586">
        <v>800</v>
      </c>
      <c r="BV314" s="586">
        <v>0</v>
      </c>
      <c r="BW314" s="586">
        <v>0</v>
      </c>
      <c r="BX314" s="586">
        <v>0</v>
      </c>
      <c r="BY314" s="586">
        <v>0</v>
      </c>
      <c r="BZ314" s="586">
        <v>0</v>
      </c>
      <c r="CA314" s="586">
        <v>0</v>
      </c>
      <c r="CB314" s="586">
        <v>0</v>
      </c>
      <c r="CC314" s="586">
        <v>0</v>
      </c>
      <c r="CD314" s="586">
        <v>0</v>
      </c>
      <c r="CE314" s="586">
        <v>0</v>
      </c>
      <c r="CF314" s="586">
        <v>0</v>
      </c>
      <c r="CG314" s="586">
        <v>0</v>
      </c>
      <c r="CH314" s="586">
        <v>3735</v>
      </c>
      <c r="CI314" s="586">
        <v>0</v>
      </c>
      <c r="CJ314" s="586">
        <v>0</v>
      </c>
      <c r="CK314" s="586">
        <v>0</v>
      </c>
      <c r="CL314" s="586">
        <v>0</v>
      </c>
      <c r="CM314" s="586">
        <v>0</v>
      </c>
      <c r="CN314" s="586">
        <v>4700</v>
      </c>
      <c r="CO314" s="586">
        <v>0</v>
      </c>
      <c r="CP314" s="586">
        <v>0</v>
      </c>
      <c r="CQ314" s="586">
        <v>0</v>
      </c>
      <c r="CR314" s="586">
        <v>0</v>
      </c>
      <c r="CS314" s="586">
        <v>0</v>
      </c>
      <c r="CT314" s="586">
        <v>2720</v>
      </c>
      <c r="CU314" s="586">
        <v>0</v>
      </c>
      <c r="CV314" s="586">
        <v>0</v>
      </c>
      <c r="CW314" s="586">
        <v>0</v>
      </c>
      <c r="CX314" s="586">
        <v>0</v>
      </c>
      <c r="CY314" s="586">
        <v>0</v>
      </c>
      <c r="CZ314" s="586">
        <v>0</v>
      </c>
      <c r="DA314" s="586">
        <v>0</v>
      </c>
      <c r="DB314" s="586">
        <v>0</v>
      </c>
      <c r="DC314" s="586">
        <v>0</v>
      </c>
      <c r="DD314" s="586">
        <v>0</v>
      </c>
      <c r="DE314" s="586">
        <v>0</v>
      </c>
      <c r="DF314" s="586">
        <v>4787</v>
      </c>
      <c r="DG314" s="586">
        <v>0</v>
      </c>
      <c r="DH314" s="586">
        <v>0</v>
      </c>
      <c r="DI314" s="586">
        <v>8115</v>
      </c>
      <c r="DJ314" s="586">
        <v>500</v>
      </c>
      <c r="DK314" s="586">
        <v>0</v>
      </c>
      <c r="DL314" s="586">
        <v>0</v>
      </c>
      <c r="DM314" s="586">
        <v>0</v>
      </c>
      <c r="DN314" s="586">
        <v>0</v>
      </c>
      <c r="DO314" s="586">
        <v>0</v>
      </c>
      <c r="DP314" s="586">
        <v>0</v>
      </c>
      <c r="DQ314" s="586">
        <v>0</v>
      </c>
      <c r="DR314" s="587">
        <v>82954</v>
      </c>
      <c r="DS314" s="587">
        <v>5461</v>
      </c>
      <c r="DT314" s="587">
        <v>6218</v>
      </c>
      <c r="DU314" s="587">
        <v>15871</v>
      </c>
      <c r="DV314" s="587">
        <v>11239</v>
      </c>
      <c r="DW314" s="587">
        <v>93789</v>
      </c>
      <c r="DX314" s="587">
        <v>-1870</v>
      </c>
      <c r="DY314" s="587">
        <v>0</v>
      </c>
      <c r="DZ314" s="587"/>
      <c r="EA314" s="587"/>
      <c r="EB314" s="587"/>
      <c r="EC314" s="587"/>
      <c r="ED314" s="587"/>
      <c r="EE314" s="587"/>
      <c r="EF314" s="587"/>
      <c r="EG314" s="587"/>
      <c r="EH314" s="587"/>
      <c r="EI314" s="587"/>
    </row>
    <row r="315" spans="1:139">
      <c r="A315" s="583" t="s">
        <v>2936</v>
      </c>
      <c r="B315" s="586">
        <v>17693.5</v>
      </c>
      <c r="C315" s="586">
        <v>0</v>
      </c>
      <c r="D315" s="586">
        <v>0</v>
      </c>
      <c r="E315" s="586">
        <v>17693.5</v>
      </c>
      <c r="F315" s="586">
        <v>0</v>
      </c>
      <c r="G315" s="586">
        <v>0</v>
      </c>
      <c r="H315" s="586">
        <v>45744</v>
      </c>
      <c r="I315" s="586">
        <v>0</v>
      </c>
      <c r="J315" s="586">
        <v>0</v>
      </c>
      <c r="K315" s="586">
        <v>0</v>
      </c>
      <c r="L315" s="586">
        <v>0</v>
      </c>
      <c r="M315" s="586">
        <v>0</v>
      </c>
      <c r="N315" s="586">
        <v>128675</v>
      </c>
      <c r="O315" s="586">
        <v>0</v>
      </c>
      <c r="P315" s="586">
        <v>0</v>
      </c>
      <c r="Q315" s="586">
        <v>0</v>
      </c>
      <c r="R315" s="586">
        <v>0</v>
      </c>
      <c r="S315" s="586">
        <v>0</v>
      </c>
      <c r="T315" s="586">
        <v>4829</v>
      </c>
      <c r="U315" s="586">
        <v>0</v>
      </c>
      <c r="V315" s="586">
        <v>0</v>
      </c>
      <c r="W315" s="586">
        <v>1750</v>
      </c>
      <c r="X315" s="586">
        <v>0</v>
      </c>
      <c r="Y315" s="586">
        <v>0</v>
      </c>
      <c r="Z315" s="586">
        <v>0</v>
      </c>
      <c r="AA315" s="586">
        <v>0</v>
      </c>
      <c r="AB315" s="586">
        <v>0</v>
      </c>
      <c r="AC315" s="586">
        <v>0</v>
      </c>
      <c r="AD315" s="586">
        <v>0</v>
      </c>
      <c r="AE315" s="586">
        <v>0</v>
      </c>
      <c r="AF315" s="586">
        <v>0</v>
      </c>
      <c r="AG315" s="586">
        <v>0</v>
      </c>
      <c r="AH315" s="586">
        <v>0</v>
      </c>
      <c r="AI315" s="586">
        <v>33223</v>
      </c>
      <c r="AJ315" s="586">
        <v>0</v>
      </c>
      <c r="AK315" s="586">
        <v>0</v>
      </c>
      <c r="AL315" s="586">
        <v>0</v>
      </c>
      <c r="AM315" s="586">
        <v>0</v>
      </c>
      <c r="AN315" s="586">
        <v>0</v>
      </c>
      <c r="AO315" s="586">
        <v>0</v>
      </c>
      <c r="AP315" s="586">
        <v>0</v>
      </c>
      <c r="AQ315" s="586">
        <v>0</v>
      </c>
      <c r="AR315" s="586">
        <v>0</v>
      </c>
      <c r="AS315" s="586">
        <v>0</v>
      </c>
      <c r="AT315" s="586">
        <v>0</v>
      </c>
      <c r="AU315" s="586">
        <v>0</v>
      </c>
      <c r="AV315" s="586">
        <v>0</v>
      </c>
      <c r="AW315" s="586">
        <v>0</v>
      </c>
      <c r="AX315" s="586">
        <v>2210</v>
      </c>
      <c r="AY315" s="586">
        <v>0</v>
      </c>
      <c r="AZ315" s="586">
        <v>0</v>
      </c>
      <c r="BA315" s="586">
        <v>0</v>
      </c>
      <c r="BB315" s="586">
        <v>0</v>
      </c>
      <c r="BC315" s="586">
        <v>0</v>
      </c>
      <c r="BD315" s="586">
        <v>5847</v>
      </c>
      <c r="BE315" s="586">
        <v>0</v>
      </c>
      <c r="BF315" s="586">
        <v>0</v>
      </c>
      <c r="BG315" s="586">
        <v>0</v>
      </c>
      <c r="BH315" s="586">
        <v>0</v>
      </c>
      <c r="BI315" s="586">
        <v>0</v>
      </c>
      <c r="BJ315" s="586">
        <v>0</v>
      </c>
      <c r="BK315" s="586">
        <v>0</v>
      </c>
      <c r="BL315" s="586">
        <v>0</v>
      </c>
      <c r="BM315" s="586">
        <v>649</v>
      </c>
      <c r="BN315" s="586">
        <v>0</v>
      </c>
      <c r="BO315" s="586">
        <v>0</v>
      </c>
      <c r="BP315" s="586">
        <v>15278</v>
      </c>
      <c r="BQ315" s="586">
        <v>0</v>
      </c>
      <c r="BR315" s="586">
        <v>0</v>
      </c>
      <c r="BS315" s="586">
        <v>0</v>
      </c>
      <c r="BT315" s="586">
        <v>0</v>
      </c>
      <c r="BU315" s="586">
        <v>0</v>
      </c>
      <c r="BV315" s="586">
        <v>0</v>
      </c>
      <c r="BW315" s="586">
        <v>0</v>
      </c>
      <c r="BX315" s="586">
        <v>0</v>
      </c>
      <c r="BY315" s="586">
        <v>0</v>
      </c>
      <c r="BZ315" s="586">
        <v>0</v>
      </c>
      <c r="CA315" s="586">
        <v>0</v>
      </c>
      <c r="CB315" s="586">
        <v>0</v>
      </c>
      <c r="CC315" s="586">
        <v>0</v>
      </c>
      <c r="CD315" s="586">
        <v>0</v>
      </c>
      <c r="CE315" s="586">
        <v>0</v>
      </c>
      <c r="CF315" s="586">
        <v>0</v>
      </c>
      <c r="CG315" s="586">
        <v>0</v>
      </c>
      <c r="CH315" s="586">
        <v>0</v>
      </c>
      <c r="CI315" s="586">
        <v>0</v>
      </c>
      <c r="CJ315" s="586">
        <v>0</v>
      </c>
      <c r="CK315" s="586">
        <v>0</v>
      </c>
      <c r="CL315" s="586">
        <v>0</v>
      </c>
      <c r="CM315" s="586">
        <v>0</v>
      </c>
      <c r="CN315" s="586">
        <v>141</v>
      </c>
      <c r="CO315" s="586">
        <v>0</v>
      </c>
      <c r="CP315" s="586">
        <v>0</v>
      </c>
      <c r="CQ315" s="586">
        <v>0</v>
      </c>
      <c r="CR315" s="586">
        <v>0</v>
      </c>
      <c r="CS315" s="586">
        <v>0</v>
      </c>
      <c r="CT315" s="586">
        <v>0</v>
      </c>
      <c r="CU315" s="586">
        <v>0</v>
      </c>
      <c r="CV315" s="586">
        <v>0</v>
      </c>
      <c r="CW315" s="586">
        <v>6740</v>
      </c>
      <c r="CX315" s="586">
        <v>0</v>
      </c>
      <c r="CY315" s="586">
        <v>14742</v>
      </c>
      <c r="CZ315" s="586">
        <v>3623</v>
      </c>
      <c r="DA315" s="586">
        <v>0</v>
      </c>
      <c r="DB315" s="586">
        <v>0</v>
      </c>
      <c r="DC315" s="586">
        <v>0</v>
      </c>
      <c r="DD315" s="586">
        <v>0</v>
      </c>
      <c r="DE315" s="586">
        <v>0</v>
      </c>
      <c r="DF315" s="586">
        <v>17820</v>
      </c>
      <c r="DG315" s="586">
        <v>0</v>
      </c>
      <c r="DH315" s="586">
        <v>0</v>
      </c>
      <c r="DI315" s="586">
        <v>37854</v>
      </c>
      <c r="DJ315" s="586">
        <v>0</v>
      </c>
      <c r="DK315" s="586">
        <v>7255</v>
      </c>
      <c r="DL315" s="586">
        <v>4200</v>
      </c>
      <c r="DM315" s="586">
        <v>0</v>
      </c>
      <c r="DN315" s="586">
        <v>0</v>
      </c>
      <c r="DO315" s="586">
        <v>0</v>
      </c>
      <c r="DP315" s="586">
        <v>0</v>
      </c>
      <c r="DQ315" s="586">
        <v>0</v>
      </c>
      <c r="DR315" s="587">
        <v>110311</v>
      </c>
      <c r="DS315" s="587">
        <v>27595</v>
      </c>
      <c r="DT315" s="587">
        <v>952</v>
      </c>
      <c r="DU315" s="587">
        <v>205112</v>
      </c>
      <c r="DV315" s="587">
        <v>168436</v>
      </c>
      <c r="DW315" s="587">
        <v>207410</v>
      </c>
      <c r="DX315" s="587">
        <v>-7683</v>
      </c>
      <c r="DY315" s="587">
        <v>0</v>
      </c>
      <c r="DZ315" s="587"/>
      <c r="EA315" s="587"/>
      <c r="EB315" s="587"/>
      <c r="EC315" s="587"/>
      <c r="ED315" s="587"/>
      <c r="EE315" s="587"/>
      <c r="EF315" s="587"/>
      <c r="EG315" s="587"/>
      <c r="EH315" s="587"/>
      <c r="EI315" s="587"/>
    </row>
    <row r="316" spans="1:139">
      <c r="A316" s="583" t="s">
        <v>3044</v>
      </c>
      <c r="B316" s="586">
        <v>53487</v>
      </c>
      <c r="C316" s="586">
        <v>891</v>
      </c>
      <c r="D316" s="586">
        <v>0</v>
      </c>
      <c r="E316" s="586">
        <v>13694</v>
      </c>
      <c r="F316" s="586">
        <v>2457</v>
      </c>
      <c r="G316" s="586">
        <v>0</v>
      </c>
      <c r="H316" s="586">
        <v>7260</v>
      </c>
      <c r="I316" s="586">
        <v>0</v>
      </c>
      <c r="J316" s="586">
        <v>0</v>
      </c>
      <c r="K316" s="586">
        <v>0</v>
      </c>
      <c r="L316" s="586">
        <v>0</v>
      </c>
      <c r="M316" s="586">
        <v>0</v>
      </c>
      <c r="N316" s="586">
        <v>98818</v>
      </c>
      <c r="O316" s="586">
        <v>0</v>
      </c>
      <c r="P316" s="586">
        <v>0</v>
      </c>
      <c r="Q316" s="586">
        <v>0</v>
      </c>
      <c r="R316" s="586">
        <v>0</v>
      </c>
      <c r="S316" s="586">
        <v>0</v>
      </c>
      <c r="T316" s="586">
        <v>1430</v>
      </c>
      <c r="U316" s="586">
        <v>0</v>
      </c>
      <c r="V316" s="586">
        <v>0</v>
      </c>
      <c r="W316" s="586">
        <v>409</v>
      </c>
      <c r="X316" s="586">
        <v>0</v>
      </c>
      <c r="Y316" s="586">
        <v>0</v>
      </c>
      <c r="Z316" s="586">
        <v>0</v>
      </c>
      <c r="AA316" s="586">
        <v>0</v>
      </c>
      <c r="AB316" s="586">
        <v>0</v>
      </c>
      <c r="AC316" s="586">
        <v>0</v>
      </c>
      <c r="AD316" s="586">
        <v>0</v>
      </c>
      <c r="AE316" s="586">
        <v>0</v>
      </c>
      <c r="AF316" s="586">
        <v>0</v>
      </c>
      <c r="AG316" s="586">
        <v>0</v>
      </c>
      <c r="AH316" s="586">
        <v>0</v>
      </c>
      <c r="AI316" s="586">
        <v>179</v>
      </c>
      <c r="AJ316" s="586">
        <v>186</v>
      </c>
      <c r="AK316" s="586">
        <v>0</v>
      </c>
      <c r="AL316" s="586">
        <v>64</v>
      </c>
      <c r="AM316" s="586">
        <v>0</v>
      </c>
      <c r="AN316" s="586">
        <v>0</v>
      </c>
      <c r="AO316" s="586">
        <v>0</v>
      </c>
      <c r="AP316" s="586">
        <v>0</v>
      </c>
      <c r="AQ316" s="586">
        <v>0</v>
      </c>
      <c r="AR316" s="586">
        <v>178</v>
      </c>
      <c r="AS316" s="586">
        <v>0</v>
      </c>
      <c r="AT316" s="586">
        <v>0</v>
      </c>
      <c r="AU316" s="586">
        <v>0</v>
      </c>
      <c r="AV316" s="586">
        <v>0</v>
      </c>
      <c r="AW316" s="586">
        <v>0</v>
      </c>
      <c r="AX316" s="586">
        <v>365</v>
      </c>
      <c r="AY316" s="586">
        <v>0</v>
      </c>
      <c r="AZ316" s="586">
        <v>0</v>
      </c>
      <c r="BA316" s="586">
        <v>0</v>
      </c>
      <c r="BB316" s="586">
        <v>0</v>
      </c>
      <c r="BC316" s="586">
        <v>0</v>
      </c>
      <c r="BD316" s="586">
        <v>0</v>
      </c>
      <c r="BE316" s="586">
        <v>0</v>
      </c>
      <c r="BF316" s="586">
        <v>0</v>
      </c>
      <c r="BG316" s="586">
        <v>0</v>
      </c>
      <c r="BH316" s="586">
        <v>0</v>
      </c>
      <c r="BI316" s="586">
        <v>0</v>
      </c>
      <c r="BJ316" s="586">
        <v>0</v>
      </c>
      <c r="BK316" s="586">
        <v>0</v>
      </c>
      <c r="BL316" s="586">
        <v>0</v>
      </c>
      <c r="BM316" s="586">
        <v>350</v>
      </c>
      <c r="BN316" s="586">
        <v>0</v>
      </c>
      <c r="BO316" s="586">
        <v>0</v>
      </c>
      <c r="BP316" s="586">
        <v>796</v>
      </c>
      <c r="BQ316" s="586">
        <v>0</v>
      </c>
      <c r="BR316" s="586">
        <v>0</v>
      </c>
      <c r="BS316" s="586">
        <v>2812</v>
      </c>
      <c r="BT316" s="586">
        <v>0</v>
      </c>
      <c r="BU316" s="586">
        <v>0</v>
      </c>
      <c r="BV316" s="586">
        <v>0</v>
      </c>
      <c r="BW316" s="586">
        <v>0</v>
      </c>
      <c r="BX316" s="586">
        <v>0</v>
      </c>
      <c r="BY316" s="586">
        <v>0</v>
      </c>
      <c r="BZ316" s="586">
        <v>0</v>
      </c>
      <c r="CA316" s="586">
        <v>0</v>
      </c>
      <c r="CB316" s="586">
        <v>0</v>
      </c>
      <c r="CC316" s="586">
        <v>0</v>
      </c>
      <c r="CD316" s="586">
        <v>0</v>
      </c>
      <c r="CE316" s="586">
        <v>0</v>
      </c>
      <c r="CF316" s="586">
        <v>0</v>
      </c>
      <c r="CG316" s="586">
        <v>0</v>
      </c>
      <c r="CH316" s="586">
        <v>264</v>
      </c>
      <c r="CI316" s="586">
        <v>0</v>
      </c>
      <c r="CJ316" s="586">
        <v>0</v>
      </c>
      <c r="CK316" s="586">
        <v>0</v>
      </c>
      <c r="CL316" s="586">
        <v>0</v>
      </c>
      <c r="CM316" s="586">
        <v>0</v>
      </c>
      <c r="CN316" s="586">
        <v>0</v>
      </c>
      <c r="CO316" s="586">
        <v>0</v>
      </c>
      <c r="CP316" s="586">
        <v>0</v>
      </c>
      <c r="CQ316" s="586">
        <v>0</v>
      </c>
      <c r="CR316" s="586">
        <v>0</v>
      </c>
      <c r="CS316" s="586">
        <v>0</v>
      </c>
      <c r="CT316" s="586">
        <v>0</v>
      </c>
      <c r="CU316" s="586">
        <v>0</v>
      </c>
      <c r="CV316" s="586">
        <v>0</v>
      </c>
      <c r="CW316" s="586">
        <v>13645</v>
      </c>
      <c r="CX316" s="586">
        <v>320</v>
      </c>
      <c r="CY316" s="586">
        <v>0</v>
      </c>
      <c r="CZ316" s="586">
        <v>4509</v>
      </c>
      <c r="DA316" s="586">
        <v>497</v>
      </c>
      <c r="DB316" s="586">
        <v>0</v>
      </c>
      <c r="DC316" s="586">
        <v>0</v>
      </c>
      <c r="DD316" s="586">
        <v>0</v>
      </c>
      <c r="DE316" s="586">
        <v>0</v>
      </c>
      <c r="DF316" s="586">
        <v>0</v>
      </c>
      <c r="DG316" s="586">
        <v>0</v>
      </c>
      <c r="DH316" s="586">
        <v>0</v>
      </c>
      <c r="DI316" s="586">
        <v>9086</v>
      </c>
      <c r="DJ316" s="586">
        <v>0</v>
      </c>
      <c r="DK316" s="586">
        <v>0</v>
      </c>
      <c r="DL316" s="586">
        <v>0</v>
      </c>
      <c r="DM316" s="586">
        <v>60367</v>
      </c>
      <c r="DN316" s="586">
        <v>0</v>
      </c>
      <c r="DO316" s="586">
        <v>0</v>
      </c>
      <c r="DP316" s="586">
        <v>0</v>
      </c>
      <c r="DQ316" s="586">
        <v>0</v>
      </c>
      <c r="DR316" s="587">
        <v>113635</v>
      </c>
      <c r="DS316" s="587">
        <v>7214</v>
      </c>
      <c r="DT316" s="587">
        <v>100</v>
      </c>
      <c r="DU316" s="587">
        <v>151115</v>
      </c>
      <c r="DV316" s="587">
        <v>78180</v>
      </c>
      <c r="DW316" s="587">
        <v>75000</v>
      </c>
      <c r="DX316" s="587">
        <v>0</v>
      </c>
      <c r="DY316" s="587">
        <v>-122153</v>
      </c>
      <c r="DZ316" s="587"/>
      <c r="EA316" s="587"/>
      <c r="EB316" s="587"/>
      <c r="EC316" s="587"/>
      <c r="ED316" s="587"/>
      <c r="EE316" s="587"/>
      <c r="EF316" s="587"/>
      <c r="EG316" s="587"/>
      <c r="EH316" s="587"/>
      <c r="EI316" s="587"/>
    </row>
    <row r="317" spans="1:139">
      <c r="A317" s="583" t="s">
        <v>3101</v>
      </c>
      <c r="B317" s="586">
        <v>4936</v>
      </c>
      <c r="C317" s="586">
        <v>0</v>
      </c>
      <c r="D317" s="586">
        <v>0</v>
      </c>
      <c r="E317" s="586">
        <v>16667</v>
      </c>
      <c r="F317" s="586">
        <v>0</v>
      </c>
      <c r="G317" s="586">
        <v>0</v>
      </c>
      <c r="H317" s="586">
        <v>2550</v>
      </c>
      <c r="I317" s="586">
        <v>0</v>
      </c>
      <c r="J317" s="586">
        <v>0</v>
      </c>
      <c r="K317" s="586">
        <v>0</v>
      </c>
      <c r="L317" s="586">
        <v>0</v>
      </c>
      <c r="M317" s="586">
        <v>0</v>
      </c>
      <c r="N317" s="586">
        <v>48427</v>
      </c>
      <c r="O317" s="586">
        <v>0</v>
      </c>
      <c r="P317" s="586">
        <v>0</v>
      </c>
      <c r="Q317" s="586">
        <v>133</v>
      </c>
      <c r="R317" s="586">
        <v>0</v>
      </c>
      <c r="S317" s="586">
        <v>0</v>
      </c>
      <c r="T317" s="586">
        <v>1246</v>
      </c>
      <c r="U317" s="586">
        <v>0</v>
      </c>
      <c r="V317" s="586">
        <v>0</v>
      </c>
      <c r="W317" s="586">
        <v>0</v>
      </c>
      <c r="X317" s="586">
        <v>0</v>
      </c>
      <c r="Y317" s="586">
        <v>0</v>
      </c>
      <c r="Z317" s="586">
        <v>0</v>
      </c>
      <c r="AA317" s="586">
        <v>0</v>
      </c>
      <c r="AB317" s="586">
        <v>0</v>
      </c>
      <c r="AC317" s="586">
        <v>0</v>
      </c>
      <c r="AD317" s="586">
        <v>0</v>
      </c>
      <c r="AE317" s="586">
        <v>0</v>
      </c>
      <c r="AF317" s="586">
        <v>0</v>
      </c>
      <c r="AG317" s="586">
        <v>0</v>
      </c>
      <c r="AH317" s="586">
        <v>0</v>
      </c>
      <c r="AI317" s="586">
        <v>1597</v>
      </c>
      <c r="AJ317" s="586">
        <v>0</v>
      </c>
      <c r="AK317" s="586">
        <v>0</v>
      </c>
      <c r="AL317" s="586">
        <v>0</v>
      </c>
      <c r="AM317" s="586">
        <v>0</v>
      </c>
      <c r="AN317" s="586">
        <v>0</v>
      </c>
      <c r="AO317" s="586">
        <v>275</v>
      </c>
      <c r="AP317" s="586">
        <v>0</v>
      </c>
      <c r="AQ317" s="586">
        <v>0</v>
      </c>
      <c r="AR317" s="586">
        <v>0</v>
      </c>
      <c r="AS317" s="586">
        <v>0</v>
      </c>
      <c r="AT317" s="586">
        <v>0</v>
      </c>
      <c r="AU317" s="586">
        <v>0</v>
      </c>
      <c r="AV317" s="586">
        <v>0</v>
      </c>
      <c r="AW317" s="586">
        <v>0</v>
      </c>
      <c r="AX317" s="586">
        <v>300</v>
      </c>
      <c r="AY317" s="586">
        <v>0</v>
      </c>
      <c r="AZ317" s="586">
        <v>0</v>
      </c>
      <c r="BA317" s="586">
        <v>0</v>
      </c>
      <c r="BB317" s="586">
        <v>0</v>
      </c>
      <c r="BC317" s="586">
        <v>0</v>
      </c>
      <c r="BD317" s="586">
        <v>0</v>
      </c>
      <c r="BE317" s="586">
        <v>0</v>
      </c>
      <c r="BF317" s="586">
        <v>0</v>
      </c>
      <c r="BG317" s="586">
        <v>0</v>
      </c>
      <c r="BH317" s="586">
        <v>0</v>
      </c>
      <c r="BI317" s="586">
        <v>0</v>
      </c>
      <c r="BJ317" s="586">
        <v>0</v>
      </c>
      <c r="BK317" s="586">
        <v>0</v>
      </c>
      <c r="BL317" s="586">
        <v>0</v>
      </c>
      <c r="BM317" s="586">
        <v>0</v>
      </c>
      <c r="BN317" s="586">
        <v>0</v>
      </c>
      <c r="BO317" s="586">
        <v>0</v>
      </c>
      <c r="BP317" s="586">
        <v>442</v>
      </c>
      <c r="BQ317" s="586">
        <v>0</v>
      </c>
      <c r="BR317" s="586">
        <v>0</v>
      </c>
      <c r="BS317" s="586">
        <v>0</v>
      </c>
      <c r="BT317" s="586">
        <v>0</v>
      </c>
      <c r="BU317" s="586">
        <v>0</v>
      </c>
      <c r="BV317" s="586">
        <v>0</v>
      </c>
      <c r="BW317" s="586">
        <v>0</v>
      </c>
      <c r="BX317" s="586">
        <v>0</v>
      </c>
      <c r="BY317" s="586">
        <v>0</v>
      </c>
      <c r="BZ317" s="586">
        <v>0</v>
      </c>
      <c r="CA317" s="586">
        <v>0</v>
      </c>
      <c r="CB317" s="586">
        <v>0</v>
      </c>
      <c r="CC317" s="586">
        <v>0</v>
      </c>
      <c r="CD317" s="586">
        <v>0</v>
      </c>
      <c r="CE317" s="586">
        <v>0</v>
      </c>
      <c r="CF317" s="586">
        <v>0</v>
      </c>
      <c r="CG317" s="586">
        <v>0</v>
      </c>
      <c r="CH317" s="586">
        <v>30</v>
      </c>
      <c r="CI317" s="586">
        <v>0</v>
      </c>
      <c r="CJ317" s="586">
        <v>0</v>
      </c>
      <c r="CK317" s="586">
        <v>0</v>
      </c>
      <c r="CL317" s="586">
        <v>0</v>
      </c>
      <c r="CM317" s="586">
        <v>0</v>
      </c>
      <c r="CN317" s="586">
        <v>0</v>
      </c>
      <c r="CO317" s="586">
        <v>0</v>
      </c>
      <c r="CP317" s="586">
        <v>0</v>
      </c>
      <c r="CQ317" s="586">
        <v>0</v>
      </c>
      <c r="CR317" s="586">
        <v>0</v>
      </c>
      <c r="CS317" s="586">
        <v>0</v>
      </c>
      <c r="CT317" s="586">
        <v>487</v>
      </c>
      <c r="CU317" s="586">
        <v>0</v>
      </c>
      <c r="CV317" s="586">
        <v>0</v>
      </c>
      <c r="CW317" s="586">
        <v>10022</v>
      </c>
      <c r="CX317" s="586">
        <v>0</v>
      </c>
      <c r="CY317" s="586">
        <v>0</v>
      </c>
      <c r="CZ317" s="586">
        <v>3230</v>
      </c>
      <c r="DA317" s="586">
        <v>0</v>
      </c>
      <c r="DB317" s="586">
        <v>0</v>
      </c>
      <c r="DC317" s="586">
        <v>0</v>
      </c>
      <c r="DD317" s="586">
        <v>0</v>
      </c>
      <c r="DE317" s="586">
        <v>0</v>
      </c>
      <c r="DF317" s="586">
        <v>1815</v>
      </c>
      <c r="DG317" s="586">
        <v>0</v>
      </c>
      <c r="DH317" s="586">
        <v>0</v>
      </c>
      <c r="DI317" s="586">
        <v>14425</v>
      </c>
      <c r="DJ317" s="586">
        <v>0</v>
      </c>
      <c r="DK317" s="586">
        <v>0</v>
      </c>
      <c r="DL317" s="586">
        <v>1300</v>
      </c>
      <c r="DM317" s="586">
        <v>0</v>
      </c>
      <c r="DN317" s="586">
        <v>0</v>
      </c>
      <c r="DO317" s="586">
        <v>0</v>
      </c>
      <c r="DP317" s="586">
        <v>0</v>
      </c>
      <c r="DQ317" s="586">
        <v>0</v>
      </c>
      <c r="DR317" s="587">
        <v>44393</v>
      </c>
      <c r="DS317" s="587">
        <v>0</v>
      </c>
      <c r="DT317" s="587">
        <v>4484</v>
      </c>
      <c r="DU317" s="587">
        <v>59005</v>
      </c>
      <c r="DV317" s="587">
        <v>36642</v>
      </c>
      <c r="DW317" s="587">
        <v>66662</v>
      </c>
      <c r="DX317" s="587">
        <v>-5713</v>
      </c>
      <c r="DY317" s="587">
        <v>-105474</v>
      </c>
      <c r="DZ317" s="587"/>
      <c r="EA317" s="587"/>
      <c r="EB317" s="587"/>
      <c r="EC317" s="587"/>
      <c r="ED317" s="587"/>
      <c r="EE317" s="587"/>
      <c r="EF317" s="587"/>
      <c r="EG317" s="587"/>
      <c r="EH317" s="587"/>
      <c r="EI317" s="587"/>
    </row>
    <row r="318" spans="1:139">
      <c r="A318" s="583" t="s">
        <v>3152</v>
      </c>
      <c r="B318" s="586">
        <v>7777</v>
      </c>
      <c r="C318" s="586">
        <v>0</v>
      </c>
      <c r="D318" s="586">
        <v>0</v>
      </c>
      <c r="E318" s="586">
        <v>21867</v>
      </c>
      <c r="F318" s="586">
        <v>0</v>
      </c>
      <c r="G318" s="586">
        <v>0</v>
      </c>
      <c r="H318" s="586">
        <v>14207</v>
      </c>
      <c r="I318" s="586">
        <v>0</v>
      </c>
      <c r="J318" s="586">
        <v>0</v>
      </c>
      <c r="K318" s="586">
        <v>546</v>
      </c>
      <c r="L318" s="586">
        <v>0</v>
      </c>
      <c r="M318" s="586">
        <v>0</v>
      </c>
      <c r="N318" s="586">
        <v>86157</v>
      </c>
      <c r="O318" s="586">
        <v>0</v>
      </c>
      <c r="P318" s="586">
        <v>0</v>
      </c>
      <c r="Q318" s="586">
        <v>0</v>
      </c>
      <c r="R318" s="586">
        <v>0</v>
      </c>
      <c r="S318" s="586">
        <v>0</v>
      </c>
      <c r="T318" s="586">
        <v>49</v>
      </c>
      <c r="U318" s="586">
        <v>0</v>
      </c>
      <c r="V318" s="586">
        <v>0</v>
      </c>
      <c r="W318" s="586">
        <v>5983</v>
      </c>
      <c r="X318" s="586">
        <v>0</v>
      </c>
      <c r="Y318" s="586">
        <v>0</v>
      </c>
      <c r="Z318" s="586">
        <v>0</v>
      </c>
      <c r="AA318" s="586">
        <v>0</v>
      </c>
      <c r="AB318" s="586">
        <v>0</v>
      </c>
      <c r="AC318" s="586">
        <v>0</v>
      </c>
      <c r="AD318" s="586">
        <v>0</v>
      </c>
      <c r="AE318" s="586">
        <v>0</v>
      </c>
      <c r="AF318" s="586">
        <v>7871</v>
      </c>
      <c r="AG318" s="586">
        <v>0</v>
      </c>
      <c r="AH318" s="586">
        <v>0</v>
      </c>
      <c r="AI318" s="586">
        <v>2305</v>
      </c>
      <c r="AJ318" s="586">
        <v>0</v>
      </c>
      <c r="AK318" s="586">
        <v>0</v>
      </c>
      <c r="AL318" s="586">
        <v>550</v>
      </c>
      <c r="AM318" s="586">
        <v>0</v>
      </c>
      <c r="AN318" s="586">
        <v>0</v>
      </c>
      <c r="AO318" s="586">
        <v>0</v>
      </c>
      <c r="AP318" s="586">
        <v>0</v>
      </c>
      <c r="AQ318" s="586">
        <v>0</v>
      </c>
      <c r="AR318" s="586">
        <v>1000</v>
      </c>
      <c r="AS318" s="586">
        <v>0</v>
      </c>
      <c r="AT318" s="586">
        <v>0</v>
      </c>
      <c r="AU318" s="586">
        <v>0</v>
      </c>
      <c r="AV318" s="586">
        <v>0</v>
      </c>
      <c r="AW318" s="586">
        <v>0</v>
      </c>
      <c r="AX318" s="586">
        <v>161</v>
      </c>
      <c r="AY318" s="586">
        <v>0</v>
      </c>
      <c r="AZ318" s="586">
        <v>0</v>
      </c>
      <c r="BA318" s="586">
        <v>386</v>
      </c>
      <c r="BB318" s="586">
        <v>0</v>
      </c>
      <c r="BC318" s="586">
        <v>0</v>
      </c>
      <c r="BD318" s="586">
        <v>440</v>
      </c>
      <c r="BE318" s="586">
        <v>0</v>
      </c>
      <c r="BF318" s="586">
        <v>0</v>
      </c>
      <c r="BG318" s="586">
        <v>0</v>
      </c>
      <c r="BH318" s="586">
        <v>0</v>
      </c>
      <c r="BI318" s="586">
        <v>0</v>
      </c>
      <c r="BJ318" s="586">
        <v>0</v>
      </c>
      <c r="BK318" s="586">
        <v>0</v>
      </c>
      <c r="BL318" s="586">
        <v>0</v>
      </c>
      <c r="BM318" s="586">
        <v>0</v>
      </c>
      <c r="BN318" s="586">
        <v>0</v>
      </c>
      <c r="BO318" s="586">
        <v>0</v>
      </c>
      <c r="BP318" s="586">
        <v>2042</v>
      </c>
      <c r="BQ318" s="586">
        <v>0</v>
      </c>
      <c r="BR318" s="586">
        <v>0</v>
      </c>
      <c r="BS318" s="586">
        <v>0</v>
      </c>
      <c r="BT318" s="586">
        <v>0</v>
      </c>
      <c r="BU318" s="586">
        <v>5007</v>
      </c>
      <c r="BV318" s="586">
        <v>0</v>
      </c>
      <c r="BW318" s="586">
        <v>0</v>
      </c>
      <c r="BX318" s="586">
        <v>0</v>
      </c>
      <c r="BY318" s="586">
        <v>0</v>
      </c>
      <c r="BZ318" s="586">
        <v>0</v>
      </c>
      <c r="CA318" s="586">
        <v>0</v>
      </c>
      <c r="CB318" s="586">
        <v>0</v>
      </c>
      <c r="CC318" s="586">
        <v>0</v>
      </c>
      <c r="CD318" s="586">
        <v>0</v>
      </c>
      <c r="CE318" s="586">
        <v>0</v>
      </c>
      <c r="CF318" s="586">
        <v>0</v>
      </c>
      <c r="CG318" s="586">
        <v>0</v>
      </c>
      <c r="CH318" s="586">
        <v>0</v>
      </c>
      <c r="CI318" s="586">
        <v>0</v>
      </c>
      <c r="CJ318" s="586">
        <v>2699</v>
      </c>
      <c r="CK318" s="586">
        <v>0</v>
      </c>
      <c r="CL318" s="586">
        <v>0</v>
      </c>
      <c r="CM318" s="586">
        <v>0</v>
      </c>
      <c r="CN318" s="586">
        <v>0</v>
      </c>
      <c r="CO318" s="586">
        <v>0</v>
      </c>
      <c r="CP318" s="586">
        <v>0</v>
      </c>
      <c r="CQ318" s="586">
        <v>0</v>
      </c>
      <c r="CR318" s="586">
        <v>0</v>
      </c>
      <c r="CS318" s="586">
        <v>0</v>
      </c>
      <c r="CT318" s="586">
        <v>1619</v>
      </c>
      <c r="CU318" s="586">
        <v>0</v>
      </c>
      <c r="CV318" s="586">
        <v>0</v>
      </c>
      <c r="CW318" s="586">
        <v>7649</v>
      </c>
      <c r="CX318" s="586">
        <v>0</v>
      </c>
      <c r="CY318" s="586">
        <v>0</v>
      </c>
      <c r="CZ318" s="586">
        <v>1216</v>
      </c>
      <c r="DA318" s="586">
        <v>0</v>
      </c>
      <c r="DB318" s="586">
        <v>0</v>
      </c>
      <c r="DC318" s="586">
        <v>0</v>
      </c>
      <c r="DD318" s="586">
        <v>0</v>
      </c>
      <c r="DE318" s="586">
        <v>0</v>
      </c>
      <c r="DF318" s="586">
        <v>0</v>
      </c>
      <c r="DG318" s="586">
        <v>0</v>
      </c>
      <c r="DH318" s="586">
        <v>0</v>
      </c>
      <c r="DI318" s="586">
        <v>1629</v>
      </c>
      <c r="DJ318" s="586">
        <v>0</v>
      </c>
      <c r="DK318" s="586">
        <v>12458</v>
      </c>
      <c r="DL318" s="586">
        <v>0</v>
      </c>
      <c r="DM318" s="586">
        <v>0</v>
      </c>
      <c r="DN318" s="586">
        <v>0</v>
      </c>
      <c r="DO318" s="586">
        <v>0</v>
      </c>
      <c r="DP318" s="586">
        <v>0</v>
      </c>
      <c r="DQ318" s="586">
        <v>0</v>
      </c>
      <c r="DR318" s="587">
        <v>104824</v>
      </c>
      <c r="DS318" s="587">
        <v>1929</v>
      </c>
      <c r="DT318" s="587">
        <v>562</v>
      </c>
      <c r="DU318" s="587">
        <v>89739</v>
      </c>
      <c r="DV318" s="587">
        <v>65901</v>
      </c>
      <c r="DW318" s="587">
        <v>68327.356329999995</v>
      </c>
      <c r="DX318" s="587">
        <v>-6075.5410499999998</v>
      </c>
      <c r="DY318" s="587">
        <v>-26839.355950000001</v>
      </c>
      <c r="DZ318" s="587"/>
      <c r="EA318" s="587"/>
      <c r="EB318" s="587"/>
      <c r="EC318" s="587"/>
      <c r="ED318" s="587"/>
      <c r="EE318" s="587"/>
      <c r="EF318" s="587"/>
      <c r="EG318" s="587"/>
      <c r="EH318" s="587"/>
      <c r="EI318" s="587"/>
    </row>
    <row r="319" spans="1:139">
      <c r="A319" s="583" t="s">
        <v>3319</v>
      </c>
      <c r="B319" s="586">
        <v>0</v>
      </c>
      <c r="C319" s="586">
        <v>0</v>
      </c>
      <c r="D319" s="586">
        <v>0</v>
      </c>
      <c r="E319" s="586">
        <v>0</v>
      </c>
      <c r="F319" s="586">
        <v>0</v>
      </c>
      <c r="G319" s="586">
        <v>0</v>
      </c>
      <c r="H319" s="586">
        <v>0</v>
      </c>
      <c r="I319" s="586">
        <v>0</v>
      </c>
      <c r="J319" s="586">
        <v>0</v>
      </c>
      <c r="K319" s="586">
        <v>0</v>
      </c>
      <c r="L319" s="586">
        <v>0</v>
      </c>
      <c r="M319" s="586">
        <v>0</v>
      </c>
      <c r="N319" s="586">
        <v>291143</v>
      </c>
      <c r="O319" s="586">
        <v>0</v>
      </c>
      <c r="P319" s="586">
        <v>0</v>
      </c>
      <c r="Q319" s="586">
        <v>0</v>
      </c>
      <c r="R319" s="586">
        <v>0</v>
      </c>
      <c r="S319" s="586">
        <v>0</v>
      </c>
      <c r="T319" s="586">
        <v>0</v>
      </c>
      <c r="U319" s="586">
        <v>0</v>
      </c>
      <c r="V319" s="586">
        <v>0</v>
      </c>
      <c r="W319" s="586">
        <v>76838</v>
      </c>
      <c r="X319" s="586">
        <v>1057584</v>
      </c>
      <c r="Y319" s="586">
        <v>0</v>
      </c>
      <c r="Z319" s="586">
        <v>0</v>
      </c>
      <c r="AA319" s="586">
        <v>0</v>
      </c>
      <c r="AB319" s="586">
        <v>0</v>
      </c>
      <c r="AC319" s="586">
        <v>0</v>
      </c>
      <c r="AD319" s="586">
        <v>0</v>
      </c>
      <c r="AE319" s="586">
        <v>0</v>
      </c>
      <c r="AF319" s="586">
        <v>0</v>
      </c>
      <c r="AG319" s="586">
        <v>0</v>
      </c>
      <c r="AH319" s="586">
        <v>0</v>
      </c>
      <c r="AI319" s="586">
        <v>0</v>
      </c>
      <c r="AJ319" s="586">
        <v>0</v>
      </c>
      <c r="AK319" s="586">
        <v>0</v>
      </c>
      <c r="AL319" s="586">
        <v>0</v>
      </c>
      <c r="AM319" s="586">
        <v>0</v>
      </c>
      <c r="AN319" s="586">
        <v>0</v>
      </c>
      <c r="AO319" s="586">
        <v>0</v>
      </c>
      <c r="AP319" s="586">
        <v>1619322</v>
      </c>
      <c r="AQ319" s="586">
        <v>0</v>
      </c>
      <c r="AR319" s="586">
        <v>0</v>
      </c>
      <c r="AS319" s="586">
        <v>14620</v>
      </c>
      <c r="AT319" s="586">
        <v>0</v>
      </c>
      <c r="AU319" s="586">
        <v>0</v>
      </c>
      <c r="AV319" s="586">
        <v>0</v>
      </c>
      <c r="AW319" s="586">
        <v>0</v>
      </c>
      <c r="AX319" s="586">
        <v>0</v>
      </c>
      <c r="AY319" s="586">
        <v>0</v>
      </c>
      <c r="AZ319" s="586">
        <v>0</v>
      </c>
      <c r="BA319" s="586">
        <v>0</v>
      </c>
      <c r="BB319" s="586">
        <v>0</v>
      </c>
      <c r="BC319" s="586">
        <v>0</v>
      </c>
      <c r="BD319" s="586">
        <v>0</v>
      </c>
      <c r="BE319" s="586">
        <v>0</v>
      </c>
      <c r="BF319" s="586">
        <v>0</v>
      </c>
      <c r="BG319" s="586">
        <v>0</v>
      </c>
      <c r="BH319" s="586">
        <v>0</v>
      </c>
      <c r="BI319" s="586">
        <v>0</v>
      </c>
      <c r="BJ319" s="586">
        <v>0</v>
      </c>
      <c r="BK319" s="586">
        <v>0</v>
      </c>
      <c r="BL319" s="586">
        <v>0</v>
      </c>
      <c r="BM319" s="586">
        <v>0</v>
      </c>
      <c r="BN319" s="586">
        <v>0</v>
      </c>
      <c r="BO319" s="586">
        <v>0</v>
      </c>
      <c r="BP319" s="586">
        <v>0</v>
      </c>
      <c r="BQ319" s="586">
        <v>0</v>
      </c>
      <c r="BR319" s="586">
        <v>0</v>
      </c>
      <c r="BS319" s="586">
        <v>0</v>
      </c>
      <c r="BT319" s="586">
        <v>0</v>
      </c>
      <c r="BU319" s="586">
        <v>0</v>
      </c>
      <c r="BV319" s="586">
        <v>0</v>
      </c>
      <c r="BW319" s="586">
        <v>300</v>
      </c>
      <c r="BX319" s="586">
        <v>0</v>
      </c>
      <c r="BY319" s="586">
        <v>0</v>
      </c>
      <c r="BZ319" s="586">
        <v>0</v>
      </c>
      <c r="CA319" s="586">
        <v>0</v>
      </c>
      <c r="CB319" s="586">
        <v>0</v>
      </c>
      <c r="CC319" s="586">
        <v>0</v>
      </c>
      <c r="CD319" s="586">
        <v>0</v>
      </c>
      <c r="CE319" s="586">
        <v>0</v>
      </c>
      <c r="CF319" s="586">
        <v>0</v>
      </c>
      <c r="CG319" s="586">
        <v>0</v>
      </c>
      <c r="CH319" s="586">
        <v>0</v>
      </c>
      <c r="CI319" s="586">
        <v>0</v>
      </c>
      <c r="CJ319" s="586">
        <v>0</v>
      </c>
      <c r="CK319" s="586">
        <v>0</v>
      </c>
      <c r="CL319" s="586">
        <v>0</v>
      </c>
      <c r="CM319" s="586">
        <v>0</v>
      </c>
      <c r="CN319" s="586">
        <v>0</v>
      </c>
      <c r="CO319" s="586">
        <v>0</v>
      </c>
      <c r="CP319" s="586">
        <v>0</v>
      </c>
      <c r="CQ319" s="586">
        <v>0</v>
      </c>
      <c r="CR319" s="586">
        <v>0</v>
      </c>
      <c r="CS319" s="586">
        <v>0</v>
      </c>
      <c r="CT319" s="586">
        <v>0</v>
      </c>
      <c r="CU319" s="586">
        <v>78967</v>
      </c>
      <c r="CV319" s="586">
        <v>0</v>
      </c>
      <c r="CW319" s="586">
        <v>145901.0968</v>
      </c>
      <c r="CX319" s="586">
        <v>131750.31302</v>
      </c>
      <c r="CY319" s="586">
        <v>39960.110610000003</v>
      </c>
      <c r="CZ319" s="586">
        <v>0</v>
      </c>
      <c r="DA319" s="586">
        <v>0</v>
      </c>
      <c r="DB319" s="586">
        <v>0</v>
      </c>
      <c r="DC319" s="586">
        <v>338427.50400000002</v>
      </c>
      <c r="DD319" s="586">
        <v>0</v>
      </c>
      <c r="DE319" s="586">
        <v>13766</v>
      </c>
      <c r="DF319" s="586">
        <v>50700</v>
      </c>
      <c r="DG319" s="586">
        <v>0</v>
      </c>
      <c r="DH319" s="586">
        <v>0</v>
      </c>
      <c r="DI319" s="586">
        <v>15700</v>
      </c>
      <c r="DJ319" s="586">
        <v>0</v>
      </c>
      <c r="DK319" s="586">
        <v>0</v>
      </c>
      <c r="DL319" s="586">
        <v>32600</v>
      </c>
      <c r="DM319" s="586">
        <v>0</v>
      </c>
      <c r="DN319" s="586">
        <v>0</v>
      </c>
      <c r="DO319" s="586">
        <v>0</v>
      </c>
      <c r="DP319" s="586">
        <v>0</v>
      </c>
      <c r="DQ319" s="586">
        <v>0</v>
      </c>
      <c r="DR319" s="587">
        <v>2291932.2409999999</v>
      </c>
      <c r="DS319" s="587">
        <v>67122.168820000006</v>
      </c>
      <c r="DT319" s="587">
        <v>444149</v>
      </c>
      <c r="DU319" s="587">
        <v>1050650</v>
      </c>
      <c r="DV319" s="587">
        <v>2082467.0097000001</v>
      </c>
      <c r="DW319" s="587">
        <v>329238.75300000003</v>
      </c>
      <c r="DX319" s="587">
        <v>1149966.4698999999</v>
      </c>
      <c r="DY319" s="587">
        <v>-1065475.9601</v>
      </c>
      <c r="DZ319" s="587"/>
      <c r="EA319" s="587"/>
      <c r="EB319" s="587"/>
      <c r="EC319" s="587"/>
      <c r="ED319" s="587"/>
      <c r="EE319" s="587"/>
      <c r="EF319" s="587"/>
      <c r="EG319" s="587"/>
      <c r="EH319" s="587"/>
      <c r="EI319" s="587"/>
    </row>
    <row r="320" spans="1:139">
      <c r="A320" s="583" t="s">
        <v>2173</v>
      </c>
      <c r="B320" s="586">
        <v>0</v>
      </c>
      <c r="C320" s="586">
        <v>0</v>
      </c>
      <c r="D320" s="586">
        <v>0</v>
      </c>
      <c r="E320" s="586">
        <v>0</v>
      </c>
      <c r="F320" s="586">
        <v>0</v>
      </c>
      <c r="G320" s="586">
        <v>0</v>
      </c>
      <c r="H320" s="586">
        <v>0</v>
      </c>
      <c r="I320" s="586">
        <v>0</v>
      </c>
      <c r="J320" s="586">
        <v>0</v>
      </c>
      <c r="K320" s="586">
        <v>0</v>
      </c>
      <c r="L320" s="586">
        <v>0</v>
      </c>
      <c r="M320" s="586">
        <v>0</v>
      </c>
      <c r="N320" s="586">
        <v>0</v>
      </c>
      <c r="O320" s="586">
        <v>0</v>
      </c>
      <c r="P320" s="586">
        <v>0</v>
      </c>
      <c r="Q320" s="586">
        <v>0</v>
      </c>
      <c r="R320" s="586">
        <v>0</v>
      </c>
      <c r="S320" s="586">
        <v>0</v>
      </c>
      <c r="T320" s="586">
        <v>0</v>
      </c>
      <c r="U320" s="586">
        <v>0</v>
      </c>
      <c r="V320" s="586">
        <v>0</v>
      </c>
      <c r="W320" s="586">
        <v>0</v>
      </c>
      <c r="X320" s="586">
        <v>0</v>
      </c>
      <c r="Y320" s="586">
        <v>0</v>
      </c>
      <c r="Z320" s="586">
        <v>0</v>
      </c>
      <c r="AA320" s="586">
        <v>0</v>
      </c>
      <c r="AB320" s="586">
        <v>0</v>
      </c>
      <c r="AC320" s="586">
        <v>0</v>
      </c>
      <c r="AD320" s="586">
        <v>0</v>
      </c>
      <c r="AE320" s="586">
        <v>0</v>
      </c>
      <c r="AF320" s="586">
        <v>0</v>
      </c>
      <c r="AG320" s="586">
        <v>0</v>
      </c>
      <c r="AH320" s="586">
        <v>0</v>
      </c>
      <c r="AI320" s="586">
        <v>0</v>
      </c>
      <c r="AJ320" s="586">
        <v>0</v>
      </c>
      <c r="AK320" s="586">
        <v>0</v>
      </c>
      <c r="AL320" s="586">
        <v>0</v>
      </c>
      <c r="AM320" s="586">
        <v>0</v>
      </c>
      <c r="AN320" s="586">
        <v>0</v>
      </c>
      <c r="AO320" s="586">
        <v>0</v>
      </c>
      <c r="AP320" s="586">
        <v>0</v>
      </c>
      <c r="AQ320" s="586">
        <v>0</v>
      </c>
      <c r="AR320" s="586">
        <v>0</v>
      </c>
      <c r="AS320" s="586">
        <v>0</v>
      </c>
      <c r="AT320" s="586">
        <v>0</v>
      </c>
      <c r="AU320" s="586">
        <v>0</v>
      </c>
      <c r="AV320" s="586">
        <v>0</v>
      </c>
      <c r="AW320" s="586">
        <v>0</v>
      </c>
      <c r="AX320" s="586">
        <v>0</v>
      </c>
      <c r="AY320" s="586">
        <v>0</v>
      </c>
      <c r="AZ320" s="586">
        <v>0</v>
      </c>
      <c r="BA320" s="586">
        <v>0</v>
      </c>
      <c r="BB320" s="586">
        <v>0</v>
      </c>
      <c r="BC320" s="586">
        <v>0</v>
      </c>
      <c r="BD320" s="586">
        <v>0</v>
      </c>
      <c r="BE320" s="586">
        <v>0</v>
      </c>
      <c r="BF320" s="586">
        <v>0</v>
      </c>
      <c r="BG320" s="586">
        <v>0</v>
      </c>
      <c r="BH320" s="586">
        <v>0</v>
      </c>
      <c r="BI320" s="586">
        <v>0</v>
      </c>
      <c r="BJ320" s="586">
        <v>0</v>
      </c>
      <c r="BK320" s="586">
        <v>0</v>
      </c>
      <c r="BL320" s="586">
        <v>0</v>
      </c>
      <c r="BM320" s="586">
        <v>0</v>
      </c>
      <c r="BN320" s="586">
        <v>0</v>
      </c>
      <c r="BO320" s="586">
        <v>0</v>
      </c>
      <c r="BP320" s="586">
        <v>0</v>
      </c>
      <c r="BQ320" s="586">
        <v>0</v>
      </c>
      <c r="BR320" s="586">
        <v>0</v>
      </c>
      <c r="BS320" s="586">
        <v>0</v>
      </c>
      <c r="BT320" s="586">
        <v>0</v>
      </c>
      <c r="BU320" s="586">
        <v>0</v>
      </c>
      <c r="BV320" s="586">
        <v>0</v>
      </c>
      <c r="BW320" s="586">
        <v>0</v>
      </c>
      <c r="BX320" s="586">
        <v>0</v>
      </c>
      <c r="BY320" s="586">
        <v>0</v>
      </c>
      <c r="BZ320" s="586">
        <v>0</v>
      </c>
      <c r="CA320" s="586">
        <v>0</v>
      </c>
      <c r="CB320" s="586">
        <v>0</v>
      </c>
      <c r="CC320" s="586">
        <v>0</v>
      </c>
      <c r="CD320" s="586">
        <v>0</v>
      </c>
      <c r="CE320" s="586">
        <v>0</v>
      </c>
      <c r="CF320" s="586">
        <v>0</v>
      </c>
      <c r="CG320" s="586">
        <v>0</v>
      </c>
      <c r="CH320" s="586">
        <v>0</v>
      </c>
      <c r="CI320" s="586">
        <v>0</v>
      </c>
      <c r="CJ320" s="586">
        <v>0</v>
      </c>
      <c r="CK320" s="586">
        <v>0</v>
      </c>
      <c r="CL320" s="586">
        <v>0</v>
      </c>
      <c r="CM320" s="586">
        <v>0</v>
      </c>
      <c r="CN320" s="586">
        <v>0</v>
      </c>
      <c r="CO320" s="586">
        <v>0</v>
      </c>
      <c r="CP320" s="586">
        <v>0</v>
      </c>
      <c r="CQ320" s="586">
        <v>0</v>
      </c>
      <c r="CR320" s="586">
        <v>0</v>
      </c>
      <c r="CS320" s="586">
        <v>0</v>
      </c>
      <c r="CT320" s="586">
        <v>0</v>
      </c>
      <c r="CU320" s="586">
        <v>0</v>
      </c>
      <c r="CV320" s="586">
        <v>0</v>
      </c>
      <c r="CW320" s="586">
        <v>0</v>
      </c>
      <c r="CX320" s="586">
        <v>0</v>
      </c>
      <c r="CY320" s="586">
        <v>0</v>
      </c>
      <c r="CZ320" s="586">
        <v>0</v>
      </c>
      <c r="DA320" s="586">
        <v>0</v>
      </c>
      <c r="DB320" s="586">
        <v>0</v>
      </c>
      <c r="DC320" s="586">
        <v>4885</v>
      </c>
      <c r="DD320" s="586">
        <v>0</v>
      </c>
      <c r="DE320" s="586">
        <v>0</v>
      </c>
      <c r="DF320" s="586">
        <v>0</v>
      </c>
      <c r="DG320" s="586">
        <v>0</v>
      </c>
      <c r="DH320" s="586">
        <v>0</v>
      </c>
      <c r="DI320" s="586">
        <v>0</v>
      </c>
      <c r="DJ320" s="586">
        <v>0</v>
      </c>
      <c r="DK320" s="586">
        <v>0</v>
      </c>
      <c r="DL320" s="586">
        <v>0</v>
      </c>
      <c r="DM320" s="586">
        <v>0</v>
      </c>
      <c r="DN320" s="586">
        <v>0</v>
      </c>
      <c r="DO320" s="586">
        <v>0</v>
      </c>
      <c r="DP320" s="586">
        <v>0</v>
      </c>
      <c r="DQ320" s="586">
        <v>0</v>
      </c>
      <c r="DR320" s="587">
        <v>0</v>
      </c>
      <c r="DS320" s="587">
        <v>0</v>
      </c>
      <c r="DT320" s="587">
        <v>799</v>
      </c>
      <c r="DU320" s="587">
        <v>4086</v>
      </c>
      <c r="DV320" s="587">
        <v>3187</v>
      </c>
      <c r="DW320" s="587">
        <v>0</v>
      </c>
      <c r="DX320" s="587">
        <v>-338</v>
      </c>
      <c r="DY320" s="587">
        <v>-2400</v>
      </c>
      <c r="DZ320" s="587"/>
      <c r="EA320" s="587"/>
      <c r="EB320" s="587"/>
      <c r="EC320" s="587"/>
      <c r="ED320" s="587"/>
      <c r="EE320" s="587"/>
      <c r="EF320" s="587"/>
      <c r="EG320" s="587"/>
      <c r="EH320" s="587"/>
      <c r="EI320" s="587"/>
    </row>
    <row r="321" spans="1:139">
      <c r="A321" s="583" t="s">
        <v>2514</v>
      </c>
      <c r="B321" s="586">
        <v>0</v>
      </c>
      <c r="C321" s="586">
        <v>0</v>
      </c>
      <c r="D321" s="586">
        <v>0</v>
      </c>
      <c r="E321" s="586">
        <v>0</v>
      </c>
      <c r="F321" s="586">
        <v>0</v>
      </c>
      <c r="G321" s="586">
        <v>0</v>
      </c>
      <c r="H321" s="586">
        <v>0</v>
      </c>
      <c r="I321" s="586">
        <v>0</v>
      </c>
      <c r="J321" s="586">
        <v>0</v>
      </c>
      <c r="K321" s="586">
        <v>0</v>
      </c>
      <c r="L321" s="586">
        <v>0</v>
      </c>
      <c r="M321" s="586">
        <v>0</v>
      </c>
      <c r="N321" s="586">
        <v>0</v>
      </c>
      <c r="O321" s="586">
        <v>0</v>
      </c>
      <c r="P321" s="586">
        <v>0</v>
      </c>
      <c r="Q321" s="586">
        <v>0</v>
      </c>
      <c r="R321" s="586">
        <v>0</v>
      </c>
      <c r="S321" s="586">
        <v>0</v>
      </c>
      <c r="T321" s="586">
        <v>0</v>
      </c>
      <c r="U321" s="586">
        <v>0</v>
      </c>
      <c r="V321" s="586">
        <v>0</v>
      </c>
      <c r="W321" s="586">
        <v>0</v>
      </c>
      <c r="X321" s="586">
        <v>0</v>
      </c>
      <c r="Y321" s="586">
        <v>0</v>
      </c>
      <c r="Z321" s="586">
        <v>0</v>
      </c>
      <c r="AA321" s="586">
        <v>0</v>
      </c>
      <c r="AB321" s="586">
        <v>0</v>
      </c>
      <c r="AC321" s="586">
        <v>0</v>
      </c>
      <c r="AD321" s="586">
        <v>0</v>
      </c>
      <c r="AE321" s="586">
        <v>0</v>
      </c>
      <c r="AF321" s="586">
        <v>0</v>
      </c>
      <c r="AG321" s="586">
        <v>0</v>
      </c>
      <c r="AH321" s="586">
        <v>0</v>
      </c>
      <c r="AI321" s="586">
        <v>0</v>
      </c>
      <c r="AJ321" s="586">
        <v>0</v>
      </c>
      <c r="AK321" s="586">
        <v>0</v>
      </c>
      <c r="AL321" s="586">
        <v>0</v>
      </c>
      <c r="AM321" s="586">
        <v>0</v>
      </c>
      <c r="AN321" s="586">
        <v>0</v>
      </c>
      <c r="AO321" s="586">
        <v>0</v>
      </c>
      <c r="AP321" s="586">
        <v>0</v>
      </c>
      <c r="AQ321" s="586">
        <v>0</v>
      </c>
      <c r="AR321" s="586">
        <v>0</v>
      </c>
      <c r="AS321" s="586">
        <v>0</v>
      </c>
      <c r="AT321" s="586">
        <v>0</v>
      </c>
      <c r="AU321" s="586">
        <v>0</v>
      </c>
      <c r="AV321" s="586">
        <v>0</v>
      </c>
      <c r="AW321" s="586">
        <v>0</v>
      </c>
      <c r="AX321" s="586">
        <v>0</v>
      </c>
      <c r="AY321" s="586">
        <v>0</v>
      </c>
      <c r="AZ321" s="586">
        <v>0</v>
      </c>
      <c r="BA321" s="586">
        <v>0</v>
      </c>
      <c r="BB321" s="586">
        <v>0</v>
      </c>
      <c r="BC321" s="586">
        <v>0</v>
      </c>
      <c r="BD321" s="586">
        <v>0</v>
      </c>
      <c r="BE321" s="586">
        <v>0</v>
      </c>
      <c r="BF321" s="586">
        <v>0</v>
      </c>
      <c r="BG321" s="586">
        <v>0</v>
      </c>
      <c r="BH321" s="586">
        <v>0</v>
      </c>
      <c r="BI321" s="586">
        <v>0</v>
      </c>
      <c r="BJ321" s="586">
        <v>0</v>
      </c>
      <c r="BK321" s="586">
        <v>0</v>
      </c>
      <c r="BL321" s="586">
        <v>0</v>
      </c>
      <c r="BM321" s="586">
        <v>0</v>
      </c>
      <c r="BN321" s="586">
        <v>0</v>
      </c>
      <c r="BO321" s="586">
        <v>0</v>
      </c>
      <c r="BP321" s="586">
        <v>0</v>
      </c>
      <c r="BQ321" s="586">
        <v>0</v>
      </c>
      <c r="BR321" s="586">
        <v>0</v>
      </c>
      <c r="BS321" s="586">
        <v>0</v>
      </c>
      <c r="BT321" s="586">
        <v>0</v>
      </c>
      <c r="BU321" s="586">
        <v>0</v>
      </c>
      <c r="BV321" s="586">
        <v>0</v>
      </c>
      <c r="BW321" s="586">
        <v>0</v>
      </c>
      <c r="BX321" s="586">
        <v>0</v>
      </c>
      <c r="BY321" s="586">
        <v>0</v>
      </c>
      <c r="BZ321" s="586">
        <v>0</v>
      </c>
      <c r="CA321" s="586">
        <v>0</v>
      </c>
      <c r="CB321" s="586">
        <v>0</v>
      </c>
      <c r="CC321" s="586">
        <v>0</v>
      </c>
      <c r="CD321" s="586">
        <v>0</v>
      </c>
      <c r="CE321" s="586">
        <v>0</v>
      </c>
      <c r="CF321" s="586">
        <v>0</v>
      </c>
      <c r="CG321" s="586">
        <v>0</v>
      </c>
      <c r="CH321" s="586">
        <v>0</v>
      </c>
      <c r="CI321" s="586">
        <v>0</v>
      </c>
      <c r="CJ321" s="586">
        <v>0</v>
      </c>
      <c r="CK321" s="586">
        <v>0</v>
      </c>
      <c r="CL321" s="586">
        <v>0</v>
      </c>
      <c r="CM321" s="586">
        <v>0</v>
      </c>
      <c r="CN321" s="586">
        <v>0</v>
      </c>
      <c r="CO321" s="586">
        <v>0</v>
      </c>
      <c r="CP321" s="586">
        <v>0</v>
      </c>
      <c r="CQ321" s="586">
        <v>0</v>
      </c>
      <c r="CR321" s="586">
        <v>0</v>
      </c>
      <c r="CS321" s="586">
        <v>0</v>
      </c>
      <c r="CT321" s="586">
        <v>0</v>
      </c>
      <c r="CU321" s="586">
        <v>0</v>
      </c>
      <c r="CV321" s="586">
        <v>0</v>
      </c>
      <c r="CW321" s="586">
        <v>0</v>
      </c>
      <c r="CX321" s="586">
        <v>0</v>
      </c>
      <c r="CY321" s="586">
        <v>0</v>
      </c>
      <c r="CZ321" s="586">
        <v>0</v>
      </c>
      <c r="DA321" s="586">
        <v>0</v>
      </c>
      <c r="DB321" s="586">
        <v>0</v>
      </c>
      <c r="DC321" s="586">
        <v>62408</v>
      </c>
      <c r="DD321" s="586">
        <v>120</v>
      </c>
      <c r="DE321" s="586">
        <v>0</v>
      </c>
      <c r="DF321" s="586">
        <v>0</v>
      </c>
      <c r="DG321" s="586">
        <v>0</v>
      </c>
      <c r="DH321" s="586">
        <v>0</v>
      </c>
      <c r="DI321" s="586">
        <v>0</v>
      </c>
      <c r="DJ321" s="586">
        <v>0</v>
      </c>
      <c r="DK321" s="586">
        <v>0</v>
      </c>
      <c r="DL321" s="586">
        <v>0</v>
      </c>
      <c r="DM321" s="586">
        <v>0</v>
      </c>
      <c r="DN321" s="586">
        <v>0</v>
      </c>
      <c r="DO321" s="586">
        <v>0</v>
      </c>
      <c r="DP321" s="586">
        <v>0</v>
      </c>
      <c r="DQ321" s="586">
        <v>0</v>
      </c>
      <c r="DR321" s="587">
        <v>0</v>
      </c>
      <c r="DS321" s="587">
        <v>833</v>
      </c>
      <c r="DT321" s="587">
        <v>11244</v>
      </c>
      <c r="DU321" s="587">
        <v>50451</v>
      </c>
      <c r="DV321" s="587">
        <v>48260</v>
      </c>
      <c r="DW321" s="587">
        <v>48976</v>
      </c>
      <c r="DX321" s="587">
        <v>0</v>
      </c>
      <c r="DY321" s="587">
        <v>-5765</v>
      </c>
      <c r="DZ321" s="587"/>
      <c r="EA321" s="587"/>
      <c r="EB321" s="587"/>
      <c r="EC321" s="587"/>
      <c r="ED321" s="587"/>
      <c r="EE321" s="587"/>
      <c r="EF321" s="587"/>
      <c r="EG321" s="587"/>
      <c r="EH321" s="587"/>
      <c r="EI321" s="587"/>
    </row>
    <row r="322" spans="1:139">
      <c r="A322" s="583" t="s">
        <v>2588</v>
      </c>
      <c r="B322" s="586">
        <v>0</v>
      </c>
      <c r="C322" s="586">
        <v>0</v>
      </c>
      <c r="D322" s="586">
        <v>0</v>
      </c>
      <c r="E322" s="586">
        <v>0</v>
      </c>
      <c r="F322" s="586">
        <v>0</v>
      </c>
      <c r="G322" s="586">
        <v>0</v>
      </c>
      <c r="H322" s="586">
        <v>0</v>
      </c>
      <c r="I322" s="586">
        <v>0</v>
      </c>
      <c r="J322" s="586">
        <v>0</v>
      </c>
      <c r="K322" s="586">
        <v>0</v>
      </c>
      <c r="L322" s="586">
        <v>0</v>
      </c>
      <c r="M322" s="586">
        <v>0</v>
      </c>
      <c r="N322" s="586">
        <v>0</v>
      </c>
      <c r="O322" s="586">
        <v>0</v>
      </c>
      <c r="P322" s="586">
        <v>0</v>
      </c>
      <c r="Q322" s="586">
        <v>0</v>
      </c>
      <c r="R322" s="586">
        <v>0</v>
      </c>
      <c r="S322" s="586">
        <v>0</v>
      </c>
      <c r="T322" s="586">
        <v>0</v>
      </c>
      <c r="U322" s="586">
        <v>0</v>
      </c>
      <c r="V322" s="586">
        <v>0</v>
      </c>
      <c r="W322" s="586">
        <v>0</v>
      </c>
      <c r="X322" s="586">
        <v>0</v>
      </c>
      <c r="Y322" s="586">
        <v>0</v>
      </c>
      <c r="Z322" s="586">
        <v>0</v>
      </c>
      <c r="AA322" s="586">
        <v>0</v>
      </c>
      <c r="AB322" s="586">
        <v>0</v>
      </c>
      <c r="AC322" s="586">
        <v>0</v>
      </c>
      <c r="AD322" s="586">
        <v>0</v>
      </c>
      <c r="AE322" s="586">
        <v>0</v>
      </c>
      <c r="AF322" s="586">
        <v>0</v>
      </c>
      <c r="AG322" s="586">
        <v>0</v>
      </c>
      <c r="AH322" s="586">
        <v>0</v>
      </c>
      <c r="AI322" s="586">
        <v>0</v>
      </c>
      <c r="AJ322" s="586">
        <v>0</v>
      </c>
      <c r="AK322" s="586">
        <v>0</v>
      </c>
      <c r="AL322" s="586">
        <v>0</v>
      </c>
      <c r="AM322" s="586">
        <v>0</v>
      </c>
      <c r="AN322" s="586">
        <v>0</v>
      </c>
      <c r="AO322" s="586">
        <v>0</v>
      </c>
      <c r="AP322" s="586">
        <v>0</v>
      </c>
      <c r="AQ322" s="586">
        <v>0</v>
      </c>
      <c r="AR322" s="586">
        <v>0</v>
      </c>
      <c r="AS322" s="586">
        <v>0</v>
      </c>
      <c r="AT322" s="586">
        <v>0</v>
      </c>
      <c r="AU322" s="586">
        <v>0</v>
      </c>
      <c r="AV322" s="586">
        <v>0</v>
      </c>
      <c r="AW322" s="586">
        <v>0</v>
      </c>
      <c r="AX322" s="586">
        <v>0</v>
      </c>
      <c r="AY322" s="586">
        <v>0</v>
      </c>
      <c r="AZ322" s="586">
        <v>0</v>
      </c>
      <c r="BA322" s="586">
        <v>0</v>
      </c>
      <c r="BB322" s="586">
        <v>0</v>
      </c>
      <c r="BC322" s="586">
        <v>0</v>
      </c>
      <c r="BD322" s="586">
        <v>0</v>
      </c>
      <c r="BE322" s="586">
        <v>0</v>
      </c>
      <c r="BF322" s="586">
        <v>0</v>
      </c>
      <c r="BG322" s="586">
        <v>0</v>
      </c>
      <c r="BH322" s="586">
        <v>0</v>
      </c>
      <c r="BI322" s="586">
        <v>0</v>
      </c>
      <c r="BJ322" s="586">
        <v>0</v>
      </c>
      <c r="BK322" s="586">
        <v>0</v>
      </c>
      <c r="BL322" s="586">
        <v>0</v>
      </c>
      <c r="BM322" s="586">
        <v>0</v>
      </c>
      <c r="BN322" s="586">
        <v>0</v>
      </c>
      <c r="BO322" s="586">
        <v>0</v>
      </c>
      <c r="BP322" s="586">
        <v>0</v>
      </c>
      <c r="BQ322" s="586">
        <v>0</v>
      </c>
      <c r="BR322" s="586">
        <v>0</v>
      </c>
      <c r="BS322" s="586">
        <v>0</v>
      </c>
      <c r="BT322" s="586">
        <v>0</v>
      </c>
      <c r="BU322" s="586">
        <v>0</v>
      </c>
      <c r="BV322" s="586">
        <v>0</v>
      </c>
      <c r="BW322" s="586">
        <v>0</v>
      </c>
      <c r="BX322" s="586">
        <v>0</v>
      </c>
      <c r="BY322" s="586">
        <v>0</v>
      </c>
      <c r="BZ322" s="586">
        <v>0</v>
      </c>
      <c r="CA322" s="586">
        <v>0</v>
      </c>
      <c r="CB322" s="586">
        <v>0</v>
      </c>
      <c r="CC322" s="586">
        <v>0</v>
      </c>
      <c r="CD322" s="586">
        <v>0</v>
      </c>
      <c r="CE322" s="586">
        <v>0</v>
      </c>
      <c r="CF322" s="586">
        <v>0</v>
      </c>
      <c r="CG322" s="586">
        <v>0</v>
      </c>
      <c r="CH322" s="586">
        <v>0</v>
      </c>
      <c r="CI322" s="586">
        <v>0</v>
      </c>
      <c r="CJ322" s="586">
        <v>0</v>
      </c>
      <c r="CK322" s="586">
        <v>0</v>
      </c>
      <c r="CL322" s="586">
        <v>0</v>
      </c>
      <c r="CM322" s="586">
        <v>0</v>
      </c>
      <c r="CN322" s="586">
        <v>0</v>
      </c>
      <c r="CO322" s="586">
        <v>0</v>
      </c>
      <c r="CP322" s="586">
        <v>0</v>
      </c>
      <c r="CQ322" s="586">
        <v>0</v>
      </c>
      <c r="CR322" s="586">
        <v>0</v>
      </c>
      <c r="CS322" s="586">
        <v>0</v>
      </c>
      <c r="CT322" s="586">
        <v>0</v>
      </c>
      <c r="CU322" s="586">
        <v>0</v>
      </c>
      <c r="CV322" s="586">
        <v>0</v>
      </c>
      <c r="CW322" s="586">
        <v>0</v>
      </c>
      <c r="CX322" s="586">
        <v>0</v>
      </c>
      <c r="CY322" s="586">
        <v>0</v>
      </c>
      <c r="CZ322" s="586">
        <v>0</v>
      </c>
      <c r="DA322" s="586">
        <v>0</v>
      </c>
      <c r="DB322" s="586">
        <v>0</v>
      </c>
      <c r="DC322" s="586">
        <v>30778</v>
      </c>
      <c r="DD322" s="586">
        <v>0</v>
      </c>
      <c r="DE322" s="586">
        <v>12750</v>
      </c>
      <c r="DF322" s="586">
        <v>0</v>
      </c>
      <c r="DG322" s="586">
        <v>0</v>
      </c>
      <c r="DH322" s="586">
        <v>0</v>
      </c>
      <c r="DI322" s="586">
        <v>0</v>
      </c>
      <c r="DJ322" s="586">
        <v>0</v>
      </c>
      <c r="DK322" s="586">
        <v>0</v>
      </c>
      <c r="DL322" s="586">
        <v>0</v>
      </c>
      <c r="DM322" s="586">
        <v>0</v>
      </c>
      <c r="DN322" s="586">
        <v>0</v>
      </c>
      <c r="DO322" s="586">
        <v>0</v>
      </c>
      <c r="DP322" s="586">
        <v>0</v>
      </c>
      <c r="DQ322" s="586">
        <v>0</v>
      </c>
      <c r="DR322" s="587">
        <v>0</v>
      </c>
      <c r="DS322" s="587">
        <v>12750</v>
      </c>
      <c r="DT322" s="587">
        <v>90</v>
      </c>
      <c r="DU322" s="587">
        <v>17938</v>
      </c>
      <c r="DV322" s="587">
        <v>10943</v>
      </c>
      <c r="DW322" s="587">
        <v>7628</v>
      </c>
      <c r="DX322" s="587">
        <v>0</v>
      </c>
      <c r="DY322" s="587">
        <v>0</v>
      </c>
      <c r="DZ322" s="587"/>
      <c r="EA322" s="587"/>
      <c r="EB322" s="587"/>
      <c r="EC322" s="587"/>
      <c r="ED322" s="587"/>
      <c r="EE322" s="587"/>
      <c r="EF322" s="587"/>
      <c r="EG322" s="587"/>
      <c r="EH322" s="587"/>
      <c r="EI322" s="587"/>
    </row>
    <row r="323" spans="1:139">
      <c r="A323" s="583" t="s">
        <v>2125</v>
      </c>
      <c r="B323" s="586">
        <v>0</v>
      </c>
      <c r="C323" s="586">
        <v>0</v>
      </c>
      <c r="D323" s="586">
        <v>0</v>
      </c>
      <c r="E323" s="586">
        <v>0</v>
      </c>
      <c r="F323" s="586">
        <v>0</v>
      </c>
      <c r="G323" s="586">
        <v>0</v>
      </c>
      <c r="H323" s="586">
        <v>0</v>
      </c>
      <c r="I323" s="586">
        <v>0</v>
      </c>
      <c r="J323" s="586">
        <v>0</v>
      </c>
      <c r="K323" s="586">
        <v>0</v>
      </c>
      <c r="L323" s="586">
        <v>0</v>
      </c>
      <c r="M323" s="586">
        <v>0</v>
      </c>
      <c r="N323" s="586">
        <v>0</v>
      </c>
      <c r="O323" s="586">
        <v>0</v>
      </c>
      <c r="P323" s="586">
        <v>0</v>
      </c>
      <c r="Q323" s="586">
        <v>0</v>
      </c>
      <c r="R323" s="586">
        <v>0</v>
      </c>
      <c r="S323" s="586">
        <v>0</v>
      </c>
      <c r="T323" s="586">
        <v>0</v>
      </c>
      <c r="U323" s="586">
        <v>0</v>
      </c>
      <c r="V323" s="586">
        <v>0</v>
      </c>
      <c r="W323" s="586">
        <v>0</v>
      </c>
      <c r="X323" s="586">
        <v>0</v>
      </c>
      <c r="Y323" s="586">
        <v>0</v>
      </c>
      <c r="Z323" s="586">
        <v>0</v>
      </c>
      <c r="AA323" s="586">
        <v>0</v>
      </c>
      <c r="AB323" s="586">
        <v>0</v>
      </c>
      <c r="AC323" s="586">
        <v>0</v>
      </c>
      <c r="AD323" s="586">
        <v>0</v>
      </c>
      <c r="AE323" s="586">
        <v>0</v>
      </c>
      <c r="AF323" s="586">
        <v>0</v>
      </c>
      <c r="AG323" s="586">
        <v>0</v>
      </c>
      <c r="AH323" s="586">
        <v>0</v>
      </c>
      <c r="AI323" s="586">
        <v>0</v>
      </c>
      <c r="AJ323" s="586">
        <v>0</v>
      </c>
      <c r="AK323" s="586">
        <v>0</v>
      </c>
      <c r="AL323" s="586">
        <v>0</v>
      </c>
      <c r="AM323" s="586">
        <v>0</v>
      </c>
      <c r="AN323" s="586">
        <v>0</v>
      </c>
      <c r="AO323" s="586">
        <v>0</v>
      </c>
      <c r="AP323" s="586">
        <v>0</v>
      </c>
      <c r="AQ323" s="586">
        <v>0</v>
      </c>
      <c r="AR323" s="586">
        <v>0</v>
      </c>
      <c r="AS323" s="586">
        <v>0</v>
      </c>
      <c r="AT323" s="586">
        <v>0</v>
      </c>
      <c r="AU323" s="586">
        <v>0</v>
      </c>
      <c r="AV323" s="586">
        <v>0</v>
      </c>
      <c r="AW323" s="586">
        <v>0</v>
      </c>
      <c r="AX323" s="586">
        <v>0</v>
      </c>
      <c r="AY323" s="586">
        <v>0</v>
      </c>
      <c r="AZ323" s="586">
        <v>0</v>
      </c>
      <c r="BA323" s="586">
        <v>0</v>
      </c>
      <c r="BB323" s="586">
        <v>0</v>
      </c>
      <c r="BC323" s="586">
        <v>0</v>
      </c>
      <c r="BD323" s="586">
        <v>0</v>
      </c>
      <c r="BE323" s="586">
        <v>0</v>
      </c>
      <c r="BF323" s="586">
        <v>0</v>
      </c>
      <c r="BG323" s="586">
        <v>0</v>
      </c>
      <c r="BH323" s="586">
        <v>0</v>
      </c>
      <c r="BI323" s="586">
        <v>0</v>
      </c>
      <c r="BJ323" s="586">
        <v>0</v>
      </c>
      <c r="BK323" s="586">
        <v>0</v>
      </c>
      <c r="BL323" s="586">
        <v>0</v>
      </c>
      <c r="BM323" s="586">
        <v>0</v>
      </c>
      <c r="BN323" s="586">
        <v>0</v>
      </c>
      <c r="BO323" s="586">
        <v>0</v>
      </c>
      <c r="BP323" s="586">
        <v>0</v>
      </c>
      <c r="BQ323" s="586">
        <v>0</v>
      </c>
      <c r="BR323" s="586">
        <v>0</v>
      </c>
      <c r="BS323" s="586">
        <v>0</v>
      </c>
      <c r="BT323" s="586">
        <v>0</v>
      </c>
      <c r="BU323" s="586">
        <v>0</v>
      </c>
      <c r="BV323" s="586">
        <v>0</v>
      </c>
      <c r="BW323" s="586">
        <v>0</v>
      </c>
      <c r="BX323" s="586">
        <v>0</v>
      </c>
      <c r="BY323" s="586">
        <v>0</v>
      </c>
      <c r="BZ323" s="586">
        <v>0</v>
      </c>
      <c r="CA323" s="586">
        <v>0</v>
      </c>
      <c r="CB323" s="586">
        <v>0</v>
      </c>
      <c r="CC323" s="586">
        <v>0</v>
      </c>
      <c r="CD323" s="586">
        <v>0</v>
      </c>
      <c r="CE323" s="586">
        <v>0</v>
      </c>
      <c r="CF323" s="586">
        <v>0</v>
      </c>
      <c r="CG323" s="586">
        <v>0</v>
      </c>
      <c r="CH323" s="586">
        <v>0</v>
      </c>
      <c r="CI323" s="586">
        <v>0</v>
      </c>
      <c r="CJ323" s="586">
        <v>0</v>
      </c>
      <c r="CK323" s="586">
        <v>0</v>
      </c>
      <c r="CL323" s="586">
        <v>0</v>
      </c>
      <c r="CM323" s="586">
        <v>0</v>
      </c>
      <c r="CN323" s="586">
        <v>0</v>
      </c>
      <c r="CO323" s="586">
        <v>0</v>
      </c>
      <c r="CP323" s="586">
        <v>0</v>
      </c>
      <c r="CQ323" s="586">
        <v>0</v>
      </c>
      <c r="CR323" s="586">
        <v>0</v>
      </c>
      <c r="CS323" s="586">
        <v>0</v>
      </c>
      <c r="CT323" s="586">
        <v>0</v>
      </c>
      <c r="CU323" s="586">
        <v>0</v>
      </c>
      <c r="CV323" s="586">
        <v>0</v>
      </c>
      <c r="CW323" s="586">
        <v>0</v>
      </c>
      <c r="CX323" s="586">
        <v>0</v>
      </c>
      <c r="CY323" s="586">
        <v>0</v>
      </c>
      <c r="CZ323" s="586">
        <v>0</v>
      </c>
      <c r="DA323" s="586">
        <v>0</v>
      </c>
      <c r="DB323" s="586">
        <v>0</v>
      </c>
      <c r="DC323" s="586">
        <v>14562</v>
      </c>
      <c r="DD323" s="586">
        <v>0</v>
      </c>
      <c r="DE323" s="586">
        <v>4320</v>
      </c>
      <c r="DF323" s="586">
        <v>0</v>
      </c>
      <c r="DG323" s="586">
        <v>0</v>
      </c>
      <c r="DH323" s="586">
        <v>0</v>
      </c>
      <c r="DI323" s="586">
        <v>0</v>
      </c>
      <c r="DJ323" s="586">
        <v>0</v>
      </c>
      <c r="DK323" s="586">
        <v>0</v>
      </c>
      <c r="DL323" s="586">
        <v>0</v>
      </c>
      <c r="DM323" s="586">
        <v>0</v>
      </c>
      <c r="DN323" s="586">
        <v>0</v>
      </c>
      <c r="DO323" s="586">
        <v>0</v>
      </c>
      <c r="DP323" s="586">
        <v>0</v>
      </c>
      <c r="DQ323" s="586">
        <v>0</v>
      </c>
      <c r="DR323" s="587">
        <v>440</v>
      </c>
      <c r="DS323" s="587">
        <v>4432</v>
      </c>
      <c r="DT323" s="587">
        <v>5197</v>
      </c>
      <c r="DU323" s="587">
        <v>4493</v>
      </c>
      <c r="DV323" s="587">
        <v>1209</v>
      </c>
      <c r="DW323" s="587">
        <v>5000</v>
      </c>
      <c r="DX323" s="587">
        <v>-1210</v>
      </c>
      <c r="DY323" s="587">
        <v>-11306</v>
      </c>
      <c r="DZ323" s="587"/>
      <c r="EA323" s="587"/>
      <c r="EB323" s="587"/>
      <c r="EC323" s="587"/>
      <c r="ED323" s="587"/>
      <c r="EE323" s="587"/>
      <c r="EF323" s="587"/>
      <c r="EG323" s="587"/>
      <c r="EH323" s="587"/>
      <c r="EI323" s="587"/>
    </row>
    <row r="324" spans="1:139">
      <c r="A324" s="583" t="s">
        <v>2699</v>
      </c>
      <c r="B324" s="586">
        <v>0</v>
      </c>
      <c r="C324" s="586">
        <v>0</v>
      </c>
      <c r="D324" s="586">
        <v>0</v>
      </c>
      <c r="E324" s="586">
        <v>0</v>
      </c>
      <c r="F324" s="586">
        <v>0</v>
      </c>
      <c r="G324" s="586">
        <v>0</v>
      </c>
      <c r="H324" s="586">
        <v>0</v>
      </c>
      <c r="I324" s="586">
        <v>0</v>
      </c>
      <c r="J324" s="586">
        <v>0</v>
      </c>
      <c r="K324" s="586">
        <v>0</v>
      </c>
      <c r="L324" s="586">
        <v>0</v>
      </c>
      <c r="M324" s="586">
        <v>0</v>
      </c>
      <c r="N324" s="586">
        <v>0</v>
      </c>
      <c r="O324" s="586">
        <v>0</v>
      </c>
      <c r="P324" s="586">
        <v>0</v>
      </c>
      <c r="Q324" s="586">
        <v>0</v>
      </c>
      <c r="R324" s="586">
        <v>0</v>
      </c>
      <c r="S324" s="586">
        <v>0</v>
      </c>
      <c r="T324" s="586">
        <v>0</v>
      </c>
      <c r="U324" s="586">
        <v>0</v>
      </c>
      <c r="V324" s="586">
        <v>0</v>
      </c>
      <c r="W324" s="586">
        <v>0</v>
      </c>
      <c r="X324" s="586">
        <v>0</v>
      </c>
      <c r="Y324" s="586">
        <v>0</v>
      </c>
      <c r="Z324" s="586">
        <v>0</v>
      </c>
      <c r="AA324" s="586">
        <v>0</v>
      </c>
      <c r="AB324" s="586">
        <v>0</v>
      </c>
      <c r="AC324" s="586">
        <v>0</v>
      </c>
      <c r="AD324" s="586">
        <v>0</v>
      </c>
      <c r="AE324" s="586">
        <v>0</v>
      </c>
      <c r="AF324" s="586">
        <v>0</v>
      </c>
      <c r="AG324" s="586">
        <v>0</v>
      </c>
      <c r="AH324" s="586">
        <v>0</v>
      </c>
      <c r="AI324" s="586">
        <v>0</v>
      </c>
      <c r="AJ324" s="586">
        <v>0</v>
      </c>
      <c r="AK324" s="586">
        <v>0</v>
      </c>
      <c r="AL324" s="586">
        <v>0</v>
      </c>
      <c r="AM324" s="586">
        <v>0</v>
      </c>
      <c r="AN324" s="586">
        <v>0</v>
      </c>
      <c r="AO324" s="586">
        <v>0</v>
      </c>
      <c r="AP324" s="586">
        <v>0</v>
      </c>
      <c r="AQ324" s="586">
        <v>0</v>
      </c>
      <c r="AR324" s="586">
        <v>0</v>
      </c>
      <c r="AS324" s="586">
        <v>0</v>
      </c>
      <c r="AT324" s="586">
        <v>0</v>
      </c>
      <c r="AU324" s="586">
        <v>0</v>
      </c>
      <c r="AV324" s="586">
        <v>0</v>
      </c>
      <c r="AW324" s="586">
        <v>0</v>
      </c>
      <c r="AX324" s="586">
        <v>0</v>
      </c>
      <c r="AY324" s="586">
        <v>0</v>
      </c>
      <c r="AZ324" s="586">
        <v>0</v>
      </c>
      <c r="BA324" s="586">
        <v>0</v>
      </c>
      <c r="BB324" s="586">
        <v>0</v>
      </c>
      <c r="BC324" s="586">
        <v>0</v>
      </c>
      <c r="BD324" s="586">
        <v>0</v>
      </c>
      <c r="BE324" s="586">
        <v>0</v>
      </c>
      <c r="BF324" s="586">
        <v>0</v>
      </c>
      <c r="BG324" s="586">
        <v>0</v>
      </c>
      <c r="BH324" s="586">
        <v>0</v>
      </c>
      <c r="BI324" s="586">
        <v>0</v>
      </c>
      <c r="BJ324" s="586">
        <v>0</v>
      </c>
      <c r="BK324" s="586">
        <v>0</v>
      </c>
      <c r="BL324" s="586">
        <v>0</v>
      </c>
      <c r="BM324" s="586">
        <v>0</v>
      </c>
      <c r="BN324" s="586">
        <v>0</v>
      </c>
      <c r="BO324" s="586">
        <v>0</v>
      </c>
      <c r="BP324" s="586">
        <v>0</v>
      </c>
      <c r="BQ324" s="586">
        <v>0</v>
      </c>
      <c r="BR324" s="586">
        <v>0</v>
      </c>
      <c r="BS324" s="586">
        <v>0</v>
      </c>
      <c r="BT324" s="586">
        <v>0</v>
      </c>
      <c r="BU324" s="586">
        <v>0</v>
      </c>
      <c r="BV324" s="586">
        <v>0</v>
      </c>
      <c r="BW324" s="586">
        <v>0</v>
      </c>
      <c r="BX324" s="586">
        <v>0</v>
      </c>
      <c r="BY324" s="586">
        <v>0</v>
      </c>
      <c r="BZ324" s="586">
        <v>0</v>
      </c>
      <c r="CA324" s="586">
        <v>0</v>
      </c>
      <c r="CB324" s="586">
        <v>0</v>
      </c>
      <c r="CC324" s="586">
        <v>0</v>
      </c>
      <c r="CD324" s="586">
        <v>0</v>
      </c>
      <c r="CE324" s="586">
        <v>0</v>
      </c>
      <c r="CF324" s="586">
        <v>0</v>
      </c>
      <c r="CG324" s="586">
        <v>0</v>
      </c>
      <c r="CH324" s="586">
        <v>0</v>
      </c>
      <c r="CI324" s="586">
        <v>0</v>
      </c>
      <c r="CJ324" s="586">
        <v>0</v>
      </c>
      <c r="CK324" s="586">
        <v>0</v>
      </c>
      <c r="CL324" s="586">
        <v>0</v>
      </c>
      <c r="CM324" s="586">
        <v>0</v>
      </c>
      <c r="CN324" s="586">
        <v>0</v>
      </c>
      <c r="CO324" s="586">
        <v>0</v>
      </c>
      <c r="CP324" s="586">
        <v>0</v>
      </c>
      <c r="CQ324" s="586">
        <v>0</v>
      </c>
      <c r="CR324" s="586">
        <v>0</v>
      </c>
      <c r="CS324" s="586">
        <v>0</v>
      </c>
      <c r="CT324" s="586">
        <v>0</v>
      </c>
      <c r="CU324" s="586">
        <v>0</v>
      </c>
      <c r="CV324" s="586">
        <v>0</v>
      </c>
      <c r="CW324" s="586">
        <v>0</v>
      </c>
      <c r="CX324" s="586">
        <v>0</v>
      </c>
      <c r="CY324" s="586">
        <v>0</v>
      </c>
      <c r="CZ324" s="586">
        <v>0</v>
      </c>
      <c r="DA324" s="586">
        <v>0</v>
      </c>
      <c r="DB324" s="586">
        <v>0</v>
      </c>
      <c r="DC324" s="586">
        <v>64585.178619999999</v>
      </c>
      <c r="DD324" s="586">
        <v>0</v>
      </c>
      <c r="DE324" s="586">
        <v>1300</v>
      </c>
      <c r="DF324" s="586">
        <v>0</v>
      </c>
      <c r="DG324" s="586">
        <v>0</v>
      </c>
      <c r="DH324" s="586">
        <v>0</v>
      </c>
      <c r="DI324" s="586">
        <v>0</v>
      </c>
      <c r="DJ324" s="586">
        <v>0</v>
      </c>
      <c r="DK324" s="586">
        <v>0</v>
      </c>
      <c r="DL324" s="586">
        <v>0</v>
      </c>
      <c r="DM324" s="586">
        <v>0</v>
      </c>
      <c r="DN324" s="586">
        <v>0</v>
      </c>
      <c r="DO324" s="586">
        <v>0</v>
      </c>
      <c r="DP324" s="586">
        <v>0</v>
      </c>
      <c r="DQ324" s="586">
        <v>0</v>
      </c>
      <c r="DR324" s="587">
        <v>392</v>
      </c>
      <c r="DS324" s="587">
        <v>5750.3951699999998</v>
      </c>
      <c r="DT324" s="587">
        <v>3606</v>
      </c>
      <c r="DU324" s="587">
        <v>54836.524579999998</v>
      </c>
      <c r="DV324" s="587">
        <v>45383.524579999998</v>
      </c>
      <c r="DW324" s="587">
        <v>57000</v>
      </c>
      <c r="DX324" s="587">
        <v>0</v>
      </c>
      <c r="DY324" s="587">
        <v>-2242</v>
      </c>
      <c r="DZ324" s="587"/>
      <c r="EA324" s="587"/>
      <c r="EB324" s="587"/>
      <c r="EC324" s="587"/>
      <c r="ED324" s="587"/>
      <c r="EE324" s="587"/>
      <c r="EF324" s="587"/>
      <c r="EG324" s="587"/>
      <c r="EH324" s="587"/>
      <c r="EI324" s="587"/>
    </row>
    <row r="325" spans="1:139">
      <c r="A325" s="583" t="s">
        <v>2240</v>
      </c>
      <c r="B325" s="586">
        <v>0</v>
      </c>
      <c r="C325" s="586">
        <v>0</v>
      </c>
      <c r="D325" s="586">
        <v>0</v>
      </c>
      <c r="E325" s="586">
        <v>0</v>
      </c>
      <c r="F325" s="586">
        <v>0</v>
      </c>
      <c r="G325" s="586">
        <v>0</v>
      </c>
      <c r="H325" s="586">
        <v>0</v>
      </c>
      <c r="I325" s="586">
        <v>0</v>
      </c>
      <c r="J325" s="586">
        <v>0</v>
      </c>
      <c r="K325" s="586">
        <v>0</v>
      </c>
      <c r="L325" s="586">
        <v>0</v>
      </c>
      <c r="M325" s="586">
        <v>0</v>
      </c>
      <c r="N325" s="586">
        <v>0</v>
      </c>
      <c r="O325" s="586">
        <v>0</v>
      </c>
      <c r="P325" s="586">
        <v>0</v>
      </c>
      <c r="Q325" s="586">
        <v>0</v>
      </c>
      <c r="R325" s="586">
        <v>0</v>
      </c>
      <c r="S325" s="586">
        <v>0</v>
      </c>
      <c r="T325" s="586">
        <v>0</v>
      </c>
      <c r="U325" s="586">
        <v>0</v>
      </c>
      <c r="V325" s="586">
        <v>0</v>
      </c>
      <c r="W325" s="586">
        <v>0</v>
      </c>
      <c r="X325" s="586">
        <v>0</v>
      </c>
      <c r="Y325" s="586">
        <v>0</v>
      </c>
      <c r="Z325" s="586">
        <v>0</v>
      </c>
      <c r="AA325" s="586">
        <v>0</v>
      </c>
      <c r="AB325" s="586">
        <v>0</v>
      </c>
      <c r="AC325" s="586">
        <v>0</v>
      </c>
      <c r="AD325" s="586">
        <v>0</v>
      </c>
      <c r="AE325" s="586">
        <v>0</v>
      </c>
      <c r="AF325" s="586">
        <v>0</v>
      </c>
      <c r="AG325" s="586">
        <v>0</v>
      </c>
      <c r="AH325" s="586">
        <v>0</v>
      </c>
      <c r="AI325" s="586">
        <v>0</v>
      </c>
      <c r="AJ325" s="586">
        <v>0</v>
      </c>
      <c r="AK325" s="586">
        <v>0</v>
      </c>
      <c r="AL325" s="586">
        <v>0</v>
      </c>
      <c r="AM325" s="586">
        <v>0</v>
      </c>
      <c r="AN325" s="586">
        <v>0</v>
      </c>
      <c r="AO325" s="586">
        <v>0</v>
      </c>
      <c r="AP325" s="586">
        <v>0</v>
      </c>
      <c r="AQ325" s="586">
        <v>0</v>
      </c>
      <c r="AR325" s="586">
        <v>0</v>
      </c>
      <c r="AS325" s="586">
        <v>0</v>
      </c>
      <c r="AT325" s="586">
        <v>0</v>
      </c>
      <c r="AU325" s="586">
        <v>0</v>
      </c>
      <c r="AV325" s="586">
        <v>0</v>
      </c>
      <c r="AW325" s="586">
        <v>0</v>
      </c>
      <c r="AX325" s="586">
        <v>0</v>
      </c>
      <c r="AY325" s="586">
        <v>0</v>
      </c>
      <c r="AZ325" s="586">
        <v>0</v>
      </c>
      <c r="BA325" s="586">
        <v>0</v>
      </c>
      <c r="BB325" s="586">
        <v>0</v>
      </c>
      <c r="BC325" s="586">
        <v>0</v>
      </c>
      <c r="BD325" s="586">
        <v>0</v>
      </c>
      <c r="BE325" s="586">
        <v>0</v>
      </c>
      <c r="BF325" s="586">
        <v>0</v>
      </c>
      <c r="BG325" s="586">
        <v>0</v>
      </c>
      <c r="BH325" s="586">
        <v>0</v>
      </c>
      <c r="BI325" s="586">
        <v>0</v>
      </c>
      <c r="BJ325" s="586">
        <v>0</v>
      </c>
      <c r="BK325" s="586">
        <v>0</v>
      </c>
      <c r="BL325" s="586">
        <v>0</v>
      </c>
      <c r="BM325" s="586">
        <v>0</v>
      </c>
      <c r="BN325" s="586">
        <v>0</v>
      </c>
      <c r="BO325" s="586">
        <v>0</v>
      </c>
      <c r="BP325" s="586">
        <v>0</v>
      </c>
      <c r="BQ325" s="586">
        <v>0</v>
      </c>
      <c r="BR325" s="586">
        <v>0</v>
      </c>
      <c r="BS325" s="586">
        <v>0</v>
      </c>
      <c r="BT325" s="586">
        <v>0</v>
      </c>
      <c r="BU325" s="586">
        <v>0</v>
      </c>
      <c r="BV325" s="586">
        <v>0</v>
      </c>
      <c r="BW325" s="586">
        <v>0</v>
      </c>
      <c r="BX325" s="586">
        <v>0</v>
      </c>
      <c r="BY325" s="586">
        <v>0</v>
      </c>
      <c r="BZ325" s="586">
        <v>0</v>
      </c>
      <c r="CA325" s="586">
        <v>0</v>
      </c>
      <c r="CB325" s="586">
        <v>0</v>
      </c>
      <c r="CC325" s="586">
        <v>0</v>
      </c>
      <c r="CD325" s="586">
        <v>0</v>
      </c>
      <c r="CE325" s="586">
        <v>0</v>
      </c>
      <c r="CF325" s="586">
        <v>0</v>
      </c>
      <c r="CG325" s="586">
        <v>0</v>
      </c>
      <c r="CH325" s="586">
        <v>0</v>
      </c>
      <c r="CI325" s="586">
        <v>0</v>
      </c>
      <c r="CJ325" s="586">
        <v>0</v>
      </c>
      <c r="CK325" s="586">
        <v>0</v>
      </c>
      <c r="CL325" s="586">
        <v>0</v>
      </c>
      <c r="CM325" s="586">
        <v>0</v>
      </c>
      <c r="CN325" s="586">
        <v>0</v>
      </c>
      <c r="CO325" s="586">
        <v>0</v>
      </c>
      <c r="CP325" s="586">
        <v>0</v>
      </c>
      <c r="CQ325" s="586">
        <v>0</v>
      </c>
      <c r="CR325" s="586">
        <v>0</v>
      </c>
      <c r="CS325" s="586">
        <v>0</v>
      </c>
      <c r="CT325" s="586">
        <v>0</v>
      </c>
      <c r="CU325" s="586">
        <v>0</v>
      </c>
      <c r="CV325" s="586">
        <v>0</v>
      </c>
      <c r="CW325" s="586">
        <v>0</v>
      </c>
      <c r="CX325" s="586">
        <v>0</v>
      </c>
      <c r="CY325" s="586">
        <v>0</v>
      </c>
      <c r="CZ325" s="586">
        <v>0</v>
      </c>
      <c r="DA325" s="586">
        <v>0</v>
      </c>
      <c r="DB325" s="586">
        <v>0</v>
      </c>
      <c r="DC325" s="586">
        <v>6170</v>
      </c>
      <c r="DD325" s="586">
        <v>0</v>
      </c>
      <c r="DE325" s="586">
        <v>0</v>
      </c>
      <c r="DF325" s="586">
        <v>0</v>
      </c>
      <c r="DG325" s="586">
        <v>0</v>
      </c>
      <c r="DH325" s="586">
        <v>0</v>
      </c>
      <c r="DI325" s="586">
        <v>0</v>
      </c>
      <c r="DJ325" s="586">
        <v>0</v>
      </c>
      <c r="DK325" s="586">
        <v>0</v>
      </c>
      <c r="DL325" s="586">
        <v>0</v>
      </c>
      <c r="DM325" s="586">
        <v>0</v>
      </c>
      <c r="DN325" s="586">
        <v>0</v>
      </c>
      <c r="DO325" s="586">
        <v>0</v>
      </c>
      <c r="DP325" s="586">
        <v>0</v>
      </c>
      <c r="DQ325" s="586">
        <v>0</v>
      </c>
      <c r="DR325" s="587">
        <v>38</v>
      </c>
      <c r="DS325" s="587">
        <v>3862</v>
      </c>
      <c r="DT325" s="587">
        <v>0</v>
      </c>
      <c r="DU325" s="587">
        <v>2270</v>
      </c>
      <c r="DV325" s="587">
        <v>1665</v>
      </c>
      <c r="DW325" s="587">
        <v>0</v>
      </c>
      <c r="DX325" s="587">
        <v>0</v>
      </c>
      <c r="DY325" s="587">
        <v>0</v>
      </c>
      <c r="DZ325" s="587"/>
      <c r="EA325" s="587"/>
      <c r="EB325" s="587"/>
      <c r="EC325" s="587"/>
      <c r="ED325" s="587"/>
      <c r="EE325" s="587"/>
      <c r="EF325" s="587"/>
      <c r="EG325" s="587"/>
      <c r="EH325" s="587"/>
      <c r="EI325" s="587"/>
    </row>
    <row r="326" spans="1:139">
      <c r="A326" s="583" t="s">
        <v>3110</v>
      </c>
      <c r="B326" s="586">
        <v>0</v>
      </c>
      <c r="C326" s="586">
        <v>0</v>
      </c>
      <c r="D326" s="586">
        <v>0</v>
      </c>
      <c r="E326" s="586">
        <v>0</v>
      </c>
      <c r="F326" s="586">
        <v>0</v>
      </c>
      <c r="G326" s="586">
        <v>0</v>
      </c>
      <c r="H326" s="586">
        <v>0</v>
      </c>
      <c r="I326" s="586">
        <v>0</v>
      </c>
      <c r="J326" s="586">
        <v>0</v>
      </c>
      <c r="K326" s="586">
        <v>0</v>
      </c>
      <c r="L326" s="586">
        <v>0</v>
      </c>
      <c r="M326" s="586">
        <v>0</v>
      </c>
      <c r="N326" s="586">
        <v>0</v>
      </c>
      <c r="O326" s="586">
        <v>0</v>
      </c>
      <c r="P326" s="586">
        <v>0</v>
      </c>
      <c r="Q326" s="586">
        <v>0</v>
      </c>
      <c r="R326" s="586">
        <v>0</v>
      </c>
      <c r="S326" s="586">
        <v>0</v>
      </c>
      <c r="T326" s="586">
        <v>0</v>
      </c>
      <c r="U326" s="586">
        <v>0</v>
      </c>
      <c r="V326" s="586">
        <v>0</v>
      </c>
      <c r="W326" s="586">
        <v>0</v>
      </c>
      <c r="X326" s="586">
        <v>0</v>
      </c>
      <c r="Y326" s="586">
        <v>0</v>
      </c>
      <c r="Z326" s="586">
        <v>0</v>
      </c>
      <c r="AA326" s="586">
        <v>0</v>
      </c>
      <c r="AB326" s="586">
        <v>0</v>
      </c>
      <c r="AC326" s="586">
        <v>0</v>
      </c>
      <c r="AD326" s="586">
        <v>0</v>
      </c>
      <c r="AE326" s="586">
        <v>0</v>
      </c>
      <c r="AF326" s="586">
        <v>0</v>
      </c>
      <c r="AG326" s="586">
        <v>0</v>
      </c>
      <c r="AH326" s="586">
        <v>0</v>
      </c>
      <c r="AI326" s="586">
        <v>0</v>
      </c>
      <c r="AJ326" s="586">
        <v>0</v>
      </c>
      <c r="AK326" s="586">
        <v>0</v>
      </c>
      <c r="AL326" s="586">
        <v>0</v>
      </c>
      <c r="AM326" s="586">
        <v>0</v>
      </c>
      <c r="AN326" s="586">
        <v>0</v>
      </c>
      <c r="AO326" s="586">
        <v>0</v>
      </c>
      <c r="AP326" s="586">
        <v>0</v>
      </c>
      <c r="AQ326" s="586">
        <v>0</v>
      </c>
      <c r="AR326" s="586">
        <v>0</v>
      </c>
      <c r="AS326" s="586">
        <v>0</v>
      </c>
      <c r="AT326" s="586">
        <v>0</v>
      </c>
      <c r="AU326" s="586">
        <v>0</v>
      </c>
      <c r="AV326" s="586">
        <v>0</v>
      </c>
      <c r="AW326" s="586">
        <v>0</v>
      </c>
      <c r="AX326" s="586">
        <v>0</v>
      </c>
      <c r="AY326" s="586">
        <v>0</v>
      </c>
      <c r="AZ326" s="586">
        <v>0</v>
      </c>
      <c r="BA326" s="586">
        <v>0</v>
      </c>
      <c r="BB326" s="586">
        <v>0</v>
      </c>
      <c r="BC326" s="586">
        <v>0</v>
      </c>
      <c r="BD326" s="586">
        <v>0</v>
      </c>
      <c r="BE326" s="586">
        <v>0</v>
      </c>
      <c r="BF326" s="586">
        <v>0</v>
      </c>
      <c r="BG326" s="586">
        <v>0</v>
      </c>
      <c r="BH326" s="586">
        <v>0</v>
      </c>
      <c r="BI326" s="586">
        <v>0</v>
      </c>
      <c r="BJ326" s="586">
        <v>0</v>
      </c>
      <c r="BK326" s="586">
        <v>0</v>
      </c>
      <c r="BL326" s="586">
        <v>0</v>
      </c>
      <c r="BM326" s="586">
        <v>0</v>
      </c>
      <c r="BN326" s="586">
        <v>0</v>
      </c>
      <c r="BO326" s="586">
        <v>0</v>
      </c>
      <c r="BP326" s="586">
        <v>0</v>
      </c>
      <c r="BQ326" s="586">
        <v>0</v>
      </c>
      <c r="BR326" s="586">
        <v>0</v>
      </c>
      <c r="BS326" s="586">
        <v>0</v>
      </c>
      <c r="BT326" s="586">
        <v>0</v>
      </c>
      <c r="BU326" s="586">
        <v>0</v>
      </c>
      <c r="BV326" s="586">
        <v>0</v>
      </c>
      <c r="BW326" s="586">
        <v>0</v>
      </c>
      <c r="BX326" s="586">
        <v>0</v>
      </c>
      <c r="BY326" s="586">
        <v>0</v>
      </c>
      <c r="BZ326" s="586">
        <v>0</v>
      </c>
      <c r="CA326" s="586">
        <v>0</v>
      </c>
      <c r="CB326" s="586">
        <v>0</v>
      </c>
      <c r="CC326" s="586">
        <v>0</v>
      </c>
      <c r="CD326" s="586">
        <v>0</v>
      </c>
      <c r="CE326" s="586">
        <v>0</v>
      </c>
      <c r="CF326" s="586">
        <v>0</v>
      </c>
      <c r="CG326" s="586">
        <v>0</v>
      </c>
      <c r="CH326" s="586">
        <v>0</v>
      </c>
      <c r="CI326" s="586">
        <v>0</v>
      </c>
      <c r="CJ326" s="586">
        <v>0</v>
      </c>
      <c r="CK326" s="586">
        <v>0</v>
      </c>
      <c r="CL326" s="586">
        <v>0</v>
      </c>
      <c r="CM326" s="586">
        <v>0</v>
      </c>
      <c r="CN326" s="586">
        <v>0</v>
      </c>
      <c r="CO326" s="586">
        <v>0</v>
      </c>
      <c r="CP326" s="586">
        <v>0</v>
      </c>
      <c r="CQ326" s="586">
        <v>0</v>
      </c>
      <c r="CR326" s="586">
        <v>0</v>
      </c>
      <c r="CS326" s="586">
        <v>0</v>
      </c>
      <c r="CT326" s="586">
        <v>0</v>
      </c>
      <c r="CU326" s="586">
        <v>0</v>
      </c>
      <c r="CV326" s="586">
        <v>0</v>
      </c>
      <c r="CW326" s="586">
        <v>0</v>
      </c>
      <c r="CX326" s="586">
        <v>0</v>
      </c>
      <c r="CY326" s="586">
        <v>0</v>
      </c>
      <c r="CZ326" s="586">
        <v>0</v>
      </c>
      <c r="DA326" s="586">
        <v>0</v>
      </c>
      <c r="DB326" s="586">
        <v>0</v>
      </c>
      <c r="DC326" s="586">
        <v>48705</v>
      </c>
      <c r="DD326" s="586">
        <v>0</v>
      </c>
      <c r="DE326" s="586">
        <v>1400</v>
      </c>
      <c r="DF326" s="586">
        <v>0</v>
      </c>
      <c r="DG326" s="586">
        <v>0</v>
      </c>
      <c r="DH326" s="586">
        <v>0</v>
      </c>
      <c r="DI326" s="586">
        <v>0</v>
      </c>
      <c r="DJ326" s="586">
        <v>0</v>
      </c>
      <c r="DK326" s="586">
        <v>0</v>
      </c>
      <c r="DL326" s="586">
        <v>0</v>
      </c>
      <c r="DM326" s="586">
        <v>0</v>
      </c>
      <c r="DN326" s="586">
        <v>0</v>
      </c>
      <c r="DO326" s="586">
        <v>0</v>
      </c>
      <c r="DP326" s="586">
        <v>0</v>
      </c>
      <c r="DQ326" s="586">
        <v>0</v>
      </c>
      <c r="DR326" s="587">
        <v>10673</v>
      </c>
      <c r="DS326" s="587">
        <v>347</v>
      </c>
      <c r="DT326" s="587">
        <v>14969</v>
      </c>
      <c r="DU326" s="587">
        <v>22716</v>
      </c>
      <c r="DV326" s="587">
        <v>16252</v>
      </c>
      <c r="DW326" s="587">
        <v>-23274</v>
      </c>
      <c r="DX326" s="587">
        <v>-3502</v>
      </c>
      <c r="DY326" s="587">
        <v>-8000</v>
      </c>
      <c r="DZ326" s="587"/>
      <c r="EA326" s="587"/>
      <c r="EB326" s="587"/>
      <c r="EC326" s="587"/>
      <c r="ED326" s="587"/>
      <c r="EE326" s="587"/>
      <c r="EF326" s="587"/>
      <c r="EG326" s="587"/>
      <c r="EH326" s="587"/>
      <c r="EI326" s="587"/>
    </row>
    <row r="327" spans="1:139">
      <c r="A327" s="583" t="s">
        <v>2873</v>
      </c>
      <c r="B327" s="586">
        <v>0</v>
      </c>
      <c r="C327" s="586">
        <v>0</v>
      </c>
      <c r="D327" s="586">
        <v>0</v>
      </c>
      <c r="E327" s="586">
        <v>0</v>
      </c>
      <c r="F327" s="586">
        <v>0</v>
      </c>
      <c r="G327" s="586">
        <v>0</v>
      </c>
      <c r="H327" s="586">
        <v>0</v>
      </c>
      <c r="I327" s="586">
        <v>0</v>
      </c>
      <c r="J327" s="586">
        <v>0</v>
      </c>
      <c r="K327" s="586">
        <v>0</v>
      </c>
      <c r="L327" s="586">
        <v>0</v>
      </c>
      <c r="M327" s="586">
        <v>0</v>
      </c>
      <c r="N327" s="586">
        <v>0</v>
      </c>
      <c r="O327" s="586">
        <v>0</v>
      </c>
      <c r="P327" s="586">
        <v>0</v>
      </c>
      <c r="Q327" s="586">
        <v>0</v>
      </c>
      <c r="R327" s="586">
        <v>0</v>
      </c>
      <c r="S327" s="586">
        <v>0</v>
      </c>
      <c r="T327" s="586">
        <v>0</v>
      </c>
      <c r="U327" s="586">
        <v>0</v>
      </c>
      <c r="V327" s="586">
        <v>0</v>
      </c>
      <c r="W327" s="586">
        <v>0</v>
      </c>
      <c r="X327" s="586">
        <v>0</v>
      </c>
      <c r="Y327" s="586">
        <v>0</v>
      </c>
      <c r="Z327" s="586">
        <v>0</v>
      </c>
      <c r="AA327" s="586">
        <v>0</v>
      </c>
      <c r="AB327" s="586">
        <v>0</v>
      </c>
      <c r="AC327" s="586">
        <v>0</v>
      </c>
      <c r="AD327" s="586">
        <v>0</v>
      </c>
      <c r="AE327" s="586">
        <v>0</v>
      </c>
      <c r="AF327" s="586">
        <v>0</v>
      </c>
      <c r="AG327" s="586">
        <v>0</v>
      </c>
      <c r="AH327" s="586">
        <v>0</v>
      </c>
      <c r="AI327" s="586">
        <v>0</v>
      </c>
      <c r="AJ327" s="586">
        <v>0</v>
      </c>
      <c r="AK327" s="586">
        <v>0</v>
      </c>
      <c r="AL327" s="586">
        <v>0</v>
      </c>
      <c r="AM327" s="586">
        <v>0</v>
      </c>
      <c r="AN327" s="586">
        <v>0</v>
      </c>
      <c r="AO327" s="586">
        <v>0</v>
      </c>
      <c r="AP327" s="586">
        <v>0</v>
      </c>
      <c r="AQ327" s="586">
        <v>0</v>
      </c>
      <c r="AR327" s="586">
        <v>0</v>
      </c>
      <c r="AS327" s="586">
        <v>0</v>
      </c>
      <c r="AT327" s="586">
        <v>0</v>
      </c>
      <c r="AU327" s="586">
        <v>0</v>
      </c>
      <c r="AV327" s="586">
        <v>0</v>
      </c>
      <c r="AW327" s="586">
        <v>0</v>
      </c>
      <c r="AX327" s="586">
        <v>0</v>
      </c>
      <c r="AY327" s="586">
        <v>0</v>
      </c>
      <c r="AZ327" s="586">
        <v>0</v>
      </c>
      <c r="BA327" s="586">
        <v>0</v>
      </c>
      <c r="BB327" s="586">
        <v>0</v>
      </c>
      <c r="BC327" s="586">
        <v>0</v>
      </c>
      <c r="BD327" s="586">
        <v>0</v>
      </c>
      <c r="BE327" s="586">
        <v>0</v>
      </c>
      <c r="BF327" s="586">
        <v>0</v>
      </c>
      <c r="BG327" s="586">
        <v>0</v>
      </c>
      <c r="BH327" s="586">
        <v>0</v>
      </c>
      <c r="BI327" s="586">
        <v>0</v>
      </c>
      <c r="BJ327" s="586">
        <v>0</v>
      </c>
      <c r="BK327" s="586">
        <v>0</v>
      </c>
      <c r="BL327" s="586">
        <v>0</v>
      </c>
      <c r="BM327" s="586">
        <v>0</v>
      </c>
      <c r="BN327" s="586">
        <v>0</v>
      </c>
      <c r="BO327" s="586">
        <v>0</v>
      </c>
      <c r="BP327" s="586">
        <v>0</v>
      </c>
      <c r="BQ327" s="586">
        <v>0</v>
      </c>
      <c r="BR327" s="586">
        <v>0</v>
      </c>
      <c r="BS327" s="586">
        <v>0</v>
      </c>
      <c r="BT327" s="586">
        <v>0</v>
      </c>
      <c r="BU327" s="586">
        <v>0</v>
      </c>
      <c r="BV327" s="586">
        <v>0</v>
      </c>
      <c r="BW327" s="586">
        <v>0</v>
      </c>
      <c r="BX327" s="586">
        <v>0</v>
      </c>
      <c r="BY327" s="586">
        <v>0</v>
      </c>
      <c r="BZ327" s="586">
        <v>0</v>
      </c>
      <c r="CA327" s="586">
        <v>0</v>
      </c>
      <c r="CB327" s="586">
        <v>0</v>
      </c>
      <c r="CC327" s="586">
        <v>0</v>
      </c>
      <c r="CD327" s="586">
        <v>0</v>
      </c>
      <c r="CE327" s="586">
        <v>0</v>
      </c>
      <c r="CF327" s="586">
        <v>0</v>
      </c>
      <c r="CG327" s="586">
        <v>0</v>
      </c>
      <c r="CH327" s="586">
        <v>0</v>
      </c>
      <c r="CI327" s="586">
        <v>0</v>
      </c>
      <c r="CJ327" s="586">
        <v>0</v>
      </c>
      <c r="CK327" s="586">
        <v>0</v>
      </c>
      <c r="CL327" s="586">
        <v>0</v>
      </c>
      <c r="CM327" s="586">
        <v>0</v>
      </c>
      <c r="CN327" s="586">
        <v>0</v>
      </c>
      <c r="CO327" s="586">
        <v>0</v>
      </c>
      <c r="CP327" s="586">
        <v>0</v>
      </c>
      <c r="CQ327" s="586">
        <v>0</v>
      </c>
      <c r="CR327" s="586">
        <v>0</v>
      </c>
      <c r="CS327" s="586">
        <v>0</v>
      </c>
      <c r="CT327" s="586">
        <v>0</v>
      </c>
      <c r="CU327" s="586">
        <v>0</v>
      </c>
      <c r="CV327" s="586">
        <v>0</v>
      </c>
      <c r="CW327" s="586">
        <v>0</v>
      </c>
      <c r="CX327" s="586">
        <v>0</v>
      </c>
      <c r="CY327" s="586">
        <v>0</v>
      </c>
      <c r="CZ327" s="586">
        <v>0</v>
      </c>
      <c r="DA327" s="586">
        <v>0</v>
      </c>
      <c r="DB327" s="586">
        <v>0</v>
      </c>
      <c r="DC327" s="586">
        <v>16223</v>
      </c>
      <c r="DD327" s="586">
        <v>0</v>
      </c>
      <c r="DE327" s="586">
        <v>0</v>
      </c>
      <c r="DF327" s="586">
        <v>0</v>
      </c>
      <c r="DG327" s="586">
        <v>0</v>
      </c>
      <c r="DH327" s="586">
        <v>0</v>
      </c>
      <c r="DI327" s="586">
        <v>0</v>
      </c>
      <c r="DJ327" s="586">
        <v>0</v>
      </c>
      <c r="DK327" s="586">
        <v>0</v>
      </c>
      <c r="DL327" s="586">
        <v>0</v>
      </c>
      <c r="DM327" s="586">
        <v>0</v>
      </c>
      <c r="DN327" s="586">
        <v>0</v>
      </c>
      <c r="DO327" s="586">
        <v>0</v>
      </c>
      <c r="DP327" s="586">
        <v>0</v>
      </c>
      <c r="DQ327" s="586">
        <v>0</v>
      </c>
      <c r="DR327" s="587">
        <v>0</v>
      </c>
      <c r="DS327" s="587">
        <v>300</v>
      </c>
      <c r="DT327" s="587">
        <v>0</v>
      </c>
      <c r="DU327" s="587">
        <v>15923</v>
      </c>
      <c r="DV327" s="587">
        <v>11741</v>
      </c>
      <c r="DW327" s="587">
        <v>19354</v>
      </c>
      <c r="DX327" s="587">
        <v>0</v>
      </c>
      <c r="DY327" s="587">
        <v>0</v>
      </c>
      <c r="DZ327" s="587"/>
      <c r="EA327" s="587"/>
      <c r="EB327" s="587"/>
      <c r="EC327" s="587"/>
      <c r="ED327" s="587"/>
      <c r="EE327" s="587"/>
      <c r="EF327" s="587"/>
      <c r="EG327" s="587"/>
      <c r="EH327" s="587"/>
      <c r="EI327" s="587"/>
    </row>
    <row r="328" spans="1:139">
      <c r="A328" s="583" t="s">
        <v>2451</v>
      </c>
      <c r="B328" s="586">
        <v>0</v>
      </c>
      <c r="C328" s="586">
        <v>0</v>
      </c>
      <c r="D328" s="586">
        <v>0</v>
      </c>
      <c r="E328" s="586">
        <v>0</v>
      </c>
      <c r="F328" s="586">
        <v>0</v>
      </c>
      <c r="G328" s="586">
        <v>0</v>
      </c>
      <c r="H328" s="586">
        <v>0</v>
      </c>
      <c r="I328" s="586">
        <v>0</v>
      </c>
      <c r="J328" s="586">
        <v>0</v>
      </c>
      <c r="K328" s="586">
        <v>0</v>
      </c>
      <c r="L328" s="586">
        <v>0</v>
      </c>
      <c r="M328" s="586">
        <v>0</v>
      </c>
      <c r="N328" s="586">
        <v>0</v>
      </c>
      <c r="O328" s="586">
        <v>0</v>
      </c>
      <c r="P328" s="586">
        <v>0</v>
      </c>
      <c r="Q328" s="586">
        <v>0</v>
      </c>
      <c r="R328" s="586">
        <v>0</v>
      </c>
      <c r="S328" s="586">
        <v>0</v>
      </c>
      <c r="T328" s="586">
        <v>0</v>
      </c>
      <c r="U328" s="586">
        <v>0</v>
      </c>
      <c r="V328" s="586">
        <v>0</v>
      </c>
      <c r="W328" s="586">
        <v>0</v>
      </c>
      <c r="X328" s="586">
        <v>0</v>
      </c>
      <c r="Y328" s="586">
        <v>0</v>
      </c>
      <c r="Z328" s="586">
        <v>0</v>
      </c>
      <c r="AA328" s="586">
        <v>0</v>
      </c>
      <c r="AB328" s="586">
        <v>0</v>
      </c>
      <c r="AC328" s="586">
        <v>0</v>
      </c>
      <c r="AD328" s="586">
        <v>0</v>
      </c>
      <c r="AE328" s="586">
        <v>0</v>
      </c>
      <c r="AF328" s="586">
        <v>0</v>
      </c>
      <c r="AG328" s="586">
        <v>0</v>
      </c>
      <c r="AH328" s="586">
        <v>0</v>
      </c>
      <c r="AI328" s="586">
        <v>0</v>
      </c>
      <c r="AJ328" s="586">
        <v>0</v>
      </c>
      <c r="AK328" s="586">
        <v>0</v>
      </c>
      <c r="AL328" s="586">
        <v>0</v>
      </c>
      <c r="AM328" s="586">
        <v>0</v>
      </c>
      <c r="AN328" s="586">
        <v>0</v>
      </c>
      <c r="AO328" s="586">
        <v>0</v>
      </c>
      <c r="AP328" s="586">
        <v>0</v>
      </c>
      <c r="AQ328" s="586">
        <v>0</v>
      </c>
      <c r="AR328" s="586">
        <v>0</v>
      </c>
      <c r="AS328" s="586">
        <v>0</v>
      </c>
      <c r="AT328" s="586">
        <v>0</v>
      </c>
      <c r="AU328" s="586">
        <v>0</v>
      </c>
      <c r="AV328" s="586">
        <v>0</v>
      </c>
      <c r="AW328" s="586">
        <v>0</v>
      </c>
      <c r="AX328" s="586">
        <v>0</v>
      </c>
      <c r="AY328" s="586">
        <v>0</v>
      </c>
      <c r="AZ328" s="586">
        <v>0</v>
      </c>
      <c r="BA328" s="586">
        <v>0</v>
      </c>
      <c r="BB328" s="586">
        <v>0</v>
      </c>
      <c r="BC328" s="586">
        <v>0</v>
      </c>
      <c r="BD328" s="586">
        <v>0</v>
      </c>
      <c r="BE328" s="586">
        <v>0</v>
      </c>
      <c r="BF328" s="586">
        <v>0</v>
      </c>
      <c r="BG328" s="586">
        <v>0</v>
      </c>
      <c r="BH328" s="586">
        <v>0</v>
      </c>
      <c r="BI328" s="586">
        <v>0</v>
      </c>
      <c r="BJ328" s="586">
        <v>0</v>
      </c>
      <c r="BK328" s="586">
        <v>0</v>
      </c>
      <c r="BL328" s="586">
        <v>0</v>
      </c>
      <c r="BM328" s="586">
        <v>0</v>
      </c>
      <c r="BN328" s="586">
        <v>0</v>
      </c>
      <c r="BO328" s="586">
        <v>0</v>
      </c>
      <c r="BP328" s="586">
        <v>0</v>
      </c>
      <c r="BQ328" s="586">
        <v>0</v>
      </c>
      <c r="BR328" s="586">
        <v>0</v>
      </c>
      <c r="BS328" s="586">
        <v>0</v>
      </c>
      <c r="BT328" s="586">
        <v>0</v>
      </c>
      <c r="BU328" s="586">
        <v>0</v>
      </c>
      <c r="BV328" s="586">
        <v>0</v>
      </c>
      <c r="BW328" s="586">
        <v>0</v>
      </c>
      <c r="BX328" s="586">
        <v>0</v>
      </c>
      <c r="BY328" s="586">
        <v>0</v>
      </c>
      <c r="BZ328" s="586">
        <v>0</v>
      </c>
      <c r="CA328" s="586">
        <v>0</v>
      </c>
      <c r="CB328" s="586">
        <v>0</v>
      </c>
      <c r="CC328" s="586">
        <v>0</v>
      </c>
      <c r="CD328" s="586">
        <v>0</v>
      </c>
      <c r="CE328" s="586">
        <v>0</v>
      </c>
      <c r="CF328" s="586">
        <v>0</v>
      </c>
      <c r="CG328" s="586">
        <v>0</v>
      </c>
      <c r="CH328" s="586">
        <v>0</v>
      </c>
      <c r="CI328" s="586">
        <v>0</v>
      </c>
      <c r="CJ328" s="586">
        <v>0</v>
      </c>
      <c r="CK328" s="586">
        <v>0</v>
      </c>
      <c r="CL328" s="586">
        <v>0</v>
      </c>
      <c r="CM328" s="586">
        <v>0</v>
      </c>
      <c r="CN328" s="586">
        <v>0</v>
      </c>
      <c r="CO328" s="586">
        <v>0</v>
      </c>
      <c r="CP328" s="586">
        <v>0</v>
      </c>
      <c r="CQ328" s="586">
        <v>0</v>
      </c>
      <c r="CR328" s="586">
        <v>0</v>
      </c>
      <c r="CS328" s="586">
        <v>0</v>
      </c>
      <c r="CT328" s="586">
        <v>0</v>
      </c>
      <c r="CU328" s="586">
        <v>0</v>
      </c>
      <c r="CV328" s="586">
        <v>0</v>
      </c>
      <c r="CW328" s="586">
        <v>0</v>
      </c>
      <c r="CX328" s="586">
        <v>0</v>
      </c>
      <c r="CY328" s="586">
        <v>0</v>
      </c>
      <c r="CZ328" s="586">
        <v>0</v>
      </c>
      <c r="DA328" s="586">
        <v>0</v>
      </c>
      <c r="DB328" s="586">
        <v>0</v>
      </c>
      <c r="DC328" s="586">
        <v>20135</v>
      </c>
      <c r="DD328" s="586">
        <v>0</v>
      </c>
      <c r="DE328" s="586">
        <v>0</v>
      </c>
      <c r="DF328" s="586">
        <v>0</v>
      </c>
      <c r="DG328" s="586">
        <v>0</v>
      </c>
      <c r="DH328" s="586">
        <v>0</v>
      </c>
      <c r="DI328" s="586">
        <v>0</v>
      </c>
      <c r="DJ328" s="586">
        <v>0</v>
      </c>
      <c r="DK328" s="586">
        <v>0</v>
      </c>
      <c r="DL328" s="586">
        <v>0</v>
      </c>
      <c r="DM328" s="586">
        <v>0</v>
      </c>
      <c r="DN328" s="586">
        <v>0</v>
      </c>
      <c r="DO328" s="586">
        <v>0</v>
      </c>
      <c r="DP328" s="586">
        <v>0</v>
      </c>
      <c r="DQ328" s="586">
        <v>0</v>
      </c>
      <c r="DR328" s="587">
        <v>0</v>
      </c>
      <c r="DS328" s="587">
        <v>0</v>
      </c>
      <c r="DT328" s="587">
        <v>0</v>
      </c>
      <c r="DU328" s="587">
        <v>20135</v>
      </c>
      <c r="DV328" s="587">
        <v>12319</v>
      </c>
      <c r="DW328" s="587">
        <v>10769</v>
      </c>
      <c r="DX328" s="587">
        <v>-450</v>
      </c>
      <c r="DY328" s="587">
        <v>0</v>
      </c>
      <c r="DZ328" s="587"/>
      <c r="EA328" s="587"/>
      <c r="EB328" s="587"/>
      <c r="EC328" s="587"/>
      <c r="ED328" s="587"/>
      <c r="EE328" s="587"/>
      <c r="EF328" s="587"/>
      <c r="EG328" s="587"/>
      <c r="EH328" s="587"/>
      <c r="EI328" s="587"/>
    </row>
    <row r="329" spans="1:139">
      <c r="A329" s="583" t="s">
        <v>2146</v>
      </c>
      <c r="B329" s="586">
        <v>0</v>
      </c>
      <c r="C329" s="586">
        <v>0</v>
      </c>
      <c r="D329" s="586">
        <v>0</v>
      </c>
      <c r="E329" s="586">
        <v>0</v>
      </c>
      <c r="F329" s="586">
        <v>0</v>
      </c>
      <c r="G329" s="586">
        <v>0</v>
      </c>
      <c r="H329" s="586">
        <v>0</v>
      </c>
      <c r="I329" s="586">
        <v>0</v>
      </c>
      <c r="J329" s="586">
        <v>0</v>
      </c>
      <c r="K329" s="586">
        <v>0</v>
      </c>
      <c r="L329" s="586">
        <v>0</v>
      </c>
      <c r="M329" s="586">
        <v>0</v>
      </c>
      <c r="N329" s="586">
        <v>0</v>
      </c>
      <c r="O329" s="586">
        <v>0</v>
      </c>
      <c r="P329" s="586">
        <v>0</v>
      </c>
      <c r="Q329" s="586">
        <v>0</v>
      </c>
      <c r="R329" s="586">
        <v>0</v>
      </c>
      <c r="S329" s="586">
        <v>0</v>
      </c>
      <c r="T329" s="586">
        <v>0</v>
      </c>
      <c r="U329" s="586">
        <v>0</v>
      </c>
      <c r="V329" s="586">
        <v>0</v>
      </c>
      <c r="W329" s="586">
        <v>0</v>
      </c>
      <c r="X329" s="586">
        <v>0</v>
      </c>
      <c r="Y329" s="586">
        <v>0</v>
      </c>
      <c r="Z329" s="586">
        <v>0</v>
      </c>
      <c r="AA329" s="586">
        <v>0</v>
      </c>
      <c r="AB329" s="586">
        <v>0</v>
      </c>
      <c r="AC329" s="586">
        <v>0</v>
      </c>
      <c r="AD329" s="586">
        <v>0</v>
      </c>
      <c r="AE329" s="586">
        <v>0</v>
      </c>
      <c r="AF329" s="586">
        <v>0</v>
      </c>
      <c r="AG329" s="586">
        <v>0</v>
      </c>
      <c r="AH329" s="586">
        <v>0</v>
      </c>
      <c r="AI329" s="586">
        <v>0</v>
      </c>
      <c r="AJ329" s="586">
        <v>0</v>
      </c>
      <c r="AK329" s="586">
        <v>0</v>
      </c>
      <c r="AL329" s="586">
        <v>0</v>
      </c>
      <c r="AM329" s="586">
        <v>0</v>
      </c>
      <c r="AN329" s="586">
        <v>0</v>
      </c>
      <c r="AO329" s="586">
        <v>0</v>
      </c>
      <c r="AP329" s="586">
        <v>0</v>
      </c>
      <c r="AQ329" s="586">
        <v>0</v>
      </c>
      <c r="AR329" s="586">
        <v>0</v>
      </c>
      <c r="AS329" s="586">
        <v>0</v>
      </c>
      <c r="AT329" s="586">
        <v>0</v>
      </c>
      <c r="AU329" s="586">
        <v>0</v>
      </c>
      <c r="AV329" s="586">
        <v>0</v>
      </c>
      <c r="AW329" s="586">
        <v>0</v>
      </c>
      <c r="AX329" s="586">
        <v>0</v>
      </c>
      <c r="AY329" s="586">
        <v>0</v>
      </c>
      <c r="AZ329" s="586">
        <v>0</v>
      </c>
      <c r="BA329" s="586">
        <v>0</v>
      </c>
      <c r="BB329" s="586">
        <v>0</v>
      </c>
      <c r="BC329" s="586">
        <v>0</v>
      </c>
      <c r="BD329" s="586">
        <v>0</v>
      </c>
      <c r="BE329" s="586">
        <v>0</v>
      </c>
      <c r="BF329" s="586">
        <v>0</v>
      </c>
      <c r="BG329" s="586">
        <v>0</v>
      </c>
      <c r="BH329" s="586">
        <v>0</v>
      </c>
      <c r="BI329" s="586">
        <v>0</v>
      </c>
      <c r="BJ329" s="586">
        <v>0</v>
      </c>
      <c r="BK329" s="586">
        <v>0</v>
      </c>
      <c r="BL329" s="586">
        <v>0</v>
      </c>
      <c r="BM329" s="586">
        <v>0</v>
      </c>
      <c r="BN329" s="586">
        <v>0</v>
      </c>
      <c r="BO329" s="586">
        <v>0</v>
      </c>
      <c r="BP329" s="586">
        <v>0</v>
      </c>
      <c r="BQ329" s="586">
        <v>0</v>
      </c>
      <c r="BR329" s="586">
        <v>0</v>
      </c>
      <c r="BS329" s="586">
        <v>0</v>
      </c>
      <c r="BT329" s="586">
        <v>0</v>
      </c>
      <c r="BU329" s="586">
        <v>0</v>
      </c>
      <c r="BV329" s="586">
        <v>0</v>
      </c>
      <c r="BW329" s="586">
        <v>0</v>
      </c>
      <c r="BX329" s="586">
        <v>0</v>
      </c>
      <c r="BY329" s="586">
        <v>0</v>
      </c>
      <c r="BZ329" s="586">
        <v>0</v>
      </c>
      <c r="CA329" s="586">
        <v>0</v>
      </c>
      <c r="CB329" s="586">
        <v>0</v>
      </c>
      <c r="CC329" s="586">
        <v>0</v>
      </c>
      <c r="CD329" s="586">
        <v>0</v>
      </c>
      <c r="CE329" s="586">
        <v>0</v>
      </c>
      <c r="CF329" s="586">
        <v>0</v>
      </c>
      <c r="CG329" s="586">
        <v>0</v>
      </c>
      <c r="CH329" s="586">
        <v>0</v>
      </c>
      <c r="CI329" s="586">
        <v>0</v>
      </c>
      <c r="CJ329" s="586">
        <v>0</v>
      </c>
      <c r="CK329" s="586">
        <v>0</v>
      </c>
      <c r="CL329" s="586">
        <v>0</v>
      </c>
      <c r="CM329" s="586">
        <v>0</v>
      </c>
      <c r="CN329" s="586">
        <v>0</v>
      </c>
      <c r="CO329" s="586">
        <v>0</v>
      </c>
      <c r="CP329" s="586">
        <v>0</v>
      </c>
      <c r="CQ329" s="586">
        <v>0</v>
      </c>
      <c r="CR329" s="586">
        <v>0</v>
      </c>
      <c r="CS329" s="586">
        <v>0</v>
      </c>
      <c r="CT329" s="586">
        <v>0</v>
      </c>
      <c r="CU329" s="586">
        <v>0</v>
      </c>
      <c r="CV329" s="586">
        <v>0</v>
      </c>
      <c r="CW329" s="586">
        <v>0</v>
      </c>
      <c r="CX329" s="586">
        <v>0</v>
      </c>
      <c r="CY329" s="586">
        <v>0</v>
      </c>
      <c r="CZ329" s="586">
        <v>0</v>
      </c>
      <c r="DA329" s="586">
        <v>0</v>
      </c>
      <c r="DB329" s="586">
        <v>0</v>
      </c>
      <c r="DC329" s="586">
        <v>5715</v>
      </c>
      <c r="DD329" s="586">
        <v>0</v>
      </c>
      <c r="DE329" s="586">
        <v>0</v>
      </c>
      <c r="DF329" s="586">
        <v>0</v>
      </c>
      <c r="DG329" s="586">
        <v>0</v>
      </c>
      <c r="DH329" s="586">
        <v>0</v>
      </c>
      <c r="DI329" s="586">
        <v>0</v>
      </c>
      <c r="DJ329" s="586">
        <v>0</v>
      </c>
      <c r="DK329" s="586">
        <v>0</v>
      </c>
      <c r="DL329" s="586">
        <v>0</v>
      </c>
      <c r="DM329" s="586">
        <v>0</v>
      </c>
      <c r="DN329" s="586">
        <v>0</v>
      </c>
      <c r="DO329" s="586">
        <v>0</v>
      </c>
      <c r="DP329" s="586">
        <v>0</v>
      </c>
      <c r="DQ329" s="586">
        <v>0</v>
      </c>
      <c r="DR329" s="587">
        <v>0</v>
      </c>
      <c r="DS329" s="587">
        <v>0</v>
      </c>
      <c r="DT329" s="587">
        <v>4635</v>
      </c>
      <c r="DU329" s="587">
        <v>1080</v>
      </c>
      <c r="DV329" s="587">
        <v>628</v>
      </c>
      <c r="DW329" s="587">
        <v>4740</v>
      </c>
      <c r="DX329" s="587">
        <v>-1788</v>
      </c>
      <c r="DY329" s="587">
        <v>-4000</v>
      </c>
      <c r="DZ329" s="587"/>
      <c r="EA329" s="587"/>
      <c r="EB329" s="587"/>
      <c r="EC329" s="587"/>
      <c r="ED329" s="587"/>
      <c r="EE329" s="587"/>
      <c r="EF329" s="587"/>
      <c r="EG329" s="587"/>
      <c r="EH329" s="587"/>
      <c r="EI329" s="587"/>
    </row>
    <row r="330" spans="1:139">
      <c r="A330" s="583" t="s">
        <v>3086</v>
      </c>
      <c r="B330" s="586">
        <v>0</v>
      </c>
      <c r="C330" s="586">
        <v>0</v>
      </c>
      <c r="D330" s="586">
        <v>0</v>
      </c>
      <c r="E330" s="586">
        <v>0</v>
      </c>
      <c r="F330" s="586">
        <v>0</v>
      </c>
      <c r="G330" s="586">
        <v>0</v>
      </c>
      <c r="H330" s="586">
        <v>0</v>
      </c>
      <c r="I330" s="586">
        <v>0</v>
      </c>
      <c r="J330" s="586">
        <v>0</v>
      </c>
      <c r="K330" s="586">
        <v>0</v>
      </c>
      <c r="L330" s="586">
        <v>0</v>
      </c>
      <c r="M330" s="586">
        <v>0</v>
      </c>
      <c r="N330" s="586">
        <v>0</v>
      </c>
      <c r="O330" s="586">
        <v>0</v>
      </c>
      <c r="P330" s="586">
        <v>0</v>
      </c>
      <c r="Q330" s="586">
        <v>0</v>
      </c>
      <c r="R330" s="586">
        <v>0</v>
      </c>
      <c r="S330" s="586">
        <v>0</v>
      </c>
      <c r="T330" s="586">
        <v>0</v>
      </c>
      <c r="U330" s="586">
        <v>0</v>
      </c>
      <c r="V330" s="586">
        <v>0</v>
      </c>
      <c r="W330" s="586">
        <v>0</v>
      </c>
      <c r="X330" s="586">
        <v>0</v>
      </c>
      <c r="Y330" s="586">
        <v>0</v>
      </c>
      <c r="Z330" s="586">
        <v>0</v>
      </c>
      <c r="AA330" s="586">
        <v>0</v>
      </c>
      <c r="AB330" s="586">
        <v>0</v>
      </c>
      <c r="AC330" s="586">
        <v>0</v>
      </c>
      <c r="AD330" s="586">
        <v>0</v>
      </c>
      <c r="AE330" s="586">
        <v>0</v>
      </c>
      <c r="AF330" s="586">
        <v>0</v>
      </c>
      <c r="AG330" s="586">
        <v>0</v>
      </c>
      <c r="AH330" s="586">
        <v>0</v>
      </c>
      <c r="AI330" s="586">
        <v>0</v>
      </c>
      <c r="AJ330" s="586">
        <v>0</v>
      </c>
      <c r="AK330" s="586">
        <v>0</v>
      </c>
      <c r="AL330" s="586">
        <v>0</v>
      </c>
      <c r="AM330" s="586">
        <v>0</v>
      </c>
      <c r="AN330" s="586">
        <v>0</v>
      </c>
      <c r="AO330" s="586">
        <v>0</v>
      </c>
      <c r="AP330" s="586">
        <v>0</v>
      </c>
      <c r="AQ330" s="586">
        <v>0</v>
      </c>
      <c r="AR330" s="586">
        <v>0</v>
      </c>
      <c r="AS330" s="586">
        <v>0</v>
      </c>
      <c r="AT330" s="586">
        <v>0</v>
      </c>
      <c r="AU330" s="586">
        <v>0</v>
      </c>
      <c r="AV330" s="586">
        <v>0</v>
      </c>
      <c r="AW330" s="586">
        <v>0</v>
      </c>
      <c r="AX330" s="586">
        <v>0</v>
      </c>
      <c r="AY330" s="586">
        <v>0</v>
      </c>
      <c r="AZ330" s="586">
        <v>0</v>
      </c>
      <c r="BA330" s="586">
        <v>0</v>
      </c>
      <c r="BB330" s="586">
        <v>0</v>
      </c>
      <c r="BC330" s="586">
        <v>0</v>
      </c>
      <c r="BD330" s="586">
        <v>0</v>
      </c>
      <c r="BE330" s="586">
        <v>0</v>
      </c>
      <c r="BF330" s="586">
        <v>0</v>
      </c>
      <c r="BG330" s="586">
        <v>0</v>
      </c>
      <c r="BH330" s="586">
        <v>0</v>
      </c>
      <c r="BI330" s="586">
        <v>0</v>
      </c>
      <c r="BJ330" s="586">
        <v>0</v>
      </c>
      <c r="BK330" s="586">
        <v>0</v>
      </c>
      <c r="BL330" s="586">
        <v>0</v>
      </c>
      <c r="BM330" s="586">
        <v>0</v>
      </c>
      <c r="BN330" s="586">
        <v>0</v>
      </c>
      <c r="BO330" s="586">
        <v>0</v>
      </c>
      <c r="BP330" s="586">
        <v>0</v>
      </c>
      <c r="BQ330" s="586">
        <v>0</v>
      </c>
      <c r="BR330" s="586">
        <v>0</v>
      </c>
      <c r="BS330" s="586">
        <v>0</v>
      </c>
      <c r="BT330" s="586">
        <v>0</v>
      </c>
      <c r="BU330" s="586">
        <v>0</v>
      </c>
      <c r="BV330" s="586">
        <v>0</v>
      </c>
      <c r="BW330" s="586">
        <v>0</v>
      </c>
      <c r="BX330" s="586">
        <v>0</v>
      </c>
      <c r="BY330" s="586">
        <v>0</v>
      </c>
      <c r="BZ330" s="586">
        <v>0</v>
      </c>
      <c r="CA330" s="586">
        <v>0</v>
      </c>
      <c r="CB330" s="586">
        <v>0</v>
      </c>
      <c r="CC330" s="586">
        <v>0</v>
      </c>
      <c r="CD330" s="586">
        <v>0</v>
      </c>
      <c r="CE330" s="586">
        <v>0</v>
      </c>
      <c r="CF330" s="586">
        <v>0</v>
      </c>
      <c r="CG330" s="586">
        <v>0</v>
      </c>
      <c r="CH330" s="586">
        <v>0</v>
      </c>
      <c r="CI330" s="586">
        <v>0</v>
      </c>
      <c r="CJ330" s="586">
        <v>0</v>
      </c>
      <c r="CK330" s="586">
        <v>0</v>
      </c>
      <c r="CL330" s="586">
        <v>0</v>
      </c>
      <c r="CM330" s="586">
        <v>0</v>
      </c>
      <c r="CN330" s="586">
        <v>0</v>
      </c>
      <c r="CO330" s="586">
        <v>0</v>
      </c>
      <c r="CP330" s="586">
        <v>0</v>
      </c>
      <c r="CQ330" s="586">
        <v>0</v>
      </c>
      <c r="CR330" s="586">
        <v>0</v>
      </c>
      <c r="CS330" s="586">
        <v>0</v>
      </c>
      <c r="CT330" s="586">
        <v>0</v>
      </c>
      <c r="CU330" s="586">
        <v>0</v>
      </c>
      <c r="CV330" s="586">
        <v>0</v>
      </c>
      <c r="CW330" s="586">
        <v>0</v>
      </c>
      <c r="CX330" s="586">
        <v>0</v>
      </c>
      <c r="CY330" s="586">
        <v>0</v>
      </c>
      <c r="CZ330" s="586">
        <v>0</v>
      </c>
      <c r="DA330" s="586">
        <v>0</v>
      </c>
      <c r="DB330" s="586">
        <v>0</v>
      </c>
      <c r="DC330" s="586">
        <v>45835</v>
      </c>
      <c r="DD330" s="586">
        <v>0</v>
      </c>
      <c r="DE330" s="586">
        <v>35829</v>
      </c>
      <c r="DF330" s="586">
        <v>0</v>
      </c>
      <c r="DG330" s="586">
        <v>0</v>
      </c>
      <c r="DH330" s="586">
        <v>0</v>
      </c>
      <c r="DI330" s="586">
        <v>0</v>
      </c>
      <c r="DJ330" s="586">
        <v>0</v>
      </c>
      <c r="DK330" s="586">
        <v>0</v>
      </c>
      <c r="DL330" s="586">
        <v>0</v>
      </c>
      <c r="DM330" s="586">
        <v>0</v>
      </c>
      <c r="DN330" s="586">
        <v>0</v>
      </c>
      <c r="DO330" s="586">
        <v>0</v>
      </c>
      <c r="DP330" s="586">
        <v>0</v>
      </c>
      <c r="DQ330" s="586">
        <v>0</v>
      </c>
      <c r="DR330" s="587">
        <v>3059</v>
      </c>
      <c r="DS330" s="587">
        <v>24959</v>
      </c>
      <c r="DT330" s="587">
        <v>13824</v>
      </c>
      <c r="DU330" s="587">
        <v>3993</v>
      </c>
      <c r="DV330" s="587">
        <v>-1219</v>
      </c>
      <c r="DW330" s="587">
        <v>-2000</v>
      </c>
      <c r="DX330" s="587">
        <v>0</v>
      </c>
      <c r="DY330" s="587">
        <v>0</v>
      </c>
      <c r="DZ330" s="587"/>
      <c r="EA330" s="587"/>
      <c r="EB330" s="587"/>
      <c r="EC330" s="587"/>
      <c r="ED330" s="587"/>
      <c r="EE330" s="587"/>
      <c r="EF330" s="587"/>
      <c r="EG330" s="587"/>
      <c r="EH330" s="587"/>
      <c r="EI330" s="587"/>
    </row>
    <row r="331" spans="1:139">
      <c r="A331" s="583" t="s">
        <v>2906</v>
      </c>
      <c r="B331" s="586">
        <v>0</v>
      </c>
      <c r="C331" s="586">
        <v>0</v>
      </c>
      <c r="D331" s="586">
        <v>0</v>
      </c>
      <c r="E331" s="586">
        <v>0</v>
      </c>
      <c r="F331" s="586">
        <v>0</v>
      </c>
      <c r="G331" s="586">
        <v>0</v>
      </c>
      <c r="H331" s="586">
        <v>0</v>
      </c>
      <c r="I331" s="586">
        <v>0</v>
      </c>
      <c r="J331" s="586">
        <v>0</v>
      </c>
      <c r="K331" s="586">
        <v>0</v>
      </c>
      <c r="L331" s="586">
        <v>0</v>
      </c>
      <c r="M331" s="586">
        <v>0</v>
      </c>
      <c r="N331" s="586">
        <v>0</v>
      </c>
      <c r="O331" s="586">
        <v>0</v>
      </c>
      <c r="P331" s="586">
        <v>0</v>
      </c>
      <c r="Q331" s="586">
        <v>0</v>
      </c>
      <c r="R331" s="586">
        <v>0</v>
      </c>
      <c r="S331" s="586">
        <v>0</v>
      </c>
      <c r="T331" s="586">
        <v>0</v>
      </c>
      <c r="U331" s="586">
        <v>0</v>
      </c>
      <c r="V331" s="586">
        <v>0</v>
      </c>
      <c r="W331" s="586">
        <v>0</v>
      </c>
      <c r="X331" s="586">
        <v>0</v>
      </c>
      <c r="Y331" s="586">
        <v>0</v>
      </c>
      <c r="Z331" s="586">
        <v>0</v>
      </c>
      <c r="AA331" s="586">
        <v>0</v>
      </c>
      <c r="AB331" s="586">
        <v>0</v>
      </c>
      <c r="AC331" s="586">
        <v>0</v>
      </c>
      <c r="AD331" s="586">
        <v>0</v>
      </c>
      <c r="AE331" s="586">
        <v>0</v>
      </c>
      <c r="AF331" s="586">
        <v>0</v>
      </c>
      <c r="AG331" s="586">
        <v>0</v>
      </c>
      <c r="AH331" s="586">
        <v>0</v>
      </c>
      <c r="AI331" s="586">
        <v>0</v>
      </c>
      <c r="AJ331" s="586">
        <v>0</v>
      </c>
      <c r="AK331" s="586">
        <v>0</v>
      </c>
      <c r="AL331" s="586">
        <v>0</v>
      </c>
      <c r="AM331" s="586">
        <v>0</v>
      </c>
      <c r="AN331" s="586">
        <v>0</v>
      </c>
      <c r="AO331" s="586">
        <v>0</v>
      </c>
      <c r="AP331" s="586">
        <v>0</v>
      </c>
      <c r="AQ331" s="586">
        <v>0</v>
      </c>
      <c r="AR331" s="586">
        <v>0</v>
      </c>
      <c r="AS331" s="586">
        <v>0</v>
      </c>
      <c r="AT331" s="586">
        <v>0</v>
      </c>
      <c r="AU331" s="586">
        <v>0</v>
      </c>
      <c r="AV331" s="586">
        <v>0</v>
      </c>
      <c r="AW331" s="586">
        <v>0</v>
      </c>
      <c r="AX331" s="586">
        <v>0</v>
      </c>
      <c r="AY331" s="586">
        <v>0</v>
      </c>
      <c r="AZ331" s="586">
        <v>0</v>
      </c>
      <c r="BA331" s="586">
        <v>0</v>
      </c>
      <c r="BB331" s="586">
        <v>0</v>
      </c>
      <c r="BC331" s="586">
        <v>0</v>
      </c>
      <c r="BD331" s="586">
        <v>0</v>
      </c>
      <c r="BE331" s="586">
        <v>0</v>
      </c>
      <c r="BF331" s="586">
        <v>0</v>
      </c>
      <c r="BG331" s="586">
        <v>0</v>
      </c>
      <c r="BH331" s="586">
        <v>0</v>
      </c>
      <c r="BI331" s="586">
        <v>0</v>
      </c>
      <c r="BJ331" s="586">
        <v>0</v>
      </c>
      <c r="BK331" s="586">
        <v>0</v>
      </c>
      <c r="BL331" s="586">
        <v>0</v>
      </c>
      <c r="BM331" s="586">
        <v>0</v>
      </c>
      <c r="BN331" s="586">
        <v>0</v>
      </c>
      <c r="BO331" s="586">
        <v>0</v>
      </c>
      <c r="BP331" s="586">
        <v>0</v>
      </c>
      <c r="BQ331" s="586">
        <v>0</v>
      </c>
      <c r="BR331" s="586">
        <v>0</v>
      </c>
      <c r="BS331" s="586">
        <v>0</v>
      </c>
      <c r="BT331" s="586">
        <v>0</v>
      </c>
      <c r="BU331" s="586">
        <v>0</v>
      </c>
      <c r="BV331" s="586">
        <v>0</v>
      </c>
      <c r="BW331" s="586">
        <v>0</v>
      </c>
      <c r="BX331" s="586">
        <v>0</v>
      </c>
      <c r="BY331" s="586">
        <v>0</v>
      </c>
      <c r="BZ331" s="586">
        <v>0</v>
      </c>
      <c r="CA331" s="586">
        <v>0</v>
      </c>
      <c r="CB331" s="586">
        <v>0</v>
      </c>
      <c r="CC331" s="586">
        <v>0</v>
      </c>
      <c r="CD331" s="586">
        <v>0</v>
      </c>
      <c r="CE331" s="586">
        <v>0</v>
      </c>
      <c r="CF331" s="586">
        <v>0</v>
      </c>
      <c r="CG331" s="586">
        <v>0</v>
      </c>
      <c r="CH331" s="586">
        <v>0</v>
      </c>
      <c r="CI331" s="586">
        <v>0</v>
      </c>
      <c r="CJ331" s="586">
        <v>0</v>
      </c>
      <c r="CK331" s="586">
        <v>0</v>
      </c>
      <c r="CL331" s="586">
        <v>0</v>
      </c>
      <c r="CM331" s="586">
        <v>0</v>
      </c>
      <c r="CN331" s="586">
        <v>0</v>
      </c>
      <c r="CO331" s="586">
        <v>0</v>
      </c>
      <c r="CP331" s="586">
        <v>0</v>
      </c>
      <c r="CQ331" s="586">
        <v>0</v>
      </c>
      <c r="CR331" s="586">
        <v>0</v>
      </c>
      <c r="CS331" s="586">
        <v>0</v>
      </c>
      <c r="CT331" s="586">
        <v>0</v>
      </c>
      <c r="CU331" s="586">
        <v>0</v>
      </c>
      <c r="CV331" s="586">
        <v>0</v>
      </c>
      <c r="CW331" s="586">
        <v>0</v>
      </c>
      <c r="CX331" s="586">
        <v>0</v>
      </c>
      <c r="CY331" s="586">
        <v>0</v>
      </c>
      <c r="CZ331" s="586">
        <v>0</v>
      </c>
      <c r="DA331" s="586">
        <v>0</v>
      </c>
      <c r="DB331" s="586">
        <v>0</v>
      </c>
      <c r="DC331" s="586">
        <v>27674</v>
      </c>
      <c r="DD331" s="586">
        <v>0</v>
      </c>
      <c r="DE331" s="586">
        <v>0</v>
      </c>
      <c r="DF331" s="586">
        <v>0</v>
      </c>
      <c r="DG331" s="586">
        <v>0</v>
      </c>
      <c r="DH331" s="586">
        <v>0</v>
      </c>
      <c r="DI331" s="586">
        <v>0</v>
      </c>
      <c r="DJ331" s="586">
        <v>0</v>
      </c>
      <c r="DK331" s="586">
        <v>0</v>
      </c>
      <c r="DL331" s="586">
        <v>0</v>
      </c>
      <c r="DM331" s="586">
        <v>0</v>
      </c>
      <c r="DN331" s="586">
        <v>0</v>
      </c>
      <c r="DO331" s="586">
        <v>0</v>
      </c>
      <c r="DP331" s="586">
        <v>0</v>
      </c>
      <c r="DQ331" s="586">
        <v>0</v>
      </c>
      <c r="DR331" s="587">
        <v>0</v>
      </c>
      <c r="DS331" s="587">
        <v>0</v>
      </c>
      <c r="DT331" s="587">
        <v>2157</v>
      </c>
      <c r="DU331" s="587">
        <v>25517</v>
      </c>
      <c r="DV331" s="587">
        <v>21109</v>
      </c>
      <c r="DW331" s="587">
        <v>-1850</v>
      </c>
      <c r="DX331" s="587">
        <v>0</v>
      </c>
      <c r="DY331" s="587">
        <v>0</v>
      </c>
      <c r="DZ331" s="587"/>
      <c r="EA331" s="587"/>
      <c r="EB331" s="587"/>
      <c r="EC331" s="587"/>
      <c r="ED331" s="587"/>
      <c r="EE331" s="587"/>
      <c r="EF331" s="587"/>
      <c r="EG331" s="587"/>
      <c r="EH331" s="587"/>
      <c r="EI331" s="587"/>
    </row>
    <row r="332" spans="1:139">
      <c r="A332" s="583" t="s">
        <v>3077</v>
      </c>
      <c r="B332" s="586">
        <v>0</v>
      </c>
      <c r="C332" s="586">
        <v>0</v>
      </c>
      <c r="D332" s="586">
        <v>0</v>
      </c>
      <c r="E332" s="586">
        <v>0</v>
      </c>
      <c r="F332" s="586">
        <v>0</v>
      </c>
      <c r="G332" s="586">
        <v>0</v>
      </c>
      <c r="H332" s="586">
        <v>0</v>
      </c>
      <c r="I332" s="586">
        <v>0</v>
      </c>
      <c r="J332" s="586">
        <v>0</v>
      </c>
      <c r="K332" s="586">
        <v>0</v>
      </c>
      <c r="L332" s="586">
        <v>0</v>
      </c>
      <c r="M332" s="586">
        <v>0</v>
      </c>
      <c r="N332" s="586">
        <v>0</v>
      </c>
      <c r="O332" s="586">
        <v>0</v>
      </c>
      <c r="P332" s="586">
        <v>0</v>
      </c>
      <c r="Q332" s="586">
        <v>0</v>
      </c>
      <c r="R332" s="586">
        <v>0</v>
      </c>
      <c r="S332" s="586">
        <v>0</v>
      </c>
      <c r="T332" s="586">
        <v>0</v>
      </c>
      <c r="U332" s="586">
        <v>0</v>
      </c>
      <c r="V332" s="586">
        <v>0</v>
      </c>
      <c r="W332" s="586">
        <v>0</v>
      </c>
      <c r="X332" s="586">
        <v>0</v>
      </c>
      <c r="Y332" s="586">
        <v>0</v>
      </c>
      <c r="Z332" s="586">
        <v>0</v>
      </c>
      <c r="AA332" s="586">
        <v>0</v>
      </c>
      <c r="AB332" s="586">
        <v>0</v>
      </c>
      <c r="AC332" s="586">
        <v>0</v>
      </c>
      <c r="AD332" s="586">
        <v>0</v>
      </c>
      <c r="AE332" s="586">
        <v>0</v>
      </c>
      <c r="AF332" s="586">
        <v>0</v>
      </c>
      <c r="AG332" s="586">
        <v>0</v>
      </c>
      <c r="AH332" s="586">
        <v>0</v>
      </c>
      <c r="AI332" s="586">
        <v>0</v>
      </c>
      <c r="AJ332" s="586">
        <v>0</v>
      </c>
      <c r="AK332" s="586">
        <v>0</v>
      </c>
      <c r="AL332" s="586">
        <v>0</v>
      </c>
      <c r="AM332" s="586">
        <v>0</v>
      </c>
      <c r="AN332" s="586">
        <v>0</v>
      </c>
      <c r="AO332" s="586">
        <v>0</v>
      </c>
      <c r="AP332" s="586">
        <v>0</v>
      </c>
      <c r="AQ332" s="586">
        <v>0</v>
      </c>
      <c r="AR332" s="586">
        <v>0</v>
      </c>
      <c r="AS332" s="586">
        <v>0</v>
      </c>
      <c r="AT332" s="586">
        <v>0</v>
      </c>
      <c r="AU332" s="586">
        <v>0</v>
      </c>
      <c r="AV332" s="586">
        <v>0</v>
      </c>
      <c r="AW332" s="586">
        <v>0</v>
      </c>
      <c r="AX332" s="586">
        <v>0</v>
      </c>
      <c r="AY332" s="586">
        <v>0</v>
      </c>
      <c r="AZ332" s="586">
        <v>0</v>
      </c>
      <c r="BA332" s="586">
        <v>0</v>
      </c>
      <c r="BB332" s="586">
        <v>0</v>
      </c>
      <c r="BC332" s="586">
        <v>0</v>
      </c>
      <c r="BD332" s="586">
        <v>0</v>
      </c>
      <c r="BE332" s="586">
        <v>0</v>
      </c>
      <c r="BF332" s="586">
        <v>0</v>
      </c>
      <c r="BG332" s="586">
        <v>0</v>
      </c>
      <c r="BH332" s="586">
        <v>0</v>
      </c>
      <c r="BI332" s="586">
        <v>0</v>
      </c>
      <c r="BJ332" s="586">
        <v>0</v>
      </c>
      <c r="BK332" s="586">
        <v>0</v>
      </c>
      <c r="BL332" s="586">
        <v>0</v>
      </c>
      <c r="BM332" s="586">
        <v>0</v>
      </c>
      <c r="BN332" s="586">
        <v>0</v>
      </c>
      <c r="BO332" s="586">
        <v>0</v>
      </c>
      <c r="BP332" s="586">
        <v>0</v>
      </c>
      <c r="BQ332" s="586">
        <v>0</v>
      </c>
      <c r="BR332" s="586">
        <v>0</v>
      </c>
      <c r="BS332" s="586">
        <v>0</v>
      </c>
      <c r="BT332" s="586">
        <v>0</v>
      </c>
      <c r="BU332" s="586">
        <v>0</v>
      </c>
      <c r="BV332" s="586">
        <v>0</v>
      </c>
      <c r="BW332" s="586">
        <v>0</v>
      </c>
      <c r="BX332" s="586">
        <v>0</v>
      </c>
      <c r="BY332" s="586">
        <v>0</v>
      </c>
      <c r="BZ332" s="586">
        <v>0</v>
      </c>
      <c r="CA332" s="586">
        <v>0</v>
      </c>
      <c r="CB332" s="586">
        <v>0</v>
      </c>
      <c r="CC332" s="586">
        <v>0</v>
      </c>
      <c r="CD332" s="586">
        <v>0</v>
      </c>
      <c r="CE332" s="586">
        <v>0</v>
      </c>
      <c r="CF332" s="586">
        <v>0</v>
      </c>
      <c r="CG332" s="586">
        <v>0</v>
      </c>
      <c r="CH332" s="586">
        <v>0</v>
      </c>
      <c r="CI332" s="586">
        <v>0</v>
      </c>
      <c r="CJ332" s="586">
        <v>0</v>
      </c>
      <c r="CK332" s="586">
        <v>0</v>
      </c>
      <c r="CL332" s="586">
        <v>0</v>
      </c>
      <c r="CM332" s="586">
        <v>0</v>
      </c>
      <c r="CN332" s="586">
        <v>0</v>
      </c>
      <c r="CO332" s="586">
        <v>0</v>
      </c>
      <c r="CP332" s="586">
        <v>0</v>
      </c>
      <c r="CQ332" s="586">
        <v>0</v>
      </c>
      <c r="CR332" s="586">
        <v>0</v>
      </c>
      <c r="CS332" s="586">
        <v>0</v>
      </c>
      <c r="CT332" s="586">
        <v>0</v>
      </c>
      <c r="CU332" s="586">
        <v>0</v>
      </c>
      <c r="CV332" s="586">
        <v>0</v>
      </c>
      <c r="CW332" s="586">
        <v>0</v>
      </c>
      <c r="CX332" s="586">
        <v>0</v>
      </c>
      <c r="CY332" s="586">
        <v>0</v>
      </c>
      <c r="CZ332" s="586">
        <v>0</v>
      </c>
      <c r="DA332" s="586">
        <v>0</v>
      </c>
      <c r="DB332" s="586">
        <v>0</v>
      </c>
      <c r="DC332" s="586">
        <v>32734</v>
      </c>
      <c r="DD332" s="586">
        <v>0</v>
      </c>
      <c r="DE332" s="586">
        <v>1595</v>
      </c>
      <c r="DF332" s="586">
        <v>0</v>
      </c>
      <c r="DG332" s="586">
        <v>0</v>
      </c>
      <c r="DH332" s="586">
        <v>0</v>
      </c>
      <c r="DI332" s="586">
        <v>0</v>
      </c>
      <c r="DJ332" s="586">
        <v>0</v>
      </c>
      <c r="DK332" s="586">
        <v>0</v>
      </c>
      <c r="DL332" s="586">
        <v>0</v>
      </c>
      <c r="DM332" s="586">
        <v>0</v>
      </c>
      <c r="DN332" s="586">
        <v>0</v>
      </c>
      <c r="DO332" s="586">
        <v>0</v>
      </c>
      <c r="DP332" s="586">
        <v>0</v>
      </c>
      <c r="DQ332" s="586">
        <v>0</v>
      </c>
      <c r="DR332" s="587">
        <v>600</v>
      </c>
      <c r="DS332" s="587">
        <v>1595</v>
      </c>
      <c r="DT332" s="587">
        <v>2919</v>
      </c>
      <c r="DU332" s="587">
        <v>27620</v>
      </c>
      <c r="DV332" s="587">
        <v>18750</v>
      </c>
      <c r="DW332" s="587">
        <v>27600</v>
      </c>
      <c r="DX332" s="587">
        <v>0</v>
      </c>
      <c r="DY332" s="587">
        <v>0</v>
      </c>
      <c r="DZ332" s="587"/>
      <c r="EA332" s="587"/>
      <c r="EB332" s="587"/>
      <c r="EC332" s="587"/>
      <c r="ED332" s="587"/>
      <c r="EE332" s="587"/>
      <c r="EF332" s="587"/>
      <c r="EG332" s="587"/>
      <c r="EH332" s="587"/>
      <c r="EI332" s="587"/>
    </row>
    <row r="333" spans="1:139">
      <c r="A333" s="583" t="s">
        <v>3047</v>
      </c>
      <c r="B333" s="586">
        <v>0</v>
      </c>
      <c r="C333" s="586">
        <v>0</v>
      </c>
      <c r="D333" s="586">
        <v>0</v>
      </c>
      <c r="E333" s="586">
        <v>0</v>
      </c>
      <c r="F333" s="586">
        <v>0</v>
      </c>
      <c r="G333" s="586">
        <v>0</v>
      </c>
      <c r="H333" s="586">
        <v>0</v>
      </c>
      <c r="I333" s="586">
        <v>0</v>
      </c>
      <c r="J333" s="586">
        <v>0</v>
      </c>
      <c r="K333" s="586">
        <v>0</v>
      </c>
      <c r="L333" s="586">
        <v>0</v>
      </c>
      <c r="M333" s="586">
        <v>0</v>
      </c>
      <c r="N333" s="586">
        <v>0</v>
      </c>
      <c r="O333" s="586">
        <v>0</v>
      </c>
      <c r="P333" s="586">
        <v>0</v>
      </c>
      <c r="Q333" s="586">
        <v>0</v>
      </c>
      <c r="R333" s="586">
        <v>0</v>
      </c>
      <c r="S333" s="586">
        <v>0</v>
      </c>
      <c r="T333" s="586">
        <v>0</v>
      </c>
      <c r="U333" s="586">
        <v>0</v>
      </c>
      <c r="V333" s="586">
        <v>0</v>
      </c>
      <c r="W333" s="586">
        <v>0</v>
      </c>
      <c r="X333" s="586">
        <v>0</v>
      </c>
      <c r="Y333" s="586">
        <v>0</v>
      </c>
      <c r="Z333" s="586">
        <v>0</v>
      </c>
      <c r="AA333" s="586">
        <v>0</v>
      </c>
      <c r="AB333" s="586">
        <v>0</v>
      </c>
      <c r="AC333" s="586">
        <v>0</v>
      </c>
      <c r="AD333" s="586">
        <v>0</v>
      </c>
      <c r="AE333" s="586">
        <v>0</v>
      </c>
      <c r="AF333" s="586">
        <v>0</v>
      </c>
      <c r="AG333" s="586">
        <v>0</v>
      </c>
      <c r="AH333" s="586">
        <v>0</v>
      </c>
      <c r="AI333" s="586">
        <v>0</v>
      </c>
      <c r="AJ333" s="586">
        <v>0</v>
      </c>
      <c r="AK333" s="586">
        <v>0</v>
      </c>
      <c r="AL333" s="586">
        <v>0</v>
      </c>
      <c r="AM333" s="586">
        <v>0</v>
      </c>
      <c r="AN333" s="586">
        <v>0</v>
      </c>
      <c r="AO333" s="586">
        <v>0</v>
      </c>
      <c r="AP333" s="586">
        <v>0</v>
      </c>
      <c r="AQ333" s="586">
        <v>0</v>
      </c>
      <c r="AR333" s="586">
        <v>0</v>
      </c>
      <c r="AS333" s="586">
        <v>0</v>
      </c>
      <c r="AT333" s="586">
        <v>0</v>
      </c>
      <c r="AU333" s="586">
        <v>0</v>
      </c>
      <c r="AV333" s="586">
        <v>0</v>
      </c>
      <c r="AW333" s="586">
        <v>0</v>
      </c>
      <c r="AX333" s="586">
        <v>0</v>
      </c>
      <c r="AY333" s="586">
        <v>0</v>
      </c>
      <c r="AZ333" s="586">
        <v>0</v>
      </c>
      <c r="BA333" s="586">
        <v>0</v>
      </c>
      <c r="BB333" s="586">
        <v>0</v>
      </c>
      <c r="BC333" s="586">
        <v>0</v>
      </c>
      <c r="BD333" s="586">
        <v>0</v>
      </c>
      <c r="BE333" s="586">
        <v>0</v>
      </c>
      <c r="BF333" s="586">
        <v>0</v>
      </c>
      <c r="BG333" s="586">
        <v>0</v>
      </c>
      <c r="BH333" s="586">
        <v>0</v>
      </c>
      <c r="BI333" s="586">
        <v>0</v>
      </c>
      <c r="BJ333" s="586">
        <v>0</v>
      </c>
      <c r="BK333" s="586">
        <v>0</v>
      </c>
      <c r="BL333" s="586">
        <v>0</v>
      </c>
      <c r="BM333" s="586">
        <v>0</v>
      </c>
      <c r="BN333" s="586">
        <v>0</v>
      </c>
      <c r="BO333" s="586">
        <v>0</v>
      </c>
      <c r="BP333" s="586">
        <v>0</v>
      </c>
      <c r="BQ333" s="586">
        <v>0</v>
      </c>
      <c r="BR333" s="586">
        <v>0</v>
      </c>
      <c r="BS333" s="586">
        <v>0</v>
      </c>
      <c r="BT333" s="586">
        <v>0</v>
      </c>
      <c r="BU333" s="586">
        <v>0</v>
      </c>
      <c r="BV333" s="586">
        <v>0</v>
      </c>
      <c r="BW333" s="586">
        <v>0</v>
      </c>
      <c r="BX333" s="586">
        <v>0</v>
      </c>
      <c r="BY333" s="586">
        <v>0</v>
      </c>
      <c r="BZ333" s="586">
        <v>0</v>
      </c>
      <c r="CA333" s="586">
        <v>0</v>
      </c>
      <c r="CB333" s="586">
        <v>0</v>
      </c>
      <c r="CC333" s="586">
        <v>0</v>
      </c>
      <c r="CD333" s="586">
        <v>0</v>
      </c>
      <c r="CE333" s="586">
        <v>0</v>
      </c>
      <c r="CF333" s="586">
        <v>0</v>
      </c>
      <c r="CG333" s="586">
        <v>0</v>
      </c>
      <c r="CH333" s="586">
        <v>0</v>
      </c>
      <c r="CI333" s="586">
        <v>0</v>
      </c>
      <c r="CJ333" s="586">
        <v>0</v>
      </c>
      <c r="CK333" s="586">
        <v>0</v>
      </c>
      <c r="CL333" s="586">
        <v>0</v>
      </c>
      <c r="CM333" s="586">
        <v>0</v>
      </c>
      <c r="CN333" s="586">
        <v>0</v>
      </c>
      <c r="CO333" s="586">
        <v>0</v>
      </c>
      <c r="CP333" s="586">
        <v>0</v>
      </c>
      <c r="CQ333" s="586">
        <v>0</v>
      </c>
      <c r="CR333" s="586">
        <v>0</v>
      </c>
      <c r="CS333" s="586">
        <v>0</v>
      </c>
      <c r="CT333" s="586">
        <v>0</v>
      </c>
      <c r="CU333" s="586">
        <v>0</v>
      </c>
      <c r="CV333" s="586">
        <v>0</v>
      </c>
      <c r="CW333" s="586">
        <v>0</v>
      </c>
      <c r="CX333" s="586">
        <v>0</v>
      </c>
      <c r="CY333" s="586">
        <v>0</v>
      </c>
      <c r="CZ333" s="586">
        <v>0</v>
      </c>
      <c r="DA333" s="586">
        <v>0</v>
      </c>
      <c r="DB333" s="586">
        <v>0</v>
      </c>
      <c r="DC333" s="586">
        <v>7610</v>
      </c>
      <c r="DD333" s="586">
        <v>0</v>
      </c>
      <c r="DE333" s="586">
        <v>0</v>
      </c>
      <c r="DF333" s="586">
        <v>0</v>
      </c>
      <c r="DG333" s="586">
        <v>0</v>
      </c>
      <c r="DH333" s="586">
        <v>0</v>
      </c>
      <c r="DI333" s="586">
        <v>0</v>
      </c>
      <c r="DJ333" s="586">
        <v>0</v>
      </c>
      <c r="DK333" s="586">
        <v>0</v>
      </c>
      <c r="DL333" s="586">
        <v>0</v>
      </c>
      <c r="DM333" s="586">
        <v>0</v>
      </c>
      <c r="DN333" s="586">
        <v>0</v>
      </c>
      <c r="DO333" s="586">
        <v>0</v>
      </c>
      <c r="DP333" s="586">
        <v>0</v>
      </c>
      <c r="DQ333" s="586">
        <v>0</v>
      </c>
      <c r="DR333" s="587">
        <v>250</v>
      </c>
      <c r="DS333" s="587">
        <v>251</v>
      </c>
      <c r="DT333" s="587">
        <v>2590</v>
      </c>
      <c r="DU333" s="587">
        <v>4519</v>
      </c>
      <c r="DV333" s="587">
        <v>425</v>
      </c>
      <c r="DW333" s="587">
        <v>-268</v>
      </c>
      <c r="DX333" s="587">
        <v>0</v>
      </c>
      <c r="DY333" s="587">
        <v>0</v>
      </c>
      <c r="DZ333" s="587"/>
      <c r="EA333" s="587"/>
      <c r="EB333" s="587"/>
      <c r="EC333" s="587"/>
      <c r="ED333" s="587"/>
      <c r="EE333" s="587"/>
      <c r="EF333" s="587"/>
      <c r="EG333" s="587"/>
      <c r="EH333" s="587"/>
      <c r="EI333" s="587"/>
    </row>
    <row r="334" spans="1:139">
      <c r="A334" s="583" t="s">
        <v>2201</v>
      </c>
      <c r="B334" s="586">
        <v>0</v>
      </c>
      <c r="C334" s="586">
        <v>0</v>
      </c>
      <c r="D334" s="586">
        <v>0</v>
      </c>
      <c r="E334" s="586">
        <v>0</v>
      </c>
      <c r="F334" s="586">
        <v>0</v>
      </c>
      <c r="G334" s="586">
        <v>0</v>
      </c>
      <c r="H334" s="586">
        <v>0</v>
      </c>
      <c r="I334" s="586">
        <v>0</v>
      </c>
      <c r="J334" s="586">
        <v>0</v>
      </c>
      <c r="K334" s="586">
        <v>0</v>
      </c>
      <c r="L334" s="586">
        <v>0</v>
      </c>
      <c r="M334" s="586">
        <v>0</v>
      </c>
      <c r="N334" s="586">
        <v>0</v>
      </c>
      <c r="O334" s="586">
        <v>0</v>
      </c>
      <c r="P334" s="586">
        <v>0</v>
      </c>
      <c r="Q334" s="586">
        <v>0</v>
      </c>
      <c r="R334" s="586">
        <v>0</v>
      </c>
      <c r="S334" s="586">
        <v>0</v>
      </c>
      <c r="T334" s="586">
        <v>0</v>
      </c>
      <c r="U334" s="586">
        <v>0</v>
      </c>
      <c r="V334" s="586">
        <v>0</v>
      </c>
      <c r="W334" s="586">
        <v>0</v>
      </c>
      <c r="X334" s="586">
        <v>0</v>
      </c>
      <c r="Y334" s="586">
        <v>0</v>
      </c>
      <c r="Z334" s="586">
        <v>0</v>
      </c>
      <c r="AA334" s="586">
        <v>0</v>
      </c>
      <c r="AB334" s="586">
        <v>0</v>
      </c>
      <c r="AC334" s="586">
        <v>0</v>
      </c>
      <c r="AD334" s="586">
        <v>0</v>
      </c>
      <c r="AE334" s="586">
        <v>0</v>
      </c>
      <c r="AF334" s="586">
        <v>0</v>
      </c>
      <c r="AG334" s="586">
        <v>0</v>
      </c>
      <c r="AH334" s="586">
        <v>0</v>
      </c>
      <c r="AI334" s="586">
        <v>0</v>
      </c>
      <c r="AJ334" s="586">
        <v>0</v>
      </c>
      <c r="AK334" s="586">
        <v>0</v>
      </c>
      <c r="AL334" s="586">
        <v>0</v>
      </c>
      <c r="AM334" s="586">
        <v>0</v>
      </c>
      <c r="AN334" s="586">
        <v>0</v>
      </c>
      <c r="AO334" s="586">
        <v>0</v>
      </c>
      <c r="AP334" s="586">
        <v>0</v>
      </c>
      <c r="AQ334" s="586">
        <v>0</v>
      </c>
      <c r="AR334" s="586">
        <v>0</v>
      </c>
      <c r="AS334" s="586">
        <v>0</v>
      </c>
      <c r="AT334" s="586">
        <v>0</v>
      </c>
      <c r="AU334" s="586">
        <v>0</v>
      </c>
      <c r="AV334" s="586">
        <v>0</v>
      </c>
      <c r="AW334" s="586">
        <v>0</v>
      </c>
      <c r="AX334" s="586">
        <v>0</v>
      </c>
      <c r="AY334" s="586">
        <v>0</v>
      </c>
      <c r="AZ334" s="586">
        <v>0</v>
      </c>
      <c r="BA334" s="586">
        <v>0</v>
      </c>
      <c r="BB334" s="586">
        <v>0</v>
      </c>
      <c r="BC334" s="586">
        <v>0</v>
      </c>
      <c r="BD334" s="586">
        <v>0</v>
      </c>
      <c r="BE334" s="586">
        <v>0</v>
      </c>
      <c r="BF334" s="586">
        <v>0</v>
      </c>
      <c r="BG334" s="586">
        <v>0</v>
      </c>
      <c r="BH334" s="586">
        <v>0</v>
      </c>
      <c r="BI334" s="586">
        <v>0</v>
      </c>
      <c r="BJ334" s="586">
        <v>0</v>
      </c>
      <c r="BK334" s="586">
        <v>0</v>
      </c>
      <c r="BL334" s="586">
        <v>0</v>
      </c>
      <c r="BM334" s="586">
        <v>0</v>
      </c>
      <c r="BN334" s="586">
        <v>0</v>
      </c>
      <c r="BO334" s="586">
        <v>0</v>
      </c>
      <c r="BP334" s="586">
        <v>0</v>
      </c>
      <c r="BQ334" s="586">
        <v>0</v>
      </c>
      <c r="BR334" s="586">
        <v>0</v>
      </c>
      <c r="BS334" s="586">
        <v>0</v>
      </c>
      <c r="BT334" s="586">
        <v>0</v>
      </c>
      <c r="BU334" s="586">
        <v>0</v>
      </c>
      <c r="BV334" s="586">
        <v>0</v>
      </c>
      <c r="BW334" s="586">
        <v>0</v>
      </c>
      <c r="BX334" s="586">
        <v>0</v>
      </c>
      <c r="BY334" s="586">
        <v>0</v>
      </c>
      <c r="BZ334" s="586">
        <v>0</v>
      </c>
      <c r="CA334" s="586">
        <v>0</v>
      </c>
      <c r="CB334" s="586">
        <v>0</v>
      </c>
      <c r="CC334" s="586">
        <v>0</v>
      </c>
      <c r="CD334" s="586">
        <v>0</v>
      </c>
      <c r="CE334" s="586">
        <v>0</v>
      </c>
      <c r="CF334" s="586">
        <v>0</v>
      </c>
      <c r="CG334" s="586">
        <v>0</v>
      </c>
      <c r="CH334" s="586">
        <v>0</v>
      </c>
      <c r="CI334" s="586">
        <v>0</v>
      </c>
      <c r="CJ334" s="586">
        <v>0</v>
      </c>
      <c r="CK334" s="586">
        <v>0</v>
      </c>
      <c r="CL334" s="586">
        <v>0</v>
      </c>
      <c r="CM334" s="586">
        <v>0</v>
      </c>
      <c r="CN334" s="586">
        <v>0</v>
      </c>
      <c r="CO334" s="586">
        <v>0</v>
      </c>
      <c r="CP334" s="586">
        <v>0</v>
      </c>
      <c r="CQ334" s="586">
        <v>0</v>
      </c>
      <c r="CR334" s="586">
        <v>0</v>
      </c>
      <c r="CS334" s="586">
        <v>0</v>
      </c>
      <c r="CT334" s="586">
        <v>0</v>
      </c>
      <c r="CU334" s="586">
        <v>0</v>
      </c>
      <c r="CV334" s="586">
        <v>0</v>
      </c>
      <c r="CW334" s="586">
        <v>0</v>
      </c>
      <c r="CX334" s="586">
        <v>0</v>
      </c>
      <c r="CY334" s="586">
        <v>0</v>
      </c>
      <c r="CZ334" s="586">
        <v>0</v>
      </c>
      <c r="DA334" s="586">
        <v>0</v>
      </c>
      <c r="DB334" s="586">
        <v>0</v>
      </c>
      <c r="DC334" s="586">
        <v>27443</v>
      </c>
      <c r="DD334" s="586">
        <v>0</v>
      </c>
      <c r="DE334" s="586">
        <v>0</v>
      </c>
      <c r="DF334" s="586">
        <v>0</v>
      </c>
      <c r="DG334" s="586">
        <v>0</v>
      </c>
      <c r="DH334" s="586">
        <v>0</v>
      </c>
      <c r="DI334" s="586">
        <v>0</v>
      </c>
      <c r="DJ334" s="586">
        <v>0</v>
      </c>
      <c r="DK334" s="586">
        <v>0</v>
      </c>
      <c r="DL334" s="586">
        <v>0</v>
      </c>
      <c r="DM334" s="586">
        <v>0</v>
      </c>
      <c r="DN334" s="586">
        <v>0</v>
      </c>
      <c r="DO334" s="586">
        <v>0</v>
      </c>
      <c r="DP334" s="586">
        <v>0</v>
      </c>
      <c r="DQ334" s="586">
        <v>0</v>
      </c>
      <c r="DR334" s="587">
        <v>714</v>
      </c>
      <c r="DS334" s="587">
        <v>400</v>
      </c>
      <c r="DT334" s="587">
        <v>3176</v>
      </c>
      <c r="DU334" s="587">
        <v>24043</v>
      </c>
      <c r="DV334" s="587">
        <v>24043</v>
      </c>
      <c r="DW334" s="587">
        <v>16384</v>
      </c>
      <c r="DX334" s="587">
        <v>-929</v>
      </c>
      <c r="DY334" s="587">
        <v>0</v>
      </c>
      <c r="DZ334" s="587"/>
      <c r="EA334" s="587"/>
      <c r="EB334" s="587"/>
      <c r="EC334" s="587"/>
      <c r="ED334" s="587"/>
      <c r="EE334" s="587"/>
      <c r="EF334" s="587"/>
      <c r="EG334" s="587"/>
      <c r="EH334" s="587"/>
      <c r="EI334" s="587"/>
    </row>
    <row r="335" spans="1:139">
      <c r="A335" s="583" t="s">
        <v>2714</v>
      </c>
      <c r="B335" s="586">
        <v>0</v>
      </c>
      <c r="C335" s="586">
        <v>0</v>
      </c>
      <c r="D335" s="586">
        <v>0</v>
      </c>
      <c r="E335" s="586">
        <v>0</v>
      </c>
      <c r="F335" s="586">
        <v>0</v>
      </c>
      <c r="G335" s="586">
        <v>0</v>
      </c>
      <c r="H335" s="586">
        <v>0</v>
      </c>
      <c r="I335" s="586">
        <v>0</v>
      </c>
      <c r="J335" s="586">
        <v>0</v>
      </c>
      <c r="K335" s="586">
        <v>0</v>
      </c>
      <c r="L335" s="586">
        <v>0</v>
      </c>
      <c r="M335" s="586">
        <v>0</v>
      </c>
      <c r="N335" s="586">
        <v>0</v>
      </c>
      <c r="O335" s="586">
        <v>0</v>
      </c>
      <c r="P335" s="586">
        <v>0</v>
      </c>
      <c r="Q335" s="586">
        <v>0</v>
      </c>
      <c r="R335" s="586">
        <v>0</v>
      </c>
      <c r="S335" s="586">
        <v>0</v>
      </c>
      <c r="T335" s="586">
        <v>0</v>
      </c>
      <c r="U335" s="586">
        <v>0</v>
      </c>
      <c r="V335" s="586">
        <v>0</v>
      </c>
      <c r="W335" s="586">
        <v>0</v>
      </c>
      <c r="X335" s="586">
        <v>0</v>
      </c>
      <c r="Y335" s="586">
        <v>0</v>
      </c>
      <c r="Z335" s="586">
        <v>0</v>
      </c>
      <c r="AA335" s="586">
        <v>0</v>
      </c>
      <c r="AB335" s="586">
        <v>0</v>
      </c>
      <c r="AC335" s="586">
        <v>0</v>
      </c>
      <c r="AD335" s="586">
        <v>0</v>
      </c>
      <c r="AE335" s="586">
        <v>0</v>
      </c>
      <c r="AF335" s="586">
        <v>0</v>
      </c>
      <c r="AG335" s="586">
        <v>0</v>
      </c>
      <c r="AH335" s="586">
        <v>0</v>
      </c>
      <c r="AI335" s="586">
        <v>0</v>
      </c>
      <c r="AJ335" s="586">
        <v>0</v>
      </c>
      <c r="AK335" s="586">
        <v>0</v>
      </c>
      <c r="AL335" s="586">
        <v>0</v>
      </c>
      <c r="AM335" s="586">
        <v>0</v>
      </c>
      <c r="AN335" s="586">
        <v>0</v>
      </c>
      <c r="AO335" s="586">
        <v>0</v>
      </c>
      <c r="AP335" s="586">
        <v>0</v>
      </c>
      <c r="AQ335" s="586">
        <v>0</v>
      </c>
      <c r="AR335" s="586">
        <v>0</v>
      </c>
      <c r="AS335" s="586">
        <v>0</v>
      </c>
      <c r="AT335" s="586">
        <v>0</v>
      </c>
      <c r="AU335" s="586">
        <v>0</v>
      </c>
      <c r="AV335" s="586">
        <v>0</v>
      </c>
      <c r="AW335" s="586">
        <v>0</v>
      </c>
      <c r="AX335" s="586">
        <v>0</v>
      </c>
      <c r="AY335" s="586">
        <v>0</v>
      </c>
      <c r="AZ335" s="586">
        <v>0</v>
      </c>
      <c r="BA335" s="586">
        <v>0</v>
      </c>
      <c r="BB335" s="586">
        <v>0</v>
      </c>
      <c r="BC335" s="586">
        <v>0</v>
      </c>
      <c r="BD335" s="586">
        <v>0</v>
      </c>
      <c r="BE335" s="586">
        <v>0</v>
      </c>
      <c r="BF335" s="586">
        <v>0</v>
      </c>
      <c r="BG335" s="586">
        <v>0</v>
      </c>
      <c r="BH335" s="586">
        <v>0</v>
      </c>
      <c r="BI335" s="586">
        <v>0</v>
      </c>
      <c r="BJ335" s="586">
        <v>0</v>
      </c>
      <c r="BK335" s="586">
        <v>0</v>
      </c>
      <c r="BL335" s="586">
        <v>0</v>
      </c>
      <c r="BM335" s="586">
        <v>0</v>
      </c>
      <c r="BN335" s="586">
        <v>0</v>
      </c>
      <c r="BO335" s="586">
        <v>0</v>
      </c>
      <c r="BP335" s="586">
        <v>0</v>
      </c>
      <c r="BQ335" s="586">
        <v>0</v>
      </c>
      <c r="BR335" s="586">
        <v>0</v>
      </c>
      <c r="BS335" s="586">
        <v>0</v>
      </c>
      <c r="BT335" s="586">
        <v>0</v>
      </c>
      <c r="BU335" s="586">
        <v>0</v>
      </c>
      <c r="BV335" s="586">
        <v>0</v>
      </c>
      <c r="BW335" s="586">
        <v>0</v>
      </c>
      <c r="BX335" s="586">
        <v>0</v>
      </c>
      <c r="BY335" s="586">
        <v>0</v>
      </c>
      <c r="BZ335" s="586">
        <v>0</v>
      </c>
      <c r="CA335" s="586">
        <v>0</v>
      </c>
      <c r="CB335" s="586">
        <v>0</v>
      </c>
      <c r="CC335" s="586">
        <v>0</v>
      </c>
      <c r="CD335" s="586">
        <v>0</v>
      </c>
      <c r="CE335" s="586">
        <v>0</v>
      </c>
      <c r="CF335" s="586">
        <v>0</v>
      </c>
      <c r="CG335" s="586">
        <v>0</v>
      </c>
      <c r="CH335" s="586">
        <v>0</v>
      </c>
      <c r="CI335" s="586">
        <v>0</v>
      </c>
      <c r="CJ335" s="586">
        <v>0</v>
      </c>
      <c r="CK335" s="586">
        <v>0</v>
      </c>
      <c r="CL335" s="586">
        <v>0</v>
      </c>
      <c r="CM335" s="586">
        <v>0</v>
      </c>
      <c r="CN335" s="586">
        <v>0</v>
      </c>
      <c r="CO335" s="586">
        <v>0</v>
      </c>
      <c r="CP335" s="586">
        <v>0</v>
      </c>
      <c r="CQ335" s="586">
        <v>0</v>
      </c>
      <c r="CR335" s="586">
        <v>0</v>
      </c>
      <c r="CS335" s="586">
        <v>0</v>
      </c>
      <c r="CT335" s="586">
        <v>0</v>
      </c>
      <c r="CU335" s="586">
        <v>0</v>
      </c>
      <c r="CV335" s="586">
        <v>0</v>
      </c>
      <c r="CW335" s="586">
        <v>0</v>
      </c>
      <c r="CX335" s="586">
        <v>0</v>
      </c>
      <c r="CY335" s="586">
        <v>0</v>
      </c>
      <c r="CZ335" s="586">
        <v>0</v>
      </c>
      <c r="DA335" s="586">
        <v>0</v>
      </c>
      <c r="DB335" s="586">
        <v>0</v>
      </c>
      <c r="DC335" s="586">
        <v>5581</v>
      </c>
      <c r="DD335" s="586">
        <v>0</v>
      </c>
      <c r="DE335" s="586">
        <v>300</v>
      </c>
      <c r="DF335" s="586">
        <v>0</v>
      </c>
      <c r="DG335" s="586">
        <v>0</v>
      </c>
      <c r="DH335" s="586">
        <v>0</v>
      </c>
      <c r="DI335" s="586">
        <v>0</v>
      </c>
      <c r="DJ335" s="586">
        <v>0</v>
      </c>
      <c r="DK335" s="586">
        <v>0</v>
      </c>
      <c r="DL335" s="586">
        <v>0</v>
      </c>
      <c r="DM335" s="586">
        <v>0</v>
      </c>
      <c r="DN335" s="586">
        <v>0</v>
      </c>
      <c r="DO335" s="586">
        <v>0</v>
      </c>
      <c r="DP335" s="586">
        <v>0</v>
      </c>
      <c r="DQ335" s="586">
        <v>0</v>
      </c>
      <c r="DR335" s="587">
        <v>0</v>
      </c>
      <c r="DS335" s="587">
        <v>300</v>
      </c>
      <c r="DT335" s="587">
        <v>0</v>
      </c>
      <c r="DU335" s="587">
        <v>5281</v>
      </c>
      <c r="DV335" s="587">
        <v>2085</v>
      </c>
      <c r="DW335" s="587">
        <v>2962</v>
      </c>
      <c r="DX335" s="587">
        <v>0</v>
      </c>
      <c r="DY335" s="587">
        <v>-7720</v>
      </c>
      <c r="DZ335" s="587"/>
      <c r="EA335" s="587"/>
      <c r="EB335" s="587"/>
      <c r="EC335" s="587"/>
      <c r="ED335" s="587"/>
      <c r="EE335" s="587"/>
      <c r="EF335" s="587"/>
      <c r="EG335" s="587"/>
      <c r="EH335" s="587"/>
      <c r="EI335" s="587"/>
    </row>
    <row r="336" spans="1:139">
      <c r="A336" s="583" t="s">
        <v>2552</v>
      </c>
      <c r="B336" s="586">
        <v>0</v>
      </c>
      <c r="C336" s="586">
        <v>0</v>
      </c>
      <c r="D336" s="586">
        <v>0</v>
      </c>
      <c r="E336" s="586">
        <v>0</v>
      </c>
      <c r="F336" s="586">
        <v>0</v>
      </c>
      <c r="G336" s="586">
        <v>0</v>
      </c>
      <c r="H336" s="586">
        <v>0</v>
      </c>
      <c r="I336" s="586">
        <v>0</v>
      </c>
      <c r="J336" s="586">
        <v>0</v>
      </c>
      <c r="K336" s="586">
        <v>0</v>
      </c>
      <c r="L336" s="586">
        <v>0</v>
      </c>
      <c r="M336" s="586">
        <v>0</v>
      </c>
      <c r="N336" s="586">
        <v>0</v>
      </c>
      <c r="O336" s="586">
        <v>0</v>
      </c>
      <c r="P336" s="586">
        <v>0</v>
      </c>
      <c r="Q336" s="586">
        <v>0</v>
      </c>
      <c r="R336" s="586">
        <v>0</v>
      </c>
      <c r="S336" s="586">
        <v>0</v>
      </c>
      <c r="T336" s="586">
        <v>0</v>
      </c>
      <c r="U336" s="586">
        <v>0</v>
      </c>
      <c r="V336" s="586">
        <v>0</v>
      </c>
      <c r="W336" s="586">
        <v>0</v>
      </c>
      <c r="X336" s="586">
        <v>0</v>
      </c>
      <c r="Y336" s="586">
        <v>0</v>
      </c>
      <c r="Z336" s="586">
        <v>0</v>
      </c>
      <c r="AA336" s="586">
        <v>0</v>
      </c>
      <c r="AB336" s="586">
        <v>0</v>
      </c>
      <c r="AC336" s="586">
        <v>0</v>
      </c>
      <c r="AD336" s="586">
        <v>0</v>
      </c>
      <c r="AE336" s="586">
        <v>0</v>
      </c>
      <c r="AF336" s="586">
        <v>0</v>
      </c>
      <c r="AG336" s="586">
        <v>0</v>
      </c>
      <c r="AH336" s="586">
        <v>0</v>
      </c>
      <c r="AI336" s="586">
        <v>0</v>
      </c>
      <c r="AJ336" s="586">
        <v>0</v>
      </c>
      <c r="AK336" s="586">
        <v>0</v>
      </c>
      <c r="AL336" s="586">
        <v>0</v>
      </c>
      <c r="AM336" s="586">
        <v>0</v>
      </c>
      <c r="AN336" s="586">
        <v>0</v>
      </c>
      <c r="AO336" s="586">
        <v>0</v>
      </c>
      <c r="AP336" s="586">
        <v>0</v>
      </c>
      <c r="AQ336" s="586">
        <v>0</v>
      </c>
      <c r="AR336" s="586">
        <v>0</v>
      </c>
      <c r="AS336" s="586">
        <v>0</v>
      </c>
      <c r="AT336" s="586">
        <v>0</v>
      </c>
      <c r="AU336" s="586">
        <v>0</v>
      </c>
      <c r="AV336" s="586">
        <v>0</v>
      </c>
      <c r="AW336" s="586">
        <v>0</v>
      </c>
      <c r="AX336" s="586">
        <v>0</v>
      </c>
      <c r="AY336" s="586">
        <v>0</v>
      </c>
      <c r="AZ336" s="586">
        <v>0</v>
      </c>
      <c r="BA336" s="586">
        <v>0</v>
      </c>
      <c r="BB336" s="586">
        <v>0</v>
      </c>
      <c r="BC336" s="586">
        <v>0</v>
      </c>
      <c r="BD336" s="586">
        <v>0</v>
      </c>
      <c r="BE336" s="586">
        <v>0</v>
      </c>
      <c r="BF336" s="586">
        <v>0</v>
      </c>
      <c r="BG336" s="586">
        <v>0</v>
      </c>
      <c r="BH336" s="586">
        <v>0</v>
      </c>
      <c r="BI336" s="586">
        <v>0</v>
      </c>
      <c r="BJ336" s="586">
        <v>0</v>
      </c>
      <c r="BK336" s="586">
        <v>0</v>
      </c>
      <c r="BL336" s="586">
        <v>0</v>
      </c>
      <c r="BM336" s="586">
        <v>0</v>
      </c>
      <c r="BN336" s="586">
        <v>0</v>
      </c>
      <c r="BO336" s="586">
        <v>0</v>
      </c>
      <c r="BP336" s="586">
        <v>0</v>
      </c>
      <c r="BQ336" s="586">
        <v>0</v>
      </c>
      <c r="BR336" s="586">
        <v>0</v>
      </c>
      <c r="BS336" s="586">
        <v>0</v>
      </c>
      <c r="BT336" s="586">
        <v>0</v>
      </c>
      <c r="BU336" s="586">
        <v>0</v>
      </c>
      <c r="BV336" s="586">
        <v>0</v>
      </c>
      <c r="BW336" s="586">
        <v>0</v>
      </c>
      <c r="BX336" s="586">
        <v>0</v>
      </c>
      <c r="BY336" s="586">
        <v>0</v>
      </c>
      <c r="BZ336" s="586">
        <v>0</v>
      </c>
      <c r="CA336" s="586">
        <v>0</v>
      </c>
      <c r="CB336" s="586">
        <v>0</v>
      </c>
      <c r="CC336" s="586">
        <v>0</v>
      </c>
      <c r="CD336" s="586">
        <v>0</v>
      </c>
      <c r="CE336" s="586">
        <v>0</v>
      </c>
      <c r="CF336" s="586">
        <v>0</v>
      </c>
      <c r="CG336" s="586">
        <v>0</v>
      </c>
      <c r="CH336" s="586">
        <v>0</v>
      </c>
      <c r="CI336" s="586">
        <v>0</v>
      </c>
      <c r="CJ336" s="586">
        <v>0</v>
      </c>
      <c r="CK336" s="586">
        <v>0</v>
      </c>
      <c r="CL336" s="586">
        <v>0</v>
      </c>
      <c r="CM336" s="586">
        <v>0</v>
      </c>
      <c r="CN336" s="586">
        <v>0</v>
      </c>
      <c r="CO336" s="586">
        <v>0</v>
      </c>
      <c r="CP336" s="586">
        <v>0</v>
      </c>
      <c r="CQ336" s="586">
        <v>0</v>
      </c>
      <c r="CR336" s="586">
        <v>0</v>
      </c>
      <c r="CS336" s="586">
        <v>0</v>
      </c>
      <c r="CT336" s="586">
        <v>0</v>
      </c>
      <c r="CU336" s="586">
        <v>0</v>
      </c>
      <c r="CV336" s="586">
        <v>0</v>
      </c>
      <c r="CW336" s="586">
        <v>0</v>
      </c>
      <c r="CX336" s="586">
        <v>0</v>
      </c>
      <c r="CY336" s="586">
        <v>0</v>
      </c>
      <c r="CZ336" s="586">
        <v>0</v>
      </c>
      <c r="DA336" s="586">
        <v>0</v>
      </c>
      <c r="DB336" s="586">
        <v>0</v>
      </c>
      <c r="DC336" s="586">
        <v>16145</v>
      </c>
      <c r="DD336" s="586">
        <v>0</v>
      </c>
      <c r="DE336" s="586">
        <v>1070</v>
      </c>
      <c r="DF336" s="586">
        <v>0</v>
      </c>
      <c r="DG336" s="586">
        <v>0</v>
      </c>
      <c r="DH336" s="586">
        <v>0</v>
      </c>
      <c r="DI336" s="586">
        <v>0</v>
      </c>
      <c r="DJ336" s="586">
        <v>0</v>
      </c>
      <c r="DK336" s="586">
        <v>0</v>
      </c>
      <c r="DL336" s="586">
        <v>0</v>
      </c>
      <c r="DM336" s="586">
        <v>0</v>
      </c>
      <c r="DN336" s="586">
        <v>0</v>
      </c>
      <c r="DO336" s="586">
        <v>0</v>
      </c>
      <c r="DP336" s="586">
        <v>0</v>
      </c>
      <c r="DQ336" s="586">
        <v>0</v>
      </c>
      <c r="DR336" s="587">
        <v>0</v>
      </c>
      <c r="DS336" s="587">
        <v>1070</v>
      </c>
      <c r="DT336" s="587">
        <v>0</v>
      </c>
      <c r="DU336" s="587">
        <v>15075</v>
      </c>
      <c r="DV336" s="587">
        <v>9193</v>
      </c>
      <c r="DW336" s="587">
        <v>7214</v>
      </c>
      <c r="DX336" s="587">
        <v>0</v>
      </c>
      <c r="DY336" s="587">
        <v>-14065</v>
      </c>
      <c r="DZ336" s="587"/>
      <c r="EA336" s="587"/>
      <c r="EB336" s="587"/>
      <c r="EC336" s="587"/>
      <c r="ED336" s="587"/>
      <c r="EE336" s="587"/>
      <c r="EF336" s="587"/>
      <c r="EG336" s="587"/>
      <c r="EH336" s="587"/>
      <c r="EI336" s="587"/>
    </row>
    <row r="337" spans="1:139">
      <c r="A337" s="583" t="s">
        <v>2534</v>
      </c>
      <c r="B337" s="586">
        <v>0</v>
      </c>
      <c r="C337" s="586">
        <v>0</v>
      </c>
      <c r="D337" s="586">
        <v>0</v>
      </c>
      <c r="E337" s="586">
        <v>0</v>
      </c>
      <c r="F337" s="586">
        <v>0</v>
      </c>
      <c r="G337" s="586">
        <v>0</v>
      </c>
      <c r="H337" s="586">
        <v>0</v>
      </c>
      <c r="I337" s="586">
        <v>0</v>
      </c>
      <c r="J337" s="586">
        <v>0</v>
      </c>
      <c r="K337" s="586">
        <v>0</v>
      </c>
      <c r="L337" s="586">
        <v>0</v>
      </c>
      <c r="M337" s="586">
        <v>0</v>
      </c>
      <c r="N337" s="586">
        <v>0</v>
      </c>
      <c r="O337" s="586">
        <v>0</v>
      </c>
      <c r="P337" s="586">
        <v>0</v>
      </c>
      <c r="Q337" s="586">
        <v>0</v>
      </c>
      <c r="R337" s="586">
        <v>0</v>
      </c>
      <c r="S337" s="586">
        <v>0</v>
      </c>
      <c r="T337" s="586">
        <v>0</v>
      </c>
      <c r="U337" s="586">
        <v>0</v>
      </c>
      <c r="V337" s="586">
        <v>0</v>
      </c>
      <c r="W337" s="586">
        <v>0</v>
      </c>
      <c r="X337" s="586">
        <v>0</v>
      </c>
      <c r="Y337" s="586">
        <v>0</v>
      </c>
      <c r="Z337" s="586">
        <v>0</v>
      </c>
      <c r="AA337" s="586">
        <v>0</v>
      </c>
      <c r="AB337" s="586">
        <v>0</v>
      </c>
      <c r="AC337" s="586">
        <v>0</v>
      </c>
      <c r="AD337" s="586">
        <v>0</v>
      </c>
      <c r="AE337" s="586">
        <v>0</v>
      </c>
      <c r="AF337" s="586">
        <v>0</v>
      </c>
      <c r="AG337" s="586">
        <v>0</v>
      </c>
      <c r="AH337" s="586">
        <v>0</v>
      </c>
      <c r="AI337" s="586">
        <v>0</v>
      </c>
      <c r="AJ337" s="586">
        <v>0</v>
      </c>
      <c r="AK337" s="586">
        <v>0</v>
      </c>
      <c r="AL337" s="586">
        <v>0</v>
      </c>
      <c r="AM337" s="586">
        <v>0</v>
      </c>
      <c r="AN337" s="586">
        <v>0</v>
      </c>
      <c r="AO337" s="586">
        <v>0</v>
      </c>
      <c r="AP337" s="586">
        <v>0</v>
      </c>
      <c r="AQ337" s="586">
        <v>0</v>
      </c>
      <c r="AR337" s="586">
        <v>0</v>
      </c>
      <c r="AS337" s="586">
        <v>0</v>
      </c>
      <c r="AT337" s="586">
        <v>0</v>
      </c>
      <c r="AU337" s="586">
        <v>0</v>
      </c>
      <c r="AV337" s="586">
        <v>0</v>
      </c>
      <c r="AW337" s="586">
        <v>0</v>
      </c>
      <c r="AX337" s="586">
        <v>0</v>
      </c>
      <c r="AY337" s="586">
        <v>0</v>
      </c>
      <c r="AZ337" s="586">
        <v>0</v>
      </c>
      <c r="BA337" s="586">
        <v>0</v>
      </c>
      <c r="BB337" s="586">
        <v>0</v>
      </c>
      <c r="BC337" s="586">
        <v>0</v>
      </c>
      <c r="BD337" s="586">
        <v>0</v>
      </c>
      <c r="BE337" s="586">
        <v>0</v>
      </c>
      <c r="BF337" s="586">
        <v>0</v>
      </c>
      <c r="BG337" s="586">
        <v>0</v>
      </c>
      <c r="BH337" s="586">
        <v>0</v>
      </c>
      <c r="BI337" s="586">
        <v>0</v>
      </c>
      <c r="BJ337" s="586">
        <v>0</v>
      </c>
      <c r="BK337" s="586">
        <v>0</v>
      </c>
      <c r="BL337" s="586">
        <v>0</v>
      </c>
      <c r="BM337" s="586">
        <v>0</v>
      </c>
      <c r="BN337" s="586">
        <v>0</v>
      </c>
      <c r="BO337" s="586">
        <v>0</v>
      </c>
      <c r="BP337" s="586">
        <v>0</v>
      </c>
      <c r="BQ337" s="586">
        <v>0</v>
      </c>
      <c r="BR337" s="586">
        <v>0</v>
      </c>
      <c r="BS337" s="586">
        <v>0</v>
      </c>
      <c r="BT337" s="586">
        <v>0</v>
      </c>
      <c r="BU337" s="586">
        <v>0</v>
      </c>
      <c r="BV337" s="586">
        <v>0</v>
      </c>
      <c r="BW337" s="586">
        <v>0</v>
      </c>
      <c r="BX337" s="586">
        <v>0</v>
      </c>
      <c r="BY337" s="586">
        <v>0</v>
      </c>
      <c r="BZ337" s="586">
        <v>0</v>
      </c>
      <c r="CA337" s="586">
        <v>0</v>
      </c>
      <c r="CB337" s="586">
        <v>0</v>
      </c>
      <c r="CC337" s="586">
        <v>0</v>
      </c>
      <c r="CD337" s="586">
        <v>0</v>
      </c>
      <c r="CE337" s="586">
        <v>0</v>
      </c>
      <c r="CF337" s="586">
        <v>0</v>
      </c>
      <c r="CG337" s="586">
        <v>0</v>
      </c>
      <c r="CH337" s="586">
        <v>0</v>
      </c>
      <c r="CI337" s="586">
        <v>0</v>
      </c>
      <c r="CJ337" s="586">
        <v>0</v>
      </c>
      <c r="CK337" s="586">
        <v>0</v>
      </c>
      <c r="CL337" s="586">
        <v>0</v>
      </c>
      <c r="CM337" s="586">
        <v>0</v>
      </c>
      <c r="CN337" s="586">
        <v>0</v>
      </c>
      <c r="CO337" s="586">
        <v>0</v>
      </c>
      <c r="CP337" s="586">
        <v>0</v>
      </c>
      <c r="CQ337" s="586">
        <v>0</v>
      </c>
      <c r="CR337" s="586">
        <v>0</v>
      </c>
      <c r="CS337" s="586">
        <v>0</v>
      </c>
      <c r="CT337" s="586">
        <v>0</v>
      </c>
      <c r="CU337" s="586">
        <v>0</v>
      </c>
      <c r="CV337" s="586">
        <v>0</v>
      </c>
      <c r="CW337" s="586">
        <v>0</v>
      </c>
      <c r="CX337" s="586">
        <v>0</v>
      </c>
      <c r="CY337" s="586">
        <v>0</v>
      </c>
      <c r="CZ337" s="586">
        <v>0</v>
      </c>
      <c r="DA337" s="586">
        <v>0</v>
      </c>
      <c r="DB337" s="586">
        <v>0</v>
      </c>
      <c r="DC337" s="586">
        <v>6467</v>
      </c>
      <c r="DD337" s="586">
        <v>0</v>
      </c>
      <c r="DE337" s="586">
        <v>0</v>
      </c>
      <c r="DF337" s="586">
        <v>0</v>
      </c>
      <c r="DG337" s="586">
        <v>0</v>
      </c>
      <c r="DH337" s="586">
        <v>0</v>
      </c>
      <c r="DI337" s="586">
        <v>0</v>
      </c>
      <c r="DJ337" s="586">
        <v>0</v>
      </c>
      <c r="DK337" s="586">
        <v>0</v>
      </c>
      <c r="DL337" s="586">
        <v>0</v>
      </c>
      <c r="DM337" s="586">
        <v>0</v>
      </c>
      <c r="DN337" s="586">
        <v>0</v>
      </c>
      <c r="DO337" s="586">
        <v>0</v>
      </c>
      <c r="DP337" s="586">
        <v>0</v>
      </c>
      <c r="DQ337" s="586">
        <v>0</v>
      </c>
      <c r="DR337" s="587">
        <v>432</v>
      </c>
      <c r="DS337" s="587">
        <v>0</v>
      </c>
      <c r="DT337" s="587">
        <v>100</v>
      </c>
      <c r="DU337" s="587">
        <v>5935</v>
      </c>
      <c r="DV337" s="587">
        <v>718</v>
      </c>
      <c r="DW337" s="587">
        <v>-4065</v>
      </c>
      <c r="DX337" s="587">
        <v>0</v>
      </c>
      <c r="DY337" s="587">
        <v>-13000</v>
      </c>
      <c r="DZ337" s="587"/>
      <c r="EA337" s="587"/>
      <c r="EB337" s="587"/>
      <c r="EC337" s="587"/>
      <c r="ED337" s="587"/>
      <c r="EE337" s="587"/>
      <c r="EF337" s="587"/>
      <c r="EG337" s="587"/>
      <c r="EH337" s="587"/>
      <c r="EI337" s="587"/>
    </row>
    <row r="338" spans="1:139">
      <c r="A338" s="583" t="s">
        <v>2690</v>
      </c>
      <c r="B338" s="586">
        <v>0</v>
      </c>
      <c r="C338" s="586">
        <v>0</v>
      </c>
      <c r="D338" s="586">
        <v>0</v>
      </c>
      <c r="E338" s="586">
        <v>0</v>
      </c>
      <c r="F338" s="586">
        <v>0</v>
      </c>
      <c r="G338" s="586">
        <v>0</v>
      </c>
      <c r="H338" s="586">
        <v>0</v>
      </c>
      <c r="I338" s="586">
        <v>0</v>
      </c>
      <c r="J338" s="586">
        <v>0</v>
      </c>
      <c r="K338" s="586">
        <v>0</v>
      </c>
      <c r="L338" s="586">
        <v>0</v>
      </c>
      <c r="M338" s="586">
        <v>0</v>
      </c>
      <c r="N338" s="586">
        <v>0</v>
      </c>
      <c r="O338" s="586">
        <v>0</v>
      </c>
      <c r="P338" s="586">
        <v>0</v>
      </c>
      <c r="Q338" s="586">
        <v>0</v>
      </c>
      <c r="R338" s="586">
        <v>0</v>
      </c>
      <c r="S338" s="586">
        <v>0</v>
      </c>
      <c r="T338" s="586">
        <v>0</v>
      </c>
      <c r="U338" s="586">
        <v>0</v>
      </c>
      <c r="V338" s="586">
        <v>0</v>
      </c>
      <c r="W338" s="586">
        <v>0</v>
      </c>
      <c r="X338" s="586">
        <v>0</v>
      </c>
      <c r="Y338" s="586">
        <v>0</v>
      </c>
      <c r="Z338" s="586">
        <v>0</v>
      </c>
      <c r="AA338" s="586">
        <v>0</v>
      </c>
      <c r="AB338" s="586">
        <v>0</v>
      </c>
      <c r="AC338" s="586">
        <v>0</v>
      </c>
      <c r="AD338" s="586">
        <v>0</v>
      </c>
      <c r="AE338" s="586">
        <v>0</v>
      </c>
      <c r="AF338" s="586">
        <v>0</v>
      </c>
      <c r="AG338" s="586">
        <v>0</v>
      </c>
      <c r="AH338" s="586">
        <v>0</v>
      </c>
      <c r="AI338" s="586">
        <v>0</v>
      </c>
      <c r="AJ338" s="586">
        <v>0</v>
      </c>
      <c r="AK338" s="586">
        <v>0</v>
      </c>
      <c r="AL338" s="586">
        <v>0</v>
      </c>
      <c r="AM338" s="586">
        <v>0</v>
      </c>
      <c r="AN338" s="586">
        <v>0</v>
      </c>
      <c r="AO338" s="586">
        <v>0</v>
      </c>
      <c r="AP338" s="586">
        <v>0</v>
      </c>
      <c r="AQ338" s="586">
        <v>0</v>
      </c>
      <c r="AR338" s="586">
        <v>0</v>
      </c>
      <c r="AS338" s="586">
        <v>0</v>
      </c>
      <c r="AT338" s="586">
        <v>0</v>
      </c>
      <c r="AU338" s="586">
        <v>0</v>
      </c>
      <c r="AV338" s="586">
        <v>0</v>
      </c>
      <c r="AW338" s="586">
        <v>0</v>
      </c>
      <c r="AX338" s="586">
        <v>0</v>
      </c>
      <c r="AY338" s="586">
        <v>0</v>
      </c>
      <c r="AZ338" s="586">
        <v>0</v>
      </c>
      <c r="BA338" s="586">
        <v>0</v>
      </c>
      <c r="BB338" s="586">
        <v>0</v>
      </c>
      <c r="BC338" s="586">
        <v>0</v>
      </c>
      <c r="BD338" s="586">
        <v>0</v>
      </c>
      <c r="BE338" s="586">
        <v>0</v>
      </c>
      <c r="BF338" s="586">
        <v>0</v>
      </c>
      <c r="BG338" s="586">
        <v>0</v>
      </c>
      <c r="BH338" s="586">
        <v>0</v>
      </c>
      <c r="BI338" s="586">
        <v>0</v>
      </c>
      <c r="BJ338" s="586">
        <v>0</v>
      </c>
      <c r="BK338" s="586">
        <v>0</v>
      </c>
      <c r="BL338" s="586">
        <v>0</v>
      </c>
      <c r="BM338" s="586">
        <v>0</v>
      </c>
      <c r="BN338" s="586">
        <v>0</v>
      </c>
      <c r="BO338" s="586">
        <v>0</v>
      </c>
      <c r="BP338" s="586">
        <v>0</v>
      </c>
      <c r="BQ338" s="586">
        <v>0</v>
      </c>
      <c r="BR338" s="586">
        <v>0</v>
      </c>
      <c r="BS338" s="586">
        <v>0</v>
      </c>
      <c r="BT338" s="586">
        <v>0</v>
      </c>
      <c r="BU338" s="586">
        <v>0</v>
      </c>
      <c r="BV338" s="586">
        <v>0</v>
      </c>
      <c r="BW338" s="586">
        <v>0</v>
      </c>
      <c r="BX338" s="586">
        <v>0</v>
      </c>
      <c r="BY338" s="586">
        <v>0</v>
      </c>
      <c r="BZ338" s="586">
        <v>0</v>
      </c>
      <c r="CA338" s="586">
        <v>0</v>
      </c>
      <c r="CB338" s="586">
        <v>0</v>
      </c>
      <c r="CC338" s="586">
        <v>0</v>
      </c>
      <c r="CD338" s="586">
        <v>0</v>
      </c>
      <c r="CE338" s="586">
        <v>0</v>
      </c>
      <c r="CF338" s="586">
        <v>0</v>
      </c>
      <c r="CG338" s="586">
        <v>0</v>
      </c>
      <c r="CH338" s="586">
        <v>0</v>
      </c>
      <c r="CI338" s="586">
        <v>0</v>
      </c>
      <c r="CJ338" s="586">
        <v>0</v>
      </c>
      <c r="CK338" s="586">
        <v>0</v>
      </c>
      <c r="CL338" s="586">
        <v>0</v>
      </c>
      <c r="CM338" s="586">
        <v>0</v>
      </c>
      <c r="CN338" s="586">
        <v>0</v>
      </c>
      <c r="CO338" s="586">
        <v>0</v>
      </c>
      <c r="CP338" s="586">
        <v>0</v>
      </c>
      <c r="CQ338" s="586">
        <v>0</v>
      </c>
      <c r="CR338" s="586">
        <v>0</v>
      </c>
      <c r="CS338" s="586">
        <v>0</v>
      </c>
      <c r="CT338" s="586">
        <v>0</v>
      </c>
      <c r="CU338" s="586">
        <v>0</v>
      </c>
      <c r="CV338" s="586">
        <v>0</v>
      </c>
      <c r="CW338" s="586">
        <v>0</v>
      </c>
      <c r="CX338" s="586">
        <v>0</v>
      </c>
      <c r="CY338" s="586">
        <v>0</v>
      </c>
      <c r="CZ338" s="586">
        <v>0</v>
      </c>
      <c r="DA338" s="586">
        <v>0</v>
      </c>
      <c r="DB338" s="586">
        <v>0</v>
      </c>
      <c r="DC338" s="586">
        <v>25228</v>
      </c>
      <c r="DD338" s="586">
        <v>0</v>
      </c>
      <c r="DE338" s="586">
        <v>0</v>
      </c>
      <c r="DF338" s="586">
        <v>0</v>
      </c>
      <c r="DG338" s="586">
        <v>0</v>
      </c>
      <c r="DH338" s="586">
        <v>0</v>
      </c>
      <c r="DI338" s="586">
        <v>0</v>
      </c>
      <c r="DJ338" s="586">
        <v>0</v>
      </c>
      <c r="DK338" s="586">
        <v>0</v>
      </c>
      <c r="DL338" s="586">
        <v>0</v>
      </c>
      <c r="DM338" s="586">
        <v>0</v>
      </c>
      <c r="DN338" s="586">
        <v>0</v>
      </c>
      <c r="DO338" s="586">
        <v>0</v>
      </c>
      <c r="DP338" s="586">
        <v>0</v>
      </c>
      <c r="DQ338" s="586">
        <v>0</v>
      </c>
      <c r="DR338" s="587">
        <v>100</v>
      </c>
      <c r="DS338" s="587">
        <v>785</v>
      </c>
      <c r="DT338" s="587">
        <v>1066</v>
      </c>
      <c r="DU338" s="587">
        <v>23277</v>
      </c>
      <c r="DV338" s="587">
        <v>20727</v>
      </c>
      <c r="DW338" s="587">
        <v>16186</v>
      </c>
      <c r="DX338" s="587">
        <v>0</v>
      </c>
      <c r="DY338" s="587">
        <v>0</v>
      </c>
      <c r="DZ338" s="587"/>
      <c r="EA338" s="587"/>
      <c r="EB338" s="587"/>
      <c r="EC338" s="587"/>
      <c r="ED338" s="587"/>
      <c r="EE338" s="587"/>
      <c r="EF338" s="587"/>
      <c r="EG338" s="587"/>
      <c r="EH338" s="587"/>
      <c r="EI338" s="587"/>
    </row>
    <row r="339" spans="1:139">
      <c r="A339" s="583" t="s">
        <v>2089</v>
      </c>
      <c r="B339" s="586">
        <v>0</v>
      </c>
      <c r="C339" s="586">
        <v>0</v>
      </c>
      <c r="D339" s="586">
        <v>0</v>
      </c>
      <c r="E339" s="586">
        <v>0</v>
      </c>
      <c r="F339" s="586">
        <v>0</v>
      </c>
      <c r="G339" s="586">
        <v>0</v>
      </c>
      <c r="H339" s="586">
        <v>0</v>
      </c>
      <c r="I339" s="586">
        <v>0</v>
      </c>
      <c r="J339" s="586">
        <v>0</v>
      </c>
      <c r="K339" s="586">
        <v>0</v>
      </c>
      <c r="L339" s="586">
        <v>0</v>
      </c>
      <c r="M339" s="586">
        <v>0</v>
      </c>
      <c r="N339" s="586">
        <v>0</v>
      </c>
      <c r="O339" s="586">
        <v>0</v>
      </c>
      <c r="P339" s="586">
        <v>0</v>
      </c>
      <c r="Q339" s="586">
        <v>0</v>
      </c>
      <c r="R339" s="586">
        <v>0</v>
      </c>
      <c r="S339" s="586">
        <v>0</v>
      </c>
      <c r="T339" s="586">
        <v>0</v>
      </c>
      <c r="U339" s="586">
        <v>0</v>
      </c>
      <c r="V339" s="586">
        <v>0</v>
      </c>
      <c r="W339" s="586">
        <v>0</v>
      </c>
      <c r="X339" s="586">
        <v>0</v>
      </c>
      <c r="Y339" s="586">
        <v>0</v>
      </c>
      <c r="Z339" s="586">
        <v>0</v>
      </c>
      <c r="AA339" s="586">
        <v>0</v>
      </c>
      <c r="AB339" s="586">
        <v>0</v>
      </c>
      <c r="AC339" s="586">
        <v>0</v>
      </c>
      <c r="AD339" s="586">
        <v>0</v>
      </c>
      <c r="AE339" s="586">
        <v>0</v>
      </c>
      <c r="AF339" s="586">
        <v>0</v>
      </c>
      <c r="AG339" s="586">
        <v>0</v>
      </c>
      <c r="AH339" s="586">
        <v>0</v>
      </c>
      <c r="AI339" s="586">
        <v>0</v>
      </c>
      <c r="AJ339" s="586">
        <v>0</v>
      </c>
      <c r="AK339" s="586">
        <v>0</v>
      </c>
      <c r="AL339" s="586">
        <v>0</v>
      </c>
      <c r="AM339" s="586">
        <v>0</v>
      </c>
      <c r="AN339" s="586">
        <v>0</v>
      </c>
      <c r="AO339" s="586">
        <v>0</v>
      </c>
      <c r="AP339" s="586">
        <v>0</v>
      </c>
      <c r="AQ339" s="586">
        <v>0</v>
      </c>
      <c r="AR339" s="586">
        <v>0</v>
      </c>
      <c r="AS339" s="586">
        <v>0</v>
      </c>
      <c r="AT339" s="586">
        <v>0</v>
      </c>
      <c r="AU339" s="586">
        <v>0</v>
      </c>
      <c r="AV339" s="586">
        <v>0</v>
      </c>
      <c r="AW339" s="586">
        <v>0</v>
      </c>
      <c r="AX339" s="586">
        <v>0</v>
      </c>
      <c r="AY339" s="586">
        <v>0</v>
      </c>
      <c r="AZ339" s="586">
        <v>0</v>
      </c>
      <c r="BA339" s="586">
        <v>0</v>
      </c>
      <c r="BB339" s="586">
        <v>0</v>
      </c>
      <c r="BC339" s="586">
        <v>0</v>
      </c>
      <c r="BD339" s="586">
        <v>0</v>
      </c>
      <c r="BE339" s="586">
        <v>0</v>
      </c>
      <c r="BF339" s="586">
        <v>0</v>
      </c>
      <c r="BG339" s="586">
        <v>0</v>
      </c>
      <c r="BH339" s="586">
        <v>0</v>
      </c>
      <c r="BI339" s="586">
        <v>0</v>
      </c>
      <c r="BJ339" s="586">
        <v>0</v>
      </c>
      <c r="BK339" s="586">
        <v>0</v>
      </c>
      <c r="BL339" s="586">
        <v>0</v>
      </c>
      <c r="BM339" s="586">
        <v>0</v>
      </c>
      <c r="BN339" s="586">
        <v>0</v>
      </c>
      <c r="BO339" s="586">
        <v>0</v>
      </c>
      <c r="BP339" s="586">
        <v>0</v>
      </c>
      <c r="BQ339" s="586">
        <v>0</v>
      </c>
      <c r="BR339" s="586">
        <v>0</v>
      </c>
      <c r="BS339" s="586">
        <v>0</v>
      </c>
      <c r="BT339" s="586">
        <v>0</v>
      </c>
      <c r="BU339" s="586">
        <v>0</v>
      </c>
      <c r="BV339" s="586">
        <v>0</v>
      </c>
      <c r="BW339" s="586">
        <v>0</v>
      </c>
      <c r="BX339" s="586">
        <v>0</v>
      </c>
      <c r="BY339" s="586">
        <v>0</v>
      </c>
      <c r="BZ339" s="586">
        <v>0</v>
      </c>
      <c r="CA339" s="586">
        <v>0</v>
      </c>
      <c r="CB339" s="586">
        <v>0</v>
      </c>
      <c r="CC339" s="586">
        <v>0</v>
      </c>
      <c r="CD339" s="586">
        <v>0</v>
      </c>
      <c r="CE339" s="586">
        <v>0</v>
      </c>
      <c r="CF339" s="586">
        <v>0</v>
      </c>
      <c r="CG339" s="586">
        <v>0</v>
      </c>
      <c r="CH339" s="586">
        <v>0</v>
      </c>
      <c r="CI339" s="586">
        <v>0</v>
      </c>
      <c r="CJ339" s="586">
        <v>0</v>
      </c>
      <c r="CK339" s="586">
        <v>0</v>
      </c>
      <c r="CL339" s="586">
        <v>0</v>
      </c>
      <c r="CM339" s="586">
        <v>0</v>
      </c>
      <c r="CN339" s="586">
        <v>0</v>
      </c>
      <c r="CO339" s="586">
        <v>0</v>
      </c>
      <c r="CP339" s="586">
        <v>0</v>
      </c>
      <c r="CQ339" s="586">
        <v>0</v>
      </c>
      <c r="CR339" s="586">
        <v>0</v>
      </c>
      <c r="CS339" s="586">
        <v>0</v>
      </c>
      <c r="CT339" s="586">
        <v>0</v>
      </c>
      <c r="CU339" s="586">
        <v>0</v>
      </c>
      <c r="CV339" s="586">
        <v>0</v>
      </c>
      <c r="CW339" s="586">
        <v>0</v>
      </c>
      <c r="CX339" s="586">
        <v>0</v>
      </c>
      <c r="CY339" s="586">
        <v>0</v>
      </c>
      <c r="CZ339" s="586">
        <v>0</v>
      </c>
      <c r="DA339" s="586">
        <v>0</v>
      </c>
      <c r="DB339" s="586">
        <v>0</v>
      </c>
      <c r="DC339" s="586">
        <v>43257</v>
      </c>
      <c r="DD339" s="586">
        <v>0</v>
      </c>
      <c r="DE339" s="586">
        <v>0</v>
      </c>
      <c r="DF339" s="586">
        <v>0</v>
      </c>
      <c r="DG339" s="586">
        <v>0</v>
      </c>
      <c r="DH339" s="586">
        <v>0</v>
      </c>
      <c r="DI339" s="586">
        <v>0</v>
      </c>
      <c r="DJ339" s="586">
        <v>0</v>
      </c>
      <c r="DK339" s="586">
        <v>0</v>
      </c>
      <c r="DL339" s="586">
        <v>0</v>
      </c>
      <c r="DM339" s="586">
        <v>0</v>
      </c>
      <c r="DN339" s="586">
        <v>0</v>
      </c>
      <c r="DO339" s="586">
        <v>0</v>
      </c>
      <c r="DP339" s="586">
        <v>0</v>
      </c>
      <c r="DQ339" s="586">
        <v>0</v>
      </c>
      <c r="DR339" s="587">
        <v>641</v>
      </c>
      <c r="DS339" s="587">
        <v>0</v>
      </c>
      <c r="DT339" s="587">
        <v>1820</v>
      </c>
      <c r="DU339" s="587">
        <v>40796</v>
      </c>
      <c r="DV339" s="587">
        <v>40796</v>
      </c>
      <c r="DW339" s="587">
        <v>34328</v>
      </c>
      <c r="DX339" s="587">
        <v>0</v>
      </c>
      <c r="DY339" s="587">
        <v>3000</v>
      </c>
      <c r="DZ339" s="587"/>
      <c r="EA339" s="587"/>
      <c r="EB339" s="587"/>
      <c r="EC339" s="587"/>
      <c r="ED339" s="587"/>
      <c r="EE339" s="587"/>
      <c r="EF339" s="587"/>
      <c r="EG339" s="587"/>
      <c r="EH339" s="587"/>
      <c r="EI339" s="587"/>
    </row>
    <row r="340" spans="1:139">
      <c r="A340" s="583" t="s">
        <v>2636</v>
      </c>
      <c r="B340" s="586">
        <v>0</v>
      </c>
      <c r="C340" s="586">
        <v>0</v>
      </c>
      <c r="D340" s="586">
        <v>0</v>
      </c>
      <c r="E340" s="586">
        <v>0</v>
      </c>
      <c r="F340" s="586">
        <v>0</v>
      </c>
      <c r="G340" s="586">
        <v>0</v>
      </c>
      <c r="H340" s="586">
        <v>0</v>
      </c>
      <c r="I340" s="586">
        <v>0</v>
      </c>
      <c r="J340" s="586">
        <v>0</v>
      </c>
      <c r="K340" s="586">
        <v>0</v>
      </c>
      <c r="L340" s="586">
        <v>0</v>
      </c>
      <c r="M340" s="586">
        <v>0</v>
      </c>
      <c r="N340" s="586">
        <v>0</v>
      </c>
      <c r="O340" s="586">
        <v>0</v>
      </c>
      <c r="P340" s="586">
        <v>0</v>
      </c>
      <c r="Q340" s="586">
        <v>0</v>
      </c>
      <c r="R340" s="586">
        <v>0</v>
      </c>
      <c r="S340" s="586">
        <v>0</v>
      </c>
      <c r="T340" s="586">
        <v>0</v>
      </c>
      <c r="U340" s="586">
        <v>0</v>
      </c>
      <c r="V340" s="586">
        <v>0</v>
      </c>
      <c r="W340" s="586">
        <v>0</v>
      </c>
      <c r="X340" s="586">
        <v>0</v>
      </c>
      <c r="Y340" s="586">
        <v>0</v>
      </c>
      <c r="Z340" s="586">
        <v>0</v>
      </c>
      <c r="AA340" s="586">
        <v>0</v>
      </c>
      <c r="AB340" s="586">
        <v>0</v>
      </c>
      <c r="AC340" s="586">
        <v>0</v>
      </c>
      <c r="AD340" s="586">
        <v>0</v>
      </c>
      <c r="AE340" s="586">
        <v>0</v>
      </c>
      <c r="AF340" s="586">
        <v>0</v>
      </c>
      <c r="AG340" s="586">
        <v>0</v>
      </c>
      <c r="AH340" s="586">
        <v>0</v>
      </c>
      <c r="AI340" s="586">
        <v>0</v>
      </c>
      <c r="AJ340" s="586">
        <v>0</v>
      </c>
      <c r="AK340" s="586">
        <v>0</v>
      </c>
      <c r="AL340" s="586">
        <v>0</v>
      </c>
      <c r="AM340" s="586">
        <v>0</v>
      </c>
      <c r="AN340" s="586">
        <v>0</v>
      </c>
      <c r="AO340" s="586">
        <v>0</v>
      </c>
      <c r="AP340" s="586">
        <v>0</v>
      </c>
      <c r="AQ340" s="586">
        <v>0</v>
      </c>
      <c r="AR340" s="586">
        <v>0</v>
      </c>
      <c r="AS340" s="586">
        <v>0</v>
      </c>
      <c r="AT340" s="586">
        <v>0</v>
      </c>
      <c r="AU340" s="586">
        <v>0</v>
      </c>
      <c r="AV340" s="586">
        <v>0</v>
      </c>
      <c r="AW340" s="586">
        <v>0</v>
      </c>
      <c r="AX340" s="586">
        <v>0</v>
      </c>
      <c r="AY340" s="586">
        <v>0</v>
      </c>
      <c r="AZ340" s="586">
        <v>0</v>
      </c>
      <c r="BA340" s="586">
        <v>0</v>
      </c>
      <c r="BB340" s="586">
        <v>0</v>
      </c>
      <c r="BC340" s="586">
        <v>0</v>
      </c>
      <c r="BD340" s="586">
        <v>0</v>
      </c>
      <c r="BE340" s="586">
        <v>0</v>
      </c>
      <c r="BF340" s="586">
        <v>0</v>
      </c>
      <c r="BG340" s="586">
        <v>0</v>
      </c>
      <c r="BH340" s="586">
        <v>0</v>
      </c>
      <c r="BI340" s="586">
        <v>0</v>
      </c>
      <c r="BJ340" s="586">
        <v>0</v>
      </c>
      <c r="BK340" s="586">
        <v>0</v>
      </c>
      <c r="BL340" s="586">
        <v>0</v>
      </c>
      <c r="BM340" s="586">
        <v>0</v>
      </c>
      <c r="BN340" s="586">
        <v>0</v>
      </c>
      <c r="BO340" s="586">
        <v>0</v>
      </c>
      <c r="BP340" s="586">
        <v>0</v>
      </c>
      <c r="BQ340" s="586">
        <v>0</v>
      </c>
      <c r="BR340" s="586">
        <v>0</v>
      </c>
      <c r="BS340" s="586">
        <v>0</v>
      </c>
      <c r="BT340" s="586">
        <v>0</v>
      </c>
      <c r="BU340" s="586">
        <v>0</v>
      </c>
      <c r="BV340" s="586">
        <v>0</v>
      </c>
      <c r="BW340" s="586">
        <v>0</v>
      </c>
      <c r="BX340" s="586">
        <v>0</v>
      </c>
      <c r="BY340" s="586">
        <v>0</v>
      </c>
      <c r="BZ340" s="586">
        <v>0</v>
      </c>
      <c r="CA340" s="586">
        <v>0</v>
      </c>
      <c r="CB340" s="586">
        <v>0</v>
      </c>
      <c r="CC340" s="586">
        <v>0</v>
      </c>
      <c r="CD340" s="586">
        <v>0</v>
      </c>
      <c r="CE340" s="586">
        <v>0</v>
      </c>
      <c r="CF340" s="586">
        <v>0</v>
      </c>
      <c r="CG340" s="586">
        <v>0</v>
      </c>
      <c r="CH340" s="586">
        <v>0</v>
      </c>
      <c r="CI340" s="586">
        <v>0</v>
      </c>
      <c r="CJ340" s="586">
        <v>0</v>
      </c>
      <c r="CK340" s="586">
        <v>0</v>
      </c>
      <c r="CL340" s="586">
        <v>0</v>
      </c>
      <c r="CM340" s="586">
        <v>0</v>
      </c>
      <c r="CN340" s="586">
        <v>0</v>
      </c>
      <c r="CO340" s="586">
        <v>0</v>
      </c>
      <c r="CP340" s="586">
        <v>0</v>
      </c>
      <c r="CQ340" s="586">
        <v>0</v>
      </c>
      <c r="CR340" s="586">
        <v>0</v>
      </c>
      <c r="CS340" s="586">
        <v>0</v>
      </c>
      <c r="CT340" s="586">
        <v>0</v>
      </c>
      <c r="CU340" s="586">
        <v>0</v>
      </c>
      <c r="CV340" s="586">
        <v>0</v>
      </c>
      <c r="CW340" s="586">
        <v>0</v>
      </c>
      <c r="CX340" s="586">
        <v>0</v>
      </c>
      <c r="CY340" s="586">
        <v>0</v>
      </c>
      <c r="CZ340" s="586">
        <v>0</v>
      </c>
      <c r="DA340" s="586">
        <v>0</v>
      </c>
      <c r="DB340" s="586">
        <v>0</v>
      </c>
      <c r="DC340" s="586">
        <v>10275</v>
      </c>
      <c r="DD340" s="586">
        <v>0</v>
      </c>
      <c r="DE340" s="586">
        <v>2255</v>
      </c>
      <c r="DF340" s="586">
        <v>0</v>
      </c>
      <c r="DG340" s="586">
        <v>0</v>
      </c>
      <c r="DH340" s="586">
        <v>0</v>
      </c>
      <c r="DI340" s="586">
        <v>0</v>
      </c>
      <c r="DJ340" s="586">
        <v>0</v>
      </c>
      <c r="DK340" s="586">
        <v>0</v>
      </c>
      <c r="DL340" s="586">
        <v>0</v>
      </c>
      <c r="DM340" s="586">
        <v>0</v>
      </c>
      <c r="DN340" s="586">
        <v>0</v>
      </c>
      <c r="DO340" s="586">
        <v>0</v>
      </c>
      <c r="DP340" s="586">
        <v>0</v>
      </c>
      <c r="DQ340" s="586">
        <v>0</v>
      </c>
      <c r="DR340" s="587">
        <v>0</v>
      </c>
      <c r="DS340" s="587">
        <v>2255</v>
      </c>
      <c r="DT340" s="587">
        <v>6564</v>
      </c>
      <c r="DU340" s="587">
        <v>1456</v>
      </c>
      <c r="DV340" s="587">
        <v>-1537</v>
      </c>
      <c r="DW340" s="587">
        <v>1565</v>
      </c>
      <c r="DX340" s="587">
        <v>-1845</v>
      </c>
      <c r="DY340" s="587">
        <v>-12140</v>
      </c>
      <c r="DZ340" s="587"/>
      <c r="EA340" s="587"/>
      <c r="EB340" s="587"/>
      <c r="EC340" s="587"/>
      <c r="ED340" s="587"/>
      <c r="EE340" s="587"/>
      <c r="EF340" s="587"/>
      <c r="EG340" s="587"/>
      <c r="EH340" s="587"/>
      <c r="EI340" s="587"/>
    </row>
    <row r="341" spans="1:139">
      <c r="A341" s="583" t="s">
        <v>2930</v>
      </c>
      <c r="B341" s="586">
        <v>0</v>
      </c>
      <c r="C341" s="586">
        <v>0</v>
      </c>
      <c r="D341" s="586">
        <v>0</v>
      </c>
      <c r="E341" s="586">
        <v>0</v>
      </c>
      <c r="F341" s="586">
        <v>0</v>
      </c>
      <c r="G341" s="586">
        <v>0</v>
      </c>
      <c r="H341" s="586">
        <v>0</v>
      </c>
      <c r="I341" s="586">
        <v>0</v>
      </c>
      <c r="J341" s="586">
        <v>0</v>
      </c>
      <c r="K341" s="586">
        <v>0</v>
      </c>
      <c r="L341" s="586">
        <v>0</v>
      </c>
      <c r="M341" s="586">
        <v>0</v>
      </c>
      <c r="N341" s="586">
        <v>0</v>
      </c>
      <c r="O341" s="586">
        <v>0</v>
      </c>
      <c r="P341" s="586">
        <v>0</v>
      </c>
      <c r="Q341" s="586">
        <v>0</v>
      </c>
      <c r="R341" s="586">
        <v>0</v>
      </c>
      <c r="S341" s="586">
        <v>0</v>
      </c>
      <c r="T341" s="586">
        <v>0</v>
      </c>
      <c r="U341" s="586">
        <v>0</v>
      </c>
      <c r="V341" s="586">
        <v>0</v>
      </c>
      <c r="W341" s="586">
        <v>0</v>
      </c>
      <c r="X341" s="586">
        <v>0</v>
      </c>
      <c r="Y341" s="586">
        <v>0</v>
      </c>
      <c r="Z341" s="586">
        <v>0</v>
      </c>
      <c r="AA341" s="586">
        <v>0</v>
      </c>
      <c r="AB341" s="586">
        <v>0</v>
      </c>
      <c r="AC341" s="586">
        <v>0</v>
      </c>
      <c r="AD341" s="586">
        <v>0</v>
      </c>
      <c r="AE341" s="586">
        <v>0</v>
      </c>
      <c r="AF341" s="586">
        <v>0</v>
      </c>
      <c r="AG341" s="586">
        <v>0</v>
      </c>
      <c r="AH341" s="586">
        <v>0</v>
      </c>
      <c r="AI341" s="586">
        <v>0</v>
      </c>
      <c r="AJ341" s="586">
        <v>0</v>
      </c>
      <c r="AK341" s="586">
        <v>0</v>
      </c>
      <c r="AL341" s="586">
        <v>0</v>
      </c>
      <c r="AM341" s="586">
        <v>0</v>
      </c>
      <c r="AN341" s="586">
        <v>0</v>
      </c>
      <c r="AO341" s="586">
        <v>0</v>
      </c>
      <c r="AP341" s="586">
        <v>0</v>
      </c>
      <c r="AQ341" s="586">
        <v>0</v>
      </c>
      <c r="AR341" s="586">
        <v>0</v>
      </c>
      <c r="AS341" s="586">
        <v>0</v>
      </c>
      <c r="AT341" s="586">
        <v>0</v>
      </c>
      <c r="AU341" s="586">
        <v>0</v>
      </c>
      <c r="AV341" s="586">
        <v>0</v>
      </c>
      <c r="AW341" s="586">
        <v>0</v>
      </c>
      <c r="AX341" s="586">
        <v>0</v>
      </c>
      <c r="AY341" s="586">
        <v>0</v>
      </c>
      <c r="AZ341" s="586">
        <v>0</v>
      </c>
      <c r="BA341" s="586">
        <v>0</v>
      </c>
      <c r="BB341" s="586">
        <v>0</v>
      </c>
      <c r="BC341" s="586">
        <v>0</v>
      </c>
      <c r="BD341" s="586">
        <v>0</v>
      </c>
      <c r="BE341" s="586">
        <v>0</v>
      </c>
      <c r="BF341" s="586">
        <v>0</v>
      </c>
      <c r="BG341" s="586">
        <v>0</v>
      </c>
      <c r="BH341" s="586">
        <v>0</v>
      </c>
      <c r="BI341" s="586">
        <v>0</v>
      </c>
      <c r="BJ341" s="586">
        <v>0</v>
      </c>
      <c r="BK341" s="586">
        <v>0</v>
      </c>
      <c r="BL341" s="586">
        <v>0</v>
      </c>
      <c r="BM341" s="586">
        <v>0</v>
      </c>
      <c r="BN341" s="586">
        <v>0</v>
      </c>
      <c r="BO341" s="586">
        <v>0</v>
      </c>
      <c r="BP341" s="586">
        <v>0</v>
      </c>
      <c r="BQ341" s="586">
        <v>0</v>
      </c>
      <c r="BR341" s="586">
        <v>0</v>
      </c>
      <c r="BS341" s="586">
        <v>0</v>
      </c>
      <c r="BT341" s="586">
        <v>0</v>
      </c>
      <c r="BU341" s="586">
        <v>0</v>
      </c>
      <c r="BV341" s="586">
        <v>0</v>
      </c>
      <c r="BW341" s="586">
        <v>0</v>
      </c>
      <c r="BX341" s="586">
        <v>0</v>
      </c>
      <c r="BY341" s="586">
        <v>0</v>
      </c>
      <c r="BZ341" s="586">
        <v>0</v>
      </c>
      <c r="CA341" s="586">
        <v>0</v>
      </c>
      <c r="CB341" s="586">
        <v>0</v>
      </c>
      <c r="CC341" s="586">
        <v>0</v>
      </c>
      <c r="CD341" s="586">
        <v>0</v>
      </c>
      <c r="CE341" s="586">
        <v>0</v>
      </c>
      <c r="CF341" s="586">
        <v>0</v>
      </c>
      <c r="CG341" s="586">
        <v>0</v>
      </c>
      <c r="CH341" s="586">
        <v>0</v>
      </c>
      <c r="CI341" s="586">
        <v>0</v>
      </c>
      <c r="CJ341" s="586">
        <v>0</v>
      </c>
      <c r="CK341" s="586">
        <v>0</v>
      </c>
      <c r="CL341" s="586">
        <v>0</v>
      </c>
      <c r="CM341" s="586">
        <v>0</v>
      </c>
      <c r="CN341" s="586">
        <v>0</v>
      </c>
      <c r="CO341" s="586">
        <v>0</v>
      </c>
      <c r="CP341" s="586">
        <v>0</v>
      </c>
      <c r="CQ341" s="586">
        <v>0</v>
      </c>
      <c r="CR341" s="586">
        <v>0</v>
      </c>
      <c r="CS341" s="586">
        <v>0</v>
      </c>
      <c r="CT341" s="586">
        <v>0</v>
      </c>
      <c r="CU341" s="586">
        <v>0</v>
      </c>
      <c r="CV341" s="586">
        <v>0</v>
      </c>
      <c r="CW341" s="586">
        <v>0</v>
      </c>
      <c r="CX341" s="586">
        <v>0</v>
      </c>
      <c r="CY341" s="586">
        <v>0</v>
      </c>
      <c r="CZ341" s="586">
        <v>0</v>
      </c>
      <c r="DA341" s="586">
        <v>0</v>
      </c>
      <c r="DB341" s="586">
        <v>0</v>
      </c>
      <c r="DC341" s="586">
        <v>15601</v>
      </c>
      <c r="DD341" s="586">
        <v>0</v>
      </c>
      <c r="DE341" s="586">
        <v>375</v>
      </c>
      <c r="DF341" s="586">
        <v>0</v>
      </c>
      <c r="DG341" s="586">
        <v>0</v>
      </c>
      <c r="DH341" s="586">
        <v>0</v>
      </c>
      <c r="DI341" s="586">
        <v>0</v>
      </c>
      <c r="DJ341" s="586">
        <v>0</v>
      </c>
      <c r="DK341" s="586">
        <v>0</v>
      </c>
      <c r="DL341" s="586">
        <v>0</v>
      </c>
      <c r="DM341" s="586">
        <v>0</v>
      </c>
      <c r="DN341" s="586">
        <v>0</v>
      </c>
      <c r="DO341" s="586">
        <v>0</v>
      </c>
      <c r="DP341" s="586">
        <v>0</v>
      </c>
      <c r="DQ341" s="586">
        <v>0</v>
      </c>
      <c r="DR341" s="587">
        <v>0</v>
      </c>
      <c r="DS341" s="587">
        <v>3265</v>
      </c>
      <c r="DT341" s="587">
        <v>8185</v>
      </c>
      <c r="DU341" s="587">
        <v>4151</v>
      </c>
      <c r="DV341" s="587">
        <v>3232</v>
      </c>
      <c r="DW341" s="587">
        <v>-425</v>
      </c>
      <c r="DX341" s="587">
        <v>-544</v>
      </c>
      <c r="DY341" s="587">
        <v>7779</v>
      </c>
      <c r="DZ341" s="587"/>
      <c r="EA341" s="587"/>
      <c r="EB341" s="587"/>
      <c r="EC341" s="587"/>
      <c r="ED341" s="587"/>
      <c r="EE341" s="587"/>
      <c r="EF341" s="587"/>
      <c r="EG341" s="587"/>
      <c r="EH341" s="587"/>
      <c r="EI341" s="587"/>
    </row>
    <row r="342" spans="1:139">
      <c r="A342" s="583" t="s">
        <v>1988</v>
      </c>
      <c r="B342" s="586">
        <v>0</v>
      </c>
      <c r="C342" s="586">
        <v>0</v>
      </c>
      <c r="D342" s="586">
        <v>0</v>
      </c>
      <c r="E342" s="586">
        <v>0</v>
      </c>
      <c r="F342" s="586">
        <v>0</v>
      </c>
      <c r="G342" s="586">
        <v>0</v>
      </c>
      <c r="H342" s="586">
        <v>0</v>
      </c>
      <c r="I342" s="586">
        <v>0</v>
      </c>
      <c r="J342" s="586">
        <v>0</v>
      </c>
      <c r="K342" s="586">
        <v>0</v>
      </c>
      <c r="L342" s="586">
        <v>0</v>
      </c>
      <c r="M342" s="586">
        <v>0</v>
      </c>
      <c r="N342" s="586">
        <v>0</v>
      </c>
      <c r="O342" s="586">
        <v>0</v>
      </c>
      <c r="P342" s="586">
        <v>0</v>
      </c>
      <c r="Q342" s="586">
        <v>0</v>
      </c>
      <c r="R342" s="586">
        <v>0</v>
      </c>
      <c r="S342" s="586">
        <v>0</v>
      </c>
      <c r="T342" s="586">
        <v>0</v>
      </c>
      <c r="U342" s="586">
        <v>0</v>
      </c>
      <c r="V342" s="586">
        <v>0</v>
      </c>
      <c r="W342" s="586">
        <v>0</v>
      </c>
      <c r="X342" s="586">
        <v>0</v>
      </c>
      <c r="Y342" s="586">
        <v>0</v>
      </c>
      <c r="Z342" s="586">
        <v>0</v>
      </c>
      <c r="AA342" s="586">
        <v>0</v>
      </c>
      <c r="AB342" s="586">
        <v>0</v>
      </c>
      <c r="AC342" s="586">
        <v>0</v>
      </c>
      <c r="AD342" s="586">
        <v>0</v>
      </c>
      <c r="AE342" s="586">
        <v>0</v>
      </c>
      <c r="AF342" s="586">
        <v>0</v>
      </c>
      <c r="AG342" s="586">
        <v>0</v>
      </c>
      <c r="AH342" s="586">
        <v>0</v>
      </c>
      <c r="AI342" s="586">
        <v>0</v>
      </c>
      <c r="AJ342" s="586">
        <v>0</v>
      </c>
      <c r="AK342" s="586">
        <v>0</v>
      </c>
      <c r="AL342" s="586">
        <v>0</v>
      </c>
      <c r="AM342" s="586">
        <v>0</v>
      </c>
      <c r="AN342" s="586">
        <v>0</v>
      </c>
      <c r="AO342" s="586">
        <v>0</v>
      </c>
      <c r="AP342" s="586">
        <v>0</v>
      </c>
      <c r="AQ342" s="586">
        <v>0</v>
      </c>
      <c r="AR342" s="586">
        <v>0</v>
      </c>
      <c r="AS342" s="586">
        <v>0</v>
      </c>
      <c r="AT342" s="586">
        <v>0</v>
      </c>
      <c r="AU342" s="586">
        <v>0</v>
      </c>
      <c r="AV342" s="586">
        <v>0</v>
      </c>
      <c r="AW342" s="586">
        <v>0</v>
      </c>
      <c r="AX342" s="586">
        <v>0</v>
      </c>
      <c r="AY342" s="586">
        <v>0</v>
      </c>
      <c r="AZ342" s="586">
        <v>0</v>
      </c>
      <c r="BA342" s="586">
        <v>0</v>
      </c>
      <c r="BB342" s="586">
        <v>0</v>
      </c>
      <c r="BC342" s="586">
        <v>0</v>
      </c>
      <c r="BD342" s="586">
        <v>0</v>
      </c>
      <c r="BE342" s="586">
        <v>0</v>
      </c>
      <c r="BF342" s="586">
        <v>0</v>
      </c>
      <c r="BG342" s="586">
        <v>0</v>
      </c>
      <c r="BH342" s="586">
        <v>0</v>
      </c>
      <c r="BI342" s="586">
        <v>0</v>
      </c>
      <c r="BJ342" s="586">
        <v>0</v>
      </c>
      <c r="BK342" s="586">
        <v>0</v>
      </c>
      <c r="BL342" s="586">
        <v>0</v>
      </c>
      <c r="BM342" s="586">
        <v>0</v>
      </c>
      <c r="BN342" s="586">
        <v>0</v>
      </c>
      <c r="BO342" s="586">
        <v>0</v>
      </c>
      <c r="BP342" s="586">
        <v>0</v>
      </c>
      <c r="BQ342" s="586">
        <v>0</v>
      </c>
      <c r="BR342" s="586">
        <v>0</v>
      </c>
      <c r="BS342" s="586">
        <v>0</v>
      </c>
      <c r="BT342" s="586">
        <v>0</v>
      </c>
      <c r="BU342" s="586">
        <v>0</v>
      </c>
      <c r="BV342" s="586">
        <v>0</v>
      </c>
      <c r="BW342" s="586">
        <v>0</v>
      </c>
      <c r="BX342" s="586">
        <v>0</v>
      </c>
      <c r="BY342" s="586">
        <v>0</v>
      </c>
      <c r="BZ342" s="586">
        <v>0</v>
      </c>
      <c r="CA342" s="586">
        <v>0</v>
      </c>
      <c r="CB342" s="586">
        <v>0</v>
      </c>
      <c r="CC342" s="586">
        <v>0</v>
      </c>
      <c r="CD342" s="586">
        <v>0</v>
      </c>
      <c r="CE342" s="586">
        <v>0</v>
      </c>
      <c r="CF342" s="586">
        <v>0</v>
      </c>
      <c r="CG342" s="586">
        <v>0</v>
      </c>
      <c r="CH342" s="586">
        <v>0</v>
      </c>
      <c r="CI342" s="586">
        <v>0</v>
      </c>
      <c r="CJ342" s="586">
        <v>0</v>
      </c>
      <c r="CK342" s="586">
        <v>0</v>
      </c>
      <c r="CL342" s="586">
        <v>0</v>
      </c>
      <c r="CM342" s="586">
        <v>0</v>
      </c>
      <c r="CN342" s="586">
        <v>0</v>
      </c>
      <c r="CO342" s="586">
        <v>0</v>
      </c>
      <c r="CP342" s="586">
        <v>0</v>
      </c>
      <c r="CQ342" s="586">
        <v>0</v>
      </c>
      <c r="CR342" s="586">
        <v>0</v>
      </c>
      <c r="CS342" s="586">
        <v>0</v>
      </c>
      <c r="CT342" s="586">
        <v>0</v>
      </c>
      <c r="CU342" s="586">
        <v>0</v>
      </c>
      <c r="CV342" s="586">
        <v>0</v>
      </c>
      <c r="CW342" s="586">
        <v>0</v>
      </c>
      <c r="CX342" s="586">
        <v>0</v>
      </c>
      <c r="CY342" s="586">
        <v>0</v>
      </c>
      <c r="CZ342" s="586">
        <v>0</v>
      </c>
      <c r="DA342" s="586">
        <v>0</v>
      </c>
      <c r="DB342" s="586">
        <v>0</v>
      </c>
      <c r="DC342" s="586">
        <v>6720</v>
      </c>
      <c r="DD342" s="586">
        <v>0</v>
      </c>
      <c r="DE342" s="586">
        <v>10364</v>
      </c>
      <c r="DF342" s="586">
        <v>0</v>
      </c>
      <c r="DG342" s="586">
        <v>0</v>
      </c>
      <c r="DH342" s="586">
        <v>0</v>
      </c>
      <c r="DI342" s="586">
        <v>0</v>
      </c>
      <c r="DJ342" s="586">
        <v>0</v>
      </c>
      <c r="DK342" s="586">
        <v>0</v>
      </c>
      <c r="DL342" s="586">
        <v>0</v>
      </c>
      <c r="DM342" s="586">
        <v>0</v>
      </c>
      <c r="DN342" s="586">
        <v>0</v>
      </c>
      <c r="DO342" s="586">
        <v>0</v>
      </c>
      <c r="DP342" s="586">
        <v>0</v>
      </c>
      <c r="DQ342" s="586">
        <v>0</v>
      </c>
      <c r="DR342" s="587">
        <v>0</v>
      </c>
      <c r="DS342" s="587">
        <v>2000</v>
      </c>
      <c r="DT342" s="587">
        <v>567</v>
      </c>
      <c r="DU342" s="587">
        <v>4153</v>
      </c>
      <c r="DV342" s="587">
        <v>2248</v>
      </c>
      <c r="DW342" s="587">
        <v>153</v>
      </c>
      <c r="DX342" s="587">
        <v>0</v>
      </c>
      <c r="DY342" s="587">
        <v>-4000</v>
      </c>
      <c r="DZ342" s="587"/>
      <c r="EA342" s="587"/>
      <c r="EB342" s="587"/>
      <c r="EC342" s="587"/>
      <c r="ED342" s="587"/>
      <c r="EE342" s="587"/>
      <c r="EF342" s="587"/>
      <c r="EG342" s="587"/>
      <c r="EH342" s="587"/>
      <c r="EI342" s="587"/>
    </row>
    <row r="343" spans="1:139">
      <c r="A343" s="583" t="s">
        <v>2424</v>
      </c>
      <c r="B343" s="586">
        <v>0</v>
      </c>
      <c r="C343" s="586">
        <v>0</v>
      </c>
      <c r="D343" s="586">
        <v>0</v>
      </c>
      <c r="E343" s="586">
        <v>0</v>
      </c>
      <c r="F343" s="586">
        <v>0</v>
      </c>
      <c r="G343" s="586">
        <v>0</v>
      </c>
      <c r="H343" s="586">
        <v>0</v>
      </c>
      <c r="I343" s="586">
        <v>0</v>
      </c>
      <c r="J343" s="586">
        <v>0</v>
      </c>
      <c r="K343" s="586">
        <v>0</v>
      </c>
      <c r="L343" s="586">
        <v>0</v>
      </c>
      <c r="M343" s="586">
        <v>0</v>
      </c>
      <c r="N343" s="586">
        <v>0</v>
      </c>
      <c r="O343" s="586">
        <v>0</v>
      </c>
      <c r="P343" s="586">
        <v>0</v>
      </c>
      <c r="Q343" s="586">
        <v>0</v>
      </c>
      <c r="R343" s="586">
        <v>0</v>
      </c>
      <c r="S343" s="586">
        <v>0</v>
      </c>
      <c r="T343" s="586">
        <v>0</v>
      </c>
      <c r="U343" s="586">
        <v>0</v>
      </c>
      <c r="V343" s="586">
        <v>0</v>
      </c>
      <c r="W343" s="586">
        <v>0</v>
      </c>
      <c r="X343" s="586">
        <v>0</v>
      </c>
      <c r="Y343" s="586">
        <v>0</v>
      </c>
      <c r="Z343" s="586">
        <v>0</v>
      </c>
      <c r="AA343" s="586">
        <v>0</v>
      </c>
      <c r="AB343" s="586">
        <v>0</v>
      </c>
      <c r="AC343" s="586">
        <v>0</v>
      </c>
      <c r="AD343" s="586">
        <v>0</v>
      </c>
      <c r="AE343" s="586">
        <v>0</v>
      </c>
      <c r="AF343" s="586">
        <v>0</v>
      </c>
      <c r="AG343" s="586">
        <v>0</v>
      </c>
      <c r="AH343" s="586">
        <v>0</v>
      </c>
      <c r="AI343" s="586">
        <v>0</v>
      </c>
      <c r="AJ343" s="586">
        <v>0</v>
      </c>
      <c r="AK343" s="586">
        <v>0</v>
      </c>
      <c r="AL343" s="586">
        <v>0</v>
      </c>
      <c r="AM343" s="586">
        <v>0</v>
      </c>
      <c r="AN343" s="586">
        <v>0</v>
      </c>
      <c r="AO343" s="586">
        <v>0</v>
      </c>
      <c r="AP343" s="586">
        <v>0</v>
      </c>
      <c r="AQ343" s="586">
        <v>0</v>
      </c>
      <c r="AR343" s="586">
        <v>0</v>
      </c>
      <c r="AS343" s="586">
        <v>0</v>
      </c>
      <c r="AT343" s="586">
        <v>0</v>
      </c>
      <c r="AU343" s="586">
        <v>0</v>
      </c>
      <c r="AV343" s="586">
        <v>0</v>
      </c>
      <c r="AW343" s="586">
        <v>0</v>
      </c>
      <c r="AX343" s="586">
        <v>0</v>
      </c>
      <c r="AY343" s="586">
        <v>0</v>
      </c>
      <c r="AZ343" s="586">
        <v>0</v>
      </c>
      <c r="BA343" s="586">
        <v>0</v>
      </c>
      <c r="BB343" s="586">
        <v>0</v>
      </c>
      <c r="BC343" s="586">
        <v>0</v>
      </c>
      <c r="BD343" s="586">
        <v>0</v>
      </c>
      <c r="BE343" s="586">
        <v>0</v>
      </c>
      <c r="BF343" s="586">
        <v>0</v>
      </c>
      <c r="BG343" s="586">
        <v>0</v>
      </c>
      <c r="BH343" s="586">
        <v>0</v>
      </c>
      <c r="BI343" s="586">
        <v>0</v>
      </c>
      <c r="BJ343" s="586">
        <v>0</v>
      </c>
      <c r="BK343" s="586">
        <v>0</v>
      </c>
      <c r="BL343" s="586">
        <v>0</v>
      </c>
      <c r="BM343" s="586">
        <v>0</v>
      </c>
      <c r="BN343" s="586">
        <v>0</v>
      </c>
      <c r="BO343" s="586">
        <v>0</v>
      </c>
      <c r="BP343" s="586">
        <v>0</v>
      </c>
      <c r="BQ343" s="586">
        <v>0</v>
      </c>
      <c r="BR343" s="586">
        <v>0</v>
      </c>
      <c r="BS343" s="586">
        <v>0</v>
      </c>
      <c r="BT343" s="586">
        <v>0</v>
      </c>
      <c r="BU343" s="586">
        <v>0</v>
      </c>
      <c r="BV343" s="586">
        <v>0</v>
      </c>
      <c r="BW343" s="586">
        <v>0</v>
      </c>
      <c r="BX343" s="586">
        <v>0</v>
      </c>
      <c r="BY343" s="586">
        <v>0</v>
      </c>
      <c r="BZ343" s="586">
        <v>0</v>
      </c>
      <c r="CA343" s="586">
        <v>0</v>
      </c>
      <c r="CB343" s="586">
        <v>0</v>
      </c>
      <c r="CC343" s="586">
        <v>0</v>
      </c>
      <c r="CD343" s="586">
        <v>0</v>
      </c>
      <c r="CE343" s="586">
        <v>0</v>
      </c>
      <c r="CF343" s="586">
        <v>0</v>
      </c>
      <c r="CG343" s="586">
        <v>0</v>
      </c>
      <c r="CH343" s="586">
        <v>0</v>
      </c>
      <c r="CI343" s="586">
        <v>0</v>
      </c>
      <c r="CJ343" s="586">
        <v>0</v>
      </c>
      <c r="CK343" s="586">
        <v>0</v>
      </c>
      <c r="CL343" s="586">
        <v>0</v>
      </c>
      <c r="CM343" s="586">
        <v>0</v>
      </c>
      <c r="CN343" s="586">
        <v>0</v>
      </c>
      <c r="CO343" s="586">
        <v>0</v>
      </c>
      <c r="CP343" s="586">
        <v>0</v>
      </c>
      <c r="CQ343" s="586">
        <v>0</v>
      </c>
      <c r="CR343" s="586">
        <v>0</v>
      </c>
      <c r="CS343" s="586">
        <v>0</v>
      </c>
      <c r="CT343" s="586">
        <v>0</v>
      </c>
      <c r="CU343" s="586">
        <v>0</v>
      </c>
      <c r="CV343" s="586">
        <v>0</v>
      </c>
      <c r="CW343" s="586">
        <v>0</v>
      </c>
      <c r="CX343" s="586">
        <v>0</v>
      </c>
      <c r="CY343" s="586">
        <v>0</v>
      </c>
      <c r="CZ343" s="586">
        <v>0</v>
      </c>
      <c r="DA343" s="586">
        <v>0</v>
      </c>
      <c r="DB343" s="586">
        <v>0</v>
      </c>
      <c r="DC343" s="586">
        <v>38135</v>
      </c>
      <c r="DD343" s="586">
        <v>0</v>
      </c>
      <c r="DE343" s="586">
        <v>0</v>
      </c>
      <c r="DF343" s="586">
        <v>0</v>
      </c>
      <c r="DG343" s="586">
        <v>0</v>
      </c>
      <c r="DH343" s="586">
        <v>0</v>
      </c>
      <c r="DI343" s="586">
        <v>0</v>
      </c>
      <c r="DJ343" s="586">
        <v>0</v>
      </c>
      <c r="DK343" s="586">
        <v>0</v>
      </c>
      <c r="DL343" s="586">
        <v>0</v>
      </c>
      <c r="DM343" s="586">
        <v>0</v>
      </c>
      <c r="DN343" s="586">
        <v>0</v>
      </c>
      <c r="DO343" s="586">
        <v>0</v>
      </c>
      <c r="DP343" s="586">
        <v>0</v>
      </c>
      <c r="DQ343" s="586">
        <v>0</v>
      </c>
      <c r="DR343" s="587">
        <v>0</v>
      </c>
      <c r="DS343" s="587">
        <v>6435</v>
      </c>
      <c r="DT343" s="587">
        <v>0</v>
      </c>
      <c r="DU343" s="587">
        <v>31700</v>
      </c>
      <c r="DV343" s="587">
        <v>28724</v>
      </c>
      <c r="DW343" s="587">
        <v>20000</v>
      </c>
      <c r="DX343" s="587">
        <v>0</v>
      </c>
      <c r="DY343" s="587">
        <v>-1500</v>
      </c>
      <c r="DZ343" s="587"/>
      <c r="EA343" s="587"/>
      <c r="EB343" s="587"/>
      <c r="EC343" s="587"/>
      <c r="ED343" s="587"/>
      <c r="EE343" s="587"/>
      <c r="EF343" s="587"/>
      <c r="EG343" s="587"/>
      <c r="EH343" s="587"/>
      <c r="EI343" s="587"/>
    </row>
    <row r="344" spans="1:139">
      <c r="A344" s="583" t="s">
        <v>2310</v>
      </c>
      <c r="B344" s="586">
        <v>0</v>
      </c>
      <c r="C344" s="586">
        <v>0</v>
      </c>
      <c r="D344" s="586">
        <v>0</v>
      </c>
      <c r="E344" s="586">
        <v>0</v>
      </c>
      <c r="F344" s="586">
        <v>0</v>
      </c>
      <c r="G344" s="586">
        <v>0</v>
      </c>
      <c r="H344" s="586">
        <v>0</v>
      </c>
      <c r="I344" s="586">
        <v>0</v>
      </c>
      <c r="J344" s="586">
        <v>0</v>
      </c>
      <c r="K344" s="586">
        <v>0</v>
      </c>
      <c r="L344" s="586">
        <v>0</v>
      </c>
      <c r="M344" s="586">
        <v>0</v>
      </c>
      <c r="N344" s="586">
        <v>0</v>
      </c>
      <c r="O344" s="586">
        <v>0</v>
      </c>
      <c r="P344" s="586">
        <v>0</v>
      </c>
      <c r="Q344" s="586">
        <v>0</v>
      </c>
      <c r="R344" s="586">
        <v>0</v>
      </c>
      <c r="S344" s="586">
        <v>0</v>
      </c>
      <c r="T344" s="586">
        <v>0</v>
      </c>
      <c r="U344" s="586">
        <v>0</v>
      </c>
      <c r="V344" s="586">
        <v>0</v>
      </c>
      <c r="W344" s="586">
        <v>0</v>
      </c>
      <c r="X344" s="586">
        <v>0</v>
      </c>
      <c r="Y344" s="586">
        <v>0</v>
      </c>
      <c r="Z344" s="586">
        <v>0</v>
      </c>
      <c r="AA344" s="586">
        <v>0</v>
      </c>
      <c r="AB344" s="586">
        <v>0</v>
      </c>
      <c r="AC344" s="586">
        <v>0</v>
      </c>
      <c r="AD344" s="586">
        <v>0</v>
      </c>
      <c r="AE344" s="586">
        <v>0</v>
      </c>
      <c r="AF344" s="586">
        <v>0</v>
      </c>
      <c r="AG344" s="586">
        <v>0</v>
      </c>
      <c r="AH344" s="586">
        <v>0</v>
      </c>
      <c r="AI344" s="586">
        <v>0</v>
      </c>
      <c r="AJ344" s="586">
        <v>0</v>
      </c>
      <c r="AK344" s="586">
        <v>0</v>
      </c>
      <c r="AL344" s="586">
        <v>0</v>
      </c>
      <c r="AM344" s="586">
        <v>0</v>
      </c>
      <c r="AN344" s="586">
        <v>0</v>
      </c>
      <c r="AO344" s="586">
        <v>0</v>
      </c>
      <c r="AP344" s="586">
        <v>0</v>
      </c>
      <c r="AQ344" s="586">
        <v>0</v>
      </c>
      <c r="AR344" s="586">
        <v>0</v>
      </c>
      <c r="AS344" s="586">
        <v>0</v>
      </c>
      <c r="AT344" s="586">
        <v>0</v>
      </c>
      <c r="AU344" s="586">
        <v>0</v>
      </c>
      <c r="AV344" s="586">
        <v>0</v>
      </c>
      <c r="AW344" s="586">
        <v>0</v>
      </c>
      <c r="AX344" s="586">
        <v>0</v>
      </c>
      <c r="AY344" s="586">
        <v>0</v>
      </c>
      <c r="AZ344" s="586">
        <v>0</v>
      </c>
      <c r="BA344" s="586">
        <v>0</v>
      </c>
      <c r="BB344" s="586">
        <v>0</v>
      </c>
      <c r="BC344" s="586">
        <v>0</v>
      </c>
      <c r="BD344" s="586">
        <v>0</v>
      </c>
      <c r="BE344" s="586">
        <v>0</v>
      </c>
      <c r="BF344" s="586">
        <v>0</v>
      </c>
      <c r="BG344" s="586">
        <v>0</v>
      </c>
      <c r="BH344" s="586">
        <v>0</v>
      </c>
      <c r="BI344" s="586">
        <v>0</v>
      </c>
      <c r="BJ344" s="586">
        <v>0</v>
      </c>
      <c r="BK344" s="586">
        <v>0</v>
      </c>
      <c r="BL344" s="586">
        <v>0</v>
      </c>
      <c r="BM344" s="586">
        <v>0</v>
      </c>
      <c r="BN344" s="586">
        <v>0</v>
      </c>
      <c r="BO344" s="586">
        <v>0</v>
      </c>
      <c r="BP344" s="586">
        <v>0</v>
      </c>
      <c r="BQ344" s="586">
        <v>0</v>
      </c>
      <c r="BR344" s="586">
        <v>0</v>
      </c>
      <c r="BS344" s="586">
        <v>0</v>
      </c>
      <c r="BT344" s="586">
        <v>0</v>
      </c>
      <c r="BU344" s="586">
        <v>0</v>
      </c>
      <c r="BV344" s="586">
        <v>0</v>
      </c>
      <c r="BW344" s="586">
        <v>0</v>
      </c>
      <c r="BX344" s="586">
        <v>0</v>
      </c>
      <c r="BY344" s="586">
        <v>0</v>
      </c>
      <c r="BZ344" s="586">
        <v>0</v>
      </c>
      <c r="CA344" s="586">
        <v>0</v>
      </c>
      <c r="CB344" s="586">
        <v>0</v>
      </c>
      <c r="CC344" s="586">
        <v>0</v>
      </c>
      <c r="CD344" s="586">
        <v>0</v>
      </c>
      <c r="CE344" s="586">
        <v>0</v>
      </c>
      <c r="CF344" s="586">
        <v>0</v>
      </c>
      <c r="CG344" s="586">
        <v>0</v>
      </c>
      <c r="CH344" s="586">
        <v>0</v>
      </c>
      <c r="CI344" s="586">
        <v>0</v>
      </c>
      <c r="CJ344" s="586">
        <v>0</v>
      </c>
      <c r="CK344" s="586">
        <v>0</v>
      </c>
      <c r="CL344" s="586">
        <v>0</v>
      </c>
      <c r="CM344" s="586">
        <v>0</v>
      </c>
      <c r="CN344" s="586">
        <v>0</v>
      </c>
      <c r="CO344" s="586">
        <v>0</v>
      </c>
      <c r="CP344" s="586">
        <v>0</v>
      </c>
      <c r="CQ344" s="586">
        <v>0</v>
      </c>
      <c r="CR344" s="586">
        <v>0</v>
      </c>
      <c r="CS344" s="586">
        <v>0</v>
      </c>
      <c r="CT344" s="586">
        <v>0</v>
      </c>
      <c r="CU344" s="586">
        <v>0</v>
      </c>
      <c r="CV344" s="586">
        <v>0</v>
      </c>
      <c r="CW344" s="586">
        <v>0</v>
      </c>
      <c r="CX344" s="586">
        <v>0</v>
      </c>
      <c r="CY344" s="586">
        <v>0</v>
      </c>
      <c r="CZ344" s="586">
        <v>0</v>
      </c>
      <c r="DA344" s="586">
        <v>0</v>
      </c>
      <c r="DB344" s="586">
        <v>0</v>
      </c>
      <c r="DC344" s="586">
        <v>19757</v>
      </c>
      <c r="DD344" s="586">
        <v>0</v>
      </c>
      <c r="DE344" s="586">
        <v>3407</v>
      </c>
      <c r="DF344" s="586">
        <v>0</v>
      </c>
      <c r="DG344" s="586">
        <v>0</v>
      </c>
      <c r="DH344" s="586">
        <v>0</v>
      </c>
      <c r="DI344" s="586">
        <v>0</v>
      </c>
      <c r="DJ344" s="586">
        <v>0</v>
      </c>
      <c r="DK344" s="586">
        <v>0</v>
      </c>
      <c r="DL344" s="586">
        <v>0</v>
      </c>
      <c r="DM344" s="586">
        <v>0</v>
      </c>
      <c r="DN344" s="586">
        <v>0</v>
      </c>
      <c r="DO344" s="586">
        <v>0</v>
      </c>
      <c r="DP344" s="586">
        <v>0</v>
      </c>
      <c r="DQ344" s="586">
        <v>0</v>
      </c>
      <c r="DR344" s="587">
        <v>0</v>
      </c>
      <c r="DS344" s="587">
        <v>3407</v>
      </c>
      <c r="DT344" s="587">
        <v>0</v>
      </c>
      <c r="DU344" s="587">
        <v>16350</v>
      </c>
      <c r="DV344" s="587">
        <v>16350</v>
      </c>
      <c r="DW344" s="587">
        <v>-862</v>
      </c>
      <c r="DX344" s="587">
        <v>0</v>
      </c>
      <c r="DY344" s="587">
        <v>0</v>
      </c>
      <c r="DZ344" s="587"/>
      <c r="EA344" s="587"/>
      <c r="EB344" s="587"/>
      <c r="EC344" s="587"/>
      <c r="ED344" s="587"/>
      <c r="EE344" s="587"/>
      <c r="EF344" s="587"/>
      <c r="EG344" s="587"/>
      <c r="EH344" s="587"/>
      <c r="EI344" s="587"/>
    </row>
    <row r="345" spans="1:139">
      <c r="A345" s="583" t="s">
        <v>2984</v>
      </c>
      <c r="B345" s="586">
        <v>0</v>
      </c>
      <c r="C345" s="586">
        <v>0</v>
      </c>
      <c r="D345" s="586">
        <v>0</v>
      </c>
      <c r="E345" s="586">
        <v>0</v>
      </c>
      <c r="F345" s="586">
        <v>0</v>
      </c>
      <c r="G345" s="586">
        <v>0</v>
      </c>
      <c r="H345" s="586">
        <v>0</v>
      </c>
      <c r="I345" s="586">
        <v>0</v>
      </c>
      <c r="J345" s="586">
        <v>0</v>
      </c>
      <c r="K345" s="586">
        <v>0</v>
      </c>
      <c r="L345" s="586">
        <v>0</v>
      </c>
      <c r="M345" s="586">
        <v>0</v>
      </c>
      <c r="N345" s="586">
        <v>0</v>
      </c>
      <c r="O345" s="586">
        <v>0</v>
      </c>
      <c r="P345" s="586">
        <v>0</v>
      </c>
      <c r="Q345" s="586">
        <v>0</v>
      </c>
      <c r="R345" s="586">
        <v>0</v>
      </c>
      <c r="S345" s="586">
        <v>0</v>
      </c>
      <c r="T345" s="586">
        <v>0</v>
      </c>
      <c r="U345" s="586">
        <v>0</v>
      </c>
      <c r="V345" s="586">
        <v>0</v>
      </c>
      <c r="W345" s="586">
        <v>0</v>
      </c>
      <c r="X345" s="586">
        <v>0</v>
      </c>
      <c r="Y345" s="586">
        <v>0</v>
      </c>
      <c r="Z345" s="586">
        <v>0</v>
      </c>
      <c r="AA345" s="586">
        <v>0</v>
      </c>
      <c r="AB345" s="586">
        <v>0</v>
      </c>
      <c r="AC345" s="586">
        <v>0</v>
      </c>
      <c r="AD345" s="586">
        <v>0</v>
      </c>
      <c r="AE345" s="586">
        <v>0</v>
      </c>
      <c r="AF345" s="586">
        <v>0</v>
      </c>
      <c r="AG345" s="586">
        <v>0</v>
      </c>
      <c r="AH345" s="586">
        <v>0</v>
      </c>
      <c r="AI345" s="586">
        <v>0</v>
      </c>
      <c r="AJ345" s="586">
        <v>0</v>
      </c>
      <c r="AK345" s="586">
        <v>0</v>
      </c>
      <c r="AL345" s="586">
        <v>0</v>
      </c>
      <c r="AM345" s="586">
        <v>0</v>
      </c>
      <c r="AN345" s="586">
        <v>0</v>
      </c>
      <c r="AO345" s="586">
        <v>0</v>
      </c>
      <c r="AP345" s="586">
        <v>0</v>
      </c>
      <c r="AQ345" s="586">
        <v>0</v>
      </c>
      <c r="AR345" s="586">
        <v>0</v>
      </c>
      <c r="AS345" s="586">
        <v>0</v>
      </c>
      <c r="AT345" s="586">
        <v>0</v>
      </c>
      <c r="AU345" s="586">
        <v>0</v>
      </c>
      <c r="AV345" s="586">
        <v>0</v>
      </c>
      <c r="AW345" s="586">
        <v>0</v>
      </c>
      <c r="AX345" s="586">
        <v>0</v>
      </c>
      <c r="AY345" s="586">
        <v>0</v>
      </c>
      <c r="AZ345" s="586">
        <v>0</v>
      </c>
      <c r="BA345" s="586">
        <v>0</v>
      </c>
      <c r="BB345" s="586">
        <v>0</v>
      </c>
      <c r="BC345" s="586">
        <v>0</v>
      </c>
      <c r="BD345" s="586">
        <v>0</v>
      </c>
      <c r="BE345" s="586">
        <v>0</v>
      </c>
      <c r="BF345" s="586">
        <v>0</v>
      </c>
      <c r="BG345" s="586">
        <v>0</v>
      </c>
      <c r="BH345" s="586">
        <v>0</v>
      </c>
      <c r="BI345" s="586">
        <v>0</v>
      </c>
      <c r="BJ345" s="586">
        <v>0</v>
      </c>
      <c r="BK345" s="586">
        <v>0</v>
      </c>
      <c r="BL345" s="586">
        <v>0</v>
      </c>
      <c r="BM345" s="586">
        <v>0</v>
      </c>
      <c r="BN345" s="586">
        <v>0</v>
      </c>
      <c r="BO345" s="586">
        <v>0</v>
      </c>
      <c r="BP345" s="586">
        <v>0</v>
      </c>
      <c r="BQ345" s="586">
        <v>0</v>
      </c>
      <c r="BR345" s="586">
        <v>0</v>
      </c>
      <c r="BS345" s="586">
        <v>0</v>
      </c>
      <c r="BT345" s="586">
        <v>0</v>
      </c>
      <c r="BU345" s="586">
        <v>0</v>
      </c>
      <c r="BV345" s="586">
        <v>0</v>
      </c>
      <c r="BW345" s="586">
        <v>0</v>
      </c>
      <c r="BX345" s="586">
        <v>0</v>
      </c>
      <c r="BY345" s="586">
        <v>0</v>
      </c>
      <c r="BZ345" s="586">
        <v>0</v>
      </c>
      <c r="CA345" s="586">
        <v>0</v>
      </c>
      <c r="CB345" s="586">
        <v>0</v>
      </c>
      <c r="CC345" s="586">
        <v>0</v>
      </c>
      <c r="CD345" s="586">
        <v>0</v>
      </c>
      <c r="CE345" s="586">
        <v>0</v>
      </c>
      <c r="CF345" s="586">
        <v>0</v>
      </c>
      <c r="CG345" s="586">
        <v>0</v>
      </c>
      <c r="CH345" s="586">
        <v>0</v>
      </c>
      <c r="CI345" s="586">
        <v>0</v>
      </c>
      <c r="CJ345" s="586">
        <v>0</v>
      </c>
      <c r="CK345" s="586">
        <v>0</v>
      </c>
      <c r="CL345" s="586">
        <v>0</v>
      </c>
      <c r="CM345" s="586">
        <v>0</v>
      </c>
      <c r="CN345" s="586">
        <v>0</v>
      </c>
      <c r="CO345" s="586">
        <v>0</v>
      </c>
      <c r="CP345" s="586">
        <v>0</v>
      </c>
      <c r="CQ345" s="586">
        <v>0</v>
      </c>
      <c r="CR345" s="586">
        <v>0</v>
      </c>
      <c r="CS345" s="586">
        <v>0</v>
      </c>
      <c r="CT345" s="586">
        <v>0</v>
      </c>
      <c r="CU345" s="586">
        <v>0</v>
      </c>
      <c r="CV345" s="586">
        <v>0</v>
      </c>
      <c r="CW345" s="586">
        <v>0</v>
      </c>
      <c r="CX345" s="586">
        <v>0</v>
      </c>
      <c r="CY345" s="586">
        <v>0</v>
      </c>
      <c r="CZ345" s="586">
        <v>0</v>
      </c>
      <c r="DA345" s="586">
        <v>0</v>
      </c>
      <c r="DB345" s="586">
        <v>0</v>
      </c>
      <c r="DC345" s="586">
        <v>52576</v>
      </c>
      <c r="DD345" s="586">
        <v>0</v>
      </c>
      <c r="DE345" s="586">
        <v>943</v>
      </c>
      <c r="DF345" s="586">
        <v>0</v>
      </c>
      <c r="DG345" s="586">
        <v>0</v>
      </c>
      <c r="DH345" s="586">
        <v>0</v>
      </c>
      <c r="DI345" s="586">
        <v>0</v>
      </c>
      <c r="DJ345" s="586">
        <v>0</v>
      </c>
      <c r="DK345" s="586">
        <v>0</v>
      </c>
      <c r="DL345" s="586">
        <v>0</v>
      </c>
      <c r="DM345" s="586">
        <v>0</v>
      </c>
      <c r="DN345" s="586">
        <v>0</v>
      </c>
      <c r="DO345" s="586">
        <v>0</v>
      </c>
      <c r="DP345" s="586">
        <v>0</v>
      </c>
      <c r="DQ345" s="586">
        <v>0</v>
      </c>
      <c r="DR345" s="587">
        <v>0</v>
      </c>
      <c r="DS345" s="587">
        <v>943</v>
      </c>
      <c r="DT345" s="587">
        <v>31913</v>
      </c>
      <c r="DU345" s="587">
        <v>19720</v>
      </c>
      <c r="DV345" s="587">
        <v>18424</v>
      </c>
      <c r="DW345" s="587">
        <v>17920</v>
      </c>
      <c r="DX345" s="587">
        <v>-1000</v>
      </c>
      <c r="DY345" s="587">
        <v>10000</v>
      </c>
      <c r="DZ345" s="587"/>
      <c r="EA345" s="587"/>
      <c r="EB345" s="587"/>
      <c r="EC345" s="587"/>
      <c r="ED345" s="587"/>
      <c r="EE345" s="587"/>
      <c r="EF345" s="587"/>
      <c r="EG345" s="587"/>
      <c r="EH345" s="587"/>
      <c r="EI345" s="587"/>
    </row>
    <row r="346" spans="1:139">
      <c r="A346" s="583" t="s">
        <v>2385</v>
      </c>
      <c r="B346" s="586">
        <v>0</v>
      </c>
      <c r="C346" s="586">
        <v>0</v>
      </c>
      <c r="D346" s="586">
        <v>0</v>
      </c>
      <c r="E346" s="586">
        <v>0</v>
      </c>
      <c r="F346" s="586">
        <v>0</v>
      </c>
      <c r="G346" s="586">
        <v>0</v>
      </c>
      <c r="H346" s="586">
        <v>0</v>
      </c>
      <c r="I346" s="586">
        <v>0</v>
      </c>
      <c r="J346" s="586">
        <v>0</v>
      </c>
      <c r="K346" s="586">
        <v>0</v>
      </c>
      <c r="L346" s="586">
        <v>0</v>
      </c>
      <c r="M346" s="586">
        <v>0</v>
      </c>
      <c r="N346" s="586">
        <v>0</v>
      </c>
      <c r="O346" s="586">
        <v>0</v>
      </c>
      <c r="P346" s="586">
        <v>0</v>
      </c>
      <c r="Q346" s="586">
        <v>0</v>
      </c>
      <c r="R346" s="586">
        <v>0</v>
      </c>
      <c r="S346" s="586">
        <v>0</v>
      </c>
      <c r="T346" s="586">
        <v>0</v>
      </c>
      <c r="U346" s="586">
        <v>0</v>
      </c>
      <c r="V346" s="586">
        <v>0</v>
      </c>
      <c r="W346" s="586">
        <v>0</v>
      </c>
      <c r="X346" s="586">
        <v>0</v>
      </c>
      <c r="Y346" s="586">
        <v>0</v>
      </c>
      <c r="Z346" s="586">
        <v>0</v>
      </c>
      <c r="AA346" s="586">
        <v>0</v>
      </c>
      <c r="AB346" s="586">
        <v>0</v>
      </c>
      <c r="AC346" s="586">
        <v>0</v>
      </c>
      <c r="AD346" s="586">
        <v>0</v>
      </c>
      <c r="AE346" s="586">
        <v>0</v>
      </c>
      <c r="AF346" s="586">
        <v>0</v>
      </c>
      <c r="AG346" s="586">
        <v>0</v>
      </c>
      <c r="AH346" s="586">
        <v>0</v>
      </c>
      <c r="AI346" s="586">
        <v>0</v>
      </c>
      <c r="AJ346" s="586">
        <v>0</v>
      </c>
      <c r="AK346" s="586">
        <v>0</v>
      </c>
      <c r="AL346" s="586">
        <v>0</v>
      </c>
      <c r="AM346" s="586">
        <v>0</v>
      </c>
      <c r="AN346" s="586">
        <v>0</v>
      </c>
      <c r="AO346" s="586">
        <v>0</v>
      </c>
      <c r="AP346" s="586">
        <v>0</v>
      </c>
      <c r="AQ346" s="586">
        <v>0</v>
      </c>
      <c r="AR346" s="586">
        <v>0</v>
      </c>
      <c r="AS346" s="586">
        <v>0</v>
      </c>
      <c r="AT346" s="586">
        <v>0</v>
      </c>
      <c r="AU346" s="586">
        <v>0</v>
      </c>
      <c r="AV346" s="586">
        <v>0</v>
      </c>
      <c r="AW346" s="586">
        <v>0</v>
      </c>
      <c r="AX346" s="586">
        <v>0</v>
      </c>
      <c r="AY346" s="586">
        <v>0</v>
      </c>
      <c r="AZ346" s="586">
        <v>0</v>
      </c>
      <c r="BA346" s="586">
        <v>0</v>
      </c>
      <c r="BB346" s="586">
        <v>0</v>
      </c>
      <c r="BC346" s="586">
        <v>0</v>
      </c>
      <c r="BD346" s="586">
        <v>0</v>
      </c>
      <c r="BE346" s="586">
        <v>0</v>
      </c>
      <c r="BF346" s="586">
        <v>0</v>
      </c>
      <c r="BG346" s="586">
        <v>0</v>
      </c>
      <c r="BH346" s="586">
        <v>0</v>
      </c>
      <c r="BI346" s="586">
        <v>0</v>
      </c>
      <c r="BJ346" s="586">
        <v>0</v>
      </c>
      <c r="BK346" s="586">
        <v>0</v>
      </c>
      <c r="BL346" s="586">
        <v>0</v>
      </c>
      <c r="BM346" s="586">
        <v>0</v>
      </c>
      <c r="BN346" s="586">
        <v>0</v>
      </c>
      <c r="BO346" s="586">
        <v>0</v>
      </c>
      <c r="BP346" s="586">
        <v>0</v>
      </c>
      <c r="BQ346" s="586">
        <v>0</v>
      </c>
      <c r="BR346" s="586">
        <v>0</v>
      </c>
      <c r="BS346" s="586">
        <v>0</v>
      </c>
      <c r="BT346" s="586">
        <v>0</v>
      </c>
      <c r="BU346" s="586">
        <v>0</v>
      </c>
      <c r="BV346" s="586">
        <v>0</v>
      </c>
      <c r="BW346" s="586">
        <v>0</v>
      </c>
      <c r="BX346" s="586">
        <v>0</v>
      </c>
      <c r="BY346" s="586">
        <v>0</v>
      </c>
      <c r="BZ346" s="586">
        <v>0</v>
      </c>
      <c r="CA346" s="586">
        <v>0</v>
      </c>
      <c r="CB346" s="586">
        <v>0</v>
      </c>
      <c r="CC346" s="586">
        <v>0</v>
      </c>
      <c r="CD346" s="586">
        <v>0</v>
      </c>
      <c r="CE346" s="586">
        <v>0</v>
      </c>
      <c r="CF346" s="586">
        <v>0</v>
      </c>
      <c r="CG346" s="586">
        <v>0</v>
      </c>
      <c r="CH346" s="586">
        <v>0</v>
      </c>
      <c r="CI346" s="586">
        <v>0</v>
      </c>
      <c r="CJ346" s="586">
        <v>0</v>
      </c>
      <c r="CK346" s="586">
        <v>0</v>
      </c>
      <c r="CL346" s="586">
        <v>0</v>
      </c>
      <c r="CM346" s="586">
        <v>0</v>
      </c>
      <c r="CN346" s="586">
        <v>0</v>
      </c>
      <c r="CO346" s="586">
        <v>0</v>
      </c>
      <c r="CP346" s="586">
        <v>0</v>
      </c>
      <c r="CQ346" s="586">
        <v>0</v>
      </c>
      <c r="CR346" s="586">
        <v>0</v>
      </c>
      <c r="CS346" s="586">
        <v>0</v>
      </c>
      <c r="CT346" s="586">
        <v>0</v>
      </c>
      <c r="CU346" s="586">
        <v>0</v>
      </c>
      <c r="CV346" s="586">
        <v>0</v>
      </c>
      <c r="CW346" s="586">
        <v>0</v>
      </c>
      <c r="CX346" s="586">
        <v>0</v>
      </c>
      <c r="CY346" s="586">
        <v>0</v>
      </c>
      <c r="CZ346" s="586">
        <v>0</v>
      </c>
      <c r="DA346" s="586">
        <v>0</v>
      </c>
      <c r="DB346" s="586">
        <v>0</v>
      </c>
      <c r="DC346" s="586">
        <v>15800</v>
      </c>
      <c r="DD346" s="586">
        <v>0</v>
      </c>
      <c r="DE346" s="586">
        <v>1500</v>
      </c>
      <c r="DF346" s="586">
        <v>0</v>
      </c>
      <c r="DG346" s="586">
        <v>0</v>
      </c>
      <c r="DH346" s="586">
        <v>0</v>
      </c>
      <c r="DI346" s="586">
        <v>0</v>
      </c>
      <c r="DJ346" s="586">
        <v>0</v>
      </c>
      <c r="DK346" s="586">
        <v>0</v>
      </c>
      <c r="DL346" s="586">
        <v>0</v>
      </c>
      <c r="DM346" s="586">
        <v>0</v>
      </c>
      <c r="DN346" s="586">
        <v>0</v>
      </c>
      <c r="DO346" s="586">
        <v>0</v>
      </c>
      <c r="DP346" s="586">
        <v>0</v>
      </c>
      <c r="DQ346" s="586">
        <v>0</v>
      </c>
      <c r="DR346" s="587">
        <v>0</v>
      </c>
      <c r="DS346" s="587">
        <v>1500</v>
      </c>
      <c r="DT346" s="587">
        <v>14300</v>
      </c>
      <c r="DU346" s="587">
        <v>0</v>
      </c>
      <c r="DV346" s="587">
        <v>-3000</v>
      </c>
      <c r="DW346" s="587">
        <v>0</v>
      </c>
      <c r="DX346" s="587">
        <v>-1500</v>
      </c>
      <c r="DY346" s="587">
        <v>-7100</v>
      </c>
      <c r="DZ346" s="587"/>
      <c r="EA346" s="587"/>
      <c r="EB346" s="587"/>
      <c r="EC346" s="587"/>
      <c r="ED346" s="587"/>
      <c r="EE346" s="587"/>
      <c r="EF346" s="587"/>
      <c r="EG346" s="587"/>
      <c r="EH346" s="587"/>
      <c r="EI346" s="587"/>
    </row>
    <row r="347" spans="1:139">
      <c r="A347" s="583" t="s">
        <v>2942</v>
      </c>
      <c r="B347" s="586">
        <v>0</v>
      </c>
      <c r="C347" s="586">
        <v>0</v>
      </c>
      <c r="D347" s="586">
        <v>0</v>
      </c>
      <c r="E347" s="586">
        <v>0</v>
      </c>
      <c r="F347" s="586">
        <v>0</v>
      </c>
      <c r="G347" s="586">
        <v>0</v>
      </c>
      <c r="H347" s="586">
        <v>0</v>
      </c>
      <c r="I347" s="586">
        <v>0</v>
      </c>
      <c r="J347" s="586">
        <v>0</v>
      </c>
      <c r="K347" s="586">
        <v>0</v>
      </c>
      <c r="L347" s="586">
        <v>0</v>
      </c>
      <c r="M347" s="586">
        <v>0</v>
      </c>
      <c r="N347" s="586">
        <v>0</v>
      </c>
      <c r="O347" s="586">
        <v>0</v>
      </c>
      <c r="P347" s="586">
        <v>0</v>
      </c>
      <c r="Q347" s="586">
        <v>0</v>
      </c>
      <c r="R347" s="586">
        <v>0</v>
      </c>
      <c r="S347" s="586">
        <v>0</v>
      </c>
      <c r="T347" s="586">
        <v>0</v>
      </c>
      <c r="U347" s="586">
        <v>0</v>
      </c>
      <c r="V347" s="586">
        <v>0</v>
      </c>
      <c r="W347" s="586">
        <v>0</v>
      </c>
      <c r="X347" s="586">
        <v>0</v>
      </c>
      <c r="Y347" s="586">
        <v>0</v>
      </c>
      <c r="Z347" s="586">
        <v>0</v>
      </c>
      <c r="AA347" s="586">
        <v>0</v>
      </c>
      <c r="AB347" s="586">
        <v>0</v>
      </c>
      <c r="AC347" s="586">
        <v>0</v>
      </c>
      <c r="AD347" s="586">
        <v>0</v>
      </c>
      <c r="AE347" s="586">
        <v>0</v>
      </c>
      <c r="AF347" s="586">
        <v>0</v>
      </c>
      <c r="AG347" s="586">
        <v>0</v>
      </c>
      <c r="AH347" s="586">
        <v>0</v>
      </c>
      <c r="AI347" s="586">
        <v>0</v>
      </c>
      <c r="AJ347" s="586">
        <v>0</v>
      </c>
      <c r="AK347" s="586">
        <v>0</v>
      </c>
      <c r="AL347" s="586">
        <v>0</v>
      </c>
      <c r="AM347" s="586">
        <v>0</v>
      </c>
      <c r="AN347" s="586">
        <v>0</v>
      </c>
      <c r="AO347" s="586">
        <v>0</v>
      </c>
      <c r="AP347" s="586">
        <v>0</v>
      </c>
      <c r="AQ347" s="586">
        <v>0</v>
      </c>
      <c r="AR347" s="586">
        <v>0</v>
      </c>
      <c r="AS347" s="586">
        <v>0</v>
      </c>
      <c r="AT347" s="586">
        <v>0</v>
      </c>
      <c r="AU347" s="586">
        <v>0</v>
      </c>
      <c r="AV347" s="586">
        <v>0</v>
      </c>
      <c r="AW347" s="586">
        <v>0</v>
      </c>
      <c r="AX347" s="586">
        <v>0</v>
      </c>
      <c r="AY347" s="586">
        <v>0</v>
      </c>
      <c r="AZ347" s="586">
        <v>0</v>
      </c>
      <c r="BA347" s="586">
        <v>0</v>
      </c>
      <c r="BB347" s="586">
        <v>0</v>
      </c>
      <c r="BC347" s="586">
        <v>0</v>
      </c>
      <c r="BD347" s="586">
        <v>0</v>
      </c>
      <c r="BE347" s="586">
        <v>0</v>
      </c>
      <c r="BF347" s="586">
        <v>0</v>
      </c>
      <c r="BG347" s="586">
        <v>0</v>
      </c>
      <c r="BH347" s="586">
        <v>0</v>
      </c>
      <c r="BI347" s="586">
        <v>0</v>
      </c>
      <c r="BJ347" s="586">
        <v>0</v>
      </c>
      <c r="BK347" s="586">
        <v>0</v>
      </c>
      <c r="BL347" s="586">
        <v>0</v>
      </c>
      <c r="BM347" s="586">
        <v>0</v>
      </c>
      <c r="BN347" s="586">
        <v>0</v>
      </c>
      <c r="BO347" s="586">
        <v>0</v>
      </c>
      <c r="BP347" s="586">
        <v>0</v>
      </c>
      <c r="BQ347" s="586">
        <v>0</v>
      </c>
      <c r="BR347" s="586">
        <v>0</v>
      </c>
      <c r="BS347" s="586">
        <v>0</v>
      </c>
      <c r="BT347" s="586">
        <v>0</v>
      </c>
      <c r="BU347" s="586">
        <v>0</v>
      </c>
      <c r="BV347" s="586">
        <v>0</v>
      </c>
      <c r="BW347" s="586">
        <v>0</v>
      </c>
      <c r="BX347" s="586">
        <v>0</v>
      </c>
      <c r="BY347" s="586">
        <v>0</v>
      </c>
      <c r="BZ347" s="586">
        <v>0</v>
      </c>
      <c r="CA347" s="586">
        <v>0</v>
      </c>
      <c r="CB347" s="586">
        <v>0</v>
      </c>
      <c r="CC347" s="586">
        <v>0</v>
      </c>
      <c r="CD347" s="586">
        <v>0</v>
      </c>
      <c r="CE347" s="586">
        <v>0</v>
      </c>
      <c r="CF347" s="586">
        <v>0</v>
      </c>
      <c r="CG347" s="586">
        <v>0</v>
      </c>
      <c r="CH347" s="586">
        <v>0</v>
      </c>
      <c r="CI347" s="586">
        <v>0</v>
      </c>
      <c r="CJ347" s="586">
        <v>0</v>
      </c>
      <c r="CK347" s="586">
        <v>0</v>
      </c>
      <c r="CL347" s="586">
        <v>0</v>
      </c>
      <c r="CM347" s="586">
        <v>0</v>
      </c>
      <c r="CN347" s="586">
        <v>0</v>
      </c>
      <c r="CO347" s="586">
        <v>0</v>
      </c>
      <c r="CP347" s="586">
        <v>0</v>
      </c>
      <c r="CQ347" s="586">
        <v>0</v>
      </c>
      <c r="CR347" s="586">
        <v>0</v>
      </c>
      <c r="CS347" s="586">
        <v>0</v>
      </c>
      <c r="CT347" s="586">
        <v>0</v>
      </c>
      <c r="CU347" s="586">
        <v>0</v>
      </c>
      <c r="CV347" s="586">
        <v>0</v>
      </c>
      <c r="CW347" s="586">
        <v>0</v>
      </c>
      <c r="CX347" s="586">
        <v>0</v>
      </c>
      <c r="CY347" s="586">
        <v>0</v>
      </c>
      <c r="CZ347" s="586">
        <v>0</v>
      </c>
      <c r="DA347" s="586">
        <v>0</v>
      </c>
      <c r="DB347" s="586">
        <v>0</v>
      </c>
      <c r="DC347" s="586">
        <v>48358</v>
      </c>
      <c r="DD347" s="586">
        <v>0</v>
      </c>
      <c r="DE347" s="586">
        <v>9652</v>
      </c>
      <c r="DF347" s="586">
        <v>0</v>
      </c>
      <c r="DG347" s="586">
        <v>0</v>
      </c>
      <c r="DH347" s="586">
        <v>0</v>
      </c>
      <c r="DI347" s="586">
        <v>0</v>
      </c>
      <c r="DJ347" s="586">
        <v>0</v>
      </c>
      <c r="DK347" s="586">
        <v>0</v>
      </c>
      <c r="DL347" s="586">
        <v>0</v>
      </c>
      <c r="DM347" s="586">
        <v>0</v>
      </c>
      <c r="DN347" s="586">
        <v>0</v>
      </c>
      <c r="DO347" s="586">
        <v>0</v>
      </c>
      <c r="DP347" s="586">
        <v>0</v>
      </c>
      <c r="DQ347" s="586">
        <v>0</v>
      </c>
      <c r="DR347" s="587">
        <v>0</v>
      </c>
      <c r="DS347" s="587">
        <v>9652</v>
      </c>
      <c r="DT347" s="587">
        <v>13168</v>
      </c>
      <c r="DU347" s="587">
        <v>25538</v>
      </c>
      <c r="DV347" s="587">
        <v>22083</v>
      </c>
      <c r="DW347" s="587">
        <v>25017</v>
      </c>
      <c r="DX347" s="587">
        <v>-928</v>
      </c>
      <c r="DY347" s="587">
        <v>744</v>
      </c>
      <c r="DZ347" s="587"/>
      <c r="EA347" s="587"/>
      <c r="EB347" s="587"/>
      <c r="EC347" s="587"/>
      <c r="ED347" s="587"/>
      <c r="EE347" s="587"/>
      <c r="EF347" s="587"/>
      <c r="EG347" s="587"/>
      <c r="EH347" s="587"/>
      <c r="EI347" s="587"/>
    </row>
    <row r="348" spans="1:139">
      <c r="A348" s="583" t="s">
        <v>2481</v>
      </c>
      <c r="B348" s="586">
        <v>0</v>
      </c>
      <c r="C348" s="586">
        <v>0</v>
      </c>
      <c r="D348" s="586">
        <v>0</v>
      </c>
      <c r="E348" s="586">
        <v>0</v>
      </c>
      <c r="F348" s="586">
        <v>0</v>
      </c>
      <c r="G348" s="586">
        <v>0</v>
      </c>
      <c r="H348" s="586">
        <v>0</v>
      </c>
      <c r="I348" s="586">
        <v>0</v>
      </c>
      <c r="J348" s="586">
        <v>0</v>
      </c>
      <c r="K348" s="586">
        <v>0</v>
      </c>
      <c r="L348" s="586">
        <v>0</v>
      </c>
      <c r="M348" s="586">
        <v>0</v>
      </c>
      <c r="N348" s="586">
        <v>0</v>
      </c>
      <c r="O348" s="586">
        <v>0</v>
      </c>
      <c r="P348" s="586">
        <v>0</v>
      </c>
      <c r="Q348" s="586">
        <v>0</v>
      </c>
      <c r="R348" s="586">
        <v>0</v>
      </c>
      <c r="S348" s="586">
        <v>0</v>
      </c>
      <c r="T348" s="586">
        <v>0</v>
      </c>
      <c r="U348" s="586">
        <v>0</v>
      </c>
      <c r="V348" s="586">
        <v>0</v>
      </c>
      <c r="W348" s="586">
        <v>0</v>
      </c>
      <c r="X348" s="586">
        <v>0</v>
      </c>
      <c r="Y348" s="586">
        <v>0</v>
      </c>
      <c r="Z348" s="586">
        <v>0</v>
      </c>
      <c r="AA348" s="586">
        <v>0</v>
      </c>
      <c r="AB348" s="586">
        <v>0</v>
      </c>
      <c r="AC348" s="586">
        <v>0</v>
      </c>
      <c r="AD348" s="586">
        <v>0</v>
      </c>
      <c r="AE348" s="586">
        <v>0</v>
      </c>
      <c r="AF348" s="586">
        <v>0</v>
      </c>
      <c r="AG348" s="586">
        <v>0</v>
      </c>
      <c r="AH348" s="586">
        <v>0</v>
      </c>
      <c r="AI348" s="586">
        <v>0</v>
      </c>
      <c r="AJ348" s="586">
        <v>0</v>
      </c>
      <c r="AK348" s="586">
        <v>0</v>
      </c>
      <c r="AL348" s="586">
        <v>0</v>
      </c>
      <c r="AM348" s="586">
        <v>0</v>
      </c>
      <c r="AN348" s="586">
        <v>0</v>
      </c>
      <c r="AO348" s="586">
        <v>0</v>
      </c>
      <c r="AP348" s="586">
        <v>0</v>
      </c>
      <c r="AQ348" s="586">
        <v>0</v>
      </c>
      <c r="AR348" s="586">
        <v>0</v>
      </c>
      <c r="AS348" s="586">
        <v>0</v>
      </c>
      <c r="AT348" s="586">
        <v>0</v>
      </c>
      <c r="AU348" s="586">
        <v>0</v>
      </c>
      <c r="AV348" s="586">
        <v>0</v>
      </c>
      <c r="AW348" s="586">
        <v>0</v>
      </c>
      <c r="AX348" s="586">
        <v>0</v>
      </c>
      <c r="AY348" s="586">
        <v>0</v>
      </c>
      <c r="AZ348" s="586">
        <v>0</v>
      </c>
      <c r="BA348" s="586">
        <v>0</v>
      </c>
      <c r="BB348" s="586">
        <v>0</v>
      </c>
      <c r="BC348" s="586">
        <v>0</v>
      </c>
      <c r="BD348" s="586">
        <v>0</v>
      </c>
      <c r="BE348" s="586">
        <v>0</v>
      </c>
      <c r="BF348" s="586">
        <v>0</v>
      </c>
      <c r="BG348" s="586">
        <v>0</v>
      </c>
      <c r="BH348" s="586">
        <v>0</v>
      </c>
      <c r="BI348" s="586">
        <v>0</v>
      </c>
      <c r="BJ348" s="586">
        <v>0</v>
      </c>
      <c r="BK348" s="586">
        <v>0</v>
      </c>
      <c r="BL348" s="586">
        <v>0</v>
      </c>
      <c r="BM348" s="586">
        <v>0</v>
      </c>
      <c r="BN348" s="586">
        <v>0</v>
      </c>
      <c r="BO348" s="586">
        <v>0</v>
      </c>
      <c r="BP348" s="586">
        <v>0</v>
      </c>
      <c r="BQ348" s="586">
        <v>0</v>
      </c>
      <c r="BR348" s="586">
        <v>0</v>
      </c>
      <c r="BS348" s="586">
        <v>0</v>
      </c>
      <c r="BT348" s="586">
        <v>0</v>
      </c>
      <c r="BU348" s="586">
        <v>0</v>
      </c>
      <c r="BV348" s="586">
        <v>0</v>
      </c>
      <c r="BW348" s="586">
        <v>0</v>
      </c>
      <c r="BX348" s="586">
        <v>0</v>
      </c>
      <c r="BY348" s="586">
        <v>0</v>
      </c>
      <c r="BZ348" s="586">
        <v>0</v>
      </c>
      <c r="CA348" s="586">
        <v>0</v>
      </c>
      <c r="CB348" s="586">
        <v>0</v>
      </c>
      <c r="CC348" s="586">
        <v>0</v>
      </c>
      <c r="CD348" s="586">
        <v>0</v>
      </c>
      <c r="CE348" s="586">
        <v>0</v>
      </c>
      <c r="CF348" s="586">
        <v>0</v>
      </c>
      <c r="CG348" s="586">
        <v>0</v>
      </c>
      <c r="CH348" s="586">
        <v>0</v>
      </c>
      <c r="CI348" s="586">
        <v>0</v>
      </c>
      <c r="CJ348" s="586">
        <v>0</v>
      </c>
      <c r="CK348" s="586">
        <v>0</v>
      </c>
      <c r="CL348" s="586">
        <v>0</v>
      </c>
      <c r="CM348" s="586">
        <v>0</v>
      </c>
      <c r="CN348" s="586">
        <v>0</v>
      </c>
      <c r="CO348" s="586">
        <v>0</v>
      </c>
      <c r="CP348" s="586">
        <v>0</v>
      </c>
      <c r="CQ348" s="586">
        <v>0</v>
      </c>
      <c r="CR348" s="586">
        <v>0</v>
      </c>
      <c r="CS348" s="586">
        <v>0</v>
      </c>
      <c r="CT348" s="586">
        <v>0</v>
      </c>
      <c r="CU348" s="586">
        <v>0</v>
      </c>
      <c r="CV348" s="586">
        <v>0</v>
      </c>
      <c r="CW348" s="586">
        <v>0</v>
      </c>
      <c r="CX348" s="586">
        <v>0</v>
      </c>
      <c r="CY348" s="586">
        <v>0</v>
      </c>
      <c r="CZ348" s="586">
        <v>0</v>
      </c>
      <c r="DA348" s="586">
        <v>0</v>
      </c>
      <c r="DB348" s="586">
        <v>0</v>
      </c>
      <c r="DC348" s="586">
        <v>26394</v>
      </c>
      <c r="DD348" s="586">
        <v>0</v>
      </c>
      <c r="DE348" s="586">
        <v>1525</v>
      </c>
      <c r="DF348" s="586">
        <v>0</v>
      </c>
      <c r="DG348" s="586">
        <v>0</v>
      </c>
      <c r="DH348" s="586">
        <v>0</v>
      </c>
      <c r="DI348" s="586">
        <v>0</v>
      </c>
      <c r="DJ348" s="586">
        <v>0</v>
      </c>
      <c r="DK348" s="586">
        <v>0</v>
      </c>
      <c r="DL348" s="586">
        <v>0</v>
      </c>
      <c r="DM348" s="586">
        <v>0</v>
      </c>
      <c r="DN348" s="586">
        <v>0</v>
      </c>
      <c r="DO348" s="586">
        <v>0</v>
      </c>
      <c r="DP348" s="586">
        <v>0</v>
      </c>
      <c r="DQ348" s="586">
        <v>0</v>
      </c>
      <c r="DR348" s="587">
        <v>0</v>
      </c>
      <c r="DS348" s="587">
        <v>1525</v>
      </c>
      <c r="DT348" s="587">
        <v>3773</v>
      </c>
      <c r="DU348" s="587">
        <v>21096</v>
      </c>
      <c r="DV348" s="587">
        <v>15921</v>
      </c>
      <c r="DW348" s="587">
        <v>22962</v>
      </c>
      <c r="DX348" s="587">
        <v>-1604</v>
      </c>
      <c r="DY348" s="587">
        <v>0</v>
      </c>
      <c r="DZ348" s="587"/>
      <c r="EA348" s="587"/>
      <c r="EB348" s="587"/>
      <c r="EC348" s="587"/>
      <c r="ED348" s="587"/>
      <c r="EE348" s="587"/>
      <c r="EF348" s="587"/>
      <c r="EG348" s="587"/>
      <c r="EH348" s="587"/>
      <c r="EI348" s="587"/>
    </row>
    <row r="349" spans="1:139">
      <c r="A349" s="583" t="s">
        <v>2945</v>
      </c>
      <c r="B349" s="586">
        <v>0</v>
      </c>
      <c r="C349" s="586">
        <v>0</v>
      </c>
      <c r="D349" s="586">
        <v>0</v>
      </c>
      <c r="E349" s="586">
        <v>0</v>
      </c>
      <c r="F349" s="586">
        <v>0</v>
      </c>
      <c r="G349" s="586">
        <v>0</v>
      </c>
      <c r="H349" s="586">
        <v>0</v>
      </c>
      <c r="I349" s="586">
        <v>0</v>
      </c>
      <c r="J349" s="586">
        <v>0</v>
      </c>
      <c r="K349" s="586">
        <v>0</v>
      </c>
      <c r="L349" s="586">
        <v>0</v>
      </c>
      <c r="M349" s="586">
        <v>0</v>
      </c>
      <c r="N349" s="586">
        <v>0</v>
      </c>
      <c r="O349" s="586">
        <v>0</v>
      </c>
      <c r="P349" s="586">
        <v>0</v>
      </c>
      <c r="Q349" s="586">
        <v>0</v>
      </c>
      <c r="R349" s="586">
        <v>0</v>
      </c>
      <c r="S349" s="586">
        <v>0</v>
      </c>
      <c r="T349" s="586">
        <v>0</v>
      </c>
      <c r="U349" s="586">
        <v>0</v>
      </c>
      <c r="V349" s="586">
        <v>0</v>
      </c>
      <c r="W349" s="586">
        <v>0</v>
      </c>
      <c r="X349" s="586">
        <v>0</v>
      </c>
      <c r="Y349" s="586">
        <v>0</v>
      </c>
      <c r="Z349" s="586">
        <v>0</v>
      </c>
      <c r="AA349" s="586">
        <v>0</v>
      </c>
      <c r="AB349" s="586">
        <v>0</v>
      </c>
      <c r="AC349" s="586">
        <v>0</v>
      </c>
      <c r="AD349" s="586">
        <v>0</v>
      </c>
      <c r="AE349" s="586">
        <v>0</v>
      </c>
      <c r="AF349" s="586">
        <v>0</v>
      </c>
      <c r="AG349" s="586">
        <v>0</v>
      </c>
      <c r="AH349" s="586">
        <v>0</v>
      </c>
      <c r="AI349" s="586">
        <v>0</v>
      </c>
      <c r="AJ349" s="586">
        <v>0</v>
      </c>
      <c r="AK349" s="586">
        <v>0</v>
      </c>
      <c r="AL349" s="586">
        <v>0</v>
      </c>
      <c r="AM349" s="586">
        <v>0</v>
      </c>
      <c r="AN349" s="586">
        <v>0</v>
      </c>
      <c r="AO349" s="586">
        <v>0</v>
      </c>
      <c r="AP349" s="586">
        <v>0</v>
      </c>
      <c r="AQ349" s="586">
        <v>0</v>
      </c>
      <c r="AR349" s="586">
        <v>0</v>
      </c>
      <c r="AS349" s="586">
        <v>0</v>
      </c>
      <c r="AT349" s="586">
        <v>0</v>
      </c>
      <c r="AU349" s="586">
        <v>0</v>
      </c>
      <c r="AV349" s="586">
        <v>0</v>
      </c>
      <c r="AW349" s="586">
        <v>0</v>
      </c>
      <c r="AX349" s="586">
        <v>0</v>
      </c>
      <c r="AY349" s="586">
        <v>0</v>
      </c>
      <c r="AZ349" s="586">
        <v>0</v>
      </c>
      <c r="BA349" s="586">
        <v>0</v>
      </c>
      <c r="BB349" s="586">
        <v>0</v>
      </c>
      <c r="BC349" s="586">
        <v>0</v>
      </c>
      <c r="BD349" s="586">
        <v>0</v>
      </c>
      <c r="BE349" s="586">
        <v>0</v>
      </c>
      <c r="BF349" s="586">
        <v>0</v>
      </c>
      <c r="BG349" s="586">
        <v>0</v>
      </c>
      <c r="BH349" s="586">
        <v>0</v>
      </c>
      <c r="BI349" s="586">
        <v>0</v>
      </c>
      <c r="BJ349" s="586">
        <v>0</v>
      </c>
      <c r="BK349" s="586">
        <v>0</v>
      </c>
      <c r="BL349" s="586">
        <v>0</v>
      </c>
      <c r="BM349" s="586">
        <v>0</v>
      </c>
      <c r="BN349" s="586">
        <v>0</v>
      </c>
      <c r="BO349" s="586">
        <v>0</v>
      </c>
      <c r="BP349" s="586">
        <v>0</v>
      </c>
      <c r="BQ349" s="586">
        <v>0</v>
      </c>
      <c r="BR349" s="586">
        <v>0</v>
      </c>
      <c r="BS349" s="586">
        <v>0</v>
      </c>
      <c r="BT349" s="586">
        <v>0</v>
      </c>
      <c r="BU349" s="586">
        <v>0</v>
      </c>
      <c r="BV349" s="586">
        <v>0</v>
      </c>
      <c r="BW349" s="586">
        <v>0</v>
      </c>
      <c r="BX349" s="586">
        <v>0</v>
      </c>
      <c r="BY349" s="586">
        <v>0</v>
      </c>
      <c r="BZ349" s="586">
        <v>0</v>
      </c>
      <c r="CA349" s="586">
        <v>0</v>
      </c>
      <c r="CB349" s="586">
        <v>0</v>
      </c>
      <c r="CC349" s="586">
        <v>0</v>
      </c>
      <c r="CD349" s="586">
        <v>0</v>
      </c>
      <c r="CE349" s="586">
        <v>0</v>
      </c>
      <c r="CF349" s="586">
        <v>0</v>
      </c>
      <c r="CG349" s="586">
        <v>0</v>
      </c>
      <c r="CH349" s="586">
        <v>0</v>
      </c>
      <c r="CI349" s="586">
        <v>0</v>
      </c>
      <c r="CJ349" s="586">
        <v>0</v>
      </c>
      <c r="CK349" s="586">
        <v>0</v>
      </c>
      <c r="CL349" s="586">
        <v>0</v>
      </c>
      <c r="CM349" s="586">
        <v>0</v>
      </c>
      <c r="CN349" s="586">
        <v>0</v>
      </c>
      <c r="CO349" s="586">
        <v>0</v>
      </c>
      <c r="CP349" s="586">
        <v>0</v>
      </c>
      <c r="CQ349" s="586">
        <v>0</v>
      </c>
      <c r="CR349" s="586">
        <v>0</v>
      </c>
      <c r="CS349" s="586">
        <v>0</v>
      </c>
      <c r="CT349" s="586">
        <v>0</v>
      </c>
      <c r="CU349" s="586">
        <v>0</v>
      </c>
      <c r="CV349" s="586">
        <v>0</v>
      </c>
      <c r="CW349" s="586">
        <v>0</v>
      </c>
      <c r="CX349" s="586">
        <v>0</v>
      </c>
      <c r="CY349" s="586">
        <v>0</v>
      </c>
      <c r="CZ349" s="586">
        <v>0</v>
      </c>
      <c r="DA349" s="586">
        <v>0</v>
      </c>
      <c r="DB349" s="586">
        <v>0</v>
      </c>
      <c r="DC349" s="586">
        <v>28038</v>
      </c>
      <c r="DD349" s="586">
        <v>0</v>
      </c>
      <c r="DE349" s="586">
        <v>8850</v>
      </c>
      <c r="DF349" s="586">
        <v>0</v>
      </c>
      <c r="DG349" s="586">
        <v>0</v>
      </c>
      <c r="DH349" s="586">
        <v>0</v>
      </c>
      <c r="DI349" s="586">
        <v>0</v>
      </c>
      <c r="DJ349" s="586">
        <v>0</v>
      </c>
      <c r="DK349" s="586">
        <v>0</v>
      </c>
      <c r="DL349" s="586">
        <v>0</v>
      </c>
      <c r="DM349" s="586">
        <v>0</v>
      </c>
      <c r="DN349" s="586">
        <v>0</v>
      </c>
      <c r="DO349" s="586">
        <v>0</v>
      </c>
      <c r="DP349" s="586">
        <v>0</v>
      </c>
      <c r="DQ349" s="586">
        <v>0</v>
      </c>
      <c r="DR349" s="587">
        <v>0</v>
      </c>
      <c r="DS349" s="587">
        <v>8850</v>
      </c>
      <c r="DT349" s="587">
        <v>15032</v>
      </c>
      <c r="DU349" s="587">
        <v>4156</v>
      </c>
      <c r="DV349" s="587">
        <v>432</v>
      </c>
      <c r="DW349" s="587">
        <v>3442</v>
      </c>
      <c r="DX349" s="587">
        <v>-963</v>
      </c>
      <c r="DY349" s="587">
        <v>0</v>
      </c>
      <c r="DZ349" s="587"/>
      <c r="EA349" s="587"/>
      <c r="EB349" s="587"/>
      <c r="EC349" s="587"/>
      <c r="ED349" s="587"/>
      <c r="EE349" s="587"/>
      <c r="EF349" s="587"/>
      <c r="EG349" s="587"/>
      <c r="EH349" s="587"/>
      <c r="EI349" s="587"/>
    </row>
    <row r="350" spans="1:139">
      <c r="A350" s="583" t="s">
        <v>2207</v>
      </c>
      <c r="B350" s="586">
        <v>0</v>
      </c>
      <c r="C350" s="586">
        <v>0</v>
      </c>
      <c r="D350" s="586">
        <v>0</v>
      </c>
      <c r="E350" s="586">
        <v>0</v>
      </c>
      <c r="F350" s="586">
        <v>0</v>
      </c>
      <c r="G350" s="586">
        <v>0</v>
      </c>
      <c r="H350" s="586">
        <v>0</v>
      </c>
      <c r="I350" s="586">
        <v>0</v>
      </c>
      <c r="J350" s="586">
        <v>0</v>
      </c>
      <c r="K350" s="586">
        <v>0</v>
      </c>
      <c r="L350" s="586">
        <v>0</v>
      </c>
      <c r="M350" s="586">
        <v>0</v>
      </c>
      <c r="N350" s="586">
        <v>0</v>
      </c>
      <c r="O350" s="586">
        <v>0</v>
      </c>
      <c r="P350" s="586">
        <v>0</v>
      </c>
      <c r="Q350" s="586">
        <v>0</v>
      </c>
      <c r="R350" s="586">
        <v>0</v>
      </c>
      <c r="S350" s="586">
        <v>0</v>
      </c>
      <c r="T350" s="586">
        <v>0</v>
      </c>
      <c r="U350" s="586">
        <v>0</v>
      </c>
      <c r="V350" s="586">
        <v>0</v>
      </c>
      <c r="W350" s="586">
        <v>0</v>
      </c>
      <c r="X350" s="586">
        <v>0</v>
      </c>
      <c r="Y350" s="586">
        <v>0</v>
      </c>
      <c r="Z350" s="586">
        <v>0</v>
      </c>
      <c r="AA350" s="586">
        <v>0</v>
      </c>
      <c r="AB350" s="586">
        <v>0</v>
      </c>
      <c r="AC350" s="586">
        <v>0</v>
      </c>
      <c r="AD350" s="586">
        <v>0</v>
      </c>
      <c r="AE350" s="586">
        <v>0</v>
      </c>
      <c r="AF350" s="586">
        <v>0</v>
      </c>
      <c r="AG350" s="586">
        <v>0</v>
      </c>
      <c r="AH350" s="586">
        <v>0</v>
      </c>
      <c r="AI350" s="586">
        <v>0</v>
      </c>
      <c r="AJ350" s="586">
        <v>0</v>
      </c>
      <c r="AK350" s="586">
        <v>0</v>
      </c>
      <c r="AL350" s="586">
        <v>0</v>
      </c>
      <c r="AM350" s="586">
        <v>0</v>
      </c>
      <c r="AN350" s="586">
        <v>0</v>
      </c>
      <c r="AO350" s="586">
        <v>0</v>
      </c>
      <c r="AP350" s="586">
        <v>0</v>
      </c>
      <c r="AQ350" s="586">
        <v>0</v>
      </c>
      <c r="AR350" s="586">
        <v>0</v>
      </c>
      <c r="AS350" s="586">
        <v>0</v>
      </c>
      <c r="AT350" s="586">
        <v>0</v>
      </c>
      <c r="AU350" s="586">
        <v>0</v>
      </c>
      <c r="AV350" s="586">
        <v>0</v>
      </c>
      <c r="AW350" s="586">
        <v>0</v>
      </c>
      <c r="AX350" s="586">
        <v>0</v>
      </c>
      <c r="AY350" s="586">
        <v>0</v>
      </c>
      <c r="AZ350" s="586">
        <v>0</v>
      </c>
      <c r="BA350" s="586">
        <v>0</v>
      </c>
      <c r="BB350" s="586">
        <v>0</v>
      </c>
      <c r="BC350" s="586">
        <v>0</v>
      </c>
      <c r="BD350" s="586">
        <v>0</v>
      </c>
      <c r="BE350" s="586">
        <v>0</v>
      </c>
      <c r="BF350" s="586">
        <v>0</v>
      </c>
      <c r="BG350" s="586">
        <v>0</v>
      </c>
      <c r="BH350" s="586">
        <v>0</v>
      </c>
      <c r="BI350" s="586">
        <v>0</v>
      </c>
      <c r="BJ350" s="586">
        <v>0</v>
      </c>
      <c r="BK350" s="586">
        <v>0</v>
      </c>
      <c r="BL350" s="586">
        <v>0</v>
      </c>
      <c r="BM350" s="586">
        <v>0</v>
      </c>
      <c r="BN350" s="586">
        <v>0</v>
      </c>
      <c r="BO350" s="586">
        <v>0</v>
      </c>
      <c r="BP350" s="586">
        <v>0</v>
      </c>
      <c r="BQ350" s="586">
        <v>0</v>
      </c>
      <c r="BR350" s="586">
        <v>0</v>
      </c>
      <c r="BS350" s="586">
        <v>0</v>
      </c>
      <c r="BT350" s="586">
        <v>0</v>
      </c>
      <c r="BU350" s="586">
        <v>0</v>
      </c>
      <c r="BV350" s="586">
        <v>0</v>
      </c>
      <c r="BW350" s="586">
        <v>0</v>
      </c>
      <c r="BX350" s="586">
        <v>0</v>
      </c>
      <c r="BY350" s="586">
        <v>0</v>
      </c>
      <c r="BZ350" s="586">
        <v>0</v>
      </c>
      <c r="CA350" s="586">
        <v>0</v>
      </c>
      <c r="CB350" s="586">
        <v>0</v>
      </c>
      <c r="CC350" s="586">
        <v>0</v>
      </c>
      <c r="CD350" s="586">
        <v>0</v>
      </c>
      <c r="CE350" s="586">
        <v>0</v>
      </c>
      <c r="CF350" s="586">
        <v>0</v>
      </c>
      <c r="CG350" s="586">
        <v>0</v>
      </c>
      <c r="CH350" s="586">
        <v>0</v>
      </c>
      <c r="CI350" s="586">
        <v>0</v>
      </c>
      <c r="CJ350" s="586">
        <v>0</v>
      </c>
      <c r="CK350" s="586">
        <v>0</v>
      </c>
      <c r="CL350" s="586">
        <v>0</v>
      </c>
      <c r="CM350" s="586">
        <v>0</v>
      </c>
      <c r="CN350" s="586">
        <v>0</v>
      </c>
      <c r="CO350" s="586">
        <v>0</v>
      </c>
      <c r="CP350" s="586">
        <v>0</v>
      </c>
      <c r="CQ350" s="586">
        <v>0</v>
      </c>
      <c r="CR350" s="586">
        <v>0</v>
      </c>
      <c r="CS350" s="586">
        <v>0</v>
      </c>
      <c r="CT350" s="586">
        <v>0</v>
      </c>
      <c r="CU350" s="586">
        <v>0</v>
      </c>
      <c r="CV350" s="586">
        <v>0</v>
      </c>
      <c r="CW350" s="586">
        <v>0</v>
      </c>
      <c r="CX350" s="586">
        <v>0</v>
      </c>
      <c r="CY350" s="586">
        <v>0</v>
      </c>
      <c r="CZ350" s="586">
        <v>0</v>
      </c>
      <c r="DA350" s="586">
        <v>0</v>
      </c>
      <c r="DB350" s="586">
        <v>0</v>
      </c>
      <c r="DC350" s="586">
        <v>26765</v>
      </c>
      <c r="DD350" s="586">
        <v>0</v>
      </c>
      <c r="DE350" s="586">
        <v>0</v>
      </c>
      <c r="DF350" s="586">
        <v>0</v>
      </c>
      <c r="DG350" s="586">
        <v>0</v>
      </c>
      <c r="DH350" s="586">
        <v>0</v>
      </c>
      <c r="DI350" s="586">
        <v>0</v>
      </c>
      <c r="DJ350" s="586">
        <v>0</v>
      </c>
      <c r="DK350" s="586">
        <v>0</v>
      </c>
      <c r="DL350" s="586">
        <v>0</v>
      </c>
      <c r="DM350" s="586">
        <v>0</v>
      </c>
      <c r="DN350" s="586">
        <v>0</v>
      </c>
      <c r="DO350" s="586">
        <v>0</v>
      </c>
      <c r="DP350" s="586">
        <v>0</v>
      </c>
      <c r="DQ350" s="586">
        <v>0</v>
      </c>
      <c r="DR350" s="587">
        <v>0</v>
      </c>
      <c r="DS350" s="587">
        <v>0</v>
      </c>
      <c r="DT350" s="587">
        <v>10425</v>
      </c>
      <c r="DU350" s="587">
        <v>16340</v>
      </c>
      <c r="DV350" s="587">
        <v>11630</v>
      </c>
      <c r="DW350" s="587">
        <v>19861</v>
      </c>
      <c r="DX350" s="587">
        <v>-1465</v>
      </c>
      <c r="DY350" s="587">
        <v>0</v>
      </c>
      <c r="DZ350" s="587"/>
      <c r="EA350" s="587"/>
      <c r="EB350" s="587"/>
      <c r="EC350" s="587"/>
      <c r="ED350" s="587"/>
      <c r="EE350" s="587"/>
      <c r="EF350" s="587"/>
      <c r="EG350" s="587"/>
      <c r="EH350" s="587"/>
      <c r="EI350" s="587"/>
    </row>
    <row r="351" spans="1:139">
      <c r="A351" s="583" t="s">
        <v>1947</v>
      </c>
      <c r="B351" s="586">
        <v>0</v>
      </c>
      <c r="C351" s="586">
        <v>0</v>
      </c>
      <c r="D351" s="586">
        <v>0</v>
      </c>
      <c r="E351" s="586">
        <v>0</v>
      </c>
      <c r="F351" s="586">
        <v>0</v>
      </c>
      <c r="G351" s="586">
        <v>0</v>
      </c>
      <c r="H351" s="586">
        <v>0</v>
      </c>
      <c r="I351" s="586">
        <v>0</v>
      </c>
      <c r="J351" s="586">
        <v>0</v>
      </c>
      <c r="K351" s="586">
        <v>0</v>
      </c>
      <c r="L351" s="586">
        <v>0</v>
      </c>
      <c r="M351" s="586">
        <v>0</v>
      </c>
      <c r="N351" s="586">
        <v>0</v>
      </c>
      <c r="O351" s="586">
        <v>0</v>
      </c>
      <c r="P351" s="586">
        <v>0</v>
      </c>
      <c r="Q351" s="586">
        <v>0</v>
      </c>
      <c r="R351" s="586">
        <v>0</v>
      </c>
      <c r="S351" s="586">
        <v>0</v>
      </c>
      <c r="T351" s="586">
        <v>0</v>
      </c>
      <c r="U351" s="586">
        <v>0</v>
      </c>
      <c r="V351" s="586">
        <v>0</v>
      </c>
      <c r="W351" s="586">
        <v>0</v>
      </c>
      <c r="X351" s="586">
        <v>0</v>
      </c>
      <c r="Y351" s="586">
        <v>0</v>
      </c>
      <c r="Z351" s="586">
        <v>0</v>
      </c>
      <c r="AA351" s="586">
        <v>0</v>
      </c>
      <c r="AB351" s="586">
        <v>0</v>
      </c>
      <c r="AC351" s="586">
        <v>0</v>
      </c>
      <c r="AD351" s="586">
        <v>0</v>
      </c>
      <c r="AE351" s="586">
        <v>0</v>
      </c>
      <c r="AF351" s="586">
        <v>0</v>
      </c>
      <c r="AG351" s="586">
        <v>0</v>
      </c>
      <c r="AH351" s="586">
        <v>0</v>
      </c>
      <c r="AI351" s="586">
        <v>0</v>
      </c>
      <c r="AJ351" s="586">
        <v>0</v>
      </c>
      <c r="AK351" s="586">
        <v>0</v>
      </c>
      <c r="AL351" s="586">
        <v>0</v>
      </c>
      <c r="AM351" s="586">
        <v>0</v>
      </c>
      <c r="AN351" s="586">
        <v>0</v>
      </c>
      <c r="AO351" s="586">
        <v>0</v>
      </c>
      <c r="AP351" s="586">
        <v>0</v>
      </c>
      <c r="AQ351" s="586">
        <v>0</v>
      </c>
      <c r="AR351" s="586">
        <v>0</v>
      </c>
      <c r="AS351" s="586">
        <v>0</v>
      </c>
      <c r="AT351" s="586">
        <v>0</v>
      </c>
      <c r="AU351" s="586">
        <v>0</v>
      </c>
      <c r="AV351" s="586">
        <v>0</v>
      </c>
      <c r="AW351" s="586">
        <v>0</v>
      </c>
      <c r="AX351" s="586">
        <v>0</v>
      </c>
      <c r="AY351" s="586">
        <v>0</v>
      </c>
      <c r="AZ351" s="586">
        <v>0</v>
      </c>
      <c r="BA351" s="586">
        <v>0</v>
      </c>
      <c r="BB351" s="586">
        <v>0</v>
      </c>
      <c r="BC351" s="586">
        <v>0</v>
      </c>
      <c r="BD351" s="586">
        <v>0</v>
      </c>
      <c r="BE351" s="586">
        <v>0</v>
      </c>
      <c r="BF351" s="586">
        <v>0</v>
      </c>
      <c r="BG351" s="586">
        <v>0</v>
      </c>
      <c r="BH351" s="586">
        <v>0</v>
      </c>
      <c r="BI351" s="586">
        <v>0</v>
      </c>
      <c r="BJ351" s="586">
        <v>0</v>
      </c>
      <c r="BK351" s="586">
        <v>0</v>
      </c>
      <c r="BL351" s="586">
        <v>0</v>
      </c>
      <c r="BM351" s="586">
        <v>0</v>
      </c>
      <c r="BN351" s="586">
        <v>0</v>
      </c>
      <c r="BO351" s="586">
        <v>0</v>
      </c>
      <c r="BP351" s="586">
        <v>0</v>
      </c>
      <c r="BQ351" s="586">
        <v>0</v>
      </c>
      <c r="BR351" s="586">
        <v>0</v>
      </c>
      <c r="BS351" s="586">
        <v>0</v>
      </c>
      <c r="BT351" s="586">
        <v>0</v>
      </c>
      <c r="BU351" s="586">
        <v>0</v>
      </c>
      <c r="BV351" s="586">
        <v>0</v>
      </c>
      <c r="BW351" s="586">
        <v>0</v>
      </c>
      <c r="BX351" s="586">
        <v>0</v>
      </c>
      <c r="BY351" s="586">
        <v>0</v>
      </c>
      <c r="BZ351" s="586">
        <v>0</v>
      </c>
      <c r="CA351" s="586">
        <v>0</v>
      </c>
      <c r="CB351" s="586">
        <v>0</v>
      </c>
      <c r="CC351" s="586">
        <v>0</v>
      </c>
      <c r="CD351" s="586">
        <v>0</v>
      </c>
      <c r="CE351" s="586">
        <v>0</v>
      </c>
      <c r="CF351" s="586">
        <v>0</v>
      </c>
      <c r="CG351" s="586">
        <v>0</v>
      </c>
      <c r="CH351" s="586">
        <v>0</v>
      </c>
      <c r="CI351" s="586">
        <v>0</v>
      </c>
      <c r="CJ351" s="586">
        <v>0</v>
      </c>
      <c r="CK351" s="586">
        <v>0</v>
      </c>
      <c r="CL351" s="586">
        <v>0</v>
      </c>
      <c r="CM351" s="586">
        <v>0</v>
      </c>
      <c r="CN351" s="586">
        <v>0</v>
      </c>
      <c r="CO351" s="586">
        <v>0</v>
      </c>
      <c r="CP351" s="586">
        <v>0</v>
      </c>
      <c r="CQ351" s="586">
        <v>0</v>
      </c>
      <c r="CR351" s="586">
        <v>0</v>
      </c>
      <c r="CS351" s="586">
        <v>0</v>
      </c>
      <c r="CT351" s="586">
        <v>0</v>
      </c>
      <c r="CU351" s="586">
        <v>0</v>
      </c>
      <c r="CV351" s="586">
        <v>0</v>
      </c>
      <c r="CW351" s="586">
        <v>0</v>
      </c>
      <c r="CX351" s="586">
        <v>0</v>
      </c>
      <c r="CY351" s="586">
        <v>0</v>
      </c>
      <c r="CZ351" s="586">
        <v>0</v>
      </c>
      <c r="DA351" s="586">
        <v>0</v>
      </c>
      <c r="DB351" s="586">
        <v>0</v>
      </c>
      <c r="DC351" s="586">
        <v>29904</v>
      </c>
      <c r="DD351" s="586">
        <v>0</v>
      </c>
      <c r="DE351" s="586">
        <v>1100</v>
      </c>
      <c r="DF351" s="586">
        <v>0</v>
      </c>
      <c r="DG351" s="586">
        <v>0</v>
      </c>
      <c r="DH351" s="586">
        <v>0</v>
      </c>
      <c r="DI351" s="586">
        <v>0</v>
      </c>
      <c r="DJ351" s="586">
        <v>0</v>
      </c>
      <c r="DK351" s="586">
        <v>0</v>
      </c>
      <c r="DL351" s="586">
        <v>0</v>
      </c>
      <c r="DM351" s="586">
        <v>0</v>
      </c>
      <c r="DN351" s="586">
        <v>0</v>
      </c>
      <c r="DO351" s="586">
        <v>0</v>
      </c>
      <c r="DP351" s="586">
        <v>0</v>
      </c>
      <c r="DQ351" s="586">
        <v>0</v>
      </c>
      <c r="DR351" s="587">
        <v>0</v>
      </c>
      <c r="DS351" s="587">
        <v>242</v>
      </c>
      <c r="DT351" s="587">
        <v>18724</v>
      </c>
      <c r="DU351" s="587">
        <v>10938</v>
      </c>
      <c r="DV351" s="587">
        <v>5821</v>
      </c>
      <c r="DW351" s="587">
        <v>13244</v>
      </c>
      <c r="DX351" s="587">
        <v>-2408</v>
      </c>
      <c r="DY351" s="587">
        <v>-15000</v>
      </c>
      <c r="DZ351" s="587"/>
      <c r="EA351" s="587"/>
      <c r="EB351" s="587"/>
      <c r="EC351" s="587"/>
      <c r="ED351" s="587"/>
      <c r="EE351" s="587"/>
      <c r="EF351" s="587"/>
      <c r="EG351" s="587"/>
      <c r="EH351" s="587"/>
      <c r="EI351" s="587"/>
    </row>
    <row r="352" spans="1:139">
      <c r="A352" s="583" t="s">
        <v>2346</v>
      </c>
      <c r="B352" s="586">
        <v>0</v>
      </c>
      <c r="C352" s="586">
        <v>0</v>
      </c>
      <c r="D352" s="586">
        <v>0</v>
      </c>
      <c r="E352" s="586">
        <v>0</v>
      </c>
      <c r="F352" s="586">
        <v>0</v>
      </c>
      <c r="G352" s="586">
        <v>0</v>
      </c>
      <c r="H352" s="586">
        <v>0</v>
      </c>
      <c r="I352" s="586">
        <v>0</v>
      </c>
      <c r="J352" s="586">
        <v>0</v>
      </c>
      <c r="K352" s="586">
        <v>0</v>
      </c>
      <c r="L352" s="586">
        <v>0</v>
      </c>
      <c r="M352" s="586">
        <v>0</v>
      </c>
      <c r="N352" s="586">
        <v>0</v>
      </c>
      <c r="O352" s="586">
        <v>0</v>
      </c>
      <c r="P352" s="586">
        <v>0</v>
      </c>
      <c r="Q352" s="586">
        <v>0</v>
      </c>
      <c r="R352" s="586">
        <v>0</v>
      </c>
      <c r="S352" s="586">
        <v>0</v>
      </c>
      <c r="T352" s="586">
        <v>0</v>
      </c>
      <c r="U352" s="586">
        <v>0</v>
      </c>
      <c r="V352" s="586">
        <v>0</v>
      </c>
      <c r="W352" s="586">
        <v>0</v>
      </c>
      <c r="X352" s="586">
        <v>0</v>
      </c>
      <c r="Y352" s="586">
        <v>0</v>
      </c>
      <c r="Z352" s="586">
        <v>0</v>
      </c>
      <c r="AA352" s="586">
        <v>0</v>
      </c>
      <c r="AB352" s="586">
        <v>0</v>
      </c>
      <c r="AC352" s="586">
        <v>0</v>
      </c>
      <c r="AD352" s="586">
        <v>0</v>
      </c>
      <c r="AE352" s="586">
        <v>0</v>
      </c>
      <c r="AF352" s="586">
        <v>0</v>
      </c>
      <c r="AG352" s="586">
        <v>0</v>
      </c>
      <c r="AH352" s="586">
        <v>0</v>
      </c>
      <c r="AI352" s="586">
        <v>0</v>
      </c>
      <c r="AJ352" s="586">
        <v>0</v>
      </c>
      <c r="AK352" s="586">
        <v>0</v>
      </c>
      <c r="AL352" s="586">
        <v>0</v>
      </c>
      <c r="AM352" s="586">
        <v>0</v>
      </c>
      <c r="AN352" s="586">
        <v>0</v>
      </c>
      <c r="AO352" s="586">
        <v>0</v>
      </c>
      <c r="AP352" s="586">
        <v>0</v>
      </c>
      <c r="AQ352" s="586">
        <v>0</v>
      </c>
      <c r="AR352" s="586">
        <v>0</v>
      </c>
      <c r="AS352" s="586">
        <v>0</v>
      </c>
      <c r="AT352" s="586">
        <v>0</v>
      </c>
      <c r="AU352" s="586">
        <v>0</v>
      </c>
      <c r="AV352" s="586">
        <v>0</v>
      </c>
      <c r="AW352" s="586">
        <v>0</v>
      </c>
      <c r="AX352" s="586">
        <v>0</v>
      </c>
      <c r="AY352" s="586">
        <v>0</v>
      </c>
      <c r="AZ352" s="586">
        <v>0</v>
      </c>
      <c r="BA352" s="586">
        <v>0</v>
      </c>
      <c r="BB352" s="586">
        <v>0</v>
      </c>
      <c r="BC352" s="586">
        <v>0</v>
      </c>
      <c r="BD352" s="586">
        <v>0</v>
      </c>
      <c r="BE352" s="586">
        <v>0</v>
      </c>
      <c r="BF352" s="586">
        <v>0</v>
      </c>
      <c r="BG352" s="586">
        <v>0</v>
      </c>
      <c r="BH352" s="586">
        <v>0</v>
      </c>
      <c r="BI352" s="586">
        <v>0</v>
      </c>
      <c r="BJ352" s="586">
        <v>0</v>
      </c>
      <c r="BK352" s="586">
        <v>0</v>
      </c>
      <c r="BL352" s="586">
        <v>0</v>
      </c>
      <c r="BM352" s="586">
        <v>0</v>
      </c>
      <c r="BN352" s="586">
        <v>0</v>
      </c>
      <c r="BO352" s="586">
        <v>0</v>
      </c>
      <c r="BP352" s="586">
        <v>0</v>
      </c>
      <c r="BQ352" s="586">
        <v>0</v>
      </c>
      <c r="BR352" s="586">
        <v>0</v>
      </c>
      <c r="BS352" s="586">
        <v>0</v>
      </c>
      <c r="BT352" s="586">
        <v>0</v>
      </c>
      <c r="BU352" s="586">
        <v>0</v>
      </c>
      <c r="BV352" s="586">
        <v>0</v>
      </c>
      <c r="BW352" s="586">
        <v>0</v>
      </c>
      <c r="BX352" s="586">
        <v>0</v>
      </c>
      <c r="BY352" s="586">
        <v>0</v>
      </c>
      <c r="BZ352" s="586">
        <v>0</v>
      </c>
      <c r="CA352" s="586">
        <v>0</v>
      </c>
      <c r="CB352" s="586">
        <v>0</v>
      </c>
      <c r="CC352" s="586">
        <v>0</v>
      </c>
      <c r="CD352" s="586">
        <v>0</v>
      </c>
      <c r="CE352" s="586">
        <v>0</v>
      </c>
      <c r="CF352" s="586">
        <v>0</v>
      </c>
      <c r="CG352" s="586">
        <v>0</v>
      </c>
      <c r="CH352" s="586">
        <v>0</v>
      </c>
      <c r="CI352" s="586">
        <v>0</v>
      </c>
      <c r="CJ352" s="586">
        <v>0</v>
      </c>
      <c r="CK352" s="586">
        <v>0</v>
      </c>
      <c r="CL352" s="586">
        <v>0</v>
      </c>
      <c r="CM352" s="586">
        <v>0</v>
      </c>
      <c r="CN352" s="586">
        <v>0</v>
      </c>
      <c r="CO352" s="586">
        <v>0</v>
      </c>
      <c r="CP352" s="586">
        <v>0</v>
      </c>
      <c r="CQ352" s="586">
        <v>0</v>
      </c>
      <c r="CR352" s="586">
        <v>0</v>
      </c>
      <c r="CS352" s="586">
        <v>0</v>
      </c>
      <c r="CT352" s="586">
        <v>0</v>
      </c>
      <c r="CU352" s="586">
        <v>0</v>
      </c>
      <c r="CV352" s="586">
        <v>0</v>
      </c>
      <c r="CW352" s="586">
        <v>0</v>
      </c>
      <c r="CX352" s="586">
        <v>0</v>
      </c>
      <c r="CY352" s="586">
        <v>0</v>
      </c>
      <c r="CZ352" s="586">
        <v>0</v>
      </c>
      <c r="DA352" s="586">
        <v>0</v>
      </c>
      <c r="DB352" s="586">
        <v>0</v>
      </c>
      <c r="DC352" s="586">
        <v>8594</v>
      </c>
      <c r="DD352" s="586">
        <v>0</v>
      </c>
      <c r="DE352" s="586">
        <v>0</v>
      </c>
      <c r="DF352" s="586">
        <v>0</v>
      </c>
      <c r="DG352" s="586">
        <v>0</v>
      </c>
      <c r="DH352" s="586">
        <v>0</v>
      </c>
      <c r="DI352" s="586">
        <v>0</v>
      </c>
      <c r="DJ352" s="586">
        <v>0</v>
      </c>
      <c r="DK352" s="586">
        <v>0</v>
      </c>
      <c r="DL352" s="586">
        <v>0</v>
      </c>
      <c r="DM352" s="586">
        <v>0</v>
      </c>
      <c r="DN352" s="586">
        <v>0</v>
      </c>
      <c r="DO352" s="586">
        <v>0</v>
      </c>
      <c r="DP352" s="586">
        <v>0</v>
      </c>
      <c r="DQ352" s="586">
        <v>0</v>
      </c>
      <c r="DR352" s="587">
        <v>0</v>
      </c>
      <c r="DS352" s="587">
        <v>2085</v>
      </c>
      <c r="DT352" s="587">
        <v>0</v>
      </c>
      <c r="DU352" s="587">
        <v>6509</v>
      </c>
      <c r="DV352" s="587">
        <v>3948</v>
      </c>
      <c r="DW352" s="587">
        <v>7997</v>
      </c>
      <c r="DX352" s="587">
        <v>0</v>
      </c>
      <c r="DY352" s="587">
        <v>1451</v>
      </c>
      <c r="DZ352" s="587"/>
      <c r="EA352" s="587"/>
      <c r="EB352" s="587"/>
      <c r="EC352" s="587"/>
      <c r="ED352" s="587"/>
      <c r="EE352" s="587"/>
      <c r="EF352" s="587"/>
      <c r="EG352" s="587"/>
      <c r="EH352" s="587"/>
      <c r="EI352" s="587"/>
    </row>
    <row r="353" spans="1:139">
      <c r="A353" s="583" t="s">
        <v>3128</v>
      </c>
      <c r="B353" s="586">
        <v>0</v>
      </c>
      <c r="C353" s="586">
        <v>0</v>
      </c>
      <c r="D353" s="586">
        <v>0</v>
      </c>
      <c r="E353" s="586">
        <v>0</v>
      </c>
      <c r="F353" s="586">
        <v>0</v>
      </c>
      <c r="G353" s="586">
        <v>0</v>
      </c>
      <c r="H353" s="586">
        <v>0</v>
      </c>
      <c r="I353" s="586">
        <v>0</v>
      </c>
      <c r="J353" s="586">
        <v>0</v>
      </c>
      <c r="K353" s="586">
        <v>0</v>
      </c>
      <c r="L353" s="586">
        <v>0</v>
      </c>
      <c r="M353" s="586">
        <v>0</v>
      </c>
      <c r="N353" s="586">
        <v>0</v>
      </c>
      <c r="O353" s="586">
        <v>0</v>
      </c>
      <c r="P353" s="586">
        <v>0</v>
      </c>
      <c r="Q353" s="586">
        <v>0</v>
      </c>
      <c r="R353" s="586">
        <v>0</v>
      </c>
      <c r="S353" s="586">
        <v>0</v>
      </c>
      <c r="T353" s="586">
        <v>0</v>
      </c>
      <c r="U353" s="586">
        <v>0</v>
      </c>
      <c r="V353" s="586">
        <v>0</v>
      </c>
      <c r="W353" s="586">
        <v>0</v>
      </c>
      <c r="X353" s="586">
        <v>0</v>
      </c>
      <c r="Y353" s="586">
        <v>0</v>
      </c>
      <c r="Z353" s="586">
        <v>0</v>
      </c>
      <c r="AA353" s="586">
        <v>0</v>
      </c>
      <c r="AB353" s="586">
        <v>0</v>
      </c>
      <c r="AC353" s="586">
        <v>0</v>
      </c>
      <c r="AD353" s="586">
        <v>0</v>
      </c>
      <c r="AE353" s="586">
        <v>0</v>
      </c>
      <c r="AF353" s="586">
        <v>0</v>
      </c>
      <c r="AG353" s="586">
        <v>0</v>
      </c>
      <c r="AH353" s="586">
        <v>0</v>
      </c>
      <c r="AI353" s="586">
        <v>0</v>
      </c>
      <c r="AJ353" s="586">
        <v>0</v>
      </c>
      <c r="AK353" s="586">
        <v>0</v>
      </c>
      <c r="AL353" s="586">
        <v>0</v>
      </c>
      <c r="AM353" s="586">
        <v>0</v>
      </c>
      <c r="AN353" s="586">
        <v>0</v>
      </c>
      <c r="AO353" s="586">
        <v>0</v>
      </c>
      <c r="AP353" s="586">
        <v>0</v>
      </c>
      <c r="AQ353" s="586">
        <v>0</v>
      </c>
      <c r="AR353" s="586">
        <v>0</v>
      </c>
      <c r="AS353" s="586">
        <v>0</v>
      </c>
      <c r="AT353" s="586">
        <v>0</v>
      </c>
      <c r="AU353" s="586">
        <v>0</v>
      </c>
      <c r="AV353" s="586">
        <v>0</v>
      </c>
      <c r="AW353" s="586">
        <v>0</v>
      </c>
      <c r="AX353" s="586">
        <v>0</v>
      </c>
      <c r="AY353" s="586">
        <v>0</v>
      </c>
      <c r="AZ353" s="586">
        <v>0</v>
      </c>
      <c r="BA353" s="586">
        <v>0</v>
      </c>
      <c r="BB353" s="586">
        <v>0</v>
      </c>
      <c r="BC353" s="586">
        <v>0</v>
      </c>
      <c r="BD353" s="586">
        <v>0</v>
      </c>
      <c r="BE353" s="586">
        <v>0</v>
      </c>
      <c r="BF353" s="586">
        <v>0</v>
      </c>
      <c r="BG353" s="586">
        <v>0</v>
      </c>
      <c r="BH353" s="586">
        <v>0</v>
      </c>
      <c r="BI353" s="586">
        <v>0</v>
      </c>
      <c r="BJ353" s="586">
        <v>0</v>
      </c>
      <c r="BK353" s="586">
        <v>0</v>
      </c>
      <c r="BL353" s="586">
        <v>0</v>
      </c>
      <c r="BM353" s="586">
        <v>0</v>
      </c>
      <c r="BN353" s="586">
        <v>0</v>
      </c>
      <c r="BO353" s="586">
        <v>0</v>
      </c>
      <c r="BP353" s="586">
        <v>0</v>
      </c>
      <c r="BQ353" s="586">
        <v>0</v>
      </c>
      <c r="BR353" s="586">
        <v>0</v>
      </c>
      <c r="BS353" s="586">
        <v>0</v>
      </c>
      <c r="BT353" s="586">
        <v>0</v>
      </c>
      <c r="BU353" s="586">
        <v>0</v>
      </c>
      <c r="BV353" s="586">
        <v>0</v>
      </c>
      <c r="BW353" s="586">
        <v>0</v>
      </c>
      <c r="BX353" s="586">
        <v>0</v>
      </c>
      <c r="BY353" s="586">
        <v>0</v>
      </c>
      <c r="BZ353" s="586">
        <v>0</v>
      </c>
      <c r="CA353" s="586">
        <v>0</v>
      </c>
      <c r="CB353" s="586">
        <v>0</v>
      </c>
      <c r="CC353" s="586">
        <v>0</v>
      </c>
      <c r="CD353" s="586">
        <v>0</v>
      </c>
      <c r="CE353" s="586">
        <v>0</v>
      </c>
      <c r="CF353" s="586">
        <v>0</v>
      </c>
      <c r="CG353" s="586">
        <v>0</v>
      </c>
      <c r="CH353" s="586">
        <v>0</v>
      </c>
      <c r="CI353" s="586">
        <v>0</v>
      </c>
      <c r="CJ353" s="586">
        <v>0</v>
      </c>
      <c r="CK353" s="586">
        <v>0</v>
      </c>
      <c r="CL353" s="586">
        <v>0</v>
      </c>
      <c r="CM353" s="586">
        <v>0</v>
      </c>
      <c r="CN353" s="586">
        <v>0</v>
      </c>
      <c r="CO353" s="586">
        <v>0</v>
      </c>
      <c r="CP353" s="586">
        <v>0</v>
      </c>
      <c r="CQ353" s="586">
        <v>0</v>
      </c>
      <c r="CR353" s="586">
        <v>0</v>
      </c>
      <c r="CS353" s="586">
        <v>0</v>
      </c>
      <c r="CT353" s="586">
        <v>0</v>
      </c>
      <c r="CU353" s="586">
        <v>0</v>
      </c>
      <c r="CV353" s="586">
        <v>0</v>
      </c>
      <c r="CW353" s="586">
        <v>0</v>
      </c>
      <c r="CX353" s="586">
        <v>0</v>
      </c>
      <c r="CY353" s="586">
        <v>0</v>
      </c>
      <c r="CZ353" s="586">
        <v>0</v>
      </c>
      <c r="DA353" s="586">
        <v>0</v>
      </c>
      <c r="DB353" s="586">
        <v>0</v>
      </c>
      <c r="DC353" s="586">
        <v>8892</v>
      </c>
      <c r="DD353" s="586">
        <v>0</v>
      </c>
      <c r="DE353" s="586">
        <v>0</v>
      </c>
      <c r="DF353" s="586">
        <v>0</v>
      </c>
      <c r="DG353" s="586">
        <v>0</v>
      </c>
      <c r="DH353" s="586">
        <v>0</v>
      </c>
      <c r="DI353" s="586">
        <v>0</v>
      </c>
      <c r="DJ353" s="586">
        <v>0</v>
      </c>
      <c r="DK353" s="586">
        <v>0</v>
      </c>
      <c r="DL353" s="586">
        <v>0</v>
      </c>
      <c r="DM353" s="586">
        <v>0</v>
      </c>
      <c r="DN353" s="586">
        <v>0</v>
      </c>
      <c r="DO353" s="586">
        <v>0</v>
      </c>
      <c r="DP353" s="586">
        <v>0</v>
      </c>
      <c r="DQ353" s="586">
        <v>0</v>
      </c>
      <c r="DR353" s="587">
        <v>0</v>
      </c>
      <c r="DS353" s="587">
        <v>2870</v>
      </c>
      <c r="DT353" s="587">
        <v>3972</v>
      </c>
      <c r="DU353" s="587">
        <v>2050</v>
      </c>
      <c r="DV353" s="587">
        <v>1935</v>
      </c>
      <c r="DW353" s="587">
        <v>1935</v>
      </c>
      <c r="DX353" s="587">
        <v>0</v>
      </c>
      <c r="DY353" s="587">
        <v>35</v>
      </c>
      <c r="DZ353" s="587"/>
      <c r="EA353" s="587"/>
      <c r="EB353" s="587"/>
      <c r="EC353" s="587"/>
      <c r="ED353" s="587"/>
      <c r="EE353" s="587"/>
      <c r="EF353" s="587"/>
      <c r="EG353" s="587"/>
      <c r="EH353" s="587"/>
      <c r="EI353" s="587"/>
    </row>
    <row r="354" spans="1:139">
      <c r="A354" s="583" t="s">
        <v>2225</v>
      </c>
      <c r="B354" s="586">
        <v>0</v>
      </c>
      <c r="C354" s="586">
        <v>0</v>
      </c>
      <c r="D354" s="586">
        <v>0</v>
      </c>
      <c r="E354" s="586">
        <v>0</v>
      </c>
      <c r="F354" s="586">
        <v>0</v>
      </c>
      <c r="G354" s="586">
        <v>0</v>
      </c>
      <c r="H354" s="586">
        <v>0</v>
      </c>
      <c r="I354" s="586">
        <v>0</v>
      </c>
      <c r="J354" s="586">
        <v>0</v>
      </c>
      <c r="K354" s="586">
        <v>0</v>
      </c>
      <c r="L354" s="586">
        <v>0</v>
      </c>
      <c r="M354" s="586">
        <v>0</v>
      </c>
      <c r="N354" s="586">
        <v>0</v>
      </c>
      <c r="O354" s="586">
        <v>0</v>
      </c>
      <c r="P354" s="586">
        <v>0</v>
      </c>
      <c r="Q354" s="586">
        <v>0</v>
      </c>
      <c r="R354" s="586">
        <v>0</v>
      </c>
      <c r="S354" s="586">
        <v>0</v>
      </c>
      <c r="T354" s="586">
        <v>0</v>
      </c>
      <c r="U354" s="586">
        <v>0</v>
      </c>
      <c r="V354" s="586">
        <v>0</v>
      </c>
      <c r="W354" s="586">
        <v>0</v>
      </c>
      <c r="X354" s="586">
        <v>0</v>
      </c>
      <c r="Y354" s="586">
        <v>0</v>
      </c>
      <c r="Z354" s="586">
        <v>0</v>
      </c>
      <c r="AA354" s="586">
        <v>0</v>
      </c>
      <c r="AB354" s="586">
        <v>0</v>
      </c>
      <c r="AC354" s="586">
        <v>0</v>
      </c>
      <c r="AD354" s="586">
        <v>0</v>
      </c>
      <c r="AE354" s="586">
        <v>0</v>
      </c>
      <c r="AF354" s="586">
        <v>0</v>
      </c>
      <c r="AG354" s="586">
        <v>0</v>
      </c>
      <c r="AH354" s="586">
        <v>0</v>
      </c>
      <c r="AI354" s="586">
        <v>0</v>
      </c>
      <c r="AJ354" s="586">
        <v>0</v>
      </c>
      <c r="AK354" s="586">
        <v>0</v>
      </c>
      <c r="AL354" s="586">
        <v>0</v>
      </c>
      <c r="AM354" s="586">
        <v>0</v>
      </c>
      <c r="AN354" s="586">
        <v>0</v>
      </c>
      <c r="AO354" s="586">
        <v>0</v>
      </c>
      <c r="AP354" s="586">
        <v>0</v>
      </c>
      <c r="AQ354" s="586">
        <v>0</v>
      </c>
      <c r="AR354" s="586">
        <v>0</v>
      </c>
      <c r="AS354" s="586">
        <v>0</v>
      </c>
      <c r="AT354" s="586">
        <v>0</v>
      </c>
      <c r="AU354" s="586">
        <v>0</v>
      </c>
      <c r="AV354" s="586">
        <v>0</v>
      </c>
      <c r="AW354" s="586">
        <v>0</v>
      </c>
      <c r="AX354" s="586">
        <v>0</v>
      </c>
      <c r="AY354" s="586">
        <v>0</v>
      </c>
      <c r="AZ354" s="586">
        <v>0</v>
      </c>
      <c r="BA354" s="586">
        <v>0</v>
      </c>
      <c r="BB354" s="586">
        <v>0</v>
      </c>
      <c r="BC354" s="586">
        <v>0</v>
      </c>
      <c r="BD354" s="586">
        <v>0</v>
      </c>
      <c r="BE354" s="586">
        <v>0</v>
      </c>
      <c r="BF354" s="586">
        <v>0</v>
      </c>
      <c r="BG354" s="586">
        <v>0</v>
      </c>
      <c r="BH354" s="586">
        <v>0</v>
      </c>
      <c r="BI354" s="586">
        <v>0</v>
      </c>
      <c r="BJ354" s="586">
        <v>0</v>
      </c>
      <c r="BK354" s="586">
        <v>0</v>
      </c>
      <c r="BL354" s="586">
        <v>0</v>
      </c>
      <c r="BM354" s="586">
        <v>0</v>
      </c>
      <c r="BN354" s="586">
        <v>0</v>
      </c>
      <c r="BO354" s="586">
        <v>0</v>
      </c>
      <c r="BP354" s="586">
        <v>0</v>
      </c>
      <c r="BQ354" s="586">
        <v>0</v>
      </c>
      <c r="BR354" s="586">
        <v>0</v>
      </c>
      <c r="BS354" s="586">
        <v>0</v>
      </c>
      <c r="BT354" s="586">
        <v>0</v>
      </c>
      <c r="BU354" s="586">
        <v>0</v>
      </c>
      <c r="BV354" s="586">
        <v>0</v>
      </c>
      <c r="BW354" s="586">
        <v>0</v>
      </c>
      <c r="BX354" s="586">
        <v>0</v>
      </c>
      <c r="BY354" s="586">
        <v>0</v>
      </c>
      <c r="BZ354" s="586">
        <v>0</v>
      </c>
      <c r="CA354" s="586">
        <v>0</v>
      </c>
      <c r="CB354" s="586">
        <v>0</v>
      </c>
      <c r="CC354" s="586">
        <v>0</v>
      </c>
      <c r="CD354" s="586">
        <v>0</v>
      </c>
      <c r="CE354" s="586">
        <v>0</v>
      </c>
      <c r="CF354" s="586">
        <v>0</v>
      </c>
      <c r="CG354" s="586">
        <v>0</v>
      </c>
      <c r="CH354" s="586">
        <v>0</v>
      </c>
      <c r="CI354" s="586">
        <v>0</v>
      </c>
      <c r="CJ354" s="586">
        <v>0</v>
      </c>
      <c r="CK354" s="586">
        <v>0</v>
      </c>
      <c r="CL354" s="586">
        <v>0</v>
      </c>
      <c r="CM354" s="586">
        <v>0</v>
      </c>
      <c r="CN354" s="586">
        <v>0</v>
      </c>
      <c r="CO354" s="586">
        <v>0</v>
      </c>
      <c r="CP354" s="586">
        <v>0</v>
      </c>
      <c r="CQ354" s="586">
        <v>0</v>
      </c>
      <c r="CR354" s="586">
        <v>0</v>
      </c>
      <c r="CS354" s="586">
        <v>0</v>
      </c>
      <c r="CT354" s="586">
        <v>0</v>
      </c>
      <c r="CU354" s="586">
        <v>0</v>
      </c>
      <c r="CV354" s="586">
        <v>0</v>
      </c>
      <c r="CW354" s="586">
        <v>0</v>
      </c>
      <c r="CX354" s="586">
        <v>0</v>
      </c>
      <c r="CY354" s="586">
        <v>0</v>
      </c>
      <c r="CZ354" s="586">
        <v>0</v>
      </c>
      <c r="DA354" s="586">
        <v>0</v>
      </c>
      <c r="DB354" s="586">
        <v>0</v>
      </c>
      <c r="DC354" s="586">
        <v>9475</v>
      </c>
      <c r="DD354" s="586">
        <v>0</v>
      </c>
      <c r="DE354" s="586">
        <v>0</v>
      </c>
      <c r="DF354" s="586">
        <v>0</v>
      </c>
      <c r="DG354" s="586">
        <v>0</v>
      </c>
      <c r="DH354" s="586">
        <v>0</v>
      </c>
      <c r="DI354" s="586">
        <v>0</v>
      </c>
      <c r="DJ354" s="586">
        <v>0</v>
      </c>
      <c r="DK354" s="586">
        <v>0</v>
      </c>
      <c r="DL354" s="586">
        <v>0</v>
      </c>
      <c r="DM354" s="586">
        <v>0</v>
      </c>
      <c r="DN354" s="586">
        <v>0</v>
      </c>
      <c r="DO354" s="586">
        <v>0</v>
      </c>
      <c r="DP354" s="586">
        <v>0</v>
      </c>
      <c r="DQ354" s="586">
        <v>0</v>
      </c>
      <c r="DR354" s="587">
        <v>0</v>
      </c>
      <c r="DS354" s="587">
        <v>0</v>
      </c>
      <c r="DT354" s="587">
        <v>4963</v>
      </c>
      <c r="DU354" s="587">
        <v>4512</v>
      </c>
      <c r="DV354" s="587">
        <v>204</v>
      </c>
      <c r="DW354" s="587">
        <v>3804</v>
      </c>
      <c r="DX354" s="587">
        <v>-2950</v>
      </c>
      <c r="DY354" s="587">
        <v>0</v>
      </c>
      <c r="DZ354" s="587"/>
      <c r="EA354" s="587"/>
      <c r="EB354" s="587"/>
      <c r="EC354" s="587"/>
      <c r="ED354" s="587"/>
      <c r="EE354" s="587"/>
      <c r="EF354" s="587"/>
      <c r="EG354" s="587"/>
      <c r="EH354" s="587"/>
      <c r="EI354" s="587"/>
    </row>
    <row r="355" spans="1:139">
      <c r="A355" s="583" t="s">
        <v>2185</v>
      </c>
      <c r="B355" s="586">
        <v>0</v>
      </c>
      <c r="C355" s="586">
        <v>0</v>
      </c>
      <c r="D355" s="586">
        <v>0</v>
      </c>
      <c r="E355" s="586">
        <v>0</v>
      </c>
      <c r="F355" s="586">
        <v>0</v>
      </c>
      <c r="G355" s="586">
        <v>0</v>
      </c>
      <c r="H355" s="586">
        <v>0</v>
      </c>
      <c r="I355" s="586">
        <v>0</v>
      </c>
      <c r="J355" s="586">
        <v>0</v>
      </c>
      <c r="K355" s="586">
        <v>0</v>
      </c>
      <c r="L355" s="586">
        <v>0</v>
      </c>
      <c r="M355" s="586">
        <v>0</v>
      </c>
      <c r="N355" s="586">
        <v>0</v>
      </c>
      <c r="O355" s="586">
        <v>0</v>
      </c>
      <c r="P355" s="586">
        <v>0</v>
      </c>
      <c r="Q355" s="586">
        <v>0</v>
      </c>
      <c r="R355" s="586">
        <v>0</v>
      </c>
      <c r="S355" s="586">
        <v>0</v>
      </c>
      <c r="T355" s="586">
        <v>0</v>
      </c>
      <c r="U355" s="586">
        <v>0</v>
      </c>
      <c r="V355" s="586">
        <v>0</v>
      </c>
      <c r="W355" s="586">
        <v>0</v>
      </c>
      <c r="X355" s="586">
        <v>0</v>
      </c>
      <c r="Y355" s="586">
        <v>0</v>
      </c>
      <c r="Z355" s="586">
        <v>0</v>
      </c>
      <c r="AA355" s="586">
        <v>0</v>
      </c>
      <c r="AB355" s="586">
        <v>0</v>
      </c>
      <c r="AC355" s="586">
        <v>0</v>
      </c>
      <c r="AD355" s="586">
        <v>0</v>
      </c>
      <c r="AE355" s="586">
        <v>0</v>
      </c>
      <c r="AF355" s="586">
        <v>0</v>
      </c>
      <c r="AG355" s="586">
        <v>0</v>
      </c>
      <c r="AH355" s="586">
        <v>0</v>
      </c>
      <c r="AI355" s="586">
        <v>0</v>
      </c>
      <c r="AJ355" s="586">
        <v>0</v>
      </c>
      <c r="AK355" s="586">
        <v>0</v>
      </c>
      <c r="AL355" s="586">
        <v>0</v>
      </c>
      <c r="AM355" s="586">
        <v>0</v>
      </c>
      <c r="AN355" s="586">
        <v>0</v>
      </c>
      <c r="AO355" s="586">
        <v>0</v>
      </c>
      <c r="AP355" s="586">
        <v>0</v>
      </c>
      <c r="AQ355" s="586">
        <v>0</v>
      </c>
      <c r="AR355" s="586">
        <v>0</v>
      </c>
      <c r="AS355" s="586">
        <v>0</v>
      </c>
      <c r="AT355" s="586">
        <v>0</v>
      </c>
      <c r="AU355" s="586">
        <v>0</v>
      </c>
      <c r="AV355" s="586">
        <v>0</v>
      </c>
      <c r="AW355" s="586">
        <v>0</v>
      </c>
      <c r="AX355" s="586">
        <v>60</v>
      </c>
      <c r="AY355" s="586">
        <v>0</v>
      </c>
      <c r="AZ355" s="586">
        <v>0</v>
      </c>
      <c r="BA355" s="586">
        <v>0</v>
      </c>
      <c r="BB355" s="586">
        <v>0</v>
      </c>
      <c r="BC355" s="586">
        <v>0</v>
      </c>
      <c r="BD355" s="586">
        <v>0</v>
      </c>
      <c r="BE355" s="586">
        <v>0</v>
      </c>
      <c r="BF355" s="586">
        <v>0</v>
      </c>
      <c r="BG355" s="586">
        <v>0</v>
      </c>
      <c r="BH355" s="586">
        <v>0</v>
      </c>
      <c r="BI355" s="586">
        <v>0</v>
      </c>
      <c r="BJ355" s="586">
        <v>0</v>
      </c>
      <c r="BK355" s="586">
        <v>0</v>
      </c>
      <c r="BL355" s="586">
        <v>0</v>
      </c>
      <c r="BM355" s="586">
        <v>0</v>
      </c>
      <c r="BN355" s="586">
        <v>0</v>
      </c>
      <c r="BO355" s="586">
        <v>0</v>
      </c>
      <c r="BP355" s="586">
        <v>0</v>
      </c>
      <c r="BQ355" s="586">
        <v>0</v>
      </c>
      <c r="BR355" s="586">
        <v>0</v>
      </c>
      <c r="BS355" s="586">
        <v>0</v>
      </c>
      <c r="BT355" s="586">
        <v>0</v>
      </c>
      <c r="BU355" s="586">
        <v>0</v>
      </c>
      <c r="BV355" s="586">
        <v>0</v>
      </c>
      <c r="BW355" s="586">
        <v>0</v>
      </c>
      <c r="BX355" s="586">
        <v>0</v>
      </c>
      <c r="BY355" s="586">
        <v>0</v>
      </c>
      <c r="BZ355" s="586">
        <v>0</v>
      </c>
      <c r="CA355" s="586">
        <v>0</v>
      </c>
      <c r="CB355" s="586">
        <v>0</v>
      </c>
      <c r="CC355" s="586">
        <v>0</v>
      </c>
      <c r="CD355" s="586">
        <v>0</v>
      </c>
      <c r="CE355" s="586">
        <v>0</v>
      </c>
      <c r="CF355" s="586">
        <v>0</v>
      </c>
      <c r="CG355" s="586">
        <v>0</v>
      </c>
      <c r="CH355" s="586">
        <v>0</v>
      </c>
      <c r="CI355" s="586">
        <v>0</v>
      </c>
      <c r="CJ355" s="586">
        <v>0</v>
      </c>
      <c r="CK355" s="586">
        <v>0</v>
      </c>
      <c r="CL355" s="586">
        <v>0</v>
      </c>
      <c r="CM355" s="586">
        <v>0</v>
      </c>
      <c r="CN355" s="586">
        <v>0</v>
      </c>
      <c r="CO355" s="586">
        <v>0</v>
      </c>
      <c r="CP355" s="586">
        <v>0</v>
      </c>
      <c r="CQ355" s="586">
        <v>0</v>
      </c>
      <c r="CR355" s="586">
        <v>0</v>
      </c>
      <c r="CS355" s="586">
        <v>0</v>
      </c>
      <c r="CT355" s="586">
        <v>0</v>
      </c>
      <c r="CU355" s="586">
        <v>0</v>
      </c>
      <c r="CV355" s="586">
        <v>0</v>
      </c>
      <c r="CW355" s="586">
        <v>0</v>
      </c>
      <c r="CX355" s="586">
        <v>0</v>
      </c>
      <c r="CY355" s="586">
        <v>0</v>
      </c>
      <c r="CZ355" s="586">
        <v>0</v>
      </c>
      <c r="DA355" s="586">
        <v>0</v>
      </c>
      <c r="DB355" s="586">
        <v>0</v>
      </c>
      <c r="DC355" s="586">
        <v>0</v>
      </c>
      <c r="DD355" s="586">
        <v>0</v>
      </c>
      <c r="DE355" s="586">
        <v>0</v>
      </c>
      <c r="DF355" s="586">
        <v>0</v>
      </c>
      <c r="DG355" s="586">
        <v>0</v>
      </c>
      <c r="DH355" s="586">
        <v>0</v>
      </c>
      <c r="DI355" s="586">
        <v>0</v>
      </c>
      <c r="DJ355" s="586">
        <v>0</v>
      </c>
      <c r="DK355" s="586">
        <v>0</v>
      </c>
      <c r="DL355" s="586">
        <v>0</v>
      </c>
      <c r="DM355" s="586">
        <v>0</v>
      </c>
      <c r="DN355" s="586">
        <v>0</v>
      </c>
      <c r="DO355" s="586">
        <v>0</v>
      </c>
      <c r="DP355" s="586">
        <v>0</v>
      </c>
      <c r="DQ355" s="586">
        <v>0</v>
      </c>
      <c r="DR355" s="587">
        <v>0</v>
      </c>
      <c r="DS355" s="587">
        <v>60</v>
      </c>
      <c r="DT355" s="587">
        <v>0</v>
      </c>
      <c r="DU355" s="587">
        <v>0</v>
      </c>
      <c r="DV355" s="587">
        <v>0</v>
      </c>
      <c r="DW355" s="587">
        <v>0</v>
      </c>
      <c r="DX355" s="587">
        <v>0</v>
      </c>
      <c r="DY355" s="587">
        <v>0</v>
      </c>
      <c r="DZ355" s="587"/>
      <c r="EA355" s="587"/>
      <c r="EB355" s="587"/>
      <c r="EC355" s="587"/>
      <c r="ED355" s="587"/>
      <c r="EE355" s="587"/>
      <c r="EF355" s="587"/>
      <c r="EG355" s="587"/>
      <c r="EH355" s="587"/>
      <c r="EI355" s="587"/>
    </row>
    <row r="356" spans="1:139">
      <c r="A356" s="583" t="s">
        <v>2316</v>
      </c>
      <c r="B356" s="586">
        <v>0</v>
      </c>
      <c r="C356" s="586">
        <v>0</v>
      </c>
      <c r="D356" s="586">
        <v>0</v>
      </c>
      <c r="E356" s="586">
        <v>0</v>
      </c>
      <c r="F356" s="586">
        <v>0</v>
      </c>
      <c r="G356" s="586">
        <v>0</v>
      </c>
      <c r="H356" s="586">
        <v>0</v>
      </c>
      <c r="I356" s="586">
        <v>0</v>
      </c>
      <c r="J356" s="586">
        <v>0</v>
      </c>
      <c r="K356" s="586">
        <v>0</v>
      </c>
      <c r="L356" s="586">
        <v>0</v>
      </c>
      <c r="M356" s="586">
        <v>0</v>
      </c>
      <c r="N356" s="586">
        <v>0</v>
      </c>
      <c r="O356" s="586">
        <v>0</v>
      </c>
      <c r="P356" s="586">
        <v>0</v>
      </c>
      <c r="Q356" s="586">
        <v>0</v>
      </c>
      <c r="R356" s="586">
        <v>0</v>
      </c>
      <c r="S356" s="586">
        <v>0</v>
      </c>
      <c r="T356" s="586">
        <v>0</v>
      </c>
      <c r="U356" s="586">
        <v>0</v>
      </c>
      <c r="V356" s="586">
        <v>0</v>
      </c>
      <c r="W356" s="586">
        <v>0</v>
      </c>
      <c r="X356" s="586">
        <v>0</v>
      </c>
      <c r="Y356" s="586">
        <v>0</v>
      </c>
      <c r="Z356" s="586">
        <v>0</v>
      </c>
      <c r="AA356" s="586">
        <v>0</v>
      </c>
      <c r="AB356" s="586">
        <v>0</v>
      </c>
      <c r="AC356" s="586">
        <v>0</v>
      </c>
      <c r="AD356" s="586">
        <v>0</v>
      </c>
      <c r="AE356" s="586">
        <v>0</v>
      </c>
      <c r="AF356" s="586">
        <v>0</v>
      </c>
      <c r="AG356" s="586">
        <v>0</v>
      </c>
      <c r="AH356" s="586">
        <v>0</v>
      </c>
      <c r="AI356" s="586">
        <v>0</v>
      </c>
      <c r="AJ356" s="586">
        <v>0</v>
      </c>
      <c r="AK356" s="586">
        <v>0</v>
      </c>
      <c r="AL356" s="586">
        <v>0</v>
      </c>
      <c r="AM356" s="586">
        <v>0</v>
      </c>
      <c r="AN356" s="586">
        <v>0</v>
      </c>
      <c r="AO356" s="586">
        <v>0</v>
      </c>
      <c r="AP356" s="586">
        <v>0</v>
      </c>
      <c r="AQ356" s="586">
        <v>0</v>
      </c>
      <c r="AR356" s="586">
        <v>0</v>
      </c>
      <c r="AS356" s="586">
        <v>0</v>
      </c>
      <c r="AT356" s="586">
        <v>0</v>
      </c>
      <c r="AU356" s="586">
        <v>0</v>
      </c>
      <c r="AV356" s="586">
        <v>0</v>
      </c>
      <c r="AW356" s="586">
        <v>0</v>
      </c>
      <c r="AX356" s="586">
        <v>1403</v>
      </c>
      <c r="AY356" s="586">
        <v>0</v>
      </c>
      <c r="AZ356" s="586">
        <v>0</v>
      </c>
      <c r="BA356" s="586">
        <v>0</v>
      </c>
      <c r="BB356" s="586">
        <v>0</v>
      </c>
      <c r="BC356" s="586">
        <v>0</v>
      </c>
      <c r="BD356" s="586">
        <v>0</v>
      </c>
      <c r="BE356" s="586">
        <v>0</v>
      </c>
      <c r="BF356" s="586">
        <v>0</v>
      </c>
      <c r="BG356" s="586">
        <v>0</v>
      </c>
      <c r="BH356" s="586">
        <v>0</v>
      </c>
      <c r="BI356" s="586">
        <v>0</v>
      </c>
      <c r="BJ356" s="586">
        <v>0</v>
      </c>
      <c r="BK356" s="586">
        <v>0</v>
      </c>
      <c r="BL356" s="586">
        <v>0</v>
      </c>
      <c r="BM356" s="586">
        <v>0</v>
      </c>
      <c r="BN356" s="586">
        <v>0</v>
      </c>
      <c r="BO356" s="586">
        <v>0</v>
      </c>
      <c r="BP356" s="586">
        <v>0</v>
      </c>
      <c r="BQ356" s="586">
        <v>0</v>
      </c>
      <c r="BR356" s="586">
        <v>0</v>
      </c>
      <c r="BS356" s="586">
        <v>0</v>
      </c>
      <c r="BT356" s="586">
        <v>0</v>
      </c>
      <c r="BU356" s="586">
        <v>0</v>
      </c>
      <c r="BV356" s="586">
        <v>0</v>
      </c>
      <c r="BW356" s="586">
        <v>0</v>
      </c>
      <c r="BX356" s="586">
        <v>0</v>
      </c>
      <c r="BY356" s="586">
        <v>0</v>
      </c>
      <c r="BZ356" s="586">
        <v>0</v>
      </c>
      <c r="CA356" s="586">
        <v>0</v>
      </c>
      <c r="CB356" s="586">
        <v>0</v>
      </c>
      <c r="CC356" s="586">
        <v>0</v>
      </c>
      <c r="CD356" s="586">
        <v>0</v>
      </c>
      <c r="CE356" s="586">
        <v>0</v>
      </c>
      <c r="CF356" s="586">
        <v>0</v>
      </c>
      <c r="CG356" s="586">
        <v>0</v>
      </c>
      <c r="CH356" s="586">
        <v>0</v>
      </c>
      <c r="CI356" s="586">
        <v>0</v>
      </c>
      <c r="CJ356" s="586">
        <v>0</v>
      </c>
      <c r="CK356" s="586">
        <v>0</v>
      </c>
      <c r="CL356" s="586">
        <v>0</v>
      </c>
      <c r="CM356" s="586">
        <v>0</v>
      </c>
      <c r="CN356" s="586">
        <v>0</v>
      </c>
      <c r="CO356" s="586">
        <v>0</v>
      </c>
      <c r="CP356" s="586">
        <v>0</v>
      </c>
      <c r="CQ356" s="586">
        <v>0</v>
      </c>
      <c r="CR356" s="586">
        <v>0</v>
      </c>
      <c r="CS356" s="586">
        <v>0</v>
      </c>
      <c r="CT356" s="586">
        <v>0</v>
      </c>
      <c r="CU356" s="586">
        <v>0</v>
      </c>
      <c r="CV356" s="586">
        <v>0</v>
      </c>
      <c r="CW356" s="586">
        <v>0</v>
      </c>
      <c r="CX356" s="586">
        <v>0</v>
      </c>
      <c r="CY356" s="586">
        <v>0</v>
      </c>
      <c r="CZ356" s="586">
        <v>0</v>
      </c>
      <c r="DA356" s="586">
        <v>0</v>
      </c>
      <c r="DB356" s="586">
        <v>0</v>
      </c>
      <c r="DC356" s="586">
        <v>0</v>
      </c>
      <c r="DD356" s="586">
        <v>0</v>
      </c>
      <c r="DE356" s="586">
        <v>0</v>
      </c>
      <c r="DF356" s="586">
        <v>0</v>
      </c>
      <c r="DG356" s="586">
        <v>0</v>
      </c>
      <c r="DH356" s="586">
        <v>0</v>
      </c>
      <c r="DI356" s="586">
        <v>0</v>
      </c>
      <c r="DJ356" s="586">
        <v>0</v>
      </c>
      <c r="DK356" s="586">
        <v>0</v>
      </c>
      <c r="DL356" s="586">
        <v>0</v>
      </c>
      <c r="DM356" s="586">
        <v>0</v>
      </c>
      <c r="DN356" s="586">
        <v>0</v>
      </c>
      <c r="DO356" s="586">
        <v>0</v>
      </c>
      <c r="DP356" s="586">
        <v>0</v>
      </c>
      <c r="DQ356" s="586">
        <v>0</v>
      </c>
      <c r="DR356" s="587">
        <v>1403</v>
      </c>
      <c r="DS356" s="587">
        <v>0</v>
      </c>
      <c r="DT356" s="587">
        <v>0</v>
      </c>
      <c r="DU356" s="587">
        <v>0</v>
      </c>
      <c r="DV356" s="587">
        <v>0</v>
      </c>
      <c r="DW356" s="587">
        <v>0</v>
      </c>
      <c r="DX356" s="587">
        <v>0</v>
      </c>
      <c r="DY356" s="587">
        <v>0</v>
      </c>
      <c r="DZ356" s="587"/>
      <c r="EA356" s="587"/>
      <c r="EB356" s="587"/>
      <c r="EC356" s="587"/>
      <c r="ED356" s="587"/>
      <c r="EE356" s="587"/>
      <c r="EF356" s="587"/>
      <c r="EG356" s="587"/>
      <c r="EH356" s="587"/>
      <c r="EI356" s="587"/>
    </row>
    <row r="357" spans="1:139">
      <c r="A357" s="583" t="s">
        <v>2696</v>
      </c>
      <c r="B357" s="586">
        <v>0</v>
      </c>
      <c r="C357" s="586">
        <v>0</v>
      </c>
      <c r="D357" s="586">
        <v>0</v>
      </c>
      <c r="E357" s="586">
        <v>0</v>
      </c>
      <c r="F357" s="586">
        <v>0</v>
      </c>
      <c r="G357" s="586">
        <v>0</v>
      </c>
      <c r="H357" s="586">
        <v>0</v>
      </c>
      <c r="I357" s="586">
        <v>0</v>
      </c>
      <c r="J357" s="586">
        <v>0</v>
      </c>
      <c r="K357" s="586">
        <v>0</v>
      </c>
      <c r="L357" s="586">
        <v>0</v>
      </c>
      <c r="M357" s="586">
        <v>0</v>
      </c>
      <c r="N357" s="586">
        <v>0</v>
      </c>
      <c r="O357" s="586">
        <v>0</v>
      </c>
      <c r="P357" s="586">
        <v>0</v>
      </c>
      <c r="Q357" s="586">
        <v>0</v>
      </c>
      <c r="R357" s="586">
        <v>0</v>
      </c>
      <c r="S357" s="586">
        <v>0</v>
      </c>
      <c r="T357" s="586">
        <v>0</v>
      </c>
      <c r="U357" s="586">
        <v>0</v>
      </c>
      <c r="V357" s="586">
        <v>0</v>
      </c>
      <c r="W357" s="586">
        <v>0</v>
      </c>
      <c r="X357" s="586">
        <v>0</v>
      </c>
      <c r="Y357" s="586">
        <v>0</v>
      </c>
      <c r="Z357" s="586">
        <v>0</v>
      </c>
      <c r="AA357" s="586">
        <v>0</v>
      </c>
      <c r="AB357" s="586">
        <v>0</v>
      </c>
      <c r="AC357" s="586">
        <v>0</v>
      </c>
      <c r="AD357" s="586">
        <v>0</v>
      </c>
      <c r="AE357" s="586">
        <v>0</v>
      </c>
      <c r="AF357" s="586">
        <v>0</v>
      </c>
      <c r="AG357" s="586">
        <v>0</v>
      </c>
      <c r="AH357" s="586">
        <v>0</v>
      </c>
      <c r="AI357" s="586">
        <v>0</v>
      </c>
      <c r="AJ357" s="586">
        <v>0</v>
      </c>
      <c r="AK357" s="586">
        <v>0</v>
      </c>
      <c r="AL357" s="586">
        <v>0</v>
      </c>
      <c r="AM357" s="586">
        <v>0</v>
      </c>
      <c r="AN357" s="586">
        <v>0</v>
      </c>
      <c r="AO357" s="586">
        <v>0</v>
      </c>
      <c r="AP357" s="586">
        <v>0</v>
      </c>
      <c r="AQ357" s="586">
        <v>0</v>
      </c>
      <c r="AR357" s="586">
        <v>0</v>
      </c>
      <c r="AS357" s="586">
        <v>0</v>
      </c>
      <c r="AT357" s="586">
        <v>0</v>
      </c>
      <c r="AU357" s="586">
        <v>0</v>
      </c>
      <c r="AV357" s="586">
        <v>0</v>
      </c>
      <c r="AW357" s="586">
        <v>0</v>
      </c>
      <c r="AX357" s="586">
        <v>0</v>
      </c>
      <c r="AY357" s="586">
        <v>0</v>
      </c>
      <c r="AZ357" s="586">
        <v>0</v>
      </c>
      <c r="BA357" s="586">
        <v>0</v>
      </c>
      <c r="BB357" s="586">
        <v>0</v>
      </c>
      <c r="BC357" s="586">
        <v>0</v>
      </c>
      <c r="BD357" s="586">
        <v>0</v>
      </c>
      <c r="BE357" s="586">
        <v>0</v>
      </c>
      <c r="BF357" s="586">
        <v>0</v>
      </c>
      <c r="BG357" s="586">
        <v>0</v>
      </c>
      <c r="BH357" s="586">
        <v>0</v>
      </c>
      <c r="BI357" s="586">
        <v>0</v>
      </c>
      <c r="BJ357" s="586">
        <v>0</v>
      </c>
      <c r="BK357" s="586">
        <v>0</v>
      </c>
      <c r="BL357" s="586">
        <v>0</v>
      </c>
      <c r="BM357" s="586">
        <v>0</v>
      </c>
      <c r="BN357" s="586">
        <v>0</v>
      </c>
      <c r="BO357" s="586">
        <v>0</v>
      </c>
      <c r="BP357" s="586">
        <v>0</v>
      </c>
      <c r="BQ357" s="586">
        <v>0</v>
      </c>
      <c r="BR357" s="586">
        <v>0</v>
      </c>
      <c r="BS357" s="586">
        <v>0</v>
      </c>
      <c r="BT357" s="586">
        <v>0</v>
      </c>
      <c r="BU357" s="586">
        <v>0</v>
      </c>
      <c r="BV357" s="586">
        <v>0</v>
      </c>
      <c r="BW357" s="586">
        <v>0</v>
      </c>
      <c r="BX357" s="586">
        <v>0</v>
      </c>
      <c r="BY357" s="586">
        <v>0</v>
      </c>
      <c r="BZ357" s="586">
        <v>0</v>
      </c>
      <c r="CA357" s="586">
        <v>0</v>
      </c>
      <c r="CB357" s="586">
        <v>0</v>
      </c>
      <c r="CC357" s="586">
        <v>0</v>
      </c>
      <c r="CD357" s="586">
        <v>0</v>
      </c>
      <c r="CE357" s="586">
        <v>0</v>
      </c>
      <c r="CF357" s="586">
        <v>0</v>
      </c>
      <c r="CG357" s="586">
        <v>0</v>
      </c>
      <c r="CH357" s="586">
        <v>0</v>
      </c>
      <c r="CI357" s="586">
        <v>0</v>
      </c>
      <c r="CJ357" s="586">
        <v>0</v>
      </c>
      <c r="CK357" s="586">
        <v>0</v>
      </c>
      <c r="CL357" s="586">
        <v>0</v>
      </c>
      <c r="CM357" s="586">
        <v>0</v>
      </c>
      <c r="CN357" s="586">
        <v>0</v>
      </c>
      <c r="CO357" s="586">
        <v>0</v>
      </c>
      <c r="CP357" s="586">
        <v>0</v>
      </c>
      <c r="CQ357" s="586">
        <v>0</v>
      </c>
      <c r="CR357" s="586">
        <v>0</v>
      </c>
      <c r="CS357" s="586">
        <v>0</v>
      </c>
      <c r="CT357" s="586">
        <v>0</v>
      </c>
      <c r="CU357" s="586">
        <v>0</v>
      </c>
      <c r="CV357" s="586">
        <v>0</v>
      </c>
      <c r="CW357" s="586">
        <v>0</v>
      </c>
      <c r="CX357" s="586">
        <v>0</v>
      </c>
      <c r="CY357" s="586">
        <v>0</v>
      </c>
      <c r="CZ357" s="586">
        <v>0</v>
      </c>
      <c r="DA357" s="586">
        <v>0</v>
      </c>
      <c r="DB357" s="586">
        <v>0</v>
      </c>
      <c r="DC357" s="586">
        <v>0</v>
      </c>
      <c r="DD357" s="586">
        <v>0</v>
      </c>
      <c r="DE357" s="586">
        <v>0</v>
      </c>
      <c r="DF357" s="586">
        <v>0</v>
      </c>
      <c r="DG357" s="586">
        <v>0</v>
      </c>
      <c r="DH357" s="586">
        <v>0</v>
      </c>
      <c r="DI357" s="586">
        <v>48</v>
      </c>
      <c r="DJ357" s="586">
        <v>0</v>
      </c>
      <c r="DK357" s="586">
        <v>0</v>
      </c>
      <c r="DL357" s="586">
        <v>0</v>
      </c>
      <c r="DM357" s="586">
        <v>0</v>
      </c>
      <c r="DN357" s="586">
        <v>0</v>
      </c>
      <c r="DO357" s="586">
        <v>0</v>
      </c>
      <c r="DP357" s="586">
        <v>0</v>
      </c>
      <c r="DQ357" s="586">
        <v>0</v>
      </c>
      <c r="DR357" s="587">
        <v>0</v>
      </c>
      <c r="DS357" s="587">
        <v>0</v>
      </c>
      <c r="DT357" s="587">
        <v>0</v>
      </c>
      <c r="DU357" s="587">
        <v>48</v>
      </c>
      <c r="DV357" s="587">
        <v>-31</v>
      </c>
      <c r="DW357" s="587">
        <v>-45</v>
      </c>
      <c r="DX357" s="587">
        <v>14</v>
      </c>
      <c r="DY357" s="587">
        <v>0</v>
      </c>
      <c r="DZ357" s="587"/>
      <c r="EA357" s="587"/>
      <c r="EB357" s="587"/>
      <c r="EC357" s="587"/>
      <c r="ED357" s="587"/>
      <c r="EE357" s="587"/>
      <c r="EF357" s="587"/>
      <c r="EG357" s="587"/>
      <c r="EH357" s="587"/>
      <c r="EI357" s="587"/>
    </row>
    <row r="358" spans="1:139">
      <c r="A358" s="583" t="s">
        <v>2681</v>
      </c>
      <c r="B358" s="586">
        <v>0</v>
      </c>
      <c r="C358" s="586">
        <v>0</v>
      </c>
      <c r="D358" s="586">
        <v>0</v>
      </c>
      <c r="E358" s="586">
        <v>0</v>
      </c>
      <c r="F358" s="586">
        <v>0</v>
      </c>
      <c r="G358" s="586">
        <v>0</v>
      </c>
      <c r="H358" s="586">
        <v>0</v>
      </c>
      <c r="I358" s="586">
        <v>0</v>
      </c>
      <c r="J358" s="586">
        <v>0</v>
      </c>
      <c r="K358" s="586">
        <v>0</v>
      </c>
      <c r="L358" s="586">
        <v>0</v>
      </c>
      <c r="M358" s="586">
        <v>0</v>
      </c>
      <c r="N358" s="586">
        <v>0</v>
      </c>
      <c r="O358" s="586">
        <v>0</v>
      </c>
      <c r="P358" s="586">
        <v>0</v>
      </c>
      <c r="Q358" s="586">
        <v>0</v>
      </c>
      <c r="R358" s="586">
        <v>0</v>
      </c>
      <c r="S358" s="586">
        <v>0</v>
      </c>
      <c r="T358" s="586">
        <v>0</v>
      </c>
      <c r="U358" s="586">
        <v>0</v>
      </c>
      <c r="V358" s="586">
        <v>0</v>
      </c>
      <c r="W358" s="586">
        <v>0</v>
      </c>
      <c r="X358" s="586">
        <v>0</v>
      </c>
      <c r="Y358" s="586">
        <v>0</v>
      </c>
      <c r="Z358" s="586">
        <v>0</v>
      </c>
      <c r="AA358" s="586">
        <v>0</v>
      </c>
      <c r="AB358" s="586">
        <v>0</v>
      </c>
      <c r="AC358" s="586">
        <v>0</v>
      </c>
      <c r="AD358" s="586">
        <v>0</v>
      </c>
      <c r="AE358" s="586">
        <v>0</v>
      </c>
      <c r="AF358" s="586">
        <v>0</v>
      </c>
      <c r="AG358" s="586">
        <v>0</v>
      </c>
      <c r="AH358" s="586">
        <v>0</v>
      </c>
      <c r="AI358" s="586">
        <v>0</v>
      </c>
      <c r="AJ358" s="586">
        <v>0</v>
      </c>
      <c r="AK358" s="586">
        <v>0</v>
      </c>
      <c r="AL358" s="586">
        <v>0</v>
      </c>
      <c r="AM358" s="586">
        <v>0</v>
      </c>
      <c r="AN358" s="586">
        <v>0</v>
      </c>
      <c r="AO358" s="586">
        <v>0</v>
      </c>
      <c r="AP358" s="586">
        <v>0</v>
      </c>
      <c r="AQ358" s="586">
        <v>0</v>
      </c>
      <c r="AR358" s="586">
        <v>0</v>
      </c>
      <c r="AS358" s="586">
        <v>0</v>
      </c>
      <c r="AT358" s="586">
        <v>0</v>
      </c>
      <c r="AU358" s="586">
        <v>0</v>
      </c>
      <c r="AV358" s="586">
        <v>0</v>
      </c>
      <c r="AW358" s="586">
        <v>0</v>
      </c>
      <c r="AX358" s="586">
        <v>822</v>
      </c>
      <c r="AY358" s="586">
        <v>0</v>
      </c>
      <c r="AZ358" s="586">
        <v>0</v>
      </c>
      <c r="BA358" s="586">
        <v>0</v>
      </c>
      <c r="BB358" s="586">
        <v>0</v>
      </c>
      <c r="BC358" s="586">
        <v>0</v>
      </c>
      <c r="BD358" s="586">
        <v>0</v>
      </c>
      <c r="BE358" s="586">
        <v>0</v>
      </c>
      <c r="BF358" s="586">
        <v>0</v>
      </c>
      <c r="BG358" s="586">
        <v>0</v>
      </c>
      <c r="BH358" s="586">
        <v>0</v>
      </c>
      <c r="BI358" s="586">
        <v>0</v>
      </c>
      <c r="BJ358" s="586">
        <v>0</v>
      </c>
      <c r="BK358" s="586">
        <v>0</v>
      </c>
      <c r="BL358" s="586">
        <v>0</v>
      </c>
      <c r="BM358" s="586">
        <v>0</v>
      </c>
      <c r="BN358" s="586">
        <v>0</v>
      </c>
      <c r="BO358" s="586">
        <v>0</v>
      </c>
      <c r="BP358" s="586">
        <v>0</v>
      </c>
      <c r="BQ358" s="586">
        <v>0</v>
      </c>
      <c r="BR358" s="586">
        <v>0</v>
      </c>
      <c r="BS358" s="586">
        <v>0</v>
      </c>
      <c r="BT358" s="586">
        <v>0</v>
      </c>
      <c r="BU358" s="586">
        <v>0</v>
      </c>
      <c r="BV358" s="586">
        <v>0</v>
      </c>
      <c r="BW358" s="586">
        <v>0</v>
      </c>
      <c r="BX358" s="586">
        <v>0</v>
      </c>
      <c r="BY358" s="586">
        <v>0</v>
      </c>
      <c r="BZ358" s="586">
        <v>0</v>
      </c>
      <c r="CA358" s="586">
        <v>0</v>
      </c>
      <c r="CB358" s="586">
        <v>0</v>
      </c>
      <c r="CC358" s="586">
        <v>0</v>
      </c>
      <c r="CD358" s="586">
        <v>0</v>
      </c>
      <c r="CE358" s="586">
        <v>0</v>
      </c>
      <c r="CF358" s="586">
        <v>0</v>
      </c>
      <c r="CG358" s="586">
        <v>0</v>
      </c>
      <c r="CH358" s="586">
        <v>0</v>
      </c>
      <c r="CI358" s="586">
        <v>0</v>
      </c>
      <c r="CJ358" s="586">
        <v>0</v>
      </c>
      <c r="CK358" s="586">
        <v>0</v>
      </c>
      <c r="CL358" s="586">
        <v>0</v>
      </c>
      <c r="CM358" s="586">
        <v>0</v>
      </c>
      <c r="CN358" s="586">
        <v>0</v>
      </c>
      <c r="CO358" s="586">
        <v>0</v>
      </c>
      <c r="CP358" s="586">
        <v>0</v>
      </c>
      <c r="CQ358" s="586">
        <v>0</v>
      </c>
      <c r="CR358" s="586">
        <v>0</v>
      </c>
      <c r="CS358" s="586">
        <v>0</v>
      </c>
      <c r="CT358" s="586">
        <v>0</v>
      </c>
      <c r="CU358" s="586">
        <v>0</v>
      </c>
      <c r="CV358" s="586">
        <v>0</v>
      </c>
      <c r="CW358" s="586">
        <v>0</v>
      </c>
      <c r="CX358" s="586">
        <v>0</v>
      </c>
      <c r="CY358" s="586">
        <v>0</v>
      </c>
      <c r="CZ358" s="586">
        <v>0</v>
      </c>
      <c r="DA358" s="586">
        <v>0</v>
      </c>
      <c r="DB358" s="586">
        <v>0</v>
      </c>
      <c r="DC358" s="586">
        <v>0</v>
      </c>
      <c r="DD358" s="586">
        <v>0</v>
      </c>
      <c r="DE358" s="586">
        <v>0</v>
      </c>
      <c r="DF358" s="586">
        <v>0</v>
      </c>
      <c r="DG358" s="586">
        <v>0</v>
      </c>
      <c r="DH358" s="586">
        <v>0</v>
      </c>
      <c r="DI358" s="586">
        <v>50</v>
      </c>
      <c r="DJ358" s="586">
        <v>0</v>
      </c>
      <c r="DK358" s="586">
        <v>0</v>
      </c>
      <c r="DL358" s="586">
        <v>0</v>
      </c>
      <c r="DM358" s="586">
        <v>0</v>
      </c>
      <c r="DN358" s="586">
        <v>0</v>
      </c>
      <c r="DO358" s="586">
        <v>0</v>
      </c>
      <c r="DP358" s="586">
        <v>0</v>
      </c>
      <c r="DQ358" s="586">
        <v>0</v>
      </c>
      <c r="DR358" s="587">
        <v>777</v>
      </c>
      <c r="DS358" s="587">
        <v>0</v>
      </c>
      <c r="DT358" s="587">
        <v>95</v>
      </c>
      <c r="DU358" s="587">
        <v>0</v>
      </c>
      <c r="DV358" s="587">
        <v>-1</v>
      </c>
      <c r="DW358" s="587">
        <v>0</v>
      </c>
      <c r="DX358" s="587">
        <v>0</v>
      </c>
      <c r="DY358" s="587">
        <v>-274</v>
      </c>
      <c r="DZ358" s="587"/>
      <c r="EA358" s="587"/>
      <c r="EB358" s="587"/>
      <c r="EC358" s="587"/>
      <c r="ED358" s="587"/>
      <c r="EE358" s="587"/>
      <c r="EF358" s="587"/>
      <c r="EG358" s="587"/>
      <c r="EH358" s="587"/>
      <c r="EI358" s="587"/>
    </row>
    <row r="359" spans="1:139">
      <c r="A359" s="583" t="s">
        <v>2732</v>
      </c>
      <c r="B359" s="586">
        <v>0</v>
      </c>
      <c r="C359" s="586">
        <v>0</v>
      </c>
      <c r="D359" s="586">
        <v>0</v>
      </c>
      <c r="E359" s="586">
        <v>0</v>
      </c>
      <c r="F359" s="586">
        <v>0</v>
      </c>
      <c r="G359" s="586">
        <v>0</v>
      </c>
      <c r="H359" s="586">
        <v>0</v>
      </c>
      <c r="I359" s="586">
        <v>0</v>
      </c>
      <c r="J359" s="586">
        <v>0</v>
      </c>
      <c r="K359" s="586">
        <v>0</v>
      </c>
      <c r="L359" s="586">
        <v>0</v>
      </c>
      <c r="M359" s="586">
        <v>0</v>
      </c>
      <c r="N359" s="586">
        <v>0</v>
      </c>
      <c r="O359" s="586">
        <v>0</v>
      </c>
      <c r="P359" s="586">
        <v>0</v>
      </c>
      <c r="Q359" s="586">
        <v>200</v>
      </c>
      <c r="R359" s="586">
        <v>0</v>
      </c>
      <c r="S359" s="586">
        <v>0</v>
      </c>
      <c r="T359" s="586">
        <v>0</v>
      </c>
      <c r="U359" s="586">
        <v>0</v>
      </c>
      <c r="V359" s="586">
        <v>0</v>
      </c>
      <c r="W359" s="586">
        <v>0</v>
      </c>
      <c r="X359" s="586">
        <v>0</v>
      </c>
      <c r="Y359" s="586">
        <v>0</v>
      </c>
      <c r="Z359" s="586">
        <v>0</v>
      </c>
      <c r="AA359" s="586">
        <v>0</v>
      </c>
      <c r="AB359" s="586">
        <v>0</v>
      </c>
      <c r="AC359" s="586">
        <v>0</v>
      </c>
      <c r="AD359" s="586">
        <v>0</v>
      </c>
      <c r="AE359" s="586">
        <v>0</v>
      </c>
      <c r="AF359" s="586">
        <v>0</v>
      </c>
      <c r="AG359" s="586">
        <v>0</v>
      </c>
      <c r="AH359" s="586">
        <v>0</v>
      </c>
      <c r="AI359" s="586">
        <v>0</v>
      </c>
      <c r="AJ359" s="586">
        <v>0</v>
      </c>
      <c r="AK359" s="586">
        <v>0</v>
      </c>
      <c r="AL359" s="586">
        <v>0</v>
      </c>
      <c r="AM359" s="586">
        <v>0</v>
      </c>
      <c r="AN359" s="586">
        <v>0</v>
      </c>
      <c r="AO359" s="586">
        <v>0</v>
      </c>
      <c r="AP359" s="586">
        <v>0</v>
      </c>
      <c r="AQ359" s="586">
        <v>0</v>
      </c>
      <c r="AR359" s="586">
        <v>0</v>
      </c>
      <c r="AS359" s="586">
        <v>0</v>
      </c>
      <c r="AT359" s="586">
        <v>0</v>
      </c>
      <c r="AU359" s="586">
        <v>0</v>
      </c>
      <c r="AV359" s="586">
        <v>0</v>
      </c>
      <c r="AW359" s="586">
        <v>0</v>
      </c>
      <c r="AX359" s="586">
        <v>2082.8000000000002</v>
      </c>
      <c r="AY359" s="586">
        <v>0</v>
      </c>
      <c r="AZ359" s="586">
        <v>305.89999999999998</v>
      </c>
      <c r="BA359" s="586">
        <v>200</v>
      </c>
      <c r="BB359" s="586">
        <v>0</v>
      </c>
      <c r="BC359" s="586">
        <v>0</v>
      </c>
      <c r="BD359" s="586">
        <v>0</v>
      </c>
      <c r="BE359" s="586">
        <v>0</v>
      </c>
      <c r="BF359" s="586">
        <v>0</v>
      </c>
      <c r="BG359" s="586">
        <v>0</v>
      </c>
      <c r="BH359" s="586">
        <v>0</v>
      </c>
      <c r="BI359" s="586">
        <v>0</v>
      </c>
      <c r="BJ359" s="586">
        <v>0</v>
      </c>
      <c r="BK359" s="586">
        <v>0</v>
      </c>
      <c r="BL359" s="586">
        <v>0</v>
      </c>
      <c r="BM359" s="586">
        <v>0</v>
      </c>
      <c r="BN359" s="586">
        <v>0</v>
      </c>
      <c r="BO359" s="586">
        <v>0</v>
      </c>
      <c r="BP359" s="586">
        <v>0</v>
      </c>
      <c r="BQ359" s="586">
        <v>0</v>
      </c>
      <c r="BR359" s="586">
        <v>0</v>
      </c>
      <c r="BS359" s="586">
        <v>0</v>
      </c>
      <c r="BT359" s="586">
        <v>0</v>
      </c>
      <c r="BU359" s="586">
        <v>0</v>
      </c>
      <c r="BV359" s="586">
        <v>0</v>
      </c>
      <c r="BW359" s="586">
        <v>0</v>
      </c>
      <c r="BX359" s="586">
        <v>0</v>
      </c>
      <c r="BY359" s="586">
        <v>0</v>
      </c>
      <c r="BZ359" s="586">
        <v>0</v>
      </c>
      <c r="CA359" s="586">
        <v>0</v>
      </c>
      <c r="CB359" s="586">
        <v>0</v>
      </c>
      <c r="CC359" s="586">
        <v>0</v>
      </c>
      <c r="CD359" s="586">
        <v>0</v>
      </c>
      <c r="CE359" s="586">
        <v>0</v>
      </c>
      <c r="CF359" s="586">
        <v>0</v>
      </c>
      <c r="CG359" s="586">
        <v>0</v>
      </c>
      <c r="CH359" s="586">
        <v>0</v>
      </c>
      <c r="CI359" s="586">
        <v>0</v>
      </c>
      <c r="CJ359" s="586">
        <v>0</v>
      </c>
      <c r="CK359" s="586">
        <v>0</v>
      </c>
      <c r="CL359" s="586">
        <v>0</v>
      </c>
      <c r="CM359" s="586">
        <v>0</v>
      </c>
      <c r="CN359" s="586">
        <v>0</v>
      </c>
      <c r="CO359" s="586">
        <v>0</v>
      </c>
      <c r="CP359" s="586">
        <v>0</v>
      </c>
      <c r="CQ359" s="586">
        <v>0</v>
      </c>
      <c r="CR359" s="586">
        <v>0</v>
      </c>
      <c r="CS359" s="586">
        <v>0</v>
      </c>
      <c r="CT359" s="586">
        <v>0</v>
      </c>
      <c r="CU359" s="586">
        <v>0</v>
      </c>
      <c r="CV359" s="586">
        <v>0</v>
      </c>
      <c r="CW359" s="586">
        <v>0</v>
      </c>
      <c r="CX359" s="586">
        <v>0</v>
      </c>
      <c r="CY359" s="586">
        <v>0</v>
      </c>
      <c r="CZ359" s="586">
        <v>0</v>
      </c>
      <c r="DA359" s="586">
        <v>0</v>
      </c>
      <c r="DB359" s="586">
        <v>0</v>
      </c>
      <c r="DC359" s="586">
        <v>0</v>
      </c>
      <c r="DD359" s="586">
        <v>0</v>
      </c>
      <c r="DE359" s="586">
        <v>0</v>
      </c>
      <c r="DF359" s="586">
        <v>0</v>
      </c>
      <c r="DG359" s="586">
        <v>0</v>
      </c>
      <c r="DH359" s="586">
        <v>0</v>
      </c>
      <c r="DI359" s="586">
        <v>0</v>
      </c>
      <c r="DJ359" s="586">
        <v>0</v>
      </c>
      <c r="DK359" s="586">
        <v>0</v>
      </c>
      <c r="DL359" s="586">
        <v>0</v>
      </c>
      <c r="DM359" s="586">
        <v>0</v>
      </c>
      <c r="DN359" s="586">
        <v>0</v>
      </c>
      <c r="DO359" s="586">
        <v>0</v>
      </c>
      <c r="DP359" s="586">
        <v>0</v>
      </c>
      <c r="DQ359" s="586">
        <v>0</v>
      </c>
      <c r="DR359" s="587">
        <v>1692.8</v>
      </c>
      <c r="DS359" s="587">
        <v>465</v>
      </c>
      <c r="DT359" s="587">
        <v>325</v>
      </c>
      <c r="DU359" s="587">
        <v>0</v>
      </c>
      <c r="DV359" s="587">
        <v>-162.9</v>
      </c>
      <c r="DW359" s="587">
        <v>-39.1</v>
      </c>
      <c r="DX359" s="587">
        <v>0</v>
      </c>
      <c r="DY359" s="587">
        <v>0</v>
      </c>
      <c r="DZ359" s="587"/>
      <c r="EA359" s="587"/>
      <c r="EB359" s="587"/>
      <c r="EC359" s="587"/>
      <c r="ED359" s="587"/>
      <c r="EE359" s="587"/>
      <c r="EF359" s="587"/>
      <c r="EG359" s="587"/>
      <c r="EH359" s="587"/>
      <c r="EI359" s="587"/>
    </row>
    <row r="360" spans="1:139">
      <c r="A360" s="583" t="s">
        <v>2990</v>
      </c>
      <c r="B360" s="586">
        <v>0</v>
      </c>
      <c r="C360" s="586">
        <v>0</v>
      </c>
      <c r="D360" s="586">
        <v>0</v>
      </c>
      <c r="E360" s="586">
        <v>0</v>
      </c>
      <c r="F360" s="586">
        <v>0</v>
      </c>
      <c r="G360" s="586">
        <v>0</v>
      </c>
      <c r="H360" s="586">
        <v>0</v>
      </c>
      <c r="I360" s="586">
        <v>0</v>
      </c>
      <c r="J360" s="586">
        <v>0</v>
      </c>
      <c r="K360" s="586">
        <v>0</v>
      </c>
      <c r="L360" s="586">
        <v>0</v>
      </c>
      <c r="M360" s="586">
        <v>0</v>
      </c>
      <c r="N360" s="586">
        <v>0</v>
      </c>
      <c r="O360" s="586">
        <v>0</v>
      </c>
      <c r="P360" s="586">
        <v>0</v>
      </c>
      <c r="Q360" s="586">
        <v>0</v>
      </c>
      <c r="R360" s="586">
        <v>0</v>
      </c>
      <c r="S360" s="586">
        <v>0</v>
      </c>
      <c r="T360" s="586">
        <v>0</v>
      </c>
      <c r="U360" s="586">
        <v>0</v>
      </c>
      <c r="V360" s="586">
        <v>0</v>
      </c>
      <c r="W360" s="586">
        <v>0</v>
      </c>
      <c r="X360" s="586">
        <v>0</v>
      </c>
      <c r="Y360" s="586">
        <v>0</v>
      </c>
      <c r="Z360" s="586">
        <v>0</v>
      </c>
      <c r="AA360" s="586">
        <v>0</v>
      </c>
      <c r="AB360" s="586">
        <v>0</v>
      </c>
      <c r="AC360" s="586">
        <v>0</v>
      </c>
      <c r="AD360" s="586">
        <v>0</v>
      </c>
      <c r="AE360" s="586">
        <v>0</v>
      </c>
      <c r="AF360" s="586">
        <v>0</v>
      </c>
      <c r="AG360" s="586">
        <v>0</v>
      </c>
      <c r="AH360" s="586">
        <v>0</v>
      </c>
      <c r="AI360" s="586">
        <v>0</v>
      </c>
      <c r="AJ360" s="586">
        <v>0</v>
      </c>
      <c r="AK360" s="586">
        <v>0</v>
      </c>
      <c r="AL360" s="586">
        <v>0</v>
      </c>
      <c r="AM360" s="586">
        <v>0</v>
      </c>
      <c r="AN360" s="586">
        <v>0</v>
      </c>
      <c r="AO360" s="586">
        <v>0</v>
      </c>
      <c r="AP360" s="586">
        <v>0</v>
      </c>
      <c r="AQ360" s="586">
        <v>0</v>
      </c>
      <c r="AR360" s="586">
        <v>0</v>
      </c>
      <c r="AS360" s="586">
        <v>0</v>
      </c>
      <c r="AT360" s="586">
        <v>0</v>
      </c>
      <c r="AU360" s="586">
        <v>0</v>
      </c>
      <c r="AV360" s="586">
        <v>0</v>
      </c>
      <c r="AW360" s="586">
        <v>0</v>
      </c>
      <c r="AX360" s="586">
        <v>530</v>
      </c>
      <c r="AY360" s="586">
        <v>0</v>
      </c>
      <c r="AZ360" s="586">
        <v>0</v>
      </c>
      <c r="BA360" s="586">
        <v>0</v>
      </c>
      <c r="BB360" s="586">
        <v>0</v>
      </c>
      <c r="BC360" s="586">
        <v>0</v>
      </c>
      <c r="BD360" s="586">
        <v>0</v>
      </c>
      <c r="BE360" s="586">
        <v>0</v>
      </c>
      <c r="BF360" s="586">
        <v>0</v>
      </c>
      <c r="BG360" s="586">
        <v>0</v>
      </c>
      <c r="BH360" s="586">
        <v>0</v>
      </c>
      <c r="BI360" s="586">
        <v>0</v>
      </c>
      <c r="BJ360" s="586">
        <v>0</v>
      </c>
      <c r="BK360" s="586">
        <v>0</v>
      </c>
      <c r="BL360" s="586">
        <v>0</v>
      </c>
      <c r="BM360" s="586">
        <v>0</v>
      </c>
      <c r="BN360" s="586">
        <v>0</v>
      </c>
      <c r="BO360" s="586">
        <v>0</v>
      </c>
      <c r="BP360" s="586">
        <v>0</v>
      </c>
      <c r="BQ360" s="586">
        <v>0</v>
      </c>
      <c r="BR360" s="586">
        <v>0</v>
      </c>
      <c r="BS360" s="586">
        <v>0</v>
      </c>
      <c r="BT360" s="586">
        <v>0</v>
      </c>
      <c r="BU360" s="586">
        <v>0</v>
      </c>
      <c r="BV360" s="586">
        <v>0</v>
      </c>
      <c r="BW360" s="586">
        <v>0</v>
      </c>
      <c r="BX360" s="586">
        <v>0</v>
      </c>
      <c r="BY360" s="586">
        <v>0</v>
      </c>
      <c r="BZ360" s="586">
        <v>0</v>
      </c>
      <c r="CA360" s="586">
        <v>0</v>
      </c>
      <c r="CB360" s="586">
        <v>0</v>
      </c>
      <c r="CC360" s="586">
        <v>0</v>
      </c>
      <c r="CD360" s="586">
        <v>0</v>
      </c>
      <c r="CE360" s="586">
        <v>0</v>
      </c>
      <c r="CF360" s="586">
        <v>0</v>
      </c>
      <c r="CG360" s="586">
        <v>0</v>
      </c>
      <c r="CH360" s="586">
        <v>0</v>
      </c>
      <c r="CI360" s="586">
        <v>0</v>
      </c>
      <c r="CJ360" s="586">
        <v>0</v>
      </c>
      <c r="CK360" s="586">
        <v>0</v>
      </c>
      <c r="CL360" s="586">
        <v>0</v>
      </c>
      <c r="CM360" s="586">
        <v>0</v>
      </c>
      <c r="CN360" s="586">
        <v>0</v>
      </c>
      <c r="CO360" s="586">
        <v>0</v>
      </c>
      <c r="CP360" s="586">
        <v>0</v>
      </c>
      <c r="CQ360" s="586">
        <v>0</v>
      </c>
      <c r="CR360" s="586">
        <v>0</v>
      </c>
      <c r="CS360" s="586">
        <v>0</v>
      </c>
      <c r="CT360" s="586">
        <v>0</v>
      </c>
      <c r="CU360" s="586">
        <v>0</v>
      </c>
      <c r="CV360" s="586">
        <v>0</v>
      </c>
      <c r="CW360" s="586">
        <v>0</v>
      </c>
      <c r="CX360" s="586">
        <v>0</v>
      </c>
      <c r="CY360" s="586">
        <v>0</v>
      </c>
      <c r="CZ360" s="586">
        <v>0</v>
      </c>
      <c r="DA360" s="586">
        <v>0</v>
      </c>
      <c r="DB360" s="586">
        <v>0</v>
      </c>
      <c r="DC360" s="586">
        <v>0</v>
      </c>
      <c r="DD360" s="586">
        <v>0</v>
      </c>
      <c r="DE360" s="586">
        <v>0</v>
      </c>
      <c r="DF360" s="586">
        <v>0</v>
      </c>
      <c r="DG360" s="586">
        <v>0</v>
      </c>
      <c r="DH360" s="586">
        <v>0</v>
      </c>
      <c r="DI360" s="586">
        <v>0</v>
      </c>
      <c r="DJ360" s="586">
        <v>0</v>
      </c>
      <c r="DK360" s="586">
        <v>0</v>
      </c>
      <c r="DL360" s="586">
        <v>0</v>
      </c>
      <c r="DM360" s="586">
        <v>0</v>
      </c>
      <c r="DN360" s="586">
        <v>0</v>
      </c>
      <c r="DO360" s="586">
        <v>0</v>
      </c>
      <c r="DP360" s="586">
        <v>0</v>
      </c>
      <c r="DQ360" s="586">
        <v>0</v>
      </c>
      <c r="DR360" s="587">
        <v>0</v>
      </c>
      <c r="DS360" s="587">
        <v>0</v>
      </c>
      <c r="DT360" s="587">
        <v>515</v>
      </c>
      <c r="DU360" s="587">
        <v>15</v>
      </c>
      <c r="DV360" s="587">
        <v>-44</v>
      </c>
      <c r="DW360" s="587">
        <v>-36</v>
      </c>
      <c r="DX360" s="587">
        <v>-60</v>
      </c>
      <c r="DY360" s="587">
        <v>-539</v>
      </c>
      <c r="DZ360" s="587"/>
      <c r="EA360" s="587"/>
      <c r="EB360" s="587"/>
      <c r="EC360" s="587"/>
      <c r="ED360" s="587"/>
      <c r="EE360" s="587"/>
      <c r="EF360" s="587"/>
      <c r="EG360" s="587"/>
      <c r="EH360" s="587"/>
      <c r="EI360" s="587"/>
    </row>
    <row r="361" spans="1:139">
      <c r="A361" s="583" t="s">
        <v>2618</v>
      </c>
      <c r="B361" s="586">
        <v>0</v>
      </c>
      <c r="C361" s="586">
        <v>0</v>
      </c>
      <c r="D361" s="586">
        <v>0</v>
      </c>
      <c r="E361" s="586">
        <v>0</v>
      </c>
      <c r="F361" s="586">
        <v>0</v>
      </c>
      <c r="G361" s="586">
        <v>0</v>
      </c>
      <c r="H361" s="586">
        <v>0</v>
      </c>
      <c r="I361" s="586">
        <v>0</v>
      </c>
      <c r="J361" s="586">
        <v>0</v>
      </c>
      <c r="K361" s="586">
        <v>0</v>
      </c>
      <c r="L361" s="586">
        <v>0</v>
      </c>
      <c r="M361" s="586">
        <v>0</v>
      </c>
      <c r="N361" s="586">
        <v>0</v>
      </c>
      <c r="O361" s="586">
        <v>0</v>
      </c>
      <c r="P361" s="586">
        <v>0</v>
      </c>
      <c r="Q361" s="586">
        <v>0</v>
      </c>
      <c r="R361" s="586">
        <v>0</v>
      </c>
      <c r="S361" s="586">
        <v>0</v>
      </c>
      <c r="T361" s="586">
        <v>0</v>
      </c>
      <c r="U361" s="586">
        <v>0</v>
      </c>
      <c r="V361" s="586">
        <v>0</v>
      </c>
      <c r="W361" s="586">
        <v>0</v>
      </c>
      <c r="X361" s="586">
        <v>0</v>
      </c>
      <c r="Y361" s="586">
        <v>0</v>
      </c>
      <c r="Z361" s="586">
        <v>0</v>
      </c>
      <c r="AA361" s="586">
        <v>0</v>
      </c>
      <c r="AB361" s="586">
        <v>0</v>
      </c>
      <c r="AC361" s="586">
        <v>0</v>
      </c>
      <c r="AD361" s="586">
        <v>0</v>
      </c>
      <c r="AE361" s="586">
        <v>0</v>
      </c>
      <c r="AF361" s="586">
        <v>0</v>
      </c>
      <c r="AG361" s="586">
        <v>0</v>
      </c>
      <c r="AH361" s="586">
        <v>0</v>
      </c>
      <c r="AI361" s="586">
        <v>0</v>
      </c>
      <c r="AJ361" s="586">
        <v>0</v>
      </c>
      <c r="AK361" s="586">
        <v>0</v>
      </c>
      <c r="AL361" s="586">
        <v>0</v>
      </c>
      <c r="AM361" s="586">
        <v>0</v>
      </c>
      <c r="AN361" s="586">
        <v>0</v>
      </c>
      <c r="AO361" s="586">
        <v>0</v>
      </c>
      <c r="AP361" s="586">
        <v>0</v>
      </c>
      <c r="AQ361" s="586">
        <v>0</v>
      </c>
      <c r="AR361" s="586">
        <v>0</v>
      </c>
      <c r="AS361" s="586">
        <v>0</v>
      </c>
      <c r="AT361" s="586">
        <v>0</v>
      </c>
      <c r="AU361" s="586">
        <v>0</v>
      </c>
      <c r="AV361" s="586">
        <v>0</v>
      </c>
      <c r="AW361" s="586">
        <v>0</v>
      </c>
      <c r="AX361" s="586">
        <v>0</v>
      </c>
      <c r="AY361" s="586">
        <v>0</v>
      </c>
      <c r="AZ361" s="586">
        <v>0</v>
      </c>
      <c r="BA361" s="586">
        <v>0</v>
      </c>
      <c r="BB361" s="586">
        <v>0</v>
      </c>
      <c r="BC361" s="586">
        <v>0</v>
      </c>
      <c r="BD361" s="586">
        <v>0</v>
      </c>
      <c r="BE361" s="586">
        <v>0</v>
      </c>
      <c r="BF361" s="586">
        <v>0</v>
      </c>
      <c r="BG361" s="586">
        <v>0</v>
      </c>
      <c r="BH361" s="586">
        <v>0</v>
      </c>
      <c r="BI361" s="586">
        <v>0</v>
      </c>
      <c r="BJ361" s="586">
        <v>0</v>
      </c>
      <c r="BK361" s="586">
        <v>0</v>
      </c>
      <c r="BL361" s="586">
        <v>0</v>
      </c>
      <c r="BM361" s="586">
        <v>0</v>
      </c>
      <c r="BN361" s="586">
        <v>0</v>
      </c>
      <c r="BO361" s="586">
        <v>0</v>
      </c>
      <c r="BP361" s="586">
        <v>0</v>
      </c>
      <c r="BQ361" s="586">
        <v>0</v>
      </c>
      <c r="BR361" s="586">
        <v>0</v>
      </c>
      <c r="BS361" s="586">
        <v>0</v>
      </c>
      <c r="BT361" s="586">
        <v>0</v>
      </c>
      <c r="BU361" s="586">
        <v>0</v>
      </c>
      <c r="BV361" s="586">
        <v>0</v>
      </c>
      <c r="BW361" s="586">
        <v>0</v>
      </c>
      <c r="BX361" s="586">
        <v>0</v>
      </c>
      <c r="BY361" s="586">
        <v>0</v>
      </c>
      <c r="BZ361" s="586">
        <v>0</v>
      </c>
      <c r="CA361" s="586">
        <v>0</v>
      </c>
      <c r="CB361" s="586">
        <v>0</v>
      </c>
      <c r="CC361" s="586">
        <v>0</v>
      </c>
      <c r="CD361" s="586">
        <v>0</v>
      </c>
      <c r="CE361" s="586">
        <v>0</v>
      </c>
      <c r="CF361" s="586">
        <v>0</v>
      </c>
      <c r="CG361" s="586">
        <v>0</v>
      </c>
      <c r="CH361" s="586">
        <v>0</v>
      </c>
      <c r="CI361" s="586">
        <v>0</v>
      </c>
      <c r="CJ361" s="586">
        <v>0</v>
      </c>
      <c r="CK361" s="586">
        <v>0</v>
      </c>
      <c r="CL361" s="586">
        <v>0</v>
      </c>
      <c r="CM361" s="586">
        <v>0</v>
      </c>
      <c r="CN361" s="586">
        <v>0</v>
      </c>
      <c r="CO361" s="586">
        <v>0</v>
      </c>
      <c r="CP361" s="586">
        <v>0</v>
      </c>
      <c r="CQ361" s="586">
        <v>0</v>
      </c>
      <c r="CR361" s="586">
        <v>0</v>
      </c>
      <c r="CS361" s="586">
        <v>0</v>
      </c>
      <c r="CT361" s="586">
        <v>0</v>
      </c>
      <c r="CU361" s="586">
        <v>0</v>
      </c>
      <c r="CV361" s="586">
        <v>0</v>
      </c>
      <c r="CW361" s="586">
        <v>0</v>
      </c>
      <c r="CX361" s="586">
        <v>0</v>
      </c>
      <c r="CY361" s="586">
        <v>0</v>
      </c>
      <c r="CZ361" s="586">
        <v>0</v>
      </c>
      <c r="DA361" s="586">
        <v>0</v>
      </c>
      <c r="DB361" s="586">
        <v>0</v>
      </c>
      <c r="DC361" s="586">
        <v>0</v>
      </c>
      <c r="DD361" s="586">
        <v>0</v>
      </c>
      <c r="DE361" s="586">
        <v>0</v>
      </c>
      <c r="DF361" s="586">
        <v>0</v>
      </c>
      <c r="DG361" s="586">
        <v>0</v>
      </c>
      <c r="DH361" s="586">
        <v>0</v>
      </c>
      <c r="DI361" s="586">
        <v>1900</v>
      </c>
      <c r="DJ361" s="586">
        <v>225</v>
      </c>
      <c r="DK361" s="586">
        <v>0</v>
      </c>
      <c r="DL361" s="586">
        <v>0</v>
      </c>
      <c r="DM361" s="586">
        <v>0</v>
      </c>
      <c r="DN361" s="586">
        <v>0</v>
      </c>
      <c r="DO361" s="586">
        <v>0</v>
      </c>
      <c r="DP361" s="586">
        <v>0</v>
      </c>
      <c r="DQ361" s="586">
        <v>0</v>
      </c>
      <c r="DR361" s="587">
        <v>2125</v>
      </c>
      <c r="DS361" s="587">
        <v>0</v>
      </c>
      <c r="DT361" s="587">
        <v>0</v>
      </c>
      <c r="DU361" s="587">
        <v>0</v>
      </c>
      <c r="DV361" s="587">
        <v>0</v>
      </c>
      <c r="DW361" s="587">
        <v>0</v>
      </c>
      <c r="DX361" s="587">
        <v>0</v>
      </c>
      <c r="DY361" s="587">
        <v>500</v>
      </c>
      <c r="DZ361" s="587"/>
      <c r="EA361" s="587"/>
      <c r="EB361" s="587"/>
      <c r="EC361" s="587"/>
      <c r="ED361" s="587"/>
      <c r="EE361" s="587"/>
      <c r="EF361" s="587"/>
      <c r="EG361" s="587"/>
      <c r="EH361" s="587"/>
      <c r="EI361" s="587"/>
    </row>
    <row r="362" spans="1:139">
      <c r="A362" s="583" t="s">
        <v>2837</v>
      </c>
      <c r="B362" s="586">
        <v>0</v>
      </c>
      <c r="C362" s="586">
        <v>0</v>
      </c>
      <c r="D362" s="586">
        <v>0</v>
      </c>
      <c r="E362" s="586">
        <v>0</v>
      </c>
      <c r="F362" s="586">
        <v>0</v>
      </c>
      <c r="G362" s="586">
        <v>0</v>
      </c>
      <c r="H362" s="586">
        <v>0</v>
      </c>
      <c r="I362" s="586">
        <v>0</v>
      </c>
      <c r="J362" s="586">
        <v>0</v>
      </c>
      <c r="K362" s="586">
        <v>0</v>
      </c>
      <c r="L362" s="586">
        <v>0</v>
      </c>
      <c r="M362" s="586">
        <v>0</v>
      </c>
      <c r="N362" s="586">
        <v>0</v>
      </c>
      <c r="O362" s="586">
        <v>0</v>
      </c>
      <c r="P362" s="586">
        <v>0</v>
      </c>
      <c r="Q362" s="586">
        <v>0</v>
      </c>
      <c r="R362" s="586">
        <v>0</v>
      </c>
      <c r="S362" s="586">
        <v>0</v>
      </c>
      <c r="T362" s="586">
        <v>0</v>
      </c>
      <c r="U362" s="586">
        <v>0</v>
      </c>
      <c r="V362" s="586">
        <v>0</v>
      </c>
      <c r="W362" s="586">
        <v>0</v>
      </c>
      <c r="X362" s="586">
        <v>0</v>
      </c>
      <c r="Y362" s="586">
        <v>0</v>
      </c>
      <c r="Z362" s="586">
        <v>0</v>
      </c>
      <c r="AA362" s="586">
        <v>0</v>
      </c>
      <c r="AB362" s="586">
        <v>0</v>
      </c>
      <c r="AC362" s="586">
        <v>0</v>
      </c>
      <c r="AD362" s="586">
        <v>0</v>
      </c>
      <c r="AE362" s="586">
        <v>0</v>
      </c>
      <c r="AF362" s="586">
        <v>0</v>
      </c>
      <c r="AG362" s="586">
        <v>0</v>
      </c>
      <c r="AH362" s="586">
        <v>0</v>
      </c>
      <c r="AI362" s="586">
        <v>0</v>
      </c>
      <c r="AJ362" s="586">
        <v>0</v>
      </c>
      <c r="AK362" s="586">
        <v>0</v>
      </c>
      <c r="AL362" s="586">
        <v>0</v>
      </c>
      <c r="AM362" s="586">
        <v>0</v>
      </c>
      <c r="AN362" s="586">
        <v>0</v>
      </c>
      <c r="AO362" s="586">
        <v>0</v>
      </c>
      <c r="AP362" s="586">
        <v>0</v>
      </c>
      <c r="AQ362" s="586">
        <v>0</v>
      </c>
      <c r="AR362" s="586">
        <v>311</v>
      </c>
      <c r="AS362" s="586">
        <v>0</v>
      </c>
      <c r="AT362" s="586">
        <v>0</v>
      </c>
      <c r="AU362" s="586">
        <v>0</v>
      </c>
      <c r="AV362" s="586">
        <v>0</v>
      </c>
      <c r="AW362" s="586">
        <v>0</v>
      </c>
      <c r="AX362" s="586">
        <v>381</v>
      </c>
      <c r="AY362" s="586">
        <v>0</v>
      </c>
      <c r="AZ362" s="586">
        <v>0</v>
      </c>
      <c r="BA362" s="586">
        <v>0</v>
      </c>
      <c r="BB362" s="586">
        <v>0</v>
      </c>
      <c r="BC362" s="586">
        <v>0</v>
      </c>
      <c r="BD362" s="586">
        <v>0</v>
      </c>
      <c r="BE362" s="586">
        <v>0</v>
      </c>
      <c r="BF362" s="586">
        <v>0</v>
      </c>
      <c r="BG362" s="586">
        <v>0</v>
      </c>
      <c r="BH362" s="586">
        <v>0</v>
      </c>
      <c r="BI362" s="586">
        <v>0</v>
      </c>
      <c r="BJ362" s="586">
        <v>0</v>
      </c>
      <c r="BK362" s="586">
        <v>0</v>
      </c>
      <c r="BL362" s="586">
        <v>0</v>
      </c>
      <c r="BM362" s="586">
        <v>0</v>
      </c>
      <c r="BN362" s="586">
        <v>0</v>
      </c>
      <c r="BO362" s="586">
        <v>0</v>
      </c>
      <c r="BP362" s="586">
        <v>0</v>
      </c>
      <c r="BQ362" s="586">
        <v>0</v>
      </c>
      <c r="BR362" s="586">
        <v>0</v>
      </c>
      <c r="BS362" s="586">
        <v>0</v>
      </c>
      <c r="BT362" s="586">
        <v>0</v>
      </c>
      <c r="BU362" s="586">
        <v>0</v>
      </c>
      <c r="BV362" s="586">
        <v>0</v>
      </c>
      <c r="BW362" s="586">
        <v>0</v>
      </c>
      <c r="BX362" s="586">
        <v>0</v>
      </c>
      <c r="BY362" s="586">
        <v>0</v>
      </c>
      <c r="BZ362" s="586">
        <v>0</v>
      </c>
      <c r="CA362" s="586">
        <v>0</v>
      </c>
      <c r="CB362" s="586">
        <v>0</v>
      </c>
      <c r="CC362" s="586">
        <v>0</v>
      </c>
      <c r="CD362" s="586">
        <v>0</v>
      </c>
      <c r="CE362" s="586">
        <v>0</v>
      </c>
      <c r="CF362" s="586">
        <v>0</v>
      </c>
      <c r="CG362" s="586">
        <v>0</v>
      </c>
      <c r="CH362" s="586">
        <v>0</v>
      </c>
      <c r="CI362" s="586">
        <v>0</v>
      </c>
      <c r="CJ362" s="586">
        <v>0</v>
      </c>
      <c r="CK362" s="586">
        <v>0</v>
      </c>
      <c r="CL362" s="586">
        <v>0</v>
      </c>
      <c r="CM362" s="586">
        <v>0</v>
      </c>
      <c r="CN362" s="586">
        <v>0</v>
      </c>
      <c r="CO362" s="586">
        <v>0</v>
      </c>
      <c r="CP362" s="586">
        <v>0</v>
      </c>
      <c r="CQ362" s="586">
        <v>0</v>
      </c>
      <c r="CR362" s="586">
        <v>0</v>
      </c>
      <c r="CS362" s="586">
        <v>0</v>
      </c>
      <c r="CT362" s="586">
        <v>0</v>
      </c>
      <c r="CU362" s="586">
        <v>0</v>
      </c>
      <c r="CV362" s="586">
        <v>0</v>
      </c>
      <c r="CW362" s="586">
        <v>0</v>
      </c>
      <c r="CX362" s="586">
        <v>0</v>
      </c>
      <c r="CY362" s="586">
        <v>0</v>
      </c>
      <c r="CZ362" s="586">
        <v>0</v>
      </c>
      <c r="DA362" s="586">
        <v>0</v>
      </c>
      <c r="DB362" s="586">
        <v>0</v>
      </c>
      <c r="DC362" s="586">
        <v>0</v>
      </c>
      <c r="DD362" s="586">
        <v>0</v>
      </c>
      <c r="DE362" s="586">
        <v>0</v>
      </c>
      <c r="DF362" s="586">
        <v>0</v>
      </c>
      <c r="DG362" s="586">
        <v>0</v>
      </c>
      <c r="DH362" s="586">
        <v>0</v>
      </c>
      <c r="DI362" s="586">
        <v>0</v>
      </c>
      <c r="DJ362" s="586">
        <v>0</v>
      </c>
      <c r="DK362" s="586">
        <v>0</v>
      </c>
      <c r="DL362" s="586">
        <v>0</v>
      </c>
      <c r="DM362" s="586">
        <v>0</v>
      </c>
      <c r="DN362" s="586">
        <v>0</v>
      </c>
      <c r="DO362" s="586">
        <v>0</v>
      </c>
      <c r="DP362" s="586">
        <v>0</v>
      </c>
      <c r="DQ362" s="586">
        <v>0</v>
      </c>
      <c r="DR362" s="587">
        <v>692</v>
      </c>
      <c r="DS362" s="587">
        <v>0</v>
      </c>
      <c r="DT362" s="587">
        <v>0</v>
      </c>
      <c r="DU362" s="587">
        <v>0</v>
      </c>
      <c r="DV362" s="587">
        <v>-22</v>
      </c>
      <c r="DW362" s="587">
        <v>0</v>
      </c>
      <c r="DX362" s="587">
        <v>0</v>
      </c>
      <c r="DY362" s="587">
        <v>-988</v>
      </c>
      <c r="DZ362" s="587"/>
      <c r="EA362" s="587"/>
      <c r="EB362" s="587"/>
      <c r="EC362" s="587"/>
      <c r="ED362" s="587"/>
      <c r="EE362" s="587"/>
      <c r="EF362" s="587"/>
      <c r="EG362" s="587"/>
      <c r="EH362" s="587"/>
      <c r="EI362" s="587"/>
    </row>
    <row r="363" spans="1:139">
      <c r="A363" s="583" t="s">
        <v>2499</v>
      </c>
      <c r="B363" s="586">
        <v>0</v>
      </c>
      <c r="C363" s="586">
        <v>0</v>
      </c>
      <c r="D363" s="586">
        <v>0</v>
      </c>
      <c r="E363" s="586">
        <v>0</v>
      </c>
      <c r="F363" s="586">
        <v>0</v>
      </c>
      <c r="G363" s="586">
        <v>0</v>
      </c>
      <c r="H363" s="586">
        <v>0</v>
      </c>
      <c r="I363" s="586">
        <v>0</v>
      </c>
      <c r="J363" s="586">
        <v>0</v>
      </c>
      <c r="K363" s="586">
        <v>0</v>
      </c>
      <c r="L363" s="586">
        <v>0</v>
      </c>
      <c r="M363" s="586">
        <v>0</v>
      </c>
      <c r="N363" s="586">
        <v>0</v>
      </c>
      <c r="O363" s="586">
        <v>0</v>
      </c>
      <c r="P363" s="586">
        <v>0</v>
      </c>
      <c r="Q363" s="586">
        <v>0</v>
      </c>
      <c r="R363" s="586">
        <v>0</v>
      </c>
      <c r="S363" s="586">
        <v>0</v>
      </c>
      <c r="T363" s="586">
        <v>0</v>
      </c>
      <c r="U363" s="586">
        <v>0</v>
      </c>
      <c r="V363" s="586">
        <v>0</v>
      </c>
      <c r="W363" s="586">
        <v>0</v>
      </c>
      <c r="X363" s="586">
        <v>0</v>
      </c>
      <c r="Y363" s="586">
        <v>0</v>
      </c>
      <c r="Z363" s="586">
        <v>0</v>
      </c>
      <c r="AA363" s="586">
        <v>0</v>
      </c>
      <c r="AB363" s="586">
        <v>0</v>
      </c>
      <c r="AC363" s="586">
        <v>0</v>
      </c>
      <c r="AD363" s="586">
        <v>0</v>
      </c>
      <c r="AE363" s="586">
        <v>0</v>
      </c>
      <c r="AF363" s="586">
        <v>0</v>
      </c>
      <c r="AG363" s="586">
        <v>0</v>
      </c>
      <c r="AH363" s="586">
        <v>0</v>
      </c>
      <c r="AI363" s="586">
        <v>0</v>
      </c>
      <c r="AJ363" s="586">
        <v>0</v>
      </c>
      <c r="AK363" s="586">
        <v>0</v>
      </c>
      <c r="AL363" s="586">
        <v>0</v>
      </c>
      <c r="AM363" s="586">
        <v>0</v>
      </c>
      <c r="AN363" s="586">
        <v>0</v>
      </c>
      <c r="AO363" s="586">
        <v>0</v>
      </c>
      <c r="AP363" s="586">
        <v>0</v>
      </c>
      <c r="AQ363" s="586">
        <v>0</v>
      </c>
      <c r="AR363" s="586">
        <v>0</v>
      </c>
      <c r="AS363" s="586">
        <v>0</v>
      </c>
      <c r="AT363" s="586">
        <v>0</v>
      </c>
      <c r="AU363" s="586">
        <v>0</v>
      </c>
      <c r="AV363" s="586">
        <v>0</v>
      </c>
      <c r="AW363" s="586">
        <v>0</v>
      </c>
      <c r="AX363" s="586">
        <v>115</v>
      </c>
      <c r="AY363" s="586">
        <v>0</v>
      </c>
      <c r="AZ363" s="586">
        <v>0</v>
      </c>
      <c r="BA363" s="586">
        <v>392</v>
      </c>
      <c r="BB363" s="586">
        <v>0</v>
      </c>
      <c r="BC363" s="586">
        <v>0</v>
      </c>
      <c r="BD363" s="586">
        <v>0</v>
      </c>
      <c r="BE363" s="586">
        <v>0</v>
      </c>
      <c r="BF363" s="586">
        <v>0</v>
      </c>
      <c r="BG363" s="586">
        <v>0</v>
      </c>
      <c r="BH363" s="586">
        <v>0</v>
      </c>
      <c r="BI363" s="586">
        <v>0</v>
      </c>
      <c r="BJ363" s="586">
        <v>0</v>
      </c>
      <c r="BK363" s="586">
        <v>0</v>
      </c>
      <c r="BL363" s="586">
        <v>0</v>
      </c>
      <c r="BM363" s="586">
        <v>0</v>
      </c>
      <c r="BN363" s="586">
        <v>0</v>
      </c>
      <c r="BO363" s="586">
        <v>0</v>
      </c>
      <c r="BP363" s="586">
        <v>0</v>
      </c>
      <c r="BQ363" s="586">
        <v>0</v>
      </c>
      <c r="BR363" s="586">
        <v>0</v>
      </c>
      <c r="BS363" s="586">
        <v>0</v>
      </c>
      <c r="BT363" s="586">
        <v>0</v>
      </c>
      <c r="BU363" s="586">
        <v>0</v>
      </c>
      <c r="BV363" s="586">
        <v>0</v>
      </c>
      <c r="BW363" s="586">
        <v>0</v>
      </c>
      <c r="BX363" s="586">
        <v>0</v>
      </c>
      <c r="BY363" s="586">
        <v>0</v>
      </c>
      <c r="BZ363" s="586">
        <v>0</v>
      </c>
      <c r="CA363" s="586">
        <v>0</v>
      </c>
      <c r="CB363" s="586">
        <v>0</v>
      </c>
      <c r="CC363" s="586">
        <v>0</v>
      </c>
      <c r="CD363" s="586">
        <v>0</v>
      </c>
      <c r="CE363" s="586">
        <v>0</v>
      </c>
      <c r="CF363" s="586">
        <v>0</v>
      </c>
      <c r="CG363" s="586">
        <v>0</v>
      </c>
      <c r="CH363" s="586">
        <v>0</v>
      </c>
      <c r="CI363" s="586">
        <v>0</v>
      </c>
      <c r="CJ363" s="586">
        <v>0</v>
      </c>
      <c r="CK363" s="586">
        <v>0</v>
      </c>
      <c r="CL363" s="586">
        <v>0</v>
      </c>
      <c r="CM363" s="586">
        <v>0</v>
      </c>
      <c r="CN363" s="586">
        <v>0</v>
      </c>
      <c r="CO363" s="586">
        <v>0</v>
      </c>
      <c r="CP363" s="586">
        <v>0</v>
      </c>
      <c r="CQ363" s="586">
        <v>0</v>
      </c>
      <c r="CR363" s="586">
        <v>0</v>
      </c>
      <c r="CS363" s="586">
        <v>0</v>
      </c>
      <c r="CT363" s="586">
        <v>0</v>
      </c>
      <c r="CU363" s="586">
        <v>0</v>
      </c>
      <c r="CV363" s="586">
        <v>0</v>
      </c>
      <c r="CW363" s="586">
        <v>0</v>
      </c>
      <c r="CX363" s="586">
        <v>0</v>
      </c>
      <c r="CY363" s="586">
        <v>0</v>
      </c>
      <c r="CZ363" s="586">
        <v>0</v>
      </c>
      <c r="DA363" s="586">
        <v>0</v>
      </c>
      <c r="DB363" s="586">
        <v>0</v>
      </c>
      <c r="DC363" s="586">
        <v>0</v>
      </c>
      <c r="DD363" s="586">
        <v>0</v>
      </c>
      <c r="DE363" s="586">
        <v>0</v>
      </c>
      <c r="DF363" s="586">
        <v>0</v>
      </c>
      <c r="DG363" s="586">
        <v>0</v>
      </c>
      <c r="DH363" s="586">
        <v>0</v>
      </c>
      <c r="DI363" s="586">
        <v>1023</v>
      </c>
      <c r="DJ363" s="586">
        <v>0</v>
      </c>
      <c r="DK363" s="586">
        <v>0</v>
      </c>
      <c r="DL363" s="586">
        <v>0</v>
      </c>
      <c r="DM363" s="586">
        <v>0</v>
      </c>
      <c r="DN363" s="586">
        <v>0</v>
      </c>
      <c r="DO363" s="586">
        <v>0</v>
      </c>
      <c r="DP363" s="586">
        <v>0</v>
      </c>
      <c r="DQ363" s="586">
        <v>0</v>
      </c>
      <c r="DR363" s="587">
        <v>1530</v>
      </c>
      <c r="DS363" s="587">
        <v>0</v>
      </c>
      <c r="DT363" s="587">
        <v>0</v>
      </c>
      <c r="DU363" s="587">
        <v>0</v>
      </c>
      <c r="DV363" s="587">
        <v>0</v>
      </c>
      <c r="DW363" s="587">
        <v>0</v>
      </c>
      <c r="DX363" s="587">
        <v>0</v>
      </c>
      <c r="DY363" s="587">
        <v>-675</v>
      </c>
      <c r="DZ363" s="587"/>
      <c r="EA363" s="587"/>
      <c r="EB363" s="587"/>
      <c r="EC363" s="587"/>
      <c r="ED363" s="587"/>
      <c r="EE363" s="587"/>
      <c r="EF363" s="587"/>
      <c r="EG363" s="587"/>
      <c r="EH363" s="587"/>
      <c r="EI363" s="587"/>
    </row>
    <row r="364" spans="1:139">
      <c r="A364" s="583" t="s">
        <v>3173</v>
      </c>
      <c r="B364" s="586">
        <v>0</v>
      </c>
      <c r="C364" s="586">
        <v>0</v>
      </c>
      <c r="D364" s="586">
        <v>0</v>
      </c>
      <c r="E364" s="586">
        <v>0</v>
      </c>
      <c r="F364" s="586">
        <v>0</v>
      </c>
      <c r="G364" s="586">
        <v>0</v>
      </c>
      <c r="H364" s="586">
        <v>0</v>
      </c>
      <c r="I364" s="586">
        <v>0</v>
      </c>
      <c r="J364" s="586">
        <v>0</v>
      </c>
      <c r="K364" s="586">
        <v>0</v>
      </c>
      <c r="L364" s="586">
        <v>0</v>
      </c>
      <c r="M364" s="586">
        <v>0</v>
      </c>
      <c r="N364" s="586">
        <v>0</v>
      </c>
      <c r="O364" s="586">
        <v>0</v>
      </c>
      <c r="P364" s="586">
        <v>0</v>
      </c>
      <c r="Q364" s="586">
        <v>0</v>
      </c>
      <c r="R364" s="586">
        <v>0</v>
      </c>
      <c r="S364" s="586">
        <v>0</v>
      </c>
      <c r="T364" s="586">
        <v>0</v>
      </c>
      <c r="U364" s="586">
        <v>0</v>
      </c>
      <c r="V364" s="586">
        <v>0</v>
      </c>
      <c r="W364" s="586">
        <v>0</v>
      </c>
      <c r="X364" s="586">
        <v>0</v>
      </c>
      <c r="Y364" s="586">
        <v>0</v>
      </c>
      <c r="Z364" s="586">
        <v>0</v>
      </c>
      <c r="AA364" s="586">
        <v>0</v>
      </c>
      <c r="AB364" s="586">
        <v>0</v>
      </c>
      <c r="AC364" s="586">
        <v>0</v>
      </c>
      <c r="AD364" s="586">
        <v>0</v>
      </c>
      <c r="AE364" s="586">
        <v>0</v>
      </c>
      <c r="AF364" s="586">
        <v>0</v>
      </c>
      <c r="AG364" s="586">
        <v>0</v>
      </c>
      <c r="AH364" s="586">
        <v>0</v>
      </c>
      <c r="AI364" s="586">
        <v>0</v>
      </c>
      <c r="AJ364" s="586">
        <v>0</v>
      </c>
      <c r="AK364" s="586">
        <v>0</v>
      </c>
      <c r="AL364" s="586">
        <v>0</v>
      </c>
      <c r="AM364" s="586">
        <v>0</v>
      </c>
      <c r="AN364" s="586">
        <v>0</v>
      </c>
      <c r="AO364" s="586">
        <v>0</v>
      </c>
      <c r="AP364" s="586">
        <v>0</v>
      </c>
      <c r="AQ364" s="586">
        <v>0</v>
      </c>
      <c r="AR364" s="586">
        <v>0</v>
      </c>
      <c r="AS364" s="586">
        <v>0</v>
      </c>
      <c r="AT364" s="586">
        <v>0</v>
      </c>
      <c r="AU364" s="586">
        <v>0</v>
      </c>
      <c r="AV364" s="586">
        <v>0</v>
      </c>
      <c r="AW364" s="586">
        <v>0</v>
      </c>
      <c r="AX364" s="586">
        <v>1086</v>
      </c>
      <c r="AY364" s="586">
        <v>0</v>
      </c>
      <c r="AZ364" s="586">
        <v>47</v>
      </c>
      <c r="BA364" s="586">
        <v>0</v>
      </c>
      <c r="BB364" s="586">
        <v>0</v>
      </c>
      <c r="BC364" s="586">
        <v>0</v>
      </c>
      <c r="BD364" s="586">
        <v>0</v>
      </c>
      <c r="BE364" s="586">
        <v>0</v>
      </c>
      <c r="BF364" s="586">
        <v>0</v>
      </c>
      <c r="BG364" s="586">
        <v>0</v>
      </c>
      <c r="BH364" s="586">
        <v>0</v>
      </c>
      <c r="BI364" s="586">
        <v>0</v>
      </c>
      <c r="BJ364" s="586">
        <v>0</v>
      </c>
      <c r="BK364" s="586">
        <v>0</v>
      </c>
      <c r="BL364" s="586">
        <v>0</v>
      </c>
      <c r="BM364" s="586">
        <v>0</v>
      </c>
      <c r="BN364" s="586">
        <v>0</v>
      </c>
      <c r="BO364" s="586">
        <v>0</v>
      </c>
      <c r="BP364" s="586">
        <v>0</v>
      </c>
      <c r="BQ364" s="586">
        <v>0</v>
      </c>
      <c r="BR364" s="586">
        <v>0</v>
      </c>
      <c r="BS364" s="586">
        <v>0</v>
      </c>
      <c r="BT364" s="586">
        <v>0</v>
      </c>
      <c r="BU364" s="586">
        <v>0</v>
      </c>
      <c r="BV364" s="586">
        <v>0</v>
      </c>
      <c r="BW364" s="586">
        <v>0</v>
      </c>
      <c r="BX364" s="586">
        <v>0</v>
      </c>
      <c r="BY364" s="586">
        <v>0</v>
      </c>
      <c r="BZ364" s="586">
        <v>0</v>
      </c>
      <c r="CA364" s="586">
        <v>0</v>
      </c>
      <c r="CB364" s="586">
        <v>0</v>
      </c>
      <c r="CC364" s="586">
        <v>0</v>
      </c>
      <c r="CD364" s="586">
        <v>0</v>
      </c>
      <c r="CE364" s="586">
        <v>0</v>
      </c>
      <c r="CF364" s="586">
        <v>0</v>
      </c>
      <c r="CG364" s="586">
        <v>0</v>
      </c>
      <c r="CH364" s="586">
        <v>0</v>
      </c>
      <c r="CI364" s="586">
        <v>0</v>
      </c>
      <c r="CJ364" s="586">
        <v>0</v>
      </c>
      <c r="CK364" s="586">
        <v>0</v>
      </c>
      <c r="CL364" s="586">
        <v>0</v>
      </c>
      <c r="CM364" s="586">
        <v>0</v>
      </c>
      <c r="CN364" s="586">
        <v>0</v>
      </c>
      <c r="CO364" s="586">
        <v>0</v>
      </c>
      <c r="CP364" s="586">
        <v>0</v>
      </c>
      <c r="CQ364" s="586">
        <v>0</v>
      </c>
      <c r="CR364" s="586">
        <v>0</v>
      </c>
      <c r="CS364" s="586">
        <v>0</v>
      </c>
      <c r="CT364" s="586">
        <v>0</v>
      </c>
      <c r="CU364" s="586">
        <v>0</v>
      </c>
      <c r="CV364" s="586">
        <v>0</v>
      </c>
      <c r="CW364" s="586">
        <v>0</v>
      </c>
      <c r="CX364" s="586">
        <v>0</v>
      </c>
      <c r="CY364" s="586">
        <v>0</v>
      </c>
      <c r="CZ364" s="586">
        <v>0</v>
      </c>
      <c r="DA364" s="586">
        <v>0</v>
      </c>
      <c r="DB364" s="586">
        <v>0</v>
      </c>
      <c r="DC364" s="586">
        <v>0</v>
      </c>
      <c r="DD364" s="586">
        <v>0</v>
      </c>
      <c r="DE364" s="586">
        <v>0</v>
      </c>
      <c r="DF364" s="586">
        <v>0</v>
      </c>
      <c r="DG364" s="586">
        <v>0</v>
      </c>
      <c r="DH364" s="586">
        <v>0</v>
      </c>
      <c r="DI364" s="586">
        <v>0</v>
      </c>
      <c r="DJ364" s="586">
        <v>0</v>
      </c>
      <c r="DK364" s="586">
        <v>0</v>
      </c>
      <c r="DL364" s="586">
        <v>0</v>
      </c>
      <c r="DM364" s="586">
        <v>0</v>
      </c>
      <c r="DN364" s="586">
        <v>0</v>
      </c>
      <c r="DO364" s="586">
        <v>0</v>
      </c>
      <c r="DP364" s="586">
        <v>0</v>
      </c>
      <c r="DQ364" s="586">
        <v>0</v>
      </c>
      <c r="DR364" s="587">
        <v>1522</v>
      </c>
      <c r="DS364" s="587">
        <v>47</v>
      </c>
      <c r="DT364" s="587">
        <v>0</v>
      </c>
      <c r="DU364" s="587">
        <v>0</v>
      </c>
      <c r="DV364" s="587">
        <v>0</v>
      </c>
      <c r="DW364" s="587">
        <v>0</v>
      </c>
      <c r="DX364" s="587">
        <v>0</v>
      </c>
      <c r="DY364" s="587">
        <v>300</v>
      </c>
      <c r="DZ364" s="587"/>
      <c r="EA364" s="587"/>
      <c r="EB364" s="587"/>
      <c r="EC364" s="587"/>
      <c r="ED364" s="587"/>
      <c r="EE364" s="587"/>
      <c r="EF364" s="587"/>
      <c r="EG364" s="587"/>
      <c r="EH364" s="587"/>
      <c r="EI364" s="587"/>
    </row>
    <row r="365" spans="1:139">
      <c r="A365" s="583" t="s">
        <v>1951</v>
      </c>
      <c r="B365" s="586">
        <v>0</v>
      </c>
      <c r="C365" s="586">
        <v>0</v>
      </c>
      <c r="D365" s="586">
        <v>0</v>
      </c>
      <c r="E365" s="586">
        <v>0</v>
      </c>
      <c r="F365" s="586">
        <v>0</v>
      </c>
      <c r="G365" s="586">
        <v>0</v>
      </c>
      <c r="H365" s="586">
        <v>0</v>
      </c>
      <c r="I365" s="586">
        <v>0</v>
      </c>
      <c r="J365" s="586">
        <v>0</v>
      </c>
      <c r="K365" s="586">
        <v>0</v>
      </c>
      <c r="L365" s="586">
        <v>0</v>
      </c>
      <c r="M365" s="586">
        <v>0</v>
      </c>
      <c r="N365" s="586">
        <v>0</v>
      </c>
      <c r="O365" s="586">
        <v>0</v>
      </c>
      <c r="P365" s="586">
        <v>0</v>
      </c>
      <c r="Q365" s="586">
        <v>0</v>
      </c>
      <c r="R365" s="586">
        <v>0</v>
      </c>
      <c r="S365" s="586">
        <v>0</v>
      </c>
      <c r="T365" s="586">
        <v>0</v>
      </c>
      <c r="U365" s="586">
        <v>0</v>
      </c>
      <c r="V365" s="586">
        <v>0</v>
      </c>
      <c r="W365" s="586">
        <v>0</v>
      </c>
      <c r="X365" s="586">
        <v>0</v>
      </c>
      <c r="Y365" s="586">
        <v>0</v>
      </c>
      <c r="Z365" s="586">
        <v>0</v>
      </c>
      <c r="AA365" s="586">
        <v>0</v>
      </c>
      <c r="AB365" s="586">
        <v>0</v>
      </c>
      <c r="AC365" s="586">
        <v>0</v>
      </c>
      <c r="AD365" s="586">
        <v>0</v>
      </c>
      <c r="AE365" s="586">
        <v>0</v>
      </c>
      <c r="AF365" s="586">
        <v>0</v>
      </c>
      <c r="AG365" s="586">
        <v>0</v>
      </c>
      <c r="AH365" s="586">
        <v>0</v>
      </c>
      <c r="AI365" s="586">
        <v>0</v>
      </c>
      <c r="AJ365" s="586">
        <v>0</v>
      </c>
      <c r="AK365" s="586">
        <v>0</v>
      </c>
      <c r="AL365" s="586">
        <v>0</v>
      </c>
      <c r="AM365" s="586">
        <v>0</v>
      </c>
      <c r="AN365" s="586">
        <v>0</v>
      </c>
      <c r="AO365" s="586">
        <v>0</v>
      </c>
      <c r="AP365" s="586">
        <v>0</v>
      </c>
      <c r="AQ365" s="586">
        <v>0</v>
      </c>
      <c r="AR365" s="586">
        <v>0</v>
      </c>
      <c r="AS365" s="586">
        <v>0</v>
      </c>
      <c r="AT365" s="586">
        <v>0</v>
      </c>
      <c r="AU365" s="586">
        <v>0</v>
      </c>
      <c r="AV365" s="586">
        <v>0</v>
      </c>
      <c r="AW365" s="586">
        <v>0</v>
      </c>
      <c r="AX365" s="586">
        <v>0</v>
      </c>
      <c r="AY365" s="586">
        <v>0</v>
      </c>
      <c r="AZ365" s="586">
        <v>0</v>
      </c>
      <c r="BA365" s="586">
        <v>0</v>
      </c>
      <c r="BB365" s="586">
        <v>0</v>
      </c>
      <c r="BC365" s="586">
        <v>0</v>
      </c>
      <c r="BD365" s="586">
        <v>0</v>
      </c>
      <c r="BE365" s="586">
        <v>0</v>
      </c>
      <c r="BF365" s="586">
        <v>0</v>
      </c>
      <c r="BG365" s="586">
        <v>0</v>
      </c>
      <c r="BH365" s="586">
        <v>0</v>
      </c>
      <c r="BI365" s="586">
        <v>0</v>
      </c>
      <c r="BJ365" s="586">
        <v>0</v>
      </c>
      <c r="BK365" s="586">
        <v>0</v>
      </c>
      <c r="BL365" s="586">
        <v>0</v>
      </c>
      <c r="BM365" s="586">
        <v>0</v>
      </c>
      <c r="BN365" s="586">
        <v>0</v>
      </c>
      <c r="BO365" s="586">
        <v>0</v>
      </c>
      <c r="BP365" s="586">
        <v>0</v>
      </c>
      <c r="BQ365" s="586">
        <v>0</v>
      </c>
      <c r="BR365" s="586">
        <v>0</v>
      </c>
      <c r="BS365" s="586">
        <v>0</v>
      </c>
      <c r="BT365" s="586">
        <v>0</v>
      </c>
      <c r="BU365" s="586">
        <v>0</v>
      </c>
      <c r="BV365" s="586">
        <v>0</v>
      </c>
      <c r="BW365" s="586">
        <v>0</v>
      </c>
      <c r="BX365" s="586">
        <v>0</v>
      </c>
      <c r="BY365" s="586">
        <v>0</v>
      </c>
      <c r="BZ365" s="586">
        <v>0</v>
      </c>
      <c r="CA365" s="586">
        <v>0</v>
      </c>
      <c r="CB365" s="586">
        <v>0</v>
      </c>
      <c r="CC365" s="586">
        <v>0</v>
      </c>
      <c r="CD365" s="586">
        <v>0</v>
      </c>
      <c r="CE365" s="586">
        <v>0</v>
      </c>
      <c r="CF365" s="586">
        <v>0</v>
      </c>
      <c r="CG365" s="586">
        <v>0</v>
      </c>
      <c r="CH365" s="586">
        <v>0</v>
      </c>
      <c r="CI365" s="586">
        <v>0</v>
      </c>
      <c r="CJ365" s="586">
        <v>0</v>
      </c>
      <c r="CK365" s="586">
        <v>0</v>
      </c>
      <c r="CL365" s="586">
        <v>0</v>
      </c>
      <c r="CM365" s="586">
        <v>0</v>
      </c>
      <c r="CN365" s="586">
        <v>0</v>
      </c>
      <c r="CO365" s="586">
        <v>0</v>
      </c>
      <c r="CP365" s="586">
        <v>0</v>
      </c>
      <c r="CQ365" s="586">
        <v>0</v>
      </c>
      <c r="CR365" s="586">
        <v>0</v>
      </c>
      <c r="CS365" s="586">
        <v>0</v>
      </c>
      <c r="CT365" s="586">
        <v>0</v>
      </c>
      <c r="CU365" s="586">
        <v>0</v>
      </c>
      <c r="CV365" s="586">
        <v>0</v>
      </c>
      <c r="CW365" s="586">
        <v>0</v>
      </c>
      <c r="CX365" s="586">
        <v>0</v>
      </c>
      <c r="CY365" s="586">
        <v>0</v>
      </c>
      <c r="CZ365" s="586">
        <v>0</v>
      </c>
      <c r="DA365" s="586">
        <v>0</v>
      </c>
      <c r="DB365" s="586">
        <v>0</v>
      </c>
      <c r="DC365" s="586">
        <v>0</v>
      </c>
      <c r="DD365" s="586">
        <v>0</v>
      </c>
      <c r="DE365" s="586">
        <v>0</v>
      </c>
      <c r="DF365" s="586">
        <v>14655</v>
      </c>
      <c r="DG365" s="586">
        <v>0</v>
      </c>
      <c r="DH365" s="586">
        <v>275</v>
      </c>
      <c r="DI365" s="586">
        <v>0</v>
      </c>
      <c r="DJ365" s="586">
        <v>0</v>
      </c>
      <c r="DK365" s="586">
        <v>0</v>
      </c>
      <c r="DL365" s="586">
        <v>0</v>
      </c>
      <c r="DM365" s="586">
        <v>0</v>
      </c>
      <c r="DN365" s="586">
        <v>0</v>
      </c>
      <c r="DO365" s="586">
        <v>0</v>
      </c>
      <c r="DP365" s="586">
        <v>0</v>
      </c>
      <c r="DQ365" s="586">
        <v>0</v>
      </c>
      <c r="DR365" s="587">
        <v>0</v>
      </c>
      <c r="DS365" s="587">
        <v>275</v>
      </c>
      <c r="DT365" s="587">
        <v>2580</v>
      </c>
      <c r="DU365" s="587">
        <v>11800</v>
      </c>
      <c r="DV365" s="587">
        <v>10570</v>
      </c>
      <c r="DW365" s="587">
        <v>11272</v>
      </c>
      <c r="DX365" s="587">
        <v>532</v>
      </c>
      <c r="DY365" s="587">
        <v>0</v>
      </c>
      <c r="DZ365" s="587"/>
      <c r="EA365" s="587"/>
      <c r="EB365" s="587"/>
      <c r="EC365" s="587"/>
      <c r="ED365" s="587"/>
      <c r="EE365" s="587"/>
      <c r="EF365" s="587"/>
      <c r="EG365" s="587"/>
      <c r="EH365" s="587"/>
      <c r="EI365" s="587"/>
    </row>
    <row r="366" spans="1:139">
      <c r="A366" s="583" t="s">
        <v>1985</v>
      </c>
      <c r="B366" s="586">
        <v>0</v>
      </c>
      <c r="C366" s="586">
        <v>0</v>
      </c>
      <c r="D366" s="586">
        <v>0</v>
      </c>
      <c r="E366" s="586">
        <v>0</v>
      </c>
      <c r="F366" s="586">
        <v>0</v>
      </c>
      <c r="G366" s="586">
        <v>0</v>
      </c>
      <c r="H366" s="586">
        <v>0</v>
      </c>
      <c r="I366" s="586">
        <v>0</v>
      </c>
      <c r="J366" s="586">
        <v>0</v>
      </c>
      <c r="K366" s="586">
        <v>0</v>
      </c>
      <c r="L366" s="586">
        <v>0</v>
      </c>
      <c r="M366" s="586">
        <v>0</v>
      </c>
      <c r="N366" s="586">
        <v>0</v>
      </c>
      <c r="O366" s="586">
        <v>0</v>
      </c>
      <c r="P366" s="586">
        <v>0</v>
      </c>
      <c r="Q366" s="586">
        <v>0</v>
      </c>
      <c r="R366" s="586">
        <v>0</v>
      </c>
      <c r="S366" s="586">
        <v>0</v>
      </c>
      <c r="T366" s="586">
        <v>0</v>
      </c>
      <c r="U366" s="586">
        <v>0</v>
      </c>
      <c r="V366" s="586">
        <v>0</v>
      </c>
      <c r="W366" s="586">
        <v>0</v>
      </c>
      <c r="X366" s="586">
        <v>0</v>
      </c>
      <c r="Y366" s="586">
        <v>0</v>
      </c>
      <c r="Z366" s="586">
        <v>0</v>
      </c>
      <c r="AA366" s="586">
        <v>0</v>
      </c>
      <c r="AB366" s="586">
        <v>0</v>
      </c>
      <c r="AC366" s="586">
        <v>0</v>
      </c>
      <c r="AD366" s="586">
        <v>0</v>
      </c>
      <c r="AE366" s="586">
        <v>0</v>
      </c>
      <c r="AF366" s="586">
        <v>0</v>
      </c>
      <c r="AG366" s="586">
        <v>0</v>
      </c>
      <c r="AH366" s="586">
        <v>0</v>
      </c>
      <c r="AI366" s="586">
        <v>0</v>
      </c>
      <c r="AJ366" s="586">
        <v>0</v>
      </c>
      <c r="AK366" s="586">
        <v>0</v>
      </c>
      <c r="AL366" s="586">
        <v>0</v>
      </c>
      <c r="AM366" s="586">
        <v>0</v>
      </c>
      <c r="AN366" s="586">
        <v>0</v>
      </c>
      <c r="AO366" s="586">
        <v>0</v>
      </c>
      <c r="AP366" s="586">
        <v>0</v>
      </c>
      <c r="AQ366" s="586">
        <v>0</v>
      </c>
      <c r="AR366" s="586">
        <v>0</v>
      </c>
      <c r="AS366" s="586">
        <v>0</v>
      </c>
      <c r="AT366" s="586">
        <v>0</v>
      </c>
      <c r="AU366" s="586">
        <v>0</v>
      </c>
      <c r="AV366" s="586">
        <v>0</v>
      </c>
      <c r="AW366" s="586">
        <v>0</v>
      </c>
      <c r="AX366" s="586">
        <v>0</v>
      </c>
      <c r="AY366" s="586">
        <v>0</v>
      </c>
      <c r="AZ366" s="586">
        <v>0</v>
      </c>
      <c r="BA366" s="586">
        <v>0</v>
      </c>
      <c r="BB366" s="586">
        <v>0</v>
      </c>
      <c r="BC366" s="586">
        <v>0</v>
      </c>
      <c r="BD366" s="586">
        <v>0</v>
      </c>
      <c r="BE366" s="586">
        <v>0</v>
      </c>
      <c r="BF366" s="586">
        <v>0</v>
      </c>
      <c r="BG366" s="586">
        <v>0</v>
      </c>
      <c r="BH366" s="586">
        <v>0</v>
      </c>
      <c r="BI366" s="586">
        <v>0</v>
      </c>
      <c r="BJ366" s="586">
        <v>0</v>
      </c>
      <c r="BK366" s="586">
        <v>0</v>
      </c>
      <c r="BL366" s="586">
        <v>0</v>
      </c>
      <c r="BM366" s="586">
        <v>0</v>
      </c>
      <c r="BN366" s="586">
        <v>0</v>
      </c>
      <c r="BO366" s="586">
        <v>0</v>
      </c>
      <c r="BP366" s="586">
        <v>0</v>
      </c>
      <c r="BQ366" s="586">
        <v>0</v>
      </c>
      <c r="BR366" s="586">
        <v>0</v>
      </c>
      <c r="BS366" s="586">
        <v>0</v>
      </c>
      <c r="BT366" s="586">
        <v>0</v>
      </c>
      <c r="BU366" s="586">
        <v>0</v>
      </c>
      <c r="BV366" s="586">
        <v>0</v>
      </c>
      <c r="BW366" s="586">
        <v>0</v>
      </c>
      <c r="BX366" s="586">
        <v>0</v>
      </c>
      <c r="BY366" s="586">
        <v>0</v>
      </c>
      <c r="BZ366" s="586">
        <v>0</v>
      </c>
      <c r="CA366" s="586">
        <v>0</v>
      </c>
      <c r="CB366" s="586">
        <v>0</v>
      </c>
      <c r="CC366" s="586">
        <v>0</v>
      </c>
      <c r="CD366" s="586">
        <v>0</v>
      </c>
      <c r="CE366" s="586">
        <v>0</v>
      </c>
      <c r="CF366" s="586">
        <v>0</v>
      </c>
      <c r="CG366" s="586">
        <v>0</v>
      </c>
      <c r="CH366" s="586">
        <v>0</v>
      </c>
      <c r="CI366" s="586">
        <v>0</v>
      </c>
      <c r="CJ366" s="586">
        <v>0</v>
      </c>
      <c r="CK366" s="586">
        <v>0</v>
      </c>
      <c r="CL366" s="586">
        <v>0</v>
      </c>
      <c r="CM366" s="586">
        <v>0</v>
      </c>
      <c r="CN366" s="586">
        <v>0</v>
      </c>
      <c r="CO366" s="586">
        <v>0</v>
      </c>
      <c r="CP366" s="586">
        <v>0</v>
      </c>
      <c r="CQ366" s="586">
        <v>0</v>
      </c>
      <c r="CR366" s="586">
        <v>0</v>
      </c>
      <c r="CS366" s="586">
        <v>0</v>
      </c>
      <c r="CT366" s="586">
        <v>0</v>
      </c>
      <c r="CU366" s="586">
        <v>0</v>
      </c>
      <c r="CV366" s="586">
        <v>0</v>
      </c>
      <c r="CW366" s="586">
        <v>0</v>
      </c>
      <c r="CX366" s="586">
        <v>0</v>
      </c>
      <c r="CY366" s="586">
        <v>0</v>
      </c>
      <c r="CZ366" s="586">
        <v>0</v>
      </c>
      <c r="DA366" s="586">
        <v>0</v>
      </c>
      <c r="DB366" s="586">
        <v>0</v>
      </c>
      <c r="DC366" s="586">
        <v>0</v>
      </c>
      <c r="DD366" s="586">
        <v>0</v>
      </c>
      <c r="DE366" s="586">
        <v>0</v>
      </c>
      <c r="DF366" s="586">
        <v>2778</v>
      </c>
      <c r="DG366" s="586">
        <v>0</v>
      </c>
      <c r="DH366" s="586">
        <v>58</v>
      </c>
      <c r="DI366" s="586">
        <v>0</v>
      </c>
      <c r="DJ366" s="586">
        <v>0</v>
      </c>
      <c r="DK366" s="586">
        <v>0</v>
      </c>
      <c r="DL366" s="586">
        <v>0</v>
      </c>
      <c r="DM366" s="586">
        <v>0</v>
      </c>
      <c r="DN366" s="586">
        <v>0</v>
      </c>
      <c r="DO366" s="586">
        <v>0</v>
      </c>
      <c r="DP366" s="586">
        <v>0</v>
      </c>
      <c r="DQ366" s="586">
        <v>0</v>
      </c>
      <c r="DR366" s="587">
        <v>0</v>
      </c>
      <c r="DS366" s="587">
        <v>58</v>
      </c>
      <c r="DT366" s="587">
        <v>2720</v>
      </c>
      <c r="DU366" s="587">
        <v>0</v>
      </c>
      <c r="DV366" s="587">
        <v>-387</v>
      </c>
      <c r="DW366" s="587">
        <v>0</v>
      </c>
      <c r="DX366" s="587">
        <v>20</v>
      </c>
      <c r="DY366" s="587">
        <v>835</v>
      </c>
      <c r="DZ366" s="587"/>
      <c r="EA366" s="587"/>
      <c r="EB366" s="587"/>
      <c r="EC366" s="587"/>
      <c r="ED366" s="587"/>
      <c r="EE366" s="587"/>
      <c r="EF366" s="587"/>
      <c r="EG366" s="587"/>
      <c r="EH366" s="587"/>
      <c r="EI366" s="587"/>
    </row>
    <row r="367" spans="1:139">
      <c r="A367" s="583" t="s">
        <v>1991</v>
      </c>
      <c r="B367" s="586">
        <v>0</v>
      </c>
      <c r="C367" s="586">
        <v>0</v>
      </c>
      <c r="D367" s="586">
        <v>0</v>
      </c>
      <c r="E367" s="586">
        <v>0</v>
      </c>
      <c r="F367" s="586">
        <v>0</v>
      </c>
      <c r="G367" s="586">
        <v>0</v>
      </c>
      <c r="H367" s="586">
        <v>0</v>
      </c>
      <c r="I367" s="586">
        <v>0</v>
      </c>
      <c r="J367" s="586">
        <v>0</v>
      </c>
      <c r="K367" s="586">
        <v>0</v>
      </c>
      <c r="L367" s="586">
        <v>0</v>
      </c>
      <c r="M367" s="586">
        <v>0</v>
      </c>
      <c r="N367" s="586">
        <v>0</v>
      </c>
      <c r="O367" s="586">
        <v>0</v>
      </c>
      <c r="P367" s="586">
        <v>0</v>
      </c>
      <c r="Q367" s="586">
        <v>0</v>
      </c>
      <c r="R367" s="586">
        <v>0</v>
      </c>
      <c r="S367" s="586">
        <v>0</v>
      </c>
      <c r="T367" s="586">
        <v>0</v>
      </c>
      <c r="U367" s="586">
        <v>0</v>
      </c>
      <c r="V367" s="586">
        <v>0</v>
      </c>
      <c r="W367" s="586">
        <v>0</v>
      </c>
      <c r="X367" s="586">
        <v>0</v>
      </c>
      <c r="Y367" s="586">
        <v>0</v>
      </c>
      <c r="Z367" s="586">
        <v>0</v>
      </c>
      <c r="AA367" s="586">
        <v>0</v>
      </c>
      <c r="AB367" s="586">
        <v>0</v>
      </c>
      <c r="AC367" s="586">
        <v>0</v>
      </c>
      <c r="AD367" s="586">
        <v>0</v>
      </c>
      <c r="AE367" s="586">
        <v>0</v>
      </c>
      <c r="AF367" s="586">
        <v>0</v>
      </c>
      <c r="AG367" s="586">
        <v>0</v>
      </c>
      <c r="AH367" s="586">
        <v>0</v>
      </c>
      <c r="AI367" s="586">
        <v>0</v>
      </c>
      <c r="AJ367" s="586">
        <v>0</v>
      </c>
      <c r="AK367" s="586">
        <v>0</v>
      </c>
      <c r="AL367" s="586">
        <v>0</v>
      </c>
      <c r="AM367" s="586">
        <v>0</v>
      </c>
      <c r="AN367" s="586">
        <v>0</v>
      </c>
      <c r="AO367" s="586">
        <v>0</v>
      </c>
      <c r="AP367" s="586">
        <v>0</v>
      </c>
      <c r="AQ367" s="586">
        <v>0</v>
      </c>
      <c r="AR367" s="586">
        <v>0</v>
      </c>
      <c r="AS367" s="586">
        <v>0</v>
      </c>
      <c r="AT367" s="586">
        <v>0</v>
      </c>
      <c r="AU367" s="586">
        <v>0</v>
      </c>
      <c r="AV367" s="586">
        <v>0</v>
      </c>
      <c r="AW367" s="586">
        <v>0</v>
      </c>
      <c r="AX367" s="586">
        <v>0</v>
      </c>
      <c r="AY367" s="586">
        <v>0</v>
      </c>
      <c r="AZ367" s="586">
        <v>0</v>
      </c>
      <c r="BA367" s="586">
        <v>0</v>
      </c>
      <c r="BB367" s="586">
        <v>0</v>
      </c>
      <c r="BC367" s="586">
        <v>0</v>
      </c>
      <c r="BD367" s="586">
        <v>0</v>
      </c>
      <c r="BE367" s="586">
        <v>0</v>
      </c>
      <c r="BF367" s="586">
        <v>0</v>
      </c>
      <c r="BG367" s="586">
        <v>0</v>
      </c>
      <c r="BH367" s="586">
        <v>0</v>
      </c>
      <c r="BI367" s="586">
        <v>0</v>
      </c>
      <c r="BJ367" s="586">
        <v>0</v>
      </c>
      <c r="BK367" s="586">
        <v>0</v>
      </c>
      <c r="BL367" s="586">
        <v>0</v>
      </c>
      <c r="BM367" s="586">
        <v>0</v>
      </c>
      <c r="BN367" s="586">
        <v>0</v>
      </c>
      <c r="BO367" s="586">
        <v>0</v>
      </c>
      <c r="BP367" s="586">
        <v>0</v>
      </c>
      <c r="BQ367" s="586">
        <v>0</v>
      </c>
      <c r="BR367" s="586">
        <v>0</v>
      </c>
      <c r="BS367" s="586">
        <v>0</v>
      </c>
      <c r="BT367" s="586">
        <v>0</v>
      </c>
      <c r="BU367" s="586">
        <v>0</v>
      </c>
      <c r="BV367" s="586">
        <v>0</v>
      </c>
      <c r="BW367" s="586">
        <v>0</v>
      </c>
      <c r="BX367" s="586">
        <v>0</v>
      </c>
      <c r="BY367" s="586">
        <v>0</v>
      </c>
      <c r="BZ367" s="586">
        <v>0</v>
      </c>
      <c r="CA367" s="586">
        <v>0</v>
      </c>
      <c r="CB367" s="586">
        <v>0</v>
      </c>
      <c r="CC367" s="586">
        <v>0</v>
      </c>
      <c r="CD367" s="586">
        <v>0</v>
      </c>
      <c r="CE367" s="586">
        <v>0</v>
      </c>
      <c r="CF367" s="586">
        <v>0</v>
      </c>
      <c r="CG367" s="586">
        <v>0</v>
      </c>
      <c r="CH367" s="586">
        <v>0</v>
      </c>
      <c r="CI367" s="586">
        <v>0</v>
      </c>
      <c r="CJ367" s="586">
        <v>0</v>
      </c>
      <c r="CK367" s="586">
        <v>0</v>
      </c>
      <c r="CL367" s="586">
        <v>0</v>
      </c>
      <c r="CM367" s="586">
        <v>0</v>
      </c>
      <c r="CN367" s="586">
        <v>0</v>
      </c>
      <c r="CO367" s="586">
        <v>0</v>
      </c>
      <c r="CP367" s="586">
        <v>0</v>
      </c>
      <c r="CQ367" s="586">
        <v>0</v>
      </c>
      <c r="CR367" s="586">
        <v>0</v>
      </c>
      <c r="CS367" s="586">
        <v>0</v>
      </c>
      <c r="CT367" s="586">
        <v>0</v>
      </c>
      <c r="CU367" s="586">
        <v>0</v>
      </c>
      <c r="CV367" s="586">
        <v>0</v>
      </c>
      <c r="CW367" s="586">
        <v>0</v>
      </c>
      <c r="CX367" s="586">
        <v>0</v>
      </c>
      <c r="CY367" s="586">
        <v>0</v>
      </c>
      <c r="CZ367" s="586">
        <v>0</v>
      </c>
      <c r="DA367" s="586">
        <v>0</v>
      </c>
      <c r="DB367" s="586">
        <v>0</v>
      </c>
      <c r="DC367" s="586">
        <v>0</v>
      </c>
      <c r="DD367" s="586">
        <v>0</v>
      </c>
      <c r="DE367" s="586">
        <v>0</v>
      </c>
      <c r="DF367" s="586">
        <v>8843</v>
      </c>
      <c r="DG367" s="586">
        <v>0</v>
      </c>
      <c r="DH367" s="586">
        <v>0</v>
      </c>
      <c r="DI367" s="586">
        <v>0</v>
      </c>
      <c r="DJ367" s="586">
        <v>0</v>
      </c>
      <c r="DK367" s="586">
        <v>0</v>
      </c>
      <c r="DL367" s="586">
        <v>0</v>
      </c>
      <c r="DM367" s="586">
        <v>0</v>
      </c>
      <c r="DN367" s="586">
        <v>0</v>
      </c>
      <c r="DO367" s="586">
        <v>0</v>
      </c>
      <c r="DP367" s="586">
        <v>0</v>
      </c>
      <c r="DQ367" s="586">
        <v>0</v>
      </c>
      <c r="DR367" s="587">
        <v>927</v>
      </c>
      <c r="DS367" s="587">
        <v>4895</v>
      </c>
      <c r="DT367" s="587">
        <v>3021</v>
      </c>
      <c r="DU367" s="587">
        <v>0</v>
      </c>
      <c r="DV367" s="587">
        <v>-543</v>
      </c>
      <c r="DW367" s="587">
        <v>2106</v>
      </c>
      <c r="DX367" s="587">
        <v>0</v>
      </c>
      <c r="DY367" s="587">
        <v>-2246</v>
      </c>
      <c r="DZ367" s="587"/>
      <c r="EA367" s="587"/>
      <c r="EB367" s="587"/>
      <c r="EC367" s="587"/>
      <c r="ED367" s="587"/>
      <c r="EE367" s="587"/>
      <c r="EF367" s="587"/>
      <c r="EG367" s="587"/>
      <c r="EH367" s="587"/>
      <c r="EI367" s="587"/>
    </row>
    <row r="368" spans="1:139">
      <c r="A368" s="583" t="s">
        <v>2060</v>
      </c>
      <c r="B368" s="586">
        <v>0</v>
      </c>
      <c r="C368" s="586">
        <v>0</v>
      </c>
      <c r="D368" s="586">
        <v>0</v>
      </c>
      <c r="E368" s="586">
        <v>0</v>
      </c>
      <c r="F368" s="586">
        <v>0</v>
      </c>
      <c r="G368" s="586">
        <v>0</v>
      </c>
      <c r="H368" s="586">
        <v>0</v>
      </c>
      <c r="I368" s="586">
        <v>0</v>
      </c>
      <c r="J368" s="586">
        <v>0</v>
      </c>
      <c r="K368" s="586">
        <v>0</v>
      </c>
      <c r="L368" s="586">
        <v>0</v>
      </c>
      <c r="M368" s="586">
        <v>0</v>
      </c>
      <c r="N368" s="586">
        <v>0</v>
      </c>
      <c r="O368" s="586">
        <v>0</v>
      </c>
      <c r="P368" s="586">
        <v>0</v>
      </c>
      <c r="Q368" s="586">
        <v>0</v>
      </c>
      <c r="R368" s="586">
        <v>0</v>
      </c>
      <c r="S368" s="586">
        <v>0</v>
      </c>
      <c r="T368" s="586">
        <v>0</v>
      </c>
      <c r="U368" s="586">
        <v>0</v>
      </c>
      <c r="V368" s="586">
        <v>0</v>
      </c>
      <c r="W368" s="586">
        <v>0</v>
      </c>
      <c r="X368" s="586">
        <v>0</v>
      </c>
      <c r="Y368" s="586">
        <v>0</v>
      </c>
      <c r="Z368" s="586">
        <v>0</v>
      </c>
      <c r="AA368" s="586">
        <v>0</v>
      </c>
      <c r="AB368" s="586">
        <v>0</v>
      </c>
      <c r="AC368" s="586">
        <v>0</v>
      </c>
      <c r="AD368" s="586">
        <v>0</v>
      </c>
      <c r="AE368" s="586">
        <v>0</v>
      </c>
      <c r="AF368" s="586">
        <v>0</v>
      </c>
      <c r="AG368" s="586">
        <v>0</v>
      </c>
      <c r="AH368" s="586">
        <v>0</v>
      </c>
      <c r="AI368" s="586">
        <v>0</v>
      </c>
      <c r="AJ368" s="586">
        <v>0</v>
      </c>
      <c r="AK368" s="586">
        <v>0</v>
      </c>
      <c r="AL368" s="586">
        <v>0</v>
      </c>
      <c r="AM368" s="586">
        <v>0</v>
      </c>
      <c r="AN368" s="586">
        <v>0</v>
      </c>
      <c r="AO368" s="586">
        <v>0</v>
      </c>
      <c r="AP368" s="586">
        <v>0</v>
      </c>
      <c r="AQ368" s="586">
        <v>0</v>
      </c>
      <c r="AR368" s="586">
        <v>0</v>
      </c>
      <c r="AS368" s="586">
        <v>0</v>
      </c>
      <c r="AT368" s="586">
        <v>0</v>
      </c>
      <c r="AU368" s="586">
        <v>0</v>
      </c>
      <c r="AV368" s="586">
        <v>0</v>
      </c>
      <c r="AW368" s="586">
        <v>0</v>
      </c>
      <c r="AX368" s="586">
        <v>0</v>
      </c>
      <c r="AY368" s="586">
        <v>0</v>
      </c>
      <c r="AZ368" s="586">
        <v>0</v>
      </c>
      <c r="BA368" s="586">
        <v>0</v>
      </c>
      <c r="BB368" s="586">
        <v>0</v>
      </c>
      <c r="BC368" s="586">
        <v>0</v>
      </c>
      <c r="BD368" s="586">
        <v>0</v>
      </c>
      <c r="BE368" s="586">
        <v>0</v>
      </c>
      <c r="BF368" s="586">
        <v>0</v>
      </c>
      <c r="BG368" s="586">
        <v>0</v>
      </c>
      <c r="BH368" s="586">
        <v>0</v>
      </c>
      <c r="BI368" s="586">
        <v>0</v>
      </c>
      <c r="BJ368" s="586">
        <v>0</v>
      </c>
      <c r="BK368" s="586">
        <v>0</v>
      </c>
      <c r="BL368" s="586">
        <v>0</v>
      </c>
      <c r="BM368" s="586">
        <v>0</v>
      </c>
      <c r="BN368" s="586">
        <v>0</v>
      </c>
      <c r="BO368" s="586">
        <v>0</v>
      </c>
      <c r="BP368" s="586">
        <v>0</v>
      </c>
      <c r="BQ368" s="586">
        <v>0</v>
      </c>
      <c r="BR368" s="586">
        <v>0</v>
      </c>
      <c r="BS368" s="586">
        <v>0</v>
      </c>
      <c r="BT368" s="586">
        <v>0</v>
      </c>
      <c r="BU368" s="586">
        <v>0</v>
      </c>
      <c r="BV368" s="586">
        <v>0</v>
      </c>
      <c r="BW368" s="586">
        <v>0</v>
      </c>
      <c r="BX368" s="586">
        <v>0</v>
      </c>
      <c r="BY368" s="586">
        <v>0</v>
      </c>
      <c r="BZ368" s="586">
        <v>0</v>
      </c>
      <c r="CA368" s="586">
        <v>0</v>
      </c>
      <c r="CB368" s="586">
        <v>0</v>
      </c>
      <c r="CC368" s="586">
        <v>0</v>
      </c>
      <c r="CD368" s="586">
        <v>0</v>
      </c>
      <c r="CE368" s="586">
        <v>0</v>
      </c>
      <c r="CF368" s="586">
        <v>0</v>
      </c>
      <c r="CG368" s="586">
        <v>0</v>
      </c>
      <c r="CH368" s="586">
        <v>0</v>
      </c>
      <c r="CI368" s="586">
        <v>0</v>
      </c>
      <c r="CJ368" s="586">
        <v>0</v>
      </c>
      <c r="CK368" s="586">
        <v>0</v>
      </c>
      <c r="CL368" s="586">
        <v>0</v>
      </c>
      <c r="CM368" s="586">
        <v>0</v>
      </c>
      <c r="CN368" s="586">
        <v>0</v>
      </c>
      <c r="CO368" s="586">
        <v>0</v>
      </c>
      <c r="CP368" s="586">
        <v>0</v>
      </c>
      <c r="CQ368" s="586">
        <v>0</v>
      </c>
      <c r="CR368" s="586">
        <v>0</v>
      </c>
      <c r="CS368" s="586">
        <v>0</v>
      </c>
      <c r="CT368" s="586">
        <v>0</v>
      </c>
      <c r="CU368" s="586">
        <v>0</v>
      </c>
      <c r="CV368" s="586">
        <v>0</v>
      </c>
      <c r="CW368" s="586">
        <v>0</v>
      </c>
      <c r="CX368" s="586">
        <v>0</v>
      </c>
      <c r="CY368" s="586">
        <v>0</v>
      </c>
      <c r="CZ368" s="586">
        <v>0</v>
      </c>
      <c r="DA368" s="586">
        <v>0</v>
      </c>
      <c r="DB368" s="586">
        <v>0</v>
      </c>
      <c r="DC368" s="586">
        <v>0</v>
      </c>
      <c r="DD368" s="586">
        <v>0</v>
      </c>
      <c r="DE368" s="586">
        <v>0</v>
      </c>
      <c r="DF368" s="586">
        <v>8657</v>
      </c>
      <c r="DG368" s="586">
        <v>0</v>
      </c>
      <c r="DH368" s="586">
        <v>0</v>
      </c>
      <c r="DI368" s="586">
        <v>0</v>
      </c>
      <c r="DJ368" s="586">
        <v>0</v>
      </c>
      <c r="DK368" s="586">
        <v>0</v>
      </c>
      <c r="DL368" s="586">
        <v>0</v>
      </c>
      <c r="DM368" s="586">
        <v>0</v>
      </c>
      <c r="DN368" s="586">
        <v>0</v>
      </c>
      <c r="DO368" s="586">
        <v>0</v>
      </c>
      <c r="DP368" s="586">
        <v>0</v>
      </c>
      <c r="DQ368" s="586">
        <v>0</v>
      </c>
      <c r="DR368" s="587">
        <v>0</v>
      </c>
      <c r="DS368" s="587">
        <v>0</v>
      </c>
      <c r="DT368" s="587">
        <v>8657</v>
      </c>
      <c r="DU368" s="587">
        <v>0</v>
      </c>
      <c r="DV368" s="587">
        <v>-47</v>
      </c>
      <c r="DW368" s="587">
        <v>0</v>
      </c>
      <c r="DX368" s="587">
        <v>-47</v>
      </c>
      <c r="DY368" s="587">
        <v>-4000</v>
      </c>
      <c r="DZ368" s="587"/>
      <c r="EA368" s="587"/>
      <c r="EB368" s="587"/>
      <c r="EC368" s="587"/>
      <c r="ED368" s="587"/>
      <c r="EE368" s="587"/>
      <c r="EF368" s="587"/>
      <c r="EG368" s="587"/>
      <c r="EH368" s="587"/>
      <c r="EI368" s="587"/>
    </row>
    <row r="369" spans="1:139">
      <c r="A369" s="583" t="s">
        <v>2086</v>
      </c>
      <c r="B369" s="586">
        <v>0</v>
      </c>
      <c r="C369" s="586">
        <v>0</v>
      </c>
      <c r="D369" s="586">
        <v>0</v>
      </c>
      <c r="E369" s="586">
        <v>0</v>
      </c>
      <c r="F369" s="586">
        <v>0</v>
      </c>
      <c r="G369" s="586">
        <v>0</v>
      </c>
      <c r="H369" s="586">
        <v>0</v>
      </c>
      <c r="I369" s="586">
        <v>0</v>
      </c>
      <c r="J369" s="586">
        <v>0</v>
      </c>
      <c r="K369" s="586">
        <v>0</v>
      </c>
      <c r="L369" s="586">
        <v>0</v>
      </c>
      <c r="M369" s="586">
        <v>0</v>
      </c>
      <c r="N369" s="586">
        <v>0</v>
      </c>
      <c r="O369" s="586">
        <v>0</v>
      </c>
      <c r="P369" s="586">
        <v>0</v>
      </c>
      <c r="Q369" s="586">
        <v>0</v>
      </c>
      <c r="R369" s="586">
        <v>0</v>
      </c>
      <c r="S369" s="586">
        <v>0</v>
      </c>
      <c r="T369" s="586">
        <v>0</v>
      </c>
      <c r="U369" s="586">
        <v>0</v>
      </c>
      <c r="V369" s="586">
        <v>0</v>
      </c>
      <c r="W369" s="586">
        <v>0</v>
      </c>
      <c r="X369" s="586">
        <v>0</v>
      </c>
      <c r="Y369" s="586">
        <v>0</v>
      </c>
      <c r="Z369" s="586">
        <v>0</v>
      </c>
      <c r="AA369" s="586">
        <v>0</v>
      </c>
      <c r="AB369" s="586">
        <v>0</v>
      </c>
      <c r="AC369" s="586">
        <v>0</v>
      </c>
      <c r="AD369" s="586">
        <v>0</v>
      </c>
      <c r="AE369" s="586">
        <v>0</v>
      </c>
      <c r="AF369" s="586">
        <v>0</v>
      </c>
      <c r="AG369" s="586">
        <v>0</v>
      </c>
      <c r="AH369" s="586">
        <v>0</v>
      </c>
      <c r="AI369" s="586">
        <v>0</v>
      </c>
      <c r="AJ369" s="586">
        <v>0</v>
      </c>
      <c r="AK369" s="586">
        <v>0</v>
      </c>
      <c r="AL369" s="586">
        <v>0</v>
      </c>
      <c r="AM369" s="586">
        <v>0</v>
      </c>
      <c r="AN369" s="586">
        <v>0</v>
      </c>
      <c r="AO369" s="586">
        <v>0</v>
      </c>
      <c r="AP369" s="586">
        <v>0</v>
      </c>
      <c r="AQ369" s="586">
        <v>0</v>
      </c>
      <c r="AR369" s="586">
        <v>0</v>
      </c>
      <c r="AS369" s="586">
        <v>0</v>
      </c>
      <c r="AT369" s="586">
        <v>0</v>
      </c>
      <c r="AU369" s="586">
        <v>0</v>
      </c>
      <c r="AV369" s="586">
        <v>0</v>
      </c>
      <c r="AW369" s="586">
        <v>0</v>
      </c>
      <c r="AX369" s="586">
        <v>0</v>
      </c>
      <c r="AY369" s="586">
        <v>0</v>
      </c>
      <c r="AZ369" s="586">
        <v>0</v>
      </c>
      <c r="BA369" s="586">
        <v>0</v>
      </c>
      <c r="BB369" s="586">
        <v>0</v>
      </c>
      <c r="BC369" s="586">
        <v>0</v>
      </c>
      <c r="BD369" s="586">
        <v>0</v>
      </c>
      <c r="BE369" s="586">
        <v>0</v>
      </c>
      <c r="BF369" s="586">
        <v>0</v>
      </c>
      <c r="BG369" s="586">
        <v>0</v>
      </c>
      <c r="BH369" s="586">
        <v>0</v>
      </c>
      <c r="BI369" s="586">
        <v>0</v>
      </c>
      <c r="BJ369" s="586">
        <v>0</v>
      </c>
      <c r="BK369" s="586">
        <v>0</v>
      </c>
      <c r="BL369" s="586">
        <v>0</v>
      </c>
      <c r="BM369" s="586">
        <v>0</v>
      </c>
      <c r="BN369" s="586">
        <v>0</v>
      </c>
      <c r="BO369" s="586">
        <v>0</v>
      </c>
      <c r="BP369" s="586">
        <v>0</v>
      </c>
      <c r="BQ369" s="586">
        <v>0</v>
      </c>
      <c r="BR369" s="586">
        <v>0</v>
      </c>
      <c r="BS369" s="586">
        <v>0</v>
      </c>
      <c r="BT369" s="586">
        <v>0</v>
      </c>
      <c r="BU369" s="586">
        <v>0</v>
      </c>
      <c r="BV369" s="586">
        <v>0</v>
      </c>
      <c r="BW369" s="586">
        <v>0</v>
      </c>
      <c r="BX369" s="586">
        <v>0</v>
      </c>
      <c r="BY369" s="586">
        <v>0</v>
      </c>
      <c r="BZ369" s="586">
        <v>0</v>
      </c>
      <c r="CA369" s="586">
        <v>0</v>
      </c>
      <c r="CB369" s="586">
        <v>0</v>
      </c>
      <c r="CC369" s="586">
        <v>0</v>
      </c>
      <c r="CD369" s="586">
        <v>0</v>
      </c>
      <c r="CE369" s="586">
        <v>0</v>
      </c>
      <c r="CF369" s="586">
        <v>0</v>
      </c>
      <c r="CG369" s="586">
        <v>0</v>
      </c>
      <c r="CH369" s="586">
        <v>0</v>
      </c>
      <c r="CI369" s="586">
        <v>0</v>
      </c>
      <c r="CJ369" s="586">
        <v>0</v>
      </c>
      <c r="CK369" s="586">
        <v>0</v>
      </c>
      <c r="CL369" s="586">
        <v>0</v>
      </c>
      <c r="CM369" s="586">
        <v>0</v>
      </c>
      <c r="CN369" s="586">
        <v>0</v>
      </c>
      <c r="CO369" s="586">
        <v>0</v>
      </c>
      <c r="CP369" s="586">
        <v>0</v>
      </c>
      <c r="CQ369" s="586">
        <v>0</v>
      </c>
      <c r="CR369" s="586">
        <v>0</v>
      </c>
      <c r="CS369" s="586">
        <v>0</v>
      </c>
      <c r="CT369" s="586">
        <v>0</v>
      </c>
      <c r="CU369" s="586">
        <v>0</v>
      </c>
      <c r="CV369" s="586">
        <v>0</v>
      </c>
      <c r="CW369" s="586">
        <v>0</v>
      </c>
      <c r="CX369" s="586">
        <v>0</v>
      </c>
      <c r="CY369" s="586">
        <v>0</v>
      </c>
      <c r="CZ369" s="586">
        <v>0</v>
      </c>
      <c r="DA369" s="586">
        <v>0</v>
      </c>
      <c r="DB369" s="586">
        <v>0</v>
      </c>
      <c r="DC369" s="586">
        <v>0</v>
      </c>
      <c r="DD369" s="586">
        <v>0</v>
      </c>
      <c r="DE369" s="586">
        <v>0</v>
      </c>
      <c r="DF369" s="586">
        <v>4344</v>
      </c>
      <c r="DG369" s="586">
        <v>0</v>
      </c>
      <c r="DH369" s="586">
        <v>218</v>
      </c>
      <c r="DI369" s="586">
        <v>0</v>
      </c>
      <c r="DJ369" s="586">
        <v>0</v>
      </c>
      <c r="DK369" s="586">
        <v>0</v>
      </c>
      <c r="DL369" s="586">
        <v>0</v>
      </c>
      <c r="DM369" s="586">
        <v>0</v>
      </c>
      <c r="DN369" s="586">
        <v>0</v>
      </c>
      <c r="DO369" s="586">
        <v>0</v>
      </c>
      <c r="DP369" s="586">
        <v>0</v>
      </c>
      <c r="DQ369" s="586">
        <v>0</v>
      </c>
      <c r="DR369" s="587">
        <v>0</v>
      </c>
      <c r="DS369" s="587">
        <v>218</v>
      </c>
      <c r="DT369" s="587">
        <v>1400</v>
      </c>
      <c r="DU369" s="587">
        <v>2726</v>
      </c>
      <c r="DV369" s="587">
        <v>2420</v>
      </c>
      <c r="DW369" s="587">
        <v>2727</v>
      </c>
      <c r="DX369" s="587">
        <v>0</v>
      </c>
      <c r="DY369" s="587">
        <v>-4000</v>
      </c>
      <c r="DZ369" s="587"/>
      <c r="EA369" s="587"/>
      <c r="EB369" s="587"/>
      <c r="EC369" s="587"/>
      <c r="ED369" s="587"/>
      <c r="EE369" s="587"/>
      <c r="EF369" s="587"/>
      <c r="EG369" s="587"/>
      <c r="EH369" s="587"/>
      <c r="EI369" s="587"/>
    </row>
    <row r="370" spans="1:139">
      <c r="A370" s="583" t="s">
        <v>2119</v>
      </c>
      <c r="B370" s="586">
        <v>0</v>
      </c>
      <c r="C370" s="586">
        <v>0</v>
      </c>
      <c r="D370" s="586">
        <v>0</v>
      </c>
      <c r="E370" s="586">
        <v>0</v>
      </c>
      <c r="F370" s="586">
        <v>0</v>
      </c>
      <c r="G370" s="586">
        <v>0</v>
      </c>
      <c r="H370" s="586">
        <v>0</v>
      </c>
      <c r="I370" s="586">
        <v>0</v>
      </c>
      <c r="J370" s="586">
        <v>0</v>
      </c>
      <c r="K370" s="586">
        <v>0</v>
      </c>
      <c r="L370" s="586">
        <v>0</v>
      </c>
      <c r="M370" s="586">
        <v>0</v>
      </c>
      <c r="N370" s="586">
        <v>0</v>
      </c>
      <c r="O370" s="586">
        <v>0</v>
      </c>
      <c r="P370" s="586">
        <v>0</v>
      </c>
      <c r="Q370" s="586">
        <v>0</v>
      </c>
      <c r="R370" s="586">
        <v>0</v>
      </c>
      <c r="S370" s="586">
        <v>0</v>
      </c>
      <c r="T370" s="586">
        <v>0</v>
      </c>
      <c r="U370" s="586">
        <v>0</v>
      </c>
      <c r="V370" s="586">
        <v>0</v>
      </c>
      <c r="W370" s="586">
        <v>0</v>
      </c>
      <c r="X370" s="586">
        <v>0</v>
      </c>
      <c r="Y370" s="586">
        <v>0</v>
      </c>
      <c r="Z370" s="586">
        <v>0</v>
      </c>
      <c r="AA370" s="586">
        <v>0</v>
      </c>
      <c r="AB370" s="586">
        <v>0</v>
      </c>
      <c r="AC370" s="586">
        <v>0</v>
      </c>
      <c r="AD370" s="586">
        <v>0</v>
      </c>
      <c r="AE370" s="586">
        <v>0</v>
      </c>
      <c r="AF370" s="586">
        <v>0</v>
      </c>
      <c r="AG370" s="586">
        <v>0</v>
      </c>
      <c r="AH370" s="586">
        <v>0</v>
      </c>
      <c r="AI370" s="586">
        <v>0</v>
      </c>
      <c r="AJ370" s="586">
        <v>0</v>
      </c>
      <c r="AK370" s="586">
        <v>0</v>
      </c>
      <c r="AL370" s="586">
        <v>0</v>
      </c>
      <c r="AM370" s="586">
        <v>0</v>
      </c>
      <c r="AN370" s="586">
        <v>0</v>
      </c>
      <c r="AO370" s="586">
        <v>0</v>
      </c>
      <c r="AP370" s="586">
        <v>0</v>
      </c>
      <c r="AQ370" s="586">
        <v>0</v>
      </c>
      <c r="AR370" s="586">
        <v>0</v>
      </c>
      <c r="AS370" s="586">
        <v>0</v>
      </c>
      <c r="AT370" s="586">
        <v>0</v>
      </c>
      <c r="AU370" s="586">
        <v>0</v>
      </c>
      <c r="AV370" s="586">
        <v>0</v>
      </c>
      <c r="AW370" s="586">
        <v>0</v>
      </c>
      <c r="AX370" s="586">
        <v>0</v>
      </c>
      <c r="AY370" s="586">
        <v>0</v>
      </c>
      <c r="AZ370" s="586">
        <v>0</v>
      </c>
      <c r="BA370" s="586">
        <v>0</v>
      </c>
      <c r="BB370" s="586">
        <v>0</v>
      </c>
      <c r="BC370" s="586">
        <v>0</v>
      </c>
      <c r="BD370" s="586">
        <v>0</v>
      </c>
      <c r="BE370" s="586">
        <v>0</v>
      </c>
      <c r="BF370" s="586">
        <v>0</v>
      </c>
      <c r="BG370" s="586">
        <v>0</v>
      </c>
      <c r="BH370" s="586">
        <v>0</v>
      </c>
      <c r="BI370" s="586">
        <v>0</v>
      </c>
      <c r="BJ370" s="586">
        <v>0</v>
      </c>
      <c r="BK370" s="586">
        <v>0</v>
      </c>
      <c r="BL370" s="586">
        <v>0</v>
      </c>
      <c r="BM370" s="586">
        <v>0</v>
      </c>
      <c r="BN370" s="586">
        <v>0</v>
      </c>
      <c r="BO370" s="586">
        <v>0</v>
      </c>
      <c r="BP370" s="586">
        <v>0</v>
      </c>
      <c r="BQ370" s="586">
        <v>0</v>
      </c>
      <c r="BR370" s="586">
        <v>0</v>
      </c>
      <c r="BS370" s="586">
        <v>0</v>
      </c>
      <c r="BT370" s="586">
        <v>0</v>
      </c>
      <c r="BU370" s="586">
        <v>0</v>
      </c>
      <c r="BV370" s="586">
        <v>0</v>
      </c>
      <c r="BW370" s="586">
        <v>0</v>
      </c>
      <c r="BX370" s="586">
        <v>0</v>
      </c>
      <c r="BY370" s="586">
        <v>0</v>
      </c>
      <c r="BZ370" s="586">
        <v>0</v>
      </c>
      <c r="CA370" s="586">
        <v>0</v>
      </c>
      <c r="CB370" s="586">
        <v>0</v>
      </c>
      <c r="CC370" s="586">
        <v>0</v>
      </c>
      <c r="CD370" s="586">
        <v>0</v>
      </c>
      <c r="CE370" s="586">
        <v>0</v>
      </c>
      <c r="CF370" s="586">
        <v>0</v>
      </c>
      <c r="CG370" s="586">
        <v>0</v>
      </c>
      <c r="CH370" s="586">
        <v>0</v>
      </c>
      <c r="CI370" s="586">
        <v>0</v>
      </c>
      <c r="CJ370" s="586">
        <v>0</v>
      </c>
      <c r="CK370" s="586">
        <v>0</v>
      </c>
      <c r="CL370" s="586">
        <v>0</v>
      </c>
      <c r="CM370" s="586">
        <v>0</v>
      </c>
      <c r="CN370" s="586">
        <v>0</v>
      </c>
      <c r="CO370" s="586">
        <v>0</v>
      </c>
      <c r="CP370" s="586">
        <v>0</v>
      </c>
      <c r="CQ370" s="586">
        <v>0</v>
      </c>
      <c r="CR370" s="586">
        <v>0</v>
      </c>
      <c r="CS370" s="586">
        <v>0</v>
      </c>
      <c r="CT370" s="586">
        <v>0</v>
      </c>
      <c r="CU370" s="586">
        <v>0</v>
      </c>
      <c r="CV370" s="586">
        <v>0</v>
      </c>
      <c r="CW370" s="586">
        <v>0</v>
      </c>
      <c r="CX370" s="586">
        <v>0</v>
      </c>
      <c r="CY370" s="586">
        <v>0</v>
      </c>
      <c r="CZ370" s="586">
        <v>0</v>
      </c>
      <c r="DA370" s="586">
        <v>0</v>
      </c>
      <c r="DB370" s="586">
        <v>0</v>
      </c>
      <c r="DC370" s="586">
        <v>0</v>
      </c>
      <c r="DD370" s="586">
        <v>0</v>
      </c>
      <c r="DE370" s="586">
        <v>0</v>
      </c>
      <c r="DF370" s="586">
        <v>4640</v>
      </c>
      <c r="DG370" s="586">
        <v>0</v>
      </c>
      <c r="DH370" s="586">
        <v>2745</v>
      </c>
      <c r="DI370" s="586">
        <v>0</v>
      </c>
      <c r="DJ370" s="586">
        <v>0</v>
      </c>
      <c r="DK370" s="586">
        <v>0</v>
      </c>
      <c r="DL370" s="586">
        <v>0</v>
      </c>
      <c r="DM370" s="586">
        <v>0</v>
      </c>
      <c r="DN370" s="586">
        <v>0</v>
      </c>
      <c r="DO370" s="586">
        <v>0</v>
      </c>
      <c r="DP370" s="586">
        <v>0</v>
      </c>
      <c r="DQ370" s="586">
        <v>0</v>
      </c>
      <c r="DR370" s="587">
        <v>0</v>
      </c>
      <c r="DS370" s="587">
        <v>0</v>
      </c>
      <c r="DT370" s="587">
        <v>4390</v>
      </c>
      <c r="DU370" s="587">
        <v>250</v>
      </c>
      <c r="DV370" s="587">
        <v>-651</v>
      </c>
      <c r="DW370" s="587">
        <v>4250</v>
      </c>
      <c r="DX370" s="587">
        <v>0</v>
      </c>
      <c r="DY370" s="587">
        <v>1700</v>
      </c>
      <c r="DZ370" s="587"/>
      <c r="EA370" s="587"/>
      <c r="EB370" s="587"/>
      <c r="EC370" s="587"/>
      <c r="ED370" s="587"/>
      <c r="EE370" s="587"/>
      <c r="EF370" s="587"/>
      <c r="EG370" s="587"/>
      <c r="EH370" s="587"/>
      <c r="EI370" s="587"/>
    </row>
    <row r="371" spans="1:139">
      <c r="A371" s="583" t="s">
        <v>2143</v>
      </c>
      <c r="B371" s="586">
        <v>0</v>
      </c>
      <c r="C371" s="586">
        <v>0</v>
      </c>
      <c r="D371" s="586">
        <v>0</v>
      </c>
      <c r="E371" s="586">
        <v>0</v>
      </c>
      <c r="F371" s="586">
        <v>0</v>
      </c>
      <c r="G371" s="586">
        <v>0</v>
      </c>
      <c r="H371" s="586">
        <v>0</v>
      </c>
      <c r="I371" s="586">
        <v>0</v>
      </c>
      <c r="J371" s="586">
        <v>0</v>
      </c>
      <c r="K371" s="586">
        <v>0</v>
      </c>
      <c r="L371" s="586">
        <v>0</v>
      </c>
      <c r="M371" s="586">
        <v>0</v>
      </c>
      <c r="N371" s="586">
        <v>0</v>
      </c>
      <c r="O371" s="586">
        <v>0</v>
      </c>
      <c r="P371" s="586">
        <v>0</v>
      </c>
      <c r="Q371" s="586">
        <v>0</v>
      </c>
      <c r="R371" s="586">
        <v>0</v>
      </c>
      <c r="S371" s="586">
        <v>0</v>
      </c>
      <c r="T371" s="586">
        <v>0</v>
      </c>
      <c r="U371" s="586">
        <v>0</v>
      </c>
      <c r="V371" s="586">
        <v>0</v>
      </c>
      <c r="W371" s="586">
        <v>0</v>
      </c>
      <c r="X371" s="586">
        <v>0</v>
      </c>
      <c r="Y371" s="586">
        <v>0</v>
      </c>
      <c r="Z371" s="586">
        <v>0</v>
      </c>
      <c r="AA371" s="586">
        <v>0</v>
      </c>
      <c r="AB371" s="586">
        <v>0</v>
      </c>
      <c r="AC371" s="586">
        <v>0</v>
      </c>
      <c r="AD371" s="586">
        <v>0</v>
      </c>
      <c r="AE371" s="586">
        <v>0</v>
      </c>
      <c r="AF371" s="586">
        <v>0</v>
      </c>
      <c r="AG371" s="586">
        <v>0</v>
      </c>
      <c r="AH371" s="586">
        <v>0</v>
      </c>
      <c r="AI371" s="586">
        <v>0</v>
      </c>
      <c r="AJ371" s="586">
        <v>0</v>
      </c>
      <c r="AK371" s="586">
        <v>0</v>
      </c>
      <c r="AL371" s="586">
        <v>0</v>
      </c>
      <c r="AM371" s="586">
        <v>0</v>
      </c>
      <c r="AN371" s="586">
        <v>0</v>
      </c>
      <c r="AO371" s="586">
        <v>0</v>
      </c>
      <c r="AP371" s="586">
        <v>0</v>
      </c>
      <c r="AQ371" s="586">
        <v>0</v>
      </c>
      <c r="AR371" s="586">
        <v>0</v>
      </c>
      <c r="AS371" s="586">
        <v>0</v>
      </c>
      <c r="AT371" s="586">
        <v>0</v>
      </c>
      <c r="AU371" s="586">
        <v>0</v>
      </c>
      <c r="AV371" s="586">
        <v>0</v>
      </c>
      <c r="AW371" s="586">
        <v>0</v>
      </c>
      <c r="AX371" s="586">
        <v>0</v>
      </c>
      <c r="AY371" s="586">
        <v>0</v>
      </c>
      <c r="AZ371" s="586">
        <v>0</v>
      </c>
      <c r="BA371" s="586">
        <v>0</v>
      </c>
      <c r="BB371" s="586">
        <v>0</v>
      </c>
      <c r="BC371" s="586">
        <v>0</v>
      </c>
      <c r="BD371" s="586">
        <v>0</v>
      </c>
      <c r="BE371" s="586">
        <v>0</v>
      </c>
      <c r="BF371" s="586">
        <v>0</v>
      </c>
      <c r="BG371" s="586">
        <v>0</v>
      </c>
      <c r="BH371" s="586">
        <v>0</v>
      </c>
      <c r="BI371" s="586">
        <v>0</v>
      </c>
      <c r="BJ371" s="586">
        <v>0</v>
      </c>
      <c r="BK371" s="586">
        <v>0</v>
      </c>
      <c r="BL371" s="586">
        <v>0</v>
      </c>
      <c r="BM371" s="586">
        <v>0</v>
      </c>
      <c r="BN371" s="586">
        <v>0</v>
      </c>
      <c r="BO371" s="586">
        <v>0</v>
      </c>
      <c r="BP371" s="586">
        <v>0</v>
      </c>
      <c r="BQ371" s="586">
        <v>0</v>
      </c>
      <c r="BR371" s="586">
        <v>0</v>
      </c>
      <c r="BS371" s="586">
        <v>0</v>
      </c>
      <c r="BT371" s="586">
        <v>0</v>
      </c>
      <c r="BU371" s="586">
        <v>0</v>
      </c>
      <c r="BV371" s="586">
        <v>0</v>
      </c>
      <c r="BW371" s="586">
        <v>0</v>
      </c>
      <c r="BX371" s="586">
        <v>0</v>
      </c>
      <c r="BY371" s="586">
        <v>0</v>
      </c>
      <c r="BZ371" s="586">
        <v>0</v>
      </c>
      <c r="CA371" s="586">
        <v>0</v>
      </c>
      <c r="CB371" s="586">
        <v>0</v>
      </c>
      <c r="CC371" s="586">
        <v>0</v>
      </c>
      <c r="CD371" s="586">
        <v>0</v>
      </c>
      <c r="CE371" s="586">
        <v>0</v>
      </c>
      <c r="CF371" s="586">
        <v>0</v>
      </c>
      <c r="CG371" s="586">
        <v>0</v>
      </c>
      <c r="CH371" s="586">
        <v>0</v>
      </c>
      <c r="CI371" s="586">
        <v>0</v>
      </c>
      <c r="CJ371" s="586">
        <v>0</v>
      </c>
      <c r="CK371" s="586">
        <v>0</v>
      </c>
      <c r="CL371" s="586">
        <v>0</v>
      </c>
      <c r="CM371" s="586">
        <v>0</v>
      </c>
      <c r="CN371" s="586">
        <v>0</v>
      </c>
      <c r="CO371" s="586">
        <v>0</v>
      </c>
      <c r="CP371" s="586">
        <v>0</v>
      </c>
      <c r="CQ371" s="586">
        <v>0</v>
      </c>
      <c r="CR371" s="586">
        <v>0</v>
      </c>
      <c r="CS371" s="586">
        <v>0</v>
      </c>
      <c r="CT371" s="586">
        <v>0</v>
      </c>
      <c r="CU371" s="586">
        <v>0</v>
      </c>
      <c r="CV371" s="586">
        <v>0</v>
      </c>
      <c r="CW371" s="586">
        <v>0</v>
      </c>
      <c r="CX371" s="586">
        <v>0</v>
      </c>
      <c r="CY371" s="586">
        <v>0</v>
      </c>
      <c r="CZ371" s="586">
        <v>0</v>
      </c>
      <c r="DA371" s="586">
        <v>0</v>
      </c>
      <c r="DB371" s="586">
        <v>0</v>
      </c>
      <c r="DC371" s="586">
        <v>0</v>
      </c>
      <c r="DD371" s="586">
        <v>0</v>
      </c>
      <c r="DE371" s="586">
        <v>0</v>
      </c>
      <c r="DF371" s="586">
        <v>3585</v>
      </c>
      <c r="DG371" s="586">
        <v>0</v>
      </c>
      <c r="DH371" s="586">
        <v>0</v>
      </c>
      <c r="DI371" s="586">
        <v>0</v>
      </c>
      <c r="DJ371" s="586">
        <v>0</v>
      </c>
      <c r="DK371" s="586">
        <v>0</v>
      </c>
      <c r="DL371" s="586">
        <v>0</v>
      </c>
      <c r="DM371" s="586">
        <v>0</v>
      </c>
      <c r="DN371" s="586">
        <v>0</v>
      </c>
      <c r="DO371" s="586">
        <v>0</v>
      </c>
      <c r="DP371" s="586">
        <v>0</v>
      </c>
      <c r="DQ371" s="586">
        <v>0</v>
      </c>
      <c r="DR371" s="587">
        <v>0</v>
      </c>
      <c r="DS371" s="587">
        <v>0</v>
      </c>
      <c r="DT371" s="587">
        <v>1496</v>
      </c>
      <c r="DU371" s="587">
        <v>2089</v>
      </c>
      <c r="DV371" s="587">
        <v>1380</v>
      </c>
      <c r="DW371" s="587">
        <v>-102</v>
      </c>
      <c r="DX371" s="587">
        <v>0</v>
      </c>
      <c r="DY371" s="587">
        <v>-4532</v>
      </c>
      <c r="DZ371" s="587"/>
      <c r="EA371" s="587"/>
      <c r="EB371" s="587"/>
      <c r="EC371" s="587"/>
      <c r="ED371" s="587"/>
      <c r="EE371" s="587"/>
      <c r="EF371" s="587"/>
      <c r="EG371" s="587"/>
      <c r="EH371" s="587"/>
      <c r="EI371" s="587"/>
    </row>
    <row r="372" spans="1:139">
      <c r="A372" s="583" t="s">
        <v>2170</v>
      </c>
      <c r="B372" s="586">
        <v>0</v>
      </c>
      <c r="C372" s="586">
        <v>0</v>
      </c>
      <c r="D372" s="586">
        <v>0</v>
      </c>
      <c r="E372" s="586">
        <v>0</v>
      </c>
      <c r="F372" s="586">
        <v>0</v>
      </c>
      <c r="G372" s="586">
        <v>0</v>
      </c>
      <c r="H372" s="586">
        <v>0</v>
      </c>
      <c r="I372" s="586">
        <v>0</v>
      </c>
      <c r="J372" s="586">
        <v>0</v>
      </c>
      <c r="K372" s="586">
        <v>0</v>
      </c>
      <c r="L372" s="586">
        <v>0</v>
      </c>
      <c r="M372" s="586">
        <v>0</v>
      </c>
      <c r="N372" s="586">
        <v>0</v>
      </c>
      <c r="O372" s="586">
        <v>0</v>
      </c>
      <c r="P372" s="586">
        <v>0</v>
      </c>
      <c r="Q372" s="586">
        <v>0</v>
      </c>
      <c r="R372" s="586">
        <v>0</v>
      </c>
      <c r="S372" s="586">
        <v>0</v>
      </c>
      <c r="T372" s="586">
        <v>0</v>
      </c>
      <c r="U372" s="586">
        <v>0</v>
      </c>
      <c r="V372" s="586">
        <v>0</v>
      </c>
      <c r="W372" s="586">
        <v>0</v>
      </c>
      <c r="X372" s="586">
        <v>0</v>
      </c>
      <c r="Y372" s="586">
        <v>0</v>
      </c>
      <c r="Z372" s="586">
        <v>0</v>
      </c>
      <c r="AA372" s="586">
        <v>0</v>
      </c>
      <c r="AB372" s="586">
        <v>0</v>
      </c>
      <c r="AC372" s="586">
        <v>0</v>
      </c>
      <c r="AD372" s="586">
        <v>0</v>
      </c>
      <c r="AE372" s="586">
        <v>0</v>
      </c>
      <c r="AF372" s="586">
        <v>0</v>
      </c>
      <c r="AG372" s="586">
        <v>0</v>
      </c>
      <c r="AH372" s="586">
        <v>0</v>
      </c>
      <c r="AI372" s="586">
        <v>0</v>
      </c>
      <c r="AJ372" s="586">
        <v>0</v>
      </c>
      <c r="AK372" s="586">
        <v>0</v>
      </c>
      <c r="AL372" s="586">
        <v>0</v>
      </c>
      <c r="AM372" s="586">
        <v>0</v>
      </c>
      <c r="AN372" s="586">
        <v>0</v>
      </c>
      <c r="AO372" s="586">
        <v>0</v>
      </c>
      <c r="AP372" s="586">
        <v>0</v>
      </c>
      <c r="AQ372" s="586">
        <v>0</v>
      </c>
      <c r="AR372" s="586">
        <v>0</v>
      </c>
      <c r="AS372" s="586">
        <v>0</v>
      </c>
      <c r="AT372" s="586">
        <v>0</v>
      </c>
      <c r="AU372" s="586">
        <v>0</v>
      </c>
      <c r="AV372" s="586">
        <v>0</v>
      </c>
      <c r="AW372" s="586">
        <v>0</v>
      </c>
      <c r="AX372" s="586">
        <v>0</v>
      </c>
      <c r="AY372" s="586">
        <v>0</v>
      </c>
      <c r="AZ372" s="586">
        <v>0</v>
      </c>
      <c r="BA372" s="586">
        <v>0</v>
      </c>
      <c r="BB372" s="586">
        <v>0</v>
      </c>
      <c r="BC372" s="586">
        <v>0</v>
      </c>
      <c r="BD372" s="586">
        <v>0</v>
      </c>
      <c r="BE372" s="586">
        <v>0</v>
      </c>
      <c r="BF372" s="586">
        <v>0</v>
      </c>
      <c r="BG372" s="586">
        <v>0</v>
      </c>
      <c r="BH372" s="586">
        <v>0</v>
      </c>
      <c r="BI372" s="586">
        <v>0</v>
      </c>
      <c r="BJ372" s="586">
        <v>0</v>
      </c>
      <c r="BK372" s="586">
        <v>0</v>
      </c>
      <c r="BL372" s="586">
        <v>0</v>
      </c>
      <c r="BM372" s="586">
        <v>0</v>
      </c>
      <c r="BN372" s="586">
        <v>0</v>
      </c>
      <c r="BO372" s="586">
        <v>0</v>
      </c>
      <c r="BP372" s="586">
        <v>0</v>
      </c>
      <c r="BQ372" s="586">
        <v>0</v>
      </c>
      <c r="BR372" s="586">
        <v>0</v>
      </c>
      <c r="BS372" s="586">
        <v>0</v>
      </c>
      <c r="BT372" s="586">
        <v>0</v>
      </c>
      <c r="BU372" s="586">
        <v>0</v>
      </c>
      <c r="BV372" s="586">
        <v>0</v>
      </c>
      <c r="BW372" s="586">
        <v>0</v>
      </c>
      <c r="BX372" s="586">
        <v>0</v>
      </c>
      <c r="BY372" s="586">
        <v>0</v>
      </c>
      <c r="BZ372" s="586">
        <v>0</v>
      </c>
      <c r="CA372" s="586">
        <v>0</v>
      </c>
      <c r="CB372" s="586">
        <v>0</v>
      </c>
      <c r="CC372" s="586">
        <v>0</v>
      </c>
      <c r="CD372" s="586">
        <v>0</v>
      </c>
      <c r="CE372" s="586">
        <v>0</v>
      </c>
      <c r="CF372" s="586">
        <v>0</v>
      </c>
      <c r="CG372" s="586">
        <v>0</v>
      </c>
      <c r="CH372" s="586">
        <v>0</v>
      </c>
      <c r="CI372" s="586">
        <v>0</v>
      </c>
      <c r="CJ372" s="586">
        <v>0</v>
      </c>
      <c r="CK372" s="586">
        <v>0</v>
      </c>
      <c r="CL372" s="586">
        <v>0</v>
      </c>
      <c r="CM372" s="586">
        <v>0</v>
      </c>
      <c r="CN372" s="586">
        <v>0</v>
      </c>
      <c r="CO372" s="586">
        <v>0</v>
      </c>
      <c r="CP372" s="586">
        <v>0</v>
      </c>
      <c r="CQ372" s="586">
        <v>0</v>
      </c>
      <c r="CR372" s="586">
        <v>0</v>
      </c>
      <c r="CS372" s="586">
        <v>0</v>
      </c>
      <c r="CT372" s="586">
        <v>0</v>
      </c>
      <c r="CU372" s="586">
        <v>0</v>
      </c>
      <c r="CV372" s="586">
        <v>0</v>
      </c>
      <c r="CW372" s="586">
        <v>0</v>
      </c>
      <c r="CX372" s="586">
        <v>0</v>
      </c>
      <c r="CY372" s="586">
        <v>0</v>
      </c>
      <c r="CZ372" s="586">
        <v>0</v>
      </c>
      <c r="DA372" s="586">
        <v>0</v>
      </c>
      <c r="DB372" s="586">
        <v>0</v>
      </c>
      <c r="DC372" s="586">
        <v>0</v>
      </c>
      <c r="DD372" s="586">
        <v>0</v>
      </c>
      <c r="DE372" s="586">
        <v>0</v>
      </c>
      <c r="DF372" s="586">
        <v>5328</v>
      </c>
      <c r="DG372" s="586">
        <v>0</v>
      </c>
      <c r="DH372" s="586">
        <v>0</v>
      </c>
      <c r="DI372" s="586">
        <v>0</v>
      </c>
      <c r="DJ372" s="586">
        <v>0</v>
      </c>
      <c r="DK372" s="586">
        <v>0</v>
      </c>
      <c r="DL372" s="586">
        <v>0</v>
      </c>
      <c r="DM372" s="586">
        <v>0</v>
      </c>
      <c r="DN372" s="586">
        <v>0</v>
      </c>
      <c r="DO372" s="586">
        <v>0</v>
      </c>
      <c r="DP372" s="586">
        <v>0</v>
      </c>
      <c r="DQ372" s="586">
        <v>0</v>
      </c>
      <c r="DR372" s="587">
        <v>0</v>
      </c>
      <c r="DS372" s="587">
        <v>0</v>
      </c>
      <c r="DT372" s="587">
        <v>1000</v>
      </c>
      <c r="DU372" s="587">
        <v>4328</v>
      </c>
      <c r="DV372" s="587">
        <v>3107</v>
      </c>
      <c r="DW372" s="587">
        <v>3641</v>
      </c>
      <c r="DX372" s="587">
        <v>-534</v>
      </c>
      <c r="DY372" s="587">
        <v>-7284</v>
      </c>
      <c r="DZ372" s="587"/>
      <c r="EA372" s="587"/>
      <c r="EB372" s="587"/>
      <c r="EC372" s="587"/>
      <c r="ED372" s="587"/>
      <c r="EE372" s="587"/>
      <c r="EF372" s="587"/>
      <c r="EG372" s="587"/>
      <c r="EH372" s="587"/>
      <c r="EI372" s="587"/>
    </row>
    <row r="373" spans="1:139">
      <c r="A373" s="583" t="s">
        <v>2195</v>
      </c>
      <c r="B373" s="586">
        <v>0</v>
      </c>
      <c r="C373" s="586">
        <v>0</v>
      </c>
      <c r="D373" s="586">
        <v>0</v>
      </c>
      <c r="E373" s="586">
        <v>0</v>
      </c>
      <c r="F373" s="586">
        <v>0</v>
      </c>
      <c r="G373" s="586">
        <v>0</v>
      </c>
      <c r="H373" s="586">
        <v>0</v>
      </c>
      <c r="I373" s="586">
        <v>0</v>
      </c>
      <c r="J373" s="586">
        <v>0</v>
      </c>
      <c r="K373" s="586">
        <v>0</v>
      </c>
      <c r="L373" s="586">
        <v>0</v>
      </c>
      <c r="M373" s="586">
        <v>0</v>
      </c>
      <c r="N373" s="586">
        <v>0</v>
      </c>
      <c r="O373" s="586">
        <v>0</v>
      </c>
      <c r="P373" s="586">
        <v>0</v>
      </c>
      <c r="Q373" s="586">
        <v>0</v>
      </c>
      <c r="R373" s="586">
        <v>0</v>
      </c>
      <c r="S373" s="586">
        <v>0</v>
      </c>
      <c r="T373" s="586">
        <v>0</v>
      </c>
      <c r="U373" s="586">
        <v>0</v>
      </c>
      <c r="V373" s="586">
        <v>0</v>
      </c>
      <c r="W373" s="586">
        <v>0</v>
      </c>
      <c r="X373" s="586">
        <v>0</v>
      </c>
      <c r="Y373" s="586">
        <v>0</v>
      </c>
      <c r="Z373" s="586">
        <v>0</v>
      </c>
      <c r="AA373" s="586">
        <v>0</v>
      </c>
      <c r="AB373" s="586">
        <v>0</v>
      </c>
      <c r="AC373" s="586">
        <v>0</v>
      </c>
      <c r="AD373" s="586">
        <v>0</v>
      </c>
      <c r="AE373" s="586">
        <v>0</v>
      </c>
      <c r="AF373" s="586">
        <v>0</v>
      </c>
      <c r="AG373" s="586">
        <v>0</v>
      </c>
      <c r="AH373" s="586">
        <v>0</v>
      </c>
      <c r="AI373" s="586">
        <v>0</v>
      </c>
      <c r="AJ373" s="586">
        <v>0</v>
      </c>
      <c r="AK373" s="586">
        <v>0</v>
      </c>
      <c r="AL373" s="586">
        <v>0</v>
      </c>
      <c r="AM373" s="586">
        <v>0</v>
      </c>
      <c r="AN373" s="586">
        <v>0</v>
      </c>
      <c r="AO373" s="586">
        <v>0</v>
      </c>
      <c r="AP373" s="586">
        <v>0</v>
      </c>
      <c r="AQ373" s="586">
        <v>0</v>
      </c>
      <c r="AR373" s="586">
        <v>0</v>
      </c>
      <c r="AS373" s="586">
        <v>0</v>
      </c>
      <c r="AT373" s="586">
        <v>0</v>
      </c>
      <c r="AU373" s="586">
        <v>0</v>
      </c>
      <c r="AV373" s="586">
        <v>0</v>
      </c>
      <c r="AW373" s="586">
        <v>0</v>
      </c>
      <c r="AX373" s="586">
        <v>0</v>
      </c>
      <c r="AY373" s="586">
        <v>0</v>
      </c>
      <c r="AZ373" s="586">
        <v>0</v>
      </c>
      <c r="BA373" s="586">
        <v>0</v>
      </c>
      <c r="BB373" s="586">
        <v>0</v>
      </c>
      <c r="BC373" s="586">
        <v>0</v>
      </c>
      <c r="BD373" s="586">
        <v>0</v>
      </c>
      <c r="BE373" s="586">
        <v>0</v>
      </c>
      <c r="BF373" s="586">
        <v>0</v>
      </c>
      <c r="BG373" s="586">
        <v>0</v>
      </c>
      <c r="BH373" s="586">
        <v>0</v>
      </c>
      <c r="BI373" s="586">
        <v>0</v>
      </c>
      <c r="BJ373" s="586">
        <v>0</v>
      </c>
      <c r="BK373" s="586">
        <v>0</v>
      </c>
      <c r="BL373" s="586">
        <v>0</v>
      </c>
      <c r="BM373" s="586">
        <v>0</v>
      </c>
      <c r="BN373" s="586">
        <v>0</v>
      </c>
      <c r="BO373" s="586">
        <v>0</v>
      </c>
      <c r="BP373" s="586">
        <v>0</v>
      </c>
      <c r="BQ373" s="586">
        <v>0</v>
      </c>
      <c r="BR373" s="586">
        <v>0</v>
      </c>
      <c r="BS373" s="586">
        <v>0</v>
      </c>
      <c r="BT373" s="586">
        <v>0</v>
      </c>
      <c r="BU373" s="586">
        <v>0</v>
      </c>
      <c r="BV373" s="586">
        <v>0</v>
      </c>
      <c r="BW373" s="586">
        <v>0</v>
      </c>
      <c r="BX373" s="586">
        <v>0</v>
      </c>
      <c r="BY373" s="586">
        <v>0</v>
      </c>
      <c r="BZ373" s="586">
        <v>0</v>
      </c>
      <c r="CA373" s="586">
        <v>0</v>
      </c>
      <c r="CB373" s="586">
        <v>0</v>
      </c>
      <c r="CC373" s="586">
        <v>0</v>
      </c>
      <c r="CD373" s="586">
        <v>0</v>
      </c>
      <c r="CE373" s="586">
        <v>0</v>
      </c>
      <c r="CF373" s="586">
        <v>0</v>
      </c>
      <c r="CG373" s="586">
        <v>0</v>
      </c>
      <c r="CH373" s="586">
        <v>0</v>
      </c>
      <c r="CI373" s="586">
        <v>0</v>
      </c>
      <c r="CJ373" s="586">
        <v>0</v>
      </c>
      <c r="CK373" s="586">
        <v>0</v>
      </c>
      <c r="CL373" s="586">
        <v>0</v>
      </c>
      <c r="CM373" s="586">
        <v>0</v>
      </c>
      <c r="CN373" s="586">
        <v>0</v>
      </c>
      <c r="CO373" s="586">
        <v>0</v>
      </c>
      <c r="CP373" s="586">
        <v>0</v>
      </c>
      <c r="CQ373" s="586">
        <v>0</v>
      </c>
      <c r="CR373" s="586">
        <v>0</v>
      </c>
      <c r="CS373" s="586">
        <v>0</v>
      </c>
      <c r="CT373" s="586">
        <v>0</v>
      </c>
      <c r="CU373" s="586">
        <v>0</v>
      </c>
      <c r="CV373" s="586">
        <v>0</v>
      </c>
      <c r="CW373" s="586">
        <v>0</v>
      </c>
      <c r="CX373" s="586">
        <v>0</v>
      </c>
      <c r="CY373" s="586">
        <v>0</v>
      </c>
      <c r="CZ373" s="586">
        <v>0</v>
      </c>
      <c r="DA373" s="586">
        <v>0</v>
      </c>
      <c r="DB373" s="586">
        <v>0</v>
      </c>
      <c r="DC373" s="586">
        <v>0</v>
      </c>
      <c r="DD373" s="586">
        <v>0</v>
      </c>
      <c r="DE373" s="586">
        <v>0</v>
      </c>
      <c r="DF373" s="586">
        <v>16714</v>
      </c>
      <c r="DG373" s="586">
        <v>0</v>
      </c>
      <c r="DH373" s="586">
        <v>920</v>
      </c>
      <c r="DI373" s="586">
        <v>0</v>
      </c>
      <c r="DJ373" s="586">
        <v>0</v>
      </c>
      <c r="DK373" s="586">
        <v>0</v>
      </c>
      <c r="DL373" s="586">
        <v>0</v>
      </c>
      <c r="DM373" s="586">
        <v>0</v>
      </c>
      <c r="DN373" s="586">
        <v>0</v>
      </c>
      <c r="DO373" s="586">
        <v>0</v>
      </c>
      <c r="DP373" s="586">
        <v>0</v>
      </c>
      <c r="DQ373" s="586">
        <v>0</v>
      </c>
      <c r="DR373" s="587">
        <v>0</v>
      </c>
      <c r="DS373" s="587">
        <v>920</v>
      </c>
      <c r="DT373" s="587">
        <v>4919</v>
      </c>
      <c r="DU373" s="587">
        <v>10875</v>
      </c>
      <c r="DV373" s="587">
        <v>10037</v>
      </c>
      <c r="DW373" s="587">
        <v>12989</v>
      </c>
      <c r="DX373" s="587">
        <v>-346</v>
      </c>
      <c r="DY373" s="587">
        <v>-3500</v>
      </c>
      <c r="DZ373" s="587"/>
      <c r="EA373" s="587"/>
      <c r="EB373" s="587"/>
      <c r="EC373" s="587"/>
      <c r="ED373" s="587"/>
      <c r="EE373" s="587"/>
      <c r="EF373" s="587"/>
      <c r="EG373" s="587"/>
      <c r="EH373" s="587"/>
      <c r="EI373" s="587"/>
    </row>
    <row r="374" spans="1:139">
      <c r="A374" s="583" t="s">
        <v>2210</v>
      </c>
      <c r="B374" s="586">
        <v>0</v>
      </c>
      <c r="C374" s="586">
        <v>0</v>
      </c>
      <c r="D374" s="586">
        <v>0</v>
      </c>
      <c r="E374" s="586">
        <v>0</v>
      </c>
      <c r="F374" s="586">
        <v>0</v>
      </c>
      <c r="G374" s="586">
        <v>0</v>
      </c>
      <c r="H374" s="586">
        <v>0</v>
      </c>
      <c r="I374" s="586">
        <v>0</v>
      </c>
      <c r="J374" s="586">
        <v>0</v>
      </c>
      <c r="K374" s="586">
        <v>0</v>
      </c>
      <c r="L374" s="586">
        <v>0</v>
      </c>
      <c r="M374" s="586">
        <v>0</v>
      </c>
      <c r="N374" s="586">
        <v>0</v>
      </c>
      <c r="O374" s="586">
        <v>0</v>
      </c>
      <c r="P374" s="586">
        <v>0</v>
      </c>
      <c r="Q374" s="586">
        <v>0</v>
      </c>
      <c r="R374" s="586">
        <v>0</v>
      </c>
      <c r="S374" s="586">
        <v>0</v>
      </c>
      <c r="T374" s="586">
        <v>0</v>
      </c>
      <c r="U374" s="586">
        <v>0</v>
      </c>
      <c r="V374" s="586">
        <v>0</v>
      </c>
      <c r="W374" s="586">
        <v>0</v>
      </c>
      <c r="X374" s="586">
        <v>0</v>
      </c>
      <c r="Y374" s="586">
        <v>0</v>
      </c>
      <c r="Z374" s="586">
        <v>0</v>
      </c>
      <c r="AA374" s="586">
        <v>0</v>
      </c>
      <c r="AB374" s="586">
        <v>0</v>
      </c>
      <c r="AC374" s="586">
        <v>0</v>
      </c>
      <c r="AD374" s="586">
        <v>0</v>
      </c>
      <c r="AE374" s="586">
        <v>0</v>
      </c>
      <c r="AF374" s="586">
        <v>0</v>
      </c>
      <c r="AG374" s="586">
        <v>0</v>
      </c>
      <c r="AH374" s="586">
        <v>0</v>
      </c>
      <c r="AI374" s="586">
        <v>0</v>
      </c>
      <c r="AJ374" s="586">
        <v>0</v>
      </c>
      <c r="AK374" s="586">
        <v>0</v>
      </c>
      <c r="AL374" s="586">
        <v>0</v>
      </c>
      <c r="AM374" s="586">
        <v>0</v>
      </c>
      <c r="AN374" s="586">
        <v>0</v>
      </c>
      <c r="AO374" s="586">
        <v>0</v>
      </c>
      <c r="AP374" s="586">
        <v>0</v>
      </c>
      <c r="AQ374" s="586">
        <v>0</v>
      </c>
      <c r="AR374" s="586">
        <v>0</v>
      </c>
      <c r="AS374" s="586">
        <v>0</v>
      </c>
      <c r="AT374" s="586">
        <v>0</v>
      </c>
      <c r="AU374" s="586">
        <v>0</v>
      </c>
      <c r="AV374" s="586">
        <v>0</v>
      </c>
      <c r="AW374" s="586">
        <v>0</v>
      </c>
      <c r="AX374" s="586">
        <v>0</v>
      </c>
      <c r="AY374" s="586">
        <v>0</v>
      </c>
      <c r="AZ374" s="586">
        <v>0</v>
      </c>
      <c r="BA374" s="586">
        <v>0</v>
      </c>
      <c r="BB374" s="586">
        <v>0</v>
      </c>
      <c r="BC374" s="586">
        <v>0</v>
      </c>
      <c r="BD374" s="586">
        <v>0</v>
      </c>
      <c r="BE374" s="586">
        <v>0</v>
      </c>
      <c r="BF374" s="586">
        <v>0</v>
      </c>
      <c r="BG374" s="586">
        <v>0</v>
      </c>
      <c r="BH374" s="586">
        <v>0</v>
      </c>
      <c r="BI374" s="586">
        <v>0</v>
      </c>
      <c r="BJ374" s="586">
        <v>0</v>
      </c>
      <c r="BK374" s="586">
        <v>0</v>
      </c>
      <c r="BL374" s="586">
        <v>0</v>
      </c>
      <c r="BM374" s="586">
        <v>0</v>
      </c>
      <c r="BN374" s="586">
        <v>0</v>
      </c>
      <c r="BO374" s="586">
        <v>0</v>
      </c>
      <c r="BP374" s="586">
        <v>0</v>
      </c>
      <c r="BQ374" s="586">
        <v>0</v>
      </c>
      <c r="BR374" s="586">
        <v>0</v>
      </c>
      <c r="BS374" s="586">
        <v>0</v>
      </c>
      <c r="BT374" s="586">
        <v>0</v>
      </c>
      <c r="BU374" s="586">
        <v>0</v>
      </c>
      <c r="BV374" s="586">
        <v>0</v>
      </c>
      <c r="BW374" s="586">
        <v>0</v>
      </c>
      <c r="BX374" s="586">
        <v>0</v>
      </c>
      <c r="BY374" s="586">
        <v>0</v>
      </c>
      <c r="BZ374" s="586">
        <v>0</v>
      </c>
      <c r="CA374" s="586">
        <v>0</v>
      </c>
      <c r="CB374" s="586">
        <v>0</v>
      </c>
      <c r="CC374" s="586">
        <v>0</v>
      </c>
      <c r="CD374" s="586">
        <v>0</v>
      </c>
      <c r="CE374" s="586">
        <v>0</v>
      </c>
      <c r="CF374" s="586">
        <v>0</v>
      </c>
      <c r="CG374" s="586">
        <v>0</v>
      </c>
      <c r="CH374" s="586">
        <v>0</v>
      </c>
      <c r="CI374" s="586">
        <v>0</v>
      </c>
      <c r="CJ374" s="586">
        <v>0</v>
      </c>
      <c r="CK374" s="586">
        <v>0</v>
      </c>
      <c r="CL374" s="586">
        <v>0</v>
      </c>
      <c r="CM374" s="586">
        <v>0</v>
      </c>
      <c r="CN374" s="586">
        <v>0</v>
      </c>
      <c r="CO374" s="586">
        <v>0</v>
      </c>
      <c r="CP374" s="586">
        <v>0</v>
      </c>
      <c r="CQ374" s="586">
        <v>0</v>
      </c>
      <c r="CR374" s="586">
        <v>0</v>
      </c>
      <c r="CS374" s="586">
        <v>0</v>
      </c>
      <c r="CT374" s="586">
        <v>0</v>
      </c>
      <c r="CU374" s="586">
        <v>0</v>
      </c>
      <c r="CV374" s="586">
        <v>0</v>
      </c>
      <c r="CW374" s="586">
        <v>0</v>
      </c>
      <c r="CX374" s="586">
        <v>0</v>
      </c>
      <c r="CY374" s="586">
        <v>0</v>
      </c>
      <c r="CZ374" s="586">
        <v>0</v>
      </c>
      <c r="DA374" s="586">
        <v>0</v>
      </c>
      <c r="DB374" s="586">
        <v>0</v>
      </c>
      <c r="DC374" s="586">
        <v>0</v>
      </c>
      <c r="DD374" s="586">
        <v>0</v>
      </c>
      <c r="DE374" s="586">
        <v>0</v>
      </c>
      <c r="DF374" s="586">
        <v>8501</v>
      </c>
      <c r="DG374" s="586">
        <v>0</v>
      </c>
      <c r="DH374" s="586">
        <v>0</v>
      </c>
      <c r="DI374" s="586">
        <v>0</v>
      </c>
      <c r="DJ374" s="586">
        <v>0</v>
      </c>
      <c r="DK374" s="586">
        <v>0</v>
      </c>
      <c r="DL374" s="586">
        <v>0</v>
      </c>
      <c r="DM374" s="586">
        <v>0</v>
      </c>
      <c r="DN374" s="586">
        <v>0</v>
      </c>
      <c r="DO374" s="586">
        <v>0</v>
      </c>
      <c r="DP374" s="586">
        <v>0</v>
      </c>
      <c r="DQ374" s="586">
        <v>0</v>
      </c>
      <c r="DR374" s="587">
        <v>246</v>
      </c>
      <c r="DS374" s="587">
        <v>0</v>
      </c>
      <c r="DT374" s="587">
        <v>6443</v>
      </c>
      <c r="DU374" s="587">
        <v>1812</v>
      </c>
      <c r="DV374" s="587">
        <v>-1063</v>
      </c>
      <c r="DW374" s="587">
        <v>-94</v>
      </c>
      <c r="DX374" s="587">
        <v>-969</v>
      </c>
      <c r="DY374" s="587">
        <v>-6816</v>
      </c>
      <c r="DZ374" s="587"/>
      <c r="EA374" s="587"/>
      <c r="EB374" s="587"/>
      <c r="EC374" s="587"/>
      <c r="ED374" s="587"/>
      <c r="EE374" s="587"/>
      <c r="EF374" s="587"/>
      <c r="EG374" s="587"/>
      <c r="EH374" s="587"/>
      <c r="EI374" s="587"/>
    </row>
    <row r="375" spans="1:139">
      <c r="A375" s="583" t="s">
        <v>2237</v>
      </c>
      <c r="B375" s="586">
        <v>0</v>
      </c>
      <c r="C375" s="586">
        <v>0</v>
      </c>
      <c r="D375" s="586">
        <v>0</v>
      </c>
      <c r="E375" s="586">
        <v>0</v>
      </c>
      <c r="F375" s="586">
        <v>0</v>
      </c>
      <c r="G375" s="586">
        <v>0</v>
      </c>
      <c r="H375" s="586">
        <v>0</v>
      </c>
      <c r="I375" s="586">
        <v>0</v>
      </c>
      <c r="J375" s="586">
        <v>0</v>
      </c>
      <c r="K375" s="586">
        <v>0</v>
      </c>
      <c r="L375" s="586">
        <v>0</v>
      </c>
      <c r="M375" s="586">
        <v>0</v>
      </c>
      <c r="N375" s="586">
        <v>0</v>
      </c>
      <c r="O375" s="586">
        <v>0</v>
      </c>
      <c r="P375" s="586">
        <v>0</v>
      </c>
      <c r="Q375" s="586">
        <v>0</v>
      </c>
      <c r="R375" s="586">
        <v>0</v>
      </c>
      <c r="S375" s="586">
        <v>0</v>
      </c>
      <c r="T375" s="586">
        <v>0</v>
      </c>
      <c r="U375" s="586">
        <v>0</v>
      </c>
      <c r="V375" s="586">
        <v>0</v>
      </c>
      <c r="W375" s="586">
        <v>0</v>
      </c>
      <c r="X375" s="586">
        <v>0</v>
      </c>
      <c r="Y375" s="586">
        <v>0</v>
      </c>
      <c r="Z375" s="586">
        <v>0</v>
      </c>
      <c r="AA375" s="586">
        <v>0</v>
      </c>
      <c r="AB375" s="586">
        <v>0</v>
      </c>
      <c r="AC375" s="586">
        <v>0</v>
      </c>
      <c r="AD375" s="586">
        <v>0</v>
      </c>
      <c r="AE375" s="586">
        <v>0</v>
      </c>
      <c r="AF375" s="586">
        <v>0</v>
      </c>
      <c r="AG375" s="586">
        <v>0</v>
      </c>
      <c r="AH375" s="586">
        <v>0</v>
      </c>
      <c r="AI375" s="586">
        <v>0</v>
      </c>
      <c r="AJ375" s="586">
        <v>0</v>
      </c>
      <c r="AK375" s="586">
        <v>0</v>
      </c>
      <c r="AL375" s="586">
        <v>0</v>
      </c>
      <c r="AM375" s="586">
        <v>0</v>
      </c>
      <c r="AN375" s="586">
        <v>0</v>
      </c>
      <c r="AO375" s="586">
        <v>0</v>
      </c>
      <c r="AP375" s="586">
        <v>0</v>
      </c>
      <c r="AQ375" s="586">
        <v>0</v>
      </c>
      <c r="AR375" s="586">
        <v>0</v>
      </c>
      <c r="AS375" s="586">
        <v>0</v>
      </c>
      <c r="AT375" s="586">
        <v>0</v>
      </c>
      <c r="AU375" s="586">
        <v>0</v>
      </c>
      <c r="AV375" s="586">
        <v>0</v>
      </c>
      <c r="AW375" s="586">
        <v>0</v>
      </c>
      <c r="AX375" s="586">
        <v>0</v>
      </c>
      <c r="AY375" s="586">
        <v>0</v>
      </c>
      <c r="AZ375" s="586">
        <v>0</v>
      </c>
      <c r="BA375" s="586">
        <v>0</v>
      </c>
      <c r="BB375" s="586">
        <v>0</v>
      </c>
      <c r="BC375" s="586">
        <v>0</v>
      </c>
      <c r="BD375" s="586">
        <v>0</v>
      </c>
      <c r="BE375" s="586">
        <v>0</v>
      </c>
      <c r="BF375" s="586">
        <v>0</v>
      </c>
      <c r="BG375" s="586">
        <v>0</v>
      </c>
      <c r="BH375" s="586">
        <v>0</v>
      </c>
      <c r="BI375" s="586">
        <v>0</v>
      </c>
      <c r="BJ375" s="586">
        <v>0</v>
      </c>
      <c r="BK375" s="586">
        <v>0</v>
      </c>
      <c r="BL375" s="586">
        <v>0</v>
      </c>
      <c r="BM375" s="586">
        <v>0</v>
      </c>
      <c r="BN375" s="586">
        <v>0</v>
      </c>
      <c r="BO375" s="586">
        <v>0</v>
      </c>
      <c r="BP375" s="586">
        <v>0</v>
      </c>
      <c r="BQ375" s="586">
        <v>0</v>
      </c>
      <c r="BR375" s="586">
        <v>0</v>
      </c>
      <c r="BS375" s="586">
        <v>0</v>
      </c>
      <c r="BT375" s="586">
        <v>0</v>
      </c>
      <c r="BU375" s="586">
        <v>0</v>
      </c>
      <c r="BV375" s="586">
        <v>0</v>
      </c>
      <c r="BW375" s="586">
        <v>0</v>
      </c>
      <c r="BX375" s="586">
        <v>0</v>
      </c>
      <c r="BY375" s="586">
        <v>0</v>
      </c>
      <c r="BZ375" s="586">
        <v>0</v>
      </c>
      <c r="CA375" s="586">
        <v>0</v>
      </c>
      <c r="CB375" s="586">
        <v>0</v>
      </c>
      <c r="CC375" s="586">
        <v>0</v>
      </c>
      <c r="CD375" s="586">
        <v>0</v>
      </c>
      <c r="CE375" s="586">
        <v>0</v>
      </c>
      <c r="CF375" s="586">
        <v>0</v>
      </c>
      <c r="CG375" s="586">
        <v>0</v>
      </c>
      <c r="CH375" s="586">
        <v>0</v>
      </c>
      <c r="CI375" s="586">
        <v>0</v>
      </c>
      <c r="CJ375" s="586">
        <v>0</v>
      </c>
      <c r="CK375" s="586">
        <v>0</v>
      </c>
      <c r="CL375" s="586">
        <v>0</v>
      </c>
      <c r="CM375" s="586">
        <v>0</v>
      </c>
      <c r="CN375" s="586">
        <v>0</v>
      </c>
      <c r="CO375" s="586">
        <v>0</v>
      </c>
      <c r="CP375" s="586">
        <v>0</v>
      </c>
      <c r="CQ375" s="586">
        <v>0</v>
      </c>
      <c r="CR375" s="586">
        <v>0</v>
      </c>
      <c r="CS375" s="586">
        <v>0</v>
      </c>
      <c r="CT375" s="586">
        <v>0</v>
      </c>
      <c r="CU375" s="586">
        <v>0</v>
      </c>
      <c r="CV375" s="586">
        <v>0</v>
      </c>
      <c r="CW375" s="586">
        <v>0</v>
      </c>
      <c r="CX375" s="586">
        <v>0</v>
      </c>
      <c r="CY375" s="586">
        <v>0</v>
      </c>
      <c r="CZ375" s="586">
        <v>0</v>
      </c>
      <c r="DA375" s="586">
        <v>0</v>
      </c>
      <c r="DB375" s="586">
        <v>0</v>
      </c>
      <c r="DC375" s="586">
        <v>0</v>
      </c>
      <c r="DD375" s="586">
        <v>0</v>
      </c>
      <c r="DE375" s="586">
        <v>0</v>
      </c>
      <c r="DF375" s="586">
        <v>8231</v>
      </c>
      <c r="DG375" s="586">
        <v>0</v>
      </c>
      <c r="DH375" s="586">
        <v>0</v>
      </c>
      <c r="DI375" s="586">
        <v>0</v>
      </c>
      <c r="DJ375" s="586">
        <v>0</v>
      </c>
      <c r="DK375" s="586">
        <v>0</v>
      </c>
      <c r="DL375" s="586">
        <v>0</v>
      </c>
      <c r="DM375" s="586">
        <v>0</v>
      </c>
      <c r="DN375" s="586">
        <v>0</v>
      </c>
      <c r="DO375" s="586">
        <v>0</v>
      </c>
      <c r="DP375" s="586">
        <v>0</v>
      </c>
      <c r="DQ375" s="586">
        <v>0</v>
      </c>
      <c r="DR375" s="587">
        <v>0</v>
      </c>
      <c r="DS375" s="587">
        <v>0</v>
      </c>
      <c r="DT375" s="587">
        <v>26</v>
      </c>
      <c r="DU375" s="587">
        <v>8205</v>
      </c>
      <c r="DV375" s="587">
        <v>7722</v>
      </c>
      <c r="DW375" s="587">
        <v>8150</v>
      </c>
      <c r="DX375" s="587">
        <v>-376</v>
      </c>
      <c r="DY375" s="587">
        <v>-1700</v>
      </c>
      <c r="DZ375" s="587"/>
      <c r="EA375" s="587"/>
      <c r="EB375" s="587"/>
      <c r="EC375" s="587"/>
      <c r="ED375" s="587"/>
      <c r="EE375" s="587"/>
      <c r="EF375" s="587"/>
      <c r="EG375" s="587"/>
      <c r="EH375" s="587"/>
      <c r="EI375" s="587"/>
    </row>
    <row r="376" spans="1:139">
      <c r="A376" s="583" t="s">
        <v>2280</v>
      </c>
      <c r="B376" s="586">
        <v>0</v>
      </c>
      <c r="C376" s="586">
        <v>0</v>
      </c>
      <c r="D376" s="586">
        <v>0</v>
      </c>
      <c r="E376" s="586">
        <v>0</v>
      </c>
      <c r="F376" s="586">
        <v>0</v>
      </c>
      <c r="G376" s="586">
        <v>0</v>
      </c>
      <c r="H376" s="586">
        <v>0</v>
      </c>
      <c r="I376" s="586">
        <v>0</v>
      </c>
      <c r="J376" s="586">
        <v>0</v>
      </c>
      <c r="K376" s="586">
        <v>0</v>
      </c>
      <c r="L376" s="586">
        <v>0</v>
      </c>
      <c r="M376" s="586">
        <v>0</v>
      </c>
      <c r="N376" s="586">
        <v>0</v>
      </c>
      <c r="O376" s="586">
        <v>0</v>
      </c>
      <c r="P376" s="586">
        <v>0</v>
      </c>
      <c r="Q376" s="586">
        <v>0</v>
      </c>
      <c r="R376" s="586">
        <v>0</v>
      </c>
      <c r="S376" s="586">
        <v>0</v>
      </c>
      <c r="T376" s="586">
        <v>0</v>
      </c>
      <c r="U376" s="586">
        <v>0</v>
      </c>
      <c r="V376" s="586">
        <v>0</v>
      </c>
      <c r="W376" s="586">
        <v>0</v>
      </c>
      <c r="X376" s="586">
        <v>0</v>
      </c>
      <c r="Y376" s="586">
        <v>0</v>
      </c>
      <c r="Z376" s="586">
        <v>0</v>
      </c>
      <c r="AA376" s="586">
        <v>0</v>
      </c>
      <c r="AB376" s="586">
        <v>0</v>
      </c>
      <c r="AC376" s="586">
        <v>0</v>
      </c>
      <c r="AD376" s="586">
        <v>0</v>
      </c>
      <c r="AE376" s="586">
        <v>0</v>
      </c>
      <c r="AF376" s="586">
        <v>0</v>
      </c>
      <c r="AG376" s="586">
        <v>0</v>
      </c>
      <c r="AH376" s="586">
        <v>0</v>
      </c>
      <c r="AI376" s="586">
        <v>0</v>
      </c>
      <c r="AJ376" s="586">
        <v>0</v>
      </c>
      <c r="AK376" s="586">
        <v>0</v>
      </c>
      <c r="AL376" s="586">
        <v>0</v>
      </c>
      <c r="AM376" s="586">
        <v>0</v>
      </c>
      <c r="AN376" s="586">
        <v>0</v>
      </c>
      <c r="AO376" s="586">
        <v>0</v>
      </c>
      <c r="AP376" s="586">
        <v>0</v>
      </c>
      <c r="AQ376" s="586">
        <v>0</v>
      </c>
      <c r="AR376" s="586">
        <v>0</v>
      </c>
      <c r="AS376" s="586">
        <v>0</v>
      </c>
      <c r="AT376" s="586">
        <v>0</v>
      </c>
      <c r="AU376" s="586">
        <v>0</v>
      </c>
      <c r="AV376" s="586">
        <v>0</v>
      </c>
      <c r="AW376" s="586">
        <v>0</v>
      </c>
      <c r="AX376" s="586">
        <v>0</v>
      </c>
      <c r="AY376" s="586">
        <v>0</v>
      </c>
      <c r="AZ376" s="586">
        <v>0</v>
      </c>
      <c r="BA376" s="586">
        <v>0</v>
      </c>
      <c r="BB376" s="586">
        <v>0</v>
      </c>
      <c r="BC376" s="586">
        <v>0</v>
      </c>
      <c r="BD376" s="586">
        <v>0</v>
      </c>
      <c r="BE376" s="586">
        <v>0</v>
      </c>
      <c r="BF376" s="586">
        <v>0</v>
      </c>
      <c r="BG376" s="586">
        <v>0</v>
      </c>
      <c r="BH376" s="586">
        <v>0</v>
      </c>
      <c r="BI376" s="586">
        <v>0</v>
      </c>
      <c r="BJ376" s="586">
        <v>0</v>
      </c>
      <c r="BK376" s="586">
        <v>0</v>
      </c>
      <c r="BL376" s="586">
        <v>0</v>
      </c>
      <c r="BM376" s="586">
        <v>0</v>
      </c>
      <c r="BN376" s="586">
        <v>0</v>
      </c>
      <c r="BO376" s="586">
        <v>0</v>
      </c>
      <c r="BP376" s="586">
        <v>0</v>
      </c>
      <c r="BQ376" s="586">
        <v>0</v>
      </c>
      <c r="BR376" s="586">
        <v>0</v>
      </c>
      <c r="BS376" s="586">
        <v>0</v>
      </c>
      <c r="BT376" s="586">
        <v>0</v>
      </c>
      <c r="BU376" s="586">
        <v>0</v>
      </c>
      <c r="BV376" s="586">
        <v>0</v>
      </c>
      <c r="BW376" s="586">
        <v>0</v>
      </c>
      <c r="BX376" s="586">
        <v>0</v>
      </c>
      <c r="BY376" s="586">
        <v>0</v>
      </c>
      <c r="BZ376" s="586">
        <v>0</v>
      </c>
      <c r="CA376" s="586">
        <v>0</v>
      </c>
      <c r="CB376" s="586">
        <v>0</v>
      </c>
      <c r="CC376" s="586">
        <v>0</v>
      </c>
      <c r="CD376" s="586">
        <v>0</v>
      </c>
      <c r="CE376" s="586">
        <v>0</v>
      </c>
      <c r="CF376" s="586">
        <v>0</v>
      </c>
      <c r="CG376" s="586">
        <v>0</v>
      </c>
      <c r="CH376" s="586">
        <v>0</v>
      </c>
      <c r="CI376" s="586">
        <v>0</v>
      </c>
      <c r="CJ376" s="586">
        <v>0</v>
      </c>
      <c r="CK376" s="586">
        <v>0</v>
      </c>
      <c r="CL376" s="586">
        <v>0</v>
      </c>
      <c r="CM376" s="586">
        <v>0</v>
      </c>
      <c r="CN376" s="586">
        <v>0</v>
      </c>
      <c r="CO376" s="586">
        <v>0</v>
      </c>
      <c r="CP376" s="586">
        <v>0</v>
      </c>
      <c r="CQ376" s="586">
        <v>0</v>
      </c>
      <c r="CR376" s="586">
        <v>0</v>
      </c>
      <c r="CS376" s="586">
        <v>0</v>
      </c>
      <c r="CT376" s="586">
        <v>0</v>
      </c>
      <c r="CU376" s="586">
        <v>0</v>
      </c>
      <c r="CV376" s="586">
        <v>0</v>
      </c>
      <c r="CW376" s="586">
        <v>0</v>
      </c>
      <c r="CX376" s="586">
        <v>0</v>
      </c>
      <c r="CY376" s="586">
        <v>0</v>
      </c>
      <c r="CZ376" s="586">
        <v>0</v>
      </c>
      <c r="DA376" s="586">
        <v>0</v>
      </c>
      <c r="DB376" s="586">
        <v>0</v>
      </c>
      <c r="DC376" s="586">
        <v>0</v>
      </c>
      <c r="DD376" s="586">
        <v>0</v>
      </c>
      <c r="DE376" s="586">
        <v>0</v>
      </c>
      <c r="DF376" s="586">
        <v>9553</v>
      </c>
      <c r="DG376" s="586">
        <v>0</v>
      </c>
      <c r="DH376" s="586">
        <v>0</v>
      </c>
      <c r="DI376" s="586">
        <v>0</v>
      </c>
      <c r="DJ376" s="586">
        <v>0</v>
      </c>
      <c r="DK376" s="586">
        <v>0</v>
      </c>
      <c r="DL376" s="586">
        <v>0</v>
      </c>
      <c r="DM376" s="586">
        <v>0</v>
      </c>
      <c r="DN376" s="586">
        <v>0</v>
      </c>
      <c r="DO376" s="586">
        <v>0</v>
      </c>
      <c r="DP376" s="586">
        <v>0</v>
      </c>
      <c r="DQ376" s="586">
        <v>0</v>
      </c>
      <c r="DR376" s="587">
        <v>0</v>
      </c>
      <c r="DS376" s="587">
        <v>0</v>
      </c>
      <c r="DT376" s="587">
        <v>2500</v>
      </c>
      <c r="DU376" s="587">
        <v>7053</v>
      </c>
      <c r="DV376" s="587">
        <v>6596</v>
      </c>
      <c r="DW376" s="587">
        <v>6599</v>
      </c>
      <c r="DX376" s="587">
        <v>0</v>
      </c>
      <c r="DY376" s="587">
        <v>5000</v>
      </c>
      <c r="DZ376" s="587"/>
      <c r="EA376" s="587"/>
      <c r="EB376" s="587"/>
      <c r="EC376" s="587"/>
      <c r="ED376" s="587"/>
      <c r="EE376" s="587"/>
      <c r="EF376" s="587"/>
      <c r="EG376" s="587"/>
      <c r="EH376" s="587"/>
      <c r="EI376" s="587"/>
    </row>
    <row r="377" spans="1:139">
      <c r="A377" s="583" t="s">
        <v>2307</v>
      </c>
      <c r="B377" s="586">
        <v>0</v>
      </c>
      <c r="C377" s="586">
        <v>0</v>
      </c>
      <c r="D377" s="586">
        <v>0</v>
      </c>
      <c r="E377" s="586">
        <v>0</v>
      </c>
      <c r="F377" s="586">
        <v>0</v>
      </c>
      <c r="G377" s="586">
        <v>0</v>
      </c>
      <c r="H377" s="586">
        <v>0</v>
      </c>
      <c r="I377" s="586">
        <v>0</v>
      </c>
      <c r="J377" s="586">
        <v>0</v>
      </c>
      <c r="K377" s="586">
        <v>0</v>
      </c>
      <c r="L377" s="586">
        <v>0</v>
      </c>
      <c r="M377" s="586">
        <v>0</v>
      </c>
      <c r="N377" s="586">
        <v>0</v>
      </c>
      <c r="O377" s="586">
        <v>0</v>
      </c>
      <c r="P377" s="586">
        <v>0</v>
      </c>
      <c r="Q377" s="586">
        <v>0</v>
      </c>
      <c r="R377" s="586">
        <v>0</v>
      </c>
      <c r="S377" s="586">
        <v>0</v>
      </c>
      <c r="T377" s="586">
        <v>0</v>
      </c>
      <c r="U377" s="586">
        <v>0</v>
      </c>
      <c r="V377" s="586">
        <v>0</v>
      </c>
      <c r="W377" s="586">
        <v>0</v>
      </c>
      <c r="X377" s="586">
        <v>0</v>
      </c>
      <c r="Y377" s="586">
        <v>0</v>
      </c>
      <c r="Z377" s="586">
        <v>0</v>
      </c>
      <c r="AA377" s="586">
        <v>0</v>
      </c>
      <c r="AB377" s="586">
        <v>0</v>
      </c>
      <c r="AC377" s="586">
        <v>0</v>
      </c>
      <c r="AD377" s="586">
        <v>0</v>
      </c>
      <c r="AE377" s="586">
        <v>0</v>
      </c>
      <c r="AF377" s="586">
        <v>0</v>
      </c>
      <c r="AG377" s="586">
        <v>0</v>
      </c>
      <c r="AH377" s="586">
        <v>0</v>
      </c>
      <c r="AI377" s="586">
        <v>0</v>
      </c>
      <c r="AJ377" s="586">
        <v>0</v>
      </c>
      <c r="AK377" s="586">
        <v>0</v>
      </c>
      <c r="AL377" s="586">
        <v>0</v>
      </c>
      <c r="AM377" s="586">
        <v>0</v>
      </c>
      <c r="AN377" s="586">
        <v>0</v>
      </c>
      <c r="AO377" s="586">
        <v>0</v>
      </c>
      <c r="AP377" s="586">
        <v>0</v>
      </c>
      <c r="AQ377" s="586">
        <v>0</v>
      </c>
      <c r="AR377" s="586">
        <v>0</v>
      </c>
      <c r="AS377" s="586">
        <v>0</v>
      </c>
      <c r="AT377" s="586">
        <v>0</v>
      </c>
      <c r="AU377" s="586">
        <v>0</v>
      </c>
      <c r="AV377" s="586">
        <v>0</v>
      </c>
      <c r="AW377" s="586">
        <v>0</v>
      </c>
      <c r="AX377" s="586">
        <v>0</v>
      </c>
      <c r="AY377" s="586">
        <v>0</v>
      </c>
      <c r="AZ377" s="586">
        <v>0</v>
      </c>
      <c r="BA377" s="586">
        <v>0</v>
      </c>
      <c r="BB377" s="586">
        <v>0</v>
      </c>
      <c r="BC377" s="586">
        <v>0</v>
      </c>
      <c r="BD377" s="586">
        <v>0</v>
      </c>
      <c r="BE377" s="586">
        <v>0</v>
      </c>
      <c r="BF377" s="586">
        <v>0</v>
      </c>
      <c r="BG377" s="586">
        <v>0</v>
      </c>
      <c r="BH377" s="586">
        <v>0</v>
      </c>
      <c r="BI377" s="586">
        <v>0</v>
      </c>
      <c r="BJ377" s="586">
        <v>0</v>
      </c>
      <c r="BK377" s="586">
        <v>0</v>
      </c>
      <c r="BL377" s="586">
        <v>0</v>
      </c>
      <c r="BM377" s="586">
        <v>0</v>
      </c>
      <c r="BN377" s="586">
        <v>0</v>
      </c>
      <c r="BO377" s="586">
        <v>0</v>
      </c>
      <c r="BP377" s="586">
        <v>0</v>
      </c>
      <c r="BQ377" s="586">
        <v>0</v>
      </c>
      <c r="BR377" s="586">
        <v>0</v>
      </c>
      <c r="BS377" s="586">
        <v>0</v>
      </c>
      <c r="BT377" s="586">
        <v>0</v>
      </c>
      <c r="BU377" s="586">
        <v>0</v>
      </c>
      <c r="BV377" s="586">
        <v>0</v>
      </c>
      <c r="BW377" s="586">
        <v>0</v>
      </c>
      <c r="BX377" s="586">
        <v>0</v>
      </c>
      <c r="BY377" s="586">
        <v>0</v>
      </c>
      <c r="BZ377" s="586">
        <v>0</v>
      </c>
      <c r="CA377" s="586">
        <v>0</v>
      </c>
      <c r="CB377" s="586">
        <v>0</v>
      </c>
      <c r="CC377" s="586">
        <v>0</v>
      </c>
      <c r="CD377" s="586">
        <v>0</v>
      </c>
      <c r="CE377" s="586">
        <v>0</v>
      </c>
      <c r="CF377" s="586">
        <v>0</v>
      </c>
      <c r="CG377" s="586">
        <v>0</v>
      </c>
      <c r="CH377" s="586">
        <v>0</v>
      </c>
      <c r="CI377" s="586">
        <v>0</v>
      </c>
      <c r="CJ377" s="586">
        <v>0</v>
      </c>
      <c r="CK377" s="586">
        <v>0</v>
      </c>
      <c r="CL377" s="586">
        <v>0</v>
      </c>
      <c r="CM377" s="586">
        <v>0</v>
      </c>
      <c r="CN377" s="586">
        <v>0</v>
      </c>
      <c r="CO377" s="586">
        <v>0</v>
      </c>
      <c r="CP377" s="586">
        <v>0</v>
      </c>
      <c r="CQ377" s="586">
        <v>0</v>
      </c>
      <c r="CR377" s="586">
        <v>0</v>
      </c>
      <c r="CS377" s="586">
        <v>0</v>
      </c>
      <c r="CT377" s="586">
        <v>0</v>
      </c>
      <c r="CU377" s="586">
        <v>0</v>
      </c>
      <c r="CV377" s="586">
        <v>0</v>
      </c>
      <c r="CW377" s="586">
        <v>0</v>
      </c>
      <c r="CX377" s="586">
        <v>0</v>
      </c>
      <c r="CY377" s="586">
        <v>0</v>
      </c>
      <c r="CZ377" s="586">
        <v>0</v>
      </c>
      <c r="DA377" s="586">
        <v>0</v>
      </c>
      <c r="DB377" s="586">
        <v>0</v>
      </c>
      <c r="DC377" s="586">
        <v>0</v>
      </c>
      <c r="DD377" s="586">
        <v>0</v>
      </c>
      <c r="DE377" s="586">
        <v>0</v>
      </c>
      <c r="DF377" s="586">
        <v>6174</v>
      </c>
      <c r="DG377" s="586">
        <v>0</v>
      </c>
      <c r="DH377" s="586">
        <v>0</v>
      </c>
      <c r="DI377" s="586">
        <v>0</v>
      </c>
      <c r="DJ377" s="586">
        <v>0</v>
      </c>
      <c r="DK377" s="586">
        <v>0</v>
      </c>
      <c r="DL377" s="586">
        <v>0</v>
      </c>
      <c r="DM377" s="586">
        <v>0</v>
      </c>
      <c r="DN377" s="586">
        <v>0</v>
      </c>
      <c r="DO377" s="586">
        <v>0</v>
      </c>
      <c r="DP377" s="586">
        <v>0</v>
      </c>
      <c r="DQ377" s="586">
        <v>0</v>
      </c>
      <c r="DR377" s="587">
        <v>0</v>
      </c>
      <c r="DS377" s="587">
        <v>1302</v>
      </c>
      <c r="DT377" s="587">
        <v>0</v>
      </c>
      <c r="DU377" s="587">
        <v>4872</v>
      </c>
      <c r="DV377" s="587">
        <v>767</v>
      </c>
      <c r="DW377" s="587">
        <v>-1000</v>
      </c>
      <c r="DX377" s="587">
        <v>0</v>
      </c>
      <c r="DY377" s="587">
        <v>0</v>
      </c>
      <c r="DZ377" s="587"/>
      <c r="EA377" s="587"/>
      <c r="EB377" s="587"/>
      <c r="EC377" s="587"/>
      <c r="ED377" s="587"/>
      <c r="EE377" s="587"/>
      <c r="EF377" s="587"/>
      <c r="EG377" s="587"/>
      <c r="EH377" s="587"/>
      <c r="EI377" s="587"/>
    </row>
    <row r="378" spans="1:139">
      <c r="A378" s="583" t="s">
        <v>2415</v>
      </c>
      <c r="B378" s="586">
        <v>0</v>
      </c>
      <c r="C378" s="586">
        <v>0</v>
      </c>
      <c r="D378" s="586">
        <v>0</v>
      </c>
      <c r="E378" s="586">
        <v>0</v>
      </c>
      <c r="F378" s="586">
        <v>0</v>
      </c>
      <c r="G378" s="586">
        <v>0</v>
      </c>
      <c r="H378" s="586">
        <v>0</v>
      </c>
      <c r="I378" s="586">
        <v>0</v>
      </c>
      <c r="J378" s="586">
        <v>0</v>
      </c>
      <c r="K378" s="586">
        <v>0</v>
      </c>
      <c r="L378" s="586">
        <v>0</v>
      </c>
      <c r="M378" s="586">
        <v>0</v>
      </c>
      <c r="N378" s="586">
        <v>0</v>
      </c>
      <c r="O378" s="586">
        <v>0</v>
      </c>
      <c r="P378" s="586">
        <v>0</v>
      </c>
      <c r="Q378" s="586">
        <v>0</v>
      </c>
      <c r="R378" s="586">
        <v>0</v>
      </c>
      <c r="S378" s="586">
        <v>0</v>
      </c>
      <c r="T378" s="586">
        <v>0</v>
      </c>
      <c r="U378" s="586">
        <v>0</v>
      </c>
      <c r="V378" s="586">
        <v>0</v>
      </c>
      <c r="W378" s="586">
        <v>0</v>
      </c>
      <c r="X378" s="586">
        <v>0</v>
      </c>
      <c r="Y378" s="586">
        <v>0</v>
      </c>
      <c r="Z378" s="586">
        <v>0</v>
      </c>
      <c r="AA378" s="586">
        <v>0</v>
      </c>
      <c r="AB378" s="586">
        <v>0</v>
      </c>
      <c r="AC378" s="586">
        <v>0</v>
      </c>
      <c r="AD378" s="586">
        <v>0</v>
      </c>
      <c r="AE378" s="586">
        <v>0</v>
      </c>
      <c r="AF378" s="586">
        <v>0</v>
      </c>
      <c r="AG378" s="586">
        <v>0</v>
      </c>
      <c r="AH378" s="586">
        <v>0</v>
      </c>
      <c r="AI378" s="586">
        <v>0</v>
      </c>
      <c r="AJ378" s="586">
        <v>0</v>
      </c>
      <c r="AK378" s="586">
        <v>0</v>
      </c>
      <c r="AL378" s="586">
        <v>0</v>
      </c>
      <c r="AM378" s="586">
        <v>0</v>
      </c>
      <c r="AN378" s="586">
        <v>0</v>
      </c>
      <c r="AO378" s="586">
        <v>0</v>
      </c>
      <c r="AP378" s="586">
        <v>0</v>
      </c>
      <c r="AQ378" s="586">
        <v>0</v>
      </c>
      <c r="AR378" s="586">
        <v>0</v>
      </c>
      <c r="AS378" s="586">
        <v>0</v>
      </c>
      <c r="AT378" s="586">
        <v>0</v>
      </c>
      <c r="AU378" s="586">
        <v>0</v>
      </c>
      <c r="AV378" s="586">
        <v>0</v>
      </c>
      <c r="AW378" s="586">
        <v>0</v>
      </c>
      <c r="AX378" s="586">
        <v>0</v>
      </c>
      <c r="AY378" s="586">
        <v>0</v>
      </c>
      <c r="AZ378" s="586">
        <v>0</v>
      </c>
      <c r="BA378" s="586">
        <v>0</v>
      </c>
      <c r="BB378" s="586">
        <v>0</v>
      </c>
      <c r="BC378" s="586">
        <v>0</v>
      </c>
      <c r="BD378" s="586">
        <v>0</v>
      </c>
      <c r="BE378" s="586">
        <v>0</v>
      </c>
      <c r="BF378" s="586">
        <v>0</v>
      </c>
      <c r="BG378" s="586">
        <v>0</v>
      </c>
      <c r="BH378" s="586">
        <v>0</v>
      </c>
      <c r="BI378" s="586">
        <v>0</v>
      </c>
      <c r="BJ378" s="586">
        <v>0</v>
      </c>
      <c r="BK378" s="586">
        <v>0</v>
      </c>
      <c r="BL378" s="586">
        <v>0</v>
      </c>
      <c r="BM378" s="586">
        <v>0</v>
      </c>
      <c r="BN378" s="586">
        <v>0</v>
      </c>
      <c r="BO378" s="586">
        <v>0</v>
      </c>
      <c r="BP378" s="586">
        <v>0</v>
      </c>
      <c r="BQ378" s="586">
        <v>0</v>
      </c>
      <c r="BR378" s="586">
        <v>0</v>
      </c>
      <c r="BS378" s="586">
        <v>0</v>
      </c>
      <c r="BT378" s="586">
        <v>0</v>
      </c>
      <c r="BU378" s="586">
        <v>0</v>
      </c>
      <c r="BV378" s="586">
        <v>0</v>
      </c>
      <c r="BW378" s="586">
        <v>0</v>
      </c>
      <c r="BX378" s="586">
        <v>0</v>
      </c>
      <c r="BY378" s="586">
        <v>0</v>
      </c>
      <c r="BZ378" s="586">
        <v>0</v>
      </c>
      <c r="CA378" s="586">
        <v>0</v>
      </c>
      <c r="CB378" s="586">
        <v>0</v>
      </c>
      <c r="CC378" s="586">
        <v>0</v>
      </c>
      <c r="CD378" s="586">
        <v>0</v>
      </c>
      <c r="CE378" s="586">
        <v>0</v>
      </c>
      <c r="CF378" s="586">
        <v>0</v>
      </c>
      <c r="CG378" s="586">
        <v>0</v>
      </c>
      <c r="CH378" s="586">
        <v>0</v>
      </c>
      <c r="CI378" s="586">
        <v>0</v>
      </c>
      <c r="CJ378" s="586">
        <v>0</v>
      </c>
      <c r="CK378" s="586">
        <v>0</v>
      </c>
      <c r="CL378" s="586">
        <v>0</v>
      </c>
      <c r="CM378" s="586">
        <v>0</v>
      </c>
      <c r="CN378" s="586">
        <v>0</v>
      </c>
      <c r="CO378" s="586">
        <v>0</v>
      </c>
      <c r="CP378" s="586">
        <v>0</v>
      </c>
      <c r="CQ378" s="586">
        <v>0</v>
      </c>
      <c r="CR378" s="586">
        <v>0</v>
      </c>
      <c r="CS378" s="586">
        <v>0</v>
      </c>
      <c r="CT378" s="586">
        <v>0</v>
      </c>
      <c r="CU378" s="586">
        <v>0</v>
      </c>
      <c r="CV378" s="586">
        <v>0</v>
      </c>
      <c r="CW378" s="586">
        <v>0</v>
      </c>
      <c r="CX378" s="586">
        <v>0</v>
      </c>
      <c r="CY378" s="586">
        <v>0</v>
      </c>
      <c r="CZ378" s="586">
        <v>0</v>
      </c>
      <c r="DA378" s="586">
        <v>0</v>
      </c>
      <c r="DB378" s="586">
        <v>0</v>
      </c>
      <c r="DC378" s="586">
        <v>0</v>
      </c>
      <c r="DD378" s="586">
        <v>0</v>
      </c>
      <c r="DE378" s="586">
        <v>0</v>
      </c>
      <c r="DF378" s="586">
        <v>16431</v>
      </c>
      <c r="DG378" s="586">
        <v>0</v>
      </c>
      <c r="DH378" s="586">
        <v>0</v>
      </c>
      <c r="DI378" s="586">
        <v>0</v>
      </c>
      <c r="DJ378" s="586">
        <v>0</v>
      </c>
      <c r="DK378" s="586">
        <v>0</v>
      </c>
      <c r="DL378" s="586">
        <v>0</v>
      </c>
      <c r="DM378" s="586">
        <v>0</v>
      </c>
      <c r="DN378" s="586">
        <v>0</v>
      </c>
      <c r="DO378" s="586">
        <v>0</v>
      </c>
      <c r="DP378" s="586">
        <v>0</v>
      </c>
      <c r="DQ378" s="586">
        <v>0</v>
      </c>
      <c r="DR378" s="587">
        <v>0</v>
      </c>
      <c r="DS378" s="587">
        <v>6837</v>
      </c>
      <c r="DT378" s="587">
        <v>1267</v>
      </c>
      <c r="DU378" s="587">
        <v>8327</v>
      </c>
      <c r="DV378" s="587">
        <v>6663</v>
      </c>
      <c r="DW378" s="587">
        <v>0</v>
      </c>
      <c r="DX378" s="587">
        <v>0</v>
      </c>
      <c r="DY378" s="587">
        <v>0</v>
      </c>
      <c r="DZ378" s="587"/>
      <c r="EA378" s="587"/>
      <c r="EB378" s="587"/>
      <c r="EC378" s="587"/>
      <c r="ED378" s="587"/>
      <c r="EE378" s="587"/>
      <c r="EF378" s="587"/>
      <c r="EG378" s="587"/>
      <c r="EH378" s="587"/>
      <c r="EI378" s="587"/>
    </row>
    <row r="379" spans="1:139">
      <c r="A379" s="583" t="s">
        <v>2448</v>
      </c>
      <c r="B379" s="586">
        <v>0</v>
      </c>
      <c r="C379" s="586">
        <v>0</v>
      </c>
      <c r="D379" s="586">
        <v>0</v>
      </c>
      <c r="E379" s="586">
        <v>0</v>
      </c>
      <c r="F379" s="586">
        <v>0</v>
      </c>
      <c r="G379" s="586">
        <v>0</v>
      </c>
      <c r="H379" s="586">
        <v>0</v>
      </c>
      <c r="I379" s="586">
        <v>0</v>
      </c>
      <c r="J379" s="586">
        <v>0</v>
      </c>
      <c r="K379" s="586">
        <v>0</v>
      </c>
      <c r="L379" s="586">
        <v>0</v>
      </c>
      <c r="M379" s="586">
        <v>0</v>
      </c>
      <c r="N379" s="586">
        <v>0</v>
      </c>
      <c r="O379" s="586">
        <v>0</v>
      </c>
      <c r="P379" s="586">
        <v>0</v>
      </c>
      <c r="Q379" s="586">
        <v>0</v>
      </c>
      <c r="R379" s="586">
        <v>0</v>
      </c>
      <c r="S379" s="586">
        <v>0</v>
      </c>
      <c r="T379" s="586">
        <v>0</v>
      </c>
      <c r="U379" s="586">
        <v>0</v>
      </c>
      <c r="V379" s="586">
        <v>0</v>
      </c>
      <c r="W379" s="586">
        <v>0</v>
      </c>
      <c r="X379" s="586">
        <v>0</v>
      </c>
      <c r="Y379" s="586">
        <v>0</v>
      </c>
      <c r="Z379" s="586">
        <v>0</v>
      </c>
      <c r="AA379" s="586">
        <v>0</v>
      </c>
      <c r="AB379" s="586">
        <v>0</v>
      </c>
      <c r="AC379" s="586">
        <v>0</v>
      </c>
      <c r="AD379" s="586">
        <v>0</v>
      </c>
      <c r="AE379" s="586">
        <v>0</v>
      </c>
      <c r="AF379" s="586">
        <v>0</v>
      </c>
      <c r="AG379" s="586">
        <v>0</v>
      </c>
      <c r="AH379" s="586">
        <v>0</v>
      </c>
      <c r="AI379" s="586">
        <v>0</v>
      </c>
      <c r="AJ379" s="586">
        <v>0</v>
      </c>
      <c r="AK379" s="586">
        <v>0</v>
      </c>
      <c r="AL379" s="586">
        <v>0</v>
      </c>
      <c r="AM379" s="586">
        <v>0</v>
      </c>
      <c r="AN379" s="586">
        <v>0</v>
      </c>
      <c r="AO379" s="586">
        <v>0</v>
      </c>
      <c r="AP379" s="586">
        <v>0</v>
      </c>
      <c r="AQ379" s="586">
        <v>0</v>
      </c>
      <c r="AR379" s="586">
        <v>0</v>
      </c>
      <c r="AS379" s="586">
        <v>0</v>
      </c>
      <c r="AT379" s="586">
        <v>0</v>
      </c>
      <c r="AU379" s="586">
        <v>0</v>
      </c>
      <c r="AV379" s="586">
        <v>0</v>
      </c>
      <c r="AW379" s="586">
        <v>0</v>
      </c>
      <c r="AX379" s="586">
        <v>0</v>
      </c>
      <c r="AY379" s="586">
        <v>0</v>
      </c>
      <c r="AZ379" s="586">
        <v>0</v>
      </c>
      <c r="BA379" s="586">
        <v>0</v>
      </c>
      <c r="BB379" s="586">
        <v>0</v>
      </c>
      <c r="BC379" s="586">
        <v>0</v>
      </c>
      <c r="BD379" s="586">
        <v>0</v>
      </c>
      <c r="BE379" s="586">
        <v>0</v>
      </c>
      <c r="BF379" s="586">
        <v>0</v>
      </c>
      <c r="BG379" s="586">
        <v>0</v>
      </c>
      <c r="BH379" s="586">
        <v>0</v>
      </c>
      <c r="BI379" s="586">
        <v>0</v>
      </c>
      <c r="BJ379" s="586">
        <v>0</v>
      </c>
      <c r="BK379" s="586">
        <v>0</v>
      </c>
      <c r="BL379" s="586">
        <v>0</v>
      </c>
      <c r="BM379" s="586">
        <v>0</v>
      </c>
      <c r="BN379" s="586">
        <v>0</v>
      </c>
      <c r="BO379" s="586">
        <v>0</v>
      </c>
      <c r="BP379" s="586">
        <v>0</v>
      </c>
      <c r="BQ379" s="586">
        <v>0</v>
      </c>
      <c r="BR379" s="586">
        <v>0</v>
      </c>
      <c r="BS379" s="586">
        <v>0</v>
      </c>
      <c r="BT379" s="586">
        <v>0</v>
      </c>
      <c r="BU379" s="586">
        <v>0</v>
      </c>
      <c r="BV379" s="586">
        <v>0</v>
      </c>
      <c r="BW379" s="586">
        <v>0</v>
      </c>
      <c r="BX379" s="586">
        <v>0</v>
      </c>
      <c r="BY379" s="586">
        <v>0</v>
      </c>
      <c r="BZ379" s="586">
        <v>0</v>
      </c>
      <c r="CA379" s="586">
        <v>0</v>
      </c>
      <c r="CB379" s="586">
        <v>0</v>
      </c>
      <c r="CC379" s="586">
        <v>0</v>
      </c>
      <c r="CD379" s="586">
        <v>0</v>
      </c>
      <c r="CE379" s="586">
        <v>0</v>
      </c>
      <c r="CF379" s="586">
        <v>0</v>
      </c>
      <c r="CG379" s="586">
        <v>0</v>
      </c>
      <c r="CH379" s="586">
        <v>0</v>
      </c>
      <c r="CI379" s="586">
        <v>0</v>
      </c>
      <c r="CJ379" s="586">
        <v>0</v>
      </c>
      <c r="CK379" s="586">
        <v>0</v>
      </c>
      <c r="CL379" s="586">
        <v>0</v>
      </c>
      <c r="CM379" s="586">
        <v>0</v>
      </c>
      <c r="CN379" s="586">
        <v>0</v>
      </c>
      <c r="CO379" s="586">
        <v>0</v>
      </c>
      <c r="CP379" s="586">
        <v>0</v>
      </c>
      <c r="CQ379" s="586">
        <v>0</v>
      </c>
      <c r="CR379" s="586">
        <v>0</v>
      </c>
      <c r="CS379" s="586">
        <v>0</v>
      </c>
      <c r="CT379" s="586">
        <v>0</v>
      </c>
      <c r="CU379" s="586">
        <v>0</v>
      </c>
      <c r="CV379" s="586">
        <v>0</v>
      </c>
      <c r="CW379" s="586">
        <v>0</v>
      </c>
      <c r="CX379" s="586">
        <v>0</v>
      </c>
      <c r="CY379" s="586">
        <v>0</v>
      </c>
      <c r="CZ379" s="586">
        <v>0</v>
      </c>
      <c r="DA379" s="586">
        <v>0</v>
      </c>
      <c r="DB379" s="586">
        <v>0</v>
      </c>
      <c r="DC379" s="586">
        <v>0</v>
      </c>
      <c r="DD379" s="586">
        <v>0</v>
      </c>
      <c r="DE379" s="586">
        <v>0</v>
      </c>
      <c r="DF379" s="586">
        <v>7933</v>
      </c>
      <c r="DG379" s="586">
        <v>0</v>
      </c>
      <c r="DH379" s="586">
        <v>0</v>
      </c>
      <c r="DI379" s="586">
        <v>0</v>
      </c>
      <c r="DJ379" s="586">
        <v>0</v>
      </c>
      <c r="DK379" s="586">
        <v>0</v>
      </c>
      <c r="DL379" s="586">
        <v>0</v>
      </c>
      <c r="DM379" s="586">
        <v>0</v>
      </c>
      <c r="DN379" s="586">
        <v>0</v>
      </c>
      <c r="DO379" s="586">
        <v>0</v>
      </c>
      <c r="DP379" s="586">
        <v>0</v>
      </c>
      <c r="DQ379" s="586">
        <v>0</v>
      </c>
      <c r="DR379" s="587">
        <v>0</v>
      </c>
      <c r="DS379" s="587">
        <v>0</v>
      </c>
      <c r="DT379" s="587">
        <v>2737</v>
      </c>
      <c r="DU379" s="587">
        <v>5196</v>
      </c>
      <c r="DV379" s="587">
        <v>3930</v>
      </c>
      <c r="DW379" s="587">
        <v>172</v>
      </c>
      <c r="DX379" s="587">
        <v>-27</v>
      </c>
      <c r="DY379" s="587">
        <v>-4000</v>
      </c>
      <c r="DZ379" s="587"/>
      <c r="EA379" s="587"/>
      <c r="EB379" s="587"/>
      <c r="EC379" s="587"/>
      <c r="ED379" s="587"/>
      <c r="EE379" s="587"/>
      <c r="EF379" s="587"/>
      <c r="EG379" s="587"/>
      <c r="EH379" s="587"/>
      <c r="EI379" s="587"/>
    </row>
    <row r="380" spans="1:139">
      <c r="A380" s="583" t="s">
        <v>2478</v>
      </c>
      <c r="B380" s="586">
        <v>0</v>
      </c>
      <c r="C380" s="586">
        <v>0</v>
      </c>
      <c r="D380" s="586">
        <v>0</v>
      </c>
      <c r="E380" s="586">
        <v>0</v>
      </c>
      <c r="F380" s="586">
        <v>0</v>
      </c>
      <c r="G380" s="586">
        <v>0</v>
      </c>
      <c r="H380" s="586">
        <v>0</v>
      </c>
      <c r="I380" s="586">
        <v>0</v>
      </c>
      <c r="J380" s="586">
        <v>0</v>
      </c>
      <c r="K380" s="586">
        <v>0</v>
      </c>
      <c r="L380" s="586">
        <v>0</v>
      </c>
      <c r="M380" s="586">
        <v>0</v>
      </c>
      <c r="N380" s="586">
        <v>0</v>
      </c>
      <c r="O380" s="586">
        <v>0</v>
      </c>
      <c r="P380" s="586">
        <v>0</v>
      </c>
      <c r="Q380" s="586">
        <v>0</v>
      </c>
      <c r="R380" s="586">
        <v>0</v>
      </c>
      <c r="S380" s="586">
        <v>0</v>
      </c>
      <c r="T380" s="586">
        <v>0</v>
      </c>
      <c r="U380" s="586">
        <v>0</v>
      </c>
      <c r="V380" s="586">
        <v>0</v>
      </c>
      <c r="W380" s="586">
        <v>0</v>
      </c>
      <c r="X380" s="586">
        <v>0</v>
      </c>
      <c r="Y380" s="586">
        <v>0</v>
      </c>
      <c r="Z380" s="586">
        <v>0</v>
      </c>
      <c r="AA380" s="586">
        <v>0</v>
      </c>
      <c r="AB380" s="586">
        <v>0</v>
      </c>
      <c r="AC380" s="586">
        <v>0</v>
      </c>
      <c r="AD380" s="586">
        <v>0</v>
      </c>
      <c r="AE380" s="586">
        <v>0</v>
      </c>
      <c r="AF380" s="586">
        <v>0</v>
      </c>
      <c r="AG380" s="586">
        <v>0</v>
      </c>
      <c r="AH380" s="586">
        <v>0</v>
      </c>
      <c r="AI380" s="586">
        <v>0</v>
      </c>
      <c r="AJ380" s="586">
        <v>0</v>
      </c>
      <c r="AK380" s="586">
        <v>0</v>
      </c>
      <c r="AL380" s="586">
        <v>0</v>
      </c>
      <c r="AM380" s="586">
        <v>0</v>
      </c>
      <c r="AN380" s="586">
        <v>0</v>
      </c>
      <c r="AO380" s="586">
        <v>0</v>
      </c>
      <c r="AP380" s="586">
        <v>0</v>
      </c>
      <c r="AQ380" s="586">
        <v>0</v>
      </c>
      <c r="AR380" s="586">
        <v>0</v>
      </c>
      <c r="AS380" s="586">
        <v>0</v>
      </c>
      <c r="AT380" s="586">
        <v>0</v>
      </c>
      <c r="AU380" s="586">
        <v>0</v>
      </c>
      <c r="AV380" s="586">
        <v>0</v>
      </c>
      <c r="AW380" s="586">
        <v>0</v>
      </c>
      <c r="AX380" s="586">
        <v>0</v>
      </c>
      <c r="AY380" s="586">
        <v>0</v>
      </c>
      <c r="AZ380" s="586">
        <v>0</v>
      </c>
      <c r="BA380" s="586">
        <v>0</v>
      </c>
      <c r="BB380" s="586">
        <v>0</v>
      </c>
      <c r="BC380" s="586">
        <v>0</v>
      </c>
      <c r="BD380" s="586">
        <v>0</v>
      </c>
      <c r="BE380" s="586">
        <v>0</v>
      </c>
      <c r="BF380" s="586">
        <v>0</v>
      </c>
      <c r="BG380" s="586">
        <v>0</v>
      </c>
      <c r="BH380" s="586">
        <v>0</v>
      </c>
      <c r="BI380" s="586">
        <v>0</v>
      </c>
      <c r="BJ380" s="586">
        <v>0</v>
      </c>
      <c r="BK380" s="586">
        <v>0</v>
      </c>
      <c r="BL380" s="586">
        <v>0</v>
      </c>
      <c r="BM380" s="586">
        <v>0</v>
      </c>
      <c r="BN380" s="586">
        <v>0</v>
      </c>
      <c r="BO380" s="586">
        <v>0</v>
      </c>
      <c r="BP380" s="586">
        <v>0</v>
      </c>
      <c r="BQ380" s="586">
        <v>0</v>
      </c>
      <c r="BR380" s="586">
        <v>0</v>
      </c>
      <c r="BS380" s="586">
        <v>0</v>
      </c>
      <c r="BT380" s="586">
        <v>0</v>
      </c>
      <c r="BU380" s="586">
        <v>0</v>
      </c>
      <c r="BV380" s="586">
        <v>0</v>
      </c>
      <c r="BW380" s="586">
        <v>0</v>
      </c>
      <c r="BX380" s="586">
        <v>0</v>
      </c>
      <c r="BY380" s="586">
        <v>0</v>
      </c>
      <c r="BZ380" s="586">
        <v>0</v>
      </c>
      <c r="CA380" s="586">
        <v>0</v>
      </c>
      <c r="CB380" s="586">
        <v>0</v>
      </c>
      <c r="CC380" s="586">
        <v>0</v>
      </c>
      <c r="CD380" s="586">
        <v>0</v>
      </c>
      <c r="CE380" s="586">
        <v>0</v>
      </c>
      <c r="CF380" s="586">
        <v>0</v>
      </c>
      <c r="CG380" s="586">
        <v>0</v>
      </c>
      <c r="CH380" s="586">
        <v>0</v>
      </c>
      <c r="CI380" s="586">
        <v>0</v>
      </c>
      <c r="CJ380" s="586">
        <v>0</v>
      </c>
      <c r="CK380" s="586">
        <v>0</v>
      </c>
      <c r="CL380" s="586">
        <v>0</v>
      </c>
      <c r="CM380" s="586">
        <v>0</v>
      </c>
      <c r="CN380" s="586">
        <v>0</v>
      </c>
      <c r="CO380" s="586">
        <v>0</v>
      </c>
      <c r="CP380" s="586">
        <v>0</v>
      </c>
      <c r="CQ380" s="586">
        <v>0</v>
      </c>
      <c r="CR380" s="586">
        <v>0</v>
      </c>
      <c r="CS380" s="586">
        <v>0</v>
      </c>
      <c r="CT380" s="586">
        <v>0</v>
      </c>
      <c r="CU380" s="586">
        <v>0</v>
      </c>
      <c r="CV380" s="586">
        <v>0</v>
      </c>
      <c r="CW380" s="586">
        <v>0</v>
      </c>
      <c r="CX380" s="586">
        <v>0</v>
      </c>
      <c r="CY380" s="586">
        <v>0</v>
      </c>
      <c r="CZ380" s="586">
        <v>0</v>
      </c>
      <c r="DA380" s="586">
        <v>0</v>
      </c>
      <c r="DB380" s="586">
        <v>0</v>
      </c>
      <c r="DC380" s="586">
        <v>0</v>
      </c>
      <c r="DD380" s="586">
        <v>0</v>
      </c>
      <c r="DE380" s="586">
        <v>0</v>
      </c>
      <c r="DF380" s="586">
        <v>13677</v>
      </c>
      <c r="DG380" s="586">
        <v>0</v>
      </c>
      <c r="DH380" s="586">
        <v>0</v>
      </c>
      <c r="DI380" s="586">
        <v>0</v>
      </c>
      <c r="DJ380" s="586">
        <v>0</v>
      </c>
      <c r="DK380" s="586">
        <v>0</v>
      </c>
      <c r="DL380" s="586">
        <v>0</v>
      </c>
      <c r="DM380" s="586">
        <v>0</v>
      </c>
      <c r="DN380" s="586">
        <v>0</v>
      </c>
      <c r="DO380" s="586">
        <v>0</v>
      </c>
      <c r="DP380" s="586">
        <v>0</v>
      </c>
      <c r="DQ380" s="586">
        <v>0</v>
      </c>
      <c r="DR380" s="587">
        <v>0</v>
      </c>
      <c r="DS380" s="587">
        <v>1624</v>
      </c>
      <c r="DT380" s="587">
        <v>2722</v>
      </c>
      <c r="DU380" s="587">
        <v>9331</v>
      </c>
      <c r="DV380" s="587">
        <v>8036</v>
      </c>
      <c r="DW380" s="587">
        <v>50</v>
      </c>
      <c r="DX380" s="587">
        <v>-31</v>
      </c>
      <c r="DY380" s="587">
        <v>-17228</v>
      </c>
      <c r="DZ380" s="587"/>
      <c r="EA380" s="587"/>
      <c r="EB380" s="587"/>
      <c r="EC380" s="587"/>
      <c r="ED380" s="587"/>
      <c r="EE380" s="587"/>
      <c r="EF380" s="587"/>
      <c r="EG380" s="587"/>
      <c r="EH380" s="587"/>
      <c r="EI380" s="587"/>
    </row>
    <row r="381" spans="1:139">
      <c r="A381" s="583" t="s">
        <v>2511</v>
      </c>
      <c r="B381" s="586">
        <v>0</v>
      </c>
      <c r="C381" s="586">
        <v>0</v>
      </c>
      <c r="D381" s="586">
        <v>0</v>
      </c>
      <c r="E381" s="586">
        <v>0</v>
      </c>
      <c r="F381" s="586">
        <v>0</v>
      </c>
      <c r="G381" s="586">
        <v>0</v>
      </c>
      <c r="H381" s="586">
        <v>0</v>
      </c>
      <c r="I381" s="586">
        <v>0</v>
      </c>
      <c r="J381" s="586">
        <v>0</v>
      </c>
      <c r="K381" s="586">
        <v>0</v>
      </c>
      <c r="L381" s="586">
        <v>0</v>
      </c>
      <c r="M381" s="586">
        <v>0</v>
      </c>
      <c r="N381" s="586">
        <v>0</v>
      </c>
      <c r="O381" s="586">
        <v>0</v>
      </c>
      <c r="P381" s="586">
        <v>0</v>
      </c>
      <c r="Q381" s="586">
        <v>0</v>
      </c>
      <c r="R381" s="586">
        <v>0</v>
      </c>
      <c r="S381" s="586">
        <v>0</v>
      </c>
      <c r="T381" s="586">
        <v>0</v>
      </c>
      <c r="U381" s="586">
        <v>0</v>
      </c>
      <c r="V381" s="586">
        <v>0</v>
      </c>
      <c r="W381" s="586">
        <v>0</v>
      </c>
      <c r="X381" s="586">
        <v>0</v>
      </c>
      <c r="Y381" s="586">
        <v>0</v>
      </c>
      <c r="Z381" s="586">
        <v>0</v>
      </c>
      <c r="AA381" s="586">
        <v>0</v>
      </c>
      <c r="AB381" s="586">
        <v>0</v>
      </c>
      <c r="AC381" s="586">
        <v>0</v>
      </c>
      <c r="AD381" s="586">
        <v>0</v>
      </c>
      <c r="AE381" s="586">
        <v>0</v>
      </c>
      <c r="AF381" s="586">
        <v>0</v>
      </c>
      <c r="AG381" s="586">
        <v>0</v>
      </c>
      <c r="AH381" s="586">
        <v>0</v>
      </c>
      <c r="AI381" s="586">
        <v>0</v>
      </c>
      <c r="AJ381" s="586">
        <v>0</v>
      </c>
      <c r="AK381" s="586">
        <v>0</v>
      </c>
      <c r="AL381" s="586">
        <v>0</v>
      </c>
      <c r="AM381" s="586">
        <v>0</v>
      </c>
      <c r="AN381" s="586">
        <v>0</v>
      </c>
      <c r="AO381" s="586">
        <v>0</v>
      </c>
      <c r="AP381" s="586">
        <v>0</v>
      </c>
      <c r="AQ381" s="586">
        <v>0</v>
      </c>
      <c r="AR381" s="586">
        <v>0</v>
      </c>
      <c r="AS381" s="586">
        <v>0</v>
      </c>
      <c r="AT381" s="586">
        <v>0</v>
      </c>
      <c r="AU381" s="586">
        <v>0</v>
      </c>
      <c r="AV381" s="586">
        <v>0</v>
      </c>
      <c r="AW381" s="586">
        <v>0</v>
      </c>
      <c r="AX381" s="586">
        <v>0</v>
      </c>
      <c r="AY381" s="586">
        <v>0</v>
      </c>
      <c r="AZ381" s="586">
        <v>0</v>
      </c>
      <c r="BA381" s="586">
        <v>0</v>
      </c>
      <c r="BB381" s="586">
        <v>0</v>
      </c>
      <c r="BC381" s="586">
        <v>0</v>
      </c>
      <c r="BD381" s="586">
        <v>0</v>
      </c>
      <c r="BE381" s="586">
        <v>0</v>
      </c>
      <c r="BF381" s="586">
        <v>0</v>
      </c>
      <c r="BG381" s="586">
        <v>0</v>
      </c>
      <c r="BH381" s="586">
        <v>0</v>
      </c>
      <c r="BI381" s="586">
        <v>0</v>
      </c>
      <c r="BJ381" s="586">
        <v>0</v>
      </c>
      <c r="BK381" s="586">
        <v>0</v>
      </c>
      <c r="BL381" s="586">
        <v>0</v>
      </c>
      <c r="BM381" s="586">
        <v>0</v>
      </c>
      <c r="BN381" s="586">
        <v>0</v>
      </c>
      <c r="BO381" s="586">
        <v>0</v>
      </c>
      <c r="BP381" s="586">
        <v>0</v>
      </c>
      <c r="BQ381" s="586">
        <v>0</v>
      </c>
      <c r="BR381" s="586">
        <v>0</v>
      </c>
      <c r="BS381" s="586">
        <v>0</v>
      </c>
      <c r="BT381" s="586">
        <v>0</v>
      </c>
      <c r="BU381" s="586">
        <v>0</v>
      </c>
      <c r="BV381" s="586">
        <v>0</v>
      </c>
      <c r="BW381" s="586">
        <v>0</v>
      </c>
      <c r="BX381" s="586">
        <v>0</v>
      </c>
      <c r="BY381" s="586">
        <v>0</v>
      </c>
      <c r="BZ381" s="586">
        <v>0</v>
      </c>
      <c r="CA381" s="586">
        <v>0</v>
      </c>
      <c r="CB381" s="586">
        <v>0</v>
      </c>
      <c r="CC381" s="586">
        <v>0</v>
      </c>
      <c r="CD381" s="586">
        <v>0</v>
      </c>
      <c r="CE381" s="586">
        <v>0</v>
      </c>
      <c r="CF381" s="586">
        <v>0</v>
      </c>
      <c r="CG381" s="586">
        <v>0</v>
      </c>
      <c r="CH381" s="586">
        <v>0</v>
      </c>
      <c r="CI381" s="586">
        <v>0</v>
      </c>
      <c r="CJ381" s="586">
        <v>0</v>
      </c>
      <c r="CK381" s="586">
        <v>0</v>
      </c>
      <c r="CL381" s="586">
        <v>0</v>
      </c>
      <c r="CM381" s="586">
        <v>0</v>
      </c>
      <c r="CN381" s="586">
        <v>0</v>
      </c>
      <c r="CO381" s="586">
        <v>0</v>
      </c>
      <c r="CP381" s="586">
        <v>0</v>
      </c>
      <c r="CQ381" s="586">
        <v>0</v>
      </c>
      <c r="CR381" s="586">
        <v>0</v>
      </c>
      <c r="CS381" s="586">
        <v>0</v>
      </c>
      <c r="CT381" s="586">
        <v>0</v>
      </c>
      <c r="CU381" s="586">
        <v>0</v>
      </c>
      <c r="CV381" s="586">
        <v>0</v>
      </c>
      <c r="CW381" s="586">
        <v>0</v>
      </c>
      <c r="CX381" s="586">
        <v>0</v>
      </c>
      <c r="CY381" s="586">
        <v>0</v>
      </c>
      <c r="CZ381" s="586">
        <v>0</v>
      </c>
      <c r="DA381" s="586">
        <v>0</v>
      </c>
      <c r="DB381" s="586">
        <v>0</v>
      </c>
      <c r="DC381" s="586">
        <v>0</v>
      </c>
      <c r="DD381" s="586">
        <v>0</v>
      </c>
      <c r="DE381" s="586">
        <v>0</v>
      </c>
      <c r="DF381" s="586">
        <v>12761.31</v>
      </c>
      <c r="DG381" s="586">
        <v>0</v>
      </c>
      <c r="DH381" s="586">
        <v>0</v>
      </c>
      <c r="DI381" s="586">
        <v>0</v>
      </c>
      <c r="DJ381" s="586">
        <v>0</v>
      </c>
      <c r="DK381" s="586">
        <v>0</v>
      </c>
      <c r="DL381" s="586">
        <v>0</v>
      </c>
      <c r="DM381" s="586">
        <v>0</v>
      </c>
      <c r="DN381" s="586">
        <v>0</v>
      </c>
      <c r="DO381" s="586">
        <v>0</v>
      </c>
      <c r="DP381" s="586">
        <v>0</v>
      </c>
      <c r="DQ381" s="586">
        <v>0</v>
      </c>
      <c r="DR381" s="587">
        <v>0</v>
      </c>
      <c r="DS381" s="587">
        <v>0</v>
      </c>
      <c r="DT381" s="587">
        <v>12761.31</v>
      </c>
      <c r="DU381" s="587">
        <v>0</v>
      </c>
      <c r="DV381" s="587">
        <v>-577</v>
      </c>
      <c r="DW381" s="587">
        <v>0</v>
      </c>
      <c r="DX381" s="587">
        <v>-577</v>
      </c>
      <c r="DY381" s="587">
        <v>-6525</v>
      </c>
      <c r="DZ381" s="587"/>
      <c r="EA381" s="587"/>
      <c r="EB381" s="587"/>
      <c r="EC381" s="587"/>
      <c r="ED381" s="587"/>
      <c r="EE381" s="587"/>
      <c r="EF381" s="587"/>
      <c r="EG381" s="587"/>
      <c r="EH381" s="587"/>
      <c r="EI381" s="587"/>
    </row>
    <row r="382" spans="1:139">
      <c r="A382" s="583" t="s">
        <v>2531</v>
      </c>
      <c r="B382" s="586">
        <v>0</v>
      </c>
      <c r="C382" s="586">
        <v>0</v>
      </c>
      <c r="D382" s="586">
        <v>0</v>
      </c>
      <c r="E382" s="586">
        <v>0</v>
      </c>
      <c r="F382" s="586">
        <v>0</v>
      </c>
      <c r="G382" s="586">
        <v>0</v>
      </c>
      <c r="H382" s="586">
        <v>0</v>
      </c>
      <c r="I382" s="586">
        <v>0</v>
      </c>
      <c r="J382" s="586">
        <v>0</v>
      </c>
      <c r="K382" s="586">
        <v>0</v>
      </c>
      <c r="L382" s="586">
        <v>0</v>
      </c>
      <c r="M382" s="586">
        <v>0</v>
      </c>
      <c r="N382" s="586">
        <v>0</v>
      </c>
      <c r="O382" s="586">
        <v>0</v>
      </c>
      <c r="P382" s="586">
        <v>0</v>
      </c>
      <c r="Q382" s="586">
        <v>0</v>
      </c>
      <c r="R382" s="586">
        <v>0</v>
      </c>
      <c r="S382" s="586">
        <v>0</v>
      </c>
      <c r="T382" s="586">
        <v>0</v>
      </c>
      <c r="U382" s="586">
        <v>0</v>
      </c>
      <c r="V382" s="586">
        <v>0</v>
      </c>
      <c r="W382" s="586">
        <v>0</v>
      </c>
      <c r="X382" s="586">
        <v>0</v>
      </c>
      <c r="Y382" s="586">
        <v>0</v>
      </c>
      <c r="Z382" s="586">
        <v>0</v>
      </c>
      <c r="AA382" s="586">
        <v>0</v>
      </c>
      <c r="AB382" s="586">
        <v>0</v>
      </c>
      <c r="AC382" s="586">
        <v>0</v>
      </c>
      <c r="AD382" s="586">
        <v>0</v>
      </c>
      <c r="AE382" s="586">
        <v>0</v>
      </c>
      <c r="AF382" s="586">
        <v>0</v>
      </c>
      <c r="AG382" s="586">
        <v>0</v>
      </c>
      <c r="AH382" s="586">
        <v>0</v>
      </c>
      <c r="AI382" s="586">
        <v>0</v>
      </c>
      <c r="AJ382" s="586">
        <v>0</v>
      </c>
      <c r="AK382" s="586">
        <v>0</v>
      </c>
      <c r="AL382" s="586">
        <v>0</v>
      </c>
      <c r="AM382" s="586">
        <v>0</v>
      </c>
      <c r="AN382" s="586">
        <v>0</v>
      </c>
      <c r="AO382" s="586">
        <v>0</v>
      </c>
      <c r="AP382" s="586">
        <v>0</v>
      </c>
      <c r="AQ382" s="586">
        <v>0</v>
      </c>
      <c r="AR382" s="586">
        <v>0</v>
      </c>
      <c r="AS382" s="586">
        <v>0</v>
      </c>
      <c r="AT382" s="586">
        <v>0</v>
      </c>
      <c r="AU382" s="586">
        <v>0</v>
      </c>
      <c r="AV382" s="586">
        <v>0</v>
      </c>
      <c r="AW382" s="586">
        <v>0</v>
      </c>
      <c r="AX382" s="586">
        <v>0</v>
      </c>
      <c r="AY382" s="586">
        <v>0</v>
      </c>
      <c r="AZ382" s="586">
        <v>0</v>
      </c>
      <c r="BA382" s="586">
        <v>0</v>
      </c>
      <c r="BB382" s="586">
        <v>0</v>
      </c>
      <c r="BC382" s="586">
        <v>0</v>
      </c>
      <c r="BD382" s="586">
        <v>0</v>
      </c>
      <c r="BE382" s="586">
        <v>0</v>
      </c>
      <c r="BF382" s="586">
        <v>0</v>
      </c>
      <c r="BG382" s="586">
        <v>0</v>
      </c>
      <c r="BH382" s="586">
        <v>0</v>
      </c>
      <c r="BI382" s="586">
        <v>0</v>
      </c>
      <c r="BJ382" s="586">
        <v>0</v>
      </c>
      <c r="BK382" s="586">
        <v>0</v>
      </c>
      <c r="BL382" s="586">
        <v>0</v>
      </c>
      <c r="BM382" s="586">
        <v>0</v>
      </c>
      <c r="BN382" s="586">
        <v>0</v>
      </c>
      <c r="BO382" s="586">
        <v>0</v>
      </c>
      <c r="BP382" s="586">
        <v>0</v>
      </c>
      <c r="BQ382" s="586">
        <v>0</v>
      </c>
      <c r="BR382" s="586">
        <v>0</v>
      </c>
      <c r="BS382" s="586">
        <v>0</v>
      </c>
      <c r="BT382" s="586">
        <v>0</v>
      </c>
      <c r="BU382" s="586">
        <v>0</v>
      </c>
      <c r="BV382" s="586">
        <v>0</v>
      </c>
      <c r="BW382" s="586">
        <v>0</v>
      </c>
      <c r="BX382" s="586">
        <v>0</v>
      </c>
      <c r="BY382" s="586">
        <v>0</v>
      </c>
      <c r="BZ382" s="586">
        <v>0</v>
      </c>
      <c r="CA382" s="586">
        <v>0</v>
      </c>
      <c r="CB382" s="586">
        <v>0</v>
      </c>
      <c r="CC382" s="586">
        <v>0</v>
      </c>
      <c r="CD382" s="586">
        <v>0</v>
      </c>
      <c r="CE382" s="586">
        <v>0</v>
      </c>
      <c r="CF382" s="586">
        <v>0</v>
      </c>
      <c r="CG382" s="586">
        <v>0</v>
      </c>
      <c r="CH382" s="586">
        <v>0</v>
      </c>
      <c r="CI382" s="586">
        <v>0</v>
      </c>
      <c r="CJ382" s="586">
        <v>0</v>
      </c>
      <c r="CK382" s="586">
        <v>0</v>
      </c>
      <c r="CL382" s="586">
        <v>0</v>
      </c>
      <c r="CM382" s="586">
        <v>0</v>
      </c>
      <c r="CN382" s="586">
        <v>0</v>
      </c>
      <c r="CO382" s="586">
        <v>0</v>
      </c>
      <c r="CP382" s="586">
        <v>0</v>
      </c>
      <c r="CQ382" s="586">
        <v>0</v>
      </c>
      <c r="CR382" s="586">
        <v>0</v>
      </c>
      <c r="CS382" s="586">
        <v>0</v>
      </c>
      <c r="CT382" s="586">
        <v>0</v>
      </c>
      <c r="CU382" s="586">
        <v>0</v>
      </c>
      <c r="CV382" s="586">
        <v>0</v>
      </c>
      <c r="CW382" s="586">
        <v>0</v>
      </c>
      <c r="CX382" s="586">
        <v>0</v>
      </c>
      <c r="CY382" s="586">
        <v>0</v>
      </c>
      <c r="CZ382" s="586">
        <v>0</v>
      </c>
      <c r="DA382" s="586">
        <v>0</v>
      </c>
      <c r="DB382" s="586">
        <v>0</v>
      </c>
      <c r="DC382" s="586">
        <v>0</v>
      </c>
      <c r="DD382" s="586">
        <v>0</v>
      </c>
      <c r="DE382" s="586">
        <v>0</v>
      </c>
      <c r="DF382" s="586">
        <v>11557</v>
      </c>
      <c r="DG382" s="586">
        <v>0</v>
      </c>
      <c r="DH382" s="586">
        <v>0</v>
      </c>
      <c r="DI382" s="586">
        <v>0</v>
      </c>
      <c r="DJ382" s="586">
        <v>0</v>
      </c>
      <c r="DK382" s="586">
        <v>0</v>
      </c>
      <c r="DL382" s="586">
        <v>0</v>
      </c>
      <c r="DM382" s="586">
        <v>0</v>
      </c>
      <c r="DN382" s="586">
        <v>0</v>
      </c>
      <c r="DO382" s="586">
        <v>0</v>
      </c>
      <c r="DP382" s="586">
        <v>0</v>
      </c>
      <c r="DQ382" s="586">
        <v>0</v>
      </c>
      <c r="DR382" s="587">
        <v>0</v>
      </c>
      <c r="DS382" s="587">
        <v>0</v>
      </c>
      <c r="DT382" s="587">
        <v>11557</v>
      </c>
      <c r="DU382" s="587">
        <v>0</v>
      </c>
      <c r="DV382" s="587">
        <v>-453</v>
      </c>
      <c r="DW382" s="587">
        <v>-2000</v>
      </c>
      <c r="DX382" s="587">
        <v>-24</v>
      </c>
      <c r="DY382" s="587">
        <v>2741</v>
      </c>
      <c r="DZ382" s="587"/>
      <c r="EA382" s="587"/>
      <c r="EB382" s="587"/>
      <c r="EC382" s="587"/>
      <c r="ED382" s="587"/>
      <c r="EE382" s="587"/>
      <c r="EF382" s="587"/>
      <c r="EG382" s="587"/>
      <c r="EH382" s="587"/>
      <c r="EI382" s="587"/>
    </row>
    <row r="383" spans="1:139">
      <c r="A383" s="583" t="s">
        <v>2687</v>
      </c>
      <c r="B383" s="586">
        <v>0</v>
      </c>
      <c r="C383" s="586">
        <v>0</v>
      </c>
      <c r="D383" s="586">
        <v>0</v>
      </c>
      <c r="E383" s="586">
        <v>0</v>
      </c>
      <c r="F383" s="586">
        <v>0</v>
      </c>
      <c r="G383" s="586">
        <v>0</v>
      </c>
      <c r="H383" s="586">
        <v>0</v>
      </c>
      <c r="I383" s="586">
        <v>0</v>
      </c>
      <c r="J383" s="586">
        <v>0</v>
      </c>
      <c r="K383" s="586">
        <v>0</v>
      </c>
      <c r="L383" s="586">
        <v>0</v>
      </c>
      <c r="M383" s="586">
        <v>0</v>
      </c>
      <c r="N383" s="586">
        <v>0</v>
      </c>
      <c r="O383" s="586">
        <v>0</v>
      </c>
      <c r="P383" s="586">
        <v>0</v>
      </c>
      <c r="Q383" s="586">
        <v>0</v>
      </c>
      <c r="R383" s="586">
        <v>0</v>
      </c>
      <c r="S383" s="586">
        <v>0</v>
      </c>
      <c r="T383" s="586">
        <v>0</v>
      </c>
      <c r="U383" s="586">
        <v>0</v>
      </c>
      <c r="V383" s="586">
        <v>0</v>
      </c>
      <c r="W383" s="586">
        <v>0</v>
      </c>
      <c r="X383" s="586">
        <v>0</v>
      </c>
      <c r="Y383" s="586">
        <v>0</v>
      </c>
      <c r="Z383" s="586">
        <v>0</v>
      </c>
      <c r="AA383" s="586">
        <v>0</v>
      </c>
      <c r="AB383" s="586">
        <v>0</v>
      </c>
      <c r="AC383" s="586">
        <v>0</v>
      </c>
      <c r="AD383" s="586">
        <v>0</v>
      </c>
      <c r="AE383" s="586">
        <v>0</v>
      </c>
      <c r="AF383" s="586">
        <v>0</v>
      </c>
      <c r="AG383" s="586">
        <v>0</v>
      </c>
      <c r="AH383" s="586">
        <v>0</v>
      </c>
      <c r="AI383" s="586">
        <v>0</v>
      </c>
      <c r="AJ383" s="586">
        <v>0</v>
      </c>
      <c r="AK383" s="586">
        <v>0</v>
      </c>
      <c r="AL383" s="586">
        <v>0</v>
      </c>
      <c r="AM383" s="586">
        <v>0</v>
      </c>
      <c r="AN383" s="586">
        <v>0</v>
      </c>
      <c r="AO383" s="586">
        <v>0</v>
      </c>
      <c r="AP383" s="586">
        <v>0</v>
      </c>
      <c r="AQ383" s="586">
        <v>0</v>
      </c>
      <c r="AR383" s="586">
        <v>0</v>
      </c>
      <c r="AS383" s="586">
        <v>0</v>
      </c>
      <c r="AT383" s="586">
        <v>0</v>
      </c>
      <c r="AU383" s="586">
        <v>0</v>
      </c>
      <c r="AV383" s="586">
        <v>0</v>
      </c>
      <c r="AW383" s="586">
        <v>0</v>
      </c>
      <c r="AX383" s="586">
        <v>0</v>
      </c>
      <c r="AY383" s="586">
        <v>0</v>
      </c>
      <c r="AZ383" s="586">
        <v>0</v>
      </c>
      <c r="BA383" s="586">
        <v>0</v>
      </c>
      <c r="BB383" s="586">
        <v>0</v>
      </c>
      <c r="BC383" s="586">
        <v>0</v>
      </c>
      <c r="BD383" s="586">
        <v>0</v>
      </c>
      <c r="BE383" s="586">
        <v>0</v>
      </c>
      <c r="BF383" s="586">
        <v>0</v>
      </c>
      <c r="BG383" s="586">
        <v>0</v>
      </c>
      <c r="BH383" s="586">
        <v>0</v>
      </c>
      <c r="BI383" s="586">
        <v>0</v>
      </c>
      <c r="BJ383" s="586">
        <v>0</v>
      </c>
      <c r="BK383" s="586">
        <v>0</v>
      </c>
      <c r="BL383" s="586">
        <v>0</v>
      </c>
      <c r="BM383" s="586">
        <v>0</v>
      </c>
      <c r="BN383" s="586">
        <v>0</v>
      </c>
      <c r="BO383" s="586">
        <v>0</v>
      </c>
      <c r="BP383" s="586">
        <v>0</v>
      </c>
      <c r="BQ383" s="586">
        <v>0</v>
      </c>
      <c r="BR383" s="586">
        <v>0</v>
      </c>
      <c r="BS383" s="586">
        <v>0</v>
      </c>
      <c r="BT383" s="586">
        <v>0</v>
      </c>
      <c r="BU383" s="586">
        <v>0</v>
      </c>
      <c r="BV383" s="586">
        <v>0</v>
      </c>
      <c r="BW383" s="586">
        <v>0</v>
      </c>
      <c r="BX383" s="586">
        <v>0</v>
      </c>
      <c r="BY383" s="586">
        <v>0</v>
      </c>
      <c r="BZ383" s="586">
        <v>0</v>
      </c>
      <c r="CA383" s="586">
        <v>0</v>
      </c>
      <c r="CB383" s="586">
        <v>0</v>
      </c>
      <c r="CC383" s="586">
        <v>0</v>
      </c>
      <c r="CD383" s="586">
        <v>0</v>
      </c>
      <c r="CE383" s="586">
        <v>0</v>
      </c>
      <c r="CF383" s="586">
        <v>0</v>
      </c>
      <c r="CG383" s="586">
        <v>0</v>
      </c>
      <c r="CH383" s="586">
        <v>0</v>
      </c>
      <c r="CI383" s="586">
        <v>0</v>
      </c>
      <c r="CJ383" s="586">
        <v>0</v>
      </c>
      <c r="CK383" s="586">
        <v>0</v>
      </c>
      <c r="CL383" s="586">
        <v>0</v>
      </c>
      <c r="CM383" s="586">
        <v>0</v>
      </c>
      <c r="CN383" s="586">
        <v>0</v>
      </c>
      <c r="CO383" s="586">
        <v>0</v>
      </c>
      <c r="CP383" s="586">
        <v>0</v>
      </c>
      <c r="CQ383" s="586">
        <v>0</v>
      </c>
      <c r="CR383" s="586">
        <v>0</v>
      </c>
      <c r="CS383" s="586">
        <v>0</v>
      </c>
      <c r="CT383" s="586">
        <v>0</v>
      </c>
      <c r="CU383" s="586">
        <v>0</v>
      </c>
      <c r="CV383" s="586">
        <v>0</v>
      </c>
      <c r="CW383" s="586">
        <v>0</v>
      </c>
      <c r="CX383" s="586">
        <v>0</v>
      </c>
      <c r="CY383" s="586">
        <v>0</v>
      </c>
      <c r="CZ383" s="586">
        <v>0</v>
      </c>
      <c r="DA383" s="586">
        <v>0</v>
      </c>
      <c r="DB383" s="586">
        <v>0</v>
      </c>
      <c r="DC383" s="586">
        <v>0</v>
      </c>
      <c r="DD383" s="586">
        <v>0</v>
      </c>
      <c r="DE383" s="586">
        <v>0</v>
      </c>
      <c r="DF383" s="586">
        <v>6313</v>
      </c>
      <c r="DG383" s="586">
        <v>0</v>
      </c>
      <c r="DH383" s="586">
        <v>0</v>
      </c>
      <c r="DI383" s="586">
        <v>0</v>
      </c>
      <c r="DJ383" s="586">
        <v>0</v>
      </c>
      <c r="DK383" s="586">
        <v>0</v>
      </c>
      <c r="DL383" s="586">
        <v>0</v>
      </c>
      <c r="DM383" s="586">
        <v>0</v>
      </c>
      <c r="DN383" s="586">
        <v>0</v>
      </c>
      <c r="DO383" s="586">
        <v>0</v>
      </c>
      <c r="DP383" s="586">
        <v>0</v>
      </c>
      <c r="DQ383" s="586">
        <v>0</v>
      </c>
      <c r="DR383" s="587">
        <v>468</v>
      </c>
      <c r="DS383" s="587">
        <v>1690</v>
      </c>
      <c r="DT383" s="587">
        <v>310</v>
      </c>
      <c r="DU383" s="587">
        <v>3845</v>
      </c>
      <c r="DV383" s="587">
        <v>3394</v>
      </c>
      <c r="DW383" s="587">
        <v>5277</v>
      </c>
      <c r="DX383" s="587">
        <v>0</v>
      </c>
      <c r="DY383" s="587">
        <v>0</v>
      </c>
      <c r="DZ383" s="587"/>
      <c r="EA383" s="587"/>
      <c r="EB383" s="587"/>
      <c r="EC383" s="587"/>
      <c r="ED383" s="587"/>
      <c r="EE383" s="587"/>
      <c r="EF383" s="587"/>
      <c r="EG383" s="587"/>
      <c r="EH383" s="587"/>
      <c r="EI383" s="587"/>
    </row>
    <row r="384" spans="1:139">
      <c r="A384" s="583" t="s">
        <v>2711</v>
      </c>
      <c r="B384" s="586">
        <v>0</v>
      </c>
      <c r="C384" s="586">
        <v>0</v>
      </c>
      <c r="D384" s="586">
        <v>0</v>
      </c>
      <c r="E384" s="586">
        <v>0</v>
      </c>
      <c r="F384" s="586">
        <v>0</v>
      </c>
      <c r="G384" s="586">
        <v>0</v>
      </c>
      <c r="H384" s="586">
        <v>0</v>
      </c>
      <c r="I384" s="586">
        <v>0</v>
      </c>
      <c r="J384" s="586">
        <v>0</v>
      </c>
      <c r="K384" s="586">
        <v>0</v>
      </c>
      <c r="L384" s="586">
        <v>0</v>
      </c>
      <c r="M384" s="586">
        <v>0</v>
      </c>
      <c r="N384" s="586">
        <v>0</v>
      </c>
      <c r="O384" s="586">
        <v>0</v>
      </c>
      <c r="P384" s="586">
        <v>0</v>
      </c>
      <c r="Q384" s="586">
        <v>0</v>
      </c>
      <c r="R384" s="586">
        <v>0</v>
      </c>
      <c r="S384" s="586">
        <v>0</v>
      </c>
      <c r="T384" s="586">
        <v>0</v>
      </c>
      <c r="U384" s="586">
        <v>0</v>
      </c>
      <c r="V384" s="586">
        <v>0</v>
      </c>
      <c r="W384" s="586">
        <v>0</v>
      </c>
      <c r="X384" s="586">
        <v>0</v>
      </c>
      <c r="Y384" s="586">
        <v>0</v>
      </c>
      <c r="Z384" s="586">
        <v>0</v>
      </c>
      <c r="AA384" s="586">
        <v>0</v>
      </c>
      <c r="AB384" s="586">
        <v>0</v>
      </c>
      <c r="AC384" s="586">
        <v>0</v>
      </c>
      <c r="AD384" s="586">
        <v>0</v>
      </c>
      <c r="AE384" s="586">
        <v>0</v>
      </c>
      <c r="AF384" s="586">
        <v>0</v>
      </c>
      <c r="AG384" s="586">
        <v>0</v>
      </c>
      <c r="AH384" s="586">
        <v>0</v>
      </c>
      <c r="AI384" s="586">
        <v>0</v>
      </c>
      <c r="AJ384" s="586">
        <v>0</v>
      </c>
      <c r="AK384" s="586">
        <v>0</v>
      </c>
      <c r="AL384" s="586">
        <v>0</v>
      </c>
      <c r="AM384" s="586">
        <v>0</v>
      </c>
      <c r="AN384" s="586">
        <v>0</v>
      </c>
      <c r="AO384" s="586">
        <v>0</v>
      </c>
      <c r="AP384" s="586">
        <v>0</v>
      </c>
      <c r="AQ384" s="586">
        <v>0</v>
      </c>
      <c r="AR384" s="586">
        <v>0</v>
      </c>
      <c r="AS384" s="586">
        <v>0</v>
      </c>
      <c r="AT384" s="586">
        <v>0</v>
      </c>
      <c r="AU384" s="586">
        <v>0</v>
      </c>
      <c r="AV384" s="586">
        <v>0</v>
      </c>
      <c r="AW384" s="586">
        <v>0</v>
      </c>
      <c r="AX384" s="586">
        <v>0</v>
      </c>
      <c r="AY384" s="586">
        <v>0</v>
      </c>
      <c r="AZ384" s="586">
        <v>0</v>
      </c>
      <c r="BA384" s="586">
        <v>0</v>
      </c>
      <c r="BB384" s="586">
        <v>0</v>
      </c>
      <c r="BC384" s="586">
        <v>0</v>
      </c>
      <c r="BD384" s="586">
        <v>0</v>
      </c>
      <c r="BE384" s="586">
        <v>0</v>
      </c>
      <c r="BF384" s="586">
        <v>0</v>
      </c>
      <c r="BG384" s="586">
        <v>0</v>
      </c>
      <c r="BH384" s="586">
        <v>0</v>
      </c>
      <c r="BI384" s="586">
        <v>0</v>
      </c>
      <c r="BJ384" s="586">
        <v>0</v>
      </c>
      <c r="BK384" s="586">
        <v>0</v>
      </c>
      <c r="BL384" s="586">
        <v>0</v>
      </c>
      <c r="BM384" s="586">
        <v>0</v>
      </c>
      <c r="BN384" s="586">
        <v>0</v>
      </c>
      <c r="BO384" s="586">
        <v>0</v>
      </c>
      <c r="BP384" s="586">
        <v>0</v>
      </c>
      <c r="BQ384" s="586">
        <v>0</v>
      </c>
      <c r="BR384" s="586">
        <v>0</v>
      </c>
      <c r="BS384" s="586">
        <v>0</v>
      </c>
      <c r="BT384" s="586">
        <v>0</v>
      </c>
      <c r="BU384" s="586">
        <v>0</v>
      </c>
      <c r="BV384" s="586">
        <v>0</v>
      </c>
      <c r="BW384" s="586">
        <v>0</v>
      </c>
      <c r="BX384" s="586">
        <v>0</v>
      </c>
      <c r="BY384" s="586">
        <v>0</v>
      </c>
      <c r="BZ384" s="586">
        <v>0</v>
      </c>
      <c r="CA384" s="586">
        <v>0</v>
      </c>
      <c r="CB384" s="586">
        <v>0</v>
      </c>
      <c r="CC384" s="586">
        <v>0</v>
      </c>
      <c r="CD384" s="586">
        <v>0</v>
      </c>
      <c r="CE384" s="586">
        <v>0</v>
      </c>
      <c r="CF384" s="586">
        <v>0</v>
      </c>
      <c r="CG384" s="586">
        <v>0</v>
      </c>
      <c r="CH384" s="586">
        <v>0</v>
      </c>
      <c r="CI384" s="586">
        <v>0</v>
      </c>
      <c r="CJ384" s="586">
        <v>0</v>
      </c>
      <c r="CK384" s="586">
        <v>0</v>
      </c>
      <c r="CL384" s="586">
        <v>0</v>
      </c>
      <c r="CM384" s="586">
        <v>0</v>
      </c>
      <c r="CN384" s="586">
        <v>0</v>
      </c>
      <c r="CO384" s="586">
        <v>0</v>
      </c>
      <c r="CP384" s="586">
        <v>0</v>
      </c>
      <c r="CQ384" s="586">
        <v>0</v>
      </c>
      <c r="CR384" s="586">
        <v>0</v>
      </c>
      <c r="CS384" s="586">
        <v>0</v>
      </c>
      <c r="CT384" s="586">
        <v>0</v>
      </c>
      <c r="CU384" s="586">
        <v>0</v>
      </c>
      <c r="CV384" s="586">
        <v>0</v>
      </c>
      <c r="CW384" s="586">
        <v>0</v>
      </c>
      <c r="CX384" s="586">
        <v>0</v>
      </c>
      <c r="CY384" s="586">
        <v>0</v>
      </c>
      <c r="CZ384" s="586">
        <v>0</v>
      </c>
      <c r="DA384" s="586">
        <v>0</v>
      </c>
      <c r="DB384" s="586">
        <v>0</v>
      </c>
      <c r="DC384" s="586">
        <v>0</v>
      </c>
      <c r="DD384" s="586">
        <v>0</v>
      </c>
      <c r="DE384" s="586">
        <v>0</v>
      </c>
      <c r="DF384" s="586">
        <v>9133</v>
      </c>
      <c r="DG384" s="586">
        <v>0</v>
      </c>
      <c r="DH384" s="586">
        <v>2710</v>
      </c>
      <c r="DI384" s="586">
        <v>0</v>
      </c>
      <c r="DJ384" s="586">
        <v>0</v>
      </c>
      <c r="DK384" s="586">
        <v>0</v>
      </c>
      <c r="DL384" s="586">
        <v>0</v>
      </c>
      <c r="DM384" s="586">
        <v>0</v>
      </c>
      <c r="DN384" s="586">
        <v>0</v>
      </c>
      <c r="DO384" s="586">
        <v>0</v>
      </c>
      <c r="DP384" s="586">
        <v>0</v>
      </c>
      <c r="DQ384" s="586">
        <v>0</v>
      </c>
      <c r="DR384" s="587">
        <v>0</v>
      </c>
      <c r="DS384" s="587">
        <v>2710</v>
      </c>
      <c r="DT384" s="587">
        <v>128</v>
      </c>
      <c r="DU384" s="587">
        <v>6295</v>
      </c>
      <c r="DV384" s="587">
        <v>4031</v>
      </c>
      <c r="DW384" s="587">
        <v>11000</v>
      </c>
      <c r="DX384" s="587">
        <v>0</v>
      </c>
      <c r="DY384" s="587">
        <v>-3500</v>
      </c>
      <c r="DZ384" s="587"/>
      <c r="EA384" s="587"/>
      <c r="EB384" s="587"/>
      <c r="EC384" s="587"/>
      <c r="ED384" s="587"/>
      <c r="EE384" s="587"/>
      <c r="EF384" s="587"/>
      <c r="EG384" s="587"/>
      <c r="EH384" s="587"/>
      <c r="EI384" s="587"/>
    </row>
    <row r="385" spans="1:139">
      <c r="A385" s="583" t="s">
        <v>2819</v>
      </c>
      <c r="B385" s="586">
        <v>0</v>
      </c>
      <c r="C385" s="586">
        <v>0</v>
      </c>
      <c r="D385" s="586">
        <v>0</v>
      </c>
      <c r="E385" s="586">
        <v>0</v>
      </c>
      <c r="F385" s="586">
        <v>0</v>
      </c>
      <c r="G385" s="586">
        <v>0</v>
      </c>
      <c r="H385" s="586">
        <v>0</v>
      </c>
      <c r="I385" s="586">
        <v>0</v>
      </c>
      <c r="J385" s="586">
        <v>0</v>
      </c>
      <c r="K385" s="586">
        <v>0</v>
      </c>
      <c r="L385" s="586">
        <v>0</v>
      </c>
      <c r="M385" s="586">
        <v>0</v>
      </c>
      <c r="N385" s="586">
        <v>0</v>
      </c>
      <c r="O385" s="586">
        <v>0</v>
      </c>
      <c r="P385" s="586">
        <v>0</v>
      </c>
      <c r="Q385" s="586">
        <v>0</v>
      </c>
      <c r="R385" s="586">
        <v>0</v>
      </c>
      <c r="S385" s="586">
        <v>0</v>
      </c>
      <c r="T385" s="586">
        <v>0</v>
      </c>
      <c r="U385" s="586">
        <v>0</v>
      </c>
      <c r="V385" s="586">
        <v>0</v>
      </c>
      <c r="W385" s="586">
        <v>0</v>
      </c>
      <c r="X385" s="586">
        <v>0</v>
      </c>
      <c r="Y385" s="586">
        <v>0</v>
      </c>
      <c r="Z385" s="586">
        <v>0</v>
      </c>
      <c r="AA385" s="586">
        <v>0</v>
      </c>
      <c r="AB385" s="586">
        <v>0</v>
      </c>
      <c r="AC385" s="586">
        <v>0</v>
      </c>
      <c r="AD385" s="586">
        <v>0</v>
      </c>
      <c r="AE385" s="586">
        <v>0</v>
      </c>
      <c r="AF385" s="586">
        <v>0</v>
      </c>
      <c r="AG385" s="586">
        <v>0</v>
      </c>
      <c r="AH385" s="586">
        <v>0</v>
      </c>
      <c r="AI385" s="586">
        <v>0</v>
      </c>
      <c r="AJ385" s="586">
        <v>0</v>
      </c>
      <c r="AK385" s="586">
        <v>0</v>
      </c>
      <c r="AL385" s="586">
        <v>0</v>
      </c>
      <c r="AM385" s="586">
        <v>0</v>
      </c>
      <c r="AN385" s="586">
        <v>0</v>
      </c>
      <c r="AO385" s="586">
        <v>0</v>
      </c>
      <c r="AP385" s="586">
        <v>0</v>
      </c>
      <c r="AQ385" s="586">
        <v>0</v>
      </c>
      <c r="AR385" s="586">
        <v>0</v>
      </c>
      <c r="AS385" s="586">
        <v>0</v>
      </c>
      <c r="AT385" s="586">
        <v>0</v>
      </c>
      <c r="AU385" s="586">
        <v>0</v>
      </c>
      <c r="AV385" s="586">
        <v>0</v>
      </c>
      <c r="AW385" s="586">
        <v>0</v>
      </c>
      <c r="AX385" s="586">
        <v>0</v>
      </c>
      <c r="AY385" s="586">
        <v>0</v>
      </c>
      <c r="AZ385" s="586">
        <v>0</v>
      </c>
      <c r="BA385" s="586">
        <v>0</v>
      </c>
      <c r="BB385" s="586">
        <v>0</v>
      </c>
      <c r="BC385" s="586">
        <v>0</v>
      </c>
      <c r="BD385" s="586">
        <v>0</v>
      </c>
      <c r="BE385" s="586">
        <v>0</v>
      </c>
      <c r="BF385" s="586">
        <v>0</v>
      </c>
      <c r="BG385" s="586">
        <v>0</v>
      </c>
      <c r="BH385" s="586">
        <v>0</v>
      </c>
      <c r="BI385" s="586">
        <v>0</v>
      </c>
      <c r="BJ385" s="586">
        <v>0</v>
      </c>
      <c r="BK385" s="586">
        <v>0</v>
      </c>
      <c r="BL385" s="586">
        <v>0</v>
      </c>
      <c r="BM385" s="586">
        <v>0</v>
      </c>
      <c r="BN385" s="586">
        <v>0</v>
      </c>
      <c r="BO385" s="586">
        <v>0</v>
      </c>
      <c r="BP385" s="586">
        <v>0</v>
      </c>
      <c r="BQ385" s="586">
        <v>0</v>
      </c>
      <c r="BR385" s="586">
        <v>0</v>
      </c>
      <c r="BS385" s="586">
        <v>0</v>
      </c>
      <c r="BT385" s="586">
        <v>0</v>
      </c>
      <c r="BU385" s="586">
        <v>0</v>
      </c>
      <c r="BV385" s="586">
        <v>0</v>
      </c>
      <c r="BW385" s="586">
        <v>0</v>
      </c>
      <c r="BX385" s="586">
        <v>0</v>
      </c>
      <c r="BY385" s="586">
        <v>0</v>
      </c>
      <c r="BZ385" s="586">
        <v>0</v>
      </c>
      <c r="CA385" s="586">
        <v>0</v>
      </c>
      <c r="CB385" s="586">
        <v>0</v>
      </c>
      <c r="CC385" s="586">
        <v>0</v>
      </c>
      <c r="CD385" s="586">
        <v>0</v>
      </c>
      <c r="CE385" s="586">
        <v>0</v>
      </c>
      <c r="CF385" s="586">
        <v>0</v>
      </c>
      <c r="CG385" s="586">
        <v>0</v>
      </c>
      <c r="CH385" s="586">
        <v>0</v>
      </c>
      <c r="CI385" s="586">
        <v>0</v>
      </c>
      <c r="CJ385" s="586">
        <v>0</v>
      </c>
      <c r="CK385" s="586">
        <v>0</v>
      </c>
      <c r="CL385" s="586">
        <v>0</v>
      </c>
      <c r="CM385" s="586">
        <v>0</v>
      </c>
      <c r="CN385" s="586">
        <v>0</v>
      </c>
      <c r="CO385" s="586">
        <v>0</v>
      </c>
      <c r="CP385" s="586">
        <v>0</v>
      </c>
      <c r="CQ385" s="586">
        <v>0</v>
      </c>
      <c r="CR385" s="586">
        <v>0</v>
      </c>
      <c r="CS385" s="586">
        <v>0</v>
      </c>
      <c r="CT385" s="586">
        <v>0</v>
      </c>
      <c r="CU385" s="586">
        <v>0</v>
      </c>
      <c r="CV385" s="586">
        <v>0</v>
      </c>
      <c r="CW385" s="586">
        <v>0</v>
      </c>
      <c r="CX385" s="586">
        <v>0</v>
      </c>
      <c r="CY385" s="586">
        <v>0</v>
      </c>
      <c r="CZ385" s="586">
        <v>0</v>
      </c>
      <c r="DA385" s="586">
        <v>0</v>
      </c>
      <c r="DB385" s="586">
        <v>0</v>
      </c>
      <c r="DC385" s="586">
        <v>0</v>
      </c>
      <c r="DD385" s="586">
        <v>0</v>
      </c>
      <c r="DE385" s="586">
        <v>0</v>
      </c>
      <c r="DF385" s="586">
        <v>1364</v>
      </c>
      <c r="DG385" s="586">
        <v>0</v>
      </c>
      <c r="DH385" s="586">
        <v>0</v>
      </c>
      <c r="DI385" s="586">
        <v>0</v>
      </c>
      <c r="DJ385" s="586">
        <v>0</v>
      </c>
      <c r="DK385" s="586">
        <v>0</v>
      </c>
      <c r="DL385" s="586">
        <v>0</v>
      </c>
      <c r="DM385" s="586">
        <v>0</v>
      </c>
      <c r="DN385" s="586">
        <v>0</v>
      </c>
      <c r="DO385" s="586">
        <v>0</v>
      </c>
      <c r="DP385" s="586">
        <v>0</v>
      </c>
      <c r="DQ385" s="586">
        <v>0</v>
      </c>
      <c r="DR385" s="587">
        <v>0</v>
      </c>
      <c r="DS385" s="587">
        <v>58</v>
      </c>
      <c r="DT385" s="587">
        <v>166</v>
      </c>
      <c r="DU385" s="587">
        <v>1140</v>
      </c>
      <c r="DV385" s="587">
        <v>1140</v>
      </c>
      <c r="DW385" s="587">
        <v>6885</v>
      </c>
      <c r="DX385" s="587">
        <v>0</v>
      </c>
      <c r="DY385" s="587">
        <v>0</v>
      </c>
      <c r="DZ385" s="587"/>
      <c r="EA385" s="587"/>
      <c r="EB385" s="587"/>
      <c r="EC385" s="587"/>
      <c r="ED385" s="587"/>
      <c r="EE385" s="587"/>
      <c r="EF385" s="587"/>
      <c r="EG385" s="587"/>
      <c r="EH385" s="587"/>
      <c r="EI385" s="587"/>
    </row>
    <row r="386" spans="1:139">
      <c r="A386" s="583" t="s">
        <v>2903</v>
      </c>
      <c r="B386" s="586">
        <v>0</v>
      </c>
      <c r="C386" s="586">
        <v>0</v>
      </c>
      <c r="D386" s="586">
        <v>0</v>
      </c>
      <c r="E386" s="586">
        <v>0</v>
      </c>
      <c r="F386" s="586">
        <v>0</v>
      </c>
      <c r="G386" s="586">
        <v>0</v>
      </c>
      <c r="H386" s="586">
        <v>0</v>
      </c>
      <c r="I386" s="586">
        <v>0</v>
      </c>
      <c r="J386" s="586">
        <v>0</v>
      </c>
      <c r="K386" s="586">
        <v>0</v>
      </c>
      <c r="L386" s="586">
        <v>0</v>
      </c>
      <c r="M386" s="586">
        <v>0</v>
      </c>
      <c r="N386" s="586">
        <v>0</v>
      </c>
      <c r="O386" s="586">
        <v>0</v>
      </c>
      <c r="P386" s="586">
        <v>0</v>
      </c>
      <c r="Q386" s="586">
        <v>0</v>
      </c>
      <c r="R386" s="586">
        <v>0</v>
      </c>
      <c r="S386" s="586">
        <v>0</v>
      </c>
      <c r="T386" s="586">
        <v>0</v>
      </c>
      <c r="U386" s="586">
        <v>0</v>
      </c>
      <c r="V386" s="586">
        <v>0</v>
      </c>
      <c r="W386" s="586">
        <v>0</v>
      </c>
      <c r="X386" s="586">
        <v>0</v>
      </c>
      <c r="Y386" s="586">
        <v>0</v>
      </c>
      <c r="Z386" s="586">
        <v>0</v>
      </c>
      <c r="AA386" s="586">
        <v>0</v>
      </c>
      <c r="AB386" s="586">
        <v>0</v>
      </c>
      <c r="AC386" s="586">
        <v>0</v>
      </c>
      <c r="AD386" s="586">
        <v>0</v>
      </c>
      <c r="AE386" s="586">
        <v>0</v>
      </c>
      <c r="AF386" s="586">
        <v>0</v>
      </c>
      <c r="AG386" s="586">
        <v>0</v>
      </c>
      <c r="AH386" s="586">
        <v>0</v>
      </c>
      <c r="AI386" s="586">
        <v>0</v>
      </c>
      <c r="AJ386" s="586">
        <v>0</v>
      </c>
      <c r="AK386" s="586">
        <v>0</v>
      </c>
      <c r="AL386" s="586">
        <v>0</v>
      </c>
      <c r="AM386" s="586">
        <v>0</v>
      </c>
      <c r="AN386" s="586">
        <v>0</v>
      </c>
      <c r="AO386" s="586">
        <v>0</v>
      </c>
      <c r="AP386" s="586">
        <v>0</v>
      </c>
      <c r="AQ386" s="586">
        <v>0</v>
      </c>
      <c r="AR386" s="586">
        <v>0</v>
      </c>
      <c r="AS386" s="586">
        <v>0</v>
      </c>
      <c r="AT386" s="586">
        <v>0</v>
      </c>
      <c r="AU386" s="586">
        <v>0</v>
      </c>
      <c r="AV386" s="586">
        <v>0</v>
      </c>
      <c r="AW386" s="586">
        <v>0</v>
      </c>
      <c r="AX386" s="586">
        <v>0</v>
      </c>
      <c r="AY386" s="586">
        <v>0</v>
      </c>
      <c r="AZ386" s="586">
        <v>0</v>
      </c>
      <c r="BA386" s="586">
        <v>0</v>
      </c>
      <c r="BB386" s="586">
        <v>0</v>
      </c>
      <c r="BC386" s="586">
        <v>0</v>
      </c>
      <c r="BD386" s="586">
        <v>0</v>
      </c>
      <c r="BE386" s="586">
        <v>0</v>
      </c>
      <c r="BF386" s="586">
        <v>0</v>
      </c>
      <c r="BG386" s="586">
        <v>0</v>
      </c>
      <c r="BH386" s="586">
        <v>0</v>
      </c>
      <c r="BI386" s="586">
        <v>0</v>
      </c>
      <c r="BJ386" s="586">
        <v>0</v>
      </c>
      <c r="BK386" s="586">
        <v>0</v>
      </c>
      <c r="BL386" s="586">
        <v>0</v>
      </c>
      <c r="BM386" s="586">
        <v>0</v>
      </c>
      <c r="BN386" s="586">
        <v>0</v>
      </c>
      <c r="BO386" s="586">
        <v>0</v>
      </c>
      <c r="BP386" s="586">
        <v>0</v>
      </c>
      <c r="BQ386" s="586">
        <v>0</v>
      </c>
      <c r="BR386" s="586">
        <v>0</v>
      </c>
      <c r="BS386" s="586">
        <v>0</v>
      </c>
      <c r="BT386" s="586">
        <v>0</v>
      </c>
      <c r="BU386" s="586">
        <v>0</v>
      </c>
      <c r="BV386" s="586">
        <v>0</v>
      </c>
      <c r="BW386" s="586">
        <v>0</v>
      </c>
      <c r="BX386" s="586">
        <v>0</v>
      </c>
      <c r="BY386" s="586">
        <v>0</v>
      </c>
      <c r="BZ386" s="586">
        <v>0</v>
      </c>
      <c r="CA386" s="586">
        <v>0</v>
      </c>
      <c r="CB386" s="586">
        <v>0</v>
      </c>
      <c r="CC386" s="586">
        <v>0</v>
      </c>
      <c r="CD386" s="586">
        <v>0</v>
      </c>
      <c r="CE386" s="586">
        <v>0</v>
      </c>
      <c r="CF386" s="586">
        <v>0</v>
      </c>
      <c r="CG386" s="586">
        <v>0</v>
      </c>
      <c r="CH386" s="586">
        <v>0</v>
      </c>
      <c r="CI386" s="586">
        <v>0</v>
      </c>
      <c r="CJ386" s="586">
        <v>0</v>
      </c>
      <c r="CK386" s="586">
        <v>0</v>
      </c>
      <c r="CL386" s="586">
        <v>0</v>
      </c>
      <c r="CM386" s="586">
        <v>0</v>
      </c>
      <c r="CN386" s="586">
        <v>0</v>
      </c>
      <c r="CO386" s="586">
        <v>0</v>
      </c>
      <c r="CP386" s="586">
        <v>0</v>
      </c>
      <c r="CQ386" s="586">
        <v>0</v>
      </c>
      <c r="CR386" s="586">
        <v>0</v>
      </c>
      <c r="CS386" s="586">
        <v>0</v>
      </c>
      <c r="CT386" s="586">
        <v>0</v>
      </c>
      <c r="CU386" s="586">
        <v>0</v>
      </c>
      <c r="CV386" s="586">
        <v>0</v>
      </c>
      <c r="CW386" s="586">
        <v>0</v>
      </c>
      <c r="CX386" s="586">
        <v>0</v>
      </c>
      <c r="CY386" s="586">
        <v>0</v>
      </c>
      <c r="CZ386" s="586">
        <v>0</v>
      </c>
      <c r="DA386" s="586">
        <v>0</v>
      </c>
      <c r="DB386" s="586">
        <v>0</v>
      </c>
      <c r="DC386" s="586">
        <v>0</v>
      </c>
      <c r="DD386" s="586">
        <v>0</v>
      </c>
      <c r="DE386" s="586">
        <v>0</v>
      </c>
      <c r="DF386" s="586">
        <v>5801</v>
      </c>
      <c r="DG386" s="586">
        <v>0</v>
      </c>
      <c r="DH386" s="586">
        <v>0</v>
      </c>
      <c r="DI386" s="586">
        <v>0</v>
      </c>
      <c r="DJ386" s="586">
        <v>0</v>
      </c>
      <c r="DK386" s="586">
        <v>0</v>
      </c>
      <c r="DL386" s="586">
        <v>0</v>
      </c>
      <c r="DM386" s="586">
        <v>0</v>
      </c>
      <c r="DN386" s="586">
        <v>0</v>
      </c>
      <c r="DO386" s="586">
        <v>0</v>
      </c>
      <c r="DP386" s="586">
        <v>0</v>
      </c>
      <c r="DQ386" s="586">
        <v>0</v>
      </c>
      <c r="DR386" s="587">
        <v>0</v>
      </c>
      <c r="DS386" s="587">
        <v>0</v>
      </c>
      <c r="DT386" s="587">
        <v>1022</v>
      </c>
      <c r="DU386" s="587">
        <v>4779</v>
      </c>
      <c r="DV386" s="587">
        <v>3098</v>
      </c>
      <c r="DW386" s="587">
        <v>0</v>
      </c>
      <c r="DX386" s="587">
        <v>0</v>
      </c>
      <c r="DY386" s="587">
        <v>-10603</v>
      </c>
      <c r="DZ386" s="587"/>
      <c r="EA386" s="587"/>
      <c r="EB386" s="587"/>
      <c r="EC386" s="587"/>
      <c r="ED386" s="587"/>
      <c r="EE386" s="587"/>
      <c r="EF386" s="587"/>
      <c r="EG386" s="587"/>
      <c r="EH386" s="587"/>
      <c r="EI386" s="587"/>
    </row>
    <row r="387" spans="1:139">
      <c r="A387" s="583" t="s">
        <v>2585</v>
      </c>
      <c r="B387" s="586">
        <v>0</v>
      </c>
      <c r="C387" s="586">
        <v>0</v>
      </c>
      <c r="D387" s="586">
        <v>0</v>
      </c>
      <c r="E387" s="586">
        <v>0</v>
      </c>
      <c r="F387" s="586">
        <v>0</v>
      </c>
      <c r="G387" s="586">
        <v>0</v>
      </c>
      <c r="H387" s="586">
        <v>0</v>
      </c>
      <c r="I387" s="586">
        <v>0</v>
      </c>
      <c r="J387" s="586">
        <v>0</v>
      </c>
      <c r="K387" s="586">
        <v>0</v>
      </c>
      <c r="L387" s="586">
        <v>0</v>
      </c>
      <c r="M387" s="586">
        <v>0</v>
      </c>
      <c r="N387" s="586">
        <v>0</v>
      </c>
      <c r="O387" s="586">
        <v>0</v>
      </c>
      <c r="P387" s="586">
        <v>0</v>
      </c>
      <c r="Q387" s="586">
        <v>0</v>
      </c>
      <c r="R387" s="586">
        <v>0</v>
      </c>
      <c r="S387" s="586">
        <v>0</v>
      </c>
      <c r="T387" s="586">
        <v>0</v>
      </c>
      <c r="U387" s="586">
        <v>0</v>
      </c>
      <c r="V387" s="586">
        <v>0</v>
      </c>
      <c r="W387" s="586">
        <v>0</v>
      </c>
      <c r="X387" s="586">
        <v>0</v>
      </c>
      <c r="Y387" s="586">
        <v>0</v>
      </c>
      <c r="Z387" s="586">
        <v>0</v>
      </c>
      <c r="AA387" s="586">
        <v>0</v>
      </c>
      <c r="AB387" s="586">
        <v>0</v>
      </c>
      <c r="AC387" s="586">
        <v>0</v>
      </c>
      <c r="AD387" s="586">
        <v>0</v>
      </c>
      <c r="AE387" s="586">
        <v>0</v>
      </c>
      <c r="AF387" s="586">
        <v>0</v>
      </c>
      <c r="AG387" s="586">
        <v>0</v>
      </c>
      <c r="AH387" s="586">
        <v>0</v>
      </c>
      <c r="AI387" s="586">
        <v>0</v>
      </c>
      <c r="AJ387" s="586">
        <v>0</v>
      </c>
      <c r="AK387" s="586">
        <v>0</v>
      </c>
      <c r="AL387" s="586">
        <v>0</v>
      </c>
      <c r="AM387" s="586">
        <v>0</v>
      </c>
      <c r="AN387" s="586">
        <v>0</v>
      </c>
      <c r="AO387" s="586">
        <v>0</v>
      </c>
      <c r="AP387" s="586">
        <v>0</v>
      </c>
      <c r="AQ387" s="586">
        <v>0</v>
      </c>
      <c r="AR387" s="586">
        <v>0</v>
      </c>
      <c r="AS387" s="586">
        <v>0</v>
      </c>
      <c r="AT387" s="586">
        <v>0</v>
      </c>
      <c r="AU387" s="586">
        <v>0</v>
      </c>
      <c r="AV387" s="586">
        <v>0</v>
      </c>
      <c r="AW387" s="586">
        <v>0</v>
      </c>
      <c r="AX387" s="586">
        <v>0</v>
      </c>
      <c r="AY387" s="586">
        <v>0</v>
      </c>
      <c r="AZ387" s="586">
        <v>0</v>
      </c>
      <c r="BA387" s="586">
        <v>0</v>
      </c>
      <c r="BB387" s="586">
        <v>0</v>
      </c>
      <c r="BC387" s="586">
        <v>0</v>
      </c>
      <c r="BD387" s="586">
        <v>0</v>
      </c>
      <c r="BE387" s="586">
        <v>0</v>
      </c>
      <c r="BF387" s="586">
        <v>0</v>
      </c>
      <c r="BG387" s="586">
        <v>0</v>
      </c>
      <c r="BH387" s="586">
        <v>0</v>
      </c>
      <c r="BI387" s="586">
        <v>0</v>
      </c>
      <c r="BJ387" s="586">
        <v>0</v>
      </c>
      <c r="BK387" s="586">
        <v>0</v>
      </c>
      <c r="BL387" s="586">
        <v>0</v>
      </c>
      <c r="BM387" s="586">
        <v>0</v>
      </c>
      <c r="BN387" s="586">
        <v>0</v>
      </c>
      <c r="BO387" s="586">
        <v>0</v>
      </c>
      <c r="BP387" s="586">
        <v>0</v>
      </c>
      <c r="BQ387" s="586">
        <v>0</v>
      </c>
      <c r="BR387" s="586">
        <v>0</v>
      </c>
      <c r="BS387" s="586">
        <v>0</v>
      </c>
      <c r="BT387" s="586">
        <v>0</v>
      </c>
      <c r="BU387" s="586">
        <v>0</v>
      </c>
      <c r="BV387" s="586">
        <v>0</v>
      </c>
      <c r="BW387" s="586">
        <v>0</v>
      </c>
      <c r="BX387" s="586">
        <v>0</v>
      </c>
      <c r="BY387" s="586">
        <v>0</v>
      </c>
      <c r="BZ387" s="586">
        <v>0</v>
      </c>
      <c r="CA387" s="586">
        <v>0</v>
      </c>
      <c r="CB387" s="586">
        <v>0</v>
      </c>
      <c r="CC387" s="586">
        <v>0</v>
      </c>
      <c r="CD387" s="586">
        <v>0</v>
      </c>
      <c r="CE387" s="586">
        <v>0</v>
      </c>
      <c r="CF387" s="586">
        <v>0</v>
      </c>
      <c r="CG387" s="586">
        <v>0</v>
      </c>
      <c r="CH387" s="586">
        <v>0</v>
      </c>
      <c r="CI387" s="586">
        <v>0</v>
      </c>
      <c r="CJ387" s="586">
        <v>0</v>
      </c>
      <c r="CK387" s="586">
        <v>0</v>
      </c>
      <c r="CL387" s="586">
        <v>0</v>
      </c>
      <c r="CM387" s="586">
        <v>0</v>
      </c>
      <c r="CN387" s="586">
        <v>0</v>
      </c>
      <c r="CO387" s="586">
        <v>0</v>
      </c>
      <c r="CP387" s="586">
        <v>0</v>
      </c>
      <c r="CQ387" s="586">
        <v>0</v>
      </c>
      <c r="CR387" s="586">
        <v>0</v>
      </c>
      <c r="CS387" s="586">
        <v>0</v>
      </c>
      <c r="CT387" s="586">
        <v>0</v>
      </c>
      <c r="CU387" s="586">
        <v>0</v>
      </c>
      <c r="CV387" s="586">
        <v>0</v>
      </c>
      <c r="CW387" s="586">
        <v>0</v>
      </c>
      <c r="CX387" s="586">
        <v>0</v>
      </c>
      <c r="CY387" s="586">
        <v>0</v>
      </c>
      <c r="CZ387" s="586">
        <v>0</v>
      </c>
      <c r="DA387" s="586">
        <v>0</v>
      </c>
      <c r="DB387" s="586">
        <v>0</v>
      </c>
      <c r="DC387" s="586">
        <v>0</v>
      </c>
      <c r="DD387" s="586">
        <v>0</v>
      </c>
      <c r="DE387" s="586">
        <v>0</v>
      </c>
      <c r="DF387" s="586">
        <v>13157</v>
      </c>
      <c r="DG387" s="586">
        <v>0</v>
      </c>
      <c r="DH387" s="586">
        <v>1715</v>
      </c>
      <c r="DI387" s="586">
        <v>0</v>
      </c>
      <c r="DJ387" s="586">
        <v>0</v>
      </c>
      <c r="DK387" s="586">
        <v>0</v>
      </c>
      <c r="DL387" s="586">
        <v>0</v>
      </c>
      <c r="DM387" s="586">
        <v>0</v>
      </c>
      <c r="DN387" s="586">
        <v>0</v>
      </c>
      <c r="DO387" s="586">
        <v>0</v>
      </c>
      <c r="DP387" s="586">
        <v>0</v>
      </c>
      <c r="DQ387" s="586">
        <v>0</v>
      </c>
      <c r="DR387" s="587">
        <v>0</v>
      </c>
      <c r="DS387" s="587">
        <v>1715</v>
      </c>
      <c r="DT387" s="587">
        <v>375</v>
      </c>
      <c r="DU387" s="587">
        <v>11067</v>
      </c>
      <c r="DV387" s="587">
        <v>8097</v>
      </c>
      <c r="DW387" s="587">
        <v>5000</v>
      </c>
      <c r="DX387" s="587">
        <v>-690</v>
      </c>
      <c r="DY387" s="587">
        <v>0</v>
      </c>
      <c r="DZ387" s="587"/>
      <c r="EA387" s="587"/>
      <c r="EB387" s="587"/>
      <c r="EC387" s="587"/>
      <c r="ED387" s="587"/>
      <c r="EE387" s="587"/>
      <c r="EF387" s="587"/>
      <c r="EG387" s="587"/>
      <c r="EH387" s="587"/>
      <c r="EI387" s="587"/>
    </row>
    <row r="388" spans="1:139">
      <c r="A388" s="583" t="s">
        <v>2867</v>
      </c>
      <c r="B388" s="586">
        <v>0</v>
      </c>
      <c r="C388" s="586">
        <v>0</v>
      </c>
      <c r="D388" s="586">
        <v>0</v>
      </c>
      <c r="E388" s="586">
        <v>0</v>
      </c>
      <c r="F388" s="586">
        <v>0</v>
      </c>
      <c r="G388" s="586">
        <v>0</v>
      </c>
      <c r="H388" s="586">
        <v>0</v>
      </c>
      <c r="I388" s="586">
        <v>0</v>
      </c>
      <c r="J388" s="586">
        <v>0</v>
      </c>
      <c r="K388" s="586">
        <v>0</v>
      </c>
      <c r="L388" s="586">
        <v>0</v>
      </c>
      <c r="M388" s="586">
        <v>0</v>
      </c>
      <c r="N388" s="586">
        <v>0</v>
      </c>
      <c r="O388" s="586">
        <v>0</v>
      </c>
      <c r="P388" s="586">
        <v>0</v>
      </c>
      <c r="Q388" s="586">
        <v>0</v>
      </c>
      <c r="R388" s="586">
        <v>0</v>
      </c>
      <c r="S388" s="586">
        <v>0</v>
      </c>
      <c r="T388" s="586">
        <v>0</v>
      </c>
      <c r="U388" s="586">
        <v>0</v>
      </c>
      <c r="V388" s="586">
        <v>0</v>
      </c>
      <c r="W388" s="586">
        <v>0</v>
      </c>
      <c r="X388" s="586">
        <v>0</v>
      </c>
      <c r="Y388" s="586">
        <v>0</v>
      </c>
      <c r="Z388" s="586">
        <v>0</v>
      </c>
      <c r="AA388" s="586">
        <v>0</v>
      </c>
      <c r="AB388" s="586">
        <v>0</v>
      </c>
      <c r="AC388" s="586">
        <v>0</v>
      </c>
      <c r="AD388" s="586">
        <v>0</v>
      </c>
      <c r="AE388" s="586">
        <v>0</v>
      </c>
      <c r="AF388" s="586">
        <v>0</v>
      </c>
      <c r="AG388" s="586">
        <v>0</v>
      </c>
      <c r="AH388" s="586">
        <v>0</v>
      </c>
      <c r="AI388" s="586">
        <v>0</v>
      </c>
      <c r="AJ388" s="586">
        <v>0</v>
      </c>
      <c r="AK388" s="586">
        <v>0</v>
      </c>
      <c r="AL388" s="586">
        <v>0</v>
      </c>
      <c r="AM388" s="586">
        <v>0</v>
      </c>
      <c r="AN388" s="586">
        <v>0</v>
      </c>
      <c r="AO388" s="586">
        <v>0</v>
      </c>
      <c r="AP388" s="586">
        <v>0</v>
      </c>
      <c r="AQ388" s="586">
        <v>0</v>
      </c>
      <c r="AR388" s="586">
        <v>0</v>
      </c>
      <c r="AS388" s="586">
        <v>0</v>
      </c>
      <c r="AT388" s="586">
        <v>0</v>
      </c>
      <c r="AU388" s="586">
        <v>0</v>
      </c>
      <c r="AV388" s="586">
        <v>0</v>
      </c>
      <c r="AW388" s="586">
        <v>0</v>
      </c>
      <c r="AX388" s="586">
        <v>0</v>
      </c>
      <c r="AY388" s="586">
        <v>0</v>
      </c>
      <c r="AZ388" s="586">
        <v>0</v>
      </c>
      <c r="BA388" s="586">
        <v>0</v>
      </c>
      <c r="BB388" s="586">
        <v>0</v>
      </c>
      <c r="BC388" s="586">
        <v>0</v>
      </c>
      <c r="BD388" s="586">
        <v>0</v>
      </c>
      <c r="BE388" s="586">
        <v>0</v>
      </c>
      <c r="BF388" s="586">
        <v>0</v>
      </c>
      <c r="BG388" s="586">
        <v>0</v>
      </c>
      <c r="BH388" s="586">
        <v>0</v>
      </c>
      <c r="BI388" s="586">
        <v>0</v>
      </c>
      <c r="BJ388" s="586">
        <v>0</v>
      </c>
      <c r="BK388" s="586">
        <v>0</v>
      </c>
      <c r="BL388" s="586">
        <v>0</v>
      </c>
      <c r="BM388" s="586">
        <v>0</v>
      </c>
      <c r="BN388" s="586">
        <v>0</v>
      </c>
      <c r="BO388" s="586">
        <v>0</v>
      </c>
      <c r="BP388" s="586">
        <v>0</v>
      </c>
      <c r="BQ388" s="586">
        <v>0</v>
      </c>
      <c r="BR388" s="586">
        <v>0</v>
      </c>
      <c r="BS388" s="586">
        <v>0</v>
      </c>
      <c r="BT388" s="586">
        <v>0</v>
      </c>
      <c r="BU388" s="586">
        <v>0</v>
      </c>
      <c r="BV388" s="586">
        <v>0</v>
      </c>
      <c r="BW388" s="586">
        <v>0</v>
      </c>
      <c r="BX388" s="586">
        <v>0</v>
      </c>
      <c r="BY388" s="586">
        <v>0</v>
      </c>
      <c r="BZ388" s="586">
        <v>0</v>
      </c>
      <c r="CA388" s="586">
        <v>0</v>
      </c>
      <c r="CB388" s="586">
        <v>0</v>
      </c>
      <c r="CC388" s="586">
        <v>0</v>
      </c>
      <c r="CD388" s="586">
        <v>0</v>
      </c>
      <c r="CE388" s="586">
        <v>0</v>
      </c>
      <c r="CF388" s="586">
        <v>0</v>
      </c>
      <c r="CG388" s="586">
        <v>0</v>
      </c>
      <c r="CH388" s="586">
        <v>0</v>
      </c>
      <c r="CI388" s="586">
        <v>0</v>
      </c>
      <c r="CJ388" s="586">
        <v>0</v>
      </c>
      <c r="CK388" s="586">
        <v>0</v>
      </c>
      <c r="CL388" s="586">
        <v>0</v>
      </c>
      <c r="CM388" s="586">
        <v>0</v>
      </c>
      <c r="CN388" s="586">
        <v>0</v>
      </c>
      <c r="CO388" s="586">
        <v>0</v>
      </c>
      <c r="CP388" s="586">
        <v>0</v>
      </c>
      <c r="CQ388" s="586">
        <v>0</v>
      </c>
      <c r="CR388" s="586">
        <v>0</v>
      </c>
      <c r="CS388" s="586">
        <v>0</v>
      </c>
      <c r="CT388" s="586">
        <v>0</v>
      </c>
      <c r="CU388" s="586">
        <v>0</v>
      </c>
      <c r="CV388" s="586">
        <v>0</v>
      </c>
      <c r="CW388" s="586">
        <v>0</v>
      </c>
      <c r="CX388" s="586">
        <v>0</v>
      </c>
      <c r="CY388" s="586">
        <v>0</v>
      </c>
      <c r="CZ388" s="586">
        <v>0</v>
      </c>
      <c r="DA388" s="586">
        <v>0</v>
      </c>
      <c r="DB388" s="586">
        <v>0</v>
      </c>
      <c r="DC388" s="586">
        <v>0</v>
      </c>
      <c r="DD388" s="586">
        <v>0</v>
      </c>
      <c r="DE388" s="586">
        <v>0</v>
      </c>
      <c r="DF388" s="586">
        <v>9439</v>
      </c>
      <c r="DG388" s="586">
        <v>0</v>
      </c>
      <c r="DH388" s="586">
        <v>0</v>
      </c>
      <c r="DI388" s="586">
        <v>0</v>
      </c>
      <c r="DJ388" s="586">
        <v>0</v>
      </c>
      <c r="DK388" s="586">
        <v>0</v>
      </c>
      <c r="DL388" s="586">
        <v>0</v>
      </c>
      <c r="DM388" s="586">
        <v>0</v>
      </c>
      <c r="DN388" s="586">
        <v>0</v>
      </c>
      <c r="DO388" s="586">
        <v>0</v>
      </c>
      <c r="DP388" s="586">
        <v>0</v>
      </c>
      <c r="DQ388" s="586">
        <v>0</v>
      </c>
      <c r="DR388" s="587">
        <v>33</v>
      </c>
      <c r="DS388" s="587">
        <v>0</v>
      </c>
      <c r="DT388" s="587">
        <v>3100</v>
      </c>
      <c r="DU388" s="587">
        <v>6306</v>
      </c>
      <c r="DV388" s="587">
        <v>5719</v>
      </c>
      <c r="DW388" s="587">
        <v>13634</v>
      </c>
      <c r="DX388" s="587">
        <v>0</v>
      </c>
      <c r="DY388" s="587">
        <v>1800</v>
      </c>
      <c r="DZ388" s="587"/>
      <c r="EA388" s="587"/>
      <c r="EB388" s="587"/>
      <c r="EC388" s="587"/>
      <c r="ED388" s="587"/>
      <c r="EE388" s="587"/>
      <c r="EF388" s="587"/>
      <c r="EG388" s="587"/>
      <c r="EH388" s="587"/>
      <c r="EI388" s="587"/>
    </row>
    <row r="389" spans="1:139">
      <c r="A389" s="583" t="s">
        <v>3017</v>
      </c>
      <c r="B389" s="586">
        <v>0</v>
      </c>
      <c r="C389" s="586">
        <v>0</v>
      </c>
      <c r="D389" s="586">
        <v>0</v>
      </c>
      <c r="E389" s="586">
        <v>0</v>
      </c>
      <c r="F389" s="586">
        <v>0</v>
      </c>
      <c r="G389" s="586">
        <v>0</v>
      </c>
      <c r="H389" s="586">
        <v>0</v>
      </c>
      <c r="I389" s="586">
        <v>0</v>
      </c>
      <c r="J389" s="586">
        <v>0</v>
      </c>
      <c r="K389" s="586">
        <v>0</v>
      </c>
      <c r="L389" s="586">
        <v>0</v>
      </c>
      <c r="M389" s="586">
        <v>0</v>
      </c>
      <c r="N389" s="586">
        <v>0</v>
      </c>
      <c r="O389" s="586">
        <v>0</v>
      </c>
      <c r="P389" s="586">
        <v>0</v>
      </c>
      <c r="Q389" s="586">
        <v>0</v>
      </c>
      <c r="R389" s="586">
        <v>0</v>
      </c>
      <c r="S389" s="586">
        <v>0</v>
      </c>
      <c r="T389" s="586">
        <v>0</v>
      </c>
      <c r="U389" s="586">
        <v>0</v>
      </c>
      <c r="V389" s="586">
        <v>0</v>
      </c>
      <c r="W389" s="586">
        <v>0</v>
      </c>
      <c r="X389" s="586">
        <v>0</v>
      </c>
      <c r="Y389" s="586">
        <v>0</v>
      </c>
      <c r="Z389" s="586">
        <v>0</v>
      </c>
      <c r="AA389" s="586">
        <v>0</v>
      </c>
      <c r="AB389" s="586">
        <v>0</v>
      </c>
      <c r="AC389" s="586">
        <v>0</v>
      </c>
      <c r="AD389" s="586">
        <v>0</v>
      </c>
      <c r="AE389" s="586">
        <v>0</v>
      </c>
      <c r="AF389" s="586">
        <v>0</v>
      </c>
      <c r="AG389" s="586">
        <v>0</v>
      </c>
      <c r="AH389" s="586">
        <v>0</v>
      </c>
      <c r="AI389" s="586">
        <v>0</v>
      </c>
      <c r="AJ389" s="586">
        <v>0</v>
      </c>
      <c r="AK389" s="586">
        <v>0</v>
      </c>
      <c r="AL389" s="586">
        <v>0</v>
      </c>
      <c r="AM389" s="586">
        <v>0</v>
      </c>
      <c r="AN389" s="586">
        <v>0</v>
      </c>
      <c r="AO389" s="586">
        <v>0</v>
      </c>
      <c r="AP389" s="586">
        <v>0</v>
      </c>
      <c r="AQ389" s="586">
        <v>0</v>
      </c>
      <c r="AR389" s="586">
        <v>0</v>
      </c>
      <c r="AS389" s="586">
        <v>0</v>
      </c>
      <c r="AT389" s="586">
        <v>0</v>
      </c>
      <c r="AU389" s="586">
        <v>0</v>
      </c>
      <c r="AV389" s="586">
        <v>0</v>
      </c>
      <c r="AW389" s="586">
        <v>0</v>
      </c>
      <c r="AX389" s="586">
        <v>0</v>
      </c>
      <c r="AY389" s="586">
        <v>0</v>
      </c>
      <c r="AZ389" s="586">
        <v>0</v>
      </c>
      <c r="BA389" s="586">
        <v>0</v>
      </c>
      <c r="BB389" s="586">
        <v>0</v>
      </c>
      <c r="BC389" s="586">
        <v>0</v>
      </c>
      <c r="BD389" s="586">
        <v>0</v>
      </c>
      <c r="BE389" s="586">
        <v>0</v>
      </c>
      <c r="BF389" s="586">
        <v>0</v>
      </c>
      <c r="BG389" s="586">
        <v>0</v>
      </c>
      <c r="BH389" s="586">
        <v>0</v>
      </c>
      <c r="BI389" s="586">
        <v>0</v>
      </c>
      <c r="BJ389" s="586">
        <v>0</v>
      </c>
      <c r="BK389" s="586">
        <v>0</v>
      </c>
      <c r="BL389" s="586">
        <v>0</v>
      </c>
      <c r="BM389" s="586">
        <v>0</v>
      </c>
      <c r="BN389" s="586">
        <v>0</v>
      </c>
      <c r="BO389" s="586">
        <v>0</v>
      </c>
      <c r="BP389" s="586">
        <v>0</v>
      </c>
      <c r="BQ389" s="586">
        <v>0</v>
      </c>
      <c r="BR389" s="586">
        <v>0</v>
      </c>
      <c r="BS389" s="586">
        <v>0</v>
      </c>
      <c r="BT389" s="586">
        <v>0</v>
      </c>
      <c r="BU389" s="586">
        <v>0</v>
      </c>
      <c r="BV389" s="586">
        <v>0</v>
      </c>
      <c r="BW389" s="586">
        <v>0</v>
      </c>
      <c r="BX389" s="586">
        <v>0</v>
      </c>
      <c r="BY389" s="586">
        <v>0</v>
      </c>
      <c r="BZ389" s="586">
        <v>0</v>
      </c>
      <c r="CA389" s="586">
        <v>0</v>
      </c>
      <c r="CB389" s="586">
        <v>0</v>
      </c>
      <c r="CC389" s="586">
        <v>0</v>
      </c>
      <c r="CD389" s="586">
        <v>0</v>
      </c>
      <c r="CE389" s="586">
        <v>0</v>
      </c>
      <c r="CF389" s="586">
        <v>0</v>
      </c>
      <c r="CG389" s="586">
        <v>0</v>
      </c>
      <c r="CH389" s="586">
        <v>0</v>
      </c>
      <c r="CI389" s="586">
        <v>0</v>
      </c>
      <c r="CJ389" s="586">
        <v>0</v>
      </c>
      <c r="CK389" s="586">
        <v>0</v>
      </c>
      <c r="CL389" s="586">
        <v>0</v>
      </c>
      <c r="CM389" s="586">
        <v>0</v>
      </c>
      <c r="CN389" s="586">
        <v>0</v>
      </c>
      <c r="CO389" s="586">
        <v>0</v>
      </c>
      <c r="CP389" s="586">
        <v>0</v>
      </c>
      <c r="CQ389" s="586">
        <v>0</v>
      </c>
      <c r="CR389" s="586">
        <v>0</v>
      </c>
      <c r="CS389" s="586">
        <v>0</v>
      </c>
      <c r="CT389" s="586">
        <v>0</v>
      </c>
      <c r="CU389" s="586">
        <v>0</v>
      </c>
      <c r="CV389" s="586">
        <v>0</v>
      </c>
      <c r="CW389" s="586">
        <v>0</v>
      </c>
      <c r="CX389" s="586">
        <v>0</v>
      </c>
      <c r="CY389" s="586">
        <v>0</v>
      </c>
      <c r="CZ389" s="586">
        <v>0</v>
      </c>
      <c r="DA389" s="586">
        <v>0</v>
      </c>
      <c r="DB389" s="586">
        <v>0</v>
      </c>
      <c r="DC389" s="586">
        <v>0</v>
      </c>
      <c r="DD389" s="586">
        <v>0</v>
      </c>
      <c r="DE389" s="586">
        <v>0</v>
      </c>
      <c r="DF389" s="586">
        <v>4600</v>
      </c>
      <c r="DG389" s="586">
        <v>0</v>
      </c>
      <c r="DH389" s="586">
        <v>0</v>
      </c>
      <c r="DI389" s="586">
        <v>0</v>
      </c>
      <c r="DJ389" s="586">
        <v>0</v>
      </c>
      <c r="DK389" s="586">
        <v>0</v>
      </c>
      <c r="DL389" s="586">
        <v>0</v>
      </c>
      <c r="DM389" s="586">
        <v>0</v>
      </c>
      <c r="DN389" s="586">
        <v>0</v>
      </c>
      <c r="DO389" s="586">
        <v>0</v>
      </c>
      <c r="DP389" s="586">
        <v>0</v>
      </c>
      <c r="DQ389" s="586">
        <v>0</v>
      </c>
      <c r="DR389" s="587">
        <v>0</v>
      </c>
      <c r="DS389" s="587">
        <v>0</v>
      </c>
      <c r="DT389" s="587">
        <v>4600</v>
      </c>
      <c r="DU389" s="587">
        <v>0</v>
      </c>
      <c r="DV389" s="587">
        <v>-2201</v>
      </c>
      <c r="DW389" s="587">
        <v>-383</v>
      </c>
      <c r="DX389" s="587">
        <v>-2328</v>
      </c>
      <c r="DY389" s="587">
        <v>0</v>
      </c>
      <c r="DZ389" s="587"/>
      <c r="EA389" s="587"/>
      <c r="EB389" s="587"/>
      <c r="EC389" s="587"/>
      <c r="ED389" s="587"/>
      <c r="EE389" s="587"/>
      <c r="EF389" s="587"/>
      <c r="EG389" s="587"/>
      <c r="EH389" s="587"/>
      <c r="EI389" s="587"/>
    </row>
    <row r="390" spans="1:139">
      <c r="A390" s="583" t="s">
        <v>3083</v>
      </c>
      <c r="B390" s="586">
        <v>0</v>
      </c>
      <c r="C390" s="586">
        <v>0</v>
      </c>
      <c r="D390" s="586">
        <v>0</v>
      </c>
      <c r="E390" s="586">
        <v>0</v>
      </c>
      <c r="F390" s="586">
        <v>0</v>
      </c>
      <c r="G390" s="586">
        <v>0</v>
      </c>
      <c r="H390" s="586">
        <v>0</v>
      </c>
      <c r="I390" s="586">
        <v>0</v>
      </c>
      <c r="J390" s="586">
        <v>0</v>
      </c>
      <c r="K390" s="586">
        <v>0</v>
      </c>
      <c r="L390" s="586">
        <v>0</v>
      </c>
      <c r="M390" s="586">
        <v>0</v>
      </c>
      <c r="N390" s="586">
        <v>0</v>
      </c>
      <c r="O390" s="586">
        <v>0</v>
      </c>
      <c r="P390" s="586">
        <v>0</v>
      </c>
      <c r="Q390" s="586">
        <v>0</v>
      </c>
      <c r="R390" s="586">
        <v>0</v>
      </c>
      <c r="S390" s="586">
        <v>0</v>
      </c>
      <c r="T390" s="586">
        <v>0</v>
      </c>
      <c r="U390" s="586">
        <v>0</v>
      </c>
      <c r="V390" s="586">
        <v>0</v>
      </c>
      <c r="W390" s="586">
        <v>0</v>
      </c>
      <c r="X390" s="586">
        <v>0</v>
      </c>
      <c r="Y390" s="586">
        <v>0</v>
      </c>
      <c r="Z390" s="586">
        <v>0</v>
      </c>
      <c r="AA390" s="586">
        <v>0</v>
      </c>
      <c r="AB390" s="586">
        <v>0</v>
      </c>
      <c r="AC390" s="586">
        <v>0</v>
      </c>
      <c r="AD390" s="586">
        <v>0</v>
      </c>
      <c r="AE390" s="586">
        <v>0</v>
      </c>
      <c r="AF390" s="586">
        <v>0</v>
      </c>
      <c r="AG390" s="586">
        <v>0</v>
      </c>
      <c r="AH390" s="586">
        <v>0</v>
      </c>
      <c r="AI390" s="586">
        <v>0</v>
      </c>
      <c r="AJ390" s="586">
        <v>0</v>
      </c>
      <c r="AK390" s="586">
        <v>0</v>
      </c>
      <c r="AL390" s="586">
        <v>0</v>
      </c>
      <c r="AM390" s="586">
        <v>0</v>
      </c>
      <c r="AN390" s="586">
        <v>0</v>
      </c>
      <c r="AO390" s="586">
        <v>0</v>
      </c>
      <c r="AP390" s="586">
        <v>0</v>
      </c>
      <c r="AQ390" s="586">
        <v>0</v>
      </c>
      <c r="AR390" s="586">
        <v>0</v>
      </c>
      <c r="AS390" s="586">
        <v>0</v>
      </c>
      <c r="AT390" s="586">
        <v>0</v>
      </c>
      <c r="AU390" s="586">
        <v>0</v>
      </c>
      <c r="AV390" s="586">
        <v>0</v>
      </c>
      <c r="AW390" s="586">
        <v>0</v>
      </c>
      <c r="AX390" s="586">
        <v>0</v>
      </c>
      <c r="AY390" s="586">
        <v>0</v>
      </c>
      <c r="AZ390" s="586">
        <v>0</v>
      </c>
      <c r="BA390" s="586">
        <v>0</v>
      </c>
      <c r="BB390" s="586">
        <v>0</v>
      </c>
      <c r="BC390" s="586">
        <v>0</v>
      </c>
      <c r="BD390" s="586">
        <v>0</v>
      </c>
      <c r="BE390" s="586">
        <v>0</v>
      </c>
      <c r="BF390" s="586">
        <v>0</v>
      </c>
      <c r="BG390" s="586">
        <v>0</v>
      </c>
      <c r="BH390" s="586">
        <v>0</v>
      </c>
      <c r="BI390" s="586">
        <v>0</v>
      </c>
      <c r="BJ390" s="586">
        <v>0</v>
      </c>
      <c r="BK390" s="586">
        <v>0</v>
      </c>
      <c r="BL390" s="586">
        <v>0</v>
      </c>
      <c r="BM390" s="586">
        <v>0</v>
      </c>
      <c r="BN390" s="586">
        <v>0</v>
      </c>
      <c r="BO390" s="586">
        <v>0</v>
      </c>
      <c r="BP390" s="586">
        <v>0</v>
      </c>
      <c r="BQ390" s="586">
        <v>0</v>
      </c>
      <c r="BR390" s="586">
        <v>0</v>
      </c>
      <c r="BS390" s="586">
        <v>0</v>
      </c>
      <c r="BT390" s="586">
        <v>0</v>
      </c>
      <c r="BU390" s="586">
        <v>0</v>
      </c>
      <c r="BV390" s="586">
        <v>0</v>
      </c>
      <c r="BW390" s="586">
        <v>0</v>
      </c>
      <c r="BX390" s="586">
        <v>0</v>
      </c>
      <c r="BY390" s="586">
        <v>0</v>
      </c>
      <c r="BZ390" s="586">
        <v>0</v>
      </c>
      <c r="CA390" s="586">
        <v>0</v>
      </c>
      <c r="CB390" s="586">
        <v>0</v>
      </c>
      <c r="CC390" s="586">
        <v>0</v>
      </c>
      <c r="CD390" s="586">
        <v>0</v>
      </c>
      <c r="CE390" s="586">
        <v>0</v>
      </c>
      <c r="CF390" s="586">
        <v>0</v>
      </c>
      <c r="CG390" s="586">
        <v>0</v>
      </c>
      <c r="CH390" s="586">
        <v>0</v>
      </c>
      <c r="CI390" s="586">
        <v>0</v>
      </c>
      <c r="CJ390" s="586">
        <v>0</v>
      </c>
      <c r="CK390" s="586">
        <v>0</v>
      </c>
      <c r="CL390" s="586">
        <v>0</v>
      </c>
      <c r="CM390" s="586">
        <v>0</v>
      </c>
      <c r="CN390" s="586">
        <v>0</v>
      </c>
      <c r="CO390" s="586">
        <v>0</v>
      </c>
      <c r="CP390" s="586">
        <v>0</v>
      </c>
      <c r="CQ390" s="586">
        <v>0</v>
      </c>
      <c r="CR390" s="586">
        <v>0</v>
      </c>
      <c r="CS390" s="586">
        <v>0</v>
      </c>
      <c r="CT390" s="586">
        <v>0</v>
      </c>
      <c r="CU390" s="586">
        <v>0</v>
      </c>
      <c r="CV390" s="586">
        <v>0</v>
      </c>
      <c r="CW390" s="586">
        <v>0</v>
      </c>
      <c r="CX390" s="586">
        <v>0</v>
      </c>
      <c r="CY390" s="586">
        <v>0</v>
      </c>
      <c r="CZ390" s="586">
        <v>0</v>
      </c>
      <c r="DA390" s="586">
        <v>0</v>
      </c>
      <c r="DB390" s="586">
        <v>0</v>
      </c>
      <c r="DC390" s="586">
        <v>0</v>
      </c>
      <c r="DD390" s="586">
        <v>0</v>
      </c>
      <c r="DE390" s="586">
        <v>0</v>
      </c>
      <c r="DF390" s="586">
        <v>11685</v>
      </c>
      <c r="DG390" s="586">
        <v>0</v>
      </c>
      <c r="DH390" s="586">
        <v>0</v>
      </c>
      <c r="DI390" s="586">
        <v>0</v>
      </c>
      <c r="DJ390" s="586">
        <v>0</v>
      </c>
      <c r="DK390" s="586">
        <v>0</v>
      </c>
      <c r="DL390" s="586">
        <v>0</v>
      </c>
      <c r="DM390" s="586">
        <v>0</v>
      </c>
      <c r="DN390" s="586">
        <v>0</v>
      </c>
      <c r="DO390" s="586">
        <v>0</v>
      </c>
      <c r="DP390" s="586">
        <v>0</v>
      </c>
      <c r="DQ390" s="586">
        <v>0</v>
      </c>
      <c r="DR390" s="587">
        <v>0</v>
      </c>
      <c r="DS390" s="587">
        <v>0</v>
      </c>
      <c r="DT390" s="587">
        <v>11343</v>
      </c>
      <c r="DU390" s="587">
        <v>342</v>
      </c>
      <c r="DV390" s="587">
        <v>-363</v>
      </c>
      <c r="DW390" s="587">
        <v>-994</v>
      </c>
      <c r="DX390" s="587">
        <v>0</v>
      </c>
      <c r="DY390" s="587">
        <v>-9846</v>
      </c>
      <c r="DZ390" s="587"/>
      <c r="EA390" s="587"/>
      <c r="EB390" s="587"/>
      <c r="EC390" s="587"/>
      <c r="ED390" s="587"/>
      <c r="EE390" s="587"/>
      <c r="EF390" s="587"/>
      <c r="EG390" s="587"/>
      <c r="EH390" s="587"/>
      <c r="EI390" s="587"/>
    </row>
    <row r="391" spans="1:139">
      <c r="A391" s="583" t="s">
        <v>3107</v>
      </c>
      <c r="B391" s="586">
        <v>0</v>
      </c>
      <c r="C391" s="586">
        <v>0</v>
      </c>
      <c r="D391" s="586">
        <v>0</v>
      </c>
      <c r="E391" s="586">
        <v>0</v>
      </c>
      <c r="F391" s="586">
        <v>0</v>
      </c>
      <c r="G391" s="586">
        <v>0</v>
      </c>
      <c r="H391" s="586">
        <v>0</v>
      </c>
      <c r="I391" s="586">
        <v>0</v>
      </c>
      <c r="J391" s="586">
        <v>0</v>
      </c>
      <c r="K391" s="586">
        <v>0</v>
      </c>
      <c r="L391" s="586">
        <v>0</v>
      </c>
      <c r="M391" s="586">
        <v>0</v>
      </c>
      <c r="N391" s="586">
        <v>0</v>
      </c>
      <c r="O391" s="586">
        <v>0</v>
      </c>
      <c r="P391" s="586">
        <v>0</v>
      </c>
      <c r="Q391" s="586">
        <v>0</v>
      </c>
      <c r="R391" s="586">
        <v>0</v>
      </c>
      <c r="S391" s="586">
        <v>0</v>
      </c>
      <c r="T391" s="586">
        <v>0</v>
      </c>
      <c r="U391" s="586">
        <v>0</v>
      </c>
      <c r="V391" s="586">
        <v>0</v>
      </c>
      <c r="W391" s="586">
        <v>0</v>
      </c>
      <c r="X391" s="586">
        <v>0</v>
      </c>
      <c r="Y391" s="586">
        <v>0</v>
      </c>
      <c r="Z391" s="586">
        <v>0</v>
      </c>
      <c r="AA391" s="586">
        <v>0</v>
      </c>
      <c r="AB391" s="586">
        <v>0</v>
      </c>
      <c r="AC391" s="586">
        <v>0</v>
      </c>
      <c r="AD391" s="586">
        <v>0</v>
      </c>
      <c r="AE391" s="586">
        <v>0</v>
      </c>
      <c r="AF391" s="586">
        <v>0</v>
      </c>
      <c r="AG391" s="586">
        <v>0</v>
      </c>
      <c r="AH391" s="586">
        <v>0</v>
      </c>
      <c r="AI391" s="586">
        <v>0</v>
      </c>
      <c r="AJ391" s="586">
        <v>0</v>
      </c>
      <c r="AK391" s="586">
        <v>0</v>
      </c>
      <c r="AL391" s="586">
        <v>0</v>
      </c>
      <c r="AM391" s="586">
        <v>0</v>
      </c>
      <c r="AN391" s="586">
        <v>0</v>
      </c>
      <c r="AO391" s="586">
        <v>0</v>
      </c>
      <c r="AP391" s="586">
        <v>0</v>
      </c>
      <c r="AQ391" s="586">
        <v>0</v>
      </c>
      <c r="AR391" s="586">
        <v>0</v>
      </c>
      <c r="AS391" s="586">
        <v>0</v>
      </c>
      <c r="AT391" s="586">
        <v>0</v>
      </c>
      <c r="AU391" s="586">
        <v>0</v>
      </c>
      <c r="AV391" s="586">
        <v>0</v>
      </c>
      <c r="AW391" s="586">
        <v>0</v>
      </c>
      <c r="AX391" s="586">
        <v>0</v>
      </c>
      <c r="AY391" s="586">
        <v>0</v>
      </c>
      <c r="AZ391" s="586">
        <v>0</v>
      </c>
      <c r="BA391" s="586">
        <v>0</v>
      </c>
      <c r="BB391" s="586">
        <v>0</v>
      </c>
      <c r="BC391" s="586">
        <v>0</v>
      </c>
      <c r="BD391" s="586">
        <v>0</v>
      </c>
      <c r="BE391" s="586">
        <v>0</v>
      </c>
      <c r="BF391" s="586">
        <v>0</v>
      </c>
      <c r="BG391" s="586">
        <v>0</v>
      </c>
      <c r="BH391" s="586">
        <v>0</v>
      </c>
      <c r="BI391" s="586">
        <v>0</v>
      </c>
      <c r="BJ391" s="586">
        <v>0</v>
      </c>
      <c r="BK391" s="586">
        <v>0</v>
      </c>
      <c r="BL391" s="586">
        <v>0</v>
      </c>
      <c r="BM391" s="586">
        <v>0</v>
      </c>
      <c r="BN391" s="586">
        <v>0</v>
      </c>
      <c r="BO391" s="586">
        <v>0</v>
      </c>
      <c r="BP391" s="586">
        <v>0</v>
      </c>
      <c r="BQ391" s="586">
        <v>0</v>
      </c>
      <c r="BR391" s="586">
        <v>0</v>
      </c>
      <c r="BS391" s="586">
        <v>0</v>
      </c>
      <c r="BT391" s="586">
        <v>0</v>
      </c>
      <c r="BU391" s="586">
        <v>0</v>
      </c>
      <c r="BV391" s="586">
        <v>0</v>
      </c>
      <c r="BW391" s="586">
        <v>0</v>
      </c>
      <c r="BX391" s="586">
        <v>0</v>
      </c>
      <c r="BY391" s="586">
        <v>0</v>
      </c>
      <c r="BZ391" s="586">
        <v>0</v>
      </c>
      <c r="CA391" s="586">
        <v>0</v>
      </c>
      <c r="CB391" s="586">
        <v>0</v>
      </c>
      <c r="CC391" s="586">
        <v>0</v>
      </c>
      <c r="CD391" s="586">
        <v>0</v>
      </c>
      <c r="CE391" s="586">
        <v>0</v>
      </c>
      <c r="CF391" s="586">
        <v>0</v>
      </c>
      <c r="CG391" s="586">
        <v>0</v>
      </c>
      <c r="CH391" s="586">
        <v>0</v>
      </c>
      <c r="CI391" s="586">
        <v>0</v>
      </c>
      <c r="CJ391" s="586">
        <v>0</v>
      </c>
      <c r="CK391" s="586">
        <v>0</v>
      </c>
      <c r="CL391" s="586">
        <v>0</v>
      </c>
      <c r="CM391" s="586">
        <v>0</v>
      </c>
      <c r="CN391" s="586">
        <v>0</v>
      </c>
      <c r="CO391" s="586">
        <v>0</v>
      </c>
      <c r="CP391" s="586">
        <v>0</v>
      </c>
      <c r="CQ391" s="586">
        <v>0</v>
      </c>
      <c r="CR391" s="586">
        <v>0</v>
      </c>
      <c r="CS391" s="586">
        <v>0</v>
      </c>
      <c r="CT391" s="586">
        <v>0</v>
      </c>
      <c r="CU391" s="586">
        <v>0</v>
      </c>
      <c r="CV391" s="586">
        <v>0</v>
      </c>
      <c r="CW391" s="586">
        <v>0</v>
      </c>
      <c r="CX391" s="586">
        <v>0</v>
      </c>
      <c r="CY391" s="586">
        <v>0</v>
      </c>
      <c r="CZ391" s="586">
        <v>0</v>
      </c>
      <c r="DA391" s="586">
        <v>0</v>
      </c>
      <c r="DB391" s="586">
        <v>0</v>
      </c>
      <c r="DC391" s="586">
        <v>0</v>
      </c>
      <c r="DD391" s="586">
        <v>0</v>
      </c>
      <c r="DE391" s="586">
        <v>0</v>
      </c>
      <c r="DF391" s="586">
        <v>10181</v>
      </c>
      <c r="DG391" s="586">
        <v>0</v>
      </c>
      <c r="DH391" s="586">
        <v>0</v>
      </c>
      <c r="DI391" s="586">
        <v>0</v>
      </c>
      <c r="DJ391" s="586">
        <v>0</v>
      </c>
      <c r="DK391" s="586">
        <v>0</v>
      </c>
      <c r="DL391" s="586">
        <v>0</v>
      </c>
      <c r="DM391" s="586">
        <v>0</v>
      </c>
      <c r="DN391" s="586">
        <v>0</v>
      </c>
      <c r="DO391" s="586">
        <v>0</v>
      </c>
      <c r="DP391" s="586">
        <v>0</v>
      </c>
      <c r="DQ391" s="586">
        <v>0</v>
      </c>
      <c r="DR391" s="587">
        <v>0</v>
      </c>
      <c r="DS391" s="587">
        <v>985</v>
      </c>
      <c r="DT391" s="587">
        <v>6089</v>
      </c>
      <c r="DU391" s="587">
        <v>3957</v>
      </c>
      <c r="DV391" s="587">
        <v>468</v>
      </c>
      <c r="DW391" s="587">
        <v>-750</v>
      </c>
      <c r="DX391" s="587">
        <v>0</v>
      </c>
      <c r="DY391" s="587">
        <v>-2249</v>
      </c>
      <c r="DZ391" s="587"/>
      <c r="EA391" s="587"/>
      <c r="EB391" s="587"/>
      <c r="EC391" s="587"/>
      <c r="ED391" s="587"/>
      <c r="EE391" s="587"/>
      <c r="EF391" s="587"/>
      <c r="EG391" s="587"/>
      <c r="EH391" s="587"/>
      <c r="EI391" s="587"/>
    </row>
    <row r="392" spans="1:139">
      <c r="A392" s="583" t="s">
        <v>2222</v>
      </c>
      <c r="B392" s="586">
        <v>0</v>
      </c>
      <c r="C392" s="586">
        <v>0</v>
      </c>
      <c r="D392" s="586">
        <v>0</v>
      </c>
      <c r="E392" s="586">
        <v>0</v>
      </c>
      <c r="F392" s="586">
        <v>0</v>
      </c>
      <c r="G392" s="586">
        <v>0</v>
      </c>
      <c r="H392" s="586">
        <v>0</v>
      </c>
      <c r="I392" s="586">
        <v>0</v>
      </c>
      <c r="J392" s="586">
        <v>0</v>
      </c>
      <c r="K392" s="586">
        <v>0</v>
      </c>
      <c r="L392" s="586">
        <v>0</v>
      </c>
      <c r="M392" s="586">
        <v>0</v>
      </c>
      <c r="N392" s="586">
        <v>0</v>
      </c>
      <c r="O392" s="586">
        <v>0</v>
      </c>
      <c r="P392" s="586">
        <v>0</v>
      </c>
      <c r="Q392" s="586">
        <v>0</v>
      </c>
      <c r="R392" s="586">
        <v>0</v>
      </c>
      <c r="S392" s="586">
        <v>0</v>
      </c>
      <c r="T392" s="586">
        <v>0</v>
      </c>
      <c r="U392" s="586">
        <v>0</v>
      </c>
      <c r="V392" s="586">
        <v>0</v>
      </c>
      <c r="W392" s="586">
        <v>0</v>
      </c>
      <c r="X392" s="586">
        <v>0</v>
      </c>
      <c r="Y392" s="586">
        <v>0</v>
      </c>
      <c r="Z392" s="586">
        <v>0</v>
      </c>
      <c r="AA392" s="586">
        <v>0</v>
      </c>
      <c r="AB392" s="586">
        <v>0</v>
      </c>
      <c r="AC392" s="586">
        <v>0</v>
      </c>
      <c r="AD392" s="586">
        <v>0</v>
      </c>
      <c r="AE392" s="586">
        <v>0</v>
      </c>
      <c r="AF392" s="586">
        <v>0</v>
      </c>
      <c r="AG392" s="586">
        <v>0</v>
      </c>
      <c r="AH392" s="586">
        <v>0</v>
      </c>
      <c r="AI392" s="586">
        <v>0</v>
      </c>
      <c r="AJ392" s="586">
        <v>0</v>
      </c>
      <c r="AK392" s="586">
        <v>0</v>
      </c>
      <c r="AL392" s="586">
        <v>0</v>
      </c>
      <c r="AM392" s="586">
        <v>0</v>
      </c>
      <c r="AN392" s="586">
        <v>0</v>
      </c>
      <c r="AO392" s="586">
        <v>0</v>
      </c>
      <c r="AP392" s="586">
        <v>0</v>
      </c>
      <c r="AQ392" s="586">
        <v>0</v>
      </c>
      <c r="AR392" s="586">
        <v>0</v>
      </c>
      <c r="AS392" s="586">
        <v>0</v>
      </c>
      <c r="AT392" s="586">
        <v>0</v>
      </c>
      <c r="AU392" s="586">
        <v>0</v>
      </c>
      <c r="AV392" s="586">
        <v>0</v>
      </c>
      <c r="AW392" s="586">
        <v>0</v>
      </c>
      <c r="AX392" s="586">
        <v>0</v>
      </c>
      <c r="AY392" s="586">
        <v>0</v>
      </c>
      <c r="AZ392" s="586">
        <v>0</v>
      </c>
      <c r="BA392" s="586">
        <v>0</v>
      </c>
      <c r="BB392" s="586">
        <v>0</v>
      </c>
      <c r="BC392" s="586">
        <v>0</v>
      </c>
      <c r="BD392" s="586">
        <v>0</v>
      </c>
      <c r="BE392" s="586">
        <v>0</v>
      </c>
      <c r="BF392" s="586">
        <v>0</v>
      </c>
      <c r="BG392" s="586">
        <v>0</v>
      </c>
      <c r="BH392" s="586">
        <v>0</v>
      </c>
      <c r="BI392" s="586">
        <v>0</v>
      </c>
      <c r="BJ392" s="586">
        <v>0</v>
      </c>
      <c r="BK392" s="586">
        <v>0</v>
      </c>
      <c r="BL392" s="586">
        <v>0</v>
      </c>
      <c r="BM392" s="586">
        <v>0</v>
      </c>
      <c r="BN392" s="586">
        <v>0</v>
      </c>
      <c r="BO392" s="586">
        <v>0</v>
      </c>
      <c r="BP392" s="586">
        <v>0</v>
      </c>
      <c r="BQ392" s="586">
        <v>0</v>
      </c>
      <c r="BR392" s="586">
        <v>0</v>
      </c>
      <c r="BS392" s="586">
        <v>0</v>
      </c>
      <c r="BT392" s="586">
        <v>0</v>
      </c>
      <c r="BU392" s="586">
        <v>0</v>
      </c>
      <c r="BV392" s="586">
        <v>0</v>
      </c>
      <c r="BW392" s="586">
        <v>0</v>
      </c>
      <c r="BX392" s="586">
        <v>0</v>
      </c>
      <c r="BY392" s="586">
        <v>0</v>
      </c>
      <c r="BZ392" s="586">
        <v>0</v>
      </c>
      <c r="CA392" s="586">
        <v>0</v>
      </c>
      <c r="CB392" s="586">
        <v>0</v>
      </c>
      <c r="CC392" s="586">
        <v>0</v>
      </c>
      <c r="CD392" s="586">
        <v>0</v>
      </c>
      <c r="CE392" s="586">
        <v>0</v>
      </c>
      <c r="CF392" s="586">
        <v>0</v>
      </c>
      <c r="CG392" s="586">
        <v>0</v>
      </c>
      <c r="CH392" s="586">
        <v>0</v>
      </c>
      <c r="CI392" s="586">
        <v>0</v>
      </c>
      <c r="CJ392" s="586">
        <v>0</v>
      </c>
      <c r="CK392" s="586">
        <v>0</v>
      </c>
      <c r="CL392" s="586">
        <v>0</v>
      </c>
      <c r="CM392" s="586">
        <v>0</v>
      </c>
      <c r="CN392" s="586">
        <v>0</v>
      </c>
      <c r="CO392" s="586">
        <v>0</v>
      </c>
      <c r="CP392" s="586">
        <v>0</v>
      </c>
      <c r="CQ392" s="586">
        <v>0</v>
      </c>
      <c r="CR392" s="586">
        <v>0</v>
      </c>
      <c r="CS392" s="586">
        <v>0</v>
      </c>
      <c r="CT392" s="586">
        <v>0</v>
      </c>
      <c r="CU392" s="586">
        <v>0</v>
      </c>
      <c r="CV392" s="586">
        <v>0</v>
      </c>
      <c r="CW392" s="586">
        <v>0</v>
      </c>
      <c r="CX392" s="586">
        <v>0</v>
      </c>
      <c r="CY392" s="586">
        <v>0</v>
      </c>
      <c r="CZ392" s="586">
        <v>0</v>
      </c>
      <c r="DA392" s="586">
        <v>0</v>
      </c>
      <c r="DB392" s="586">
        <v>0</v>
      </c>
      <c r="DC392" s="586">
        <v>0</v>
      </c>
      <c r="DD392" s="586">
        <v>0</v>
      </c>
      <c r="DE392" s="586">
        <v>0</v>
      </c>
      <c r="DF392" s="586">
        <v>10689</v>
      </c>
      <c r="DG392" s="586">
        <v>0</v>
      </c>
      <c r="DH392" s="586">
        <v>0</v>
      </c>
      <c r="DI392" s="586">
        <v>0</v>
      </c>
      <c r="DJ392" s="586">
        <v>0</v>
      </c>
      <c r="DK392" s="586">
        <v>0</v>
      </c>
      <c r="DL392" s="586">
        <v>0</v>
      </c>
      <c r="DM392" s="586">
        <v>0</v>
      </c>
      <c r="DN392" s="586">
        <v>0</v>
      </c>
      <c r="DO392" s="586">
        <v>0</v>
      </c>
      <c r="DP392" s="586">
        <v>0</v>
      </c>
      <c r="DQ392" s="586">
        <v>0</v>
      </c>
      <c r="DR392" s="587">
        <v>0</v>
      </c>
      <c r="DS392" s="587">
        <v>0</v>
      </c>
      <c r="DT392" s="587">
        <v>4512</v>
      </c>
      <c r="DU392" s="587">
        <v>6177</v>
      </c>
      <c r="DV392" s="587">
        <v>2769</v>
      </c>
      <c r="DW392" s="587">
        <v>3961</v>
      </c>
      <c r="DX392" s="587">
        <v>-997</v>
      </c>
      <c r="DY392" s="587">
        <v>-9630</v>
      </c>
      <c r="DZ392" s="587"/>
      <c r="EA392" s="587"/>
      <c r="EB392" s="587"/>
      <c r="EC392" s="587"/>
      <c r="ED392" s="587"/>
      <c r="EE392" s="587"/>
      <c r="EF392" s="587"/>
      <c r="EG392" s="587"/>
      <c r="EH392" s="587"/>
      <c r="EI392" s="587"/>
    </row>
    <row r="393" spans="1:139">
      <c r="A393" s="583" t="s">
        <v>2382</v>
      </c>
      <c r="B393" s="586">
        <v>0</v>
      </c>
      <c r="C393" s="586">
        <v>0</v>
      </c>
      <c r="D393" s="586">
        <v>0</v>
      </c>
      <c r="E393" s="586">
        <v>0</v>
      </c>
      <c r="F393" s="586">
        <v>0</v>
      </c>
      <c r="G393" s="586">
        <v>0</v>
      </c>
      <c r="H393" s="586">
        <v>0</v>
      </c>
      <c r="I393" s="586">
        <v>0</v>
      </c>
      <c r="J393" s="586">
        <v>0</v>
      </c>
      <c r="K393" s="586">
        <v>0</v>
      </c>
      <c r="L393" s="586">
        <v>0</v>
      </c>
      <c r="M393" s="586">
        <v>0</v>
      </c>
      <c r="N393" s="586">
        <v>0</v>
      </c>
      <c r="O393" s="586">
        <v>0</v>
      </c>
      <c r="P393" s="586">
        <v>0</v>
      </c>
      <c r="Q393" s="586">
        <v>0</v>
      </c>
      <c r="R393" s="586">
        <v>0</v>
      </c>
      <c r="S393" s="586">
        <v>0</v>
      </c>
      <c r="T393" s="586">
        <v>0</v>
      </c>
      <c r="U393" s="586">
        <v>0</v>
      </c>
      <c r="V393" s="586">
        <v>0</v>
      </c>
      <c r="W393" s="586">
        <v>0</v>
      </c>
      <c r="X393" s="586">
        <v>0</v>
      </c>
      <c r="Y393" s="586">
        <v>0</v>
      </c>
      <c r="Z393" s="586">
        <v>0</v>
      </c>
      <c r="AA393" s="586">
        <v>0</v>
      </c>
      <c r="AB393" s="586">
        <v>0</v>
      </c>
      <c r="AC393" s="586">
        <v>0</v>
      </c>
      <c r="AD393" s="586">
        <v>0</v>
      </c>
      <c r="AE393" s="586">
        <v>0</v>
      </c>
      <c r="AF393" s="586">
        <v>0</v>
      </c>
      <c r="AG393" s="586">
        <v>0</v>
      </c>
      <c r="AH393" s="586">
        <v>0</v>
      </c>
      <c r="AI393" s="586">
        <v>0</v>
      </c>
      <c r="AJ393" s="586">
        <v>0</v>
      </c>
      <c r="AK393" s="586">
        <v>0</v>
      </c>
      <c r="AL393" s="586">
        <v>0</v>
      </c>
      <c r="AM393" s="586">
        <v>0</v>
      </c>
      <c r="AN393" s="586">
        <v>0</v>
      </c>
      <c r="AO393" s="586">
        <v>0</v>
      </c>
      <c r="AP393" s="586">
        <v>0</v>
      </c>
      <c r="AQ393" s="586">
        <v>0</v>
      </c>
      <c r="AR393" s="586">
        <v>0</v>
      </c>
      <c r="AS393" s="586">
        <v>0</v>
      </c>
      <c r="AT393" s="586">
        <v>0</v>
      </c>
      <c r="AU393" s="586">
        <v>0</v>
      </c>
      <c r="AV393" s="586">
        <v>0</v>
      </c>
      <c r="AW393" s="586">
        <v>0</v>
      </c>
      <c r="AX393" s="586">
        <v>0</v>
      </c>
      <c r="AY393" s="586">
        <v>0</v>
      </c>
      <c r="AZ393" s="586">
        <v>0</v>
      </c>
      <c r="BA393" s="586">
        <v>0</v>
      </c>
      <c r="BB393" s="586">
        <v>0</v>
      </c>
      <c r="BC393" s="586">
        <v>0</v>
      </c>
      <c r="BD393" s="586">
        <v>0</v>
      </c>
      <c r="BE393" s="586">
        <v>0</v>
      </c>
      <c r="BF393" s="586">
        <v>0</v>
      </c>
      <c r="BG393" s="586">
        <v>0</v>
      </c>
      <c r="BH393" s="586">
        <v>0</v>
      </c>
      <c r="BI393" s="586">
        <v>0</v>
      </c>
      <c r="BJ393" s="586">
        <v>0</v>
      </c>
      <c r="BK393" s="586">
        <v>0</v>
      </c>
      <c r="BL393" s="586">
        <v>0</v>
      </c>
      <c r="BM393" s="586">
        <v>0</v>
      </c>
      <c r="BN393" s="586">
        <v>0</v>
      </c>
      <c r="BO393" s="586">
        <v>0</v>
      </c>
      <c r="BP393" s="586">
        <v>0</v>
      </c>
      <c r="BQ393" s="586">
        <v>0</v>
      </c>
      <c r="BR393" s="586">
        <v>0</v>
      </c>
      <c r="BS393" s="586">
        <v>0</v>
      </c>
      <c r="BT393" s="586">
        <v>0</v>
      </c>
      <c r="BU393" s="586">
        <v>0</v>
      </c>
      <c r="BV393" s="586">
        <v>0</v>
      </c>
      <c r="BW393" s="586">
        <v>0</v>
      </c>
      <c r="BX393" s="586">
        <v>0</v>
      </c>
      <c r="BY393" s="586">
        <v>0</v>
      </c>
      <c r="BZ393" s="586">
        <v>0</v>
      </c>
      <c r="CA393" s="586">
        <v>0</v>
      </c>
      <c r="CB393" s="586">
        <v>0</v>
      </c>
      <c r="CC393" s="586">
        <v>0</v>
      </c>
      <c r="CD393" s="586">
        <v>0</v>
      </c>
      <c r="CE393" s="586">
        <v>0</v>
      </c>
      <c r="CF393" s="586">
        <v>0</v>
      </c>
      <c r="CG393" s="586">
        <v>0</v>
      </c>
      <c r="CH393" s="586">
        <v>0</v>
      </c>
      <c r="CI393" s="586">
        <v>0</v>
      </c>
      <c r="CJ393" s="586">
        <v>0</v>
      </c>
      <c r="CK393" s="586">
        <v>0</v>
      </c>
      <c r="CL393" s="586">
        <v>0</v>
      </c>
      <c r="CM393" s="586">
        <v>0</v>
      </c>
      <c r="CN393" s="586">
        <v>0</v>
      </c>
      <c r="CO393" s="586">
        <v>0</v>
      </c>
      <c r="CP393" s="586">
        <v>0</v>
      </c>
      <c r="CQ393" s="586">
        <v>0</v>
      </c>
      <c r="CR393" s="586">
        <v>0</v>
      </c>
      <c r="CS393" s="586">
        <v>0</v>
      </c>
      <c r="CT393" s="586">
        <v>0</v>
      </c>
      <c r="CU393" s="586">
        <v>0</v>
      </c>
      <c r="CV393" s="586">
        <v>0</v>
      </c>
      <c r="CW393" s="586">
        <v>0</v>
      </c>
      <c r="CX393" s="586">
        <v>0</v>
      </c>
      <c r="CY393" s="586">
        <v>0</v>
      </c>
      <c r="CZ393" s="586">
        <v>0</v>
      </c>
      <c r="DA393" s="586">
        <v>0</v>
      </c>
      <c r="DB393" s="586">
        <v>0</v>
      </c>
      <c r="DC393" s="586">
        <v>0</v>
      </c>
      <c r="DD393" s="586">
        <v>0</v>
      </c>
      <c r="DE393" s="586">
        <v>0</v>
      </c>
      <c r="DF393" s="586">
        <v>22412</v>
      </c>
      <c r="DG393" s="586">
        <v>0</v>
      </c>
      <c r="DH393" s="586">
        <v>0</v>
      </c>
      <c r="DI393" s="586">
        <v>0</v>
      </c>
      <c r="DJ393" s="586">
        <v>0</v>
      </c>
      <c r="DK393" s="586">
        <v>0</v>
      </c>
      <c r="DL393" s="586">
        <v>0</v>
      </c>
      <c r="DM393" s="586">
        <v>0</v>
      </c>
      <c r="DN393" s="586">
        <v>0</v>
      </c>
      <c r="DO393" s="586">
        <v>0</v>
      </c>
      <c r="DP393" s="586">
        <v>0</v>
      </c>
      <c r="DQ393" s="586">
        <v>0</v>
      </c>
      <c r="DR393" s="587">
        <v>0</v>
      </c>
      <c r="DS393" s="587">
        <v>0</v>
      </c>
      <c r="DT393" s="587">
        <v>9036</v>
      </c>
      <c r="DU393" s="587">
        <v>13376</v>
      </c>
      <c r="DV393" s="587">
        <v>12577</v>
      </c>
      <c r="DW393" s="587">
        <v>21200</v>
      </c>
      <c r="DX393" s="587">
        <v>-100</v>
      </c>
      <c r="DY393" s="587">
        <v>-11230</v>
      </c>
      <c r="DZ393" s="587"/>
      <c r="EA393" s="587"/>
      <c r="EB393" s="587"/>
      <c r="EC393" s="587"/>
      <c r="ED393" s="587"/>
      <c r="EE393" s="587"/>
      <c r="EF393" s="587"/>
      <c r="EG393" s="587"/>
      <c r="EH393" s="587"/>
      <c r="EI393" s="587"/>
    </row>
    <row r="394" spans="1:139">
      <c r="A394" s="583" t="s">
        <v>2361</v>
      </c>
      <c r="B394" s="586">
        <v>0</v>
      </c>
      <c r="C394" s="586">
        <v>0</v>
      </c>
      <c r="D394" s="586">
        <v>0</v>
      </c>
      <c r="E394" s="586">
        <v>0</v>
      </c>
      <c r="F394" s="586">
        <v>0</v>
      </c>
      <c r="G394" s="586">
        <v>0</v>
      </c>
      <c r="H394" s="586">
        <v>0</v>
      </c>
      <c r="I394" s="586">
        <v>0</v>
      </c>
      <c r="J394" s="586">
        <v>0</v>
      </c>
      <c r="K394" s="586">
        <v>0</v>
      </c>
      <c r="L394" s="586">
        <v>0</v>
      </c>
      <c r="M394" s="586">
        <v>0</v>
      </c>
      <c r="N394" s="586">
        <v>6430</v>
      </c>
      <c r="O394" s="586">
        <v>0</v>
      </c>
      <c r="P394" s="586">
        <v>0</v>
      </c>
      <c r="Q394" s="586">
        <v>0</v>
      </c>
      <c r="R394" s="586">
        <v>0</v>
      </c>
      <c r="S394" s="586">
        <v>0</v>
      </c>
      <c r="T394" s="586">
        <v>0</v>
      </c>
      <c r="U394" s="586">
        <v>70400</v>
      </c>
      <c r="V394" s="586">
        <v>0</v>
      </c>
      <c r="W394" s="586">
        <v>0</v>
      </c>
      <c r="X394" s="586">
        <v>184925</v>
      </c>
      <c r="Y394" s="586">
        <v>0</v>
      </c>
      <c r="Z394" s="586">
        <v>0</v>
      </c>
      <c r="AA394" s="586">
        <v>0</v>
      </c>
      <c r="AB394" s="586">
        <v>0</v>
      </c>
      <c r="AC394" s="586">
        <v>0</v>
      </c>
      <c r="AD394" s="586">
        <v>0</v>
      </c>
      <c r="AE394" s="586">
        <v>0</v>
      </c>
      <c r="AF394" s="586">
        <v>0</v>
      </c>
      <c r="AG394" s="586">
        <v>0</v>
      </c>
      <c r="AH394" s="586">
        <v>0</v>
      </c>
      <c r="AI394" s="586">
        <v>2897</v>
      </c>
      <c r="AJ394" s="586">
        <v>0</v>
      </c>
      <c r="AK394" s="586">
        <v>0</v>
      </c>
      <c r="AL394" s="586">
        <v>0</v>
      </c>
      <c r="AM394" s="586">
        <v>0</v>
      </c>
      <c r="AN394" s="586">
        <v>0</v>
      </c>
      <c r="AO394" s="586">
        <v>0</v>
      </c>
      <c r="AP394" s="586">
        <v>0</v>
      </c>
      <c r="AQ394" s="586">
        <v>0</v>
      </c>
      <c r="AR394" s="586">
        <v>0</v>
      </c>
      <c r="AS394" s="586">
        <v>0</v>
      </c>
      <c r="AT394" s="586">
        <v>0</v>
      </c>
      <c r="AU394" s="586">
        <v>0</v>
      </c>
      <c r="AV394" s="586">
        <v>0</v>
      </c>
      <c r="AW394" s="586">
        <v>0</v>
      </c>
      <c r="AX394" s="586">
        <v>0</v>
      </c>
      <c r="AY394" s="586">
        <v>0</v>
      </c>
      <c r="AZ394" s="586">
        <v>0</v>
      </c>
      <c r="BA394" s="586">
        <v>0</v>
      </c>
      <c r="BB394" s="586">
        <v>0</v>
      </c>
      <c r="BC394" s="586">
        <v>0</v>
      </c>
      <c r="BD394" s="586">
        <v>0</v>
      </c>
      <c r="BE394" s="586">
        <v>0</v>
      </c>
      <c r="BF394" s="586">
        <v>0</v>
      </c>
      <c r="BG394" s="586">
        <v>0</v>
      </c>
      <c r="BH394" s="586">
        <v>0</v>
      </c>
      <c r="BI394" s="586">
        <v>0</v>
      </c>
      <c r="BJ394" s="586">
        <v>0</v>
      </c>
      <c r="BK394" s="586">
        <v>0</v>
      </c>
      <c r="BL394" s="586">
        <v>0</v>
      </c>
      <c r="BM394" s="586">
        <v>0</v>
      </c>
      <c r="BN394" s="586">
        <v>0</v>
      </c>
      <c r="BO394" s="586">
        <v>0</v>
      </c>
      <c r="BP394" s="586">
        <v>0</v>
      </c>
      <c r="BQ394" s="586">
        <v>0</v>
      </c>
      <c r="BR394" s="586">
        <v>0</v>
      </c>
      <c r="BS394" s="586">
        <v>0</v>
      </c>
      <c r="BT394" s="586">
        <v>0</v>
      </c>
      <c r="BU394" s="586">
        <v>0</v>
      </c>
      <c r="BV394" s="586">
        <v>0</v>
      </c>
      <c r="BW394" s="586">
        <v>0</v>
      </c>
      <c r="BX394" s="586">
        <v>0</v>
      </c>
      <c r="BY394" s="586">
        <v>0</v>
      </c>
      <c r="BZ394" s="586">
        <v>0</v>
      </c>
      <c r="CA394" s="586">
        <v>0</v>
      </c>
      <c r="CB394" s="586">
        <v>0</v>
      </c>
      <c r="CC394" s="586">
        <v>0</v>
      </c>
      <c r="CD394" s="586">
        <v>0</v>
      </c>
      <c r="CE394" s="586">
        <v>0</v>
      </c>
      <c r="CF394" s="586">
        <v>0</v>
      </c>
      <c r="CG394" s="586">
        <v>0</v>
      </c>
      <c r="CH394" s="586">
        <v>25617</v>
      </c>
      <c r="CI394" s="586">
        <v>0</v>
      </c>
      <c r="CJ394" s="586">
        <v>0</v>
      </c>
      <c r="CK394" s="586">
        <v>0</v>
      </c>
      <c r="CL394" s="586">
        <v>0</v>
      </c>
      <c r="CM394" s="586">
        <v>0</v>
      </c>
      <c r="CN394" s="586">
        <v>0</v>
      </c>
      <c r="CO394" s="586">
        <v>0</v>
      </c>
      <c r="CP394" s="586">
        <v>0</v>
      </c>
      <c r="CQ394" s="586">
        <v>0</v>
      </c>
      <c r="CR394" s="586">
        <v>0</v>
      </c>
      <c r="CS394" s="586">
        <v>0</v>
      </c>
      <c r="CT394" s="586">
        <v>0</v>
      </c>
      <c r="CU394" s="586">
        <v>0</v>
      </c>
      <c r="CV394" s="586">
        <v>0</v>
      </c>
      <c r="CW394" s="586">
        <v>0</v>
      </c>
      <c r="CX394" s="586">
        <v>267457</v>
      </c>
      <c r="CY394" s="586">
        <v>162345</v>
      </c>
      <c r="CZ394" s="586">
        <v>0</v>
      </c>
      <c r="DA394" s="586">
        <v>865</v>
      </c>
      <c r="DB394" s="586">
        <v>0</v>
      </c>
      <c r="DC394" s="586">
        <v>38030</v>
      </c>
      <c r="DD394" s="586">
        <v>0</v>
      </c>
      <c r="DE394" s="586">
        <v>0</v>
      </c>
      <c r="DF394" s="586">
        <v>39695</v>
      </c>
      <c r="DG394" s="586">
        <v>0</v>
      </c>
      <c r="DH394" s="586">
        <v>0</v>
      </c>
      <c r="DI394" s="586">
        <v>0</v>
      </c>
      <c r="DJ394" s="586">
        <v>0</v>
      </c>
      <c r="DK394" s="586">
        <v>0</v>
      </c>
      <c r="DL394" s="586">
        <v>0</v>
      </c>
      <c r="DM394" s="586">
        <v>0</v>
      </c>
      <c r="DN394" s="586">
        <v>0</v>
      </c>
      <c r="DO394" s="586">
        <v>0</v>
      </c>
      <c r="DP394" s="586">
        <v>0</v>
      </c>
      <c r="DQ394" s="586">
        <v>0</v>
      </c>
      <c r="DR394" s="587">
        <v>373545</v>
      </c>
      <c r="DS394" s="587">
        <v>128770</v>
      </c>
      <c r="DT394" s="587">
        <v>7356</v>
      </c>
      <c r="DU394" s="587">
        <v>126645</v>
      </c>
      <c r="DV394" s="587">
        <v>24544</v>
      </c>
      <c r="DW394" s="587">
        <v>-114115</v>
      </c>
      <c r="DX394" s="587">
        <v>-4699</v>
      </c>
      <c r="DY394" s="587">
        <v>-1882</v>
      </c>
      <c r="DZ394" s="587"/>
      <c r="EA394" s="587"/>
      <c r="EB394" s="587"/>
      <c r="EC394" s="587"/>
      <c r="ED394" s="587"/>
      <c r="EE394" s="587"/>
      <c r="EF394" s="587"/>
      <c r="EG394" s="587"/>
      <c r="EH394" s="587"/>
      <c r="EI394" s="587"/>
    </row>
    <row r="395" spans="1:139">
      <c r="A395" s="583" t="s">
        <v>2870</v>
      </c>
      <c r="B395" s="586">
        <v>0</v>
      </c>
      <c r="C395" s="586">
        <v>0</v>
      </c>
      <c r="D395" s="586">
        <v>0</v>
      </c>
      <c r="E395" s="586">
        <v>0</v>
      </c>
      <c r="F395" s="586">
        <v>0</v>
      </c>
      <c r="G395" s="586">
        <v>0</v>
      </c>
      <c r="H395" s="586">
        <v>0</v>
      </c>
      <c r="I395" s="586">
        <v>0</v>
      </c>
      <c r="J395" s="586">
        <v>0</v>
      </c>
      <c r="K395" s="586">
        <v>0</v>
      </c>
      <c r="L395" s="586">
        <v>0</v>
      </c>
      <c r="M395" s="586">
        <v>0</v>
      </c>
      <c r="N395" s="586">
        <v>4430</v>
      </c>
      <c r="O395" s="586">
        <v>124264</v>
      </c>
      <c r="P395" s="586">
        <v>0</v>
      </c>
      <c r="Q395" s="586">
        <v>0</v>
      </c>
      <c r="R395" s="586">
        <v>0</v>
      </c>
      <c r="S395" s="586">
        <v>0</v>
      </c>
      <c r="T395" s="586">
        <v>2566</v>
      </c>
      <c r="U395" s="586">
        <v>36717</v>
      </c>
      <c r="V395" s="586">
        <v>0</v>
      </c>
      <c r="W395" s="586">
        <v>31408</v>
      </c>
      <c r="X395" s="586">
        <v>2979</v>
      </c>
      <c r="Y395" s="586">
        <v>0</v>
      </c>
      <c r="Z395" s="586">
        <v>0</v>
      </c>
      <c r="AA395" s="586">
        <v>16200</v>
      </c>
      <c r="AB395" s="586">
        <v>0</v>
      </c>
      <c r="AC395" s="586">
        <v>0</v>
      </c>
      <c r="AD395" s="586">
        <v>0</v>
      </c>
      <c r="AE395" s="586">
        <v>0</v>
      </c>
      <c r="AF395" s="586">
        <v>0</v>
      </c>
      <c r="AG395" s="586">
        <v>0</v>
      </c>
      <c r="AH395" s="586">
        <v>0</v>
      </c>
      <c r="AI395" s="586">
        <v>0</v>
      </c>
      <c r="AJ395" s="586">
        <v>0</v>
      </c>
      <c r="AK395" s="586">
        <v>0</v>
      </c>
      <c r="AL395" s="586">
        <v>0</v>
      </c>
      <c r="AM395" s="586">
        <v>0</v>
      </c>
      <c r="AN395" s="586">
        <v>0</v>
      </c>
      <c r="AO395" s="586">
        <v>0</v>
      </c>
      <c r="AP395" s="586">
        <v>0</v>
      </c>
      <c r="AQ395" s="586">
        <v>0</v>
      </c>
      <c r="AR395" s="586">
        <v>0</v>
      </c>
      <c r="AS395" s="586">
        <v>0</v>
      </c>
      <c r="AT395" s="586">
        <v>0</v>
      </c>
      <c r="AU395" s="586">
        <v>0</v>
      </c>
      <c r="AV395" s="586">
        <v>0</v>
      </c>
      <c r="AW395" s="586">
        <v>0</v>
      </c>
      <c r="AX395" s="586">
        <v>0</v>
      </c>
      <c r="AY395" s="586">
        <v>3000</v>
      </c>
      <c r="AZ395" s="586">
        <v>0</v>
      </c>
      <c r="BA395" s="586">
        <v>0</v>
      </c>
      <c r="BB395" s="586">
        <v>0</v>
      </c>
      <c r="BC395" s="586">
        <v>0</v>
      </c>
      <c r="BD395" s="586">
        <v>0</v>
      </c>
      <c r="BE395" s="586">
        <v>0</v>
      </c>
      <c r="BF395" s="586">
        <v>0</v>
      </c>
      <c r="BG395" s="586">
        <v>0</v>
      </c>
      <c r="BH395" s="586">
        <v>0</v>
      </c>
      <c r="BI395" s="586">
        <v>0</v>
      </c>
      <c r="BJ395" s="586">
        <v>0</v>
      </c>
      <c r="BK395" s="586">
        <v>0</v>
      </c>
      <c r="BL395" s="586">
        <v>0</v>
      </c>
      <c r="BM395" s="586">
        <v>0</v>
      </c>
      <c r="BN395" s="586">
        <v>0</v>
      </c>
      <c r="BO395" s="586">
        <v>0</v>
      </c>
      <c r="BP395" s="586">
        <v>0</v>
      </c>
      <c r="BQ395" s="586">
        <v>200</v>
      </c>
      <c r="BR395" s="586">
        <v>0</v>
      </c>
      <c r="BS395" s="586">
        <v>0</v>
      </c>
      <c r="BT395" s="586">
        <v>0</v>
      </c>
      <c r="BU395" s="586">
        <v>0</v>
      </c>
      <c r="BV395" s="586">
        <v>0</v>
      </c>
      <c r="BW395" s="586">
        <v>0</v>
      </c>
      <c r="BX395" s="586">
        <v>0</v>
      </c>
      <c r="BY395" s="586">
        <v>0</v>
      </c>
      <c r="BZ395" s="586">
        <v>0</v>
      </c>
      <c r="CA395" s="586">
        <v>0</v>
      </c>
      <c r="CB395" s="586">
        <v>0</v>
      </c>
      <c r="CC395" s="586">
        <v>0</v>
      </c>
      <c r="CD395" s="586">
        <v>0</v>
      </c>
      <c r="CE395" s="586">
        <v>0</v>
      </c>
      <c r="CF395" s="586">
        <v>0</v>
      </c>
      <c r="CG395" s="586">
        <v>0</v>
      </c>
      <c r="CH395" s="586">
        <v>0</v>
      </c>
      <c r="CI395" s="586">
        <v>0</v>
      </c>
      <c r="CJ395" s="586">
        <v>0</v>
      </c>
      <c r="CK395" s="586">
        <v>0</v>
      </c>
      <c r="CL395" s="586">
        <v>0</v>
      </c>
      <c r="CM395" s="586">
        <v>0</v>
      </c>
      <c r="CN395" s="586">
        <v>0</v>
      </c>
      <c r="CO395" s="586">
        <v>0</v>
      </c>
      <c r="CP395" s="586">
        <v>0</v>
      </c>
      <c r="CQ395" s="586">
        <v>0</v>
      </c>
      <c r="CR395" s="586">
        <v>0</v>
      </c>
      <c r="CS395" s="586">
        <v>0</v>
      </c>
      <c r="CT395" s="586">
        <v>0</v>
      </c>
      <c r="CU395" s="586">
        <v>0</v>
      </c>
      <c r="CV395" s="586">
        <v>0</v>
      </c>
      <c r="CW395" s="586">
        <v>0</v>
      </c>
      <c r="CX395" s="586">
        <v>28640</v>
      </c>
      <c r="CY395" s="586">
        <v>0</v>
      </c>
      <c r="CZ395" s="586">
        <v>0</v>
      </c>
      <c r="DA395" s="586">
        <v>0</v>
      </c>
      <c r="DB395" s="586">
        <v>0</v>
      </c>
      <c r="DC395" s="586">
        <v>0</v>
      </c>
      <c r="DD395" s="586">
        <v>0</v>
      </c>
      <c r="DE395" s="586">
        <v>0</v>
      </c>
      <c r="DF395" s="586">
        <v>0</v>
      </c>
      <c r="DG395" s="586">
        <v>0</v>
      </c>
      <c r="DH395" s="586">
        <v>0</v>
      </c>
      <c r="DI395" s="586">
        <v>0</v>
      </c>
      <c r="DJ395" s="586">
        <v>0</v>
      </c>
      <c r="DK395" s="586">
        <v>0</v>
      </c>
      <c r="DL395" s="586">
        <v>0</v>
      </c>
      <c r="DM395" s="586">
        <v>0</v>
      </c>
      <c r="DN395" s="586">
        <v>0</v>
      </c>
      <c r="DO395" s="586">
        <v>4987</v>
      </c>
      <c r="DP395" s="586">
        <v>43950</v>
      </c>
      <c r="DQ395" s="586">
        <v>0</v>
      </c>
      <c r="DR395" s="587">
        <v>299341</v>
      </c>
      <c r="DS395" s="587">
        <v>0</v>
      </c>
      <c r="DT395" s="587">
        <v>0</v>
      </c>
      <c r="DU395" s="587">
        <v>0</v>
      </c>
      <c r="DV395" s="587">
        <v>-3504</v>
      </c>
      <c r="DW395" s="587">
        <v>-4000</v>
      </c>
      <c r="DX395" s="587">
        <v>-504</v>
      </c>
      <c r="DY395" s="587">
        <v>-93000</v>
      </c>
      <c r="DZ395" s="587"/>
      <c r="EA395" s="587"/>
      <c r="EB395" s="587"/>
      <c r="EC395" s="587"/>
      <c r="ED395" s="587"/>
      <c r="EE395" s="587"/>
      <c r="EF395" s="587"/>
      <c r="EG395" s="587"/>
      <c r="EH395" s="587"/>
      <c r="EI395" s="587"/>
    </row>
    <row r="396" spans="1:139">
      <c r="A396" s="583" t="s">
        <v>3104</v>
      </c>
      <c r="B396" s="586">
        <v>0</v>
      </c>
      <c r="C396" s="586">
        <v>0</v>
      </c>
      <c r="D396" s="586">
        <v>0</v>
      </c>
      <c r="E396" s="586">
        <v>0</v>
      </c>
      <c r="F396" s="586">
        <v>0</v>
      </c>
      <c r="G396" s="586">
        <v>0</v>
      </c>
      <c r="H396" s="586">
        <v>0</v>
      </c>
      <c r="I396" s="586">
        <v>0</v>
      </c>
      <c r="J396" s="586">
        <v>0</v>
      </c>
      <c r="K396" s="586">
        <v>0</v>
      </c>
      <c r="L396" s="586">
        <v>0</v>
      </c>
      <c r="M396" s="586">
        <v>0</v>
      </c>
      <c r="N396" s="586">
        <v>0</v>
      </c>
      <c r="O396" s="586">
        <v>247134</v>
      </c>
      <c r="P396" s="586">
        <v>0</v>
      </c>
      <c r="Q396" s="586">
        <v>0</v>
      </c>
      <c r="R396" s="586">
        <v>0</v>
      </c>
      <c r="S396" s="586">
        <v>0</v>
      </c>
      <c r="T396" s="586">
        <v>0</v>
      </c>
      <c r="U396" s="586">
        <v>79460</v>
      </c>
      <c r="V396" s="586">
        <v>0</v>
      </c>
      <c r="W396" s="586">
        <v>0</v>
      </c>
      <c r="X396" s="586">
        <v>46799</v>
      </c>
      <c r="Y396" s="586">
        <v>0</v>
      </c>
      <c r="Z396" s="586">
        <v>0</v>
      </c>
      <c r="AA396" s="586">
        <v>0</v>
      </c>
      <c r="AB396" s="586">
        <v>0</v>
      </c>
      <c r="AC396" s="586">
        <v>0</v>
      </c>
      <c r="AD396" s="586">
        <v>0</v>
      </c>
      <c r="AE396" s="586">
        <v>0</v>
      </c>
      <c r="AF396" s="586">
        <v>0</v>
      </c>
      <c r="AG396" s="586">
        <v>0</v>
      </c>
      <c r="AH396" s="586">
        <v>0</v>
      </c>
      <c r="AI396" s="586">
        <v>0</v>
      </c>
      <c r="AJ396" s="586">
        <v>0</v>
      </c>
      <c r="AK396" s="586">
        <v>0</v>
      </c>
      <c r="AL396" s="586">
        <v>0</v>
      </c>
      <c r="AM396" s="586">
        <v>0</v>
      </c>
      <c r="AN396" s="586">
        <v>0</v>
      </c>
      <c r="AO396" s="586">
        <v>0</v>
      </c>
      <c r="AP396" s="586">
        <v>0</v>
      </c>
      <c r="AQ396" s="586">
        <v>0</v>
      </c>
      <c r="AR396" s="586">
        <v>0</v>
      </c>
      <c r="AS396" s="586">
        <v>14967</v>
      </c>
      <c r="AT396" s="586">
        <v>0</v>
      </c>
      <c r="AU396" s="586">
        <v>0</v>
      </c>
      <c r="AV396" s="586">
        <v>0</v>
      </c>
      <c r="AW396" s="586">
        <v>0</v>
      </c>
      <c r="AX396" s="586">
        <v>0</v>
      </c>
      <c r="AY396" s="586">
        <v>0</v>
      </c>
      <c r="AZ396" s="586">
        <v>0</v>
      </c>
      <c r="BA396" s="586">
        <v>0</v>
      </c>
      <c r="BB396" s="586">
        <v>0</v>
      </c>
      <c r="BC396" s="586">
        <v>0</v>
      </c>
      <c r="BD396" s="586">
        <v>0</v>
      </c>
      <c r="BE396" s="586">
        <v>0</v>
      </c>
      <c r="BF396" s="586">
        <v>0</v>
      </c>
      <c r="BG396" s="586">
        <v>0</v>
      </c>
      <c r="BH396" s="586">
        <v>0</v>
      </c>
      <c r="BI396" s="586">
        <v>0</v>
      </c>
      <c r="BJ396" s="586">
        <v>0</v>
      </c>
      <c r="BK396" s="586">
        <v>0</v>
      </c>
      <c r="BL396" s="586">
        <v>0</v>
      </c>
      <c r="BM396" s="586">
        <v>0</v>
      </c>
      <c r="BN396" s="586">
        <v>0</v>
      </c>
      <c r="BO396" s="586">
        <v>0</v>
      </c>
      <c r="BP396" s="586">
        <v>0</v>
      </c>
      <c r="BQ396" s="586">
        <v>4214</v>
      </c>
      <c r="BR396" s="586">
        <v>0</v>
      </c>
      <c r="BS396" s="586">
        <v>0</v>
      </c>
      <c r="BT396" s="586">
        <v>0</v>
      </c>
      <c r="BU396" s="586">
        <v>0</v>
      </c>
      <c r="BV396" s="586">
        <v>0</v>
      </c>
      <c r="BW396" s="586">
        <v>0</v>
      </c>
      <c r="BX396" s="586">
        <v>0</v>
      </c>
      <c r="BY396" s="586">
        <v>0</v>
      </c>
      <c r="BZ396" s="586">
        <v>0</v>
      </c>
      <c r="CA396" s="586">
        <v>0</v>
      </c>
      <c r="CB396" s="586">
        <v>0</v>
      </c>
      <c r="CC396" s="586">
        <v>0</v>
      </c>
      <c r="CD396" s="586">
        <v>0</v>
      </c>
      <c r="CE396" s="586">
        <v>0</v>
      </c>
      <c r="CF396" s="586">
        <v>0</v>
      </c>
      <c r="CG396" s="586">
        <v>0</v>
      </c>
      <c r="CH396" s="586">
        <v>0</v>
      </c>
      <c r="CI396" s="586">
        <v>0</v>
      </c>
      <c r="CJ396" s="586">
        <v>0</v>
      </c>
      <c r="CK396" s="586">
        <v>0</v>
      </c>
      <c r="CL396" s="586">
        <v>0</v>
      </c>
      <c r="CM396" s="586">
        <v>0</v>
      </c>
      <c r="CN396" s="586">
        <v>0</v>
      </c>
      <c r="CO396" s="586">
        <v>0</v>
      </c>
      <c r="CP396" s="586">
        <v>0</v>
      </c>
      <c r="CQ396" s="586">
        <v>0</v>
      </c>
      <c r="CR396" s="586">
        <v>0</v>
      </c>
      <c r="CS396" s="586">
        <v>0</v>
      </c>
      <c r="CT396" s="586">
        <v>0</v>
      </c>
      <c r="CU396" s="586">
        <v>0</v>
      </c>
      <c r="CV396" s="586">
        <v>0</v>
      </c>
      <c r="CW396" s="586">
        <v>0</v>
      </c>
      <c r="CX396" s="586">
        <v>8911</v>
      </c>
      <c r="CY396" s="586">
        <v>0</v>
      </c>
      <c r="CZ396" s="586">
        <v>0</v>
      </c>
      <c r="DA396" s="586">
        <v>0</v>
      </c>
      <c r="DB396" s="586">
        <v>0</v>
      </c>
      <c r="DC396" s="586">
        <v>0</v>
      </c>
      <c r="DD396" s="586">
        <v>0</v>
      </c>
      <c r="DE396" s="586">
        <v>0</v>
      </c>
      <c r="DF396" s="586">
        <v>0</v>
      </c>
      <c r="DG396" s="586">
        <v>0</v>
      </c>
      <c r="DH396" s="586">
        <v>0</v>
      </c>
      <c r="DI396" s="586">
        <v>1205</v>
      </c>
      <c r="DJ396" s="586">
        <v>0</v>
      </c>
      <c r="DK396" s="586">
        <v>0</v>
      </c>
      <c r="DL396" s="586">
        <v>0</v>
      </c>
      <c r="DM396" s="586">
        <v>27063</v>
      </c>
      <c r="DN396" s="586">
        <v>0</v>
      </c>
      <c r="DO396" s="586">
        <v>0</v>
      </c>
      <c r="DP396" s="586">
        <v>0</v>
      </c>
      <c r="DQ396" s="586">
        <v>0</v>
      </c>
      <c r="DR396" s="587">
        <v>383356</v>
      </c>
      <c r="DS396" s="587">
        <v>0</v>
      </c>
      <c r="DT396" s="587">
        <v>0</v>
      </c>
      <c r="DU396" s="587">
        <v>46397</v>
      </c>
      <c r="DV396" s="587">
        <v>42101</v>
      </c>
      <c r="DW396" s="587">
        <v>0</v>
      </c>
      <c r="DX396" s="587">
        <v>0</v>
      </c>
      <c r="DY396" s="587">
        <v>0</v>
      </c>
      <c r="DZ396" s="587"/>
      <c r="EA396" s="587"/>
      <c r="EB396" s="587"/>
      <c r="EC396" s="587"/>
      <c r="ED396" s="587"/>
      <c r="EE396" s="587"/>
      <c r="EF396" s="587"/>
      <c r="EG396" s="587"/>
      <c r="EH396" s="587"/>
      <c r="EI396" s="587"/>
    </row>
    <row r="397" spans="1:139">
      <c r="A397" s="583" t="s">
        <v>2558</v>
      </c>
      <c r="B397" s="586">
        <v>0</v>
      </c>
      <c r="C397" s="586">
        <v>0</v>
      </c>
      <c r="D397" s="586">
        <v>0</v>
      </c>
      <c r="E397" s="586">
        <v>0</v>
      </c>
      <c r="F397" s="586">
        <v>0</v>
      </c>
      <c r="G397" s="586">
        <v>0</v>
      </c>
      <c r="H397" s="586">
        <v>0</v>
      </c>
      <c r="I397" s="586">
        <v>0</v>
      </c>
      <c r="J397" s="586">
        <v>0</v>
      </c>
      <c r="K397" s="586">
        <v>0</v>
      </c>
      <c r="L397" s="586">
        <v>0</v>
      </c>
      <c r="M397" s="586">
        <v>0</v>
      </c>
      <c r="N397" s="586">
        <v>0</v>
      </c>
      <c r="O397" s="586">
        <v>106245</v>
      </c>
      <c r="P397" s="586">
        <v>0</v>
      </c>
      <c r="Q397" s="586">
        <v>0</v>
      </c>
      <c r="R397" s="586">
        <v>0</v>
      </c>
      <c r="S397" s="586">
        <v>0</v>
      </c>
      <c r="T397" s="586">
        <v>122758</v>
      </c>
      <c r="U397" s="586">
        <v>3088</v>
      </c>
      <c r="V397" s="586">
        <v>0</v>
      </c>
      <c r="W397" s="586">
        <v>150</v>
      </c>
      <c r="X397" s="586">
        <v>52212</v>
      </c>
      <c r="Y397" s="586">
        <v>0</v>
      </c>
      <c r="Z397" s="586">
        <v>0</v>
      </c>
      <c r="AA397" s="586">
        <v>0</v>
      </c>
      <c r="AB397" s="586">
        <v>0</v>
      </c>
      <c r="AC397" s="586">
        <v>0</v>
      </c>
      <c r="AD397" s="586">
        <v>0</v>
      </c>
      <c r="AE397" s="586">
        <v>0</v>
      </c>
      <c r="AF397" s="586">
        <v>32041.084999999999</v>
      </c>
      <c r="AG397" s="586">
        <v>307</v>
      </c>
      <c r="AH397" s="586">
        <v>0</v>
      </c>
      <c r="AI397" s="586">
        <v>0</v>
      </c>
      <c r="AJ397" s="586">
        <v>0</v>
      </c>
      <c r="AK397" s="586">
        <v>0</v>
      </c>
      <c r="AL397" s="586">
        <v>0</v>
      </c>
      <c r="AM397" s="586">
        <v>0</v>
      </c>
      <c r="AN397" s="586">
        <v>0</v>
      </c>
      <c r="AO397" s="586">
        <v>0</v>
      </c>
      <c r="AP397" s="586">
        <v>0</v>
      </c>
      <c r="AQ397" s="586">
        <v>0</v>
      </c>
      <c r="AR397" s="586">
        <v>0</v>
      </c>
      <c r="AS397" s="586">
        <v>0</v>
      </c>
      <c r="AT397" s="586">
        <v>0</v>
      </c>
      <c r="AU397" s="586">
        <v>0</v>
      </c>
      <c r="AV397" s="586">
        <v>0</v>
      </c>
      <c r="AW397" s="586">
        <v>0</v>
      </c>
      <c r="AX397" s="586">
        <v>0</v>
      </c>
      <c r="AY397" s="586">
        <v>0</v>
      </c>
      <c r="AZ397" s="586">
        <v>0</v>
      </c>
      <c r="BA397" s="586">
        <v>0</v>
      </c>
      <c r="BB397" s="586">
        <v>0</v>
      </c>
      <c r="BC397" s="586">
        <v>0</v>
      </c>
      <c r="BD397" s="586">
        <v>0</v>
      </c>
      <c r="BE397" s="586">
        <v>0</v>
      </c>
      <c r="BF397" s="586">
        <v>0</v>
      </c>
      <c r="BG397" s="586">
        <v>0</v>
      </c>
      <c r="BH397" s="586">
        <v>0</v>
      </c>
      <c r="BI397" s="586">
        <v>0</v>
      </c>
      <c r="BJ397" s="586">
        <v>0</v>
      </c>
      <c r="BK397" s="586">
        <v>0</v>
      </c>
      <c r="BL397" s="586">
        <v>0</v>
      </c>
      <c r="BM397" s="586">
        <v>0</v>
      </c>
      <c r="BN397" s="586">
        <v>0</v>
      </c>
      <c r="BO397" s="586">
        <v>0</v>
      </c>
      <c r="BP397" s="586">
        <v>0</v>
      </c>
      <c r="BQ397" s="586">
        <v>0</v>
      </c>
      <c r="BR397" s="586">
        <v>0</v>
      </c>
      <c r="BS397" s="586">
        <v>0</v>
      </c>
      <c r="BT397" s="586">
        <v>0</v>
      </c>
      <c r="BU397" s="586">
        <v>0</v>
      </c>
      <c r="BV397" s="586">
        <v>0</v>
      </c>
      <c r="BW397" s="586">
        <v>0</v>
      </c>
      <c r="BX397" s="586">
        <v>0</v>
      </c>
      <c r="BY397" s="586">
        <v>0</v>
      </c>
      <c r="BZ397" s="586">
        <v>0</v>
      </c>
      <c r="CA397" s="586">
        <v>0</v>
      </c>
      <c r="CB397" s="586">
        <v>0</v>
      </c>
      <c r="CC397" s="586">
        <v>0</v>
      </c>
      <c r="CD397" s="586">
        <v>0</v>
      </c>
      <c r="CE397" s="586">
        <v>0</v>
      </c>
      <c r="CF397" s="586">
        <v>0</v>
      </c>
      <c r="CG397" s="586">
        <v>0</v>
      </c>
      <c r="CH397" s="586">
        <v>0</v>
      </c>
      <c r="CI397" s="586">
        <v>0</v>
      </c>
      <c r="CJ397" s="586">
        <v>0</v>
      </c>
      <c r="CK397" s="586">
        <v>0</v>
      </c>
      <c r="CL397" s="586">
        <v>0</v>
      </c>
      <c r="CM397" s="586">
        <v>0</v>
      </c>
      <c r="CN397" s="586">
        <v>0</v>
      </c>
      <c r="CO397" s="586">
        <v>0</v>
      </c>
      <c r="CP397" s="586">
        <v>0</v>
      </c>
      <c r="CQ397" s="586">
        <v>0</v>
      </c>
      <c r="CR397" s="586">
        <v>0</v>
      </c>
      <c r="CS397" s="586">
        <v>0</v>
      </c>
      <c r="CT397" s="586">
        <v>804</v>
      </c>
      <c r="CU397" s="586">
        <v>4018</v>
      </c>
      <c r="CV397" s="586">
        <v>0</v>
      </c>
      <c r="CW397" s="586">
        <v>0</v>
      </c>
      <c r="CX397" s="586">
        <v>0</v>
      </c>
      <c r="CY397" s="586">
        <v>0</v>
      </c>
      <c r="CZ397" s="586">
        <v>0</v>
      </c>
      <c r="DA397" s="586">
        <v>1849</v>
      </c>
      <c r="DB397" s="586">
        <v>0</v>
      </c>
      <c r="DC397" s="586">
        <v>0</v>
      </c>
      <c r="DD397" s="586">
        <v>0</v>
      </c>
      <c r="DE397" s="586">
        <v>0</v>
      </c>
      <c r="DF397" s="586">
        <v>0</v>
      </c>
      <c r="DG397" s="586">
        <v>0</v>
      </c>
      <c r="DH397" s="586">
        <v>0</v>
      </c>
      <c r="DI397" s="586">
        <v>2584</v>
      </c>
      <c r="DJ397" s="586">
        <v>0</v>
      </c>
      <c r="DK397" s="586">
        <v>0</v>
      </c>
      <c r="DL397" s="586">
        <v>0</v>
      </c>
      <c r="DM397" s="586">
        <v>27789</v>
      </c>
      <c r="DN397" s="586">
        <v>0</v>
      </c>
      <c r="DO397" s="586">
        <v>0</v>
      </c>
      <c r="DP397" s="586">
        <v>770</v>
      </c>
      <c r="DQ397" s="586">
        <v>0</v>
      </c>
      <c r="DR397" s="587">
        <v>333940</v>
      </c>
      <c r="DS397" s="587">
        <v>643</v>
      </c>
      <c r="DT397" s="587">
        <v>16334</v>
      </c>
      <c r="DU397" s="587">
        <v>3698</v>
      </c>
      <c r="DV397" s="587">
        <v>-14016</v>
      </c>
      <c r="DW397" s="587">
        <v>-13282</v>
      </c>
      <c r="DX397" s="587">
        <v>-2287</v>
      </c>
      <c r="DY397" s="587">
        <v>-25000</v>
      </c>
      <c r="DZ397" s="587"/>
      <c r="EA397" s="587"/>
      <c r="EB397" s="587"/>
      <c r="EC397" s="587"/>
      <c r="ED397" s="587"/>
      <c r="EE397" s="587"/>
      <c r="EF397" s="587"/>
      <c r="EG397" s="587"/>
      <c r="EH397" s="587"/>
      <c r="EI397" s="587"/>
    </row>
    <row r="398" spans="1:139">
      <c r="A398" s="583" t="s">
        <v>2966</v>
      </c>
      <c r="B398" s="586">
        <v>0</v>
      </c>
      <c r="C398" s="586">
        <v>0</v>
      </c>
      <c r="D398" s="586">
        <v>0</v>
      </c>
      <c r="E398" s="586">
        <v>0</v>
      </c>
      <c r="F398" s="586">
        <v>0</v>
      </c>
      <c r="G398" s="586">
        <v>0</v>
      </c>
      <c r="H398" s="586">
        <v>0</v>
      </c>
      <c r="I398" s="586">
        <v>0</v>
      </c>
      <c r="J398" s="586">
        <v>0</v>
      </c>
      <c r="K398" s="586">
        <v>0</v>
      </c>
      <c r="L398" s="586">
        <v>0</v>
      </c>
      <c r="M398" s="586">
        <v>0</v>
      </c>
      <c r="N398" s="586">
        <v>0</v>
      </c>
      <c r="O398" s="586">
        <v>16578</v>
      </c>
      <c r="P398" s="586">
        <v>0</v>
      </c>
      <c r="Q398" s="586">
        <v>0</v>
      </c>
      <c r="R398" s="586">
        <v>0</v>
      </c>
      <c r="S398" s="586">
        <v>0</v>
      </c>
      <c r="T398" s="586">
        <v>0</v>
      </c>
      <c r="U398" s="586">
        <v>24685</v>
      </c>
      <c r="V398" s="586">
        <v>0</v>
      </c>
      <c r="W398" s="586">
        <v>17849</v>
      </c>
      <c r="X398" s="586">
        <v>0</v>
      </c>
      <c r="Y398" s="586">
        <v>0</v>
      </c>
      <c r="Z398" s="586">
        <v>0</v>
      </c>
      <c r="AA398" s="586">
        <v>0</v>
      </c>
      <c r="AB398" s="586">
        <v>0</v>
      </c>
      <c r="AC398" s="586">
        <v>0</v>
      </c>
      <c r="AD398" s="586">
        <v>0</v>
      </c>
      <c r="AE398" s="586">
        <v>0</v>
      </c>
      <c r="AF398" s="586">
        <v>0</v>
      </c>
      <c r="AG398" s="586">
        <v>0</v>
      </c>
      <c r="AH398" s="586">
        <v>0</v>
      </c>
      <c r="AI398" s="586">
        <v>0</v>
      </c>
      <c r="AJ398" s="586">
        <v>0</v>
      </c>
      <c r="AK398" s="586">
        <v>0</v>
      </c>
      <c r="AL398" s="586">
        <v>0</v>
      </c>
      <c r="AM398" s="586">
        <v>0</v>
      </c>
      <c r="AN398" s="586">
        <v>0</v>
      </c>
      <c r="AO398" s="586">
        <v>0</v>
      </c>
      <c r="AP398" s="586">
        <v>0</v>
      </c>
      <c r="AQ398" s="586">
        <v>0</v>
      </c>
      <c r="AR398" s="586">
        <v>0</v>
      </c>
      <c r="AS398" s="586">
        <v>757</v>
      </c>
      <c r="AT398" s="586">
        <v>0</v>
      </c>
      <c r="AU398" s="586">
        <v>0</v>
      </c>
      <c r="AV398" s="586">
        <v>0</v>
      </c>
      <c r="AW398" s="586">
        <v>0</v>
      </c>
      <c r="AX398" s="586">
        <v>0</v>
      </c>
      <c r="AY398" s="586">
        <v>0</v>
      </c>
      <c r="AZ398" s="586">
        <v>0</v>
      </c>
      <c r="BA398" s="586">
        <v>0</v>
      </c>
      <c r="BB398" s="586">
        <v>0</v>
      </c>
      <c r="BC398" s="586">
        <v>0</v>
      </c>
      <c r="BD398" s="586">
        <v>0</v>
      </c>
      <c r="BE398" s="586">
        <v>0</v>
      </c>
      <c r="BF398" s="586">
        <v>0</v>
      </c>
      <c r="BG398" s="586">
        <v>0</v>
      </c>
      <c r="BH398" s="586">
        <v>0</v>
      </c>
      <c r="BI398" s="586">
        <v>0</v>
      </c>
      <c r="BJ398" s="586">
        <v>0</v>
      </c>
      <c r="BK398" s="586">
        <v>0</v>
      </c>
      <c r="BL398" s="586">
        <v>0</v>
      </c>
      <c r="BM398" s="586">
        <v>0</v>
      </c>
      <c r="BN398" s="586">
        <v>0</v>
      </c>
      <c r="BO398" s="586">
        <v>0</v>
      </c>
      <c r="BP398" s="586">
        <v>0</v>
      </c>
      <c r="BQ398" s="586">
        <v>0</v>
      </c>
      <c r="BR398" s="586">
        <v>0</v>
      </c>
      <c r="BS398" s="586">
        <v>0</v>
      </c>
      <c r="BT398" s="586">
        <v>0</v>
      </c>
      <c r="BU398" s="586">
        <v>0</v>
      </c>
      <c r="BV398" s="586">
        <v>0</v>
      </c>
      <c r="BW398" s="586">
        <v>0</v>
      </c>
      <c r="BX398" s="586">
        <v>0</v>
      </c>
      <c r="BY398" s="586">
        <v>0</v>
      </c>
      <c r="BZ398" s="586">
        <v>0</v>
      </c>
      <c r="CA398" s="586">
        <v>0</v>
      </c>
      <c r="CB398" s="586">
        <v>0</v>
      </c>
      <c r="CC398" s="586">
        <v>0</v>
      </c>
      <c r="CD398" s="586">
        <v>0</v>
      </c>
      <c r="CE398" s="586">
        <v>0</v>
      </c>
      <c r="CF398" s="586">
        <v>0</v>
      </c>
      <c r="CG398" s="586">
        <v>0</v>
      </c>
      <c r="CH398" s="586">
        <v>0</v>
      </c>
      <c r="CI398" s="586">
        <v>0</v>
      </c>
      <c r="CJ398" s="586">
        <v>0</v>
      </c>
      <c r="CK398" s="586">
        <v>0</v>
      </c>
      <c r="CL398" s="586">
        <v>0</v>
      </c>
      <c r="CM398" s="586">
        <v>0</v>
      </c>
      <c r="CN398" s="586">
        <v>0</v>
      </c>
      <c r="CO398" s="586">
        <v>0</v>
      </c>
      <c r="CP398" s="586">
        <v>0</v>
      </c>
      <c r="CQ398" s="586">
        <v>0</v>
      </c>
      <c r="CR398" s="586">
        <v>0</v>
      </c>
      <c r="CS398" s="586">
        <v>0</v>
      </c>
      <c r="CT398" s="586">
        <v>0</v>
      </c>
      <c r="CU398" s="586">
        <v>0</v>
      </c>
      <c r="CV398" s="586">
        <v>0</v>
      </c>
      <c r="CW398" s="586">
        <v>0</v>
      </c>
      <c r="CX398" s="586">
        <v>303662</v>
      </c>
      <c r="CY398" s="586">
        <v>0</v>
      </c>
      <c r="CZ398" s="586">
        <v>0</v>
      </c>
      <c r="DA398" s="586">
        <v>0</v>
      </c>
      <c r="DB398" s="586">
        <v>0</v>
      </c>
      <c r="DC398" s="586">
        <v>0</v>
      </c>
      <c r="DD398" s="586">
        <v>0</v>
      </c>
      <c r="DE398" s="586">
        <v>0</v>
      </c>
      <c r="DF398" s="586">
        <v>0</v>
      </c>
      <c r="DG398" s="586">
        <v>0</v>
      </c>
      <c r="DH398" s="586">
        <v>0</v>
      </c>
      <c r="DI398" s="586">
        <v>0</v>
      </c>
      <c r="DJ398" s="586">
        <v>0</v>
      </c>
      <c r="DK398" s="586">
        <v>0</v>
      </c>
      <c r="DL398" s="586">
        <v>0</v>
      </c>
      <c r="DM398" s="586">
        <v>0</v>
      </c>
      <c r="DN398" s="586">
        <v>0</v>
      </c>
      <c r="DO398" s="586">
        <v>0</v>
      </c>
      <c r="DP398" s="586">
        <v>0</v>
      </c>
      <c r="DQ398" s="586">
        <v>0</v>
      </c>
      <c r="DR398" s="587">
        <v>137067</v>
      </c>
      <c r="DS398" s="587">
        <v>0</v>
      </c>
      <c r="DT398" s="587">
        <v>5250</v>
      </c>
      <c r="DU398" s="587">
        <v>221214</v>
      </c>
      <c r="DV398" s="587">
        <v>142490</v>
      </c>
      <c r="DW398" s="587">
        <v>63419</v>
      </c>
      <c r="DX398" s="587">
        <v>0</v>
      </c>
      <c r="DY398" s="587">
        <v>0</v>
      </c>
      <c r="DZ398" s="587"/>
      <c r="EA398" s="587"/>
      <c r="EB398" s="587"/>
      <c r="EC398" s="587"/>
      <c r="ED398" s="587"/>
      <c r="EE398" s="587"/>
      <c r="EF398" s="587"/>
      <c r="EG398" s="587"/>
      <c r="EH398" s="587"/>
      <c r="EI398" s="587"/>
    </row>
    <row r="399" spans="1:139">
      <c r="A399" s="583" t="s">
        <v>3080</v>
      </c>
      <c r="B399" s="586">
        <v>0</v>
      </c>
      <c r="C399" s="586">
        <v>0</v>
      </c>
      <c r="D399" s="586">
        <v>0</v>
      </c>
      <c r="E399" s="586">
        <v>0</v>
      </c>
      <c r="F399" s="586">
        <v>0</v>
      </c>
      <c r="G399" s="586">
        <v>0</v>
      </c>
      <c r="H399" s="586">
        <v>0</v>
      </c>
      <c r="I399" s="586">
        <v>0</v>
      </c>
      <c r="J399" s="586">
        <v>0</v>
      </c>
      <c r="K399" s="586">
        <v>0</v>
      </c>
      <c r="L399" s="586">
        <v>0</v>
      </c>
      <c r="M399" s="586">
        <v>0</v>
      </c>
      <c r="N399" s="586">
        <v>0</v>
      </c>
      <c r="O399" s="586">
        <v>95994</v>
      </c>
      <c r="P399" s="586">
        <v>0</v>
      </c>
      <c r="Q399" s="586">
        <v>0</v>
      </c>
      <c r="R399" s="586">
        <v>0</v>
      </c>
      <c r="S399" s="586">
        <v>0</v>
      </c>
      <c r="T399" s="586">
        <v>84388</v>
      </c>
      <c r="U399" s="586">
        <v>67083</v>
      </c>
      <c r="V399" s="586">
        <v>0</v>
      </c>
      <c r="W399" s="586">
        <v>215060</v>
      </c>
      <c r="X399" s="586">
        <v>40325</v>
      </c>
      <c r="Y399" s="586">
        <v>0</v>
      </c>
      <c r="Z399" s="586">
        <v>0</v>
      </c>
      <c r="AA399" s="586">
        <v>0</v>
      </c>
      <c r="AB399" s="586">
        <v>0</v>
      </c>
      <c r="AC399" s="586">
        <v>0</v>
      </c>
      <c r="AD399" s="586">
        <v>0</v>
      </c>
      <c r="AE399" s="586">
        <v>0</v>
      </c>
      <c r="AF399" s="586">
        <v>0</v>
      </c>
      <c r="AG399" s="586">
        <v>0</v>
      </c>
      <c r="AH399" s="586">
        <v>0</v>
      </c>
      <c r="AI399" s="586">
        <v>0</v>
      </c>
      <c r="AJ399" s="586">
        <v>0</v>
      </c>
      <c r="AK399" s="586">
        <v>0</v>
      </c>
      <c r="AL399" s="586">
        <v>0</v>
      </c>
      <c r="AM399" s="586">
        <v>0</v>
      </c>
      <c r="AN399" s="586">
        <v>0</v>
      </c>
      <c r="AO399" s="586">
        <v>0</v>
      </c>
      <c r="AP399" s="586">
        <v>0</v>
      </c>
      <c r="AQ399" s="586">
        <v>0</v>
      </c>
      <c r="AR399" s="586">
        <v>0</v>
      </c>
      <c r="AS399" s="586">
        <v>0</v>
      </c>
      <c r="AT399" s="586">
        <v>0</v>
      </c>
      <c r="AU399" s="586">
        <v>0</v>
      </c>
      <c r="AV399" s="586">
        <v>0</v>
      </c>
      <c r="AW399" s="586">
        <v>0</v>
      </c>
      <c r="AX399" s="586">
        <v>0</v>
      </c>
      <c r="AY399" s="586">
        <v>0</v>
      </c>
      <c r="AZ399" s="586">
        <v>0</v>
      </c>
      <c r="BA399" s="586">
        <v>0</v>
      </c>
      <c r="BB399" s="586">
        <v>0</v>
      </c>
      <c r="BC399" s="586">
        <v>0</v>
      </c>
      <c r="BD399" s="586">
        <v>0</v>
      </c>
      <c r="BE399" s="586">
        <v>0</v>
      </c>
      <c r="BF399" s="586">
        <v>0</v>
      </c>
      <c r="BG399" s="586">
        <v>0</v>
      </c>
      <c r="BH399" s="586">
        <v>0</v>
      </c>
      <c r="BI399" s="586">
        <v>0</v>
      </c>
      <c r="BJ399" s="586">
        <v>0</v>
      </c>
      <c r="BK399" s="586">
        <v>0</v>
      </c>
      <c r="BL399" s="586">
        <v>0</v>
      </c>
      <c r="BM399" s="586">
        <v>0</v>
      </c>
      <c r="BN399" s="586">
        <v>0</v>
      </c>
      <c r="BO399" s="586">
        <v>0</v>
      </c>
      <c r="BP399" s="586">
        <v>0</v>
      </c>
      <c r="BQ399" s="586">
        <v>0</v>
      </c>
      <c r="BR399" s="586">
        <v>0</v>
      </c>
      <c r="BS399" s="586">
        <v>0</v>
      </c>
      <c r="BT399" s="586">
        <v>0</v>
      </c>
      <c r="BU399" s="586">
        <v>0</v>
      </c>
      <c r="BV399" s="586">
        <v>0</v>
      </c>
      <c r="BW399" s="586">
        <v>0</v>
      </c>
      <c r="BX399" s="586">
        <v>0</v>
      </c>
      <c r="BY399" s="586">
        <v>0</v>
      </c>
      <c r="BZ399" s="586">
        <v>0</v>
      </c>
      <c r="CA399" s="586">
        <v>0</v>
      </c>
      <c r="CB399" s="586">
        <v>0</v>
      </c>
      <c r="CC399" s="586">
        <v>0</v>
      </c>
      <c r="CD399" s="586">
        <v>0</v>
      </c>
      <c r="CE399" s="586">
        <v>0</v>
      </c>
      <c r="CF399" s="586">
        <v>0</v>
      </c>
      <c r="CG399" s="586">
        <v>0</v>
      </c>
      <c r="CH399" s="586">
        <v>0</v>
      </c>
      <c r="CI399" s="586">
        <v>0</v>
      </c>
      <c r="CJ399" s="586">
        <v>0</v>
      </c>
      <c r="CK399" s="586">
        <v>0</v>
      </c>
      <c r="CL399" s="586">
        <v>0</v>
      </c>
      <c r="CM399" s="586">
        <v>0</v>
      </c>
      <c r="CN399" s="586">
        <v>0</v>
      </c>
      <c r="CO399" s="586">
        <v>0</v>
      </c>
      <c r="CP399" s="586">
        <v>0</v>
      </c>
      <c r="CQ399" s="586">
        <v>0</v>
      </c>
      <c r="CR399" s="586">
        <v>0</v>
      </c>
      <c r="CS399" s="586">
        <v>0</v>
      </c>
      <c r="CT399" s="586">
        <v>0</v>
      </c>
      <c r="CU399" s="586">
        <v>0</v>
      </c>
      <c r="CV399" s="586">
        <v>0</v>
      </c>
      <c r="CW399" s="586">
        <v>0</v>
      </c>
      <c r="CX399" s="586">
        <v>0</v>
      </c>
      <c r="CY399" s="586">
        <v>0</v>
      </c>
      <c r="CZ399" s="586">
        <v>0</v>
      </c>
      <c r="DA399" s="586">
        <v>0</v>
      </c>
      <c r="DB399" s="586">
        <v>0</v>
      </c>
      <c r="DC399" s="586">
        <v>0</v>
      </c>
      <c r="DD399" s="586">
        <v>0</v>
      </c>
      <c r="DE399" s="586">
        <v>0</v>
      </c>
      <c r="DF399" s="586">
        <v>0</v>
      </c>
      <c r="DG399" s="586">
        <v>0</v>
      </c>
      <c r="DH399" s="586">
        <v>0</v>
      </c>
      <c r="DI399" s="586">
        <v>0</v>
      </c>
      <c r="DJ399" s="586">
        <v>0</v>
      </c>
      <c r="DK399" s="586">
        <v>0</v>
      </c>
      <c r="DL399" s="586">
        <v>0</v>
      </c>
      <c r="DM399" s="586">
        <v>0</v>
      </c>
      <c r="DN399" s="586">
        <v>0</v>
      </c>
      <c r="DO399" s="586">
        <v>50322</v>
      </c>
      <c r="DP399" s="586">
        <v>131255</v>
      </c>
      <c r="DQ399" s="586">
        <v>0</v>
      </c>
      <c r="DR399" s="587">
        <v>511432.50766</v>
      </c>
      <c r="DS399" s="587">
        <v>0</v>
      </c>
      <c r="DT399" s="587">
        <v>0</v>
      </c>
      <c r="DU399" s="587">
        <v>172994.49234</v>
      </c>
      <c r="DV399" s="587">
        <v>124994.49234</v>
      </c>
      <c r="DW399" s="587">
        <v>-12805</v>
      </c>
      <c r="DX399" s="587">
        <v>-1342</v>
      </c>
      <c r="DY399" s="587">
        <v>-518000</v>
      </c>
      <c r="DZ399" s="587"/>
      <c r="EA399" s="587"/>
      <c r="EB399" s="587"/>
      <c r="EC399" s="587"/>
      <c r="ED399" s="587"/>
      <c r="EE399" s="587"/>
      <c r="EF399" s="587"/>
      <c r="EG399" s="587"/>
      <c r="EH399" s="587"/>
      <c r="EI399" s="587"/>
    </row>
    <row r="400" spans="1:139">
      <c r="A400" s="583" t="s">
        <v>2082</v>
      </c>
      <c r="B400" s="586">
        <v>0</v>
      </c>
      <c r="C400" s="586">
        <v>121</v>
      </c>
      <c r="D400" s="586">
        <v>0</v>
      </c>
      <c r="E400" s="586">
        <v>0</v>
      </c>
      <c r="F400" s="586">
        <v>122</v>
      </c>
      <c r="G400" s="586">
        <v>0</v>
      </c>
      <c r="H400" s="586">
        <v>0</v>
      </c>
      <c r="I400" s="586">
        <v>0</v>
      </c>
      <c r="J400" s="586">
        <v>0</v>
      </c>
      <c r="K400" s="586">
        <v>0</v>
      </c>
      <c r="L400" s="586">
        <v>5343</v>
      </c>
      <c r="M400" s="586">
        <v>0</v>
      </c>
      <c r="N400" s="586">
        <v>297</v>
      </c>
      <c r="O400" s="586">
        <v>70960</v>
      </c>
      <c r="P400" s="586">
        <v>0</v>
      </c>
      <c r="Q400" s="586">
        <v>0</v>
      </c>
      <c r="R400" s="586">
        <v>0</v>
      </c>
      <c r="S400" s="586">
        <v>0</v>
      </c>
      <c r="T400" s="586">
        <v>20970</v>
      </c>
      <c r="U400" s="586">
        <v>9305</v>
      </c>
      <c r="V400" s="586">
        <v>0</v>
      </c>
      <c r="W400" s="586">
        <v>0</v>
      </c>
      <c r="X400" s="586">
        <v>26387</v>
      </c>
      <c r="Y400" s="586">
        <v>0</v>
      </c>
      <c r="Z400" s="586">
        <v>0</v>
      </c>
      <c r="AA400" s="586">
        <v>0</v>
      </c>
      <c r="AB400" s="586">
        <v>0</v>
      </c>
      <c r="AC400" s="586">
        <v>0</v>
      </c>
      <c r="AD400" s="586">
        <v>0</v>
      </c>
      <c r="AE400" s="586">
        <v>0</v>
      </c>
      <c r="AF400" s="586">
        <v>0</v>
      </c>
      <c r="AG400" s="586">
        <v>0</v>
      </c>
      <c r="AH400" s="586">
        <v>0</v>
      </c>
      <c r="AI400" s="586">
        <v>0</v>
      </c>
      <c r="AJ400" s="586">
        <v>0</v>
      </c>
      <c r="AK400" s="586">
        <v>0</v>
      </c>
      <c r="AL400" s="586">
        <v>0</v>
      </c>
      <c r="AM400" s="586">
        <v>0</v>
      </c>
      <c r="AN400" s="586">
        <v>0</v>
      </c>
      <c r="AO400" s="586">
        <v>0</v>
      </c>
      <c r="AP400" s="586">
        <v>6790</v>
      </c>
      <c r="AQ400" s="586">
        <v>0</v>
      </c>
      <c r="AR400" s="586">
        <v>0</v>
      </c>
      <c r="AS400" s="586">
        <v>0</v>
      </c>
      <c r="AT400" s="586">
        <v>0</v>
      </c>
      <c r="AU400" s="586">
        <v>0</v>
      </c>
      <c r="AV400" s="586">
        <v>149</v>
      </c>
      <c r="AW400" s="586">
        <v>0</v>
      </c>
      <c r="AX400" s="586">
        <v>0</v>
      </c>
      <c r="AY400" s="586">
        <v>2403</v>
      </c>
      <c r="AZ400" s="586">
        <v>0</v>
      </c>
      <c r="BA400" s="586">
        <v>0</v>
      </c>
      <c r="BB400" s="586">
        <v>0</v>
      </c>
      <c r="BC400" s="586">
        <v>0</v>
      </c>
      <c r="BD400" s="586">
        <v>0</v>
      </c>
      <c r="BE400" s="586">
        <v>0</v>
      </c>
      <c r="BF400" s="586">
        <v>0</v>
      </c>
      <c r="BG400" s="586">
        <v>0</v>
      </c>
      <c r="BH400" s="586">
        <v>0</v>
      </c>
      <c r="BI400" s="586">
        <v>0</v>
      </c>
      <c r="BJ400" s="586">
        <v>0</v>
      </c>
      <c r="BK400" s="586">
        <v>0</v>
      </c>
      <c r="BL400" s="586">
        <v>0</v>
      </c>
      <c r="BM400" s="586">
        <v>0</v>
      </c>
      <c r="BN400" s="586">
        <v>0</v>
      </c>
      <c r="BO400" s="586">
        <v>0</v>
      </c>
      <c r="BP400" s="586">
        <v>0</v>
      </c>
      <c r="BQ400" s="586">
        <v>135</v>
      </c>
      <c r="BR400" s="586">
        <v>0</v>
      </c>
      <c r="BS400" s="586">
        <v>0</v>
      </c>
      <c r="BT400" s="586">
        <v>0</v>
      </c>
      <c r="BU400" s="586">
        <v>0</v>
      </c>
      <c r="BV400" s="586">
        <v>0</v>
      </c>
      <c r="BW400" s="586">
        <v>0</v>
      </c>
      <c r="BX400" s="586">
        <v>0</v>
      </c>
      <c r="BY400" s="586">
        <v>0</v>
      </c>
      <c r="BZ400" s="586">
        <v>0</v>
      </c>
      <c r="CA400" s="586">
        <v>0</v>
      </c>
      <c r="CB400" s="586">
        <v>0</v>
      </c>
      <c r="CC400" s="586">
        <v>0</v>
      </c>
      <c r="CD400" s="586">
        <v>0</v>
      </c>
      <c r="CE400" s="586">
        <v>0</v>
      </c>
      <c r="CF400" s="586">
        <v>1350</v>
      </c>
      <c r="CG400" s="586">
        <v>0</v>
      </c>
      <c r="CH400" s="586">
        <v>0</v>
      </c>
      <c r="CI400" s="586">
        <v>0</v>
      </c>
      <c r="CJ400" s="586">
        <v>0</v>
      </c>
      <c r="CK400" s="586">
        <v>0</v>
      </c>
      <c r="CL400" s="586">
        <v>0</v>
      </c>
      <c r="CM400" s="586">
        <v>0</v>
      </c>
      <c r="CN400" s="586">
        <v>0</v>
      </c>
      <c r="CO400" s="586">
        <v>0</v>
      </c>
      <c r="CP400" s="586">
        <v>0</v>
      </c>
      <c r="CQ400" s="586">
        <v>0</v>
      </c>
      <c r="CR400" s="586">
        <v>0</v>
      </c>
      <c r="CS400" s="586">
        <v>0</v>
      </c>
      <c r="CT400" s="586">
        <v>0</v>
      </c>
      <c r="CU400" s="586">
        <v>0</v>
      </c>
      <c r="CV400" s="586">
        <v>0</v>
      </c>
      <c r="CW400" s="586">
        <v>0</v>
      </c>
      <c r="CX400" s="586">
        <v>22328</v>
      </c>
      <c r="CY400" s="586">
        <v>184</v>
      </c>
      <c r="CZ400" s="586">
        <v>0</v>
      </c>
      <c r="DA400" s="586">
        <v>2638</v>
      </c>
      <c r="DB400" s="586">
        <v>0</v>
      </c>
      <c r="DC400" s="586">
        <v>0</v>
      </c>
      <c r="DD400" s="586">
        <v>0</v>
      </c>
      <c r="DE400" s="586">
        <v>0</v>
      </c>
      <c r="DF400" s="586">
        <v>0</v>
      </c>
      <c r="DG400" s="586">
        <v>0</v>
      </c>
      <c r="DH400" s="586">
        <v>0</v>
      </c>
      <c r="DI400" s="586">
        <v>59</v>
      </c>
      <c r="DJ400" s="586">
        <v>591</v>
      </c>
      <c r="DK400" s="586">
        <v>0</v>
      </c>
      <c r="DL400" s="586">
        <v>0</v>
      </c>
      <c r="DM400" s="586">
        <v>0</v>
      </c>
      <c r="DN400" s="586">
        <v>0</v>
      </c>
      <c r="DO400" s="586">
        <v>0</v>
      </c>
      <c r="DP400" s="586">
        <v>0</v>
      </c>
      <c r="DQ400" s="586">
        <v>0</v>
      </c>
      <c r="DR400" s="587">
        <v>142133</v>
      </c>
      <c r="DS400" s="587">
        <v>9108</v>
      </c>
      <c r="DT400" s="587">
        <v>0</v>
      </c>
      <c r="DU400" s="587">
        <v>18707</v>
      </c>
      <c r="DV400" s="587">
        <v>18707</v>
      </c>
      <c r="DW400" s="587">
        <v>0</v>
      </c>
      <c r="DX400" s="587">
        <v>0</v>
      </c>
      <c r="DY400" s="587">
        <v>-142190</v>
      </c>
      <c r="DZ400" s="587"/>
      <c r="EA400" s="587"/>
      <c r="EB400" s="587"/>
      <c r="EC400" s="587"/>
      <c r="ED400" s="587"/>
      <c r="EE400" s="587"/>
      <c r="EF400" s="587"/>
      <c r="EG400" s="587"/>
      <c r="EH400" s="587"/>
      <c r="EI400" s="587"/>
    </row>
    <row r="401" spans="1:139">
      <c r="A401" s="583" t="s">
        <v>3092</v>
      </c>
      <c r="B401" s="586">
        <v>0</v>
      </c>
      <c r="C401" s="586">
        <v>0</v>
      </c>
      <c r="D401" s="586">
        <v>0</v>
      </c>
      <c r="E401" s="586">
        <v>0</v>
      </c>
      <c r="F401" s="586">
        <v>0</v>
      </c>
      <c r="G401" s="586">
        <v>0</v>
      </c>
      <c r="H401" s="586">
        <v>0</v>
      </c>
      <c r="I401" s="586">
        <v>0</v>
      </c>
      <c r="J401" s="586">
        <v>0</v>
      </c>
      <c r="K401" s="586">
        <v>0</v>
      </c>
      <c r="L401" s="586">
        <v>0</v>
      </c>
      <c r="M401" s="586">
        <v>0</v>
      </c>
      <c r="N401" s="586">
        <v>9970</v>
      </c>
      <c r="O401" s="586">
        <v>165219</v>
      </c>
      <c r="P401" s="586">
        <v>0</v>
      </c>
      <c r="Q401" s="586">
        <v>0</v>
      </c>
      <c r="R401" s="586">
        <v>0</v>
      </c>
      <c r="S401" s="586">
        <v>0</v>
      </c>
      <c r="T401" s="586">
        <v>800</v>
      </c>
      <c r="U401" s="586">
        <v>0</v>
      </c>
      <c r="V401" s="586">
        <v>0</v>
      </c>
      <c r="W401" s="586">
        <v>15434</v>
      </c>
      <c r="X401" s="586">
        <v>43266</v>
      </c>
      <c r="Y401" s="586">
        <v>0</v>
      </c>
      <c r="Z401" s="586">
        <v>0</v>
      </c>
      <c r="AA401" s="586">
        <v>0</v>
      </c>
      <c r="AB401" s="586">
        <v>0</v>
      </c>
      <c r="AC401" s="586">
        <v>0</v>
      </c>
      <c r="AD401" s="586">
        <v>0</v>
      </c>
      <c r="AE401" s="586">
        <v>0</v>
      </c>
      <c r="AF401" s="586">
        <v>0</v>
      </c>
      <c r="AG401" s="586">
        <v>1947</v>
      </c>
      <c r="AH401" s="586">
        <v>0</v>
      </c>
      <c r="AI401" s="586">
        <v>0</v>
      </c>
      <c r="AJ401" s="586">
        <v>0</v>
      </c>
      <c r="AK401" s="586">
        <v>0</v>
      </c>
      <c r="AL401" s="586">
        <v>0</v>
      </c>
      <c r="AM401" s="586">
        <v>0</v>
      </c>
      <c r="AN401" s="586">
        <v>0</v>
      </c>
      <c r="AO401" s="586">
        <v>0</v>
      </c>
      <c r="AP401" s="586">
        <v>0</v>
      </c>
      <c r="AQ401" s="586">
        <v>0</v>
      </c>
      <c r="AR401" s="586">
        <v>0</v>
      </c>
      <c r="AS401" s="586">
        <v>0</v>
      </c>
      <c r="AT401" s="586">
        <v>0</v>
      </c>
      <c r="AU401" s="586">
        <v>0</v>
      </c>
      <c r="AV401" s="586">
        <v>0</v>
      </c>
      <c r="AW401" s="586">
        <v>0</v>
      </c>
      <c r="AX401" s="586">
        <v>0</v>
      </c>
      <c r="AY401" s="586">
        <v>50</v>
      </c>
      <c r="AZ401" s="586">
        <v>0</v>
      </c>
      <c r="BA401" s="586">
        <v>0</v>
      </c>
      <c r="BB401" s="586">
        <v>0</v>
      </c>
      <c r="BC401" s="586">
        <v>0</v>
      </c>
      <c r="BD401" s="586">
        <v>0</v>
      </c>
      <c r="BE401" s="586">
        <v>0</v>
      </c>
      <c r="BF401" s="586">
        <v>0</v>
      </c>
      <c r="BG401" s="586">
        <v>0</v>
      </c>
      <c r="BH401" s="586">
        <v>0</v>
      </c>
      <c r="BI401" s="586">
        <v>0</v>
      </c>
      <c r="BJ401" s="586">
        <v>0</v>
      </c>
      <c r="BK401" s="586">
        <v>0</v>
      </c>
      <c r="BL401" s="586">
        <v>0</v>
      </c>
      <c r="BM401" s="586">
        <v>0</v>
      </c>
      <c r="BN401" s="586">
        <v>0</v>
      </c>
      <c r="BO401" s="586">
        <v>0</v>
      </c>
      <c r="BP401" s="586">
        <v>0</v>
      </c>
      <c r="BQ401" s="586">
        <v>0</v>
      </c>
      <c r="BR401" s="586">
        <v>0</v>
      </c>
      <c r="BS401" s="586">
        <v>882</v>
      </c>
      <c r="BT401" s="586">
        <v>0</v>
      </c>
      <c r="BU401" s="586">
        <v>0</v>
      </c>
      <c r="BV401" s="586">
        <v>31</v>
      </c>
      <c r="BW401" s="586">
        <v>990</v>
      </c>
      <c r="BX401" s="586">
        <v>0</v>
      </c>
      <c r="BY401" s="586">
        <v>0</v>
      </c>
      <c r="BZ401" s="586">
        <v>0</v>
      </c>
      <c r="CA401" s="586">
        <v>0</v>
      </c>
      <c r="CB401" s="586">
        <v>0</v>
      </c>
      <c r="CC401" s="586">
        <v>0</v>
      </c>
      <c r="CD401" s="586">
        <v>0</v>
      </c>
      <c r="CE401" s="586">
        <v>0</v>
      </c>
      <c r="CF401" s="586">
        <v>0</v>
      </c>
      <c r="CG401" s="586">
        <v>0</v>
      </c>
      <c r="CH401" s="586">
        <v>0</v>
      </c>
      <c r="CI401" s="586">
        <v>0</v>
      </c>
      <c r="CJ401" s="586">
        <v>0</v>
      </c>
      <c r="CK401" s="586">
        <v>0</v>
      </c>
      <c r="CL401" s="586">
        <v>0</v>
      </c>
      <c r="CM401" s="586">
        <v>0</v>
      </c>
      <c r="CN401" s="586">
        <v>0</v>
      </c>
      <c r="CO401" s="586">
        <v>0</v>
      </c>
      <c r="CP401" s="586">
        <v>0</v>
      </c>
      <c r="CQ401" s="586">
        <v>0</v>
      </c>
      <c r="CR401" s="586">
        <v>0</v>
      </c>
      <c r="CS401" s="586">
        <v>0</v>
      </c>
      <c r="CT401" s="586">
        <v>4303</v>
      </c>
      <c r="CU401" s="586">
        <v>311</v>
      </c>
      <c r="CV401" s="586">
        <v>0</v>
      </c>
      <c r="CW401" s="586">
        <v>0</v>
      </c>
      <c r="CX401" s="586">
        <v>0</v>
      </c>
      <c r="CY401" s="586">
        <v>0</v>
      </c>
      <c r="CZ401" s="586">
        <v>1130</v>
      </c>
      <c r="DA401" s="586">
        <v>0</v>
      </c>
      <c r="DB401" s="586">
        <v>0</v>
      </c>
      <c r="DC401" s="586">
        <v>0</v>
      </c>
      <c r="DD401" s="586">
        <v>0</v>
      </c>
      <c r="DE401" s="586">
        <v>0</v>
      </c>
      <c r="DF401" s="586">
        <v>0</v>
      </c>
      <c r="DG401" s="586">
        <v>0</v>
      </c>
      <c r="DH401" s="586">
        <v>0</v>
      </c>
      <c r="DI401" s="586">
        <v>3857</v>
      </c>
      <c r="DJ401" s="586">
        <v>190</v>
      </c>
      <c r="DK401" s="586">
        <v>0</v>
      </c>
      <c r="DL401" s="586">
        <v>0</v>
      </c>
      <c r="DM401" s="586">
        <v>13051</v>
      </c>
      <c r="DN401" s="586">
        <v>0</v>
      </c>
      <c r="DO401" s="586">
        <v>0</v>
      </c>
      <c r="DP401" s="586">
        <v>0</v>
      </c>
      <c r="DQ401" s="586">
        <v>0</v>
      </c>
      <c r="DR401" s="587">
        <v>261431</v>
      </c>
      <c r="DS401" s="587">
        <v>0</v>
      </c>
      <c r="DT401" s="587">
        <v>0</v>
      </c>
      <c r="DU401" s="587">
        <v>0</v>
      </c>
      <c r="DV401" s="587">
        <v>0</v>
      </c>
      <c r="DW401" s="587">
        <v>0</v>
      </c>
      <c r="DX401" s="587">
        <v>0</v>
      </c>
      <c r="DY401" s="587">
        <v>-125030</v>
      </c>
      <c r="DZ401" s="587"/>
      <c r="EA401" s="587"/>
      <c r="EB401" s="587"/>
      <c r="EC401" s="587"/>
      <c r="ED401" s="587"/>
      <c r="EE401" s="587"/>
      <c r="EF401" s="587"/>
      <c r="EG401" s="587"/>
      <c r="EH401" s="587"/>
      <c r="EI401" s="587"/>
    </row>
    <row r="402" spans="1:139">
      <c r="A402" s="583" t="s">
        <v>3170</v>
      </c>
      <c r="B402" s="586">
        <v>0</v>
      </c>
      <c r="C402" s="586">
        <v>0</v>
      </c>
      <c r="D402" s="586">
        <v>0</v>
      </c>
      <c r="E402" s="586">
        <v>0</v>
      </c>
      <c r="F402" s="586">
        <v>0</v>
      </c>
      <c r="G402" s="586">
        <v>0</v>
      </c>
      <c r="H402" s="586">
        <v>0</v>
      </c>
      <c r="I402" s="586">
        <v>0</v>
      </c>
      <c r="J402" s="586">
        <v>0</v>
      </c>
      <c r="K402" s="586">
        <v>0</v>
      </c>
      <c r="L402" s="586">
        <v>0</v>
      </c>
      <c r="M402" s="586">
        <v>0</v>
      </c>
      <c r="N402" s="586">
        <v>0</v>
      </c>
      <c r="O402" s="586">
        <v>0</v>
      </c>
      <c r="P402" s="586">
        <v>0</v>
      </c>
      <c r="Q402" s="586">
        <v>0</v>
      </c>
      <c r="R402" s="586">
        <v>0</v>
      </c>
      <c r="S402" s="586">
        <v>0</v>
      </c>
      <c r="T402" s="586">
        <v>0</v>
      </c>
      <c r="U402" s="586">
        <v>0</v>
      </c>
      <c r="V402" s="586">
        <v>0</v>
      </c>
      <c r="W402" s="586">
        <v>0</v>
      </c>
      <c r="X402" s="586">
        <v>0</v>
      </c>
      <c r="Y402" s="586">
        <v>0</v>
      </c>
      <c r="Z402" s="586">
        <v>0</v>
      </c>
      <c r="AA402" s="586">
        <v>0</v>
      </c>
      <c r="AB402" s="586">
        <v>0</v>
      </c>
      <c r="AC402" s="586">
        <v>0</v>
      </c>
      <c r="AD402" s="586">
        <v>0</v>
      </c>
      <c r="AE402" s="586">
        <v>0</v>
      </c>
      <c r="AF402" s="586">
        <v>0</v>
      </c>
      <c r="AG402" s="586">
        <v>0</v>
      </c>
      <c r="AH402" s="586">
        <v>0</v>
      </c>
      <c r="AI402" s="586">
        <v>0</v>
      </c>
      <c r="AJ402" s="586">
        <v>0</v>
      </c>
      <c r="AK402" s="586">
        <v>0</v>
      </c>
      <c r="AL402" s="586">
        <v>0</v>
      </c>
      <c r="AM402" s="586">
        <v>0</v>
      </c>
      <c r="AN402" s="586">
        <v>0</v>
      </c>
      <c r="AO402" s="586">
        <v>0</v>
      </c>
      <c r="AP402" s="586">
        <v>0</v>
      </c>
      <c r="AQ402" s="586">
        <v>0</v>
      </c>
      <c r="AR402" s="586">
        <v>0</v>
      </c>
      <c r="AS402" s="586">
        <v>0</v>
      </c>
      <c r="AT402" s="586">
        <v>0</v>
      </c>
      <c r="AU402" s="586">
        <v>0</v>
      </c>
      <c r="AV402" s="586">
        <v>0</v>
      </c>
      <c r="AW402" s="586">
        <v>0</v>
      </c>
      <c r="AX402" s="586">
        <v>0</v>
      </c>
      <c r="AY402" s="586">
        <v>0</v>
      </c>
      <c r="AZ402" s="586">
        <v>0</v>
      </c>
      <c r="BA402" s="586">
        <v>0</v>
      </c>
      <c r="BB402" s="586">
        <v>0</v>
      </c>
      <c r="BC402" s="586">
        <v>0</v>
      </c>
      <c r="BD402" s="586">
        <v>0</v>
      </c>
      <c r="BE402" s="586">
        <v>0</v>
      </c>
      <c r="BF402" s="586">
        <v>0</v>
      </c>
      <c r="BG402" s="586">
        <v>0</v>
      </c>
      <c r="BH402" s="586">
        <v>0</v>
      </c>
      <c r="BI402" s="586">
        <v>0</v>
      </c>
      <c r="BJ402" s="586">
        <v>0</v>
      </c>
      <c r="BK402" s="586">
        <v>0</v>
      </c>
      <c r="BL402" s="586">
        <v>0</v>
      </c>
      <c r="BM402" s="586">
        <v>0</v>
      </c>
      <c r="BN402" s="586">
        <v>0</v>
      </c>
      <c r="BO402" s="586">
        <v>0</v>
      </c>
      <c r="BP402" s="586">
        <v>0</v>
      </c>
      <c r="BQ402" s="586">
        <v>0</v>
      </c>
      <c r="BR402" s="586">
        <v>0</v>
      </c>
      <c r="BS402" s="586">
        <v>0</v>
      </c>
      <c r="BT402" s="586">
        <v>0</v>
      </c>
      <c r="BU402" s="586">
        <v>0</v>
      </c>
      <c r="BV402" s="586">
        <v>0</v>
      </c>
      <c r="BW402" s="586">
        <v>0</v>
      </c>
      <c r="BX402" s="586">
        <v>0</v>
      </c>
      <c r="BY402" s="586">
        <v>0</v>
      </c>
      <c r="BZ402" s="586">
        <v>0</v>
      </c>
      <c r="CA402" s="586">
        <v>0</v>
      </c>
      <c r="CB402" s="586">
        <v>0</v>
      </c>
      <c r="CC402" s="586">
        <v>0</v>
      </c>
      <c r="CD402" s="586">
        <v>0</v>
      </c>
      <c r="CE402" s="586">
        <v>0</v>
      </c>
      <c r="CF402" s="586">
        <v>0</v>
      </c>
      <c r="CG402" s="586">
        <v>0</v>
      </c>
      <c r="CH402" s="586">
        <v>0</v>
      </c>
      <c r="CI402" s="586">
        <v>0</v>
      </c>
      <c r="CJ402" s="586">
        <v>0</v>
      </c>
      <c r="CK402" s="586">
        <v>0</v>
      </c>
      <c r="CL402" s="586">
        <v>0</v>
      </c>
      <c r="CM402" s="586">
        <v>0</v>
      </c>
      <c r="CN402" s="586">
        <v>0</v>
      </c>
      <c r="CO402" s="586">
        <v>0</v>
      </c>
      <c r="CP402" s="586">
        <v>0</v>
      </c>
      <c r="CQ402" s="586">
        <v>0</v>
      </c>
      <c r="CR402" s="586">
        <v>0</v>
      </c>
      <c r="CS402" s="586">
        <v>0</v>
      </c>
      <c r="CT402" s="586">
        <v>0</v>
      </c>
      <c r="CU402" s="586">
        <v>0</v>
      </c>
      <c r="CV402" s="586">
        <v>0</v>
      </c>
      <c r="CW402" s="586">
        <v>0</v>
      </c>
      <c r="CX402" s="586">
        <v>0</v>
      </c>
      <c r="CY402" s="586">
        <v>0</v>
      </c>
      <c r="CZ402" s="586">
        <v>0</v>
      </c>
      <c r="DA402" s="586">
        <v>0</v>
      </c>
      <c r="DB402" s="586">
        <v>0</v>
      </c>
      <c r="DC402" s="586">
        <v>13681</v>
      </c>
      <c r="DD402" s="586">
        <v>0</v>
      </c>
      <c r="DE402" s="586">
        <v>0</v>
      </c>
      <c r="DF402" s="586">
        <v>7067</v>
      </c>
      <c r="DG402" s="586">
        <v>0</v>
      </c>
      <c r="DH402" s="586">
        <v>0</v>
      </c>
      <c r="DI402" s="586">
        <v>0</v>
      </c>
      <c r="DJ402" s="586">
        <v>0</v>
      </c>
      <c r="DK402" s="586">
        <v>0</v>
      </c>
      <c r="DL402" s="586">
        <v>0</v>
      </c>
      <c r="DM402" s="586">
        <v>0</v>
      </c>
      <c r="DN402" s="586">
        <v>0</v>
      </c>
      <c r="DO402" s="586">
        <v>0</v>
      </c>
      <c r="DP402" s="586">
        <v>0</v>
      </c>
      <c r="DQ402" s="586">
        <v>0</v>
      </c>
      <c r="DR402" s="587">
        <v>0</v>
      </c>
      <c r="DS402" s="587">
        <v>355</v>
      </c>
      <c r="DT402" s="587">
        <v>10579</v>
      </c>
      <c r="DU402" s="587">
        <v>9814</v>
      </c>
      <c r="DV402" s="587">
        <v>7802</v>
      </c>
      <c r="DW402" s="587">
        <v>9471</v>
      </c>
      <c r="DX402" s="587">
        <v>-400</v>
      </c>
      <c r="DY402" s="587">
        <v>-18800</v>
      </c>
      <c r="DZ402" s="587"/>
      <c r="EA402" s="587"/>
      <c r="EB402" s="587"/>
      <c r="EC402" s="587"/>
      <c r="ED402" s="587"/>
      <c r="EE402" s="587"/>
      <c r="EF402" s="587"/>
      <c r="EG402" s="587"/>
      <c r="EH402" s="587"/>
      <c r="EI402" s="587"/>
    </row>
    <row r="403" spans="1:139">
      <c r="A403" s="583" t="s">
        <v>2265</v>
      </c>
      <c r="B403" s="586">
        <v>0</v>
      </c>
      <c r="C403" s="586">
        <v>0</v>
      </c>
      <c r="D403" s="586">
        <v>0</v>
      </c>
      <c r="E403" s="586">
        <v>0</v>
      </c>
      <c r="F403" s="586">
        <v>0</v>
      </c>
      <c r="G403" s="586">
        <v>0</v>
      </c>
      <c r="H403" s="586">
        <v>0</v>
      </c>
      <c r="I403" s="586">
        <v>0</v>
      </c>
      <c r="J403" s="586">
        <v>0</v>
      </c>
      <c r="K403" s="586">
        <v>0</v>
      </c>
      <c r="L403" s="586">
        <v>0</v>
      </c>
      <c r="M403" s="586">
        <v>0</v>
      </c>
      <c r="N403" s="586">
        <v>0</v>
      </c>
      <c r="O403" s="586">
        <v>0</v>
      </c>
      <c r="P403" s="586">
        <v>0</v>
      </c>
      <c r="Q403" s="586">
        <v>0</v>
      </c>
      <c r="R403" s="586">
        <v>0</v>
      </c>
      <c r="S403" s="586">
        <v>0</v>
      </c>
      <c r="T403" s="586">
        <v>0</v>
      </c>
      <c r="U403" s="586">
        <v>0</v>
      </c>
      <c r="V403" s="586">
        <v>0</v>
      </c>
      <c r="W403" s="586">
        <v>0</v>
      </c>
      <c r="X403" s="586">
        <v>0</v>
      </c>
      <c r="Y403" s="586">
        <v>0</v>
      </c>
      <c r="Z403" s="586">
        <v>0</v>
      </c>
      <c r="AA403" s="586">
        <v>0</v>
      </c>
      <c r="AB403" s="586">
        <v>0</v>
      </c>
      <c r="AC403" s="586">
        <v>0</v>
      </c>
      <c r="AD403" s="586">
        <v>0</v>
      </c>
      <c r="AE403" s="586">
        <v>0</v>
      </c>
      <c r="AF403" s="586">
        <v>0</v>
      </c>
      <c r="AG403" s="586">
        <v>0</v>
      </c>
      <c r="AH403" s="586">
        <v>0</v>
      </c>
      <c r="AI403" s="586">
        <v>0</v>
      </c>
      <c r="AJ403" s="586">
        <v>0</v>
      </c>
      <c r="AK403" s="586">
        <v>0</v>
      </c>
      <c r="AL403" s="586">
        <v>0</v>
      </c>
      <c r="AM403" s="586">
        <v>0</v>
      </c>
      <c r="AN403" s="586">
        <v>0</v>
      </c>
      <c r="AO403" s="586">
        <v>0</v>
      </c>
      <c r="AP403" s="586">
        <v>0</v>
      </c>
      <c r="AQ403" s="586">
        <v>0</v>
      </c>
      <c r="AR403" s="586">
        <v>0</v>
      </c>
      <c r="AS403" s="586">
        <v>0</v>
      </c>
      <c r="AT403" s="586">
        <v>0</v>
      </c>
      <c r="AU403" s="586">
        <v>0</v>
      </c>
      <c r="AV403" s="586">
        <v>0</v>
      </c>
      <c r="AW403" s="586">
        <v>0</v>
      </c>
      <c r="AX403" s="586">
        <v>0</v>
      </c>
      <c r="AY403" s="586">
        <v>0</v>
      </c>
      <c r="AZ403" s="586">
        <v>0</v>
      </c>
      <c r="BA403" s="586">
        <v>0</v>
      </c>
      <c r="BB403" s="586">
        <v>0</v>
      </c>
      <c r="BC403" s="586">
        <v>0</v>
      </c>
      <c r="BD403" s="586">
        <v>0</v>
      </c>
      <c r="BE403" s="586">
        <v>0</v>
      </c>
      <c r="BF403" s="586">
        <v>0</v>
      </c>
      <c r="BG403" s="586">
        <v>0</v>
      </c>
      <c r="BH403" s="586">
        <v>0</v>
      </c>
      <c r="BI403" s="586">
        <v>0</v>
      </c>
      <c r="BJ403" s="586">
        <v>0</v>
      </c>
      <c r="BK403" s="586">
        <v>0</v>
      </c>
      <c r="BL403" s="586">
        <v>0</v>
      </c>
      <c r="BM403" s="586">
        <v>0</v>
      </c>
      <c r="BN403" s="586">
        <v>0</v>
      </c>
      <c r="BO403" s="586">
        <v>0</v>
      </c>
      <c r="BP403" s="586">
        <v>0</v>
      </c>
      <c r="BQ403" s="586">
        <v>0</v>
      </c>
      <c r="BR403" s="586">
        <v>0</v>
      </c>
      <c r="BS403" s="586">
        <v>0</v>
      </c>
      <c r="BT403" s="586">
        <v>0</v>
      </c>
      <c r="BU403" s="586">
        <v>0</v>
      </c>
      <c r="BV403" s="586">
        <v>0</v>
      </c>
      <c r="BW403" s="586">
        <v>0</v>
      </c>
      <c r="BX403" s="586">
        <v>0</v>
      </c>
      <c r="BY403" s="586">
        <v>0</v>
      </c>
      <c r="BZ403" s="586">
        <v>0</v>
      </c>
      <c r="CA403" s="586">
        <v>0</v>
      </c>
      <c r="CB403" s="586">
        <v>0</v>
      </c>
      <c r="CC403" s="586">
        <v>0</v>
      </c>
      <c r="CD403" s="586">
        <v>0</v>
      </c>
      <c r="CE403" s="586">
        <v>0</v>
      </c>
      <c r="CF403" s="586">
        <v>0</v>
      </c>
      <c r="CG403" s="586">
        <v>0</v>
      </c>
      <c r="CH403" s="586">
        <v>0</v>
      </c>
      <c r="CI403" s="586">
        <v>0</v>
      </c>
      <c r="CJ403" s="586">
        <v>0</v>
      </c>
      <c r="CK403" s="586">
        <v>0</v>
      </c>
      <c r="CL403" s="586">
        <v>0</v>
      </c>
      <c r="CM403" s="586">
        <v>0</v>
      </c>
      <c r="CN403" s="586">
        <v>0</v>
      </c>
      <c r="CO403" s="586">
        <v>0</v>
      </c>
      <c r="CP403" s="586">
        <v>0</v>
      </c>
      <c r="CQ403" s="586">
        <v>0</v>
      </c>
      <c r="CR403" s="586">
        <v>0</v>
      </c>
      <c r="CS403" s="586">
        <v>0</v>
      </c>
      <c r="CT403" s="586">
        <v>0</v>
      </c>
      <c r="CU403" s="586">
        <v>0</v>
      </c>
      <c r="CV403" s="586">
        <v>0</v>
      </c>
      <c r="CW403" s="586">
        <v>0</v>
      </c>
      <c r="CX403" s="586">
        <v>0</v>
      </c>
      <c r="CY403" s="586">
        <v>0</v>
      </c>
      <c r="CZ403" s="586">
        <v>2000</v>
      </c>
      <c r="DA403" s="586">
        <v>0</v>
      </c>
      <c r="DB403" s="586">
        <v>0</v>
      </c>
      <c r="DC403" s="586">
        <v>0</v>
      </c>
      <c r="DD403" s="586">
        <v>0</v>
      </c>
      <c r="DE403" s="586">
        <v>0</v>
      </c>
      <c r="DF403" s="586">
        <v>0</v>
      </c>
      <c r="DG403" s="586">
        <v>0</v>
      </c>
      <c r="DH403" s="586">
        <v>0</v>
      </c>
      <c r="DI403" s="586">
        <v>0</v>
      </c>
      <c r="DJ403" s="586">
        <v>0</v>
      </c>
      <c r="DK403" s="586">
        <v>0</v>
      </c>
      <c r="DL403" s="586">
        <v>0</v>
      </c>
      <c r="DM403" s="586">
        <v>0</v>
      </c>
      <c r="DN403" s="586">
        <v>0</v>
      </c>
      <c r="DO403" s="586">
        <v>0</v>
      </c>
      <c r="DP403" s="586">
        <v>0</v>
      </c>
      <c r="DQ403" s="586">
        <v>0</v>
      </c>
      <c r="DR403" s="587">
        <v>226754</v>
      </c>
      <c r="DS403" s="587">
        <v>0</v>
      </c>
      <c r="DT403" s="587">
        <v>0</v>
      </c>
      <c r="DU403" s="587">
        <v>0</v>
      </c>
      <c r="DV403" s="587">
        <v>0</v>
      </c>
      <c r="DW403" s="587">
        <v>0</v>
      </c>
      <c r="DX403" s="587">
        <v>0</v>
      </c>
      <c r="DY403" s="587">
        <v>0</v>
      </c>
      <c r="DZ403" s="587"/>
      <c r="EA403" s="587"/>
      <c r="EB403" s="587"/>
      <c r="EC403" s="587"/>
      <c r="ED403" s="587"/>
      <c r="EE403" s="587"/>
      <c r="EF403" s="587"/>
      <c r="EG403" s="587"/>
      <c r="EH403" s="587"/>
      <c r="EI403" s="587"/>
    </row>
    <row r="404" spans="1:139">
      <c r="A404" s="583" t="s">
        <v>2642</v>
      </c>
      <c r="B404" s="586">
        <v>0</v>
      </c>
      <c r="C404" s="586">
        <v>0</v>
      </c>
      <c r="D404" s="586">
        <v>0</v>
      </c>
      <c r="E404" s="586">
        <v>0</v>
      </c>
      <c r="F404" s="586">
        <v>0</v>
      </c>
      <c r="G404" s="586">
        <v>0</v>
      </c>
      <c r="H404" s="586">
        <v>0</v>
      </c>
      <c r="I404" s="586">
        <v>0</v>
      </c>
      <c r="J404" s="586">
        <v>0</v>
      </c>
      <c r="K404" s="586">
        <v>0</v>
      </c>
      <c r="L404" s="586">
        <v>0</v>
      </c>
      <c r="M404" s="586">
        <v>0</v>
      </c>
      <c r="N404" s="586">
        <v>0</v>
      </c>
      <c r="O404" s="586">
        <v>183515</v>
      </c>
      <c r="P404" s="586">
        <v>0</v>
      </c>
      <c r="Q404" s="586">
        <v>0</v>
      </c>
      <c r="R404" s="586">
        <v>0</v>
      </c>
      <c r="S404" s="586">
        <v>0</v>
      </c>
      <c r="T404" s="586">
        <v>0</v>
      </c>
      <c r="U404" s="586">
        <v>72467</v>
      </c>
      <c r="V404" s="586">
        <v>0</v>
      </c>
      <c r="W404" s="586">
        <v>108837</v>
      </c>
      <c r="X404" s="586">
        <v>11750</v>
      </c>
      <c r="Y404" s="586">
        <v>0</v>
      </c>
      <c r="Z404" s="586">
        <v>0</v>
      </c>
      <c r="AA404" s="586">
        <v>0</v>
      </c>
      <c r="AB404" s="586">
        <v>0</v>
      </c>
      <c r="AC404" s="586">
        <v>0</v>
      </c>
      <c r="AD404" s="586">
        <v>0</v>
      </c>
      <c r="AE404" s="586">
        <v>0</v>
      </c>
      <c r="AF404" s="586">
        <v>0</v>
      </c>
      <c r="AG404" s="586">
        <v>0</v>
      </c>
      <c r="AH404" s="586">
        <v>0</v>
      </c>
      <c r="AI404" s="586">
        <v>0</v>
      </c>
      <c r="AJ404" s="586">
        <v>0</v>
      </c>
      <c r="AK404" s="586">
        <v>0</v>
      </c>
      <c r="AL404" s="586">
        <v>0</v>
      </c>
      <c r="AM404" s="586">
        <v>0</v>
      </c>
      <c r="AN404" s="586">
        <v>0</v>
      </c>
      <c r="AO404" s="586">
        <v>0</v>
      </c>
      <c r="AP404" s="586">
        <v>18680</v>
      </c>
      <c r="AQ404" s="586">
        <v>0</v>
      </c>
      <c r="AR404" s="586">
        <v>0</v>
      </c>
      <c r="AS404" s="586">
        <v>0</v>
      </c>
      <c r="AT404" s="586">
        <v>0</v>
      </c>
      <c r="AU404" s="586">
        <v>0</v>
      </c>
      <c r="AV404" s="586">
        <v>0</v>
      </c>
      <c r="AW404" s="586">
        <v>0</v>
      </c>
      <c r="AX404" s="586">
        <v>0</v>
      </c>
      <c r="AY404" s="586">
        <v>0</v>
      </c>
      <c r="AZ404" s="586">
        <v>0</v>
      </c>
      <c r="BA404" s="586">
        <v>0</v>
      </c>
      <c r="BB404" s="586">
        <v>0</v>
      </c>
      <c r="BC404" s="586">
        <v>0</v>
      </c>
      <c r="BD404" s="586">
        <v>0</v>
      </c>
      <c r="BE404" s="586">
        <v>0</v>
      </c>
      <c r="BF404" s="586">
        <v>0</v>
      </c>
      <c r="BG404" s="586">
        <v>0</v>
      </c>
      <c r="BH404" s="586">
        <v>0</v>
      </c>
      <c r="BI404" s="586">
        <v>0</v>
      </c>
      <c r="BJ404" s="586">
        <v>0</v>
      </c>
      <c r="BK404" s="586">
        <v>0</v>
      </c>
      <c r="BL404" s="586">
        <v>0</v>
      </c>
      <c r="BM404" s="586">
        <v>0</v>
      </c>
      <c r="BN404" s="586">
        <v>0</v>
      </c>
      <c r="BO404" s="586">
        <v>0</v>
      </c>
      <c r="BP404" s="586">
        <v>0</v>
      </c>
      <c r="BQ404" s="586">
        <v>0</v>
      </c>
      <c r="BR404" s="586">
        <v>0</v>
      </c>
      <c r="BS404" s="586">
        <v>0</v>
      </c>
      <c r="BT404" s="586">
        <v>0</v>
      </c>
      <c r="BU404" s="586">
        <v>0</v>
      </c>
      <c r="BV404" s="586">
        <v>0</v>
      </c>
      <c r="BW404" s="586">
        <v>0</v>
      </c>
      <c r="BX404" s="586">
        <v>0</v>
      </c>
      <c r="BY404" s="586">
        <v>0</v>
      </c>
      <c r="BZ404" s="586">
        <v>0</v>
      </c>
      <c r="CA404" s="586">
        <v>0</v>
      </c>
      <c r="CB404" s="586">
        <v>0</v>
      </c>
      <c r="CC404" s="586">
        <v>0</v>
      </c>
      <c r="CD404" s="586">
        <v>0</v>
      </c>
      <c r="CE404" s="586">
        <v>0</v>
      </c>
      <c r="CF404" s="586">
        <v>0</v>
      </c>
      <c r="CG404" s="586">
        <v>0</v>
      </c>
      <c r="CH404" s="586">
        <v>0</v>
      </c>
      <c r="CI404" s="586">
        <v>0</v>
      </c>
      <c r="CJ404" s="586">
        <v>0</v>
      </c>
      <c r="CK404" s="586">
        <v>0</v>
      </c>
      <c r="CL404" s="586">
        <v>0</v>
      </c>
      <c r="CM404" s="586">
        <v>0</v>
      </c>
      <c r="CN404" s="586">
        <v>0</v>
      </c>
      <c r="CO404" s="586">
        <v>0</v>
      </c>
      <c r="CP404" s="586">
        <v>0</v>
      </c>
      <c r="CQ404" s="586">
        <v>0</v>
      </c>
      <c r="CR404" s="586">
        <v>0</v>
      </c>
      <c r="CS404" s="586">
        <v>0</v>
      </c>
      <c r="CT404" s="586">
        <v>0</v>
      </c>
      <c r="CU404" s="586">
        <v>0</v>
      </c>
      <c r="CV404" s="586">
        <v>0</v>
      </c>
      <c r="CW404" s="586">
        <v>0</v>
      </c>
      <c r="CX404" s="586">
        <v>0</v>
      </c>
      <c r="CY404" s="586">
        <v>0</v>
      </c>
      <c r="CZ404" s="586">
        <v>0</v>
      </c>
      <c r="DA404" s="586">
        <v>0</v>
      </c>
      <c r="DB404" s="586">
        <v>0</v>
      </c>
      <c r="DC404" s="586">
        <v>0</v>
      </c>
      <c r="DD404" s="586">
        <v>0</v>
      </c>
      <c r="DE404" s="586">
        <v>0</v>
      </c>
      <c r="DF404" s="586">
        <v>0</v>
      </c>
      <c r="DG404" s="586">
        <v>0</v>
      </c>
      <c r="DH404" s="586">
        <v>0</v>
      </c>
      <c r="DI404" s="586">
        <v>0</v>
      </c>
      <c r="DJ404" s="586">
        <v>54325</v>
      </c>
      <c r="DK404" s="586">
        <v>0</v>
      </c>
      <c r="DL404" s="586">
        <v>0</v>
      </c>
      <c r="DM404" s="586">
        <v>0</v>
      </c>
      <c r="DN404" s="586">
        <v>0</v>
      </c>
      <c r="DO404" s="586">
        <v>0</v>
      </c>
      <c r="DP404" s="586">
        <v>0</v>
      </c>
      <c r="DQ404" s="586">
        <v>0</v>
      </c>
      <c r="DR404" s="587">
        <v>433230</v>
      </c>
      <c r="DS404" s="587">
        <v>0</v>
      </c>
      <c r="DT404" s="587">
        <v>6344</v>
      </c>
      <c r="DU404" s="587">
        <v>10000</v>
      </c>
      <c r="DV404" s="587">
        <v>6430</v>
      </c>
      <c r="DW404" s="587">
        <v>-667</v>
      </c>
      <c r="DX404" s="587">
        <v>0</v>
      </c>
      <c r="DY404" s="587">
        <v>-470000</v>
      </c>
      <c r="DZ404" s="587"/>
      <c r="EA404" s="587"/>
      <c r="EB404" s="587"/>
      <c r="EC404" s="587"/>
      <c r="ED404" s="587"/>
      <c r="EE404" s="587"/>
      <c r="EF404" s="587"/>
      <c r="EG404" s="587"/>
      <c r="EH404" s="587"/>
      <c r="EI404" s="587"/>
    </row>
    <row r="405" spans="1:139">
      <c r="A405" s="583" t="s">
        <v>2213</v>
      </c>
      <c r="B405" s="586">
        <v>0</v>
      </c>
      <c r="C405" s="586">
        <v>0</v>
      </c>
      <c r="D405" s="586">
        <v>0</v>
      </c>
      <c r="E405" s="586">
        <v>0</v>
      </c>
      <c r="F405" s="586">
        <v>0</v>
      </c>
      <c r="G405" s="586">
        <v>0</v>
      </c>
      <c r="H405" s="586">
        <v>0</v>
      </c>
      <c r="I405" s="586">
        <v>0</v>
      </c>
      <c r="J405" s="586">
        <v>0</v>
      </c>
      <c r="K405" s="586">
        <v>0</v>
      </c>
      <c r="L405" s="586">
        <v>0</v>
      </c>
      <c r="M405" s="586">
        <v>0</v>
      </c>
      <c r="N405" s="586">
        <v>0</v>
      </c>
      <c r="O405" s="586">
        <v>2473</v>
      </c>
      <c r="P405" s="586">
        <v>0</v>
      </c>
      <c r="Q405" s="586">
        <v>0</v>
      </c>
      <c r="R405" s="586">
        <v>0</v>
      </c>
      <c r="S405" s="586">
        <v>0</v>
      </c>
      <c r="T405" s="586">
        <v>0</v>
      </c>
      <c r="U405" s="586">
        <v>0</v>
      </c>
      <c r="V405" s="586">
        <v>0</v>
      </c>
      <c r="W405" s="586">
        <v>0</v>
      </c>
      <c r="X405" s="586">
        <v>0</v>
      </c>
      <c r="Y405" s="586">
        <v>0</v>
      </c>
      <c r="Z405" s="586">
        <v>0</v>
      </c>
      <c r="AA405" s="586">
        <v>0</v>
      </c>
      <c r="AB405" s="586">
        <v>0</v>
      </c>
      <c r="AC405" s="586">
        <v>0</v>
      </c>
      <c r="AD405" s="586">
        <v>0</v>
      </c>
      <c r="AE405" s="586">
        <v>0</v>
      </c>
      <c r="AF405" s="586">
        <v>0</v>
      </c>
      <c r="AG405" s="586">
        <v>0</v>
      </c>
      <c r="AH405" s="586">
        <v>0</v>
      </c>
      <c r="AI405" s="586">
        <v>0</v>
      </c>
      <c r="AJ405" s="586">
        <v>0</v>
      </c>
      <c r="AK405" s="586">
        <v>0</v>
      </c>
      <c r="AL405" s="586">
        <v>0</v>
      </c>
      <c r="AM405" s="586">
        <v>0</v>
      </c>
      <c r="AN405" s="586">
        <v>0</v>
      </c>
      <c r="AO405" s="586">
        <v>0</v>
      </c>
      <c r="AP405" s="586">
        <v>0</v>
      </c>
      <c r="AQ405" s="586">
        <v>0</v>
      </c>
      <c r="AR405" s="586">
        <v>0</v>
      </c>
      <c r="AS405" s="586">
        <v>0</v>
      </c>
      <c r="AT405" s="586">
        <v>0</v>
      </c>
      <c r="AU405" s="586">
        <v>0</v>
      </c>
      <c r="AV405" s="586">
        <v>0</v>
      </c>
      <c r="AW405" s="586">
        <v>0</v>
      </c>
      <c r="AX405" s="586">
        <v>0</v>
      </c>
      <c r="AY405" s="586">
        <v>0</v>
      </c>
      <c r="AZ405" s="586">
        <v>0</v>
      </c>
      <c r="BA405" s="586">
        <v>0</v>
      </c>
      <c r="BB405" s="586">
        <v>0</v>
      </c>
      <c r="BC405" s="586">
        <v>0</v>
      </c>
      <c r="BD405" s="586">
        <v>0</v>
      </c>
      <c r="BE405" s="586">
        <v>0</v>
      </c>
      <c r="BF405" s="586">
        <v>0</v>
      </c>
      <c r="BG405" s="586">
        <v>0</v>
      </c>
      <c r="BH405" s="586">
        <v>0</v>
      </c>
      <c r="BI405" s="586">
        <v>0</v>
      </c>
      <c r="BJ405" s="586">
        <v>0</v>
      </c>
      <c r="BK405" s="586">
        <v>0</v>
      </c>
      <c r="BL405" s="586">
        <v>0</v>
      </c>
      <c r="BM405" s="586">
        <v>0</v>
      </c>
      <c r="BN405" s="586">
        <v>0</v>
      </c>
      <c r="BO405" s="586">
        <v>0</v>
      </c>
      <c r="BP405" s="586">
        <v>0</v>
      </c>
      <c r="BQ405" s="586">
        <v>0</v>
      </c>
      <c r="BR405" s="586">
        <v>0</v>
      </c>
      <c r="BS405" s="586">
        <v>0</v>
      </c>
      <c r="BT405" s="586">
        <v>0</v>
      </c>
      <c r="BU405" s="586">
        <v>0</v>
      </c>
      <c r="BV405" s="586">
        <v>0</v>
      </c>
      <c r="BW405" s="586">
        <v>0</v>
      </c>
      <c r="BX405" s="586">
        <v>0</v>
      </c>
      <c r="BY405" s="586">
        <v>0</v>
      </c>
      <c r="BZ405" s="586">
        <v>0</v>
      </c>
      <c r="CA405" s="586">
        <v>0</v>
      </c>
      <c r="CB405" s="586">
        <v>0</v>
      </c>
      <c r="CC405" s="586">
        <v>0</v>
      </c>
      <c r="CD405" s="586">
        <v>0</v>
      </c>
      <c r="CE405" s="586">
        <v>0</v>
      </c>
      <c r="CF405" s="586">
        <v>0</v>
      </c>
      <c r="CG405" s="586">
        <v>0</v>
      </c>
      <c r="CH405" s="586">
        <v>0</v>
      </c>
      <c r="CI405" s="586">
        <v>0</v>
      </c>
      <c r="CJ405" s="586">
        <v>0</v>
      </c>
      <c r="CK405" s="586">
        <v>0</v>
      </c>
      <c r="CL405" s="586">
        <v>0</v>
      </c>
      <c r="CM405" s="586">
        <v>0</v>
      </c>
      <c r="CN405" s="586">
        <v>0</v>
      </c>
      <c r="CO405" s="586">
        <v>0</v>
      </c>
      <c r="CP405" s="586">
        <v>0</v>
      </c>
      <c r="CQ405" s="586">
        <v>0</v>
      </c>
      <c r="CR405" s="586">
        <v>0</v>
      </c>
      <c r="CS405" s="586">
        <v>0</v>
      </c>
      <c r="CT405" s="586">
        <v>0</v>
      </c>
      <c r="CU405" s="586">
        <v>0</v>
      </c>
      <c r="CV405" s="586">
        <v>0</v>
      </c>
      <c r="CW405" s="586">
        <v>0</v>
      </c>
      <c r="CX405" s="586">
        <v>0</v>
      </c>
      <c r="CY405" s="586">
        <v>0</v>
      </c>
      <c r="CZ405" s="586">
        <v>0</v>
      </c>
      <c r="DA405" s="586">
        <v>0</v>
      </c>
      <c r="DB405" s="586">
        <v>0</v>
      </c>
      <c r="DC405" s="586">
        <v>0</v>
      </c>
      <c r="DD405" s="586">
        <v>0</v>
      </c>
      <c r="DE405" s="586">
        <v>0</v>
      </c>
      <c r="DF405" s="586">
        <v>0</v>
      </c>
      <c r="DG405" s="586">
        <v>0</v>
      </c>
      <c r="DH405" s="586">
        <v>0</v>
      </c>
      <c r="DI405" s="586">
        <v>0</v>
      </c>
      <c r="DJ405" s="586">
        <v>0</v>
      </c>
      <c r="DK405" s="586">
        <v>0</v>
      </c>
      <c r="DL405" s="586">
        <v>0</v>
      </c>
      <c r="DM405" s="586">
        <v>722</v>
      </c>
      <c r="DN405" s="586">
        <v>0</v>
      </c>
      <c r="DO405" s="586">
        <v>0</v>
      </c>
      <c r="DP405" s="586">
        <v>0</v>
      </c>
      <c r="DQ405" s="586">
        <v>0</v>
      </c>
      <c r="DR405" s="587">
        <v>3195</v>
      </c>
      <c r="DS405" s="587">
        <v>0</v>
      </c>
      <c r="DT405" s="587">
        <v>0</v>
      </c>
      <c r="DU405" s="587">
        <v>0</v>
      </c>
      <c r="DV405" s="587">
        <v>0</v>
      </c>
      <c r="DW405" s="587">
        <v>0</v>
      </c>
      <c r="DX405" s="587">
        <v>0</v>
      </c>
      <c r="DY405" s="587">
        <v>0</v>
      </c>
      <c r="DZ405" s="587"/>
      <c r="EA405" s="587"/>
      <c r="EB405" s="587"/>
      <c r="EC405" s="587"/>
      <c r="ED405" s="587"/>
      <c r="EE405" s="587"/>
      <c r="EF405" s="587"/>
      <c r="EG405" s="587"/>
      <c r="EH405" s="587"/>
      <c r="EI405" s="587"/>
    </row>
    <row r="406" spans="1:139">
      <c r="A406" s="583" t="s">
        <v>2445</v>
      </c>
      <c r="B406" s="586">
        <v>0</v>
      </c>
      <c r="C406" s="586">
        <v>0</v>
      </c>
      <c r="D406" s="586">
        <v>0</v>
      </c>
      <c r="E406" s="586">
        <v>0</v>
      </c>
      <c r="F406" s="586">
        <v>0</v>
      </c>
      <c r="G406" s="586">
        <v>0</v>
      </c>
      <c r="H406" s="586">
        <v>0</v>
      </c>
      <c r="I406" s="586">
        <v>0</v>
      </c>
      <c r="J406" s="586">
        <v>0</v>
      </c>
      <c r="K406" s="586">
        <v>0</v>
      </c>
      <c r="L406" s="586">
        <v>0</v>
      </c>
      <c r="M406" s="586">
        <v>0</v>
      </c>
      <c r="N406" s="586">
        <v>0</v>
      </c>
      <c r="O406" s="586">
        <v>19531</v>
      </c>
      <c r="P406" s="586">
        <v>0</v>
      </c>
      <c r="Q406" s="586">
        <v>0</v>
      </c>
      <c r="R406" s="586">
        <v>0</v>
      </c>
      <c r="S406" s="586">
        <v>0</v>
      </c>
      <c r="T406" s="586">
        <v>0</v>
      </c>
      <c r="U406" s="586">
        <v>0</v>
      </c>
      <c r="V406" s="586">
        <v>0</v>
      </c>
      <c r="W406" s="586">
        <v>0</v>
      </c>
      <c r="X406" s="586">
        <v>0</v>
      </c>
      <c r="Y406" s="586">
        <v>0</v>
      </c>
      <c r="Z406" s="586">
        <v>0</v>
      </c>
      <c r="AA406" s="586">
        <v>0</v>
      </c>
      <c r="AB406" s="586">
        <v>0</v>
      </c>
      <c r="AC406" s="586">
        <v>0</v>
      </c>
      <c r="AD406" s="586">
        <v>0</v>
      </c>
      <c r="AE406" s="586">
        <v>0</v>
      </c>
      <c r="AF406" s="586">
        <v>0</v>
      </c>
      <c r="AG406" s="586">
        <v>0</v>
      </c>
      <c r="AH406" s="586">
        <v>0</v>
      </c>
      <c r="AI406" s="586">
        <v>0</v>
      </c>
      <c r="AJ406" s="586">
        <v>0</v>
      </c>
      <c r="AK406" s="586">
        <v>0</v>
      </c>
      <c r="AL406" s="586">
        <v>0</v>
      </c>
      <c r="AM406" s="586">
        <v>0</v>
      </c>
      <c r="AN406" s="586">
        <v>0</v>
      </c>
      <c r="AO406" s="586">
        <v>0</v>
      </c>
      <c r="AP406" s="586">
        <v>0</v>
      </c>
      <c r="AQ406" s="586">
        <v>0</v>
      </c>
      <c r="AR406" s="586">
        <v>0</v>
      </c>
      <c r="AS406" s="586">
        <v>0</v>
      </c>
      <c r="AT406" s="586">
        <v>0</v>
      </c>
      <c r="AU406" s="586">
        <v>0</v>
      </c>
      <c r="AV406" s="586">
        <v>0</v>
      </c>
      <c r="AW406" s="586">
        <v>0</v>
      </c>
      <c r="AX406" s="586">
        <v>0</v>
      </c>
      <c r="AY406" s="586">
        <v>0</v>
      </c>
      <c r="AZ406" s="586">
        <v>0</v>
      </c>
      <c r="BA406" s="586">
        <v>0</v>
      </c>
      <c r="BB406" s="586">
        <v>0</v>
      </c>
      <c r="BC406" s="586">
        <v>0</v>
      </c>
      <c r="BD406" s="586">
        <v>0</v>
      </c>
      <c r="BE406" s="586">
        <v>0</v>
      </c>
      <c r="BF406" s="586">
        <v>0</v>
      </c>
      <c r="BG406" s="586">
        <v>0</v>
      </c>
      <c r="BH406" s="586">
        <v>0</v>
      </c>
      <c r="BI406" s="586">
        <v>0</v>
      </c>
      <c r="BJ406" s="586">
        <v>0</v>
      </c>
      <c r="BK406" s="586">
        <v>0</v>
      </c>
      <c r="BL406" s="586">
        <v>0</v>
      </c>
      <c r="BM406" s="586">
        <v>0</v>
      </c>
      <c r="BN406" s="586">
        <v>0</v>
      </c>
      <c r="BO406" s="586">
        <v>0</v>
      </c>
      <c r="BP406" s="586">
        <v>0</v>
      </c>
      <c r="BQ406" s="586">
        <v>0</v>
      </c>
      <c r="BR406" s="586">
        <v>0</v>
      </c>
      <c r="BS406" s="586">
        <v>0</v>
      </c>
      <c r="BT406" s="586">
        <v>0</v>
      </c>
      <c r="BU406" s="586">
        <v>0</v>
      </c>
      <c r="BV406" s="586">
        <v>0</v>
      </c>
      <c r="BW406" s="586">
        <v>0</v>
      </c>
      <c r="BX406" s="586">
        <v>0</v>
      </c>
      <c r="BY406" s="586">
        <v>0</v>
      </c>
      <c r="BZ406" s="586">
        <v>0</v>
      </c>
      <c r="CA406" s="586">
        <v>0</v>
      </c>
      <c r="CB406" s="586">
        <v>0</v>
      </c>
      <c r="CC406" s="586">
        <v>0</v>
      </c>
      <c r="CD406" s="586">
        <v>0</v>
      </c>
      <c r="CE406" s="586">
        <v>0</v>
      </c>
      <c r="CF406" s="586">
        <v>0</v>
      </c>
      <c r="CG406" s="586">
        <v>0</v>
      </c>
      <c r="CH406" s="586">
        <v>0</v>
      </c>
      <c r="CI406" s="586">
        <v>0</v>
      </c>
      <c r="CJ406" s="586">
        <v>0</v>
      </c>
      <c r="CK406" s="586">
        <v>0</v>
      </c>
      <c r="CL406" s="586">
        <v>0</v>
      </c>
      <c r="CM406" s="586">
        <v>0</v>
      </c>
      <c r="CN406" s="586">
        <v>0</v>
      </c>
      <c r="CO406" s="586">
        <v>0</v>
      </c>
      <c r="CP406" s="586">
        <v>0</v>
      </c>
      <c r="CQ406" s="586">
        <v>0</v>
      </c>
      <c r="CR406" s="586">
        <v>0</v>
      </c>
      <c r="CS406" s="586">
        <v>0</v>
      </c>
      <c r="CT406" s="586">
        <v>0</v>
      </c>
      <c r="CU406" s="586">
        <v>0</v>
      </c>
      <c r="CV406" s="586">
        <v>0</v>
      </c>
      <c r="CW406" s="586">
        <v>0</v>
      </c>
      <c r="CX406" s="586">
        <v>7567</v>
      </c>
      <c r="CY406" s="586">
        <v>0</v>
      </c>
      <c r="CZ406" s="586">
        <v>0</v>
      </c>
      <c r="DA406" s="586">
        <v>0</v>
      </c>
      <c r="DB406" s="586">
        <v>0</v>
      </c>
      <c r="DC406" s="586">
        <v>0</v>
      </c>
      <c r="DD406" s="586">
        <v>0</v>
      </c>
      <c r="DE406" s="586">
        <v>0</v>
      </c>
      <c r="DF406" s="586">
        <v>0</v>
      </c>
      <c r="DG406" s="586">
        <v>0</v>
      </c>
      <c r="DH406" s="586">
        <v>0</v>
      </c>
      <c r="DI406" s="586">
        <v>0</v>
      </c>
      <c r="DJ406" s="586">
        <v>0</v>
      </c>
      <c r="DK406" s="586">
        <v>0</v>
      </c>
      <c r="DL406" s="586">
        <v>0</v>
      </c>
      <c r="DM406" s="586">
        <v>0</v>
      </c>
      <c r="DN406" s="586">
        <v>0</v>
      </c>
      <c r="DO406" s="586">
        <v>0</v>
      </c>
      <c r="DP406" s="586">
        <v>0</v>
      </c>
      <c r="DQ406" s="586">
        <v>0</v>
      </c>
      <c r="DR406" s="587">
        <v>27098</v>
      </c>
      <c r="DS406" s="587">
        <v>0</v>
      </c>
      <c r="DT406" s="587">
        <v>0</v>
      </c>
      <c r="DU406" s="587">
        <v>0</v>
      </c>
      <c r="DV406" s="587">
        <v>0</v>
      </c>
      <c r="DW406" s="587">
        <v>0</v>
      </c>
      <c r="DX406" s="587">
        <v>0</v>
      </c>
      <c r="DY406" s="587">
        <v>0</v>
      </c>
      <c r="DZ406" s="587"/>
      <c r="EA406" s="587"/>
      <c r="EB406" s="587"/>
      <c r="EC406" s="587"/>
      <c r="ED406" s="587"/>
      <c r="EE406" s="587"/>
      <c r="EF406" s="587"/>
      <c r="EG406" s="587"/>
      <c r="EH406" s="587"/>
      <c r="EI406" s="587"/>
    </row>
    <row r="407" spans="1:139">
      <c r="A407" s="583" t="s">
        <v>2358</v>
      </c>
      <c r="B407" s="586">
        <v>0</v>
      </c>
      <c r="C407" s="586">
        <v>0</v>
      </c>
      <c r="D407" s="586">
        <v>0</v>
      </c>
      <c r="E407" s="586">
        <v>0</v>
      </c>
      <c r="F407" s="586">
        <v>0</v>
      </c>
      <c r="G407" s="586">
        <v>0</v>
      </c>
      <c r="H407" s="586">
        <v>0</v>
      </c>
      <c r="I407" s="586">
        <v>0</v>
      </c>
      <c r="J407" s="586">
        <v>0</v>
      </c>
      <c r="K407" s="586">
        <v>0</v>
      </c>
      <c r="L407" s="586">
        <v>0</v>
      </c>
      <c r="M407" s="586">
        <v>0</v>
      </c>
      <c r="N407" s="586">
        <v>0</v>
      </c>
      <c r="O407" s="586">
        <v>87167</v>
      </c>
      <c r="P407" s="586">
        <v>0</v>
      </c>
      <c r="Q407" s="586">
        <v>0</v>
      </c>
      <c r="R407" s="586">
        <v>0</v>
      </c>
      <c r="S407" s="586">
        <v>0</v>
      </c>
      <c r="T407" s="586">
        <v>0</v>
      </c>
      <c r="U407" s="586">
        <v>9151</v>
      </c>
      <c r="V407" s="586">
        <v>0</v>
      </c>
      <c r="W407" s="586">
        <v>0</v>
      </c>
      <c r="X407" s="586">
        <v>0</v>
      </c>
      <c r="Y407" s="586">
        <v>0</v>
      </c>
      <c r="Z407" s="586">
        <v>0</v>
      </c>
      <c r="AA407" s="586">
        <v>0</v>
      </c>
      <c r="AB407" s="586">
        <v>0</v>
      </c>
      <c r="AC407" s="586">
        <v>0</v>
      </c>
      <c r="AD407" s="586">
        <v>0</v>
      </c>
      <c r="AE407" s="586">
        <v>0</v>
      </c>
      <c r="AF407" s="586">
        <v>0</v>
      </c>
      <c r="AG407" s="586">
        <v>0</v>
      </c>
      <c r="AH407" s="586">
        <v>0</v>
      </c>
      <c r="AI407" s="586">
        <v>0</v>
      </c>
      <c r="AJ407" s="586">
        <v>0</v>
      </c>
      <c r="AK407" s="586">
        <v>0</v>
      </c>
      <c r="AL407" s="586">
        <v>0</v>
      </c>
      <c r="AM407" s="586">
        <v>0</v>
      </c>
      <c r="AN407" s="586">
        <v>0</v>
      </c>
      <c r="AO407" s="586">
        <v>0</v>
      </c>
      <c r="AP407" s="586">
        <v>0</v>
      </c>
      <c r="AQ407" s="586">
        <v>0</v>
      </c>
      <c r="AR407" s="586">
        <v>0</v>
      </c>
      <c r="AS407" s="586">
        <v>0</v>
      </c>
      <c r="AT407" s="586">
        <v>0</v>
      </c>
      <c r="AU407" s="586">
        <v>0</v>
      </c>
      <c r="AV407" s="586">
        <v>0</v>
      </c>
      <c r="AW407" s="586">
        <v>0</v>
      </c>
      <c r="AX407" s="586">
        <v>0</v>
      </c>
      <c r="AY407" s="586">
        <v>0</v>
      </c>
      <c r="AZ407" s="586">
        <v>0</v>
      </c>
      <c r="BA407" s="586">
        <v>0</v>
      </c>
      <c r="BB407" s="586">
        <v>0</v>
      </c>
      <c r="BC407" s="586">
        <v>0</v>
      </c>
      <c r="BD407" s="586">
        <v>0</v>
      </c>
      <c r="BE407" s="586">
        <v>0</v>
      </c>
      <c r="BF407" s="586">
        <v>0</v>
      </c>
      <c r="BG407" s="586">
        <v>0</v>
      </c>
      <c r="BH407" s="586">
        <v>0</v>
      </c>
      <c r="BI407" s="586">
        <v>0</v>
      </c>
      <c r="BJ407" s="586">
        <v>0</v>
      </c>
      <c r="BK407" s="586">
        <v>0</v>
      </c>
      <c r="BL407" s="586">
        <v>0</v>
      </c>
      <c r="BM407" s="586">
        <v>0</v>
      </c>
      <c r="BN407" s="586">
        <v>0</v>
      </c>
      <c r="BO407" s="586">
        <v>0</v>
      </c>
      <c r="BP407" s="586">
        <v>0</v>
      </c>
      <c r="BQ407" s="586">
        <v>0</v>
      </c>
      <c r="BR407" s="586">
        <v>0</v>
      </c>
      <c r="BS407" s="586">
        <v>0</v>
      </c>
      <c r="BT407" s="586">
        <v>0</v>
      </c>
      <c r="BU407" s="586">
        <v>0</v>
      </c>
      <c r="BV407" s="586">
        <v>0</v>
      </c>
      <c r="BW407" s="586">
        <v>0</v>
      </c>
      <c r="BX407" s="586">
        <v>0</v>
      </c>
      <c r="BY407" s="586">
        <v>0</v>
      </c>
      <c r="BZ407" s="586">
        <v>0</v>
      </c>
      <c r="CA407" s="586">
        <v>0</v>
      </c>
      <c r="CB407" s="586">
        <v>0</v>
      </c>
      <c r="CC407" s="586">
        <v>0</v>
      </c>
      <c r="CD407" s="586">
        <v>0</v>
      </c>
      <c r="CE407" s="586">
        <v>0</v>
      </c>
      <c r="CF407" s="586">
        <v>0</v>
      </c>
      <c r="CG407" s="586">
        <v>0</v>
      </c>
      <c r="CH407" s="586">
        <v>0</v>
      </c>
      <c r="CI407" s="586">
        <v>0</v>
      </c>
      <c r="CJ407" s="586">
        <v>0</v>
      </c>
      <c r="CK407" s="586">
        <v>0</v>
      </c>
      <c r="CL407" s="586">
        <v>0</v>
      </c>
      <c r="CM407" s="586">
        <v>0</v>
      </c>
      <c r="CN407" s="586">
        <v>0</v>
      </c>
      <c r="CO407" s="586">
        <v>0</v>
      </c>
      <c r="CP407" s="586">
        <v>0</v>
      </c>
      <c r="CQ407" s="586">
        <v>0</v>
      </c>
      <c r="CR407" s="586">
        <v>0</v>
      </c>
      <c r="CS407" s="586">
        <v>0</v>
      </c>
      <c r="CT407" s="586">
        <v>0</v>
      </c>
      <c r="CU407" s="586">
        <v>0</v>
      </c>
      <c r="CV407" s="586">
        <v>0</v>
      </c>
      <c r="CW407" s="586">
        <v>2666</v>
      </c>
      <c r="CX407" s="586">
        <v>1977</v>
      </c>
      <c r="CY407" s="586">
        <v>0</v>
      </c>
      <c r="CZ407" s="586">
        <v>0</v>
      </c>
      <c r="DA407" s="586">
        <v>0</v>
      </c>
      <c r="DB407" s="586">
        <v>0</v>
      </c>
      <c r="DC407" s="586">
        <v>0</v>
      </c>
      <c r="DD407" s="586">
        <v>0</v>
      </c>
      <c r="DE407" s="586">
        <v>0</v>
      </c>
      <c r="DF407" s="586">
        <v>0</v>
      </c>
      <c r="DG407" s="586">
        <v>0</v>
      </c>
      <c r="DH407" s="586">
        <v>0</v>
      </c>
      <c r="DI407" s="586">
        <v>0</v>
      </c>
      <c r="DJ407" s="586">
        <v>0</v>
      </c>
      <c r="DK407" s="586">
        <v>0</v>
      </c>
      <c r="DL407" s="586">
        <v>0</v>
      </c>
      <c r="DM407" s="586">
        <v>0</v>
      </c>
      <c r="DN407" s="586">
        <v>0</v>
      </c>
      <c r="DO407" s="586">
        <v>0</v>
      </c>
      <c r="DP407" s="586">
        <v>0</v>
      </c>
      <c r="DQ407" s="586">
        <v>0</v>
      </c>
      <c r="DR407" s="587">
        <v>100961</v>
      </c>
      <c r="DS407" s="587">
        <v>0</v>
      </c>
      <c r="DT407" s="587">
        <v>0</v>
      </c>
      <c r="DU407" s="587">
        <v>0</v>
      </c>
      <c r="DV407" s="587">
        <v>0</v>
      </c>
      <c r="DW407" s="587">
        <v>0</v>
      </c>
      <c r="DX407" s="587">
        <v>0</v>
      </c>
      <c r="DY407" s="587">
        <v>0</v>
      </c>
      <c r="DZ407" s="587"/>
      <c r="EA407" s="587"/>
      <c r="EB407" s="587"/>
      <c r="EC407" s="587"/>
      <c r="ED407" s="587"/>
      <c r="EE407" s="587"/>
      <c r="EF407" s="587"/>
      <c r="EG407" s="587"/>
      <c r="EH407" s="587"/>
      <c r="EI407" s="587"/>
    </row>
    <row r="408" spans="1:139">
      <c r="A408" s="583" t="s">
        <v>2508</v>
      </c>
      <c r="B408" s="586">
        <v>0</v>
      </c>
      <c r="C408" s="586">
        <v>0</v>
      </c>
      <c r="D408" s="586">
        <v>0</v>
      </c>
      <c r="E408" s="586">
        <v>0</v>
      </c>
      <c r="F408" s="586">
        <v>0</v>
      </c>
      <c r="G408" s="586">
        <v>0</v>
      </c>
      <c r="H408" s="586">
        <v>0</v>
      </c>
      <c r="I408" s="586">
        <v>0</v>
      </c>
      <c r="J408" s="586">
        <v>0</v>
      </c>
      <c r="K408" s="586">
        <v>0</v>
      </c>
      <c r="L408" s="586">
        <v>0</v>
      </c>
      <c r="M408" s="586">
        <v>0</v>
      </c>
      <c r="N408" s="586">
        <v>0</v>
      </c>
      <c r="O408" s="586">
        <v>64229</v>
      </c>
      <c r="P408" s="586">
        <v>0</v>
      </c>
      <c r="Q408" s="586">
        <v>0</v>
      </c>
      <c r="R408" s="586">
        <v>0</v>
      </c>
      <c r="S408" s="586">
        <v>0</v>
      </c>
      <c r="T408" s="586">
        <v>0</v>
      </c>
      <c r="U408" s="586">
        <v>0</v>
      </c>
      <c r="V408" s="586">
        <v>0</v>
      </c>
      <c r="W408" s="586">
        <v>0</v>
      </c>
      <c r="X408" s="586">
        <v>0</v>
      </c>
      <c r="Y408" s="586">
        <v>0</v>
      </c>
      <c r="Z408" s="586">
        <v>0</v>
      </c>
      <c r="AA408" s="586">
        <v>0</v>
      </c>
      <c r="AB408" s="586">
        <v>0</v>
      </c>
      <c r="AC408" s="586">
        <v>0</v>
      </c>
      <c r="AD408" s="586">
        <v>0</v>
      </c>
      <c r="AE408" s="586">
        <v>0</v>
      </c>
      <c r="AF408" s="586">
        <v>0</v>
      </c>
      <c r="AG408" s="586">
        <v>0</v>
      </c>
      <c r="AH408" s="586">
        <v>0</v>
      </c>
      <c r="AI408" s="586">
        <v>0</v>
      </c>
      <c r="AJ408" s="586">
        <v>0</v>
      </c>
      <c r="AK408" s="586">
        <v>0</v>
      </c>
      <c r="AL408" s="586">
        <v>0</v>
      </c>
      <c r="AM408" s="586">
        <v>0</v>
      </c>
      <c r="AN408" s="586">
        <v>0</v>
      </c>
      <c r="AO408" s="586">
        <v>0</v>
      </c>
      <c r="AP408" s="586">
        <v>0</v>
      </c>
      <c r="AQ408" s="586">
        <v>0</v>
      </c>
      <c r="AR408" s="586">
        <v>0</v>
      </c>
      <c r="AS408" s="586">
        <v>0</v>
      </c>
      <c r="AT408" s="586">
        <v>0</v>
      </c>
      <c r="AU408" s="586">
        <v>0</v>
      </c>
      <c r="AV408" s="586">
        <v>0</v>
      </c>
      <c r="AW408" s="586">
        <v>0</v>
      </c>
      <c r="AX408" s="586">
        <v>0</v>
      </c>
      <c r="AY408" s="586">
        <v>0</v>
      </c>
      <c r="AZ408" s="586">
        <v>0</v>
      </c>
      <c r="BA408" s="586">
        <v>0</v>
      </c>
      <c r="BB408" s="586">
        <v>0</v>
      </c>
      <c r="BC408" s="586">
        <v>0</v>
      </c>
      <c r="BD408" s="586">
        <v>0</v>
      </c>
      <c r="BE408" s="586">
        <v>0</v>
      </c>
      <c r="BF408" s="586">
        <v>0</v>
      </c>
      <c r="BG408" s="586">
        <v>0</v>
      </c>
      <c r="BH408" s="586">
        <v>0</v>
      </c>
      <c r="BI408" s="586">
        <v>0</v>
      </c>
      <c r="BJ408" s="586">
        <v>0</v>
      </c>
      <c r="BK408" s="586">
        <v>0</v>
      </c>
      <c r="BL408" s="586">
        <v>0</v>
      </c>
      <c r="BM408" s="586">
        <v>0</v>
      </c>
      <c r="BN408" s="586">
        <v>0</v>
      </c>
      <c r="BO408" s="586">
        <v>0</v>
      </c>
      <c r="BP408" s="586">
        <v>0</v>
      </c>
      <c r="BQ408" s="586">
        <v>0</v>
      </c>
      <c r="BR408" s="586">
        <v>0</v>
      </c>
      <c r="BS408" s="586">
        <v>0</v>
      </c>
      <c r="BT408" s="586">
        <v>653</v>
      </c>
      <c r="BU408" s="586">
        <v>0</v>
      </c>
      <c r="BV408" s="586">
        <v>0</v>
      </c>
      <c r="BW408" s="586">
        <v>0</v>
      </c>
      <c r="BX408" s="586">
        <v>0</v>
      </c>
      <c r="BY408" s="586">
        <v>0</v>
      </c>
      <c r="BZ408" s="586">
        <v>0</v>
      </c>
      <c r="CA408" s="586">
        <v>0</v>
      </c>
      <c r="CB408" s="586">
        <v>0</v>
      </c>
      <c r="CC408" s="586">
        <v>0</v>
      </c>
      <c r="CD408" s="586">
        <v>0</v>
      </c>
      <c r="CE408" s="586">
        <v>0</v>
      </c>
      <c r="CF408" s="586">
        <v>0</v>
      </c>
      <c r="CG408" s="586">
        <v>0</v>
      </c>
      <c r="CH408" s="586">
        <v>0</v>
      </c>
      <c r="CI408" s="586">
        <v>0</v>
      </c>
      <c r="CJ408" s="586">
        <v>0</v>
      </c>
      <c r="CK408" s="586">
        <v>0</v>
      </c>
      <c r="CL408" s="586">
        <v>0</v>
      </c>
      <c r="CM408" s="586">
        <v>0</v>
      </c>
      <c r="CN408" s="586">
        <v>0</v>
      </c>
      <c r="CO408" s="586">
        <v>0</v>
      </c>
      <c r="CP408" s="586">
        <v>0</v>
      </c>
      <c r="CQ408" s="586">
        <v>0</v>
      </c>
      <c r="CR408" s="586">
        <v>0</v>
      </c>
      <c r="CS408" s="586">
        <v>0</v>
      </c>
      <c r="CT408" s="586">
        <v>0</v>
      </c>
      <c r="CU408" s="586">
        <v>0</v>
      </c>
      <c r="CV408" s="586">
        <v>0</v>
      </c>
      <c r="CW408" s="586">
        <v>0</v>
      </c>
      <c r="CX408" s="586">
        <v>3302</v>
      </c>
      <c r="CY408" s="586">
        <v>0</v>
      </c>
      <c r="CZ408" s="586">
        <v>0</v>
      </c>
      <c r="DA408" s="586">
        <v>0</v>
      </c>
      <c r="DB408" s="586">
        <v>0</v>
      </c>
      <c r="DC408" s="586">
        <v>0</v>
      </c>
      <c r="DD408" s="586">
        <v>0</v>
      </c>
      <c r="DE408" s="586">
        <v>0</v>
      </c>
      <c r="DF408" s="586">
        <v>0</v>
      </c>
      <c r="DG408" s="586">
        <v>0</v>
      </c>
      <c r="DH408" s="586">
        <v>0</v>
      </c>
      <c r="DI408" s="586">
        <v>0</v>
      </c>
      <c r="DJ408" s="586">
        <v>0</v>
      </c>
      <c r="DK408" s="586">
        <v>0</v>
      </c>
      <c r="DL408" s="586">
        <v>0</v>
      </c>
      <c r="DM408" s="586">
        <v>0</v>
      </c>
      <c r="DN408" s="586">
        <v>0</v>
      </c>
      <c r="DO408" s="586">
        <v>0</v>
      </c>
      <c r="DP408" s="586">
        <v>0</v>
      </c>
      <c r="DQ408" s="586">
        <v>0</v>
      </c>
      <c r="DR408" s="587">
        <v>68184</v>
      </c>
      <c r="DS408" s="587">
        <v>0</v>
      </c>
      <c r="DT408" s="587">
        <v>0</v>
      </c>
      <c r="DU408" s="587">
        <v>0</v>
      </c>
      <c r="DV408" s="587">
        <v>0</v>
      </c>
      <c r="DW408" s="587">
        <v>0</v>
      </c>
      <c r="DX408" s="587">
        <v>0</v>
      </c>
      <c r="DY408" s="587">
        <v>0</v>
      </c>
      <c r="DZ408" s="587"/>
      <c r="EA408" s="587"/>
      <c r="EB408" s="587"/>
      <c r="EC408" s="587"/>
      <c r="ED408" s="587"/>
      <c r="EE408" s="587"/>
      <c r="EF408" s="587"/>
      <c r="EG408" s="587"/>
      <c r="EH408" s="587"/>
      <c r="EI408" s="587"/>
    </row>
    <row r="409" spans="1:139" s="586" customFormat="1">
      <c r="A409" s="586" t="s">
        <v>2261</v>
      </c>
      <c r="B409" s="586">
        <v>0</v>
      </c>
      <c r="C409" s="586">
        <v>0</v>
      </c>
      <c r="D409" s="586">
        <v>0</v>
      </c>
      <c r="E409" s="586">
        <v>0</v>
      </c>
      <c r="F409" s="586">
        <v>0</v>
      </c>
      <c r="G409" s="586">
        <v>0</v>
      </c>
      <c r="H409" s="586">
        <v>0</v>
      </c>
      <c r="I409" s="586">
        <v>0</v>
      </c>
      <c r="J409" s="586">
        <v>0</v>
      </c>
      <c r="K409" s="586">
        <v>0</v>
      </c>
      <c r="L409" s="586">
        <v>0</v>
      </c>
      <c r="M409" s="586">
        <v>0</v>
      </c>
      <c r="N409" s="586">
        <v>0</v>
      </c>
      <c r="O409" s="586">
        <v>0</v>
      </c>
      <c r="P409" s="586">
        <v>0</v>
      </c>
      <c r="Q409" s="586">
        <v>0</v>
      </c>
      <c r="R409" s="586">
        <v>0</v>
      </c>
      <c r="S409" s="586">
        <v>0</v>
      </c>
      <c r="T409" s="586">
        <v>0</v>
      </c>
      <c r="U409" s="586">
        <v>0</v>
      </c>
      <c r="V409" s="586">
        <v>0</v>
      </c>
      <c r="W409" s="586">
        <v>0</v>
      </c>
      <c r="X409" s="586">
        <v>0</v>
      </c>
      <c r="Y409" s="586">
        <v>0</v>
      </c>
      <c r="Z409" s="586">
        <v>0</v>
      </c>
      <c r="AA409" s="586">
        <v>0</v>
      </c>
      <c r="AB409" s="586">
        <v>0</v>
      </c>
      <c r="AC409" s="586">
        <v>0</v>
      </c>
      <c r="AD409" s="586">
        <v>0</v>
      </c>
      <c r="AE409" s="586">
        <v>0</v>
      </c>
      <c r="AF409" s="586">
        <v>0</v>
      </c>
      <c r="AG409" s="586">
        <v>0</v>
      </c>
      <c r="AH409" s="586">
        <v>0</v>
      </c>
      <c r="AI409" s="586">
        <v>0</v>
      </c>
      <c r="AJ409" s="586">
        <v>0</v>
      </c>
      <c r="AK409" s="586">
        <v>0</v>
      </c>
      <c r="AL409" s="586">
        <v>0</v>
      </c>
      <c r="AM409" s="586">
        <v>0</v>
      </c>
      <c r="AN409" s="586">
        <v>0</v>
      </c>
      <c r="AO409" s="586">
        <v>0</v>
      </c>
      <c r="AP409" s="586">
        <v>0</v>
      </c>
      <c r="AQ409" s="586">
        <v>0</v>
      </c>
      <c r="AR409" s="586">
        <v>0</v>
      </c>
      <c r="AS409" s="586">
        <v>0</v>
      </c>
      <c r="AT409" s="586">
        <v>0</v>
      </c>
      <c r="AU409" s="586">
        <v>0</v>
      </c>
      <c r="AV409" s="586">
        <v>0</v>
      </c>
      <c r="AW409" s="586">
        <v>0</v>
      </c>
      <c r="AX409" s="586">
        <v>0</v>
      </c>
      <c r="AY409" s="586">
        <v>0</v>
      </c>
      <c r="AZ409" s="586">
        <v>0</v>
      </c>
      <c r="BA409" s="586">
        <v>0</v>
      </c>
      <c r="BB409" s="586">
        <v>0</v>
      </c>
      <c r="BC409" s="586">
        <v>0</v>
      </c>
      <c r="BD409" s="586">
        <v>0</v>
      </c>
      <c r="BE409" s="586">
        <v>0</v>
      </c>
      <c r="BF409" s="586">
        <v>0</v>
      </c>
      <c r="BG409" s="586">
        <v>0</v>
      </c>
      <c r="BH409" s="586">
        <v>0</v>
      </c>
      <c r="BI409" s="586">
        <v>0</v>
      </c>
      <c r="BJ409" s="586">
        <v>0</v>
      </c>
      <c r="BK409" s="586">
        <v>0</v>
      </c>
      <c r="BL409" s="586">
        <v>0</v>
      </c>
      <c r="BM409" s="586">
        <v>0</v>
      </c>
      <c r="BN409" s="586">
        <v>0</v>
      </c>
      <c r="BO409" s="586">
        <v>0</v>
      </c>
      <c r="BP409" s="586">
        <v>0</v>
      </c>
      <c r="BQ409" s="586">
        <v>0</v>
      </c>
      <c r="BR409" s="586">
        <v>0</v>
      </c>
      <c r="BS409" s="586">
        <v>0</v>
      </c>
      <c r="BT409" s="586">
        <v>0</v>
      </c>
      <c r="BU409" s="586">
        <v>0</v>
      </c>
      <c r="BV409" s="586">
        <v>0</v>
      </c>
      <c r="BW409" s="586">
        <v>0</v>
      </c>
      <c r="BX409" s="586">
        <v>0</v>
      </c>
      <c r="BY409" s="586">
        <v>0</v>
      </c>
      <c r="BZ409" s="586">
        <v>0</v>
      </c>
      <c r="CA409" s="586">
        <v>0</v>
      </c>
      <c r="CB409" s="586">
        <v>0</v>
      </c>
      <c r="CC409" s="586">
        <v>0</v>
      </c>
      <c r="CD409" s="586">
        <v>0</v>
      </c>
      <c r="CE409" s="586">
        <v>0</v>
      </c>
      <c r="CF409" s="586">
        <v>0</v>
      </c>
      <c r="CG409" s="586">
        <v>0</v>
      </c>
      <c r="CH409" s="586">
        <v>497</v>
      </c>
      <c r="CI409" s="586">
        <v>0</v>
      </c>
      <c r="CJ409" s="586">
        <v>0</v>
      </c>
      <c r="CK409" s="586">
        <v>0</v>
      </c>
      <c r="CL409" s="586">
        <v>0</v>
      </c>
      <c r="CM409" s="586">
        <v>0</v>
      </c>
      <c r="CN409" s="586">
        <v>0</v>
      </c>
      <c r="CO409" s="586">
        <v>0</v>
      </c>
      <c r="CP409" s="586">
        <v>0</v>
      </c>
      <c r="CQ409" s="586">
        <v>0</v>
      </c>
      <c r="CR409" s="586">
        <v>0</v>
      </c>
      <c r="CS409" s="586">
        <v>0</v>
      </c>
      <c r="CT409" s="586">
        <v>0</v>
      </c>
      <c r="CU409" s="586">
        <v>0</v>
      </c>
      <c r="CV409" s="586">
        <v>0</v>
      </c>
      <c r="CW409" s="586">
        <v>0</v>
      </c>
      <c r="CX409" s="586">
        <v>0</v>
      </c>
      <c r="CY409" s="586">
        <v>0</v>
      </c>
      <c r="CZ409" s="586">
        <v>0</v>
      </c>
      <c r="DA409" s="586">
        <v>0</v>
      </c>
      <c r="DB409" s="586">
        <v>0</v>
      </c>
      <c r="DC409" s="586">
        <v>0</v>
      </c>
      <c r="DD409" s="586">
        <v>0</v>
      </c>
      <c r="DE409" s="586">
        <v>0</v>
      </c>
      <c r="DF409" s="586">
        <v>0</v>
      </c>
      <c r="DG409" s="586">
        <v>0</v>
      </c>
      <c r="DH409" s="586">
        <v>0</v>
      </c>
      <c r="DI409" s="586">
        <v>0</v>
      </c>
      <c r="DJ409" s="586">
        <v>0</v>
      </c>
      <c r="DK409" s="586">
        <v>0</v>
      </c>
      <c r="DL409" s="586">
        <v>0</v>
      </c>
      <c r="DM409" s="586">
        <v>0</v>
      </c>
      <c r="DN409" s="586">
        <v>0</v>
      </c>
      <c r="DO409" s="586">
        <v>0</v>
      </c>
      <c r="DP409" s="586">
        <v>0</v>
      </c>
      <c r="DQ409" s="586">
        <v>0</v>
      </c>
      <c r="DR409" s="586">
        <v>0</v>
      </c>
      <c r="DS409" s="586">
        <v>0</v>
      </c>
      <c r="DT409" s="586">
        <v>0</v>
      </c>
      <c r="DU409" s="586">
        <v>497</v>
      </c>
      <c r="DV409" s="586">
        <v>-9378</v>
      </c>
      <c r="DW409" s="586">
        <v>9400</v>
      </c>
      <c r="DX409" s="586">
        <v>-7331</v>
      </c>
      <c r="DY409" s="586">
        <v>2000</v>
      </c>
    </row>
    <row r="410" spans="1:139" s="586" customFormat="1">
      <c r="A410" s="586" t="s">
        <v>2660</v>
      </c>
      <c r="B410" s="586">
        <v>0</v>
      </c>
      <c r="C410" s="586">
        <v>0</v>
      </c>
      <c r="D410" s="586">
        <v>0</v>
      </c>
      <c r="E410" s="586">
        <v>0</v>
      </c>
      <c r="F410" s="586">
        <v>0</v>
      </c>
      <c r="G410" s="586">
        <v>0</v>
      </c>
      <c r="H410" s="586">
        <v>0</v>
      </c>
      <c r="I410" s="586">
        <v>0</v>
      </c>
      <c r="J410" s="586">
        <v>0</v>
      </c>
      <c r="K410" s="586">
        <v>0</v>
      </c>
      <c r="L410" s="586">
        <v>0</v>
      </c>
      <c r="M410" s="586">
        <v>0</v>
      </c>
      <c r="N410" s="586">
        <v>0</v>
      </c>
      <c r="O410" s="586">
        <v>0</v>
      </c>
      <c r="P410" s="586">
        <v>0</v>
      </c>
      <c r="Q410" s="586">
        <v>0</v>
      </c>
      <c r="R410" s="586">
        <v>0</v>
      </c>
      <c r="S410" s="586">
        <v>0</v>
      </c>
      <c r="T410" s="586">
        <v>0</v>
      </c>
      <c r="U410" s="586">
        <v>0</v>
      </c>
      <c r="V410" s="586">
        <v>0</v>
      </c>
      <c r="W410" s="586">
        <v>0</v>
      </c>
      <c r="X410" s="586">
        <v>0</v>
      </c>
      <c r="Y410" s="586">
        <v>0</v>
      </c>
      <c r="Z410" s="586">
        <v>0</v>
      </c>
      <c r="AA410" s="586">
        <v>0</v>
      </c>
      <c r="AB410" s="586">
        <v>0</v>
      </c>
      <c r="AC410" s="586">
        <v>0</v>
      </c>
      <c r="AD410" s="586">
        <v>0</v>
      </c>
      <c r="AE410" s="586">
        <v>0</v>
      </c>
      <c r="AF410" s="586">
        <v>0</v>
      </c>
      <c r="AG410" s="586">
        <v>0</v>
      </c>
      <c r="AH410" s="586">
        <v>0</v>
      </c>
      <c r="AI410" s="586">
        <v>0</v>
      </c>
      <c r="AJ410" s="586">
        <v>0</v>
      </c>
      <c r="AK410" s="586">
        <v>0</v>
      </c>
      <c r="AL410" s="586">
        <v>0</v>
      </c>
      <c r="AM410" s="586">
        <v>0</v>
      </c>
      <c r="AN410" s="586">
        <v>0</v>
      </c>
      <c r="AO410" s="586">
        <v>0</v>
      </c>
      <c r="AP410" s="586">
        <v>0</v>
      </c>
      <c r="AQ410" s="586">
        <v>0</v>
      </c>
      <c r="AR410" s="586">
        <v>0</v>
      </c>
      <c r="AS410" s="586">
        <v>0</v>
      </c>
      <c r="AT410" s="586">
        <v>0</v>
      </c>
      <c r="AU410" s="586">
        <v>0</v>
      </c>
      <c r="AV410" s="586">
        <v>0</v>
      </c>
      <c r="AW410" s="586">
        <v>0</v>
      </c>
      <c r="AX410" s="586">
        <v>0</v>
      </c>
      <c r="AY410" s="586">
        <v>0</v>
      </c>
      <c r="AZ410" s="586">
        <v>0</v>
      </c>
      <c r="BA410" s="586">
        <v>0</v>
      </c>
      <c r="BB410" s="586">
        <v>0</v>
      </c>
      <c r="BC410" s="586">
        <v>0</v>
      </c>
      <c r="BD410" s="586">
        <v>0</v>
      </c>
      <c r="BE410" s="586">
        <v>0</v>
      </c>
      <c r="BF410" s="586">
        <v>0</v>
      </c>
      <c r="BG410" s="586">
        <v>0</v>
      </c>
      <c r="BH410" s="586">
        <v>0</v>
      </c>
      <c r="BI410" s="586">
        <v>0</v>
      </c>
      <c r="BJ410" s="586">
        <v>0</v>
      </c>
      <c r="BK410" s="586">
        <v>0</v>
      </c>
      <c r="BL410" s="586">
        <v>0</v>
      </c>
      <c r="BM410" s="586">
        <v>0</v>
      </c>
      <c r="BN410" s="586">
        <v>0</v>
      </c>
      <c r="BO410" s="586">
        <v>0</v>
      </c>
      <c r="BP410" s="586">
        <v>0</v>
      </c>
      <c r="BQ410" s="586">
        <v>0</v>
      </c>
      <c r="BR410" s="586">
        <v>0</v>
      </c>
      <c r="BS410" s="586">
        <v>0</v>
      </c>
      <c r="BT410" s="586">
        <v>0</v>
      </c>
      <c r="BU410" s="586">
        <v>0</v>
      </c>
      <c r="BV410" s="586">
        <v>0</v>
      </c>
      <c r="BW410" s="586">
        <v>0</v>
      </c>
      <c r="BX410" s="586">
        <v>0</v>
      </c>
      <c r="BY410" s="586">
        <v>0</v>
      </c>
      <c r="BZ410" s="586">
        <v>0</v>
      </c>
      <c r="CA410" s="586">
        <v>0</v>
      </c>
      <c r="CB410" s="586">
        <v>0</v>
      </c>
      <c r="CC410" s="586">
        <v>0</v>
      </c>
      <c r="CD410" s="586">
        <v>0</v>
      </c>
      <c r="CE410" s="586">
        <v>0</v>
      </c>
      <c r="CF410" s="586">
        <v>0</v>
      </c>
      <c r="CG410" s="586">
        <v>0</v>
      </c>
      <c r="CH410" s="586">
        <v>282859</v>
      </c>
      <c r="CI410" s="586">
        <v>0</v>
      </c>
      <c r="CJ410" s="586">
        <v>0</v>
      </c>
      <c r="CK410" s="586">
        <v>0</v>
      </c>
      <c r="CL410" s="586">
        <v>0</v>
      </c>
      <c r="CM410" s="586">
        <v>0</v>
      </c>
      <c r="CN410" s="586">
        <v>0</v>
      </c>
      <c r="CO410" s="586">
        <v>0</v>
      </c>
      <c r="CP410" s="586">
        <v>0</v>
      </c>
      <c r="CQ410" s="586">
        <v>0</v>
      </c>
      <c r="CR410" s="586">
        <v>0</v>
      </c>
      <c r="CS410" s="586">
        <v>0</v>
      </c>
      <c r="CT410" s="586">
        <v>0</v>
      </c>
      <c r="CU410" s="586">
        <v>0</v>
      </c>
      <c r="CV410" s="586">
        <v>0</v>
      </c>
      <c r="CW410" s="586">
        <v>0</v>
      </c>
      <c r="CX410" s="586">
        <v>0</v>
      </c>
      <c r="CY410" s="586">
        <v>0</v>
      </c>
      <c r="CZ410" s="586">
        <v>0</v>
      </c>
      <c r="DA410" s="586">
        <v>0</v>
      </c>
      <c r="DB410" s="586">
        <v>0</v>
      </c>
      <c r="DC410" s="586">
        <v>0</v>
      </c>
      <c r="DD410" s="586">
        <v>0</v>
      </c>
      <c r="DE410" s="586">
        <v>0</v>
      </c>
      <c r="DF410" s="586">
        <v>0</v>
      </c>
      <c r="DG410" s="586">
        <v>0</v>
      </c>
      <c r="DH410" s="586">
        <v>0</v>
      </c>
      <c r="DI410" s="586">
        <v>0</v>
      </c>
      <c r="DJ410" s="586">
        <v>0</v>
      </c>
      <c r="DK410" s="586">
        <v>0</v>
      </c>
      <c r="DL410" s="586">
        <v>0</v>
      </c>
      <c r="DM410" s="586">
        <v>0</v>
      </c>
      <c r="DN410" s="586">
        <v>0</v>
      </c>
      <c r="DO410" s="586">
        <v>0</v>
      </c>
      <c r="DP410" s="586">
        <v>0</v>
      </c>
      <c r="DQ410" s="586">
        <v>0</v>
      </c>
      <c r="DR410" s="586">
        <v>0</v>
      </c>
      <c r="DS410" s="586">
        <v>0</v>
      </c>
      <c r="DT410" s="586">
        <v>0</v>
      </c>
      <c r="DU410" s="586">
        <v>282859</v>
      </c>
      <c r="DV410" s="586">
        <v>271829</v>
      </c>
      <c r="DW410" s="586">
        <v>360000</v>
      </c>
      <c r="DX410" s="586">
        <v>0</v>
      </c>
      <c r="DY410" s="586">
        <v>0</v>
      </c>
    </row>
    <row r="411" spans="1:139" s="586" customFormat="1">
      <c r="A411" s="586" t="s">
        <v>3074</v>
      </c>
      <c r="B411" s="586">
        <v>0</v>
      </c>
      <c r="C411" s="586">
        <v>0</v>
      </c>
      <c r="D411" s="586">
        <v>0</v>
      </c>
      <c r="E411" s="586">
        <v>0</v>
      </c>
      <c r="F411" s="586">
        <v>0</v>
      </c>
      <c r="G411" s="586">
        <v>0</v>
      </c>
      <c r="H411" s="586">
        <v>0</v>
      </c>
      <c r="I411" s="586">
        <v>0</v>
      </c>
      <c r="J411" s="586">
        <v>0</v>
      </c>
      <c r="K411" s="586">
        <v>0</v>
      </c>
      <c r="L411" s="586">
        <v>0</v>
      </c>
      <c r="M411" s="586">
        <v>0</v>
      </c>
      <c r="N411" s="586">
        <v>0</v>
      </c>
      <c r="O411" s="586">
        <v>0</v>
      </c>
      <c r="P411" s="586">
        <v>0</v>
      </c>
      <c r="Q411" s="586">
        <v>0</v>
      </c>
      <c r="R411" s="586">
        <v>0</v>
      </c>
      <c r="S411" s="586">
        <v>0</v>
      </c>
      <c r="T411" s="586">
        <v>0</v>
      </c>
      <c r="U411" s="586">
        <v>0</v>
      </c>
      <c r="V411" s="586">
        <v>0</v>
      </c>
      <c r="W411" s="586">
        <v>0</v>
      </c>
      <c r="X411" s="586">
        <v>0</v>
      </c>
      <c r="Y411" s="586">
        <v>0</v>
      </c>
      <c r="Z411" s="586">
        <v>0</v>
      </c>
      <c r="AA411" s="586">
        <v>0</v>
      </c>
      <c r="AB411" s="586">
        <v>0</v>
      </c>
      <c r="AC411" s="586">
        <v>0</v>
      </c>
      <c r="AD411" s="586">
        <v>0</v>
      </c>
      <c r="AE411" s="586">
        <v>0</v>
      </c>
      <c r="AF411" s="586">
        <v>0</v>
      </c>
      <c r="AG411" s="586">
        <v>0</v>
      </c>
      <c r="AH411" s="586">
        <v>0</v>
      </c>
      <c r="AI411" s="586">
        <v>0</v>
      </c>
      <c r="AJ411" s="586">
        <v>0</v>
      </c>
      <c r="AK411" s="586">
        <v>0</v>
      </c>
      <c r="AL411" s="586">
        <v>0</v>
      </c>
      <c r="AM411" s="586">
        <v>0</v>
      </c>
      <c r="AN411" s="586">
        <v>0</v>
      </c>
      <c r="AO411" s="586">
        <v>0</v>
      </c>
      <c r="AP411" s="586">
        <v>0</v>
      </c>
      <c r="AQ411" s="586">
        <v>0</v>
      </c>
      <c r="AR411" s="586">
        <v>0</v>
      </c>
      <c r="AS411" s="586">
        <v>0</v>
      </c>
      <c r="AT411" s="586">
        <v>0</v>
      </c>
      <c r="AU411" s="586">
        <v>0</v>
      </c>
      <c r="AV411" s="586">
        <v>0</v>
      </c>
      <c r="AW411" s="586">
        <v>0</v>
      </c>
      <c r="AX411" s="586">
        <v>0</v>
      </c>
      <c r="AY411" s="586">
        <v>0</v>
      </c>
      <c r="AZ411" s="586">
        <v>0</v>
      </c>
      <c r="BA411" s="586">
        <v>0</v>
      </c>
      <c r="BB411" s="586">
        <v>0</v>
      </c>
      <c r="BC411" s="586">
        <v>0</v>
      </c>
      <c r="BD411" s="586">
        <v>0</v>
      </c>
      <c r="BE411" s="586">
        <v>0</v>
      </c>
      <c r="BF411" s="586">
        <v>0</v>
      </c>
      <c r="BG411" s="586">
        <v>0</v>
      </c>
      <c r="BH411" s="586">
        <v>0</v>
      </c>
      <c r="BI411" s="586">
        <v>0</v>
      </c>
      <c r="BJ411" s="586">
        <v>0</v>
      </c>
      <c r="BK411" s="586">
        <v>0</v>
      </c>
      <c r="BL411" s="586">
        <v>0</v>
      </c>
      <c r="BM411" s="586">
        <v>0</v>
      </c>
      <c r="BN411" s="586">
        <v>0</v>
      </c>
      <c r="BO411" s="586">
        <v>0</v>
      </c>
      <c r="BP411" s="586">
        <v>0</v>
      </c>
      <c r="BQ411" s="586">
        <v>0</v>
      </c>
      <c r="BR411" s="586">
        <v>0</v>
      </c>
      <c r="BS411" s="586">
        <v>0</v>
      </c>
      <c r="BT411" s="586">
        <v>0</v>
      </c>
      <c r="BU411" s="586">
        <v>0</v>
      </c>
      <c r="BV411" s="586">
        <v>0</v>
      </c>
      <c r="BW411" s="586">
        <v>0</v>
      </c>
      <c r="BX411" s="586">
        <v>0</v>
      </c>
      <c r="BY411" s="586">
        <v>0</v>
      </c>
      <c r="BZ411" s="586">
        <v>0</v>
      </c>
      <c r="CA411" s="586">
        <v>0</v>
      </c>
      <c r="CB411" s="586">
        <v>0</v>
      </c>
      <c r="CC411" s="586">
        <v>0</v>
      </c>
      <c r="CD411" s="586">
        <v>0</v>
      </c>
      <c r="CE411" s="586">
        <v>0</v>
      </c>
      <c r="CF411" s="586">
        <v>0</v>
      </c>
      <c r="CG411" s="586">
        <v>0</v>
      </c>
      <c r="CH411" s="586">
        <v>3159</v>
      </c>
      <c r="CI411" s="586">
        <v>0</v>
      </c>
      <c r="CJ411" s="586">
        <v>0</v>
      </c>
      <c r="CK411" s="586">
        <v>0</v>
      </c>
      <c r="CL411" s="586">
        <v>0</v>
      </c>
      <c r="CM411" s="586">
        <v>0</v>
      </c>
      <c r="CN411" s="586">
        <v>0</v>
      </c>
      <c r="CO411" s="586">
        <v>0</v>
      </c>
      <c r="CP411" s="586">
        <v>0</v>
      </c>
      <c r="CQ411" s="586">
        <v>0</v>
      </c>
      <c r="CR411" s="586">
        <v>0</v>
      </c>
      <c r="CS411" s="586">
        <v>0</v>
      </c>
      <c r="CT411" s="586">
        <v>0</v>
      </c>
      <c r="CU411" s="586">
        <v>0</v>
      </c>
      <c r="CV411" s="586">
        <v>0</v>
      </c>
      <c r="CW411" s="586">
        <v>0</v>
      </c>
      <c r="CX411" s="586">
        <v>0</v>
      </c>
      <c r="CY411" s="586">
        <v>0</v>
      </c>
      <c r="CZ411" s="586">
        <v>0</v>
      </c>
      <c r="DA411" s="586">
        <v>0</v>
      </c>
      <c r="DB411" s="586">
        <v>0</v>
      </c>
      <c r="DC411" s="586">
        <v>0</v>
      </c>
      <c r="DD411" s="586">
        <v>0</v>
      </c>
      <c r="DE411" s="586">
        <v>0</v>
      </c>
      <c r="DF411" s="586">
        <v>0</v>
      </c>
      <c r="DG411" s="586">
        <v>0</v>
      </c>
      <c r="DH411" s="586">
        <v>0</v>
      </c>
      <c r="DI411" s="586">
        <v>0</v>
      </c>
      <c r="DJ411" s="586">
        <v>0</v>
      </c>
      <c r="DK411" s="586">
        <v>0</v>
      </c>
      <c r="DL411" s="586">
        <v>0</v>
      </c>
      <c r="DM411" s="586">
        <v>0</v>
      </c>
      <c r="DN411" s="586">
        <v>0</v>
      </c>
      <c r="DO411" s="586">
        <v>0</v>
      </c>
      <c r="DP411" s="586">
        <v>0</v>
      </c>
      <c r="DQ411" s="586">
        <v>0</v>
      </c>
      <c r="DR411" s="586">
        <v>0</v>
      </c>
      <c r="DS411" s="586">
        <v>0</v>
      </c>
      <c r="DT411" s="586">
        <v>3159</v>
      </c>
      <c r="DU411" s="586">
        <v>0</v>
      </c>
      <c r="DV411" s="586">
        <v>-10712</v>
      </c>
      <c r="DW411" s="586">
        <v>-2769</v>
      </c>
      <c r="DX411" s="586">
        <v>-4456.3988099999997</v>
      </c>
      <c r="DY411" s="586">
        <v>8000</v>
      </c>
    </row>
    <row r="412" spans="1:139" s="586" customFormat="1">
      <c r="A412" s="586" t="s">
        <v>3113</v>
      </c>
      <c r="B412" s="586">
        <v>0</v>
      </c>
      <c r="C412" s="586">
        <v>0</v>
      </c>
      <c r="D412" s="586">
        <v>0</v>
      </c>
      <c r="E412" s="586">
        <v>0</v>
      </c>
      <c r="F412" s="586">
        <v>0</v>
      </c>
      <c r="G412" s="586">
        <v>0</v>
      </c>
      <c r="H412" s="586">
        <v>0</v>
      </c>
      <c r="I412" s="586">
        <v>0</v>
      </c>
      <c r="J412" s="586">
        <v>0</v>
      </c>
      <c r="K412" s="586">
        <v>0</v>
      </c>
      <c r="L412" s="586">
        <v>0</v>
      </c>
      <c r="M412" s="586">
        <v>0</v>
      </c>
      <c r="N412" s="586">
        <v>0</v>
      </c>
      <c r="O412" s="586">
        <v>0</v>
      </c>
      <c r="P412" s="586">
        <v>0</v>
      </c>
      <c r="Q412" s="586">
        <v>0</v>
      </c>
      <c r="R412" s="586">
        <v>0</v>
      </c>
      <c r="S412" s="586">
        <v>0</v>
      </c>
      <c r="T412" s="586">
        <v>0</v>
      </c>
      <c r="U412" s="586">
        <v>0</v>
      </c>
      <c r="V412" s="586">
        <v>0</v>
      </c>
      <c r="W412" s="586">
        <v>0</v>
      </c>
      <c r="X412" s="586">
        <v>0</v>
      </c>
      <c r="Y412" s="586">
        <v>0</v>
      </c>
      <c r="Z412" s="586">
        <v>0</v>
      </c>
      <c r="AA412" s="586">
        <v>0</v>
      </c>
      <c r="AB412" s="586">
        <v>0</v>
      </c>
      <c r="AC412" s="586">
        <v>0</v>
      </c>
      <c r="AD412" s="586">
        <v>0</v>
      </c>
      <c r="AE412" s="586">
        <v>0</v>
      </c>
      <c r="AF412" s="586">
        <v>0</v>
      </c>
      <c r="AG412" s="586">
        <v>0</v>
      </c>
      <c r="AH412" s="586">
        <v>0</v>
      </c>
      <c r="AI412" s="586">
        <v>0</v>
      </c>
      <c r="AJ412" s="586">
        <v>0</v>
      </c>
      <c r="AK412" s="586">
        <v>0</v>
      </c>
      <c r="AL412" s="586">
        <v>0</v>
      </c>
      <c r="AM412" s="586">
        <v>0</v>
      </c>
      <c r="AN412" s="586">
        <v>0</v>
      </c>
      <c r="AO412" s="586">
        <v>0</v>
      </c>
      <c r="AP412" s="586">
        <v>0</v>
      </c>
      <c r="AQ412" s="586">
        <v>0</v>
      </c>
      <c r="AR412" s="586">
        <v>0</v>
      </c>
      <c r="AS412" s="586">
        <v>0</v>
      </c>
      <c r="AT412" s="586">
        <v>0</v>
      </c>
      <c r="AU412" s="586">
        <v>0</v>
      </c>
      <c r="AV412" s="586">
        <v>0</v>
      </c>
      <c r="AW412" s="586">
        <v>0</v>
      </c>
      <c r="AX412" s="586">
        <v>0</v>
      </c>
      <c r="AY412" s="586">
        <v>0</v>
      </c>
      <c r="AZ412" s="586">
        <v>0</v>
      </c>
      <c r="BA412" s="586">
        <v>0</v>
      </c>
      <c r="BB412" s="586">
        <v>0</v>
      </c>
      <c r="BC412" s="586">
        <v>0</v>
      </c>
      <c r="BD412" s="586">
        <v>0</v>
      </c>
      <c r="BE412" s="586">
        <v>0</v>
      </c>
      <c r="BF412" s="586">
        <v>0</v>
      </c>
      <c r="BG412" s="586">
        <v>0</v>
      </c>
      <c r="BH412" s="586">
        <v>0</v>
      </c>
      <c r="BI412" s="586">
        <v>0</v>
      </c>
      <c r="BJ412" s="586">
        <v>0</v>
      </c>
      <c r="BK412" s="586">
        <v>0</v>
      </c>
      <c r="BL412" s="586">
        <v>0</v>
      </c>
      <c r="BM412" s="586">
        <v>0</v>
      </c>
      <c r="BN412" s="586">
        <v>0</v>
      </c>
      <c r="BO412" s="586">
        <v>0</v>
      </c>
      <c r="BP412" s="586">
        <v>0</v>
      </c>
      <c r="BQ412" s="586">
        <v>0</v>
      </c>
      <c r="BR412" s="586">
        <v>0</v>
      </c>
      <c r="BS412" s="586">
        <v>0</v>
      </c>
      <c r="BT412" s="586">
        <v>0</v>
      </c>
      <c r="BU412" s="586">
        <v>0</v>
      </c>
      <c r="BV412" s="586">
        <v>0</v>
      </c>
      <c r="BW412" s="586">
        <v>0</v>
      </c>
      <c r="BX412" s="586">
        <v>0</v>
      </c>
      <c r="BY412" s="586">
        <v>0</v>
      </c>
      <c r="BZ412" s="586">
        <v>0</v>
      </c>
      <c r="CA412" s="586">
        <v>0</v>
      </c>
      <c r="CB412" s="586">
        <v>0</v>
      </c>
      <c r="CC412" s="586">
        <v>0</v>
      </c>
      <c r="CD412" s="586">
        <v>0</v>
      </c>
      <c r="CE412" s="586">
        <v>0</v>
      </c>
      <c r="CF412" s="586">
        <v>0</v>
      </c>
      <c r="CG412" s="586">
        <v>0</v>
      </c>
      <c r="CH412" s="586">
        <v>0</v>
      </c>
      <c r="CI412" s="586">
        <v>0</v>
      </c>
      <c r="CJ412" s="586">
        <v>0</v>
      </c>
      <c r="CK412" s="586">
        <v>0</v>
      </c>
      <c r="CL412" s="586">
        <v>0</v>
      </c>
      <c r="CM412" s="586">
        <v>0</v>
      </c>
      <c r="CN412" s="586">
        <v>0</v>
      </c>
      <c r="CO412" s="586">
        <v>0</v>
      </c>
      <c r="CP412" s="586">
        <v>0</v>
      </c>
      <c r="CQ412" s="586">
        <v>0</v>
      </c>
      <c r="CR412" s="586">
        <v>0</v>
      </c>
      <c r="CS412" s="586">
        <v>0</v>
      </c>
      <c r="CT412" s="586">
        <v>0</v>
      </c>
      <c r="CU412" s="586">
        <v>0</v>
      </c>
      <c r="CV412" s="586">
        <v>0</v>
      </c>
      <c r="CW412" s="586">
        <v>0</v>
      </c>
      <c r="CX412" s="586">
        <v>0</v>
      </c>
      <c r="CY412" s="586">
        <v>0</v>
      </c>
      <c r="CZ412" s="586">
        <v>0</v>
      </c>
      <c r="DA412" s="586">
        <v>0</v>
      </c>
      <c r="DB412" s="586">
        <v>0</v>
      </c>
      <c r="DC412" s="586">
        <v>0</v>
      </c>
      <c r="DD412" s="586">
        <v>0</v>
      </c>
      <c r="DE412" s="586">
        <v>0</v>
      </c>
      <c r="DF412" s="586">
        <v>0</v>
      </c>
      <c r="DG412" s="586">
        <v>0</v>
      </c>
      <c r="DH412" s="586">
        <v>0</v>
      </c>
      <c r="DI412" s="586">
        <v>0</v>
      </c>
      <c r="DJ412" s="586">
        <v>0</v>
      </c>
      <c r="DK412" s="586">
        <v>0</v>
      </c>
      <c r="DL412" s="586">
        <v>0</v>
      </c>
      <c r="DM412" s="586">
        <v>0</v>
      </c>
      <c r="DN412" s="586">
        <v>0</v>
      </c>
      <c r="DO412" s="586">
        <v>0</v>
      </c>
      <c r="DP412" s="586">
        <v>0</v>
      </c>
      <c r="DQ412" s="586">
        <v>0</v>
      </c>
      <c r="DR412" s="586">
        <v>0</v>
      </c>
      <c r="DS412" s="586">
        <v>0</v>
      </c>
      <c r="DT412" s="586">
        <v>0</v>
      </c>
      <c r="DU412" s="586">
        <v>0</v>
      </c>
      <c r="DV412" s="586">
        <v>0</v>
      </c>
      <c r="DW412" s="586">
        <v>-1000</v>
      </c>
      <c r="DX412" s="586">
        <v>0</v>
      </c>
      <c r="DY412" s="586">
        <v>-700</v>
      </c>
    </row>
    <row r="413" spans="1:139" s="586" customFormat="1">
      <c r="A413" s="586" t="s">
        <v>2591</v>
      </c>
      <c r="B413" s="586">
        <v>0</v>
      </c>
      <c r="C413" s="586">
        <v>0</v>
      </c>
      <c r="D413" s="586">
        <v>0</v>
      </c>
      <c r="E413" s="586">
        <v>0</v>
      </c>
      <c r="F413" s="586">
        <v>0</v>
      </c>
      <c r="G413" s="586">
        <v>0</v>
      </c>
      <c r="H413" s="586">
        <v>0</v>
      </c>
      <c r="I413" s="586">
        <v>0</v>
      </c>
      <c r="J413" s="586">
        <v>0</v>
      </c>
      <c r="K413" s="586">
        <v>0</v>
      </c>
      <c r="L413" s="586">
        <v>0</v>
      </c>
      <c r="M413" s="586">
        <v>0</v>
      </c>
      <c r="N413" s="586">
        <v>0</v>
      </c>
      <c r="O413" s="586">
        <v>0</v>
      </c>
      <c r="P413" s="586">
        <v>0</v>
      </c>
      <c r="Q413" s="586">
        <v>0</v>
      </c>
      <c r="R413" s="586">
        <v>0</v>
      </c>
      <c r="S413" s="586">
        <v>0</v>
      </c>
      <c r="T413" s="586">
        <v>0</v>
      </c>
      <c r="U413" s="586">
        <v>0</v>
      </c>
      <c r="V413" s="586">
        <v>0</v>
      </c>
      <c r="W413" s="586">
        <v>0</v>
      </c>
      <c r="X413" s="586">
        <v>0</v>
      </c>
      <c r="Y413" s="586">
        <v>0</v>
      </c>
      <c r="Z413" s="586">
        <v>0</v>
      </c>
      <c r="AA413" s="586">
        <v>0</v>
      </c>
      <c r="AB413" s="586">
        <v>0</v>
      </c>
      <c r="AC413" s="586">
        <v>0</v>
      </c>
      <c r="AD413" s="586">
        <v>0</v>
      </c>
      <c r="AE413" s="586">
        <v>0</v>
      </c>
      <c r="AF413" s="586">
        <v>0</v>
      </c>
      <c r="AG413" s="586">
        <v>0</v>
      </c>
      <c r="AH413" s="586">
        <v>0</v>
      </c>
      <c r="AI413" s="586">
        <v>0</v>
      </c>
      <c r="AJ413" s="586">
        <v>0</v>
      </c>
      <c r="AK413" s="586">
        <v>0</v>
      </c>
      <c r="AL413" s="586">
        <v>0</v>
      </c>
      <c r="AM413" s="586">
        <v>0</v>
      </c>
      <c r="AN413" s="586">
        <v>0</v>
      </c>
      <c r="AO413" s="586">
        <v>0</v>
      </c>
      <c r="AP413" s="586">
        <v>0</v>
      </c>
      <c r="AQ413" s="586">
        <v>0</v>
      </c>
      <c r="AR413" s="586">
        <v>0</v>
      </c>
      <c r="AS413" s="586">
        <v>0</v>
      </c>
      <c r="AT413" s="586">
        <v>0</v>
      </c>
      <c r="AU413" s="586">
        <v>0</v>
      </c>
      <c r="AV413" s="586">
        <v>0</v>
      </c>
      <c r="AW413" s="586">
        <v>0</v>
      </c>
      <c r="AX413" s="586">
        <v>0</v>
      </c>
      <c r="AY413" s="586">
        <v>0</v>
      </c>
      <c r="AZ413" s="586">
        <v>0</v>
      </c>
      <c r="BA413" s="586">
        <v>0</v>
      </c>
      <c r="BB413" s="586">
        <v>0</v>
      </c>
      <c r="BC413" s="586">
        <v>0</v>
      </c>
      <c r="BD413" s="586">
        <v>0</v>
      </c>
      <c r="BE413" s="586">
        <v>0</v>
      </c>
      <c r="BF413" s="586">
        <v>0</v>
      </c>
      <c r="BG413" s="586">
        <v>0</v>
      </c>
      <c r="BH413" s="586">
        <v>0</v>
      </c>
      <c r="BI413" s="586">
        <v>0</v>
      </c>
      <c r="BJ413" s="586">
        <v>0</v>
      </c>
      <c r="BK413" s="586">
        <v>0</v>
      </c>
      <c r="BL413" s="586">
        <v>0</v>
      </c>
      <c r="BM413" s="586">
        <v>0</v>
      </c>
      <c r="BN413" s="586">
        <v>0</v>
      </c>
      <c r="BO413" s="586">
        <v>0</v>
      </c>
      <c r="BP413" s="586">
        <v>0</v>
      </c>
      <c r="BQ413" s="586">
        <v>0</v>
      </c>
      <c r="BR413" s="586">
        <v>0</v>
      </c>
      <c r="BS413" s="586">
        <v>0</v>
      </c>
      <c r="BT413" s="586">
        <v>0</v>
      </c>
      <c r="BU413" s="586">
        <v>0</v>
      </c>
      <c r="BV413" s="586">
        <v>0</v>
      </c>
      <c r="BW413" s="586">
        <v>0</v>
      </c>
      <c r="BX413" s="586">
        <v>0</v>
      </c>
      <c r="BY413" s="586">
        <v>0</v>
      </c>
      <c r="BZ413" s="586">
        <v>0</v>
      </c>
      <c r="CA413" s="586">
        <v>0</v>
      </c>
      <c r="CB413" s="586">
        <v>0</v>
      </c>
      <c r="CC413" s="586">
        <v>0</v>
      </c>
      <c r="CD413" s="586">
        <v>0</v>
      </c>
      <c r="CE413" s="586">
        <v>0</v>
      </c>
      <c r="CF413" s="586">
        <v>0</v>
      </c>
      <c r="CG413" s="586">
        <v>0</v>
      </c>
      <c r="CH413" s="586">
        <v>102</v>
      </c>
      <c r="CI413" s="586">
        <v>0</v>
      </c>
      <c r="CJ413" s="586">
        <v>0</v>
      </c>
      <c r="CK413" s="586">
        <v>0</v>
      </c>
      <c r="CL413" s="586">
        <v>0</v>
      </c>
      <c r="CM413" s="586">
        <v>0</v>
      </c>
      <c r="CN413" s="586">
        <v>0</v>
      </c>
      <c r="CO413" s="586">
        <v>0</v>
      </c>
      <c r="CP413" s="586">
        <v>0</v>
      </c>
      <c r="CQ413" s="586">
        <v>0</v>
      </c>
      <c r="CR413" s="586">
        <v>0</v>
      </c>
      <c r="CS413" s="586">
        <v>0</v>
      </c>
      <c r="CT413" s="586">
        <v>0</v>
      </c>
      <c r="CU413" s="586">
        <v>0</v>
      </c>
      <c r="CV413" s="586">
        <v>0</v>
      </c>
      <c r="CW413" s="586">
        <v>0</v>
      </c>
      <c r="CX413" s="586">
        <v>0</v>
      </c>
      <c r="CY413" s="586">
        <v>0</v>
      </c>
      <c r="CZ413" s="586">
        <v>0</v>
      </c>
      <c r="DA413" s="586">
        <v>0</v>
      </c>
      <c r="DB413" s="586">
        <v>0</v>
      </c>
      <c r="DC413" s="586">
        <v>0</v>
      </c>
      <c r="DD413" s="586">
        <v>0</v>
      </c>
      <c r="DE413" s="586">
        <v>0</v>
      </c>
      <c r="DF413" s="586">
        <v>0</v>
      </c>
      <c r="DG413" s="586">
        <v>0</v>
      </c>
      <c r="DH413" s="586">
        <v>0</v>
      </c>
      <c r="DI413" s="586">
        <v>0</v>
      </c>
      <c r="DJ413" s="586">
        <v>0</v>
      </c>
      <c r="DK413" s="586">
        <v>0</v>
      </c>
      <c r="DL413" s="586">
        <v>0</v>
      </c>
      <c r="DM413" s="586">
        <v>0</v>
      </c>
      <c r="DN413" s="586">
        <v>0</v>
      </c>
      <c r="DO413" s="586">
        <v>0</v>
      </c>
      <c r="DP413" s="586">
        <v>0</v>
      </c>
      <c r="DQ413" s="586">
        <v>0</v>
      </c>
      <c r="DR413" s="586">
        <v>0</v>
      </c>
      <c r="DS413" s="586">
        <v>0</v>
      </c>
      <c r="DT413" s="586">
        <v>102</v>
      </c>
      <c r="DU413" s="586">
        <v>0</v>
      </c>
      <c r="DV413" s="586">
        <v>-14100</v>
      </c>
      <c r="DW413" s="586">
        <v>-1493</v>
      </c>
      <c r="DX413" s="586">
        <v>-19000</v>
      </c>
      <c r="DY413" s="586">
        <v>0</v>
      </c>
    </row>
    <row r="414" spans="1:139" s="586" customFormat="1">
      <c r="A414" s="586" t="s">
        <v>2519</v>
      </c>
      <c r="B414" s="586">
        <v>0</v>
      </c>
      <c r="C414" s="586">
        <v>0</v>
      </c>
      <c r="D414" s="586">
        <v>0</v>
      </c>
      <c r="E414" s="586">
        <v>0</v>
      </c>
      <c r="F414" s="586">
        <v>0</v>
      </c>
      <c r="G414" s="586">
        <v>0</v>
      </c>
      <c r="H414" s="586">
        <v>0</v>
      </c>
      <c r="I414" s="586">
        <v>0</v>
      </c>
      <c r="J414" s="586">
        <v>0</v>
      </c>
      <c r="K414" s="586">
        <v>0</v>
      </c>
      <c r="L414" s="586">
        <v>0</v>
      </c>
      <c r="M414" s="586">
        <v>0</v>
      </c>
      <c r="N414" s="586">
        <v>0</v>
      </c>
      <c r="O414" s="586">
        <v>0</v>
      </c>
      <c r="P414" s="586">
        <v>0</v>
      </c>
      <c r="Q414" s="586">
        <v>0</v>
      </c>
      <c r="R414" s="586">
        <v>0</v>
      </c>
      <c r="S414" s="586">
        <v>0</v>
      </c>
      <c r="T414" s="586">
        <v>0</v>
      </c>
      <c r="U414" s="586">
        <v>0</v>
      </c>
      <c r="V414" s="586">
        <v>0</v>
      </c>
      <c r="W414" s="586">
        <v>0</v>
      </c>
      <c r="X414" s="586">
        <v>0</v>
      </c>
      <c r="Y414" s="586">
        <v>0</v>
      </c>
      <c r="Z414" s="586">
        <v>0</v>
      </c>
      <c r="AA414" s="586">
        <v>0</v>
      </c>
      <c r="AB414" s="586">
        <v>0</v>
      </c>
      <c r="AC414" s="586">
        <v>0</v>
      </c>
      <c r="AD414" s="586">
        <v>0</v>
      </c>
      <c r="AE414" s="586">
        <v>0</v>
      </c>
      <c r="AF414" s="586">
        <v>0</v>
      </c>
      <c r="AG414" s="586">
        <v>0</v>
      </c>
      <c r="AH414" s="586">
        <v>0</v>
      </c>
      <c r="AI414" s="586">
        <v>0</v>
      </c>
      <c r="AJ414" s="586">
        <v>0</v>
      </c>
      <c r="AK414" s="586">
        <v>0</v>
      </c>
      <c r="AL414" s="586">
        <v>0</v>
      </c>
      <c r="AM414" s="586">
        <v>0</v>
      </c>
      <c r="AN414" s="586">
        <v>0</v>
      </c>
      <c r="AO414" s="586">
        <v>0</v>
      </c>
      <c r="AP414" s="586">
        <v>0</v>
      </c>
      <c r="AQ414" s="586">
        <v>0</v>
      </c>
      <c r="AR414" s="586">
        <v>0</v>
      </c>
      <c r="AS414" s="586">
        <v>0</v>
      </c>
      <c r="AT414" s="586">
        <v>0</v>
      </c>
      <c r="AU414" s="586">
        <v>840</v>
      </c>
      <c r="AV414" s="586">
        <v>0</v>
      </c>
      <c r="AW414" s="586">
        <v>0</v>
      </c>
      <c r="AX414" s="586">
        <v>0</v>
      </c>
      <c r="AY414" s="586">
        <v>0</v>
      </c>
      <c r="AZ414" s="586">
        <v>0</v>
      </c>
      <c r="BA414" s="586">
        <v>0</v>
      </c>
      <c r="BB414" s="586">
        <v>0</v>
      </c>
      <c r="BC414" s="586">
        <v>0</v>
      </c>
      <c r="BD414" s="586">
        <v>0</v>
      </c>
      <c r="BE414" s="586">
        <v>0</v>
      </c>
      <c r="BF414" s="586">
        <v>0</v>
      </c>
      <c r="BG414" s="586">
        <v>0</v>
      </c>
      <c r="BH414" s="586">
        <v>0</v>
      </c>
      <c r="BI414" s="586">
        <v>0</v>
      </c>
      <c r="BJ414" s="586">
        <v>0</v>
      </c>
      <c r="BK414" s="586">
        <v>0</v>
      </c>
      <c r="BL414" s="586">
        <v>0</v>
      </c>
      <c r="BM414" s="586">
        <v>0</v>
      </c>
      <c r="BN414" s="586">
        <v>0</v>
      </c>
      <c r="BO414" s="586">
        <v>0</v>
      </c>
      <c r="BP414" s="586">
        <v>0</v>
      </c>
      <c r="BQ414" s="586">
        <v>0</v>
      </c>
      <c r="BR414" s="586">
        <v>0</v>
      </c>
      <c r="BS414" s="586">
        <v>0</v>
      </c>
      <c r="BT414" s="586">
        <v>0</v>
      </c>
      <c r="BU414" s="586">
        <v>0</v>
      </c>
      <c r="BV414" s="586">
        <v>0</v>
      </c>
      <c r="BW414" s="586">
        <v>0</v>
      </c>
      <c r="BX414" s="586">
        <v>0</v>
      </c>
      <c r="BY414" s="586">
        <v>0</v>
      </c>
      <c r="BZ414" s="586">
        <v>0</v>
      </c>
      <c r="CA414" s="586">
        <v>0</v>
      </c>
      <c r="CB414" s="586">
        <v>0</v>
      </c>
      <c r="CC414" s="586">
        <v>0</v>
      </c>
      <c r="CD414" s="586">
        <v>0</v>
      </c>
      <c r="CE414" s="586">
        <v>0</v>
      </c>
      <c r="CF414" s="586">
        <v>0</v>
      </c>
      <c r="CG414" s="586">
        <v>0</v>
      </c>
      <c r="CH414" s="586">
        <v>0</v>
      </c>
      <c r="CI414" s="586">
        <v>0</v>
      </c>
      <c r="CJ414" s="586">
        <v>0</v>
      </c>
      <c r="CK414" s="586">
        <v>0</v>
      </c>
      <c r="CL414" s="586">
        <v>0</v>
      </c>
      <c r="CM414" s="586">
        <v>0</v>
      </c>
      <c r="CN414" s="586">
        <v>0</v>
      </c>
      <c r="CO414" s="586">
        <v>0</v>
      </c>
      <c r="CP414" s="586">
        <v>0</v>
      </c>
      <c r="CQ414" s="586">
        <v>0</v>
      </c>
      <c r="CR414" s="586">
        <v>0</v>
      </c>
      <c r="CS414" s="586">
        <v>0</v>
      </c>
      <c r="CT414" s="586">
        <v>0</v>
      </c>
      <c r="CU414" s="586">
        <v>0</v>
      </c>
      <c r="CV414" s="586">
        <v>0</v>
      </c>
      <c r="CW414" s="586">
        <v>0</v>
      </c>
      <c r="CX414" s="586">
        <v>0</v>
      </c>
      <c r="CY414" s="586">
        <v>0</v>
      </c>
      <c r="CZ414" s="586">
        <v>0</v>
      </c>
      <c r="DA414" s="586">
        <v>0</v>
      </c>
      <c r="DB414" s="586">
        <v>0</v>
      </c>
      <c r="DC414" s="586">
        <v>0</v>
      </c>
      <c r="DD414" s="586">
        <v>0</v>
      </c>
      <c r="DE414" s="586">
        <v>0</v>
      </c>
      <c r="DF414" s="586">
        <v>0</v>
      </c>
      <c r="DG414" s="586">
        <v>0</v>
      </c>
      <c r="DH414" s="586">
        <v>0</v>
      </c>
      <c r="DI414" s="586">
        <v>0</v>
      </c>
      <c r="DJ414" s="586">
        <v>0</v>
      </c>
      <c r="DK414" s="586">
        <v>0</v>
      </c>
      <c r="DL414" s="586">
        <v>0</v>
      </c>
      <c r="DM414" s="586">
        <v>0</v>
      </c>
      <c r="DN414" s="586">
        <v>0</v>
      </c>
      <c r="DO414" s="586">
        <v>0</v>
      </c>
      <c r="DP414" s="586">
        <v>0</v>
      </c>
      <c r="DQ414" s="586">
        <v>0</v>
      </c>
      <c r="DR414" s="586">
        <v>0</v>
      </c>
      <c r="DS414" s="586">
        <v>319</v>
      </c>
      <c r="DT414" s="586">
        <v>521</v>
      </c>
      <c r="DU414" s="586">
        <v>0</v>
      </c>
      <c r="DV414" s="586">
        <v>-897</v>
      </c>
      <c r="DW414" s="586">
        <v>0</v>
      </c>
      <c r="DX414" s="586">
        <v>0</v>
      </c>
      <c r="DY414" s="586">
        <v>226</v>
      </c>
    </row>
  </sheetData>
  <sheetProtection sheet="1" objects="1" scenarios="1"/>
  <pageMargins left="0.75" right="0.75" top="1" bottom="1" header="0.5" footer="0.5"/>
  <pageSetup paperSize="9" orientation="portrait" r:id="rId1"/>
  <headerFooter alignWithMargins="0">
    <oddHeader>&amp;C&amp;"Calibri"&amp;10&amp;K000000 OFFICIAL - HMG USE ONLY&amp;1#_x000D_</oddHeader>
    <oddFooter>&amp;C_x000D_&amp;1#&amp;"Calibri"&amp;10&amp;K000000 OFFICIAL - HMG USE ONLY</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7">
    <tabColor rgb="FF92D050"/>
  </sheetPr>
  <dimension ref="A1:DU432"/>
  <sheetViews>
    <sheetView showGridLines="0" zoomScale="75" zoomScaleNormal="75" workbookViewId="0">
      <pane xSplit="1" ySplit="1" topLeftCell="B2" activePane="bottomRight" state="frozen"/>
      <selection pane="bottomRight"/>
      <selection pane="bottomLeft"/>
      <selection pane="topRight"/>
    </sheetView>
  </sheetViews>
  <sheetFormatPr defaultColWidth="8.6640625" defaultRowHeight="15.6"/>
  <cols>
    <col min="1" max="1" width="12.33203125" bestFit="1" customWidth="1"/>
    <col min="119" max="119" width="10.6640625" customWidth="1"/>
  </cols>
  <sheetData>
    <row r="1" spans="1:125">
      <c r="A1" s="362" t="s">
        <v>3321</v>
      </c>
      <c r="B1" s="362" t="s">
        <v>3322</v>
      </c>
      <c r="C1" s="362" t="s">
        <v>679</v>
      </c>
      <c r="D1" s="362" t="s">
        <v>691</v>
      </c>
      <c r="E1" s="362" t="s">
        <v>700</v>
      </c>
      <c r="F1" s="362" t="s">
        <v>708</v>
      </c>
      <c r="G1" s="362" t="s">
        <v>716</v>
      </c>
      <c r="H1" s="362" t="s">
        <v>724</v>
      </c>
      <c r="I1" s="362" t="s">
        <v>732</v>
      </c>
      <c r="J1" s="362" t="s">
        <v>740</v>
      </c>
      <c r="K1" s="362" t="s">
        <v>748</v>
      </c>
      <c r="L1" s="362" t="s">
        <v>756</v>
      </c>
      <c r="M1" s="362" t="s">
        <v>764</v>
      </c>
      <c r="N1" s="362" t="s">
        <v>772</v>
      </c>
      <c r="O1" s="362" t="s">
        <v>780</v>
      </c>
      <c r="P1" s="362" t="s">
        <v>788</v>
      </c>
      <c r="Q1" s="362" t="s">
        <v>796</v>
      </c>
      <c r="R1" s="362" t="s">
        <v>804</v>
      </c>
      <c r="S1" s="362" t="s">
        <v>812</v>
      </c>
      <c r="T1" s="362" t="s">
        <v>820</v>
      </c>
      <c r="U1" s="362" t="s">
        <v>828</v>
      </c>
      <c r="V1" s="362" t="s">
        <v>836</v>
      </c>
      <c r="W1" s="362" t="s">
        <v>844</v>
      </c>
      <c r="X1" s="362" t="s">
        <v>852</v>
      </c>
      <c r="Y1" s="362" t="s">
        <v>860</v>
      </c>
      <c r="Z1" s="362" t="s">
        <v>868</v>
      </c>
      <c r="AA1" s="362" t="s">
        <v>876</v>
      </c>
      <c r="AB1" s="362" t="s">
        <v>884</v>
      </c>
      <c r="AC1" s="362" t="s">
        <v>3219</v>
      </c>
      <c r="AD1" s="362" t="s">
        <v>3220</v>
      </c>
      <c r="AE1" s="362" t="s">
        <v>3221</v>
      </c>
      <c r="AF1" s="362" t="s">
        <v>3222</v>
      </c>
      <c r="AG1" s="362" t="s">
        <v>3223</v>
      </c>
      <c r="AH1" s="362" t="s">
        <v>3224</v>
      </c>
      <c r="AI1" s="362" t="s">
        <v>3225</v>
      </c>
      <c r="AJ1" s="362" t="s">
        <v>3226</v>
      </c>
      <c r="AK1" s="362" t="s">
        <v>3227</v>
      </c>
      <c r="AL1" s="362" t="s">
        <v>3228</v>
      </c>
      <c r="AM1" s="362" t="s">
        <v>3229</v>
      </c>
      <c r="AN1" s="362" t="s">
        <v>3230</v>
      </c>
      <c r="AO1" s="362" t="s">
        <v>3231</v>
      </c>
      <c r="AP1" s="362" t="s">
        <v>3232</v>
      </c>
      <c r="AQ1" s="362" t="s">
        <v>3233</v>
      </c>
      <c r="AR1" s="362" t="s">
        <v>3234</v>
      </c>
      <c r="AS1" s="362" t="s">
        <v>3235</v>
      </c>
      <c r="AT1" s="362" t="s">
        <v>3236</v>
      </c>
      <c r="AU1" s="362" t="s">
        <v>3237</v>
      </c>
      <c r="AV1" s="362" t="s">
        <v>3238</v>
      </c>
      <c r="AW1" s="362" t="s">
        <v>3239</v>
      </c>
      <c r="AX1" s="362" t="s">
        <v>3240</v>
      </c>
      <c r="AY1" s="362" t="s">
        <v>3241</v>
      </c>
      <c r="AZ1" s="362" t="s">
        <v>3242</v>
      </c>
      <c r="BA1" s="362" t="s">
        <v>3243</v>
      </c>
      <c r="BB1" s="362" t="s">
        <v>3244</v>
      </c>
      <c r="BC1" s="362" t="s">
        <v>3245</v>
      </c>
      <c r="BD1" s="362" t="s">
        <v>3246</v>
      </c>
      <c r="BE1" s="362" t="s">
        <v>3247</v>
      </c>
      <c r="BF1" s="362" t="s">
        <v>3248</v>
      </c>
      <c r="BG1" s="362" t="s">
        <v>3249</v>
      </c>
      <c r="BH1" s="362" t="s">
        <v>3250</v>
      </c>
      <c r="BI1" s="362" t="s">
        <v>3251</v>
      </c>
      <c r="BJ1" s="362" t="s">
        <v>3252</v>
      </c>
      <c r="BK1" s="362" t="s">
        <v>3253</v>
      </c>
      <c r="BL1" s="362" t="s">
        <v>3254</v>
      </c>
      <c r="BM1" s="362" t="s">
        <v>3255</v>
      </c>
      <c r="BN1" s="362" t="s">
        <v>3256</v>
      </c>
      <c r="BO1" s="362" t="s">
        <v>3257</v>
      </c>
      <c r="BP1" s="362" t="s">
        <v>3258</v>
      </c>
      <c r="BQ1" s="362" t="s">
        <v>3259</v>
      </c>
      <c r="BR1" s="362" t="s">
        <v>3260</v>
      </c>
      <c r="BS1" s="362" t="s">
        <v>3261</v>
      </c>
      <c r="BT1" s="362" t="s">
        <v>3262</v>
      </c>
      <c r="BU1" s="362" t="s">
        <v>3263</v>
      </c>
      <c r="BV1" s="362" t="s">
        <v>3264</v>
      </c>
      <c r="BW1" s="362" t="s">
        <v>3265</v>
      </c>
      <c r="BX1" s="362" t="s">
        <v>3266</v>
      </c>
      <c r="BY1" s="362" t="s">
        <v>3267</v>
      </c>
      <c r="BZ1" s="362" t="s">
        <v>3268</v>
      </c>
      <c r="CA1" s="362" t="s">
        <v>3269</v>
      </c>
      <c r="CB1" s="362" t="s">
        <v>3270</v>
      </c>
      <c r="CC1" s="362" t="s">
        <v>3271</v>
      </c>
      <c r="CD1" s="362" t="s">
        <v>3272</v>
      </c>
      <c r="CE1" s="362" t="s">
        <v>3273</v>
      </c>
      <c r="CF1" s="362" t="s">
        <v>3274</v>
      </c>
      <c r="CG1" s="362" t="s">
        <v>3275</v>
      </c>
      <c r="CH1" s="362" t="s">
        <v>3276</v>
      </c>
      <c r="CI1" s="362" t="s">
        <v>3277</v>
      </c>
      <c r="CJ1" s="362" t="s">
        <v>3278</v>
      </c>
      <c r="CK1" s="362" t="s">
        <v>3279</v>
      </c>
      <c r="CL1" s="362" t="s">
        <v>3280</v>
      </c>
      <c r="CM1" s="362" t="s">
        <v>3281</v>
      </c>
      <c r="CN1" s="362" t="s">
        <v>3282</v>
      </c>
      <c r="CO1" s="362" t="s">
        <v>3283</v>
      </c>
      <c r="CP1" s="362" t="s">
        <v>3284</v>
      </c>
      <c r="CQ1" s="362" t="s">
        <v>3285</v>
      </c>
      <c r="CR1" s="362" t="s">
        <v>3286</v>
      </c>
      <c r="CS1" s="362" t="s">
        <v>3287</v>
      </c>
      <c r="CT1" s="362" t="s">
        <v>3288</v>
      </c>
      <c r="CU1" s="362" t="s">
        <v>3289</v>
      </c>
      <c r="CV1" s="362" t="s">
        <v>3290</v>
      </c>
      <c r="CW1" s="362" t="s">
        <v>3291</v>
      </c>
      <c r="CX1" s="362" t="s">
        <v>3292</v>
      </c>
      <c r="CY1" s="362" t="s">
        <v>3293</v>
      </c>
      <c r="CZ1" s="362" t="s">
        <v>3294</v>
      </c>
      <c r="DA1" s="362" t="s">
        <v>3298</v>
      </c>
      <c r="DB1" s="362" t="s">
        <v>3299</v>
      </c>
      <c r="DC1" s="362" t="s">
        <v>3300</v>
      </c>
      <c r="DD1" s="362" t="s">
        <v>3301</v>
      </c>
      <c r="DE1" s="362" t="s">
        <v>3302</v>
      </c>
      <c r="DF1" s="362" t="s">
        <v>3303</v>
      </c>
      <c r="DG1" s="362" t="s">
        <v>3304</v>
      </c>
      <c r="DH1" s="362" t="s">
        <v>3305</v>
      </c>
      <c r="DI1" s="362" t="s">
        <v>3306</v>
      </c>
      <c r="DJ1" s="362" t="s">
        <v>3307</v>
      </c>
      <c r="DK1" s="362" t="s">
        <v>3308</v>
      </c>
      <c r="DL1" s="362" t="s">
        <v>3309</v>
      </c>
      <c r="DM1" s="362" t="s">
        <v>3310</v>
      </c>
      <c r="DN1" s="362" t="s">
        <v>3311</v>
      </c>
      <c r="DO1" s="362" t="s">
        <v>3312</v>
      </c>
      <c r="DP1" s="362" t="s">
        <v>1726</v>
      </c>
      <c r="DQ1" s="362" t="s">
        <v>3295</v>
      </c>
      <c r="DR1" t="s">
        <v>3296</v>
      </c>
      <c r="DS1" t="s">
        <v>3297</v>
      </c>
      <c r="DT1" t="s">
        <v>1552</v>
      </c>
      <c r="DU1" t="s">
        <v>1566</v>
      </c>
    </row>
    <row r="2" spans="1:125">
      <c r="A2" s="362" t="s">
        <v>2403</v>
      </c>
      <c r="B2" s="457" t="s">
        <v>3323</v>
      </c>
      <c r="C2" s="457">
        <v>10000</v>
      </c>
      <c r="D2" s="457">
        <v>1000</v>
      </c>
      <c r="E2" s="457">
        <v>1000</v>
      </c>
      <c r="F2" s="457">
        <v>7000</v>
      </c>
      <c r="G2" s="457">
        <v>3000</v>
      </c>
      <c r="H2" s="457">
        <v>1000</v>
      </c>
      <c r="I2" s="457">
        <v>5000</v>
      </c>
      <c r="J2" s="457">
        <v>1000</v>
      </c>
      <c r="K2" s="457">
        <v>1000</v>
      </c>
      <c r="L2" s="457">
        <v>2000</v>
      </c>
      <c r="M2" s="457">
        <v>3000</v>
      </c>
      <c r="N2" s="457">
        <v>1000</v>
      </c>
      <c r="O2" s="457">
        <v>42000</v>
      </c>
      <c r="P2" s="457">
        <v>1000</v>
      </c>
      <c r="Q2" s="457">
        <v>1000</v>
      </c>
      <c r="R2" s="457">
        <v>1000</v>
      </c>
      <c r="S2" s="457">
        <v>1000</v>
      </c>
      <c r="T2" s="457">
        <v>1000</v>
      </c>
      <c r="U2" s="457">
        <v>3000</v>
      </c>
      <c r="V2" s="457">
        <v>1000</v>
      </c>
      <c r="W2" s="457">
        <v>1000</v>
      </c>
      <c r="X2" s="457">
        <v>1000</v>
      </c>
      <c r="Y2" s="457">
        <v>1000</v>
      </c>
      <c r="Z2" s="457">
        <v>1000</v>
      </c>
      <c r="AA2" s="457">
        <v>1000</v>
      </c>
      <c r="AB2" s="457">
        <v>1000</v>
      </c>
      <c r="AC2" s="457">
        <v>1000</v>
      </c>
      <c r="AD2" s="457">
        <v>1000</v>
      </c>
      <c r="AE2" s="457">
        <v>1000</v>
      </c>
      <c r="AF2" s="457">
        <v>1000</v>
      </c>
      <c r="AG2" s="457">
        <v>2000</v>
      </c>
      <c r="AH2" s="457">
        <v>1000</v>
      </c>
      <c r="AI2" s="457">
        <v>1000</v>
      </c>
      <c r="AJ2" s="457">
        <v>6000</v>
      </c>
      <c r="AK2" s="457">
        <v>4000</v>
      </c>
      <c r="AL2" s="457">
        <v>1000</v>
      </c>
      <c r="AM2" s="457">
        <v>1000</v>
      </c>
      <c r="AN2" s="457">
        <v>1000</v>
      </c>
      <c r="AO2" s="457">
        <v>1000</v>
      </c>
      <c r="AP2" s="457">
        <v>134000</v>
      </c>
      <c r="AQ2" s="457">
        <v>54000</v>
      </c>
      <c r="AR2" s="457">
        <v>57000</v>
      </c>
      <c r="AS2" s="457">
        <v>5000</v>
      </c>
      <c r="AT2" s="457">
        <v>1000</v>
      </c>
      <c r="AU2" s="457">
        <v>1000</v>
      </c>
      <c r="AV2" s="457">
        <v>11000</v>
      </c>
      <c r="AW2" s="457">
        <v>1000</v>
      </c>
      <c r="AX2" s="457">
        <v>1000</v>
      </c>
      <c r="AY2" s="457">
        <v>2000</v>
      </c>
      <c r="AZ2" s="457">
        <v>1000</v>
      </c>
      <c r="BA2" s="457">
        <v>1000</v>
      </c>
      <c r="BB2" s="457">
        <v>1000</v>
      </c>
      <c r="BC2" s="457">
        <v>1000</v>
      </c>
      <c r="BD2" s="457">
        <v>1000</v>
      </c>
      <c r="BE2" s="457">
        <v>1000</v>
      </c>
      <c r="BF2" s="457">
        <v>1000</v>
      </c>
      <c r="BG2" s="457">
        <v>1000</v>
      </c>
      <c r="BH2" s="457">
        <v>2000</v>
      </c>
      <c r="BI2" s="457">
        <v>1000</v>
      </c>
      <c r="BJ2" s="457">
        <v>1000</v>
      </c>
      <c r="BK2" s="457">
        <v>3000</v>
      </c>
      <c r="BL2" s="457">
        <v>1000</v>
      </c>
      <c r="BM2" s="457">
        <v>1000</v>
      </c>
      <c r="BN2" s="457">
        <v>1000</v>
      </c>
      <c r="BO2" s="457">
        <v>1000</v>
      </c>
      <c r="BP2" s="457">
        <v>1000</v>
      </c>
      <c r="BQ2" s="457">
        <v>2000</v>
      </c>
      <c r="BR2" s="457">
        <v>1000</v>
      </c>
      <c r="BS2" s="457">
        <v>1000</v>
      </c>
      <c r="BT2" s="457">
        <v>1000</v>
      </c>
      <c r="BU2" s="457">
        <v>1000</v>
      </c>
      <c r="BV2" s="457">
        <v>2000</v>
      </c>
      <c r="BW2" s="457">
        <v>1000</v>
      </c>
      <c r="BX2" s="457">
        <v>1000</v>
      </c>
      <c r="BY2" s="457">
        <v>1000</v>
      </c>
      <c r="BZ2" s="457">
        <v>1000</v>
      </c>
      <c r="CA2" s="457">
        <v>1000</v>
      </c>
      <c r="CB2" s="457">
        <v>1000</v>
      </c>
      <c r="CC2" s="457">
        <v>1000</v>
      </c>
      <c r="CD2" s="457">
        <v>1000</v>
      </c>
      <c r="CE2" s="457">
        <v>1000</v>
      </c>
      <c r="CF2" s="457">
        <v>3000</v>
      </c>
      <c r="CG2" s="457">
        <v>1000</v>
      </c>
      <c r="CH2" s="457">
        <v>1000</v>
      </c>
      <c r="CI2" s="457">
        <v>5000</v>
      </c>
      <c r="CJ2" s="457">
        <v>1000</v>
      </c>
      <c r="CK2" s="457">
        <v>1000</v>
      </c>
      <c r="CL2" s="457">
        <v>1000</v>
      </c>
      <c r="CM2" s="457">
        <v>1000</v>
      </c>
      <c r="CN2" s="457">
        <v>1000</v>
      </c>
      <c r="CO2" s="457">
        <v>3000</v>
      </c>
      <c r="CP2" s="457">
        <v>1000</v>
      </c>
      <c r="CQ2" s="457">
        <v>1000</v>
      </c>
      <c r="CR2" s="457">
        <v>1000</v>
      </c>
      <c r="CS2" s="457">
        <v>1000</v>
      </c>
      <c r="CT2" s="457">
        <v>1000</v>
      </c>
      <c r="CU2" s="457">
        <v>2000</v>
      </c>
      <c r="CV2" s="457">
        <v>1000</v>
      </c>
      <c r="CW2" s="457">
        <v>1000</v>
      </c>
      <c r="CX2" s="457">
        <v>17000</v>
      </c>
      <c r="CY2" s="457">
        <v>5000</v>
      </c>
      <c r="CZ2" s="457">
        <v>7000</v>
      </c>
      <c r="DA2" s="457">
        <v>5000</v>
      </c>
      <c r="DB2" s="457">
        <v>1000</v>
      </c>
      <c r="DC2" s="457">
        <v>1000</v>
      </c>
      <c r="DD2" s="457">
        <v>1000</v>
      </c>
      <c r="DE2" s="457">
        <v>1000</v>
      </c>
      <c r="DF2" s="457">
        <v>1000</v>
      </c>
      <c r="DG2" s="457">
        <v>21000</v>
      </c>
      <c r="DH2" s="457">
        <v>6000</v>
      </c>
      <c r="DI2" s="457">
        <v>13000</v>
      </c>
      <c r="DJ2" s="457">
        <v>9000</v>
      </c>
      <c r="DK2" s="457">
        <v>3000</v>
      </c>
      <c r="DL2" s="457">
        <v>5000</v>
      </c>
      <c r="DM2" s="457">
        <v>1000</v>
      </c>
      <c r="DN2" s="457">
        <v>1000</v>
      </c>
      <c r="DO2" s="457">
        <v>1000</v>
      </c>
      <c r="DP2" s="457">
        <v>1000</v>
      </c>
      <c r="DQ2" s="457">
        <v>1000</v>
      </c>
      <c r="DR2">
        <v>1000</v>
      </c>
      <c r="DS2">
        <v>1000</v>
      </c>
      <c r="DT2">
        <v>254000</v>
      </c>
      <c r="DU2">
        <v>133000</v>
      </c>
    </row>
    <row r="3" spans="1:125">
      <c r="A3" s="362" t="s">
        <v>2606</v>
      </c>
      <c r="B3" s="457" t="s">
        <v>3323</v>
      </c>
      <c r="C3" s="457">
        <v>5000</v>
      </c>
      <c r="D3" s="457">
        <v>1000</v>
      </c>
      <c r="E3" s="457">
        <v>1000</v>
      </c>
      <c r="F3" s="457">
        <v>1000</v>
      </c>
      <c r="G3" s="457">
        <v>1000</v>
      </c>
      <c r="H3" s="457">
        <v>1000</v>
      </c>
      <c r="I3" s="457">
        <v>5000</v>
      </c>
      <c r="J3" s="457">
        <v>1000</v>
      </c>
      <c r="K3" s="457">
        <v>1000</v>
      </c>
      <c r="L3" s="457">
        <v>1000</v>
      </c>
      <c r="M3" s="457">
        <v>2000</v>
      </c>
      <c r="N3" s="457">
        <v>1000</v>
      </c>
      <c r="O3" s="457">
        <v>11000</v>
      </c>
      <c r="P3" s="457">
        <v>10000</v>
      </c>
      <c r="Q3" s="457">
        <v>1000</v>
      </c>
      <c r="R3" s="457">
        <v>6000</v>
      </c>
      <c r="S3" s="457">
        <v>1000</v>
      </c>
      <c r="T3" s="457">
        <v>1000</v>
      </c>
      <c r="U3" s="457">
        <v>2000</v>
      </c>
      <c r="V3" s="457">
        <v>1000</v>
      </c>
      <c r="W3" s="457">
        <v>1000</v>
      </c>
      <c r="X3" s="457">
        <v>1000</v>
      </c>
      <c r="Y3" s="457">
        <v>1000</v>
      </c>
      <c r="Z3" s="457">
        <v>1000</v>
      </c>
      <c r="AA3" s="457">
        <v>1000</v>
      </c>
      <c r="AB3" s="457">
        <v>1000</v>
      </c>
      <c r="AC3" s="457">
        <v>1000</v>
      </c>
      <c r="AD3" s="457">
        <v>1000</v>
      </c>
      <c r="AE3" s="457">
        <v>1000</v>
      </c>
      <c r="AF3" s="457">
        <v>1000</v>
      </c>
      <c r="AG3" s="457">
        <v>1000</v>
      </c>
      <c r="AH3" s="457">
        <v>1000</v>
      </c>
      <c r="AI3" s="457">
        <v>1000</v>
      </c>
      <c r="AJ3" s="457">
        <v>2000</v>
      </c>
      <c r="AK3" s="457">
        <v>1000</v>
      </c>
      <c r="AL3" s="457">
        <v>1000</v>
      </c>
      <c r="AM3" s="457">
        <v>1000</v>
      </c>
      <c r="AN3" s="457">
        <v>1000</v>
      </c>
      <c r="AO3" s="457">
        <v>1000</v>
      </c>
      <c r="AP3" s="457">
        <v>8000</v>
      </c>
      <c r="AQ3" s="457">
        <v>5000</v>
      </c>
      <c r="AR3" s="457">
        <v>4000</v>
      </c>
      <c r="AS3" s="457">
        <v>3000</v>
      </c>
      <c r="AT3" s="457">
        <v>2000</v>
      </c>
      <c r="AU3" s="457">
        <v>1000</v>
      </c>
      <c r="AV3" s="457">
        <v>8000</v>
      </c>
      <c r="AW3" s="457">
        <v>1000</v>
      </c>
      <c r="AX3" s="457">
        <v>2000</v>
      </c>
      <c r="AY3" s="457">
        <v>1000</v>
      </c>
      <c r="AZ3" s="457">
        <v>1000</v>
      </c>
      <c r="BA3" s="457">
        <v>1000</v>
      </c>
      <c r="BB3" s="457">
        <v>1000</v>
      </c>
      <c r="BC3" s="457">
        <v>1000</v>
      </c>
      <c r="BD3" s="457">
        <v>1000</v>
      </c>
      <c r="BE3" s="457">
        <v>1000</v>
      </c>
      <c r="BF3" s="457">
        <v>1000</v>
      </c>
      <c r="BG3" s="457">
        <v>1000</v>
      </c>
      <c r="BH3" s="457">
        <v>1000</v>
      </c>
      <c r="BI3" s="457">
        <v>1000</v>
      </c>
      <c r="BJ3" s="457">
        <v>1000</v>
      </c>
      <c r="BK3" s="457">
        <v>4000</v>
      </c>
      <c r="BL3" s="457">
        <v>1000</v>
      </c>
      <c r="BM3" s="457">
        <v>1000</v>
      </c>
      <c r="BN3" s="457">
        <v>1000</v>
      </c>
      <c r="BO3" s="457">
        <v>1000</v>
      </c>
      <c r="BP3" s="457">
        <v>1000</v>
      </c>
      <c r="BQ3" s="457">
        <v>1000</v>
      </c>
      <c r="BR3" s="457">
        <v>1000</v>
      </c>
      <c r="BS3" s="457">
        <v>1000</v>
      </c>
      <c r="BT3" s="457">
        <v>1000</v>
      </c>
      <c r="BU3" s="457">
        <v>1000</v>
      </c>
      <c r="BV3" s="457">
        <v>1000</v>
      </c>
      <c r="BW3" s="457">
        <v>1000</v>
      </c>
      <c r="BX3" s="457">
        <v>1000</v>
      </c>
      <c r="BY3" s="457">
        <v>1000</v>
      </c>
      <c r="BZ3" s="457">
        <v>1000</v>
      </c>
      <c r="CA3" s="457">
        <v>1000</v>
      </c>
      <c r="CB3" s="457">
        <v>1000</v>
      </c>
      <c r="CC3" s="457">
        <v>1000</v>
      </c>
      <c r="CD3" s="457">
        <v>1000</v>
      </c>
      <c r="CE3" s="457">
        <v>1000</v>
      </c>
      <c r="CF3" s="457">
        <v>5000</v>
      </c>
      <c r="CG3" s="457">
        <v>1000</v>
      </c>
      <c r="CH3" s="457">
        <v>1000</v>
      </c>
      <c r="CI3" s="457">
        <v>2000</v>
      </c>
      <c r="CJ3" s="457">
        <v>1000</v>
      </c>
      <c r="CK3" s="457">
        <v>1000</v>
      </c>
      <c r="CL3" s="457">
        <v>1000</v>
      </c>
      <c r="CM3" s="457">
        <v>1000</v>
      </c>
      <c r="CN3" s="457">
        <v>1000</v>
      </c>
      <c r="CO3" s="457">
        <v>1000</v>
      </c>
      <c r="CP3" s="457">
        <v>1000</v>
      </c>
      <c r="CQ3" s="457">
        <v>1000</v>
      </c>
      <c r="CR3" s="457">
        <v>1000</v>
      </c>
      <c r="CS3" s="457">
        <v>1000</v>
      </c>
      <c r="CT3" s="457">
        <v>1000</v>
      </c>
      <c r="CU3" s="457">
        <v>1000</v>
      </c>
      <c r="CV3" s="457">
        <v>1000</v>
      </c>
      <c r="CW3" s="457">
        <v>1000</v>
      </c>
      <c r="CX3" s="457">
        <v>26000</v>
      </c>
      <c r="CY3" s="457">
        <v>4000</v>
      </c>
      <c r="CZ3" s="457">
        <v>3000</v>
      </c>
      <c r="DA3" s="457">
        <v>5000</v>
      </c>
      <c r="DB3" s="457">
        <v>1000</v>
      </c>
      <c r="DC3" s="457">
        <v>1000</v>
      </c>
      <c r="DD3" s="457">
        <v>1000</v>
      </c>
      <c r="DE3" s="457">
        <v>1000</v>
      </c>
      <c r="DF3" s="457">
        <v>1000</v>
      </c>
      <c r="DG3" s="457">
        <v>8000</v>
      </c>
      <c r="DH3" s="457">
        <v>1000</v>
      </c>
      <c r="DI3" s="457">
        <v>9000</v>
      </c>
      <c r="DJ3" s="457">
        <v>5000</v>
      </c>
      <c r="DK3" s="457">
        <v>3000</v>
      </c>
      <c r="DL3" s="457">
        <v>6000</v>
      </c>
      <c r="DM3" s="457">
        <v>3000</v>
      </c>
      <c r="DN3" s="457">
        <v>1000</v>
      </c>
      <c r="DO3" s="457">
        <v>1000</v>
      </c>
      <c r="DP3" s="457">
        <v>1000</v>
      </c>
      <c r="DQ3" s="457">
        <v>1000</v>
      </c>
      <c r="DR3">
        <v>1000</v>
      </c>
      <c r="DS3">
        <v>1000</v>
      </c>
      <c r="DT3">
        <v>91000</v>
      </c>
      <c r="DU3">
        <v>51000</v>
      </c>
    </row>
    <row r="4" spans="1:125">
      <c r="A4" s="362" t="s">
        <v>2756</v>
      </c>
      <c r="B4" s="457" t="s">
        <v>3323</v>
      </c>
      <c r="C4" s="457">
        <v>10000</v>
      </c>
      <c r="D4" s="457">
        <v>1000</v>
      </c>
      <c r="E4" s="457">
        <v>1000</v>
      </c>
      <c r="F4" s="457">
        <v>7000</v>
      </c>
      <c r="G4" s="457">
        <v>3000</v>
      </c>
      <c r="H4" s="457">
        <v>1000</v>
      </c>
      <c r="I4" s="457">
        <v>5000</v>
      </c>
      <c r="J4" s="457">
        <v>1000</v>
      </c>
      <c r="K4" s="457">
        <v>1000</v>
      </c>
      <c r="L4" s="457">
        <v>2000</v>
      </c>
      <c r="M4" s="457">
        <v>3000</v>
      </c>
      <c r="N4" s="457">
        <v>1000</v>
      </c>
      <c r="O4" s="457">
        <v>42000</v>
      </c>
      <c r="P4" s="457">
        <v>1000</v>
      </c>
      <c r="Q4" s="457">
        <v>1000</v>
      </c>
      <c r="R4" s="457">
        <v>1000</v>
      </c>
      <c r="S4" s="457">
        <v>1000</v>
      </c>
      <c r="T4" s="457">
        <v>1000</v>
      </c>
      <c r="U4" s="457">
        <v>3000</v>
      </c>
      <c r="V4" s="457">
        <v>1000</v>
      </c>
      <c r="W4" s="457">
        <v>1000</v>
      </c>
      <c r="X4" s="457">
        <v>1000</v>
      </c>
      <c r="Y4" s="457">
        <v>1000</v>
      </c>
      <c r="Z4" s="457">
        <v>1000</v>
      </c>
      <c r="AA4" s="457">
        <v>1000</v>
      </c>
      <c r="AB4" s="457">
        <v>1000</v>
      </c>
      <c r="AC4" s="457">
        <v>1000</v>
      </c>
      <c r="AD4" s="457">
        <v>1000</v>
      </c>
      <c r="AE4" s="457">
        <v>1000</v>
      </c>
      <c r="AF4" s="457">
        <v>1000</v>
      </c>
      <c r="AG4" s="457">
        <v>2000</v>
      </c>
      <c r="AH4" s="457">
        <v>1000</v>
      </c>
      <c r="AI4" s="457">
        <v>1000</v>
      </c>
      <c r="AJ4" s="457">
        <v>6000</v>
      </c>
      <c r="AK4" s="457">
        <v>4000</v>
      </c>
      <c r="AL4" s="457">
        <v>1000</v>
      </c>
      <c r="AM4" s="457">
        <v>1000</v>
      </c>
      <c r="AN4" s="457">
        <v>1000</v>
      </c>
      <c r="AO4" s="457">
        <v>1000</v>
      </c>
      <c r="AP4" s="457">
        <v>9000</v>
      </c>
      <c r="AQ4" s="457">
        <v>5000</v>
      </c>
      <c r="AR4" s="457">
        <v>2000</v>
      </c>
      <c r="AS4" s="457">
        <v>5000</v>
      </c>
      <c r="AT4" s="457">
        <v>1000</v>
      </c>
      <c r="AU4" s="457">
        <v>1000</v>
      </c>
      <c r="AV4" s="457">
        <v>11000</v>
      </c>
      <c r="AW4" s="457">
        <v>1000</v>
      </c>
      <c r="AX4" s="457">
        <v>1000</v>
      </c>
      <c r="AY4" s="457">
        <v>2000</v>
      </c>
      <c r="AZ4" s="457">
        <v>1000</v>
      </c>
      <c r="BA4" s="457">
        <v>1000</v>
      </c>
      <c r="BB4" s="457">
        <v>1000</v>
      </c>
      <c r="BC4" s="457">
        <v>1000</v>
      </c>
      <c r="BD4" s="457">
        <v>1000</v>
      </c>
      <c r="BE4" s="457">
        <v>1000</v>
      </c>
      <c r="BF4" s="457">
        <v>1000</v>
      </c>
      <c r="BG4" s="457">
        <v>1000</v>
      </c>
      <c r="BH4" s="457">
        <v>2000</v>
      </c>
      <c r="BI4" s="457">
        <v>1000</v>
      </c>
      <c r="BJ4" s="457">
        <v>1000</v>
      </c>
      <c r="BK4" s="457">
        <v>3000</v>
      </c>
      <c r="BL4" s="457">
        <v>1000</v>
      </c>
      <c r="BM4" s="457">
        <v>1000</v>
      </c>
      <c r="BN4" s="457">
        <v>1000</v>
      </c>
      <c r="BO4" s="457">
        <v>1000</v>
      </c>
      <c r="BP4" s="457">
        <v>1000</v>
      </c>
      <c r="BQ4" s="457">
        <v>2000</v>
      </c>
      <c r="BR4" s="457">
        <v>1000</v>
      </c>
      <c r="BS4" s="457">
        <v>1000</v>
      </c>
      <c r="BT4" s="457">
        <v>1000</v>
      </c>
      <c r="BU4" s="457">
        <v>1000</v>
      </c>
      <c r="BV4" s="457">
        <v>2000</v>
      </c>
      <c r="BW4" s="457">
        <v>1000</v>
      </c>
      <c r="BX4" s="457">
        <v>1000</v>
      </c>
      <c r="BY4" s="457">
        <v>1000</v>
      </c>
      <c r="BZ4" s="457">
        <v>1000</v>
      </c>
      <c r="CA4" s="457">
        <v>1000</v>
      </c>
      <c r="CB4" s="457">
        <v>1000</v>
      </c>
      <c r="CC4" s="457">
        <v>1000</v>
      </c>
      <c r="CD4" s="457">
        <v>1000</v>
      </c>
      <c r="CE4" s="457">
        <v>1000</v>
      </c>
      <c r="CF4" s="457">
        <v>3000</v>
      </c>
      <c r="CG4" s="457">
        <v>1000</v>
      </c>
      <c r="CH4" s="457">
        <v>1000</v>
      </c>
      <c r="CI4" s="457">
        <v>5000</v>
      </c>
      <c r="CJ4" s="457">
        <v>1000</v>
      </c>
      <c r="CK4" s="457">
        <v>1000</v>
      </c>
      <c r="CL4" s="457">
        <v>1000</v>
      </c>
      <c r="CM4" s="457">
        <v>1000</v>
      </c>
      <c r="CN4" s="457">
        <v>1000</v>
      </c>
      <c r="CO4" s="457">
        <v>3000</v>
      </c>
      <c r="CP4" s="457">
        <v>1000</v>
      </c>
      <c r="CQ4" s="457">
        <v>1000</v>
      </c>
      <c r="CR4" s="457">
        <v>1000</v>
      </c>
      <c r="CS4" s="457">
        <v>1000</v>
      </c>
      <c r="CT4" s="457">
        <v>1000</v>
      </c>
      <c r="CU4" s="457">
        <v>2000</v>
      </c>
      <c r="CV4" s="457">
        <v>1000</v>
      </c>
      <c r="CW4" s="457">
        <v>1000</v>
      </c>
      <c r="CX4" s="457">
        <v>17000</v>
      </c>
      <c r="CY4" s="457">
        <v>5000</v>
      </c>
      <c r="CZ4" s="457">
        <v>7000</v>
      </c>
      <c r="DA4" s="457">
        <v>5000</v>
      </c>
      <c r="DB4" s="457">
        <v>1000</v>
      </c>
      <c r="DC4" s="457">
        <v>1000</v>
      </c>
      <c r="DD4" s="457">
        <v>1000</v>
      </c>
      <c r="DE4" s="457">
        <v>1000</v>
      </c>
      <c r="DF4" s="457">
        <v>1000</v>
      </c>
      <c r="DG4" s="457">
        <v>21000</v>
      </c>
      <c r="DH4" s="457">
        <v>6000</v>
      </c>
      <c r="DI4" s="457">
        <v>13000</v>
      </c>
      <c r="DJ4" s="457">
        <v>9000</v>
      </c>
      <c r="DK4" s="457">
        <v>3000</v>
      </c>
      <c r="DL4" s="457">
        <v>5000</v>
      </c>
      <c r="DM4" s="457">
        <v>1000</v>
      </c>
      <c r="DN4" s="457">
        <v>1000</v>
      </c>
      <c r="DO4" s="457">
        <v>1000</v>
      </c>
      <c r="DP4" s="457">
        <v>1000</v>
      </c>
      <c r="DQ4" s="457">
        <v>1000</v>
      </c>
      <c r="DR4">
        <v>1000</v>
      </c>
      <c r="DS4">
        <v>1000</v>
      </c>
      <c r="DT4">
        <v>254000</v>
      </c>
      <c r="DU4">
        <v>133000</v>
      </c>
    </row>
    <row r="5" spans="1:125">
      <c r="A5" s="362" t="s">
        <v>2915</v>
      </c>
      <c r="B5" s="457" t="s">
        <v>3323</v>
      </c>
      <c r="C5" s="457">
        <v>15000</v>
      </c>
      <c r="D5" s="457">
        <v>2000</v>
      </c>
      <c r="E5" s="457">
        <v>1000</v>
      </c>
      <c r="F5" s="457">
        <v>16000</v>
      </c>
      <c r="G5" s="457">
        <v>6000</v>
      </c>
      <c r="H5" s="457">
        <v>1000</v>
      </c>
      <c r="I5" s="457">
        <v>15000</v>
      </c>
      <c r="J5" s="457">
        <v>1000</v>
      </c>
      <c r="K5" s="457">
        <v>1000</v>
      </c>
      <c r="L5" s="457">
        <v>4000</v>
      </c>
      <c r="M5" s="457">
        <v>1000</v>
      </c>
      <c r="N5" s="457">
        <v>1000</v>
      </c>
      <c r="O5" s="457">
        <v>89000</v>
      </c>
      <c r="P5" s="457">
        <v>2000</v>
      </c>
      <c r="Q5" s="457">
        <v>1000</v>
      </c>
      <c r="R5" s="457">
        <v>5000</v>
      </c>
      <c r="S5" s="457">
        <v>1000</v>
      </c>
      <c r="T5" s="457">
        <v>1000</v>
      </c>
      <c r="U5" s="457">
        <v>4000</v>
      </c>
      <c r="V5" s="457">
        <v>5000</v>
      </c>
      <c r="W5" s="457">
        <v>1000</v>
      </c>
      <c r="X5" s="457">
        <v>5000</v>
      </c>
      <c r="Y5" s="457">
        <v>1000</v>
      </c>
      <c r="Z5" s="457">
        <v>1000</v>
      </c>
      <c r="AA5" s="457">
        <v>1000</v>
      </c>
      <c r="AB5" s="457">
        <v>2000</v>
      </c>
      <c r="AC5" s="457">
        <v>14000</v>
      </c>
      <c r="AD5" s="457">
        <v>1000</v>
      </c>
      <c r="AE5" s="457">
        <v>1000</v>
      </c>
      <c r="AF5" s="457">
        <v>1000</v>
      </c>
      <c r="AG5" s="457">
        <v>1000</v>
      </c>
      <c r="AH5" s="457">
        <v>1000</v>
      </c>
      <c r="AI5" s="457">
        <v>1000</v>
      </c>
      <c r="AJ5" s="457">
        <v>10000</v>
      </c>
      <c r="AK5" s="457">
        <v>5000</v>
      </c>
      <c r="AL5" s="457">
        <v>1000</v>
      </c>
      <c r="AM5" s="457">
        <v>1000</v>
      </c>
      <c r="AN5" s="457">
        <v>2000</v>
      </c>
      <c r="AO5" s="457">
        <v>1000</v>
      </c>
      <c r="AP5" s="457">
        <v>10000</v>
      </c>
      <c r="AQ5" s="457">
        <v>7000</v>
      </c>
      <c r="AR5" s="457">
        <v>3000</v>
      </c>
      <c r="AS5" s="457">
        <v>8000</v>
      </c>
      <c r="AT5" s="457">
        <v>1000</v>
      </c>
      <c r="AU5" s="457">
        <v>1000</v>
      </c>
      <c r="AV5" s="457">
        <v>12000</v>
      </c>
      <c r="AW5" s="457">
        <v>3000</v>
      </c>
      <c r="AX5" s="457">
        <v>1000</v>
      </c>
      <c r="AY5" s="457">
        <v>4000</v>
      </c>
      <c r="AZ5" s="457">
        <v>1000</v>
      </c>
      <c r="BA5" s="457">
        <v>1000</v>
      </c>
      <c r="BB5" s="457">
        <v>3000</v>
      </c>
      <c r="BC5" s="457">
        <v>1000</v>
      </c>
      <c r="BD5" s="457">
        <v>1000</v>
      </c>
      <c r="BE5" s="457">
        <v>4000</v>
      </c>
      <c r="BF5" s="457">
        <v>1000</v>
      </c>
      <c r="BG5" s="457">
        <v>1000</v>
      </c>
      <c r="BH5" s="457">
        <v>2000</v>
      </c>
      <c r="BI5" s="457">
        <v>1000</v>
      </c>
      <c r="BJ5" s="457">
        <v>1000</v>
      </c>
      <c r="BK5" s="457">
        <v>2000</v>
      </c>
      <c r="BL5" s="457">
        <v>1000</v>
      </c>
      <c r="BM5" s="457">
        <v>1000</v>
      </c>
      <c r="BN5" s="457">
        <v>1000</v>
      </c>
      <c r="BO5" s="457">
        <v>1000</v>
      </c>
      <c r="BP5" s="457">
        <v>1000</v>
      </c>
      <c r="BQ5" s="457">
        <v>4000</v>
      </c>
      <c r="BR5" s="457">
        <v>1000</v>
      </c>
      <c r="BS5" s="457">
        <v>1000</v>
      </c>
      <c r="BT5" s="457">
        <v>1000</v>
      </c>
      <c r="BU5" s="457">
        <v>1000</v>
      </c>
      <c r="BV5" s="457">
        <v>1000</v>
      </c>
      <c r="BW5" s="457">
        <v>1000</v>
      </c>
      <c r="BX5" s="457">
        <v>1000</v>
      </c>
      <c r="BY5" s="457">
        <v>1000</v>
      </c>
      <c r="BZ5" s="457">
        <v>1000</v>
      </c>
      <c r="CA5" s="457">
        <v>1000</v>
      </c>
      <c r="CB5" s="457">
        <v>1000</v>
      </c>
      <c r="CC5" s="457">
        <v>1000</v>
      </c>
      <c r="CD5" s="457">
        <v>1000</v>
      </c>
      <c r="CE5" s="457">
        <v>1000</v>
      </c>
      <c r="CF5" s="457">
        <v>4000</v>
      </c>
      <c r="CG5" s="457">
        <v>1000</v>
      </c>
      <c r="CH5" s="457">
        <v>1000</v>
      </c>
      <c r="CI5" s="457">
        <v>2000</v>
      </c>
      <c r="CJ5" s="457">
        <v>1000</v>
      </c>
      <c r="CK5" s="457">
        <v>1000</v>
      </c>
      <c r="CL5" s="457">
        <v>1000</v>
      </c>
      <c r="CM5" s="457">
        <v>1000</v>
      </c>
      <c r="CN5" s="457">
        <v>1000</v>
      </c>
      <c r="CO5" s="457">
        <v>1000</v>
      </c>
      <c r="CP5" s="457">
        <v>1000</v>
      </c>
      <c r="CQ5" s="457">
        <v>1000</v>
      </c>
      <c r="CR5" s="457">
        <v>1000</v>
      </c>
      <c r="CS5" s="457">
        <v>1000</v>
      </c>
      <c r="CT5" s="457">
        <v>1000</v>
      </c>
      <c r="CU5" s="457">
        <v>4000</v>
      </c>
      <c r="CV5" s="457">
        <v>2000</v>
      </c>
      <c r="CW5" s="457">
        <v>1000</v>
      </c>
      <c r="CX5" s="457">
        <v>29000</v>
      </c>
      <c r="CY5" s="457">
        <v>7000</v>
      </c>
      <c r="CZ5" s="457">
        <v>11000</v>
      </c>
      <c r="DA5" s="457">
        <v>1000</v>
      </c>
      <c r="DB5" s="457">
        <v>1000</v>
      </c>
      <c r="DC5" s="457">
        <v>1000</v>
      </c>
      <c r="DD5" s="457">
        <v>1000</v>
      </c>
      <c r="DE5" s="457">
        <v>1000</v>
      </c>
      <c r="DF5" s="457">
        <v>1000</v>
      </c>
      <c r="DG5" s="457">
        <v>29000</v>
      </c>
      <c r="DH5" s="457">
        <v>14000</v>
      </c>
      <c r="DI5" s="457">
        <v>22000</v>
      </c>
      <c r="DJ5" s="457">
        <v>10000</v>
      </c>
      <c r="DK5" s="457">
        <v>9000</v>
      </c>
      <c r="DL5" s="457">
        <v>64000</v>
      </c>
      <c r="DM5" s="457">
        <v>4000</v>
      </c>
      <c r="DN5" s="457">
        <v>1000</v>
      </c>
      <c r="DO5" s="457">
        <v>1000</v>
      </c>
      <c r="DP5" s="457">
        <v>1000</v>
      </c>
      <c r="DQ5" s="457">
        <v>1000</v>
      </c>
      <c r="DR5">
        <v>1000</v>
      </c>
      <c r="DS5">
        <v>1000</v>
      </c>
      <c r="DT5">
        <v>323000</v>
      </c>
      <c r="DU5">
        <v>131000</v>
      </c>
    </row>
    <row r="6" spans="1:125">
      <c r="A6" s="362" t="s">
        <v>2179</v>
      </c>
      <c r="B6" s="457" t="s">
        <v>3323</v>
      </c>
      <c r="C6" s="457">
        <v>10000</v>
      </c>
      <c r="D6" s="457">
        <v>1000</v>
      </c>
      <c r="E6" s="457">
        <v>1000</v>
      </c>
      <c r="F6" s="457">
        <v>7000</v>
      </c>
      <c r="G6" s="457">
        <v>3000</v>
      </c>
      <c r="H6" s="457">
        <v>1000</v>
      </c>
      <c r="I6" s="457">
        <v>5000</v>
      </c>
      <c r="J6" s="457">
        <v>1000</v>
      </c>
      <c r="K6" s="457">
        <v>1000</v>
      </c>
      <c r="L6" s="457">
        <v>2000</v>
      </c>
      <c r="M6" s="457">
        <v>3000</v>
      </c>
      <c r="N6" s="457">
        <v>1000</v>
      </c>
      <c r="O6" s="457">
        <v>42000</v>
      </c>
      <c r="P6" s="457">
        <v>1000</v>
      </c>
      <c r="Q6" s="457">
        <v>1000</v>
      </c>
      <c r="R6" s="457">
        <v>1000</v>
      </c>
      <c r="S6" s="457">
        <v>1000</v>
      </c>
      <c r="T6" s="457">
        <v>1000</v>
      </c>
      <c r="U6" s="457">
        <v>3000</v>
      </c>
      <c r="V6" s="457">
        <v>1000</v>
      </c>
      <c r="W6" s="457">
        <v>1000</v>
      </c>
      <c r="X6" s="457">
        <v>1000</v>
      </c>
      <c r="Y6" s="457">
        <v>1000</v>
      </c>
      <c r="Z6" s="457">
        <v>1000</v>
      </c>
      <c r="AA6" s="457">
        <v>1000</v>
      </c>
      <c r="AB6" s="457">
        <v>1000</v>
      </c>
      <c r="AC6" s="457">
        <v>1000</v>
      </c>
      <c r="AD6" s="457">
        <v>1000</v>
      </c>
      <c r="AE6" s="457">
        <v>1000</v>
      </c>
      <c r="AF6" s="457">
        <v>1000</v>
      </c>
      <c r="AG6" s="457">
        <v>2000</v>
      </c>
      <c r="AH6" s="457">
        <v>1000</v>
      </c>
      <c r="AI6" s="457">
        <v>1000</v>
      </c>
      <c r="AJ6" s="457">
        <v>6000</v>
      </c>
      <c r="AK6" s="457">
        <v>4000</v>
      </c>
      <c r="AL6" s="457">
        <v>1000</v>
      </c>
      <c r="AM6" s="457">
        <v>1000</v>
      </c>
      <c r="AN6" s="457">
        <v>1000</v>
      </c>
      <c r="AO6" s="457">
        <v>1000</v>
      </c>
      <c r="AP6" s="457">
        <v>134000</v>
      </c>
      <c r="AQ6" s="457">
        <v>54000</v>
      </c>
      <c r="AR6" s="457">
        <v>57000</v>
      </c>
      <c r="AS6" s="457">
        <v>5000</v>
      </c>
      <c r="AT6" s="457">
        <v>1000</v>
      </c>
      <c r="AU6" s="457">
        <v>1000</v>
      </c>
      <c r="AV6" s="457">
        <v>11000</v>
      </c>
      <c r="AW6" s="457">
        <v>1000</v>
      </c>
      <c r="AX6" s="457">
        <v>1000</v>
      </c>
      <c r="AY6" s="457">
        <v>2000</v>
      </c>
      <c r="AZ6" s="457">
        <v>1000</v>
      </c>
      <c r="BA6" s="457">
        <v>1000</v>
      </c>
      <c r="BB6" s="457">
        <v>1000</v>
      </c>
      <c r="BC6" s="457">
        <v>1000</v>
      </c>
      <c r="BD6" s="457">
        <v>1000</v>
      </c>
      <c r="BE6" s="457">
        <v>1000</v>
      </c>
      <c r="BF6" s="457">
        <v>1000</v>
      </c>
      <c r="BG6" s="457">
        <v>1000</v>
      </c>
      <c r="BH6" s="457">
        <v>2000</v>
      </c>
      <c r="BI6" s="457">
        <v>1000</v>
      </c>
      <c r="BJ6" s="457">
        <v>1000</v>
      </c>
      <c r="BK6" s="457">
        <v>3000</v>
      </c>
      <c r="BL6" s="457">
        <v>1000</v>
      </c>
      <c r="BM6" s="457">
        <v>1000</v>
      </c>
      <c r="BN6" s="457">
        <v>1000</v>
      </c>
      <c r="BO6" s="457">
        <v>1000</v>
      </c>
      <c r="BP6" s="457">
        <v>1000</v>
      </c>
      <c r="BQ6" s="457">
        <v>2000</v>
      </c>
      <c r="BR6" s="457">
        <v>1000</v>
      </c>
      <c r="BS6" s="457">
        <v>1000</v>
      </c>
      <c r="BT6" s="457">
        <v>1000</v>
      </c>
      <c r="BU6" s="457">
        <v>1000</v>
      </c>
      <c r="BV6" s="457">
        <v>2000</v>
      </c>
      <c r="BW6" s="457">
        <v>1000</v>
      </c>
      <c r="BX6" s="457">
        <v>1000</v>
      </c>
      <c r="BY6" s="457">
        <v>1000</v>
      </c>
      <c r="BZ6" s="457">
        <v>1000</v>
      </c>
      <c r="CA6" s="457">
        <v>1000</v>
      </c>
      <c r="CB6" s="457">
        <v>1000</v>
      </c>
      <c r="CC6" s="457">
        <v>1000</v>
      </c>
      <c r="CD6" s="457">
        <v>1000</v>
      </c>
      <c r="CE6" s="457">
        <v>1000</v>
      </c>
      <c r="CF6" s="457">
        <v>3000</v>
      </c>
      <c r="CG6" s="457">
        <v>1000</v>
      </c>
      <c r="CH6" s="457">
        <v>1000</v>
      </c>
      <c r="CI6" s="457">
        <v>5000</v>
      </c>
      <c r="CJ6" s="457">
        <v>1000</v>
      </c>
      <c r="CK6" s="457">
        <v>1000</v>
      </c>
      <c r="CL6" s="457">
        <v>1000</v>
      </c>
      <c r="CM6" s="457">
        <v>1000</v>
      </c>
      <c r="CN6" s="457">
        <v>1000</v>
      </c>
      <c r="CO6" s="457">
        <v>3000</v>
      </c>
      <c r="CP6" s="457">
        <v>1000</v>
      </c>
      <c r="CQ6" s="457">
        <v>1000</v>
      </c>
      <c r="CR6" s="457">
        <v>1000</v>
      </c>
      <c r="CS6" s="457">
        <v>1000</v>
      </c>
      <c r="CT6" s="457">
        <v>1000</v>
      </c>
      <c r="CU6" s="457">
        <v>2000</v>
      </c>
      <c r="CV6" s="457">
        <v>1000</v>
      </c>
      <c r="CW6" s="457">
        <v>1000</v>
      </c>
      <c r="CX6" s="457">
        <v>17000</v>
      </c>
      <c r="CY6" s="457">
        <v>5000</v>
      </c>
      <c r="CZ6" s="457">
        <v>7000</v>
      </c>
      <c r="DA6" s="457">
        <v>5000</v>
      </c>
      <c r="DB6" s="457">
        <v>1000</v>
      </c>
      <c r="DC6" s="457">
        <v>1000</v>
      </c>
      <c r="DD6" s="457">
        <v>1000</v>
      </c>
      <c r="DE6" s="457">
        <v>1000</v>
      </c>
      <c r="DF6" s="457">
        <v>1000</v>
      </c>
      <c r="DG6" s="457">
        <v>21000</v>
      </c>
      <c r="DH6" s="457">
        <v>6000</v>
      </c>
      <c r="DI6" s="457">
        <v>13000</v>
      </c>
      <c r="DJ6" s="457">
        <v>9000</v>
      </c>
      <c r="DK6" s="457">
        <v>3000</v>
      </c>
      <c r="DL6" s="457">
        <v>5000</v>
      </c>
      <c r="DM6" s="457">
        <v>1000</v>
      </c>
      <c r="DN6" s="457">
        <v>1000</v>
      </c>
      <c r="DO6" s="457">
        <v>1000</v>
      </c>
      <c r="DP6" s="457">
        <v>1000</v>
      </c>
      <c r="DQ6" s="457">
        <v>1000</v>
      </c>
      <c r="DR6">
        <v>1000</v>
      </c>
      <c r="DS6">
        <v>1000</v>
      </c>
      <c r="DT6">
        <v>254000</v>
      </c>
      <c r="DU6">
        <v>133000</v>
      </c>
    </row>
    <row r="7" spans="1:125">
      <c r="A7" s="362" t="s">
        <v>2373</v>
      </c>
      <c r="B7" s="457" t="s">
        <v>3323</v>
      </c>
      <c r="C7" s="457">
        <v>10000</v>
      </c>
      <c r="D7" s="457">
        <v>1000</v>
      </c>
      <c r="E7" s="457">
        <v>1000</v>
      </c>
      <c r="F7" s="457">
        <v>7000</v>
      </c>
      <c r="G7" s="457">
        <v>3000</v>
      </c>
      <c r="H7" s="457">
        <v>1000</v>
      </c>
      <c r="I7" s="457">
        <v>5000</v>
      </c>
      <c r="J7" s="457">
        <v>1000</v>
      </c>
      <c r="K7" s="457">
        <v>1000</v>
      </c>
      <c r="L7" s="457">
        <v>2000</v>
      </c>
      <c r="M7" s="457">
        <v>3000</v>
      </c>
      <c r="N7" s="457">
        <v>1000</v>
      </c>
      <c r="O7" s="457">
        <v>42000</v>
      </c>
      <c r="P7" s="457">
        <v>1000</v>
      </c>
      <c r="Q7" s="457">
        <v>1000</v>
      </c>
      <c r="R7" s="457">
        <v>1000</v>
      </c>
      <c r="S7" s="457">
        <v>1000</v>
      </c>
      <c r="T7" s="457">
        <v>1000</v>
      </c>
      <c r="U7" s="457">
        <v>3000</v>
      </c>
      <c r="V7" s="457">
        <v>1000</v>
      </c>
      <c r="W7" s="457">
        <v>1000</v>
      </c>
      <c r="X7" s="457">
        <v>1000</v>
      </c>
      <c r="Y7" s="457">
        <v>1000</v>
      </c>
      <c r="Z7" s="457">
        <v>1000</v>
      </c>
      <c r="AA7" s="457">
        <v>1000</v>
      </c>
      <c r="AB7" s="457">
        <v>1000</v>
      </c>
      <c r="AC7" s="457">
        <v>1000</v>
      </c>
      <c r="AD7" s="457">
        <v>1000</v>
      </c>
      <c r="AE7" s="457">
        <v>1000</v>
      </c>
      <c r="AF7" s="457">
        <v>1000</v>
      </c>
      <c r="AG7" s="457">
        <v>2000</v>
      </c>
      <c r="AH7" s="457">
        <v>1000</v>
      </c>
      <c r="AI7" s="457">
        <v>1000</v>
      </c>
      <c r="AJ7" s="457">
        <v>6000</v>
      </c>
      <c r="AK7" s="457">
        <v>4000</v>
      </c>
      <c r="AL7" s="457">
        <v>1000</v>
      </c>
      <c r="AM7" s="457">
        <v>1000</v>
      </c>
      <c r="AN7" s="457">
        <v>1000</v>
      </c>
      <c r="AO7" s="457">
        <v>1000</v>
      </c>
      <c r="AP7" s="457">
        <v>9000</v>
      </c>
      <c r="AQ7" s="457">
        <v>5000</v>
      </c>
      <c r="AR7" s="457">
        <v>2000</v>
      </c>
      <c r="AS7" s="457">
        <v>5000</v>
      </c>
      <c r="AT7" s="457">
        <v>1000</v>
      </c>
      <c r="AU7" s="457">
        <v>1000</v>
      </c>
      <c r="AV7" s="457">
        <v>11000</v>
      </c>
      <c r="AW7" s="457">
        <v>1000</v>
      </c>
      <c r="AX7" s="457">
        <v>1000</v>
      </c>
      <c r="AY7" s="457">
        <v>2000</v>
      </c>
      <c r="AZ7" s="457">
        <v>1000</v>
      </c>
      <c r="BA7" s="457">
        <v>1000</v>
      </c>
      <c r="BB7" s="457">
        <v>1000</v>
      </c>
      <c r="BC7" s="457">
        <v>1000</v>
      </c>
      <c r="BD7" s="457">
        <v>1000</v>
      </c>
      <c r="BE7" s="457">
        <v>1000</v>
      </c>
      <c r="BF7" s="457">
        <v>1000</v>
      </c>
      <c r="BG7" s="457">
        <v>1000</v>
      </c>
      <c r="BH7" s="457">
        <v>2000</v>
      </c>
      <c r="BI7" s="457">
        <v>1000</v>
      </c>
      <c r="BJ7" s="457">
        <v>1000</v>
      </c>
      <c r="BK7" s="457">
        <v>3000</v>
      </c>
      <c r="BL7" s="457">
        <v>1000</v>
      </c>
      <c r="BM7" s="457">
        <v>1000</v>
      </c>
      <c r="BN7" s="457">
        <v>1000</v>
      </c>
      <c r="BO7" s="457">
        <v>1000</v>
      </c>
      <c r="BP7" s="457">
        <v>1000</v>
      </c>
      <c r="BQ7" s="457">
        <v>2000</v>
      </c>
      <c r="BR7" s="457">
        <v>1000</v>
      </c>
      <c r="BS7" s="457">
        <v>1000</v>
      </c>
      <c r="BT7" s="457">
        <v>1000</v>
      </c>
      <c r="BU7" s="457">
        <v>1000</v>
      </c>
      <c r="BV7" s="457">
        <v>2000</v>
      </c>
      <c r="BW7" s="457">
        <v>1000</v>
      </c>
      <c r="BX7" s="457">
        <v>1000</v>
      </c>
      <c r="BY7" s="457">
        <v>1000</v>
      </c>
      <c r="BZ7" s="457">
        <v>1000</v>
      </c>
      <c r="CA7" s="457">
        <v>1000</v>
      </c>
      <c r="CB7" s="457">
        <v>1000</v>
      </c>
      <c r="CC7" s="457">
        <v>1000</v>
      </c>
      <c r="CD7" s="457">
        <v>1000</v>
      </c>
      <c r="CE7" s="457">
        <v>1000</v>
      </c>
      <c r="CF7" s="457">
        <v>3000</v>
      </c>
      <c r="CG7" s="457">
        <v>1000</v>
      </c>
      <c r="CH7" s="457">
        <v>1000</v>
      </c>
      <c r="CI7" s="457">
        <v>5000</v>
      </c>
      <c r="CJ7" s="457">
        <v>1000</v>
      </c>
      <c r="CK7" s="457">
        <v>1000</v>
      </c>
      <c r="CL7" s="457">
        <v>1000</v>
      </c>
      <c r="CM7" s="457">
        <v>1000</v>
      </c>
      <c r="CN7" s="457">
        <v>1000</v>
      </c>
      <c r="CO7" s="457">
        <v>3000</v>
      </c>
      <c r="CP7" s="457">
        <v>1000</v>
      </c>
      <c r="CQ7" s="457">
        <v>1000</v>
      </c>
      <c r="CR7" s="457">
        <v>1000</v>
      </c>
      <c r="CS7" s="457">
        <v>1000</v>
      </c>
      <c r="CT7" s="457">
        <v>1000</v>
      </c>
      <c r="CU7" s="457">
        <v>2000</v>
      </c>
      <c r="CV7" s="457">
        <v>1000</v>
      </c>
      <c r="CW7" s="457">
        <v>1000</v>
      </c>
      <c r="CX7" s="457">
        <v>17000</v>
      </c>
      <c r="CY7" s="457">
        <v>5000</v>
      </c>
      <c r="CZ7" s="457">
        <v>7000</v>
      </c>
      <c r="DA7" s="457">
        <v>5000</v>
      </c>
      <c r="DB7" s="457">
        <v>1000</v>
      </c>
      <c r="DC7" s="457">
        <v>1000</v>
      </c>
      <c r="DD7" s="457">
        <v>1000</v>
      </c>
      <c r="DE7" s="457">
        <v>1000</v>
      </c>
      <c r="DF7" s="457">
        <v>1000</v>
      </c>
      <c r="DG7" s="457">
        <v>21000</v>
      </c>
      <c r="DH7" s="457">
        <v>6000</v>
      </c>
      <c r="DI7" s="457">
        <v>13000</v>
      </c>
      <c r="DJ7" s="457">
        <v>9000</v>
      </c>
      <c r="DK7" s="457">
        <v>3000</v>
      </c>
      <c r="DL7" s="457">
        <v>5000</v>
      </c>
      <c r="DM7" s="457">
        <v>1000</v>
      </c>
      <c r="DN7" s="457">
        <v>1000</v>
      </c>
      <c r="DO7" s="457">
        <v>1000</v>
      </c>
      <c r="DP7" s="457">
        <v>1000</v>
      </c>
      <c r="DQ7" s="457">
        <v>1000</v>
      </c>
      <c r="DR7">
        <v>1000</v>
      </c>
      <c r="DS7">
        <v>1000</v>
      </c>
      <c r="DT7">
        <v>254000</v>
      </c>
      <c r="DU7">
        <v>133000</v>
      </c>
    </row>
    <row r="8" spans="1:125">
      <c r="A8" s="362" t="s">
        <v>3038</v>
      </c>
      <c r="B8" s="457" t="s">
        <v>3323</v>
      </c>
      <c r="C8" s="457">
        <v>30000</v>
      </c>
      <c r="D8" s="457">
        <v>5000</v>
      </c>
      <c r="E8" s="457">
        <v>1000</v>
      </c>
      <c r="F8" s="457">
        <v>23000</v>
      </c>
      <c r="G8" s="457">
        <v>7000</v>
      </c>
      <c r="H8" s="457">
        <v>2000</v>
      </c>
      <c r="I8" s="457">
        <v>10000</v>
      </c>
      <c r="J8" s="457">
        <v>2000</v>
      </c>
      <c r="K8" s="457">
        <v>1000</v>
      </c>
      <c r="L8" s="457">
        <v>2000</v>
      </c>
      <c r="M8" s="457">
        <v>1000</v>
      </c>
      <c r="N8" s="457">
        <v>1000</v>
      </c>
      <c r="O8" s="457">
        <v>148000</v>
      </c>
      <c r="P8" s="457">
        <v>65000</v>
      </c>
      <c r="Q8" s="457">
        <v>1000</v>
      </c>
      <c r="R8" s="457">
        <v>2000</v>
      </c>
      <c r="S8" s="457">
        <v>1000</v>
      </c>
      <c r="T8" s="457">
        <v>1000</v>
      </c>
      <c r="U8" s="457">
        <v>14000</v>
      </c>
      <c r="V8" s="457">
        <v>47000</v>
      </c>
      <c r="W8" s="457">
        <v>1000</v>
      </c>
      <c r="X8" s="457">
        <v>69000</v>
      </c>
      <c r="Y8" s="457">
        <v>426000</v>
      </c>
      <c r="Z8" s="457">
        <v>29000</v>
      </c>
      <c r="AA8" s="457">
        <v>2000</v>
      </c>
      <c r="AB8" s="457">
        <v>3000</v>
      </c>
      <c r="AC8" s="457">
        <v>1000</v>
      </c>
      <c r="AD8" s="457">
        <v>3000</v>
      </c>
      <c r="AE8" s="457">
        <v>1000</v>
      </c>
      <c r="AF8" s="457">
        <v>1000</v>
      </c>
      <c r="AG8" s="457">
        <v>8000</v>
      </c>
      <c r="AH8" s="457">
        <v>1000</v>
      </c>
      <c r="AI8" s="457">
        <v>1000</v>
      </c>
      <c r="AJ8" s="457">
        <v>11000</v>
      </c>
      <c r="AK8" s="457">
        <v>11000</v>
      </c>
      <c r="AL8" s="457">
        <v>3000</v>
      </c>
      <c r="AM8" s="457">
        <v>1000</v>
      </c>
      <c r="AN8" s="457">
        <v>2000</v>
      </c>
      <c r="AO8" s="457">
        <v>1000</v>
      </c>
      <c r="AP8" s="457">
        <v>6000</v>
      </c>
      <c r="AQ8" s="457">
        <v>479000</v>
      </c>
      <c r="AR8" s="457">
        <v>72000</v>
      </c>
      <c r="AS8" s="457">
        <v>16000</v>
      </c>
      <c r="AT8" s="457">
        <v>26000</v>
      </c>
      <c r="AU8" s="457">
        <v>4000</v>
      </c>
      <c r="AV8" s="457">
        <v>11000</v>
      </c>
      <c r="AW8" s="457">
        <v>1000</v>
      </c>
      <c r="AX8" s="457">
        <v>2000</v>
      </c>
      <c r="AY8" s="457">
        <v>4000</v>
      </c>
      <c r="AZ8" s="457">
        <v>3000</v>
      </c>
      <c r="BA8" s="457">
        <v>1000</v>
      </c>
      <c r="BB8" s="457">
        <v>1000</v>
      </c>
      <c r="BC8" s="457">
        <v>1000</v>
      </c>
      <c r="BD8" s="457">
        <v>1000</v>
      </c>
      <c r="BE8" s="457">
        <v>3000</v>
      </c>
      <c r="BF8" s="457">
        <v>1000</v>
      </c>
      <c r="BG8" s="457">
        <v>1000</v>
      </c>
      <c r="BH8" s="457">
        <v>2000</v>
      </c>
      <c r="BI8" s="457">
        <v>1000</v>
      </c>
      <c r="BJ8" s="457">
        <v>1000</v>
      </c>
      <c r="BK8" s="457">
        <v>7000</v>
      </c>
      <c r="BL8" s="457">
        <v>1000</v>
      </c>
      <c r="BM8" s="457">
        <v>1000</v>
      </c>
      <c r="BN8" s="457">
        <v>1000</v>
      </c>
      <c r="BO8" s="457">
        <v>1000</v>
      </c>
      <c r="BP8" s="457">
        <v>1000</v>
      </c>
      <c r="BQ8" s="457">
        <v>6000</v>
      </c>
      <c r="BR8" s="457">
        <v>2000</v>
      </c>
      <c r="BS8" s="457">
        <v>1000</v>
      </c>
      <c r="BT8" s="457">
        <v>1000</v>
      </c>
      <c r="BU8" s="457">
        <v>1000</v>
      </c>
      <c r="BV8" s="457">
        <v>1000</v>
      </c>
      <c r="BW8" s="457">
        <v>1000</v>
      </c>
      <c r="BX8" s="457">
        <v>1000</v>
      </c>
      <c r="BY8" s="457">
        <v>1000</v>
      </c>
      <c r="BZ8" s="457">
        <v>1000</v>
      </c>
      <c r="CA8" s="457">
        <v>1000</v>
      </c>
      <c r="CB8" s="457">
        <v>1000</v>
      </c>
      <c r="CC8" s="457">
        <v>1000</v>
      </c>
      <c r="CD8" s="457">
        <v>1000</v>
      </c>
      <c r="CE8" s="457">
        <v>1000</v>
      </c>
      <c r="CF8" s="457">
        <v>10000</v>
      </c>
      <c r="CG8" s="457">
        <v>1000</v>
      </c>
      <c r="CH8" s="457">
        <v>1000</v>
      </c>
      <c r="CI8" s="457">
        <v>71000</v>
      </c>
      <c r="CJ8" s="457">
        <v>1000</v>
      </c>
      <c r="CK8" s="457">
        <v>1000</v>
      </c>
      <c r="CL8" s="457">
        <v>1000</v>
      </c>
      <c r="CM8" s="457">
        <v>1000</v>
      </c>
      <c r="CN8" s="457">
        <v>1000</v>
      </c>
      <c r="CO8" s="457">
        <v>1000</v>
      </c>
      <c r="CP8" s="457">
        <v>1000</v>
      </c>
      <c r="CQ8" s="457">
        <v>1000</v>
      </c>
      <c r="CR8" s="457">
        <v>1000</v>
      </c>
      <c r="CS8" s="457">
        <v>1000</v>
      </c>
      <c r="CT8" s="457">
        <v>1000</v>
      </c>
      <c r="CU8" s="457">
        <v>7000</v>
      </c>
      <c r="CV8" s="457">
        <v>26000</v>
      </c>
      <c r="CW8" s="457">
        <v>1000</v>
      </c>
      <c r="CX8" s="457">
        <v>47000</v>
      </c>
      <c r="CY8" s="457">
        <v>95000</v>
      </c>
      <c r="CZ8" s="457">
        <v>76000</v>
      </c>
      <c r="DA8" s="457">
        <v>85000</v>
      </c>
      <c r="DB8" s="457">
        <v>1000</v>
      </c>
      <c r="DC8" s="457">
        <v>2000</v>
      </c>
      <c r="DD8" s="457">
        <v>19000</v>
      </c>
      <c r="DE8" s="457">
        <v>1000</v>
      </c>
      <c r="DF8" s="457">
        <v>1000</v>
      </c>
      <c r="DG8" s="457">
        <v>41000</v>
      </c>
      <c r="DH8" s="457">
        <v>7000</v>
      </c>
      <c r="DI8" s="457">
        <v>45000</v>
      </c>
      <c r="DJ8" s="457">
        <v>30000</v>
      </c>
      <c r="DK8" s="457">
        <v>25000</v>
      </c>
      <c r="DL8" s="457">
        <v>18000</v>
      </c>
      <c r="DM8" s="457">
        <v>6000</v>
      </c>
      <c r="DN8" s="457">
        <v>32000</v>
      </c>
      <c r="DO8" s="457">
        <v>6000</v>
      </c>
      <c r="DP8" s="457">
        <v>1000</v>
      </c>
      <c r="DQ8" s="457">
        <v>1000</v>
      </c>
      <c r="DR8">
        <v>1000</v>
      </c>
      <c r="DS8">
        <v>1000</v>
      </c>
      <c r="DT8">
        <v>29027000</v>
      </c>
      <c r="DU8">
        <v>3287000</v>
      </c>
    </row>
    <row r="9" spans="1:125">
      <c r="A9" s="362" t="s">
        <v>2003</v>
      </c>
      <c r="B9" s="457" t="s">
        <v>3323</v>
      </c>
      <c r="C9" s="457">
        <v>5000</v>
      </c>
      <c r="D9" s="457">
        <v>1000</v>
      </c>
      <c r="E9" s="457">
        <v>1000</v>
      </c>
      <c r="F9" s="457">
        <v>1000</v>
      </c>
      <c r="G9" s="457">
        <v>1000</v>
      </c>
      <c r="H9" s="457">
        <v>1000</v>
      </c>
      <c r="I9" s="457">
        <v>5000</v>
      </c>
      <c r="J9" s="457">
        <v>1000</v>
      </c>
      <c r="K9" s="457">
        <v>1000</v>
      </c>
      <c r="L9" s="457">
        <v>1000</v>
      </c>
      <c r="M9" s="457">
        <v>2000</v>
      </c>
      <c r="N9" s="457">
        <v>1000</v>
      </c>
      <c r="O9" s="457">
        <v>11000</v>
      </c>
      <c r="P9" s="457">
        <v>10000</v>
      </c>
      <c r="Q9" s="457">
        <v>1000</v>
      </c>
      <c r="R9" s="457">
        <v>6000</v>
      </c>
      <c r="S9" s="457">
        <v>1000</v>
      </c>
      <c r="T9" s="457">
        <v>1000</v>
      </c>
      <c r="U9" s="457">
        <v>2000</v>
      </c>
      <c r="V9" s="457">
        <v>1000</v>
      </c>
      <c r="W9" s="457">
        <v>1000</v>
      </c>
      <c r="X9" s="457">
        <v>1000</v>
      </c>
      <c r="Y9" s="457">
        <v>1000</v>
      </c>
      <c r="Z9" s="457">
        <v>1000</v>
      </c>
      <c r="AA9" s="457">
        <v>1000</v>
      </c>
      <c r="AB9" s="457">
        <v>1000</v>
      </c>
      <c r="AC9" s="457">
        <v>1000</v>
      </c>
      <c r="AD9" s="457">
        <v>1000</v>
      </c>
      <c r="AE9" s="457">
        <v>1000</v>
      </c>
      <c r="AF9" s="457">
        <v>1000</v>
      </c>
      <c r="AG9" s="457">
        <v>1000</v>
      </c>
      <c r="AH9" s="457">
        <v>1000</v>
      </c>
      <c r="AI9" s="457">
        <v>1000</v>
      </c>
      <c r="AJ9" s="457">
        <v>2000</v>
      </c>
      <c r="AK9" s="457">
        <v>1000</v>
      </c>
      <c r="AL9" s="457">
        <v>1000</v>
      </c>
      <c r="AM9" s="457">
        <v>1000</v>
      </c>
      <c r="AN9" s="457">
        <v>1000</v>
      </c>
      <c r="AO9" s="457">
        <v>1000</v>
      </c>
      <c r="AP9" s="457">
        <v>8000</v>
      </c>
      <c r="AQ9" s="457">
        <v>5000</v>
      </c>
      <c r="AR9" s="457">
        <v>4000</v>
      </c>
      <c r="AS9" s="457">
        <v>3000</v>
      </c>
      <c r="AT9" s="457">
        <v>2000</v>
      </c>
      <c r="AU9" s="457">
        <v>1000</v>
      </c>
      <c r="AV9" s="457">
        <v>8000</v>
      </c>
      <c r="AW9" s="457">
        <v>1000</v>
      </c>
      <c r="AX9" s="457">
        <v>2000</v>
      </c>
      <c r="AY9" s="457">
        <v>1000</v>
      </c>
      <c r="AZ9" s="457">
        <v>1000</v>
      </c>
      <c r="BA9" s="457">
        <v>1000</v>
      </c>
      <c r="BB9" s="457">
        <v>1000</v>
      </c>
      <c r="BC9" s="457">
        <v>1000</v>
      </c>
      <c r="BD9" s="457">
        <v>1000</v>
      </c>
      <c r="BE9" s="457">
        <v>1000</v>
      </c>
      <c r="BF9" s="457">
        <v>1000</v>
      </c>
      <c r="BG9" s="457">
        <v>1000</v>
      </c>
      <c r="BH9" s="457">
        <v>1000</v>
      </c>
      <c r="BI9" s="457">
        <v>1000</v>
      </c>
      <c r="BJ9" s="457">
        <v>1000</v>
      </c>
      <c r="BK9" s="457">
        <v>4000</v>
      </c>
      <c r="BL9" s="457">
        <v>1000</v>
      </c>
      <c r="BM9" s="457">
        <v>1000</v>
      </c>
      <c r="BN9" s="457">
        <v>1000</v>
      </c>
      <c r="BO9" s="457">
        <v>1000</v>
      </c>
      <c r="BP9" s="457">
        <v>1000</v>
      </c>
      <c r="BQ9" s="457">
        <v>1000</v>
      </c>
      <c r="BR9" s="457">
        <v>1000</v>
      </c>
      <c r="BS9" s="457">
        <v>1000</v>
      </c>
      <c r="BT9" s="457">
        <v>1000</v>
      </c>
      <c r="BU9" s="457">
        <v>1000</v>
      </c>
      <c r="BV9" s="457">
        <v>1000</v>
      </c>
      <c r="BW9" s="457">
        <v>1000</v>
      </c>
      <c r="BX9" s="457">
        <v>1000</v>
      </c>
      <c r="BY9" s="457">
        <v>1000</v>
      </c>
      <c r="BZ9" s="457">
        <v>1000</v>
      </c>
      <c r="CA9" s="457">
        <v>1000</v>
      </c>
      <c r="CB9" s="457">
        <v>1000</v>
      </c>
      <c r="CC9" s="457">
        <v>1000</v>
      </c>
      <c r="CD9" s="457">
        <v>1000</v>
      </c>
      <c r="CE9" s="457">
        <v>1000</v>
      </c>
      <c r="CF9" s="457">
        <v>5000</v>
      </c>
      <c r="CG9" s="457">
        <v>1000</v>
      </c>
      <c r="CH9" s="457">
        <v>1000</v>
      </c>
      <c r="CI9" s="457">
        <v>2000</v>
      </c>
      <c r="CJ9" s="457">
        <v>1000</v>
      </c>
      <c r="CK9" s="457">
        <v>1000</v>
      </c>
      <c r="CL9" s="457">
        <v>1000</v>
      </c>
      <c r="CM9" s="457">
        <v>1000</v>
      </c>
      <c r="CN9" s="457">
        <v>1000</v>
      </c>
      <c r="CO9" s="457">
        <v>1000</v>
      </c>
      <c r="CP9" s="457">
        <v>1000</v>
      </c>
      <c r="CQ9" s="457">
        <v>1000</v>
      </c>
      <c r="CR9" s="457">
        <v>1000</v>
      </c>
      <c r="CS9" s="457">
        <v>1000</v>
      </c>
      <c r="CT9" s="457">
        <v>1000</v>
      </c>
      <c r="CU9" s="457">
        <v>1000</v>
      </c>
      <c r="CV9" s="457">
        <v>1000</v>
      </c>
      <c r="CW9" s="457">
        <v>1000</v>
      </c>
      <c r="CX9" s="457">
        <v>26000</v>
      </c>
      <c r="CY9" s="457">
        <v>4000</v>
      </c>
      <c r="CZ9" s="457">
        <v>3000</v>
      </c>
      <c r="DA9" s="457">
        <v>5000</v>
      </c>
      <c r="DB9" s="457">
        <v>1000</v>
      </c>
      <c r="DC9" s="457">
        <v>1000</v>
      </c>
      <c r="DD9" s="457">
        <v>1000</v>
      </c>
      <c r="DE9" s="457">
        <v>1000</v>
      </c>
      <c r="DF9" s="457">
        <v>1000</v>
      </c>
      <c r="DG9" s="457">
        <v>8000</v>
      </c>
      <c r="DH9" s="457">
        <v>1000</v>
      </c>
      <c r="DI9" s="457">
        <v>9000</v>
      </c>
      <c r="DJ9" s="457">
        <v>5000</v>
      </c>
      <c r="DK9" s="457">
        <v>3000</v>
      </c>
      <c r="DL9" s="457">
        <v>6000</v>
      </c>
      <c r="DM9" s="457">
        <v>3000</v>
      </c>
      <c r="DN9" s="457">
        <v>1000</v>
      </c>
      <c r="DO9" s="457">
        <v>1000</v>
      </c>
      <c r="DP9" s="457">
        <v>1000</v>
      </c>
      <c r="DQ9" s="457">
        <v>1000</v>
      </c>
      <c r="DR9">
        <v>1000</v>
      </c>
      <c r="DS9">
        <v>1000</v>
      </c>
      <c r="DT9">
        <v>91000</v>
      </c>
      <c r="DU9">
        <v>51000</v>
      </c>
    </row>
    <row r="10" spans="1:125">
      <c r="A10" s="362" t="s">
        <v>2006</v>
      </c>
      <c r="B10" s="457" t="s">
        <v>3323</v>
      </c>
      <c r="C10" s="457">
        <v>5000</v>
      </c>
      <c r="D10" s="457">
        <v>1000</v>
      </c>
      <c r="E10" s="457">
        <v>1000</v>
      </c>
      <c r="F10" s="457">
        <v>1000</v>
      </c>
      <c r="G10" s="457">
        <v>1000</v>
      </c>
      <c r="H10" s="457">
        <v>1000</v>
      </c>
      <c r="I10" s="457">
        <v>5000</v>
      </c>
      <c r="J10" s="457">
        <v>1000</v>
      </c>
      <c r="K10" s="457">
        <v>1000</v>
      </c>
      <c r="L10" s="457">
        <v>1000</v>
      </c>
      <c r="M10" s="457">
        <v>2000</v>
      </c>
      <c r="N10" s="457">
        <v>1000</v>
      </c>
      <c r="O10" s="457">
        <v>11000</v>
      </c>
      <c r="P10" s="457">
        <v>10000</v>
      </c>
      <c r="Q10" s="457">
        <v>1000</v>
      </c>
      <c r="R10" s="457">
        <v>6000</v>
      </c>
      <c r="S10" s="457">
        <v>1000</v>
      </c>
      <c r="T10" s="457">
        <v>1000</v>
      </c>
      <c r="U10" s="457">
        <v>2000</v>
      </c>
      <c r="V10" s="457">
        <v>1000</v>
      </c>
      <c r="W10" s="457">
        <v>1000</v>
      </c>
      <c r="X10" s="457">
        <v>1000</v>
      </c>
      <c r="Y10" s="457">
        <v>1000</v>
      </c>
      <c r="Z10" s="457">
        <v>1000</v>
      </c>
      <c r="AA10" s="457">
        <v>1000</v>
      </c>
      <c r="AB10" s="457">
        <v>1000</v>
      </c>
      <c r="AC10" s="457">
        <v>1000</v>
      </c>
      <c r="AD10" s="457">
        <v>1000</v>
      </c>
      <c r="AE10" s="457">
        <v>1000</v>
      </c>
      <c r="AF10" s="457">
        <v>1000</v>
      </c>
      <c r="AG10" s="457">
        <v>1000</v>
      </c>
      <c r="AH10" s="457">
        <v>1000</v>
      </c>
      <c r="AI10" s="457">
        <v>1000</v>
      </c>
      <c r="AJ10" s="457">
        <v>2000</v>
      </c>
      <c r="AK10" s="457">
        <v>1000</v>
      </c>
      <c r="AL10" s="457">
        <v>1000</v>
      </c>
      <c r="AM10" s="457">
        <v>1000</v>
      </c>
      <c r="AN10" s="457">
        <v>1000</v>
      </c>
      <c r="AO10" s="457">
        <v>1000</v>
      </c>
      <c r="AP10" s="457">
        <v>57000</v>
      </c>
      <c r="AQ10" s="457">
        <v>6000</v>
      </c>
      <c r="AR10" s="457">
        <v>14000</v>
      </c>
      <c r="AS10" s="457">
        <v>3000</v>
      </c>
      <c r="AT10" s="457">
        <v>2000</v>
      </c>
      <c r="AU10" s="457">
        <v>1000</v>
      </c>
      <c r="AV10" s="457">
        <v>8000</v>
      </c>
      <c r="AW10" s="457">
        <v>1000</v>
      </c>
      <c r="AX10" s="457">
        <v>2000</v>
      </c>
      <c r="AY10" s="457">
        <v>1000</v>
      </c>
      <c r="AZ10" s="457">
        <v>1000</v>
      </c>
      <c r="BA10" s="457">
        <v>1000</v>
      </c>
      <c r="BB10" s="457">
        <v>1000</v>
      </c>
      <c r="BC10" s="457">
        <v>1000</v>
      </c>
      <c r="BD10" s="457">
        <v>1000</v>
      </c>
      <c r="BE10" s="457">
        <v>1000</v>
      </c>
      <c r="BF10" s="457">
        <v>1000</v>
      </c>
      <c r="BG10" s="457">
        <v>1000</v>
      </c>
      <c r="BH10" s="457">
        <v>1000</v>
      </c>
      <c r="BI10" s="457">
        <v>1000</v>
      </c>
      <c r="BJ10" s="457">
        <v>1000</v>
      </c>
      <c r="BK10" s="457">
        <v>4000</v>
      </c>
      <c r="BL10" s="457">
        <v>1000</v>
      </c>
      <c r="BM10" s="457">
        <v>1000</v>
      </c>
      <c r="BN10" s="457">
        <v>1000</v>
      </c>
      <c r="BO10" s="457">
        <v>1000</v>
      </c>
      <c r="BP10" s="457">
        <v>1000</v>
      </c>
      <c r="BQ10" s="457">
        <v>1000</v>
      </c>
      <c r="BR10" s="457">
        <v>1000</v>
      </c>
      <c r="BS10" s="457">
        <v>1000</v>
      </c>
      <c r="BT10" s="457">
        <v>1000</v>
      </c>
      <c r="BU10" s="457">
        <v>1000</v>
      </c>
      <c r="BV10" s="457">
        <v>1000</v>
      </c>
      <c r="BW10" s="457">
        <v>1000</v>
      </c>
      <c r="BX10" s="457">
        <v>1000</v>
      </c>
      <c r="BY10" s="457">
        <v>1000</v>
      </c>
      <c r="BZ10" s="457">
        <v>1000</v>
      </c>
      <c r="CA10" s="457">
        <v>1000</v>
      </c>
      <c r="CB10" s="457">
        <v>1000</v>
      </c>
      <c r="CC10" s="457">
        <v>1000</v>
      </c>
      <c r="CD10" s="457">
        <v>1000</v>
      </c>
      <c r="CE10" s="457">
        <v>1000</v>
      </c>
      <c r="CF10" s="457">
        <v>5000</v>
      </c>
      <c r="CG10" s="457">
        <v>1000</v>
      </c>
      <c r="CH10" s="457">
        <v>1000</v>
      </c>
      <c r="CI10" s="457">
        <v>2000</v>
      </c>
      <c r="CJ10" s="457">
        <v>1000</v>
      </c>
      <c r="CK10" s="457">
        <v>1000</v>
      </c>
      <c r="CL10" s="457">
        <v>1000</v>
      </c>
      <c r="CM10" s="457">
        <v>1000</v>
      </c>
      <c r="CN10" s="457">
        <v>1000</v>
      </c>
      <c r="CO10" s="457">
        <v>1000</v>
      </c>
      <c r="CP10" s="457">
        <v>1000</v>
      </c>
      <c r="CQ10" s="457">
        <v>1000</v>
      </c>
      <c r="CR10" s="457">
        <v>1000</v>
      </c>
      <c r="CS10" s="457">
        <v>1000</v>
      </c>
      <c r="CT10" s="457">
        <v>1000</v>
      </c>
      <c r="CU10" s="457">
        <v>1000</v>
      </c>
      <c r="CV10" s="457">
        <v>1000</v>
      </c>
      <c r="CW10" s="457">
        <v>1000</v>
      </c>
      <c r="CX10" s="457">
        <v>26000</v>
      </c>
      <c r="CY10" s="457">
        <v>4000</v>
      </c>
      <c r="CZ10" s="457">
        <v>3000</v>
      </c>
      <c r="DA10" s="457">
        <v>5000</v>
      </c>
      <c r="DB10" s="457">
        <v>1000</v>
      </c>
      <c r="DC10" s="457">
        <v>1000</v>
      </c>
      <c r="DD10" s="457">
        <v>1000</v>
      </c>
      <c r="DE10" s="457">
        <v>1000</v>
      </c>
      <c r="DF10" s="457">
        <v>1000</v>
      </c>
      <c r="DG10" s="457">
        <v>8000</v>
      </c>
      <c r="DH10" s="457">
        <v>1000</v>
      </c>
      <c r="DI10" s="457">
        <v>9000</v>
      </c>
      <c r="DJ10" s="457">
        <v>5000</v>
      </c>
      <c r="DK10" s="457">
        <v>3000</v>
      </c>
      <c r="DL10" s="457">
        <v>6000</v>
      </c>
      <c r="DM10" s="457">
        <v>3000</v>
      </c>
      <c r="DN10" s="457">
        <v>1000</v>
      </c>
      <c r="DO10" s="457">
        <v>1000</v>
      </c>
      <c r="DP10" s="457">
        <v>1000</v>
      </c>
      <c r="DQ10" s="457">
        <v>1000</v>
      </c>
      <c r="DR10">
        <v>1000</v>
      </c>
      <c r="DS10">
        <v>1000</v>
      </c>
      <c r="DT10">
        <v>91000</v>
      </c>
      <c r="DU10">
        <v>51000</v>
      </c>
    </row>
    <row r="11" spans="1:125">
      <c r="A11" s="362" t="s">
        <v>2487</v>
      </c>
      <c r="B11" s="457" t="s">
        <v>3323</v>
      </c>
      <c r="C11" s="457">
        <v>15000</v>
      </c>
      <c r="D11" s="457">
        <v>2000</v>
      </c>
      <c r="E11" s="457">
        <v>1000</v>
      </c>
      <c r="F11" s="457">
        <v>16000</v>
      </c>
      <c r="G11" s="457">
        <v>6000</v>
      </c>
      <c r="H11" s="457">
        <v>1000</v>
      </c>
      <c r="I11" s="457">
        <v>15000</v>
      </c>
      <c r="J11" s="457">
        <v>1000</v>
      </c>
      <c r="K11" s="457">
        <v>1000</v>
      </c>
      <c r="L11" s="457">
        <v>4000</v>
      </c>
      <c r="M11" s="457">
        <v>1000</v>
      </c>
      <c r="N11" s="457">
        <v>1000</v>
      </c>
      <c r="O11" s="457">
        <v>89000</v>
      </c>
      <c r="P11" s="457">
        <v>2000</v>
      </c>
      <c r="Q11" s="457">
        <v>1000</v>
      </c>
      <c r="R11" s="457">
        <v>5000</v>
      </c>
      <c r="S11" s="457">
        <v>1000</v>
      </c>
      <c r="T11" s="457">
        <v>1000</v>
      </c>
      <c r="U11" s="457">
        <v>4000</v>
      </c>
      <c r="V11" s="457">
        <v>5000</v>
      </c>
      <c r="W11" s="457">
        <v>1000</v>
      </c>
      <c r="X11" s="457">
        <v>5000</v>
      </c>
      <c r="Y11" s="457">
        <v>1000</v>
      </c>
      <c r="Z11" s="457">
        <v>1000</v>
      </c>
      <c r="AA11" s="457">
        <v>1000</v>
      </c>
      <c r="AB11" s="457">
        <v>2000</v>
      </c>
      <c r="AC11" s="457">
        <v>14000</v>
      </c>
      <c r="AD11" s="457">
        <v>1000</v>
      </c>
      <c r="AE11" s="457">
        <v>1000</v>
      </c>
      <c r="AF11" s="457">
        <v>1000</v>
      </c>
      <c r="AG11" s="457">
        <v>1000</v>
      </c>
      <c r="AH11" s="457">
        <v>1000</v>
      </c>
      <c r="AI11" s="457">
        <v>1000</v>
      </c>
      <c r="AJ11" s="457">
        <v>10000</v>
      </c>
      <c r="AK11" s="457">
        <v>5000</v>
      </c>
      <c r="AL11" s="457">
        <v>1000</v>
      </c>
      <c r="AM11" s="457">
        <v>1000</v>
      </c>
      <c r="AN11" s="457">
        <v>2000</v>
      </c>
      <c r="AO11" s="457">
        <v>1000</v>
      </c>
      <c r="AP11" s="457">
        <v>191000</v>
      </c>
      <c r="AQ11" s="457">
        <v>14000</v>
      </c>
      <c r="AR11" s="457">
        <v>31000</v>
      </c>
      <c r="AS11" s="457">
        <v>8000</v>
      </c>
      <c r="AT11" s="457">
        <v>1000</v>
      </c>
      <c r="AU11" s="457">
        <v>1000</v>
      </c>
      <c r="AV11" s="457">
        <v>12000</v>
      </c>
      <c r="AW11" s="457">
        <v>3000</v>
      </c>
      <c r="AX11" s="457">
        <v>1000</v>
      </c>
      <c r="AY11" s="457">
        <v>4000</v>
      </c>
      <c r="AZ11" s="457">
        <v>1000</v>
      </c>
      <c r="BA11" s="457">
        <v>1000</v>
      </c>
      <c r="BB11" s="457">
        <v>3000</v>
      </c>
      <c r="BC11" s="457">
        <v>1000</v>
      </c>
      <c r="BD11" s="457">
        <v>1000</v>
      </c>
      <c r="BE11" s="457">
        <v>4000</v>
      </c>
      <c r="BF11" s="457">
        <v>1000</v>
      </c>
      <c r="BG11" s="457">
        <v>1000</v>
      </c>
      <c r="BH11" s="457">
        <v>2000</v>
      </c>
      <c r="BI11" s="457">
        <v>1000</v>
      </c>
      <c r="BJ11" s="457">
        <v>1000</v>
      </c>
      <c r="BK11" s="457">
        <v>2000</v>
      </c>
      <c r="BL11" s="457">
        <v>1000</v>
      </c>
      <c r="BM11" s="457">
        <v>1000</v>
      </c>
      <c r="BN11" s="457">
        <v>1000</v>
      </c>
      <c r="BO11" s="457">
        <v>1000</v>
      </c>
      <c r="BP11" s="457">
        <v>1000</v>
      </c>
      <c r="BQ11" s="457">
        <v>4000</v>
      </c>
      <c r="BR11" s="457">
        <v>1000</v>
      </c>
      <c r="BS11" s="457">
        <v>1000</v>
      </c>
      <c r="BT11" s="457">
        <v>1000</v>
      </c>
      <c r="BU11" s="457">
        <v>1000</v>
      </c>
      <c r="BV11" s="457">
        <v>1000</v>
      </c>
      <c r="BW11" s="457">
        <v>1000</v>
      </c>
      <c r="BX11" s="457">
        <v>1000</v>
      </c>
      <c r="BY11" s="457">
        <v>1000</v>
      </c>
      <c r="BZ11" s="457">
        <v>1000</v>
      </c>
      <c r="CA11" s="457">
        <v>1000</v>
      </c>
      <c r="CB11" s="457">
        <v>1000</v>
      </c>
      <c r="CC11" s="457">
        <v>1000</v>
      </c>
      <c r="CD11" s="457">
        <v>1000</v>
      </c>
      <c r="CE11" s="457">
        <v>1000</v>
      </c>
      <c r="CF11" s="457">
        <v>4000</v>
      </c>
      <c r="CG11" s="457">
        <v>1000</v>
      </c>
      <c r="CH11" s="457">
        <v>1000</v>
      </c>
      <c r="CI11" s="457">
        <v>2000</v>
      </c>
      <c r="CJ11" s="457">
        <v>1000</v>
      </c>
      <c r="CK11" s="457">
        <v>1000</v>
      </c>
      <c r="CL11" s="457">
        <v>1000</v>
      </c>
      <c r="CM11" s="457">
        <v>1000</v>
      </c>
      <c r="CN11" s="457">
        <v>1000</v>
      </c>
      <c r="CO11" s="457">
        <v>1000</v>
      </c>
      <c r="CP11" s="457">
        <v>1000</v>
      </c>
      <c r="CQ11" s="457">
        <v>1000</v>
      </c>
      <c r="CR11" s="457">
        <v>1000</v>
      </c>
      <c r="CS11" s="457">
        <v>1000</v>
      </c>
      <c r="CT11" s="457">
        <v>1000</v>
      </c>
      <c r="CU11" s="457">
        <v>4000</v>
      </c>
      <c r="CV11" s="457">
        <v>2000</v>
      </c>
      <c r="CW11" s="457">
        <v>1000</v>
      </c>
      <c r="CX11" s="457">
        <v>29000</v>
      </c>
      <c r="CY11" s="457">
        <v>7000</v>
      </c>
      <c r="CZ11" s="457">
        <v>11000</v>
      </c>
      <c r="DA11" s="457">
        <v>1000</v>
      </c>
      <c r="DB11" s="457">
        <v>1000</v>
      </c>
      <c r="DC11" s="457">
        <v>1000</v>
      </c>
      <c r="DD11" s="457">
        <v>1000</v>
      </c>
      <c r="DE11" s="457">
        <v>1000</v>
      </c>
      <c r="DF11" s="457">
        <v>1000</v>
      </c>
      <c r="DG11" s="457">
        <v>29000</v>
      </c>
      <c r="DH11" s="457">
        <v>14000</v>
      </c>
      <c r="DI11" s="457">
        <v>22000</v>
      </c>
      <c r="DJ11" s="457">
        <v>10000</v>
      </c>
      <c r="DK11" s="457">
        <v>9000</v>
      </c>
      <c r="DL11" s="457">
        <v>64000</v>
      </c>
      <c r="DM11" s="457">
        <v>4000</v>
      </c>
      <c r="DN11" s="457">
        <v>1000</v>
      </c>
      <c r="DO11" s="457">
        <v>1000</v>
      </c>
      <c r="DP11" s="457">
        <v>1000</v>
      </c>
      <c r="DQ11" s="457">
        <v>1000</v>
      </c>
      <c r="DR11">
        <v>1000</v>
      </c>
      <c r="DS11">
        <v>1000</v>
      </c>
      <c r="DT11">
        <v>323000</v>
      </c>
      <c r="DU11">
        <v>131000</v>
      </c>
    </row>
    <row r="12" spans="1:125">
      <c r="A12" s="362" t="s">
        <v>2268</v>
      </c>
      <c r="B12" s="457" t="s">
        <v>3323</v>
      </c>
      <c r="C12" s="457">
        <v>15000</v>
      </c>
      <c r="D12" s="457">
        <v>2000</v>
      </c>
      <c r="E12" s="457">
        <v>1000</v>
      </c>
      <c r="F12" s="457">
        <v>16000</v>
      </c>
      <c r="G12" s="457">
        <v>6000</v>
      </c>
      <c r="H12" s="457">
        <v>1000</v>
      </c>
      <c r="I12" s="457">
        <v>15000</v>
      </c>
      <c r="J12" s="457">
        <v>1000</v>
      </c>
      <c r="K12" s="457">
        <v>1000</v>
      </c>
      <c r="L12" s="457">
        <v>4000</v>
      </c>
      <c r="M12" s="457">
        <v>1000</v>
      </c>
      <c r="N12" s="457">
        <v>1000</v>
      </c>
      <c r="O12" s="457">
        <v>89000</v>
      </c>
      <c r="P12" s="457">
        <v>2000</v>
      </c>
      <c r="Q12" s="457">
        <v>1000</v>
      </c>
      <c r="R12" s="457">
        <v>5000</v>
      </c>
      <c r="S12" s="457">
        <v>1000</v>
      </c>
      <c r="T12" s="457">
        <v>1000</v>
      </c>
      <c r="U12" s="457">
        <v>4000</v>
      </c>
      <c r="V12" s="457">
        <v>5000</v>
      </c>
      <c r="W12" s="457">
        <v>1000</v>
      </c>
      <c r="X12" s="457">
        <v>5000</v>
      </c>
      <c r="Y12" s="457">
        <v>1000</v>
      </c>
      <c r="Z12" s="457">
        <v>1000</v>
      </c>
      <c r="AA12" s="457">
        <v>1000</v>
      </c>
      <c r="AB12" s="457">
        <v>2000</v>
      </c>
      <c r="AC12" s="457">
        <v>14000</v>
      </c>
      <c r="AD12" s="457">
        <v>1000</v>
      </c>
      <c r="AE12" s="457">
        <v>1000</v>
      </c>
      <c r="AF12" s="457">
        <v>1000</v>
      </c>
      <c r="AG12" s="457">
        <v>1000</v>
      </c>
      <c r="AH12" s="457">
        <v>1000</v>
      </c>
      <c r="AI12" s="457">
        <v>1000</v>
      </c>
      <c r="AJ12" s="457">
        <v>10000</v>
      </c>
      <c r="AK12" s="457">
        <v>5000</v>
      </c>
      <c r="AL12" s="457">
        <v>1000</v>
      </c>
      <c r="AM12" s="457">
        <v>1000</v>
      </c>
      <c r="AN12" s="457">
        <v>2000</v>
      </c>
      <c r="AO12" s="457">
        <v>1000</v>
      </c>
      <c r="AP12" s="457">
        <v>191000</v>
      </c>
      <c r="AQ12" s="457">
        <v>14000</v>
      </c>
      <c r="AR12" s="457">
        <v>31000</v>
      </c>
      <c r="AS12" s="457">
        <v>8000</v>
      </c>
      <c r="AT12" s="457">
        <v>1000</v>
      </c>
      <c r="AU12" s="457">
        <v>1000</v>
      </c>
      <c r="AV12" s="457">
        <v>12000</v>
      </c>
      <c r="AW12" s="457">
        <v>3000</v>
      </c>
      <c r="AX12" s="457">
        <v>1000</v>
      </c>
      <c r="AY12" s="457">
        <v>4000</v>
      </c>
      <c r="AZ12" s="457">
        <v>1000</v>
      </c>
      <c r="BA12" s="457">
        <v>1000</v>
      </c>
      <c r="BB12" s="457">
        <v>3000</v>
      </c>
      <c r="BC12" s="457">
        <v>1000</v>
      </c>
      <c r="BD12" s="457">
        <v>1000</v>
      </c>
      <c r="BE12" s="457">
        <v>4000</v>
      </c>
      <c r="BF12" s="457">
        <v>1000</v>
      </c>
      <c r="BG12" s="457">
        <v>1000</v>
      </c>
      <c r="BH12" s="457">
        <v>2000</v>
      </c>
      <c r="BI12" s="457">
        <v>1000</v>
      </c>
      <c r="BJ12" s="457">
        <v>1000</v>
      </c>
      <c r="BK12" s="457">
        <v>2000</v>
      </c>
      <c r="BL12" s="457">
        <v>1000</v>
      </c>
      <c r="BM12" s="457">
        <v>1000</v>
      </c>
      <c r="BN12" s="457">
        <v>1000</v>
      </c>
      <c r="BO12" s="457">
        <v>1000</v>
      </c>
      <c r="BP12" s="457">
        <v>1000</v>
      </c>
      <c r="BQ12" s="457">
        <v>4000</v>
      </c>
      <c r="BR12" s="457">
        <v>1000</v>
      </c>
      <c r="BS12" s="457">
        <v>1000</v>
      </c>
      <c r="BT12" s="457">
        <v>1000</v>
      </c>
      <c r="BU12" s="457">
        <v>1000</v>
      </c>
      <c r="BV12" s="457">
        <v>1000</v>
      </c>
      <c r="BW12" s="457">
        <v>1000</v>
      </c>
      <c r="BX12" s="457">
        <v>1000</v>
      </c>
      <c r="BY12" s="457">
        <v>1000</v>
      </c>
      <c r="BZ12" s="457">
        <v>1000</v>
      </c>
      <c r="CA12" s="457">
        <v>1000</v>
      </c>
      <c r="CB12" s="457">
        <v>1000</v>
      </c>
      <c r="CC12" s="457">
        <v>1000</v>
      </c>
      <c r="CD12" s="457">
        <v>1000</v>
      </c>
      <c r="CE12" s="457">
        <v>1000</v>
      </c>
      <c r="CF12" s="457">
        <v>4000</v>
      </c>
      <c r="CG12" s="457">
        <v>1000</v>
      </c>
      <c r="CH12" s="457">
        <v>1000</v>
      </c>
      <c r="CI12" s="457">
        <v>2000</v>
      </c>
      <c r="CJ12" s="457">
        <v>1000</v>
      </c>
      <c r="CK12" s="457">
        <v>1000</v>
      </c>
      <c r="CL12" s="457">
        <v>1000</v>
      </c>
      <c r="CM12" s="457">
        <v>1000</v>
      </c>
      <c r="CN12" s="457">
        <v>1000</v>
      </c>
      <c r="CO12" s="457">
        <v>1000</v>
      </c>
      <c r="CP12" s="457">
        <v>1000</v>
      </c>
      <c r="CQ12" s="457">
        <v>1000</v>
      </c>
      <c r="CR12" s="457">
        <v>1000</v>
      </c>
      <c r="CS12" s="457">
        <v>1000</v>
      </c>
      <c r="CT12" s="457">
        <v>1000</v>
      </c>
      <c r="CU12" s="457">
        <v>4000</v>
      </c>
      <c r="CV12" s="457">
        <v>2000</v>
      </c>
      <c r="CW12" s="457">
        <v>1000</v>
      </c>
      <c r="CX12" s="457">
        <v>29000</v>
      </c>
      <c r="CY12" s="457">
        <v>7000</v>
      </c>
      <c r="CZ12" s="457">
        <v>11000</v>
      </c>
      <c r="DA12" s="457">
        <v>1000</v>
      </c>
      <c r="DB12" s="457">
        <v>1000</v>
      </c>
      <c r="DC12" s="457">
        <v>1000</v>
      </c>
      <c r="DD12" s="457">
        <v>1000</v>
      </c>
      <c r="DE12" s="457">
        <v>1000</v>
      </c>
      <c r="DF12" s="457">
        <v>1000</v>
      </c>
      <c r="DG12" s="457">
        <v>29000</v>
      </c>
      <c r="DH12" s="457">
        <v>14000</v>
      </c>
      <c r="DI12" s="457">
        <v>22000</v>
      </c>
      <c r="DJ12" s="457">
        <v>10000</v>
      </c>
      <c r="DK12" s="457">
        <v>9000</v>
      </c>
      <c r="DL12" s="457">
        <v>64000</v>
      </c>
      <c r="DM12" s="457">
        <v>4000</v>
      </c>
      <c r="DN12" s="457">
        <v>1000</v>
      </c>
      <c r="DO12" s="457">
        <v>1000</v>
      </c>
      <c r="DP12" s="457">
        <v>1000</v>
      </c>
      <c r="DQ12" s="457">
        <v>1000</v>
      </c>
      <c r="DR12">
        <v>1000</v>
      </c>
      <c r="DS12">
        <v>1000</v>
      </c>
      <c r="DT12">
        <v>323000</v>
      </c>
      <c r="DU12">
        <v>131000</v>
      </c>
    </row>
    <row r="13" spans="1:125">
      <c r="A13" s="362" t="s">
        <v>2648</v>
      </c>
      <c r="B13" s="457" t="s">
        <v>3323</v>
      </c>
      <c r="C13" s="457">
        <v>10000</v>
      </c>
      <c r="D13" s="457">
        <v>1000</v>
      </c>
      <c r="E13" s="457">
        <v>1000</v>
      </c>
      <c r="F13" s="457">
        <v>7000</v>
      </c>
      <c r="G13" s="457">
        <v>3000</v>
      </c>
      <c r="H13" s="457">
        <v>1000</v>
      </c>
      <c r="I13" s="457">
        <v>5000</v>
      </c>
      <c r="J13" s="457">
        <v>1000</v>
      </c>
      <c r="K13" s="457">
        <v>1000</v>
      </c>
      <c r="L13" s="457">
        <v>2000</v>
      </c>
      <c r="M13" s="457">
        <v>3000</v>
      </c>
      <c r="N13" s="457">
        <v>1000</v>
      </c>
      <c r="O13" s="457">
        <v>42000</v>
      </c>
      <c r="P13" s="457">
        <v>1000</v>
      </c>
      <c r="Q13" s="457">
        <v>1000</v>
      </c>
      <c r="R13" s="457">
        <v>1000</v>
      </c>
      <c r="S13" s="457">
        <v>1000</v>
      </c>
      <c r="T13" s="457">
        <v>1000</v>
      </c>
      <c r="U13" s="457">
        <v>3000</v>
      </c>
      <c r="V13" s="457">
        <v>1000</v>
      </c>
      <c r="W13" s="457">
        <v>1000</v>
      </c>
      <c r="X13" s="457">
        <v>1000</v>
      </c>
      <c r="Y13" s="457">
        <v>1000</v>
      </c>
      <c r="Z13" s="457">
        <v>1000</v>
      </c>
      <c r="AA13" s="457">
        <v>1000</v>
      </c>
      <c r="AB13" s="457">
        <v>1000</v>
      </c>
      <c r="AC13" s="457">
        <v>1000</v>
      </c>
      <c r="AD13" s="457">
        <v>1000</v>
      </c>
      <c r="AE13" s="457">
        <v>1000</v>
      </c>
      <c r="AF13" s="457">
        <v>1000</v>
      </c>
      <c r="AG13" s="457">
        <v>2000</v>
      </c>
      <c r="AH13" s="457">
        <v>1000</v>
      </c>
      <c r="AI13" s="457">
        <v>1000</v>
      </c>
      <c r="AJ13" s="457">
        <v>6000</v>
      </c>
      <c r="AK13" s="457">
        <v>4000</v>
      </c>
      <c r="AL13" s="457">
        <v>1000</v>
      </c>
      <c r="AM13" s="457">
        <v>1000</v>
      </c>
      <c r="AN13" s="457">
        <v>1000</v>
      </c>
      <c r="AO13" s="457">
        <v>1000</v>
      </c>
      <c r="AP13" s="457">
        <v>9000</v>
      </c>
      <c r="AQ13" s="457">
        <v>5000</v>
      </c>
      <c r="AR13" s="457">
        <v>2000</v>
      </c>
      <c r="AS13" s="457">
        <v>5000</v>
      </c>
      <c r="AT13" s="457">
        <v>1000</v>
      </c>
      <c r="AU13" s="457">
        <v>1000</v>
      </c>
      <c r="AV13" s="457">
        <v>11000</v>
      </c>
      <c r="AW13" s="457">
        <v>1000</v>
      </c>
      <c r="AX13" s="457">
        <v>1000</v>
      </c>
      <c r="AY13" s="457">
        <v>2000</v>
      </c>
      <c r="AZ13" s="457">
        <v>1000</v>
      </c>
      <c r="BA13" s="457">
        <v>1000</v>
      </c>
      <c r="BB13" s="457">
        <v>1000</v>
      </c>
      <c r="BC13" s="457">
        <v>1000</v>
      </c>
      <c r="BD13" s="457">
        <v>1000</v>
      </c>
      <c r="BE13" s="457">
        <v>1000</v>
      </c>
      <c r="BF13" s="457">
        <v>1000</v>
      </c>
      <c r="BG13" s="457">
        <v>1000</v>
      </c>
      <c r="BH13" s="457">
        <v>2000</v>
      </c>
      <c r="BI13" s="457">
        <v>1000</v>
      </c>
      <c r="BJ13" s="457">
        <v>1000</v>
      </c>
      <c r="BK13" s="457">
        <v>3000</v>
      </c>
      <c r="BL13" s="457">
        <v>1000</v>
      </c>
      <c r="BM13" s="457">
        <v>1000</v>
      </c>
      <c r="BN13" s="457">
        <v>1000</v>
      </c>
      <c r="BO13" s="457">
        <v>1000</v>
      </c>
      <c r="BP13" s="457">
        <v>1000</v>
      </c>
      <c r="BQ13" s="457">
        <v>2000</v>
      </c>
      <c r="BR13" s="457">
        <v>1000</v>
      </c>
      <c r="BS13" s="457">
        <v>1000</v>
      </c>
      <c r="BT13" s="457">
        <v>1000</v>
      </c>
      <c r="BU13" s="457">
        <v>1000</v>
      </c>
      <c r="BV13" s="457">
        <v>2000</v>
      </c>
      <c r="BW13" s="457">
        <v>1000</v>
      </c>
      <c r="BX13" s="457">
        <v>1000</v>
      </c>
      <c r="BY13" s="457">
        <v>1000</v>
      </c>
      <c r="BZ13" s="457">
        <v>1000</v>
      </c>
      <c r="CA13" s="457">
        <v>1000</v>
      </c>
      <c r="CB13" s="457">
        <v>1000</v>
      </c>
      <c r="CC13" s="457">
        <v>1000</v>
      </c>
      <c r="CD13" s="457">
        <v>1000</v>
      </c>
      <c r="CE13" s="457">
        <v>1000</v>
      </c>
      <c r="CF13" s="457">
        <v>3000</v>
      </c>
      <c r="CG13" s="457">
        <v>1000</v>
      </c>
      <c r="CH13" s="457">
        <v>1000</v>
      </c>
      <c r="CI13" s="457">
        <v>5000</v>
      </c>
      <c r="CJ13" s="457">
        <v>1000</v>
      </c>
      <c r="CK13" s="457">
        <v>1000</v>
      </c>
      <c r="CL13" s="457">
        <v>1000</v>
      </c>
      <c r="CM13" s="457">
        <v>1000</v>
      </c>
      <c r="CN13" s="457">
        <v>1000</v>
      </c>
      <c r="CO13" s="457">
        <v>3000</v>
      </c>
      <c r="CP13" s="457">
        <v>1000</v>
      </c>
      <c r="CQ13" s="457">
        <v>1000</v>
      </c>
      <c r="CR13" s="457">
        <v>1000</v>
      </c>
      <c r="CS13" s="457">
        <v>1000</v>
      </c>
      <c r="CT13" s="457">
        <v>1000</v>
      </c>
      <c r="CU13" s="457">
        <v>2000</v>
      </c>
      <c r="CV13" s="457">
        <v>1000</v>
      </c>
      <c r="CW13" s="457">
        <v>1000</v>
      </c>
      <c r="CX13" s="457">
        <v>17000</v>
      </c>
      <c r="CY13" s="457">
        <v>5000</v>
      </c>
      <c r="CZ13" s="457">
        <v>7000</v>
      </c>
      <c r="DA13" s="457">
        <v>5000</v>
      </c>
      <c r="DB13" s="457">
        <v>1000</v>
      </c>
      <c r="DC13" s="457">
        <v>1000</v>
      </c>
      <c r="DD13" s="457">
        <v>1000</v>
      </c>
      <c r="DE13" s="457">
        <v>1000</v>
      </c>
      <c r="DF13" s="457">
        <v>1000</v>
      </c>
      <c r="DG13" s="457">
        <v>21000</v>
      </c>
      <c r="DH13" s="457">
        <v>6000</v>
      </c>
      <c r="DI13" s="457">
        <v>13000</v>
      </c>
      <c r="DJ13" s="457">
        <v>9000</v>
      </c>
      <c r="DK13" s="457">
        <v>3000</v>
      </c>
      <c r="DL13" s="457">
        <v>5000</v>
      </c>
      <c r="DM13" s="457">
        <v>1000</v>
      </c>
      <c r="DN13" s="457">
        <v>1000</v>
      </c>
      <c r="DO13" s="457">
        <v>1000</v>
      </c>
      <c r="DP13" s="457">
        <v>1000</v>
      </c>
      <c r="DQ13" s="457">
        <v>1000</v>
      </c>
      <c r="DR13">
        <v>1000</v>
      </c>
      <c r="DS13">
        <v>1000</v>
      </c>
      <c r="DT13">
        <v>254000</v>
      </c>
      <c r="DU13">
        <v>133000</v>
      </c>
    </row>
    <row r="14" spans="1:125">
      <c r="A14" s="362" t="s">
        <v>2657</v>
      </c>
      <c r="B14" s="457" t="s">
        <v>3323</v>
      </c>
      <c r="C14" s="457">
        <v>5000</v>
      </c>
      <c r="D14" s="457">
        <v>1000</v>
      </c>
      <c r="E14" s="457">
        <v>1000</v>
      </c>
      <c r="F14" s="457">
        <v>1000</v>
      </c>
      <c r="G14" s="457">
        <v>1000</v>
      </c>
      <c r="H14" s="457">
        <v>1000</v>
      </c>
      <c r="I14" s="457">
        <v>5000</v>
      </c>
      <c r="J14" s="457">
        <v>1000</v>
      </c>
      <c r="K14" s="457">
        <v>1000</v>
      </c>
      <c r="L14" s="457">
        <v>1000</v>
      </c>
      <c r="M14" s="457">
        <v>2000</v>
      </c>
      <c r="N14" s="457">
        <v>1000</v>
      </c>
      <c r="O14" s="457">
        <v>11000</v>
      </c>
      <c r="P14" s="457">
        <v>10000</v>
      </c>
      <c r="Q14" s="457">
        <v>1000</v>
      </c>
      <c r="R14" s="457">
        <v>6000</v>
      </c>
      <c r="S14" s="457">
        <v>1000</v>
      </c>
      <c r="T14" s="457">
        <v>1000</v>
      </c>
      <c r="U14" s="457">
        <v>2000</v>
      </c>
      <c r="V14" s="457">
        <v>1000</v>
      </c>
      <c r="W14" s="457">
        <v>1000</v>
      </c>
      <c r="X14" s="457">
        <v>1000</v>
      </c>
      <c r="Y14" s="457">
        <v>1000</v>
      </c>
      <c r="Z14" s="457">
        <v>1000</v>
      </c>
      <c r="AA14" s="457">
        <v>1000</v>
      </c>
      <c r="AB14" s="457">
        <v>1000</v>
      </c>
      <c r="AC14" s="457">
        <v>1000</v>
      </c>
      <c r="AD14" s="457">
        <v>1000</v>
      </c>
      <c r="AE14" s="457">
        <v>1000</v>
      </c>
      <c r="AF14" s="457">
        <v>1000</v>
      </c>
      <c r="AG14" s="457">
        <v>1000</v>
      </c>
      <c r="AH14" s="457">
        <v>1000</v>
      </c>
      <c r="AI14" s="457">
        <v>1000</v>
      </c>
      <c r="AJ14" s="457">
        <v>2000</v>
      </c>
      <c r="AK14" s="457">
        <v>1000</v>
      </c>
      <c r="AL14" s="457">
        <v>1000</v>
      </c>
      <c r="AM14" s="457">
        <v>1000</v>
      </c>
      <c r="AN14" s="457">
        <v>1000</v>
      </c>
      <c r="AO14" s="457">
        <v>1000</v>
      </c>
      <c r="AP14" s="457">
        <v>8000</v>
      </c>
      <c r="AQ14" s="457">
        <v>5000</v>
      </c>
      <c r="AR14" s="457">
        <v>4000</v>
      </c>
      <c r="AS14" s="457">
        <v>3000</v>
      </c>
      <c r="AT14" s="457">
        <v>2000</v>
      </c>
      <c r="AU14" s="457">
        <v>1000</v>
      </c>
      <c r="AV14" s="457">
        <v>8000</v>
      </c>
      <c r="AW14" s="457">
        <v>1000</v>
      </c>
      <c r="AX14" s="457">
        <v>2000</v>
      </c>
      <c r="AY14" s="457">
        <v>1000</v>
      </c>
      <c r="AZ14" s="457">
        <v>1000</v>
      </c>
      <c r="BA14" s="457">
        <v>1000</v>
      </c>
      <c r="BB14" s="457">
        <v>1000</v>
      </c>
      <c r="BC14" s="457">
        <v>1000</v>
      </c>
      <c r="BD14" s="457">
        <v>1000</v>
      </c>
      <c r="BE14" s="457">
        <v>1000</v>
      </c>
      <c r="BF14" s="457">
        <v>1000</v>
      </c>
      <c r="BG14" s="457">
        <v>1000</v>
      </c>
      <c r="BH14" s="457">
        <v>1000</v>
      </c>
      <c r="BI14" s="457">
        <v>1000</v>
      </c>
      <c r="BJ14" s="457">
        <v>1000</v>
      </c>
      <c r="BK14" s="457">
        <v>4000</v>
      </c>
      <c r="BL14" s="457">
        <v>1000</v>
      </c>
      <c r="BM14" s="457">
        <v>1000</v>
      </c>
      <c r="BN14" s="457">
        <v>1000</v>
      </c>
      <c r="BO14" s="457">
        <v>1000</v>
      </c>
      <c r="BP14" s="457">
        <v>1000</v>
      </c>
      <c r="BQ14" s="457">
        <v>1000</v>
      </c>
      <c r="BR14" s="457">
        <v>1000</v>
      </c>
      <c r="BS14" s="457">
        <v>1000</v>
      </c>
      <c r="BT14" s="457">
        <v>1000</v>
      </c>
      <c r="BU14" s="457">
        <v>1000</v>
      </c>
      <c r="BV14" s="457">
        <v>1000</v>
      </c>
      <c r="BW14" s="457">
        <v>1000</v>
      </c>
      <c r="BX14" s="457">
        <v>1000</v>
      </c>
      <c r="BY14" s="457">
        <v>1000</v>
      </c>
      <c r="BZ14" s="457">
        <v>1000</v>
      </c>
      <c r="CA14" s="457">
        <v>1000</v>
      </c>
      <c r="CB14" s="457">
        <v>1000</v>
      </c>
      <c r="CC14" s="457">
        <v>1000</v>
      </c>
      <c r="CD14" s="457">
        <v>1000</v>
      </c>
      <c r="CE14" s="457">
        <v>1000</v>
      </c>
      <c r="CF14" s="457">
        <v>5000</v>
      </c>
      <c r="CG14" s="457">
        <v>1000</v>
      </c>
      <c r="CH14" s="457">
        <v>1000</v>
      </c>
      <c r="CI14" s="457">
        <v>2000</v>
      </c>
      <c r="CJ14" s="457">
        <v>1000</v>
      </c>
      <c r="CK14" s="457">
        <v>1000</v>
      </c>
      <c r="CL14" s="457">
        <v>1000</v>
      </c>
      <c r="CM14" s="457">
        <v>1000</v>
      </c>
      <c r="CN14" s="457">
        <v>1000</v>
      </c>
      <c r="CO14" s="457">
        <v>1000</v>
      </c>
      <c r="CP14" s="457">
        <v>1000</v>
      </c>
      <c r="CQ14" s="457">
        <v>1000</v>
      </c>
      <c r="CR14" s="457">
        <v>1000</v>
      </c>
      <c r="CS14" s="457">
        <v>1000</v>
      </c>
      <c r="CT14" s="457">
        <v>1000</v>
      </c>
      <c r="CU14" s="457">
        <v>1000</v>
      </c>
      <c r="CV14" s="457">
        <v>1000</v>
      </c>
      <c r="CW14" s="457">
        <v>1000</v>
      </c>
      <c r="CX14" s="457">
        <v>26000</v>
      </c>
      <c r="CY14" s="457">
        <v>4000</v>
      </c>
      <c r="CZ14" s="457">
        <v>3000</v>
      </c>
      <c r="DA14" s="457">
        <v>5000</v>
      </c>
      <c r="DB14" s="457">
        <v>1000</v>
      </c>
      <c r="DC14" s="457">
        <v>1000</v>
      </c>
      <c r="DD14" s="457">
        <v>1000</v>
      </c>
      <c r="DE14" s="457">
        <v>1000</v>
      </c>
      <c r="DF14" s="457">
        <v>1000</v>
      </c>
      <c r="DG14" s="457">
        <v>8000</v>
      </c>
      <c r="DH14" s="457">
        <v>1000</v>
      </c>
      <c r="DI14" s="457">
        <v>9000</v>
      </c>
      <c r="DJ14" s="457">
        <v>5000</v>
      </c>
      <c r="DK14" s="457">
        <v>3000</v>
      </c>
      <c r="DL14" s="457">
        <v>6000</v>
      </c>
      <c r="DM14" s="457">
        <v>3000</v>
      </c>
      <c r="DN14" s="457">
        <v>1000</v>
      </c>
      <c r="DO14" s="457">
        <v>1000</v>
      </c>
      <c r="DP14" s="457">
        <v>1000</v>
      </c>
      <c r="DQ14" s="457">
        <v>1000</v>
      </c>
      <c r="DR14">
        <v>1000</v>
      </c>
      <c r="DS14">
        <v>1000</v>
      </c>
      <c r="DT14">
        <v>91000</v>
      </c>
      <c r="DU14">
        <v>51000</v>
      </c>
    </row>
    <row r="15" spans="1:125">
      <c r="A15" s="362" t="s">
        <v>3167</v>
      </c>
      <c r="B15" s="457" t="s">
        <v>3323</v>
      </c>
      <c r="C15" s="457">
        <v>15000</v>
      </c>
      <c r="D15" s="457">
        <v>2000</v>
      </c>
      <c r="E15" s="457">
        <v>1000</v>
      </c>
      <c r="F15" s="457">
        <v>16000</v>
      </c>
      <c r="G15" s="457">
        <v>6000</v>
      </c>
      <c r="H15" s="457">
        <v>1000</v>
      </c>
      <c r="I15" s="457">
        <v>15000</v>
      </c>
      <c r="J15" s="457">
        <v>1000</v>
      </c>
      <c r="K15" s="457">
        <v>1000</v>
      </c>
      <c r="L15" s="457">
        <v>4000</v>
      </c>
      <c r="M15" s="457">
        <v>1000</v>
      </c>
      <c r="N15" s="457">
        <v>1000</v>
      </c>
      <c r="O15" s="457">
        <v>89000</v>
      </c>
      <c r="P15" s="457">
        <v>2000</v>
      </c>
      <c r="Q15" s="457">
        <v>1000</v>
      </c>
      <c r="R15" s="457">
        <v>5000</v>
      </c>
      <c r="S15" s="457">
        <v>1000</v>
      </c>
      <c r="T15" s="457">
        <v>1000</v>
      </c>
      <c r="U15" s="457">
        <v>4000</v>
      </c>
      <c r="V15" s="457">
        <v>5000</v>
      </c>
      <c r="W15" s="457">
        <v>1000</v>
      </c>
      <c r="X15" s="457">
        <v>5000</v>
      </c>
      <c r="Y15" s="457">
        <v>1000</v>
      </c>
      <c r="Z15" s="457">
        <v>1000</v>
      </c>
      <c r="AA15" s="457">
        <v>1000</v>
      </c>
      <c r="AB15" s="457">
        <v>2000</v>
      </c>
      <c r="AC15" s="457">
        <v>14000</v>
      </c>
      <c r="AD15" s="457">
        <v>1000</v>
      </c>
      <c r="AE15" s="457">
        <v>1000</v>
      </c>
      <c r="AF15" s="457">
        <v>1000</v>
      </c>
      <c r="AG15" s="457">
        <v>1000</v>
      </c>
      <c r="AH15" s="457">
        <v>1000</v>
      </c>
      <c r="AI15" s="457">
        <v>1000</v>
      </c>
      <c r="AJ15" s="457">
        <v>10000</v>
      </c>
      <c r="AK15" s="457">
        <v>5000</v>
      </c>
      <c r="AL15" s="457">
        <v>1000</v>
      </c>
      <c r="AM15" s="457">
        <v>1000</v>
      </c>
      <c r="AN15" s="457">
        <v>2000</v>
      </c>
      <c r="AO15" s="457">
        <v>1000</v>
      </c>
      <c r="AP15" s="457">
        <v>191000</v>
      </c>
      <c r="AQ15" s="457">
        <v>14000</v>
      </c>
      <c r="AR15" s="457">
        <v>31000</v>
      </c>
      <c r="AS15" s="457">
        <v>8000</v>
      </c>
      <c r="AT15" s="457">
        <v>1000</v>
      </c>
      <c r="AU15" s="457">
        <v>1000</v>
      </c>
      <c r="AV15" s="457">
        <v>12000</v>
      </c>
      <c r="AW15" s="457">
        <v>3000</v>
      </c>
      <c r="AX15" s="457">
        <v>1000</v>
      </c>
      <c r="AY15" s="457">
        <v>4000</v>
      </c>
      <c r="AZ15" s="457">
        <v>1000</v>
      </c>
      <c r="BA15" s="457">
        <v>1000</v>
      </c>
      <c r="BB15" s="457">
        <v>3000</v>
      </c>
      <c r="BC15" s="457">
        <v>1000</v>
      </c>
      <c r="BD15" s="457">
        <v>1000</v>
      </c>
      <c r="BE15" s="457">
        <v>4000</v>
      </c>
      <c r="BF15" s="457">
        <v>1000</v>
      </c>
      <c r="BG15" s="457">
        <v>1000</v>
      </c>
      <c r="BH15" s="457">
        <v>2000</v>
      </c>
      <c r="BI15" s="457">
        <v>1000</v>
      </c>
      <c r="BJ15" s="457">
        <v>1000</v>
      </c>
      <c r="BK15" s="457">
        <v>2000</v>
      </c>
      <c r="BL15" s="457">
        <v>1000</v>
      </c>
      <c r="BM15" s="457">
        <v>1000</v>
      </c>
      <c r="BN15" s="457">
        <v>1000</v>
      </c>
      <c r="BO15" s="457">
        <v>1000</v>
      </c>
      <c r="BP15" s="457">
        <v>1000</v>
      </c>
      <c r="BQ15" s="457">
        <v>4000</v>
      </c>
      <c r="BR15" s="457">
        <v>1000</v>
      </c>
      <c r="BS15" s="457">
        <v>1000</v>
      </c>
      <c r="BT15" s="457">
        <v>1000</v>
      </c>
      <c r="BU15" s="457">
        <v>1000</v>
      </c>
      <c r="BV15" s="457">
        <v>1000</v>
      </c>
      <c r="BW15" s="457">
        <v>1000</v>
      </c>
      <c r="BX15" s="457">
        <v>1000</v>
      </c>
      <c r="BY15" s="457">
        <v>1000</v>
      </c>
      <c r="BZ15" s="457">
        <v>1000</v>
      </c>
      <c r="CA15" s="457">
        <v>1000</v>
      </c>
      <c r="CB15" s="457">
        <v>1000</v>
      </c>
      <c r="CC15" s="457">
        <v>1000</v>
      </c>
      <c r="CD15" s="457">
        <v>1000</v>
      </c>
      <c r="CE15" s="457">
        <v>1000</v>
      </c>
      <c r="CF15" s="457">
        <v>4000</v>
      </c>
      <c r="CG15" s="457">
        <v>1000</v>
      </c>
      <c r="CH15" s="457">
        <v>1000</v>
      </c>
      <c r="CI15" s="457">
        <v>2000</v>
      </c>
      <c r="CJ15" s="457">
        <v>1000</v>
      </c>
      <c r="CK15" s="457">
        <v>1000</v>
      </c>
      <c r="CL15" s="457">
        <v>1000</v>
      </c>
      <c r="CM15" s="457">
        <v>1000</v>
      </c>
      <c r="CN15" s="457">
        <v>1000</v>
      </c>
      <c r="CO15" s="457">
        <v>1000</v>
      </c>
      <c r="CP15" s="457">
        <v>1000</v>
      </c>
      <c r="CQ15" s="457">
        <v>1000</v>
      </c>
      <c r="CR15" s="457">
        <v>1000</v>
      </c>
      <c r="CS15" s="457">
        <v>1000</v>
      </c>
      <c r="CT15" s="457">
        <v>1000</v>
      </c>
      <c r="CU15" s="457">
        <v>4000</v>
      </c>
      <c r="CV15" s="457">
        <v>2000</v>
      </c>
      <c r="CW15" s="457">
        <v>1000</v>
      </c>
      <c r="CX15" s="457">
        <v>29000</v>
      </c>
      <c r="CY15" s="457">
        <v>7000</v>
      </c>
      <c r="CZ15" s="457">
        <v>11000</v>
      </c>
      <c r="DA15" s="457">
        <v>1000</v>
      </c>
      <c r="DB15" s="457">
        <v>1000</v>
      </c>
      <c r="DC15" s="457">
        <v>1000</v>
      </c>
      <c r="DD15" s="457">
        <v>1000</v>
      </c>
      <c r="DE15" s="457">
        <v>1000</v>
      </c>
      <c r="DF15" s="457">
        <v>1000</v>
      </c>
      <c r="DG15" s="457">
        <v>29000</v>
      </c>
      <c r="DH15" s="457">
        <v>14000</v>
      </c>
      <c r="DI15" s="457">
        <v>22000</v>
      </c>
      <c r="DJ15" s="457">
        <v>10000</v>
      </c>
      <c r="DK15" s="457">
        <v>9000</v>
      </c>
      <c r="DL15" s="457">
        <v>64000</v>
      </c>
      <c r="DM15" s="457">
        <v>4000</v>
      </c>
      <c r="DN15" s="457">
        <v>1000</v>
      </c>
      <c r="DO15" s="457">
        <v>1000</v>
      </c>
      <c r="DP15" s="457">
        <v>1000</v>
      </c>
      <c r="DQ15" s="457">
        <v>1000</v>
      </c>
      <c r="DR15">
        <v>1000</v>
      </c>
      <c r="DS15">
        <v>1000</v>
      </c>
      <c r="DT15">
        <v>323000</v>
      </c>
      <c r="DU15">
        <v>131000</v>
      </c>
    </row>
    <row r="16" spans="1:125">
      <c r="A16" s="362" t="s">
        <v>2189</v>
      </c>
      <c r="B16" s="457" t="s">
        <v>3323</v>
      </c>
      <c r="C16" s="457">
        <v>30000</v>
      </c>
      <c r="D16" s="457">
        <v>5000</v>
      </c>
      <c r="E16" s="457">
        <v>1000</v>
      </c>
      <c r="F16" s="457">
        <v>23000</v>
      </c>
      <c r="G16" s="457">
        <v>7000</v>
      </c>
      <c r="H16" s="457">
        <v>2000</v>
      </c>
      <c r="I16" s="457">
        <v>10000</v>
      </c>
      <c r="J16" s="457">
        <v>2000</v>
      </c>
      <c r="K16" s="457">
        <v>1000</v>
      </c>
      <c r="L16" s="457">
        <v>2000</v>
      </c>
      <c r="M16" s="457">
        <v>1000</v>
      </c>
      <c r="N16" s="457">
        <v>1000</v>
      </c>
      <c r="O16" s="457">
        <v>148000</v>
      </c>
      <c r="P16" s="457">
        <v>65000</v>
      </c>
      <c r="Q16" s="457">
        <v>1000</v>
      </c>
      <c r="R16" s="457">
        <v>2000</v>
      </c>
      <c r="S16" s="457">
        <v>1000</v>
      </c>
      <c r="T16" s="457">
        <v>1000</v>
      </c>
      <c r="U16" s="457">
        <v>14000</v>
      </c>
      <c r="V16" s="457">
        <v>47000</v>
      </c>
      <c r="W16" s="457">
        <v>1000</v>
      </c>
      <c r="X16" s="457">
        <v>69000</v>
      </c>
      <c r="Y16" s="457">
        <v>426000</v>
      </c>
      <c r="Z16" s="457">
        <v>29000</v>
      </c>
      <c r="AA16" s="457">
        <v>2000</v>
      </c>
      <c r="AB16" s="457">
        <v>3000</v>
      </c>
      <c r="AC16" s="457">
        <v>1000</v>
      </c>
      <c r="AD16" s="457">
        <v>3000</v>
      </c>
      <c r="AE16" s="457">
        <v>1000</v>
      </c>
      <c r="AF16" s="457">
        <v>1000</v>
      </c>
      <c r="AG16" s="457">
        <v>8000</v>
      </c>
      <c r="AH16" s="457">
        <v>1000</v>
      </c>
      <c r="AI16" s="457">
        <v>1000</v>
      </c>
      <c r="AJ16" s="457">
        <v>11000</v>
      </c>
      <c r="AK16" s="457">
        <v>11000</v>
      </c>
      <c r="AL16" s="457">
        <v>3000</v>
      </c>
      <c r="AM16" s="457">
        <v>1000</v>
      </c>
      <c r="AN16" s="457">
        <v>2000</v>
      </c>
      <c r="AO16" s="457">
        <v>1000</v>
      </c>
      <c r="AP16" s="457">
        <v>268000</v>
      </c>
      <c r="AQ16" s="457">
        <v>32000</v>
      </c>
      <c r="AR16" s="457">
        <v>54000</v>
      </c>
      <c r="AS16" s="457">
        <v>16000</v>
      </c>
      <c r="AT16" s="457">
        <v>26000</v>
      </c>
      <c r="AU16" s="457">
        <v>4000</v>
      </c>
      <c r="AV16" s="457">
        <v>11000</v>
      </c>
      <c r="AW16" s="457">
        <v>1000</v>
      </c>
      <c r="AX16" s="457">
        <v>2000</v>
      </c>
      <c r="AY16" s="457">
        <v>4000</v>
      </c>
      <c r="AZ16" s="457">
        <v>3000</v>
      </c>
      <c r="BA16" s="457">
        <v>1000</v>
      </c>
      <c r="BB16" s="457">
        <v>1000</v>
      </c>
      <c r="BC16" s="457">
        <v>1000</v>
      </c>
      <c r="BD16" s="457">
        <v>1000</v>
      </c>
      <c r="BE16" s="457">
        <v>3000</v>
      </c>
      <c r="BF16" s="457">
        <v>1000</v>
      </c>
      <c r="BG16" s="457">
        <v>1000</v>
      </c>
      <c r="BH16" s="457">
        <v>2000</v>
      </c>
      <c r="BI16" s="457">
        <v>1000</v>
      </c>
      <c r="BJ16" s="457">
        <v>1000</v>
      </c>
      <c r="BK16" s="457">
        <v>7000</v>
      </c>
      <c r="BL16" s="457">
        <v>1000</v>
      </c>
      <c r="BM16" s="457">
        <v>1000</v>
      </c>
      <c r="BN16" s="457">
        <v>1000</v>
      </c>
      <c r="BO16" s="457">
        <v>1000</v>
      </c>
      <c r="BP16" s="457">
        <v>1000</v>
      </c>
      <c r="BQ16" s="457">
        <v>6000</v>
      </c>
      <c r="BR16" s="457">
        <v>2000</v>
      </c>
      <c r="BS16" s="457">
        <v>1000</v>
      </c>
      <c r="BT16" s="457">
        <v>1000</v>
      </c>
      <c r="BU16" s="457">
        <v>1000</v>
      </c>
      <c r="BV16" s="457">
        <v>1000</v>
      </c>
      <c r="BW16" s="457">
        <v>1000</v>
      </c>
      <c r="BX16" s="457">
        <v>1000</v>
      </c>
      <c r="BY16" s="457">
        <v>1000</v>
      </c>
      <c r="BZ16" s="457">
        <v>1000</v>
      </c>
      <c r="CA16" s="457">
        <v>1000</v>
      </c>
      <c r="CB16" s="457">
        <v>1000</v>
      </c>
      <c r="CC16" s="457">
        <v>1000</v>
      </c>
      <c r="CD16" s="457">
        <v>1000</v>
      </c>
      <c r="CE16" s="457">
        <v>1000</v>
      </c>
      <c r="CF16" s="457">
        <v>10000</v>
      </c>
      <c r="CG16" s="457">
        <v>1000</v>
      </c>
      <c r="CH16" s="457">
        <v>1000</v>
      </c>
      <c r="CI16" s="457">
        <v>71000</v>
      </c>
      <c r="CJ16" s="457">
        <v>1000</v>
      </c>
      <c r="CK16" s="457">
        <v>1000</v>
      </c>
      <c r="CL16" s="457">
        <v>1000</v>
      </c>
      <c r="CM16" s="457">
        <v>1000</v>
      </c>
      <c r="CN16" s="457">
        <v>1000</v>
      </c>
      <c r="CO16" s="457">
        <v>1000</v>
      </c>
      <c r="CP16" s="457">
        <v>1000</v>
      </c>
      <c r="CQ16" s="457">
        <v>1000</v>
      </c>
      <c r="CR16" s="457">
        <v>1000</v>
      </c>
      <c r="CS16" s="457">
        <v>1000</v>
      </c>
      <c r="CT16" s="457">
        <v>1000</v>
      </c>
      <c r="CU16" s="457">
        <v>7000</v>
      </c>
      <c r="CV16" s="457">
        <v>26000</v>
      </c>
      <c r="CW16" s="457">
        <v>1000</v>
      </c>
      <c r="CX16" s="457">
        <v>47000</v>
      </c>
      <c r="CY16" s="457">
        <v>95000</v>
      </c>
      <c r="CZ16" s="457">
        <v>76000</v>
      </c>
      <c r="DA16" s="457">
        <v>85000</v>
      </c>
      <c r="DB16" s="457">
        <v>1000</v>
      </c>
      <c r="DC16" s="457">
        <v>2000</v>
      </c>
      <c r="DD16" s="457">
        <v>19000</v>
      </c>
      <c r="DE16" s="457">
        <v>1000</v>
      </c>
      <c r="DF16" s="457">
        <v>1000</v>
      </c>
      <c r="DG16" s="457">
        <v>41000</v>
      </c>
      <c r="DH16" s="457">
        <v>7000</v>
      </c>
      <c r="DI16" s="457">
        <v>45000</v>
      </c>
      <c r="DJ16" s="457">
        <v>30000</v>
      </c>
      <c r="DK16" s="457">
        <v>25000</v>
      </c>
      <c r="DL16" s="457">
        <v>18000</v>
      </c>
      <c r="DM16" s="457">
        <v>6000</v>
      </c>
      <c r="DN16" s="457">
        <v>32000</v>
      </c>
      <c r="DO16" s="457">
        <v>6000</v>
      </c>
      <c r="DP16" s="457">
        <v>1000</v>
      </c>
      <c r="DQ16" s="457">
        <v>1000</v>
      </c>
      <c r="DR16">
        <v>1000</v>
      </c>
      <c r="DS16">
        <v>1000</v>
      </c>
      <c r="DT16">
        <v>29027000</v>
      </c>
      <c r="DU16">
        <v>3287000</v>
      </c>
    </row>
    <row r="17" spans="1:125">
      <c r="A17" s="362" t="s">
        <v>2525</v>
      </c>
      <c r="B17" s="457" t="s">
        <v>3323</v>
      </c>
      <c r="C17" s="457">
        <v>15000</v>
      </c>
      <c r="D17" s="457">
        <v>2000</v>
      </c>
      <c r="E17" s="457">
        <v>1000</v>
      </c>
      <c r="F17" s="457">
        <v>16000</v>
      </c>
      <c r="G17" s="457">
        <v>6000</v>
      </c>
      <c r="H17" s="457">
        <v>1000</v>
      </c>
      <c r="I17" s="457">
        <v>15000</v>
      </c>
      <c r="J17" s="457">
        <v>1000</v>
      </c>
      <c r="K17" s="457">
        <v>1000</v>
      </c>
      <c r="L17" s="457">
        <v>4000</v>
      </c>
      <c r="M17" s="457">
        <v>1000</v>
      </c>
      <c r="N17" s="457">
        <v>1000</v>
      </c>
      <c r="O17" s="457">
        <v>89000</v>
      </c>
      <c r="P17" s="457">
        <v>2000</v>
      </c>
      <c r="Q17" s="457">
        <v>1000</v>
      </c>
      <c r="R17" s="457">
        <v>5000</v>
      </c>
      <c r="S17" s="457">
        <v>1000</v>
      </c>
      <c r="T17" s="457">
        <v>1000</v>
      </c>
      <c r="U17" s="457">
        <v>4000</v>
      </c>
      <c r="V17" s="457">
        <v>5000</v>
      </c>
      <c r="W17" s="457">
        <v>1000</v>
      </c>
      <c r="X17" s="457">
        <v>5000</v>
      </c>
      <c r="Y17" s="457">
        <v>1000</v>
      </c>
      <c r="Z17" s="457">
        <v>1000</v>
      </c>
      <c r="AA17" s="457">
        <v>1000</v>
      </c>
      <c r="AB17" s="457">
        <v>2000</v>
      </c>
      <c r="AC17" s="457">
        <v>14000</v>
      </c>
      <c r="AD17" s="457">
        <v>1000</v>
      </c>
      <c r="AE17" s="457">
        <v>1000</v>
      </c>
      <c r="AF17" s="457">
        <v>1000</v>
      </c>
      <c r="AG17" s="457">
        <v>1000</v>
      </c>
      <c r="AH17" s="457">
        <v>1000</v>
      </c>
      <c r="AI17" s="457">
        <v>1000</v>
      </c>
      <c r="AJ17" s="457">
        <v>10000</v>
      </c>
      <c r="AK17" s="457">
        <v>5000</v>
      </c>
      <c r="AL17" s="457">
        <v>1000</v>
      </c>
      <c r="AM17" s="457">
        <v>1000</v>
      </c>
      <c r="AN17" s="457">
        <v>2000</v>
      </c>
      <c r="AO17" s="457">
        <v>1000</v>
      </c>
      <c r="AP17" s="457">
        <v>191000</v>
      </c>
      <c r="AQ17" s="457">
        <v>14000</v>
      </c>
      <c r="AR17" s="457">
        <v>31000</v>
      </c>
      <c r="AS17" s="457">
        <v>8000</v>
      </c>
      <c r="AT17" s="457">
        <v>1000</v>
      </c>
      <c r="AU17" s="457">
        <v>1000</v>
      </c>
      <c r="AV17" s="457">
        <v>12000</v>
      </c>
      <c r="AW17" s="457">
        <v>3000</v>
      </c>
      <c r="AX17" s="457">
        <v>1000</v>
      </c>
      <c r="AY17" s="457">
        <v>4000</v>
      </c>
      <c r="AZ17" s="457">
        <v>1000</v>
      </c>
      <c r="BA17" s="457">
        <v>1000</v>
      </c>
      <c r="BB17" s="457">
        <v>3000</v>
      </c>
      <c r="BC17" s="457">
        <v>1000</v>
      </c>
      <c r="BD17" s="457">
        <v>1000</v>
      </c>
      <c r="BE17" s="457">
        <v>4000</v>
      </c>
      <c r="BF17" s="457">
        <v>1000</v>
      </c>
      <c r="BG17" s="457">
        <v>1000</v>
      </c>
      <c r="BH17" s="457">
        <v>2000</v>
      </c>
      <c r="BI17" s="457">
        <v>1000</v>
      </c>
      <c r="BJ17" s="457">
        <v>1000</v>
      </c>
      <c r="BK17" s="457">
        <v>2000</v>
      </c>
      <c r="BL17" s="457">
        <v>1000</v>
      </c>
      <c r="BM17" s="457">
        <v>1000</v>
      </c>
      <c r="BN17" s="457">
        <v>1000</v>
      </c>
      <c r="BO17" s="457">
        <v>1000</v>
      </c>
      <c r="BP17" s="457">
        <v>1000</v>
      </c>
      <c r="BQ17" s="457">
        <v>4000</v>
      </c>
      <c r="BR17" s="457">
        <v>1000</v>
      </c>
      <c r="BS17" s="457">
        <v>1000</v>
      </c>
      <c r="BT17" s="457">
        <v>1000</v>
      </c>
      <c r="BU17" s="457">
        <v>1000</v>
      </c>
      <c r="BV17" s="457">
        <v>1000</v>
      </c>
      <c r="BW17" s="457">
        <v>1000</v>
      </c>
      <c r="BX17" s="457">
        <v>1000</v>
      </c>
      <c r="BY17" s="457">
        <v>1000</v>
      </c>
      <c r="BZ17" s="457">
        <v>1000</v>
      </c>
      <c r="CA17" s="457">
        <v>1000</v>
      </c>
      <c r="CB17" s="457">
        <v>1000</v>
      </c>
      <c r="CC17" s="457">
        <v>1000</v>
      </c>
      <c r="CD17" s="457">
        <v>1000</v>
      </c>
      <c r="CE17" s="457">
        <v>1000</v>
      </c>
      <c r="CF17" s="457">
        <v>4000</v>
      </c>
      <c r="CG17" s="457">
        <v>1000</v>
      </c>
      <c r="CH17" s="457">
        <v>1000</v>
      </c>
      <c r="CI17" s="457">
        <v>2000</v>
      </c>
      <c r="CJ17" s="457">
        <v>1000</v>
      </c>
      <c r="CK17" s="457">
        <v>1000</v>
      </c>
      <c r="CL17" s="457">
        <v>1000</v>
      </c>
      <c r="CM17" s="457">
        <v>1000</v>
      </c>
      <c r="CN17" s="457">
        <v>1000</v>
      </c>
      <c r="CO17" s="457">
        <v>1000</v>
      </c>
      <c r="CP17" s="457">
        <v>1000</v>
      </c>
      <c r="CQ17" s="457">
        <v>1000</v>
      </c>
      <c r="CR17" s="457">
        <v>1000</v>
      </c>
      <c r="CS17" s="457">
        <v>1000</v>
      </c>
      <c r="CT17" s="457">
        <v>1000</v>
      </c>
      <c r="CU17" s="457">
        <v>4000</v>
      </c>
      <c r="CV17" s="457">
        <v>2000</v>
      </c>
      <c r="CW17" s="457">
        <v>1000</v>
      </c>
      <c r="CX17" s="457">
        <v>29000</v>
      </c>
      <c r="CY17" s="457">
        <v>7000</v>
      </c>
      <c r="CZ17" s="457">
        <v>11000</v>
      </c>
      <c r="DA17" s="457">
        <v>1000</v>
      </c>
      <c r="DB17" s="457">
        <v>1000</v>
      </c>
      <c r="DC17" s="457">
        <v>1000</v>
      </c>
      <c r="DD17" s="457">
        <v>1000</v>
      </c>
      <c r="DE17" s="457">
        <v>1000</v>
      </c>
      <c r="DF17" s="457">
        <v>1000</v>
      </c>
      <c r="DG17" s="457">
        <v>29000</v>
      </c>
      <c r="DH17" s="457">
        <v>14000</v>
      </c>
      <c r="DI17" s="457">
        <v>22000</v>
      </c>
      <c r="DJ17" s="457">
        <v>10000</v>
      </c>
      <c r="DK17" s="457">
        <v>9000</v>
      </c>
      <c r="DL17" s="457">
        <v>64000</v>
      </c>
      <c r="DM17" s="457">
        <v>4000</v>
      </c>
      <c r="DN17" s="457">
        <v>1000</v>
      </c>
      <c r="DO17" s="457">
        <v>1000</v>
      </c>
      <c r="DP17" s="457">
        <v>1000</v>
      </c>
      <c r="DQ17" s="457">
        <v>1000</v>
      </c>
      <c r="DR17">
        <v>1000</v>
      </c>
      <c r="DS17">
        <v>1000</v>
      </c>
      <c r="DT17">
        <v>323000</v>
      </c>
      <c r="DU17">
        <v>131000</v>
      </c>
    </row>
    <row r="18" spans="1:125">
      <c r="A18" s="362" t="s">
        <v>2798</v>
      </c>
      <c r="B18" s="457" t="s">
        <v>3323</v>
      </c>
      <c r="C18" s="457">
        <v>10000</v>
      </c>
      <c r="D18" s="457">
        <v>1000</v>
      </c>
      <c r="E18" s="457">
        <v>1000</v>
      </c>
      <c r="F18" s="457">
        <v>7000</v>
      </c>
      <c r="G18" s="457">
        <v>3000</v>
      </c>
      <c r="H18" s="457">
        <v>1000</v>
      </c>
      <c r="I18" s="457">
        <v>5000</v>
      </c>
      <c r="J18" s="457">
        <v>1000</v>
      </c>
      <c r="K18" s="457">
        <v>1000</v>
      </c>
      <c r="L18" s="457">
        <v>2000</v>
      </c>
      <c r="M18" s="457">
        <v>3000</v>
      </c>
      <c r="N18" s="457">
        <v>1000</v>
      </c>
      <c r="O18" s="457">
        <v>42000</v>
      </c>
      <c r="P18" s="457">
        <v>1000</v>
      </c>
      <c r="Q18" s="457">
        <v>1000</v>
      </c>
      <c r="R18" s="457">
        <v>1000</v>
      </c>
      <c r="S18" s="457">
        <v>1000</v>
      </c>
      <c r="T18" s="457">
        <v>1000</v>
      </c>
      <c r="U18" s="457">
        <v>3000</v>
      </c>
      <c r="V18" s="457">
        <v>1000</v>
      </c>
      <c r="W18" s="457">
        <v>1000</v>
      </c>
      <c r="X18" s="457">
        <v>1000</v>
      </c>
      <c r="Y18" s="457">
        <v>1000</v>
      </c>
      <c r="Z18" s="457">
        <v>1000</v>
      </c>
      <c r="AA18" s="457">
        <v>1000</v>
      </c>
      <c r="AB18" s="457">
        <v>1000</v>
      </c>
      <c r="AC18" s="457">
        <v>1000</v>
      </c>
      <c r="AD18" s="457">
        <v>1000</v>
      </c>
      <c r="AE18" s="457">
        <v>1000</v>
      </c>
      <c r="AF18" s="457">
        <v>1000</v>
      </c>
      <c r="AG18" s="457">
        <v>2000</v>
      </c>
      <c r="AH18" s="457">
        <v>1000</v>
      </c>
      <c r="AI18" s="457">
        <v>1000</v>
      </c>
      <c r="AJ18" s="457">
        <v>6000</v>
      </c>
      <c r="AK18" s="457">
        <v>4000</v>
      </c>
      <c r="AL18" s="457">
        <v>1000</v>
      </c>
      <c r="AM18" s="457">
        <v>1000</v>
      </c>
      <c r="AN18" s="457">
        <v>1000</v>
      </c>
      <c r="AO18" s="457">
        <v>1000</v>
      </c>
      <c r="AP18" s="457">
        <v>9000</v>
      </c>
      <c r="AQ18" s="457">
        <v>5000</v>
      </c>
      <c r="AR18" s="457">
        <v>2000</v>
      </c>
      <c r="AS18" s="457">
        <v>5000</v>
      </c>
      <c r="AT18" s="457">
        <v>1000</v>
      </c>
      <c r="AU18" s="457">
        <v>1000</v>
      </c>
      <c r="AV18" s="457">
        <v>11000</v>
      </c>
      <c r="AW18" s="457">
        <v>1000</v>
      </c>
      <c r="AX18" s="457">
        <v>1000</v>
      </c>
      <c r="AY18" s="457">
        <v>2000</v>
      </c>
      <c r="AZ18" s="457">
        <v>1000</v>
      </c>
      <c r="BA18" s="457">
        <v>1000</v>
      </c>
      <c r="BB18" s="457">
        <v>1000</v>
      </c>
      <c r="BC18" s="457">
        <v>1000</v>
      </c>
      <c r="BD18" s="457">
        <v>1000</v>
      </c>
      <c r="BE18" s="457">
        <v>1000</v>
      </c>
      <c r="BF18" s="457">
        <v>1000</v>
      </c>
      <c r="BG18" s="457">
        <v>1000</v>
      </c>
      <c r="BH18" s="457">
        <v>2000</v>
      </c>
      <c r="BI18" s="457">
        <v>1000</v>
      </c>
      <c r="BJ18" s="457">
        <v>1000</v>
      </c>
      <c r="BK18" s="457">
        <v>3000</v>
      </c>
      <c r="BL18" s="457">
        <v>1000</v>
      </c>
      <c r="BM18" s="457">
        <v>1000</v>
      </c>
      <c r="BN18" s="457">
        <v>1000</v>
      </c>
      <c r="BO18" s="457">
        <v>1000</v>
      </c>
      <c r="BP18" s="457">
        <v>1000</v>
      </c>
      <c r="BQ18" s="457">
        <v>2000</v>
      </c>
      <c r="BR18" s="457">
        <v>1000</v>
      </c>
      <c r="BS18" s="457">
        <v>1000</v>
      </c>
      <c r="BT18" s="457">
        <v>1000</v>
      </c>
      <c r="BU18" s="457">
        <v>1000</v>
      </c>
      <c r="BV18" s="457">
        <v>2000</v>
      </c>
      <c r="BW18" s="457">
        <v>1000</v>
      </c>
      <c r="BX18" s="457">
        <v>1000</v>
      </c>
      <c r="BY18" s="457">
        <v>1000</v>
      </c>
      <c r="BZ18" s="457">
        <v>1000</v>
      </c>
      <c r="CA18" s="457">
        <v>1000</v>
      </c>
      <c r="CB18" s="457">
        <v>1000</v>
      </c>
      <c r="CC18" s="457">
        <v>1000</v>
      </c>
      <c r="CD18" s="457">
        <v>1000</v>
      </c>
      <c r="CE18" s="457">
        <v>1000</v>
      </c>
      <c r="CF18" s="457">
        <v>3000</v>
      </c>
      <c r="CG18" s="457">
        <v>1000</v>
      </c>
      <c r="CH18" s="457">
        <v>1000</v>
      </c>
      <c r="CI18" s="457">
        <v>5000</v>
      </c>
      <c r="CJ18" s="457">
        <v>1000</v>
      </c>
      <c r="CK18" s="457">
        <v>1000</v>
      </c>
      <c r="CL18" s="457">
        <v>1000</v>
      </c>
      <c r="CM18" s="457">
        <v>1000</v>
      </c>
      <c r="CN18" s="457">
        <v>1000</v>
      </c>
      <c r="CO18" s="457">
        <v>3000</v>
      </c>
      <c r="CP18" s="457">
        <v>1000</v>
      </c>
      <c r="CQ18" s="457">
        <v>1000</v>
      </c>
      <c r="CR18" s="457">
        <v>1000</v>
      </c>
      <c r="CS18" s="457">
        <v>1000</v>
      </c>
      <c r="CT18" s="457">
        <v>1000</v>
      </c>
      <c r="CU18" s="457">
        <v>2000</v>
      </c>
      <c r="CV18" s="457">
        <v>1000</v>
      </c>
      <c r="CW18" s="457">
        <v>1000</v>
      </c>
      <c r="CX18" s="457">
        <v>17000</v>
      </c>
      <c r="CY18" s="457">
        <v>5000</v>
      </c>
      <c r="CZ18" s="457">
        <v>7000</v>
      </c>
      <c r="DA18" s="457">
        <v>5000</v>
      </c>
      <c r="DB18" s="457">
        <v>1000</v>
      </c>
      <c r="DC18" s="457">
        <v>1000</v>
      </c>
      <c r="DD18" s="457">
        <v>1000</v>
      </c>
      <c r="DE18" s="457">
        <v>1000</v>
      </c>
      <c r="DF18" s="457">
        <v>1000</v>
      </c>
      <c r="DG18" s="457">
        <v>21000</v>
      </c>
      <c r="DH18" s="457">
        <v>6000</v>
      </c>
      <c r="DI18" s="457">
        <v>13000</v>
      </c>
      <c r="DJ18" s="457">
        <v>9000</v>
      </c>
      <c r="DK18" s="457">
        <v>3000</v>
      </c>
      <c r="DL18" s="457">
        <v>5000</v>
      </c>
      <c r="DM18" s="457">
        <v>1000</v>
      </c>
      <c r="DN18" s="457">
        <v>1000</v>
      </c>
      <c r="DO18" s="457">
        <v>1000</v>
      </c>
      <c r="DP18" s="457">
        <v>1000</v>
      </c>
      <c r="DQ18" s="457">
        <v>1000</v>
      </c>
      <c r="DR18">
        <v>1000</v>
      </c>
      <c r="DS18">
        <v>1000</v>
      </c>
      <c r="DT18">
        <v>254000</v>
      </c>
      <c r="DU18">
        <v>133000</v>
      </c>
    </row>
    <row r="19" spans="1:125">
      <c r="A19" s="362" t="s">
        <v>2705</v>
      </c>
      <c r="B19" s="457" t="s">
        <v>3323</v>
      </c>
      <c r="C19" s="457">
        <v>30000</v>
      </c>
      <c r="D19" s="457">
        <v>5000</v>
      </c>
      <c r="E19" s="457">
        <v>1000</v>
      </c>
      <c r="F19" s="457">
        <v>23000</v>
      </c>
      <c r="G19" s="457">
        <v>7000</v>
      </c>
      <c r="H19" s="457">
        <v>2000</v>
      </c>
      <c r="I19" s="457">
        <v>10000</v>
      </c>
      <c r="J19" s="457">
        <v>2000</v>
      </c>
      <c r="K19" s="457">
        <v>1000</v>
      </c>
      <c r="L19" s="457">
        <v>2000</v>
      </c>
      <c r="M19" s="457">
        <v>1000</v>
      </c>
      <c r="N19" s="457">
        <v>1000</v>
      </c>
      <c r="O19" s="457">
        <v>148000</v>
      </c>
      <c r="P19" s="457">
        <v>65000</v>
      </c>
      <c r="Q19" s="457">
        <v>1000</v>
      </c>
      <c r="R19" s="457">
        <v>2000</v>
      </c>
      <c r="S19" s="457">
        <v>1000</v>
      </c>
      <c r="T19" s="457">
        <v>1000</v>
      </c>
      <c r="U19" s="457">
        <v>14000</v>
      </c>
      <c r="V19" s="457">
        <v>47000</v>
      </c>
      <c r="W19" s="457">
        <v>1000</v>
      </c>
      <c r="X19" s="457">
        <v>69000</v>
      </c>
      <c r="Y19" s="457">
        <v>426000</v>
      </c>
      <c r="Z19" s="457">
        <v>29000</v>
      </c>
      <c r="AA19" s="457">
        <v>2000</v>
      </c>
      <c r="AB19" s="457">
        <v>3000</v>
      </c>
      <c r="AC19" s="457">
        <v>1000</v>
      </c>
      <c r="AD19" s="457">
        <v>3000</v>
      </c>
      <c r="AE19" s="457">
        <v>1000</v>
      </c>
      <c r="AF19" s="457">
        <v>1000</v>
      </c>
      <c r="AG19" s="457">
        <v>8000</v>
      </c>
      <c r="AH19" s="457">
        <v>1000</v>
      </c>
      <c r="AI19" s="457">
        <v>1000</v>
      </c>
      <c r="AJ19" s="457">
        <v>11000</v>
      </c>
      <c r="AK19" s="457">
        <v>11000</v>
      </c>
      <c r="AL19" s="457">
        <v>3000</v>
      </c>
      <c r="AM19" s="457">
        <v>1000</v>
      </c>
      <c r="AN19" s="457">
        <v>2000</v>
      </c>
      <c r="AO19" s="457">
        <v>1000</v>
      </c>
      <c r="AP19" s="457">
        <v>268000</v>
      </c>
      <c r="AQ19" s="457">
        <v>32000</v>
      </c>
      <c r="AR19" s="457">
        <v>54000</v>
      </c>
      <c r="AS19" s="457">
        <v>16000</v>
      </c>
      <c r="AT19" s="457">
        <v>26000</v>
      </c>
      <c r="AU19" s="457">
        <v>4000</v>
      </c>
      <c r="AV19" s="457">
        <v>11000</v>
      </c>
      <c r="AW19" s="457">
        <v>1000</v>
      </c>
      <c r="AX19" s="457">
        <v>2000</v>
      </c>
      <c r="AY19" s="457">
        <v>4000</v>
      </c>
      <c r="AZ19" s="457">
        <v>3000</v>
      </c>
      <c r="BA19" s="457">
        <v>1000</v>
      </c>
      <c r="BB19" s="457">
        <v>1000</v>
      </c>
      <c r="BC19" s="457">
        <v>1000</v>
      </c>
      <c r="BD19" s="457">
        <v>1000</v>
      </c>
      <c r="BE19" s="457">
        <v>3000</v>
      </c>
      <c r="BF19" s="457">
        <v>1000</v>
      </c>
      <c r="BG19" s="457">
        <v>1000</v>
      </c>
      <c r="BH19" s="457">
        <v>2000</v>
      </c>
      <c r="BI19" s="457">
        <v>1000</v>
      </c>
      <c r="BJ19" s="457">
        <v>1000</v>
      </c>
      <c r="BK19" s="457">
        <v>7000</v>
      </c>
      <c r="BL19" s="457">
        <v>1000</v>
      </c>
      <c r="BM19" s="457">
        <v>1000</v>
      </c>
      <c r="BN19" s="457">
        <v>1000</v>
      </c>
      <c r="BO19" s="457">
        <v>1000</v>
      </c>
      <c r="BP19" s="457">
        <v>1000</v>
      </c>
      <c r="BQ19" s="457">
        <v>6000</v>
      </c>
      <c r="BR19" s="457">
        <v>2000</v>
      </c>
      <c r="BS19" s="457">
        <v>1000</v>
      </c>
      <c r="BT19" s="457">
        <v>1000</v>
      </c>
      <c r="BU19" s="457">
        <v>1000</v>
      </c>
      <c r="BV19" s="457">
        <v>1000</v>
      </c>
      <c r="BW19" s="457">
        <v>1000</v>
      </c>
      <c r="BX19" s="457">
        <v>1000</v>
      </c>
      <c r="BY19" s="457">
        <v>1000</v>
      </c>
      <c r="BZ19" s="457">
        <v>1000</v>
      </c>
      <c r="CA19" s="457">
        <v>1000</v>
      </c>
      <c r="CB19" s="457">
        <v>1000</v>
      </c>
      <c r="CC19" s="457">
        <v>1000</v>
      </c>
      <c r="CD19" s="457">
        <v>1000</v>
      </c>
      <c r="CE19" s="457">
        <v>1000</v>
      </c>
      <c r="CF19" s="457">
        <v>10000</v>
      </c>
      <c r="CG19" s="457">
        <v>1000</v>
      </c>
      <c r="CH19" s="457">
        <v>1000</v>
      </c>
      <c r="CI19" s="457">
        <v>71000</v>
      </c>
      <c r="CJ19" s="457">
        <v>1000</v>
      </c>
      <c r="CK19" s="457">
        <v>1000</v>
      </c>
      <c r="CL19" s="457">
        <v>1000</v>
      </c>
      <c r="CM19" s="457">
        <v>1000</v>
      </c>
      <c r="CN19" s="457">
        <v>1000</v>
      </c>
      <c r="CO19" s="457">
        <v>1000</v>
      </c>
      <c r="CP19" s="457">
        <v>1000</v>
      </c>
      <c r="CQ19" s="457">
        <v>1000</v>
      </c>
      <c r="CR19" s="457">
        <v>1000</v>
      </c>
      <c r="CS19" s="457">
        <v>1000</v>
      </c>
      <c r="CT19" s="457">
        <v>1000</v>
      </c>
      <c r="CU19" s="457">
        <v>7000</v>
      </c>
      <c r="CV19" s="457">
        <v>26000</v>
      </c>
      <c r="CW19" s="457">
        <v>1000</v>
      </c>
      <c r="CX19" s="457">
        <v>47000</v>
      </c>
      <c r="CY19" s="457">
        <v>95000</v>
      </c>
      <c r="CZ19" s="457">
        <v>76000</v>
      </c>
      <c r="DA19" s="457">
        <v>85000</v>
      </c>
      <c r="DB19" s="457">
        <v>1000</v>
      </c>
      <c r="DC19" s="457">
        <v>2000</v>
      </c>
      <c r="DD19" s="457">
        <v>19000</v>
      </c>
      <c r="DE19" s="457">
        <v>1000</v>
      </c>
      <c r="DF19" s="457">
        <v>1000</v>
      </c>
      <c r="DG19" s="457">
        <v>41000</v>
      </c>
      <c r="DH19" s="457">
        <v>7000</v>
      </c>
      <c r="DI19" s="457">
        <v>45000</v>
      </c>
      <c r="DJ19" s="457">
        <v>30000</v>
      </c>
      <c r="DK19" s="457">
        <v>25000</v>
      </c>
      <c r="DL19" s="457">
        <v>18000</v>
      </c>
      <c r="DM19" s="457">
        <v>6000</v>
      </c>
      <c r="DN19" s="457">
        <v>32000</v>
      </c>
      <c r="DO19" s="457">
        <v>6000</v>
      </c>
      <c r="DP19" s="457">
        <v>1000</v>
      </c>
      <c r="DQ19" s="457">
        <v>1000</v>
      </c>
      <c r="DR19">
        <v>1000</v>
      </c>
      <c r="DS19">
        <v>1000</v>
      </c>
      <c r="DT19">
        <v>29027000</v>
      </c>
      <c r="DU19">
        <v>3287000</v>
      </c>
    </row>
    <row r="20" spans="1:125">
      <c r="A20" s="362" t="s">
        <v>2418</v>
      </c>
      <c r="B20" s="457" t="s">
        <v>3323</v>
      </c>
      <c r="C20" s="457">
        <v>10000</v>
      </c>
      <c r="D20" s="457">
        <v>1000</v>
      </c>
      <c r="E20" s="457">
        <v>1000</v>
      </c>
      <c r="F20" s="457">
        <v>7000</v>
      </c>
      <c r="G20" s="457">
        <v>3000</v>
      </c>
      <c r="H20" s="457">
        <v>1000</v>
      </c>
      <c r="I20" s="457">
        <v>5000</v>
      </c>
      <c r="J20" s="457">
        <v>1000</v>
      </c>
      <c r="K20" s="457">
        <v>1000</v>
      </c>
      <c r="L20" s="457">
        <v>2000</v>
      </c>
      <c r="M20" s="457">
        <v>3000</v>
      </c>
      <c r="N20" s="457">
        <v>1000</v>
      </c>
      <c r="O20" s="457">
        <v>42000</v>
      </c>
      <c r="P20" s="457">
        <v>1000</v>
      </c>
      <c r="Q20" s="457">
        <v>1000</v>
      </c>
      <c r="R20" s="457">
        <v>1000</v>
      </c>
      <c r="S20" s="457">
        <v>1000</v>
      </c>
      <c r="T20" s="457">
        <v>1000</v>
      </c>
      <c r="U20" s="457">
        <v>3000</v>
      </c>
      <c r="V20" s="457">
        <v>1000</v>
      </c>
      <c r="W20" s="457">
        <v>1000</v>
      </c>
      <c r="X20" s="457">
        <v>1000</v>
      </c>
      <c r="Y20" s="457">
        <v>1000</v>
      </c>
      <c r="Z20" s="457">
        <v>1000</v>
      </c>
      <c r="AA20" s="457">
        <v>1000</v>
      </c>
      <c r="AB20" s="457">
        <v>1000</v>
      </c>
      <c r="AC20" s="457">
        <v>1000</v>
      </c>
      <c r="AD20" s="457">
        <v>1000</v>
      </c>
      <c r="AE20" s="457">
        <v>1000</v>
      </c>
      <c r="AF20" s="457">
        <v>1000</v>
      </c>
      <c r="AG20" s="457">
        <v>2000</v>
      </c>
      <c r="AH20" s="457">
        <v>1000</v>
      </c>
      <c r="AI20" s="457">
        <v>1000</v>
      </c>
      <c r="AJ20" s="457">
        <v>6000</v>
      </c>
      <c r="AK20" s="457">
        <v>4000</v>
      </c>
      <c r="AL20" s="457">
        <v>1000</v>
      </c>
      <c r="AM20" s="457">
        <v>1000</v>
      </c>
      <c r="AN20" s="457">
        <v>1000</v>
      </c>
      <c r="AO20" s="457">
        <v>1000</v>
      </c>
      <c r="AP20" s="457">
        <v>9000</v>
      </c>
      <c r="AQ20" s="457">
        <v>5000</v>
      </c>
      <c r="AR20" s="457">
        <v>2000</v>
      </c>
      <c r="AS20" s="457">
        <v>5000</v>
      </c>
      <c r="AT20" s="457">
        <v>1000</v>
      </c>
      <c r="AU20" s="457">
        <v>1000</v>
      </c>
      <c r="AV20" s="457">
        <v>11000</v>
      </c>
      <c r="AW20" s="457">
        <v>1000</v>
      </c>
      <c r="AX20" s="457">
        <v>1000</v>
      </c>
      <c r="AY20" s="457">
        <v>2000</v>
      </c>
      <c r="AZ20" s="457">
        <v>1000</v>
      </c>
      <c r="BA20" s="457">
        <v>1000</v>
      </c>
      <c r="BB20" s="457">
        <v>1000</v>
      </c>
      <c r="BC20" s="457">
        <v>1000</v>
      </c>
      <c r="BD20" s="457">
        <v>1000</v>
      </c>
      <c r="BE20" s="457">
        <v>1000</v>
      </c>
      <c r="BF20" s="457">
        <v>1000</v>
      </c>
      <c r="BG20" s="457">
        <v>1000</v>
      </c>
      <c r="BH20" s="457">
        <v>2000</v>
      </c>
      <c r="BI20" s="457">
        <v>1000</v>
      </c>
      <c r="BJ20" s="457">
        <v>1000</v>
      </c>
      <c r="BK20" s="457">
        <v>3000</v>
      </c>
      <c r="BL20" s="457">
        <v>1000</v>
      </c>
      <c r="BM20" s="457">
        <v>1000</v>
      </c>
      <c r="BN20" s="457">
        <v>1000</v>
      </c>
      <c r="BO20" s="457">
        <v>1000</v>
      </c>
      <c r="BP20" s="457">
        <v>1000</v>
      </c>
      <c r="BQ20" s="457">
        <v>2000</v>
      </c>
      <c r="BR20" s="457">
        <v>1000</v>
      </c>
      <c r="BS20" s="457">
        <v>1000</v>
      </c>
      <c r="BT20" s="457">
        <v>1000</v>
      </c>
      <c r="BU20" s="457">
        <v>1000</v>
      </c>
      <c r="BV20" s="457">
        <v>2000</v>
      </c>
      <c r="BW20" s="457">
        <v>1000</v>
      </c>
      <c r="BX20" s="457">
        <v>1000</v>
      </c>
      <c r="BY20" s="457">
        <v>1000</v>
      </c>
      <c r="BZ20" s="457">
        <v>1000</v>
      </c>
      <c r="CA20" s="457">
        <v>1000</v>
      </c>
      <c r="CB20" s="457">
        <v>1000</v>
      </c>
      <c r="CC20" s="457">
        <v>1000</v>
      </c>
      <c r="CD20" s="457">
        <v>1000</v>
      </c>
      <c r="CE20" s="457">
        <v>1000</v>
      </c>
      <c r="CF20" s="457">
        <v>3000</v>
      </c>
      <c r="CG20" s="457">
        <v>1000</v>
      </c>
      <c r="CH20" s="457">
        <v>1000</v>
      </c>
      <c r="CI20" s="457">
        <v>5000</v>
      </c>
      <c r="CJ20" s="457">
        <v>1000</v>
      </c>
      <c r="CK20" s="457">
        <v>1000</v>
      </c>
      <c r="CL20" s="457">
        <v>1000</v>
      </c>
      <c r="CM20" s="457">
        <v>1000</v>
      </c>
      <c r="CN20" s="457">
        <v>1000</v>
      </c>
      <c r="CO20" s="457">
        <v>3000</v>
      </c>
      <c r="CP20" s="457">
        <v>1000</v>
      </c>
      <c r="CQ20" s="457">
        <v>1000</v>
      </c>
      <c r="CR20" s="457">
        <v>1000</v>
      </c>
      <c r="CS20" s="457">
        <v>1000</v>
      </c>
      <c r="CT20" s="457">
        <v>1000</v>
      </c>
      <c r="CU20" s="457">
        <v>2000</v>
      </c>
      <c r="CV20" s="457">
        <v>1000</v>
      </c>
      <c r="CW20" s="457">
        <v>1000</v>
      </c>
      <c r="CX20" s="457">
        <v>17000</v>
      </c>
      <c r="CY20" s="457">
        <v>5000</v>
      </c>
      <c r="CZ20" s="457">
        <v>7000</v>
      </c>
      <c r="DA20" s="457">
        <v>5000</v>
      </c>
      <c r="DB20" s="457">
        <v>1000</v>
      </c>
      <c r="DC20" s="457">
        <v>1000</v>
      </c>
      <c r="DD20" s="457">
        <v>1000</v>
      </c>
      <c r="DE20" s="457">
        <v>1000</v>
      </c>
      <c r="DF20" s="457">
        <v>1000</v>
      </c>
      <c r="DG20" s="457">
        <v>21000</v>
      </c>
      <c r="DH20" s="457">
        <v>6000</v>
      </c>
      <c r="DI20" s="457">
        <v>13000</v>
      </c>
      <c r="DJ20" s="457">
        <v>9000</v>
      </c>
      <c r="DK20" s="457">
        <v>3000</v>
      </c>
      <c r="DL20" s="457">
        <v>5000</v>
      </c>
      <c r="DM20" s="457">
        <v>1000</v>
      </c>
      <c r="DN20" s="457">
        <v>1000</v>
      </c>
      <c r="DO20" s="457">
        <v>1000</v>
      </c>
      <c r="DP20" s="457">
        <v>1000</v>
      </c>
      <c r="DQ20" s="457">
        <v>1000</v>
      </c>
      <c r="DR20">
        <v>1000</v>
      </c>
      <c r="DS20">
        <v>1000</v>
      </c>
      <c r="DT20">
        <v>254000</v>
      </c>
      <c r="DU20">
        <v>133000</v>
      </c>
    </row>
    <row r="21" spans="1:125">
      <c r="A21" s="362" t="s">
        <v>2972</v>
      </c>
      <c r="B21" s="457" t="s">
        <v>3323</v>
      </c>
      <c r="C21" s="457">
        <v>15000</v>
      </c>
      <c r="D21" s="457">
        <v>2000</v>
      </c>
      <c r="E21" s="457">
        <v>1000</v>
      </c>
      <c r="F21" s="457">
        <v>16000</v>
      </c>
      <c r="G21" s="457">
        <v>6000</v>
      </c>
      <c r="H21" s="457">
        <v>1000</v>
      </c>
      <c r="I21" s="457">
        <v>15000</v>
      </c>
      <c r="J21" s="457">
        <v>1000</v>
      </c>
      <c r="K21" s="457">
        <v>1000</v>
      </c>
      <c r="L21" s="457">
        <v>4000</v>
      </c>
      <c r="M21" s="457">
        <v>1000</v>
      </c>
      <c r="N21" s="457">
        <v>1000</v>
      </c>
      <c r="O21" s="457">
        <v>89000</v>
      </c>
      <c r="P21" s="457">
        <v>2000</v>
      </c>
      <c r="Q21" s="457">
        <v>1000</v>
      </c>
      <c r="R21" s="457">
        <v>5000</v>
      </c>
      <c r="S21" s="457">
        <v>1000</v>
      </c>
      <c r="T21" s="457">
        <v>1000</v>
      </c>
      <c r="U21" s="457">
        <v>4000</v>
      </c>
      <c r="V21" s="457">
        <v>5000</v>
      </c>
      <c r="W21" s="457">
        <v>1000</v>
      </c>
      <c r="X21" s="457">
        <v>5000</v>
      </c>
      <c r="Y21" s="457">
        <v>1000</v>
      </c>
      <c r="Z21" s="457">
        <v>1000</v>
      </c>
      <c r="AA21" s="457">
        <v>1000</v>
      </c>
      <c r="AB21" s="457">
        <v>2000</v>
      </c>
      <c r="AC21" s="457">
        <v>14000</v>
      </c>
      <c r="AD21" s="457">
        <v>1000</v>
      </c>
      <c r="AE21" s="457">
        <v>1000</v>
      </c>
      <c r="AF21" s="457">
        <v>1000</v>
      </c>
      <c r="AG21" s="457">
        <v>1000</v>
      </c>
      <c r="AH21" s="457">
        <v>1000</v>
      </c>
      <c r="AI21" s="457">
        <v>1000</v>
      </c>
      <c r="AJ21" s="457">
        <v>10000</v>
      </c>
      <c r="AK21" s="457">
        <v>5000</v>
      </c>
      <c r="AL21" s="457">
        <v>1000</v>
      </c>
      <c r="AM21" s="457">
        <v>1000</v>
      </c>
      <c r="AN21" s="457">
        <v>2000</v>
      </c>
      <c r="AO21" s="457">
        <v>1000</v>
      </c>
      <c r="AP21" s="457">
        <v>10000</v>
      </c>
      <c r="AQ21" s="457">
        <v>7000</v>
      </c>
      <c r="AR21" s="457">
        <v>3000</v>
      </c>
      <c r="AS21" s="457">
        <v>8000</v>
      </c>
      <c r="AT21" s="457">
        <v>1000</v>
      </c>
      <c r="AU21" s="457">
        <v>1000</v>
      </c>
      <c r="AV21" s="457">
        <v>12000</v>
      </c>
      <c r="AW21" s="457">
        <v>3000</v>
      </c>
      <c r="AX21" s="457">
        <v>1000</v>
      </c>
      <c r="AY21" s="457">
        <v>4000</v>
      </c>
      <c r="AZ21" s="457">
        <v>1000</v>
      </c>
      <c r="BA21" s="457">
        <v>1000</v>
      </c>
      <c r="BB21" s="457">
        <v>3000</v>
      </c>
      <c r="BC21" s="457">
        <v>1000</v>
      </c>
      <c r="BD21" s="457">
        <v>1000</v>
      </c>
      <c r="BE21" s="457">
        <v>4000</v>
      </c>
      <c r="BF21" s="457">
        <v>1000</v>
      </c>
      <c r="BG21" s="457">
        <v>1000</v>
      </c>
      <c r="BH21" s="457">
        <v>2000</v>
      </c>
      <c r="BI21" s="457">
        <v>1000</v>
      </c>
      <c r="BJ21" s="457">
        <v>1000</v>
      </c>
      <c r="BK21" s="457">
        <v>2000</v>
      </c>
      <c r="BL21" s="457">
        <v>1000</v>
      </c>
      <c r="BM21" s="457">
        <v>1000</v>
      </c>
      <c r="BN21" s="457">
        <v>1000</v>
      </c>
      <c r="BO21" s="457">
        <v>1000</v>
      </c>
      <c r="BP21" s="457">
        <v>1000</v>
      </c>
      <c r="BQ21" s="457">
        <v>4000</v>
      </c>
      <c r="BR21" s="457">
        <v>1000</v>
      </c>
      <c r="BS21" s="457">
        <v>1000</v>
      </c>
      <c r="BT21" s="457">
        <v>1000</v>
      </c>
      <c r="BU21" s="457">
        <v>1000</v>
      </c>
      <c r="BV21" s="457">
        <v>1000</v>
      </c>
      <c r="BW21" s="457">
        <v>1000</v>
      </c>
      <c r="BX21" s="457">
        <v>1000</v>
      </c>
      <c r="BY21" s="457">
        <v>1000</v>
      </c>
      <c r="BZ21" s="457">
        <v>1000</v>
      </c>
      <c r="CA21" s="457">
        <v>1000</v>
      </c>
      <c r="CB21" s="457">
        <v>1000</v>
      </c>
      <c r="CC21" s="457">
        <v>1000</v>
      </c>
      <c r="CD21" s="457">
        <v>1000</v>
      </c>
      <c r="CE21" s="457">
        <v>1000</v>
      </c>
      <c r="CF21" s="457">
        <v>4000</v>
      </c>
      <c r="CG21" s="457">
        <v>1000</v>
      </c>
      <c r="CH21" s="457">
        <v>1000</v>
      </c>
      <c r="CI21" s="457">
        <v>2000</v>
      </c>
      <c r="CJ21" s="457">
        <v>1000</v>
      </c>
      <c r="CK21" s="457">
        <v>1000</v>
      </c>
      <c r="CL21" s="457">
        <v>1000</v>
      </c>
      <c r="CM21" s="457">
        <v>1000</v>
      </c>
      <c r="CN21" s="457">
        <v>1000</v>
      </c>
      <c r="CO21" s="457">
        <v>1000</v>
      </c>
      <c r="CP21" s="457">
        <v>1000</v>
      </c>
      <c r="CQ21" s="457">
        <v>1000</v>
      </c>
      <c r="CR21" s="457">
        <v>1000</v>
      </c>
      <c r="CS21" s="457">
        <v>1000</v>
      </c>
      <c r="CT21" s="457">
        <v>1000</v>
      </c>
      <c r="CU21" s="457">
        <v>4000</v>
      </c>
      <c r="CV21" s="457">
        <v>2000</v>
      </c>
      <c r="CW21" s="457">
        <v>1000</v>
      </c>
      <c r="CX21" s="457">
        <v>29000</v>
      </c>
      <c r="CY21" s="457">
        <v>7000</v>
      </c>
      <c r="CZ21" s="457">
        <v>11000</v>
      </c>
      <c r="DA21" s="457">
        <v>1000</v>
      </c>
      <c r="DB21" s="457">
        <v>1000</v>
      </c>
      <c r="DC21" s="457">
        <v>1000</v>
      </c>
      <c r="DD21" s="457">
        <v>1000</v>
      </c>
      <c r="DE21" s="457">
        <v>1000</v>
      </c>
      <c r="DF21" s="457">
        <v>1000</v>
      </c>
      <c r="DG21" s="457">
        <v>29000</v>
      </c>
      <c r="DH21" s="457">
        <v>14000</v>
      </c>
      <c r="DI21" s="457">
        <v>22000</v>
      </c>
      <c r="DJ21" s="457">
        <v>10000</v>
      </c>
      <c r="DK21" s="457">
        <v>9000</v>
      </c>
      <c r="DL21" s="457">
        <v>64000</v>
      </c>
      <c r="DM21" s="457">
        <v>4000</v>
      </c>
      <c r="DN21" s="457">
        <v>1000</v>
      </c>
      <c r="DO21" s="457">
        <v>1000</v>
      </c>
      <c r="DP21" s="457">
        <v>1000</v>
      </c>
      <c r="DQ21" s="457">
        <v>1000</v>
      </c>
      <c r="DR21">
        <v>1000</v>
      </c>
      <c r="DS21">
        <v>1000</v>
      </c>
      <c r="DT21">
        <v>323000</v>
      </c>
      <c r="DU21">
        <v>131000</v>
      </c>
    </row>
    <row r="22" spans="1:125">
      <c r="A22" s="362" t="s">
        <v>2918</v>
      </c>
      <c r="B22" s="457" t="s">
        <v>3323</v>
      </c>
      <c r="C22" s="457">
        <v>10000</v>
      </c>
      <c r="D22" s="457">
        <v>1000</v>
      </c>
      <c r="E22" s="457">
        <v>1000</v>
      </c>
      <c r="F22" s="457">
        <v>7000</v>
      </c>
      <c r="G22" s="457">
        <v>3000</v>
      </c>
      <c r="H22" s="457">
        <v>1000</v>
      </c>
      <c r="I22" s="457">
        <v>5000</v>
      </c>
      <c r="J22" s="457">
        <v>1000</v>
      </c>
      <c r="K22" s="457">
        <v>1000</v>
      </c>
      <c r="L22" s="457">
        <v>2000</v>
      </c>
      <c r="M22" s="457">
        <v>3000</v>
      </c>
      <c r="N22" s="457">
        <v>1000</v>
      </c>
      <c r="O22" s="457">
        <v>42000</v>
      </c>
      <c r="P22" s="457">
        <v>1000</v>
      </c>
      <c r="Q22" s="457">
        <v>1000</v>
      </c>
      <c r="R22" s="457">
        <v>1000</v>
      </c>
      <c r="S22" s="457">
        <v>1000</v>
      </c>
      <c r="T22" s="457">
        <v>1000</v>
      </c>
      <c r="U22" s="457">
        <v>3000</v>
      </c>
      <c r="V22" s="457">
        <v>1000</v>
      </c>
      <c r="W22" s="457">
        <v>1000</v>
      </c>
      <c r="X22" s="457">
        <v>1000</v>
      </c>
      <c r="Y22" s="457">
        <v>1000</v>
      </c>
      <c r="Z22" s="457">
        <v>1000</v>
      </c>
      <c r="AA22" s="457">
        <v>1000</v>
      </c>
      <c r="AB22" s="457">
        <v>1000</v>
      </c>
      <c r="AC22" s="457">
        <v>1000</v>
      </c>
      <c r="AD22" s="457">
        <v>1000</v>
      </c>
      <c r="AE22" s="457">
        <v>1000</v>
      </c>
      <c r="AF22" s="457">
        <v>1000</v>
      </c>
      <c r="AG22" s="457">
        <v>2000</v>
      </c>
      <c r="AH22" s="457">
        <v>1000</v>
      </c>
      <c r="AI22" s="457">
        <v>1000</v>
      </c>
      <c r="AJ22" s="457">
        <v>6000</v>
      </c>
      <c r="AK22" s="457">
        <v>4000</v>
      </c>
      <c r="AL22" s="457">
        <v>1000</v>
      </c>
      <c r="AM22" s="457">
        <v>1000</v>
      </c>
      <c r="AN22" s="457">
        <v>1000</v>
      </c>
      <c r="AO22" s="457">
        <v>1000</v>
      </c>
      <c r="AP22" s="457">
        <v>134000</v>
      </c>
      <c r="AQ22" s="457">
        <v>54000</v>
      </c>
      <c r="AR22" s="457">
        <v>57000</v>
      </c>
      <c r="AS22" s="457">
        <v>5000</v>
      </c>
      <c r="AT22" s="457">
        <v>1000</v>
      </c>
      <c r="AU22" s="457">
        <v>1000</v>
      </c>
      <c r="AV22" s="457">
        <v>11000</v>
      </c>
      <c r="AW22" s="457">
        <v>1000</v>
      </c>
      <c r="AX22" s="457">
        <v>1000</v>
      </c>
      <c r="AY22" s="457">
        <v>2000</v>
      </c>
      <c r="AZ22" s="457">
        <v>1000</v>
      </c>
      <c r="BA22" s="457">
        <v>1000</v>
      </c>
      <c r="BB22" s="457">
        <v>1000</v>
      </c>
      <c r="BC22" s="457">
        <v>1000</v>
      </c>
      <c r="BD22" s="457">
        <v>1000</v>
      </c>
      <c r="BE22" s="457">
        <v>1000</v>
      </c>
      <c r="BF22" s="457">
        <v>1000</v>
      </c>
      <c r="BG22" s="457">
        <v>1000</v>
      </c>
      <c r="BH22" s="457">
        <v>2000</v>
      </c>
      <c r="BI22" s="457">
        <v>1000</v>
      </c>
      <c r="BJ22" s="457">
        <v>1000</v>
      </c>
      <c r="BK22" s="457">
        <v>3000</v>
      </c>
      <c r="BL22" s="457">
        <v>1000</v>
      </c>
      <c r="BM22" s="457">
        <v>1000</v>
      </c>
      <c r="BN22" s="457">
        <v>1000</v>
      </c>
      <c r="BO22" s="457">
        <v>1000</v>
      </c>
      <c r="BP22" s="457">
        <v>1000</v>
      </c>
      <c r="BQ22" s="457">
        <v>2000</v>
      </c>
      <c r="BR22" s="457">
        <v>1000</v>
      </c>
      <c r="BS22" s="457">
        <v>1000</v>
      </c>
      <c r="BT22" s="457">
        <v>1000</v>
      </c>
      <c r="BU22" s="457">
        <v>1000</v>
      </c>
      <c r="BV22" s="457">
        <v>2000</v>
      </c>
      <c r="BW22" s="457">
        <v>1000</v>
      </c>
      <c r="BX22" s="457">
        <v>1000</v>
      </c>
      <c r="BY22" s="457">
        <v>1000</v>
      </c>
      <c r="BZ22" s="457">
        <v>1000</v>
      </c>
      <c r="CA22" s="457">
        <v>1000</v>
      </c>
      <c r="CB22" s="457">
        <v>1000</v>
      </c>
      <c r="CC22" s="457">
        <v>1000</v>
      </c>
      <c r="CD22" s="457">
        <v>1000</v>
      </c>
      <c r="CE22" s="457">
        <v>1000</v>
      </c>
      <c r="CF22" s="457">
        <v>3000</v>
      </c>
      <c r="CG22" s="457">
        <v>1000</v>
      </c>
      <c r="CH22" s="457">
        <v>1000</v>
      </c>
      <c r="CI22" s="457">
        <v>5000</v>
      </c>
      <c r="CJ22" s="457">
        <v>1000</v>
      </c>
      <c r="CK22" s="457">
        <v>1000</v>
      </c>
      <c r="CL22" s="457">
        <v>1000</v>
      </c>
      <c r="CM22" s="457">
        <v>1000</v>
      </c>
      <c r="CN22" s="457">
        <v>1000</v>
      </c>
      <c r="CO22" s="457">
        <v>3000</v>
      </c>
      <c r="CP22" s="457">
        <v>1000</v>
      </c>
      <c r="CQ22" s="457">
        <v>1000</v>
      </c>
      <c r="CR22" s="457">
        <v>1000</v>
      </c>
      <c r="CS22" s="457">
        <v>1000</v>
      </c>
      <c r="CT22" s="457">
        <v>1000</v>
      </c>
      <c r="CU22" s="457">
        <v>2000</v>
      </c>
      <c r="CV22" s="457">
        <v>1000</v>
      </c>
      <c r="CW22" s="457">
        <v>1000</v>
      </c>
      <c r="CX22" s="457">
        <v>17000</v>
      </c>
      <c r="CY22" s="457">
        <v>5000</v>
      </c>
      <c r="CZ22" s="457">
        <v>7000</v>
      </c>
      <c r="DA22" s="457">
        <v>5000</v>
      </c>
      <c r="DB22" s="457">
        <v>1000</v>
      </c>
      <c r="DC22" s="457">
        <v>1000</v>
      </c>
      <c r="DD22" s="457">
        <v>1000</v>
      </c>
      <c r="DE22" s="457">
        <v>1000</v>
      </c>
      <c r="DF22" s="457">
        <v>1000</v>
      </c>
      <c r="DG22" s="457">
        <v>21000</v>
      </c>
      <c r="DH22" s="457">
        <v>6000</v>
      </c>
      <c r="DI22" s="457">
        <v>13000</v>
      </c>
      <c r="DJ22" s="457">
        <v>9000</v>
      </c>
      <c r="DK22" s="457">
        <v>3000</v>
      </c>
      <c r="DL22" s="457">
        <v>5000</v>
      </c>
      <c r="DM22" s="457">
        <v>1000</v>
      </c>
      <c r="DN22" s="457">
        <v>1000</v>
      </c>
      <c r="DO22" s="457">
        <v>1000</v>
      </c>
      <c r="DP22" s="457">
        <v>1000</v>
      </c>
      <c r="DQ22" s="457">
        <v>1000</v>
      </c>
      <c r="DR22">
        <v>1000</v>
      </c>
      <c r="DS22">
        <v>1000</v>
      </c>
      <c r="DT22">
        <v>254000</v>
      </c>
      <c r="DU22">
        <v>133000</v>
      </c>
    </row>
    <row r="23" spans="1:125">
      <c r="A23" s="362" t="s">
        <v>1978</v>
      </c>
      <c r="B23" s="457" t="s">
        <v>3323</v>
      </c>
      <c r="C23" s="457">
        <v>10000</v>
      </c>
      <c r="D23" s="457">
        <v>1000</v>
      </c>
      <c r="E23" s="457">
        <v>1000</v>
      </c>
      <c r="F23" s="457">
        <v>7000</v>
      </c>
      <c r="G23" s="457">
        <v>3000</v>
      </c>
      <c r="H23" s="457">
        <v>1000</v>
      </c>
      <c r="I23" s="457">
        <v>5000</v>
      </c>
      <c r="J23" s="457">
        <v>1000</v>
      </c>
      <c r="K23" s="457">
        <v>1000</v>
      </c>
      <c r="L23" s="457">
        <v>2000</v>
      </c>
      <c r="M23" s="457">
        <v>3000</v>
      </c>
      <c r="N23" s="457">
        <v>1000</v>
      </c>
      <c r="O23" s="457">
        <v>42000</v>
      </c>
      <c r="P23" s="457">
        <v>1000</v>
      </c>
      <c r="Q23" s="457">
        <v>1000</v>
      </c>
      <c r="R23" s="457">
        <v>1000</v>
      </c>
      <c r="S23" s="457">
        <v>1000</v>
      </c>
      <c r="T23" s="457">
        <v>1000</v>
      </c>
      <c r="U23" s="457">
        <v>3000</v>
      </c>
      <c r="V23" s="457">
        <v>1000</v>
      </c>
      <c r="W23" s="457">
        <v>1000</v>
      </c>
      <c r="X23" s="457">
        <v>1000</v>
      </c>
      <c r="Y23" s="457">
        <v>1000</v>
      </c>
      <c r="Z23" s="457">
        <v>1000</v>
      </c>
      <c r="AA23" s="457">
        <v>1000</v>
      </c>
      <c r="AB23" s="457">
        <v>1000</v>
      </c>
      <c r="AC23" s="457">
        <v>1000</v>
      </c>
      <c r="AD23" s="457">
        <v>1000</v>
      </c>
      <c r="AE23" s="457">
        <v>1000</v>
      </c>
      <c r="AF23" s="457">
        <v>1000</v>
      </c>
      <c r="AG23" s="457">
        <v>2000</v>
      </c>
      <c r="AH23" s="457">
        <v>1000</v>
      </c>
      <c r="AI23" s="457">
        <v>1000</v>
      </c>
      <c r="AJ23" s="457">
        <v>6000</v>
      </c>
      <c r="AK23" s="457">
        <v>4000</v>
      </c>
      <c r="AL23" s="457">
        <v>1000</v>
      </c>
      <c r="AM23" s="457">
        <v>1000</v>
      </c>
      <c r="AN23" s="457">
        <v>1000</v>
      </c>
      <c r="AO23" s="457">
        <v>1000</v>
      </c>
      <c r="AP23" s="457">
        <v>9000</v>
      </c>
      <c r="AQ23" s="457">
        <v>5000</v>
      </c>
      <c r="AR23" s="457">
        <v>2000</v>
      </c>
      <c r="AS23" s="457">
        <v>5000</v>
      </c>
      <c r="AT23" s="457">
        <v>1000</v>
      </c>
      <c r="AU23" s="457">
        <v>1000</v>
      </c>
      <c r="AV23" s="457">
        <v>11000</v>
      </c>
      <c r="AW23" s="457">
        <v>1000</v>
      </c>
      <c r="AX23" s="457">
        <v>1000</v>
      </c>
      <c r="AY23" s="457">
        <v>2000</v>
      </c>
      <c r="AZ23" s="457">
        <v>1000</v>
      </c>
      <c r="BA23" s="457">
        <v>1000</v>
      </c>
      <c r="BB23" s="457">
        <v>1000</v>
      </c>
      <c r="BC23" s="457">
        <v>1000</v>
      </c>
      <c r="BD23" s="457">
        <v>1000</v>
      </c>
      <c r="BE23" s="457">
        <v>1000</v>
      </c>
      <c r="BF23" s="457">
        <v>1000</v>
      </c>
      <c r="BG23" s="457">
        <v>1000</v>
      </c>
      <c r="BH23" s="457">
        <v>2000</v>
      </c>
      <c r="BI23" s="457">
        <v>1000</v>
      </c>
      <c r="BJ23" s="457">
        <v>1000</v>
      </c>
      <c r="BK23" s="457">
        <v>3000</v>
      </c>
      <c r="BL23" s="457">
        <v>1000</v>
      </c>
      <c r="BM23" s="457">
        <v>1000</v>
      </c>
      <c r="BN23" s="457">
        <v>1000</v>
      </c>
      <c r="BO23" s="457">
        <v>1000</v>
      </c>
      <c r="BP23" s="457">
        <v>1000</v>
      </c>
      <c r="BQ23" s="457">
        <v>2000</v>
      </c>
      <c r="BR23" s="457">
        <v>1000</v>
      </c>
      <c r="BS23" s="457">
        <v>1000</v>
      </c>
      <c r="BT23" s="457">
        <v>1000</v>
      </c>
      <c r="BU23" s="457">
        <v>1000</v>
      </c>
      <c r="BV23" s="457">
        <v>2000</v>
      </c>
      <c r="BW23" s="457">
        <v>1000</v>
      </c>
      <c r="BX23" s="457">
        <v>1000</v>
      </c>
      <c r="BY23" s="457">
        <v>1000</v>
      </c>
      <c r="BZ23" s="457">
        <v>1000</v>
      </c>
      <c r="CA23" s="457">
        <v>1000</v>
      </c>
      <c r="CB23" s="457">
        <v>1000</v>
      </c>
      <c r="CC23" s="457">
        <v>1000</v>
      </c>
      <c r="CD23" s="457">
        <v>1000</v>
      </c>
      <c r="CE23" s="457">
        <v>1000</v>
      </c>
      <c r="CF23" s="457">
        <v>3000</v>
      </c>
      <c r="CG23" s="457">
        <v>1000</v>
      </c>
      <c r="CH23" s="457">
        <v>1000</v>
      </c>
      <c r="CI23" s="457">
        <v>5000</v>
      </c>
      <c r="CJ23" s="457">
        <v>1000</v>
      </c>
      <c r="CK23" s="457">
        <v>1000</v>
      </c>
      <c r="CL23" s="457">
        <v>1000</v>
      </c>
      <c r="CM23" s="457">
        <v>1000</v>
      </c>
      <c r="CN23" s="457">
        <v>1000</v>
      </c>
      <c r="CO23" s="457">
        <v>3000</v>
      </c>
      <c r="CP23" s="457">
        <v>1000</v>
      </c>
      <c r="CQ23" s="457">
        <v>1000</v>
      </c>
      <c r="CR23" s="457">
        <v>1000</v>
      </c>
      <c r="CS23" s="457">
        <v>1000</v>
      </c>
      <c r="CT23" s="457">
        <v>1000</v>
      </c>
      <c r="CU23" s="457">
        <v>2000</v>
      </c>
      <c r="CV23" s="457">
        <v>1000</v>
      </c>
      <c r="CW23" s="457">
        <v>1000</v>
      </c>
      <c r="CX23" s="457">
        <v>17000</v>
      </c>
      <c r="CY23" s="457">
        <v>5000</v>
      </c>
      <c r="CZ23" s="457">
        <v>7000</v>
      </c>
      <c r="DA23" s="457">
        <v>5000</v>
      </c>
      <c r="DB23" s="457">
        <v>1000</v>
      </c>
      <c r="DC23" s="457">
        <v>1000</v>
      </c>
      <c r="DD23" s="457">
        <v>1000</v>
      </c>
      <c r="DE23" s="457">
        <v>1000</v>
      </c>
      <c r="DF23" s="457">
        <v>1000</v>
      </c>
      <c r="DG23" s="457">
        <v>21000</v>
      </c>
      <c r="DH23" s="457">
        <v>6000</v>
      </c>
      <c r="DI23" s="457">
        <v>13000</v>
      </c>
      <c r="DJ23" s="457">
        <v>9000</v>
      </c>
      <c r="DK23" s="457">
        <v>3000</v>
      </c>
      <c r="DL23" s="457">
        <v>5000</v>
      </c>
      <c r="DM23" s="457">
        <v>1000</v>
      </c>
      <c r="DN23" s="457">
        <v>1000</v>
      </c>
      <c r="DO23" s="457">
        <v>1000</v>
      </c>
      <c r="DP23" s="457">
        <v>1000</v>
      </c>
      <c r="DQ23" s="457">
        <v>1000</v>
      </c>
      <c r="DR23">
        <v>1000</v>
      </c>
      <c r="DS23">
        <v>1000</v>
      </c>
      <c r="DT23">
        <v>254000</v>
      </c>
      <c r="DU23">
        <v>133000</v>
      </c>
    </row>
    <row r="24" spans="1:125">
      <c r="A24" s="362" t="s">
        <v>2042</v>
      </c>
      <c r="B24" s="457" t="s">
        <v>3323</v>
      </c>
      <c r="C24" s="457">
        <v>30000</v>
      </c>
      <c r="D24" s="457">
        <v>5000</v>
      </c>
      <c r="E24" s="457">
        <v>1000</v>
      </c>
      <c r="F24" s="457">
        <v>23000</v>
      </c>
      <c r="G24" s="457">
        <v>7000</v>
      </c>
      <c r="H24" s="457">
        <v>2000</v>
      </c>
      <c r="I24" s="457">
        <v>10000</v>
      </c>
      <c r="J24" s="457">
        <v>2000</v>
      </c>
      <c r="K24" s="457">
        <v>1000</v>
      </c>
      <c r="L24" s="457">
        <v>2000</v>
      </c>
      <c r="M24" s="457">
        <v>1000</v>
      </c>
      <c r="N24" s="457">
        <v>1000</v>
      </c>
      <c r="O24" s="457">
        <v>148000</v>
      </c>
      <c r="P24" s="457">
        <v>65000</v>
      </c>
      <c r="Q24" s="457">
        <v>1000</v>
      </c>
      <c r="R24" s="457">
        <v>2000</v>
      </c>
      <c r="S24" s="457">
        <v>1000</v>
      </c>
      <c r="T24" s="457">
        <v>1000</v>
      </c>
      <c r="U24" s="457">
        <v>14000</v>
      </c>
      <c r="V24" s="457">
        <v>47000</v>
      </c>
      <c r="W24" s="457">
        <v>1000</v>
      </c>
      <c r="X24" s="457">
        <v>69000</v>
      </c>
      <c r="Y24" s="457">
        <v>426000</v>
      </c>
      <c r="Z24" s="457">
        <v>29000</v>
      </c>
      <c r="AA24" s="457">
        <v>2000</v>
      </c>
      <c r="AB24" s="457">
        <v>3000</v>
      </c>
      <c r="AC24" s="457">
        <v>1000</v>
      </c>
      <c r="AD24" s="457">
        <v>3000</v>
      </c>
      <c r="AE24" s="457">
        <v>1000</v>
      </c>
      <c r="AF24" s="457">
        <v>1000</v>
      </c>
      <c r="AG24" s="457">
        <v>8000</v>
      </c>
      <c r="AH24" s="457">
        <v>1000</v>
      </c>
      <c r="AI24" s="457">
        <v>1000</v>
      </c>
      <c r="AJ24" s="457">
        <v>11000</v>
      </c>
      <c r="AK24" s="457">
        <v>11000</v>
      </c>
      <c r="AL24" s="457">
        <v>3000</v>
      </c>
      <c r="AM24" s="457">
        <v>1000</v>
      </c>
      <c r="AN24" s="457">
        <v>2000</v>
      </c>
      <c r="AO24" s="457">
        <v>1000</v>
      </c>
      <c r="AP24" s="457">
        <v>268000</v>
      </c>
      <c r="AQ24" s="457">
        <v>32000</v>
      </c>
      <c r="AR24" s="457">
        <v>54000</v>
      </c>
      <c r="AS24" s="457">
        <v>16000</v>
      </c>
      <c r="AT24" s="457">
        <v>26000</v>
      </c>
      <c r="AU24" s="457">
        <v>4000</v>
      </c>
      <c r="AV24" s="457">
        <v>11000</v>
      </c>
      <c r="AW24" s="457">
        <v>1000</v>
      </c>
      <c r="AX24" s="457">
        <v>2000</v>
      </c>
      <c r="AY24" s="457">
        <v>4000</v>
      </c>
      <c r="AZ24" s="457">
        <v>3000</v>
      </c>
      <c r="BA24" s="457">
        <v>1000</v>
      </c>
      <c r="BB24" s="457">
        <v>1000</v>
      </c>
      <c r="BC24" s="457">
        <v>1000</v>
      </c>
      <c r="BD24" s="457">
        <v>1000</v>
      </c>
      <c r="BE24" s="457">
        <v>3000</v>
      </c>
      <c r="BF24" s="457">
        <v>1000</v>
      </c>
      <c r="BG24" s="457">
        <v>1000</v>
      </c>
      <c r="BH24" s="457">
        <v>2000</v>
      </c>
      <c r="BI24" s="457">
        <v>1000</v>
      </c>
      <c r="BJ24" s="457">
        <v>1000</v>
      </c>
      <c r="BK24" s="457">
        <v>7000</v>
      </c>
      <c r="BL24" s="457">
        <v>1000</v>
      </c>
      <c r="BM24" s="457">
        <v>1000</v>
      </c>
      <c r="BN24" s="457">
        <v>1000</v>
      </c>
      <c r="BO24" s="457">
        <v>1000</v>
      </c>
      <c r="BP24" s="457">
        <v>1000</v>
      </c>
      <c r="BQ24" s="457">
        <v>6000</v>
      </c>
      <c r="BR24" s="457">
        <v>2000</v>
      </c>
      <c r="BS24" s="457">
        <v>1000</v>
      </c>
      <c r="BT24" s="457">
        <v>1000</v>
      </c>
      <c r="BU24" s="457">
        <v>1000</v>
      </c>
      <c r="BV24" s="457">
        <v>1000</v>
      </c>
      <c r="BW24" s="457">
        <v>1000</v>
      </c>
      <c r="BX24" s="457">
        <v>1000</v>
      </c>
      <c r="BY24" s="457">
        <v>1000</v>
      </c>
      <c r="BZ24" s="457">
        <v>1000</v>
      </c>
      <c r="CA24" s="457">
        <v>1000</v>
      </c>
      <c r="CB24" s="457">
        <v>1000</v>
      </c>
      <c r="CC24" s="457">
        <v>1000</v>
      </c>
      <c r="CD24" s="457">
        <v>1000</v>
      </c>
      <c r="CE24" s="457">
        <v>1000</v>
      </c>
      <c r="CF24" s="457">
        <v>10000</v>
      </c>
      <c r="CG24" s="457">
        <v>1000</v>
      </c>
      <c r="CH24" s="457">
        <v>1000</v>
      </c>
      <c r="CI24" s="457">
        <v>71000</v>
      </c>
      <c r="CJ24" s="457">
        <v>1000</v>
      </c>
      <c r="CK24" s="457">
        <v>1000</v>
      </c>
      <c r="CL24" s="457">
        <v>1000</v>
      </c>
      <c r="CM24" s="457">
        <v>1000</v>
      </c>
      <c r="CN24" s="457">
        <v>1000</v>
      </c>
      <c r="CO24" s="457">
        <v>1000</v>
      </c>
      <c r="CP24" s="457">
        <v>1000</v>
      </c>
      <c r="CQ24" s="457">
        <v>1000</v>
      </c>
      <c r="CR24" s="457">
        <v>1000</v>
      </c>
      <c r="CS24" s="457">
        <v>1000</v>
      </c>
      <c r="CT24" s="457">
        <v>1000</v>
      </c>
      <c r="CU24" s="457">
        <v>7000</v>
      </c>
      <c r="CV24" s="457">
        <v>26000</v>
      </c>
      <c r="CW24" s="457">
        <v>1000</v>
      </c>
      <c r="CX24" s="457">
        <v>47000</v>
      </c>
      <c r="CY24" s="457">
        <v>95000</v>
      </c>
      <c r="CZ24" s="457">
        <v>76000</v>
      </c>
      <c r="DA24" s="457">
        <v>85000</v>
      </c>
      <c r="DB24" s="457">
        <v>1000</v>
      </c>
      <c r="DC24" s="457">
        <v>2000</v>
      </c>
      <c r="DD24" s="457">
        <v>19000</v>
      </c>
      <c r="DE24" s="457">
        <v>1000</v>
      </c>
      <c r="DF24" s="457">
        <v>1000</v>
      </c>
      <c r="DG24" s="457">
        <v>41000</v>
      </c>
      <c r="DH24" s="457">
        <v>7000</v>
      </c>
      <c r="DI24" s="457">
        <v>45000</v>
      </c>
      <c r="DJ24" s="457">
        <v>30000</v>
      </c>
      <c r="DK24" s="457">
        <v>25000</v>
      </c>
      <c r="DL24" s="457">
        <v>18000</v>
      </c>
      <c r="DM24" s="457">
        <v>6000</v>
      </c>
      <c r="DN24" s="457">
        <v>32000</v>
      </c>
      <c r="DO24" s="457">
        <v>6000</v>
      </c>
      <c r="DP24" s="457">
        <v>1000</v>
      </c>
      <c r="DQ24" s="457">
        <v>1000</v>
      </c>
      <c r="DR24">
        <v>1000</v>
      </c>
      <c r="DS24">
        <v>1000</v>
      </c>
      <c r="DT24">
        <v>29027000</v>
      </c>
      <c r="DU24">
        <v>3287000</v>
      </c>
    </row>
    <row r="25" spans="1:125">
      <c r="A25" s="362" t="s">
        <v>2669</v>
      </c>
      <c r="B25" s="457" t="s">
        <v>3323</v>
      </c>
      <c r="C25" s="457">
        <v>10000</v>
      </c>
      <c r="D25" s="457">
        <v>1000</v>
      </c>
      <c r="E25" s="457">
        <v>1000</v>
      </c>
      <c r="F25" s="457">
        <v>7000</v>
      </c>
      <c r="G25" s="457">
        <v>3000</v>
      </c>
      <c r="H25" s="457">
        <v>1000</v>
      </c>
      <c r="I25" s="457">
        <v>5000</v>
      </c>
      <c r="J25" s="457">
        <v>1000</v>
      </c>
      <c r="K25" s="457">
        <v>1000</v>
      </c>
      <c r="L25" s="457">
        <v>2000</v>
      </c>
      <c r="M25" s="457">
        <v>3000</v>
      </c>
      <c r="N25" s="457">
        <v>1000</v>
      </c>
      <c r="O25" s="457">
        <v>42000</v>
      </c>
      <c r="P25" s="457">
        <v>1000</v>
      </c>
      <c r="Q25" s="457">
        <v>1000</v>
      </c>
      <c r="R25" s="457">
        <v>1000</v>
      </c>
      <c r="S25" s="457">
        <v>1000</v>
      </c>
      <c r="T25" s="457">
        <v>1000</v>
      </c>
      <c r="U25" s="457">
        <v>3000</v>
      </c>
      <c r="V25" s="457">
        <v>1000</v>
      </c>
      <c r="W25" s="457">
        <v>1000</v>
      </c>
      <c r="X25" s="457">
        <v>1000</v>
      </c>
      <c r="Y25" s="457">
        <v>1000</v>
      </c>
      <c r="Z25" s="457">
        <v>1000</v>
      </c>
      <c r="AA25" s="457">
        <v>1000</v>
      </c>
      <c r="AB25" s="457">
        <v>1000</v>
      </c>
      <c r="AC25" s="457">
        <v>1000</v>
      </c>
      <c r="AD25" s="457">
        <v>1000</v>
      </c>
      <c r="AE25" s="457">
        <v>1000</v>
      </c>
      <c r="AF25" s="457">
        <v>1000</v>
      </c>
      <c r="AG25" s="457">
        <v>2000</v>
      </c>
      <c r="AH25" s="457">
        <v>1000</v>
      </c>
      <c r="AI25" s="457">
        <v>1000</v>
      </c>
      <c r="AJ25" s="457">
        <v>6000</v>
      </c>
      <c r="AK25" s="457">
        <v>4000</v>
      </c>
      <c r="AL25" s="457">
        <v>1000</v>
      </c>
      <c r="AM25" s="457">
        <v>1000</v>
      </c>
      <c r="AN25" s="457">
        <v>1000</v>
      </c>
      <c r="AO25" s="457">
        <v>1000</v>
      </c>
      <c r="AP25" s="457">
        <v>9000</v>
      </c>
      <c r="AQ25" s="457">
        <v>5000</v>
      </c>
      <c r="AR25" s="457">
        <v>2000</v>
      </c>
      <c r="AS25" s="457">
        <v>5000</v>
      </c>
      <c r="AT25" s="457">
        <v>1000</v>
      </c>
      <c r="AU25" s="457">
        <v>1000</v>
      </c>
      <c r="AV25" s="457">
        <v>11000</v>
      </c>
      <c r="AW25" s="457">
        <v>1000</v>
      </c>
      <c r="AX25" s="457">
        <v>1000</v>
      </c>
      <c r="AY25" s="457">
        <v>2000</v>
      </c>
      <c r="AZ25" s="457">
        <v>1000</v>
      </c>
      <c r="BA25" s="457">
        <v>1000</v>
      </c>
      <c r="BB25" s="457">
        <v>1000</v>
      </c>
      <c r="BC25" s="457">
        <v>1000</v>
      </c>
      <c r="BD25" s="457">
        <v>1000</v>
      </c>
      <c r="BE25" s="457">
        <v>1000</v>
      </c>
      <c r="BF25" s="457">
        <v>1000</v>
      </c>
      <c r="BG25" s="457">
        <v>1000</v>
      </c>
      <c r="BH25" s="457">
        <v>2000</v>
      </c>
      <c r="BI25" s="457">
        <v>1000</v>
      </c>
      <c r="BJ25" s="457">
        <v>1000</v>
      </c>
      <c r="BK25" s="457">
        <v>3000</v>
      </c>
      <c r="BL25" s="457">
        <v>1000</v>
      </c>
      <c r="BM25" s="457">
        <v>1000</v>
      </c>
      <c r="BN25" s="457">
        <v>1000</v>
      </c>
      <c r="BO25" s="457">
        <v>1000</v>
      </c>
      <c r="BP25" s="457">
        <v>1000</v>
      </c>
      <c r="BQ25" s="457">
        <v>2000</v>
      </c>
      <c r="BR25" s="457">
        <v>1000</v>
      </c>
      <c r="BS25" s="457">
        <v>1000</v>
      </c>
      <c r="BT25" s="457">
        <v>1000</v>
      </c>
      <c r="BU25" s="457">
        <v>1000</v>
      </c>
      <c r="BV25" s="457">
        <v>2000</v>
      </c>
      <c r="BW25" s="457">
        <v>1000</v>
      </c>
      <c r="BX25" s="457">
        <v>1000</v>
      </c>
      <c r="BY25" s="457">
        <v>1000</v>
      </c>
      <c r="BZ25" s="457">
        <v>1000</v>
      </c>
      <c r="CA25" s="457">
        <v>1000</v>
      </c>
      <c r="CB25" s="457">
        <v>1000</v>
      </c>
      <c r="CC25" s="457">
        <v>1000</v>
      </c>
      <c r="CD25" s="457">
        <v>1000</v>
      </c>
      <c r="CE25" s="457">
        <v>1000</v>
      </c>
      <c r="CF25" s="457">
        <v>3000</v>
      </c>
      <c r="CG25" s="457">
        <v>1000</v>
      </c>
      <c r="CH25" s="457">
        <v>1000</v>
      </c>
      <c r="CI25" s="457">
        <v>5000</v>
      </c>
      <c r="CJ25" s="457">
        <v>1000</v>
      </c>
      <c r="CK25" s="457">
        <v>1000</v>
      </c>
      <c r="CL25" s="457">
        <v>1000</v>
      </c>
      <c r="CM25" s="457">
        <v>1000</v>
      </c>
      <c r="CN25" s="457">
        <v>1000</v>
      </c>
      <c r="CO25" s="457">
        <v>3000</v>
      </c>
      <c r="CP25" s="457">
        <v>1000</v>
      </c>
      <c r="CQ25" s="457">
        <v>1000</v>
      </c>
      <c r="CR25" s="457">
        <v>1000</v>
      </c>
      <c r="CS25" s="457">
        <v>1000</v>
      </c>
      <c r="CT25" s="457">
        <v>1000</v>
      </c>
      <c r="CU25" s="457">
        <v>2000</v>
      </c>
      <c r="CV25" s="457">
        <v>1000</v>
      </c>
      <c r="CW25" s="457">
        <v>1000</v>
      </c>
      <c r="CX25" s="457">
        <v>17000</v>
      </c>
      <c r="CY25" s="457">
        <v>5000</v>
      </c>
      <c r="CZ25" s="457">
        <v>7000</v>
      </c>
      <c r="DA25" s="457">
        <v>5000</v>
      </c>
      <c r="DB25" s="457">
        <v>1000</v>
      </c>
      <c r="DC25" s="457">
        <v>1000</v>
      </c>
      <c r="DD25" s="457">
        <v>1000</v>
      </c>
      <c r="DE25" s="457">
        <v>1000</v>
      </c>
      <c r="DF25" s="457">
        <v>1000</v>
      </c>
      <c r="DG25" s="457">
        <v>21000</v>
      </c>
      <c r="DH25" s="457">
        <v>6000</v>
      </c>
      <c r="DI25" s="457">
        <v>13000</v>
      </c>
      <c r="DJ25" s="457">
        <v>9000</v>
      </c>
      <c r="DK25" s="457">
        <v>3000</v>
      </c>
      <c r="DL25" s="457">
        <v>5000</v>
      </c>
      <c r="DM25" s="457">
        <v>1000</v>
      </c>
      <c r="DN25" s="457">
        <v>1000</v>
      </c>
      <c r="DO25" s="457">
        <v>1000</v>
      </c>
      <c r="DP25" s="457">
        <v>1000</v>
      </c>
      <c r="DQ25" s="457">
        <v>1000</v>
      </c>
      <c r="DR25">
        <v>1000</v>
      </c>
      <c r="DS25">
        <v>1000</v>
      </c>
      <c r="DT25">
        <v>254000</v>
      </c>
      <c r="DU25">
        <v>133000</v>
      </c>
    </row>
    <row r="26" spans="1:125">
      <c r="A26" s="362" t="s">
        <v>2840</v>
      </c>
      <c r="B26" s="457" t="s">
        <v>3323</v>
      </c>
      <c r="C26" s="457">
        <v>30000</v>
      </c>
      <c r="D26" s="457">
        <v>5000</v>
      </c>
      <c r="E26" s="457">
        <v>1000</v>
      </c>
      <c r="F26" s="457">
        <v>23000</v>
      </c>
      <c r="G26" s="457">
        <v>7000</v>
      </c>
      <c r="H26" s="457">
        <v>2000</v>
      </c>
      <c r="I26" s="457">
        <v>10000</v>
      </c>
      <c r="J26" s="457">
        <v>2000</v>
      </c>
      <c r="K26" s="457">
        <v>1000</v>
      </c>
      <c r="L26" s="457">
        <v>2000</v>
      </c>
      <c r="M26" s="457">
        <v>1000</v>
      </c>
      <c r="N26" s="457">
        <v>1000</v>
      </c>
      <c r="O26" s="457">
        <v>148000</v>
      </c>
      <c r="P26" s="457">
        <v>65000</v>
      </c>
      <c r="Q26" s="457">
        <v>1000</v>
      </c>
      <c r="R26" s="457">
        <v>2000</v>
      </c>
      <c r="S26" s="457">
        <v>1000</v>
      </c>
      <c r="T26" s="457">
        <v>1000</v>
      </c>
      <c r="U26" s="457">
        <v>14000</v>
      </c>
      <c r="V26" s="457">
        <v>47000</v>
      </c>
      <c r="W26" s="457">
        <v>1000</v>
      </c>
      <c r="X26" s="457">
        <v>69000</v>
      </c>
      <c r="Y26" s="457">
        <v>426000</v>
      </c>
      <c r="Z26" s="457">
        <v>29000</v>
      </c>
      <c r="AA26" s="457">
        <v>2000</v>
      </c>
      <c r="AB26" s="457">
        <v>3000</v>
      </c>
      <c r="AC26" s="457">
        <v>1000</v>
      </c>
      <c r="AD26" s="457">
        <v>3000</v>
      </c>
      <c r="AE26" s="457">
        <v>1000</v>
      </c>
      <c r="AF26" s="457">
        <v>1000</v>
      </c>
      <c r="AG26" s="457">
        <v>8000</v>
      </c>
      <c r="AH26" s="457">
        <v>1000</v>
      </c>
      <c r="AI26" s="457">
        <v>1000</v>
      </c>
      <c r="AJ26" s="457">
        <v>11000</v>
      </c>
      <c r="AK26" s="457">
        <v>11000</v>
      </c>
      <c r="AL26" s="457">
        <v>3000</v>
      </c>
      <c r="AM26" s="457">
        <v>1000</v>
      </c>
      <c r="AN26" s="457">
        <v>2000</v>
      </c>
      <c r="AO26" s="457">
        <v>1000</v>
      </c>
      <c r="AP26" s="457">
        <v>6000</v>
      </c>
      <c r="AQ26" s="457">
        <v>479000</v>
      </c>
      <c r="AR26" s="457">
        <v>72000</v>
      </c>
      <c r="AS26" s="457">
        <v>16000</v>
      </c>
      <c r="AT26" s="457">
        <v>26000</v>
      </c>
      <c r="AU26" s="457">
        <v>4000</v>
      </c>
      <c r="AV26" s="457">
        <v>11000</v>
      </c>
      <c r="AW26" s="457">
        <v>1000</v>
      </c>
      <c r="AX26" s="457">
        <v>2000</v>
      </c>
      <c r="AY26" s="457">
        <v>4000</v>
      </c>
      <c r="AZ26" s="457">
        <v>3000</v>
      </c>
      <c r="BA26" s="457">
        <v>1000</v>
      </c>
      <c r="BB26" s="457">
        <v>1000</v>
      </c>
      <c r="BC26" s="457">
        <v>1000</v>
      </c>
      <c r="BD26" s="457">
        <v>1000</v>
      </c>
      <c r="BE26" s="457">
        <v>3000</v>
      </c>
      <c r="BF26" s="457">
        <v>1000</v>
      </c>
      <c r="BG26" s="457">
        <v>1000</v>
      </c>
      <c r="BH26" s="457">
        <v>2000</v>
      </c>
      <c r="BI26" s="457">
        <v>1000</v>
      </c>
      <c r="BJ26" s="457">
        <v>1000</v>
      </c>
      <c r="BK26" s="457">
        <v>7000</v>
      </c>
      <c r="BL26" s="457">
        <v>1000</v>
      </c>
      <c r="BM26" s="457">
        <v>1000</v>
      </c>
      <c r="BN26" s="457">
        <v>1000</v>
      </c>
      <c r="BO26" s="457">
        <v>1000</v>
      </c>
      <c r="BP26" s="457">
        <v>1000</v>
      </c>
      <c r="BQ26" s="457">
        <v>6000</v>
      </c>
      <c r="BR26" s="457">
        <v>2000</v>
      </c>
      <c r="BS26" s="457">
        <v>1000</v>
      </c>
      <c r="BT26" s="457">
        <v>1000</v>
      </c>
      <c r="BU26" s="457">
        <v>1000</v>
      </c>
      <c r="BV26" s="457">
        <v>1000</v>
      </c>
      <c r="BW26" s="457">
        <v>1000</v>
      </c>
      <c r="BX26" s="457">
        <v>1000</v>
      </c>
      <c r="BY26" s="457">
        <v>1000</v>
      </c>
      <c r="BZ26" s="457">
        <v>1000</v>
      </c>
      <c r="CA26" s="457">
        <v>1000</v>
      </c>
      <c r="CB26" s="457">
        <v>1000</v>
      </c>
      <c r="CC26" s="457">
        <v>1000</v>
      </c>
      <c r="CD26" s="457">
        <v>1000</v>
      </c>
      <c r="CE26" s="457">
        <v>1000</v>
      </c>
      <c r="CF26" s="457">
        <v>10000</v>
      </c>
      <c r="CG26" s="457">
        <v>1000</v>
      </c>
      <c r="CH26" s="457">
        <v>1000</v>
      </c>
      <c r="CI26" s="457">
        <v>71000</v>
      </c>
      <c r="CJ26" s="457">
        <v>1000</v>
      </c>
      <c r="CK26" s="457">
        <v>1000</v>
      </c>
      <c r="CL26" s="457">
        <v>1000</v>
      </c>
      <c r="CM26" s="457">
        <v>1000</v>
      </c>
      <c r="CN26" s="457">
        <v>1000</v>
      </c>
      <c r="CO26" s="457">
        <v>1000</v>
      </c>
      <c r="CP26" s="457">
        <v>1000</v>
      </c>
      <c r="CQ26" s="457">
        <v>1000</v>
      </c>
      <c r="CR26" s="457">
        <v>1000</v>
      </c>
      <c r="CS26" s="457">
        <v>1000</v>
      </c>
      <c r="CT26" s="457">
        <v>1000</v>
      </c>
      <c r="CU26" s="457">
        <v>7000</v>
      </c>
      <c r="CV26" s="457">
        <v>26000</v>
      </c>
      <c r="CW26" s="457">
        <v>1000</v>
      </c>
      <c r="CX26" s="457">
        <v>47000</v>
      </c>
      <c r="CY26" s="457">
        <v>95000</v>
      </c>
      <c r="CZ26" s="457">
        <v>76000</v>
      </c>
      <c r="DA26" s="457">
        <v>85000</v>
      </c>
      <c r="DB26" s="457">
        <v>1000</v>
      </c>
      <c r="DC26" s="457">
        <v>2000</v>
      </c>
      <c r="DD26" s="457">
        <v>19000</v>
      </c>
      <c r="DE26" s="457">
        <v>1000</v>
      </c>
      <c r="DF26" s="457">
        <v>1000</v>
      </c>
      <c r="DG26" s="457">
        <v>41000</v>
      </c>
      <c r="DH26" s="457">
        <v>7000</v>
      </c>
      <c r="DI26" s="457">
        <v>45000</v>
      </c>
      <c r="DJ26" s="457">
        <v>30000</v>
      </c>
      <c r="DK26" s="457">
        <v>25000</v>
      </c>
      <c r="DL26" s="457">
        <v>18000</v>
      </c>
      <c r="DM26" s="457">
        <v>6000</v>
      </c>
      <c r="DN26" s="457">
        <v>32000</v>
      </c>
      <c r="DO26" s="457">
        <v>6000</v>
      </c>
      <c r="DP26" s="457">
        <v>1000</v>
      </c>
      <c r="DQ26" s="457">
        <v>1000</v>
      </c>
      <c r="DR26">
        <v>1000</v>
      </c>
      <c r="DS26">
        <v>1000</v>
      </c>
      <c r="DT26">
        <v>29027000</v>
      </c>
      <c r="DU26">
        <v>3287000</v>
      </c>
    </row>
    <row r="27" spans="1:125">
      <c r="A27" s="362" t="s">
        <v>2741</v>
      </c>
      <c r="B27" s="457" t="s">
        <v>3323</v>
      </c>
      <c r="C27" s="457">
        <v>15000</v>
      </c>
      <c r="D27" s="457">
        <v>2000</v>
      </c>
      <c r="E27" s="457">
        <v>1000</v>
      </c>
      <c r="F27" s="457">
        <v>16000</v>
      </c>
      <c r="G27" s="457">
        <v>6000</v>
      </c>
      <c r="H27" s="457">
        <v>1000</v>
      </c>
      <c r="I27" s="457">
        <v>15000</v>
      </c>
      <c r="J27" s="457">
        <v>1000</v>
      </c>
      <c r="K27" s="457">
        <v>1000</v>
      </c>
      <c r="L27" s="457">
        <v>4000</v>
      </c>
      <c r="M27" s="457">
        <v>1000</v>
      </c>
      <c r="N27" s="457">
        <v>1000</v>
      </c>
      <c r="O27" s="457">
        <v>89000</v>
      </c>
      <c r="P27" s="457">
        <v>2000</v>
      </c>
      <c r="Q27" s="457">
        <v>1000</v>
      </c>
      <c r="R27" s="457">
        <v>5000</v>
      </c>
      <c r="S27" s="457">
        <v>1000</v>
      </c>
      <c r="T27" s="457">
        <v>1000</v>
      </c>
      <c r="U27" s="457">
        <v>4000</v>
      </c>
      <c r="V27" s="457">
        <v>5000</v>
      </c>
      <c r="W27" s="457">
        <v>1000</v>
      </c>
      <c r="X27" s="457">
        <v>5000</v>
      </c>
      <c r="Y27" s="457">
        <v>1000</v>
      </c>
      <c r="Z27" s="457">
        <v>1000</v>
      </c>
      <c r="AA27" s="457">
        <v>1000</v>
      </c>
      <c r="AB27" s="457">
        <v>2000</v>
      </c>
      <c r="AC27" s="457">
        <v>14000</v>
      </c>
      <c r="AD27" s="457">
        <v>1000</v>
      </c>
      <c r="AE27" s="457">
        <v>1000</v>
      </c>
      <c r="AF27" s="457">
        <v>1000</v>
      </c>
      <c r="AG27" s="457">
        <v>1000</v>
      </c>
      <c r="AH27" s="457">
        <v>1000</v>
      </c>
      <c r="AI27" s="457">
        <v>1000</v>
      </c>
      <c r="AJ27" s="457">
        <v>10000</v>
      </c>
      <c r="AK27" s="457">
        <v>5000</v>
      </c>
      <c r="AL27" s="457">
        <v>1000</v>
      </c>
      <c r="AM27" s="457">
        <v>1000</v>
      </c>
      <c r="AN27" s="457">
        <v>2000</v>
      </c>
      <c r="AO27" s="457">
        <v>1000</v>
      </c>
      <c r="AP27" s="457">
        <v>10000</v>
      </c>
      <c r="AQ27" s="457">
        <v>7000</v>
      </c>
      <c r="AR27" s="457">
        <v>3000</v>
      </c>
      <c r="AS27" s="457">
        <v>8000</v>
      </c>
      <c r="AT27" s="457">
        <v>1000</v>
      </c>
      <c r="AU27" s="457">
        <v>1000</v>
      </c>
      <c r="AV27" s="457">
        <v>12000</v>
      </c>
      <c r="AW27" s="457">
        <v>3000</v>
      </c>
      <c r="AX27" s="457">
        <v>1000</v>
      </c>
      <c r="AY27" s="457">
        <v>4000</v>
      </c>
      <c r="AZ27" s="457">
        <v>1000</v>
      </c>
      <c r="BA27" s="457">
        <v>1000</v>
      </c>
      <c r="BB27" s="457">
        <v>3000</v>
      </c>
      <c r="BC27" s="457">
        <v>1000</v>
      </c>
      <c r="BD27" s="457">
        <v>1000</v>
      </c>
      <c r="BE27" s="457">
        <v>4000</v>
      </c>
      <c r="BF27" s="457">
        <v>1000</v>
      </c>
      <c r="BG27" s="457">
        <v>1000</v>
      </c>
      <c r="BH27" s="457">
        <v>2000</v>
      </c>
      <c r="BI27" s="457">
        <v>1000</v>
      </c>
      <c r="BJ27" s="457">
        <v>1000</v>
      </c>
      <c r="BK27" s="457">
        <v>2000</v>
      </c>
      <c r="BL27" s="457">
        <v>1000</v>
      </c>
      <c r="BM27" s="457">
        <v>1000</v>
      </c>
      <c r="BN27" s="457">
        <v>1000</v>
      </c>
      <c r="BO27" s="457">
        <v>1000</v>
      </c>
      <c r="BP27" s="457">
        <v>1000</v>
      </c>
      <c r="BQ27" s="457">
        <v>4000</v>
      </c>
      <c r="BR27" s="457">
        <v>1000</v>
      </c>
      <c r="BS27" s="457">
        <v>1000</v>
      </c>
      <c r="BT27" s="457">
        <v>1000</v>
      </c>
      <c r="BU27" s="457">
        <v>1000</v>
      </c>
      <c r="BV27" s="457">
        <v>1000</v>
      </c>
      <c r="BW27" s="457">
        <v>1000</v>
      </c>
      <c r="BX27" s="457">
        <v>1000</v>
      </c>
      <c r="BY27" s="457">
        <v>1000</v>
      </c>
      <c r="BZ27" s="457">
        <v>1000</v>
      </c>
      <c r="CA27" s="457">
        <v>1000</v>
      </c>
      <c r="CB27" s="457">
        <v>1000</v>
      </c>
      <c r="CC27" s="457">
        <v>1000</v>
      </c>
      <c r="CD27" s="457">
        <v>1000</v>
      </c>
      <c r="CE27" s="457">
        <v>1000</v>
      </c>
      <c r="CF27" s="457">
        <v>4000</v>
      </c>
      <c r="CG27" s="457">
        <v>1000</v>
      </c>
      <c r="CH27" s="457">
        <v>1000</v>
      </c>
      <c r="CI27" s="457">
        <v>2000</v>
      </c>
      <c r="CJ27" s="457">
        <v>1000</v>
      </c>
      <c r="CK27" s="457">
        <v>1000</v>
      </c>
      <c r="CL27" s="457">
        <v>1000</v>
      </c>
      <c r="CM27" s="457">
        <v>1000</v>
      </c>
      <c r="CN27" s="457">
        <v>1000</v>
      </c>
      <c r="CO27" s="457">
        <v>1000</v>
      </c>
      <c r="CP27" s="457">
        <v>1000</v>
      </c>
      <c r="CQ27" s="457">
        <v>1000</v>
      </c>
      <c r="CR27" s="457">
        <v>1000</v>
      </c>
      <c r="CS27" s="457">
        <v>1000</v>
      </c>
      <c r="CT27" s="457">
        <v>1000</v>
      </c>
      <c r="CU27" s="457">
        <v>4000</v>
      </c>
      <c r="CV27" s="457">
        <v>2000</v>
      </c>
      <c r="CW27" s="457">
        <v>1000</v>
      </c>
      <c r="CX27" s="457">
        <v>29000</v>
      </c>
      <c r="CY27" s="457">
        <v>7000</v>
      </c>
      <c r="CZ27" s="457">
        <v>11000</v>
      </c>
      <c r="DA27" s="457">
        <v>1000</v>
      </c>
      <c r="DB27" s="457">
        <v>1000</v>
      </c>
      <c r="DC27" s="457">
        <v>1000</v>
      </c>
      <c r="DD27" s="457">
        <v>1000</v>
      </c>
      <c r="DE27" s="457">
        <v>1000</v>
      </c>
      <c r="DF27" s="457">
        <v>1000</v>
      </c>
      <c r="DG27" s="457">
        <v>29000</v>
      </c>
      <c r="DH27" s="457">
        <v>14000</v>
      </c>
      <c r="DI27" s="457">
        <v>22000</v>
      </c>
      <c r="DJ27" s="457">
        <v>10000</v>
      </c>
      <c r="DK27" s="457">
        <v>9000</v>
      </c>
      <c r="DL27" s="457">
        <v>64000</v>
      </c>
      <c r="DM27" s="457">
        <v>4000</v>
      </c>
      <c r="DN27" s="457">
        <v>1000</v>
      </c>
      <c r="DO27" s="457">
        <v>1000</v>
      </c>
      <c r="DP27" s="457">
        <v>1000</v>
      </c>
      <c r="DQ27" s="457">
        <v>1000</v>
      </c>
      <c r="DR27">
        <v>1000</v>
      </c>
      <c r="DS27">
        <v>1000</v>
      </c>
      <c r="DT27">
        <v>323000</v>
      </c>
      <c r="DU27">
        <v>131000</v>
      </c>
    </row>
    <row r="28" spans="1:125">
      <c r="A28" s="362" t="s">
        <v>3002</v>
      </c>
      <c r="B28" s="457" t="s">
        <v>3323</v>
      </c>
      <c r="C28" s="457">
        <v>5000</v>
      </c>
      <c r="D28" s="457">
        <v>1000</v>
      </c>
      <c r="E28" s="457">
        <v>1000</v>
      </c>
      <c r="F28" s="457">
        <v>1000</v>
      </c>
      <c r="G28" s="457">
        <v>1000</v>
      </c>
      <c r="H28" s="457">
        <v>1000</v>
      </c>
      <c r="I28" s="457">
        <v>5000</v>
      </c>
      <c r="J28" s="457">
        <v>1000</v>
      </c>
      <c r="K28" s="457">
        <v>1000</v>
      </c>
      <c r="L28" s="457">
        <v>1000</v>
      </c>
      <c r="M28" s="457">
        <v>2000</v>
      </c>
      <c r="N28" s="457">
        <v>1000</v>
      </c>
      <c r="O28" s="457">
        <v>11000</v>
      </c>
      <c r="P28" s="457">
        <v>10000</v>
      </c>
      <c r="Q28" s="457">
        <v>1000</v>
      </c>
      <c r="R28" s="457">
        <v>6000</v>
      </c>
      <c r="S28" s="457">
        <v>1000</v>
      </c>
      <c r="T28" s="457">
        <v>1000</v>
      </c>
      <c r="U28" s="457">
        <v>2000</v>
      </c>
      <c r="V28" s="457">
        <v>1000</v>
      </c>
      <c r="W28" s="457">
        <v>1000</v>
      </c>
      <c r="X28" s="457">
        <v>1000</v>
      </c>
      <c r="Y28" s="457">
        <v>1000</v>
      </c>
      <c r="Z28" s="457">
        <v>1000</v>
      </c>
      <c r="AA28" s="457">
        <v>1000</v>
      </c>
      <c r="AB28" s="457">
        <v>1000</v>
      </c>
      <c r="AC28" s="457">
        <v>1000</v>
      </c>
      <c r="AD28" s="457">
        <v>1000</v>
      </c>
      <c r="AE28" s="457">
        <v>1000</v>
      </c>
      <c r="AF28" s="457">
        <v>1000</v>
      </c>
      <c r="AG28" s="457">
        <v>1000</v>
      </c>
      <c r="AH28" s="457">
        <v>1000</v>
      </c>
      <c r="AI28" s="457">
        <v>1000</v>
      </c>
      <c r="AJ28" s="457">
        <v>2000</v>
      </c>
      <c r="AK28" s="457">
        <v>1000</v>
      </c>
      <c r="AL28" s="457">
        <v>1000</v>
      </c>
      <c r="AM28" s="457">
        <v>1000</v>
      </c>
      <c r="AN28" s="457">
        <v>1000</v>
      </c>
      <c r="AO28" s="457">
        <v>1000</v>
      </c>
      <c r="AP28" s="457">
        <v>8000</v>
      </c>
      <c r="AQ28" s="457">
        <v>5000</v>
      </c>
      <c r="AR28" s="457">
        <v>4000</v>
      </c>
      <c r="AS28" s="457">
        <v>3000</v>
      </c>
      <c r="AT28" s="457">
        <v>2000</v>
      </c>
      <c r="AU28" s="457">
        <v>1000</v>
      </c>
      <c r="AV28" s="457">
        <v>8000</v>
      </c>
      <c r="AW28" s="457">
        <v>1000</v>
      </c>
      <c r="AX28" s="457">
        <v>2000</v>
      </c>
      <c r="AY28" s="457">
        <v>1000</v>
      </c>
      <c r="AZ28" s="457">
        <v>1000</v>
      </c>
      <c r="BA28" s="457">
        <v>1000</v>
      </c>
      <c r="BB28" s="457">
        <v>1000</v>
      </c>
      <c r="BC28" s="457">
        <v>1000</v>
      </c>
      <c r="BD28" s="457">
        <v>1000</v>
      </c>
      <c r="BE28" s="457">
        <v>1000</v>
      </c>
      <c r="BF28" s="457">
        <v>1000</v>
      </c>
      <c r="BG28" s="457">
        <v>1000</v>
      </c>
      <c r="BH28" s="457">
        <v>1000</v>
      </c>
      <c r="BI28" s="457">
        <v>1000</v>
      </c>
      <c r="BJ28" s="457">
        <v>1000</v>
      </c>
      <c r="BK28" s="457">
        <v>4000</v>
      </c>
      <c r="BL28" s="457">
        <v>1000</v>
      </c>
      <c r="BM28" s="457">
        <v>1000</v>
      </c>
      <c r="BN28" s="457">
        <v>1000</v>
      </c>
      <c r="BO28" s="457">
        <v>1000</v>
      </c>
      <c r="BP28" s="457">
        <v>1000</v>
      </c>
      <c r="BQ28" s="457">
        <v>1000</v>
      </c>
      <c r="BR28" s="457">
        <v>1000</v>
      </c>
      <c r="BS28" s="457">
        <v>1000</v>
      </c>
      <c r="BT28" s="457">
        <v>1000</v>
      </c>
      <c r="BU28" s="457">
        <v>1000</v>
      </c>
      <c r="BV28" s="457">
        <v>1000</v>
      </c>
      <c r="BW28" s="457">
        <v>1000</v>
      </c>
      <c r="BX28" s="457">
        <v>1000</v>
      </c>
      <c r="BY28" s="457">
        <v>1000</v>
      </c>
      <c r="BZ28" s="457">
        <v>1000</v>
      </c>
      <c r="CA28" s="457">
        <v>1000</v>
      </c>
      <c r="CB28" s="457">
        <v>1000</v>
      </c>
      <c r="CC28" s="457">
        <v>1000</v>
      </c>
      <c r="CD28" s="457">
        <v>1000</v>
      </c>
      <c r="CE28" s="457">
        <v>1000</v>
      </c>
      <c r="CF28" s="457">
        <v>5000</v>
      </c>
      <c r="CG28" s="457">
        <v>1000</v>
      </c>
      <c r="CH28" s="457">
        <v>1000</v>
      </c>
      <c r="CI28" s="457">
        <v>2000</v>
      </c>
      <c r="CJ28" s="457">
        <v>1000</v>
      </c>
      <c r="CK28" s="457">
        <v>1000</v>
      </c>
      <c r="CL28" s="457">
        <v>1000</v>
      </c>
      <c r="CM28" s="457">
        <v>1000</v>
      </c>
      <c r="CN28" s="457">
        <v>1000</v>
      </c>
      <c r="CO28" s="457">
        <v>1000</v>
      </c>
      <c r="CP28" s="457">
        <v>1000</v>
      </c>
      <c r="CQ28" s="457">
        <v>1000</v>
      </c>
      <c r="CR28" s="457">
        <v>1000</v>
      </c>
      <c r="CS28" s="457">
        <v>1000</v>
      </c>
      <c r="CT28" s="457">
        <v>1000</v>
      </c>
      <c r="CU28" s="457">
        <v>1000</v>
      </c>
      <c r="CV28" s="457">
        <v>1000</v>
      </c>
      <c r="CW28" s="457">
        <v>1000</v>
      </c>
      <c r="CX28" s="457">
        <v>26000</v>
      </c>
      <c r="CY28" s="457">
        <v>4000</v>
      </c>
      <c r="CZ28" s="457">
        <v>3000</v>
      </c>
      <c r="DA28" s="457">
        <v>5000</v>
      </c>
      <c r="DB28" s="457">
        <v>1000</v>
      </c>
      <c r="DC28" s="457">
        <v>1000</v>
      </c>
      <c r="DD28" s="457">
        <v>1000</v>
      </c>
      <c r="DE28" s="457">
        <v>1000</v>
      </c>
      <c r="DF28" s="457">
        <v>1000</v>
      </c>
      <c r="DG28" s="457">
        <v>8000</v>
      </c>
      <c r="DH28" s="457">
        <v>1000</v>
      </c>
      <c r="DI28" s="457">
        <v>9000</v>
      </c>
      <c r="DJ28" s="457">
        <v>5000</v>
      </c>
      <c r="DK28" s="457">
        <v>3000</v>
      </c>
      <c r="DL28" s="457">
        <v>6000</v>
      </c>
      <c r="DM28" s="457">
        <v>3000</v>
      </c>
      <c r="DN28" s="457">
        <v>1000</v>
      </c>
      <c r="DO28" s="457">
        <v>1000</v>
      </c>
      <c r="DP28" s="457">
        <v>1000</v>
      </c>
      <c r="DQ28" s="457">
        <v>1000</v>
      </c>
      <c r="DR28">
        <v>1000</v>
      </c>
      <c r="DS28">
        <v>1000</v>
      </c>
      <c r="DT28">
        <v>91000</v>
      </c>
      <c r="DU28">
        <v>51000</v>
      </c>
    </row>
    <row r="29" spans="1:125">
      <c r="A29" s="362" t="s">
        <v>2954</v>
      </c>
      <c r="B29" s="457" t="s">
        <v>3323</v>
      </c>
      <c r="C29" s="457">
        <v>10000</v>
      </c>
      <c r="D29" s="457">
        <v>1000</v>
      </c>
      <c r="E29" s="457">
        <v>1000</v>
      </c>
      <c r="F29" s="457">
        <v>7000</v>
      </c>
      <c r="G29" s="457">
        <v>3000</v>
      </c>
      <c r="H29" s="457">
        <v>1000</v>
      </c>
      <c r="I29" s="457">
        <v>5000</v>
      </c>
      <c r="J29" s="457">
        <v>1000</v>
      </c>
      <c r="K29" s="457">
        <v>1000</v>
      </c>
      <c r="L29" s="457">
        <v>2000</v>
      </c>
      <c r="M29" s="457">
        <v>3000</v>
      </c>
      <c r="N29" s="457">
        <v>1000</v>
      </c>
      <c r="O29" s="457">
        <v>42000</v>
      </c>
      <c r="P29" s="457">
        <v>1000</v>
      </c>
      <c r="Q29" s="457">
        <v>1000</v>
      </c>
      <c r="R29" s="457">
        <v>1000</v>
      </c>
      <c r="S29" s="457">
        <v>1000</v>
      </c>
      <c r="T29" s="457">
        <v>1000</v>
      </c>
      <c r="U29" s="457">
        <v>3000</v>
      </c>
      <c r="V29" s="457">
        <v>1000</v>
      </c>
      <c r="W29" s="457">
        <v>1000</v>
      </c>
      <c r="X29" s="457">
        <v>1000</v>
      </c>
      <c r="Y29" s="457">
        <v>1000</v>
      </c>
      <c r="Z29" s="457">
        <v>1000</v>
      </c>
      <c r="AA29" s="457">
        <v>1000</v>
      </c>
      <c r="AB29" s="457">
        <v>1000</v>
      </c>
      <c r="AC29" s="457">
        <v>1000</v>
      </c>
      <c r="AD29" s="457">
        <v>1000</v>
      </c>
      <c r="AE29" s="457">
        <v>1000</v>
      </c>
      <c r="AF29" s="457">
        <v>1000</v>
      </c>
      <c r="AG29" s="457">
        <v>2000</v>
      </c>
      <c r="AH29" s="457">
        <v>1000</v>
      </c>
      <c r="AI29" s="457">
        <v>1000</v>
      </c>
      <c r="AJ29" s="457">
        <v>6000</v>
      </c>
      <c r="AK29" s="457">
        <v>4000</v>
      </c>
      <c r="AL29" s="457">
        <v>1000</v>
      </c>
      <c r="AM29" s="457">
        <v>1000</v>
      </c>
      <c r="AN29" s="457">
        <v>1000</v>
      </c>
      <c r="AO29" s="457">
        <v>1000</v>
      </c>
      <c r="AP29" s="457">
        <v>134000</v>
      </c>
      <c r="AQ29" s="457">
        <v>54000</v>
      </c>
      <c r="AR29" s="457">
        <v>57000</v>
      </c>
      <c r="AS29" s="457">
        <v>5000</v>
      </c>
      <c r="AT29" s="457">
        <v>1000</v>
      </c>
      <c r="AU29" s="457">
        <v>1000</v>
      </c>
      <c r="AV29" s="457">
        <v>11000</v>
      </c>
      <c r="AW29" s="457">
        <v>1000</v>
      </c>
      <c r="AX29" s="457">
        <v>1000</v>
      </c>
      <c r="AY29" s="457">
        <v>2000</v>
      </c>
      <c r="AZ29" s="457">
        <v>1000</v>
      </c>
      <c r="BA29" s="457">
        <v>1000</v>
      </c>
      <c r="BB29" s="457">
        <v>1000</v>
      </c>
      <c r="BC29" s="457">
        <v>1000</v>
      </c>
      <c r="BD29" s="457">
        <v>1000</v>
      </c>
      <c r="BE29" s="457">
        <v>1000</v>
      </c>
      <c r="BF29" s="457">
        <v>1000</v>
      </c>
      <c r="BG29" s="457">
        <v>1000</v>
      </c>
      <c r="BH29" s="457">
        <v>2000</v>
      </c>
      <c r="BI29" s="457">
        <v>1000</v>
      </c>
      <c r="BJ29" s="457">
        <v>1000</v>
      </c>
      <c r="BK29" s="457">
        <v>3000</v>
      </c>
      <c r="BL29" s="457">
        <v>1000</v>
      </c>
      <c r="BM29" s="457">
        <v>1000</v>
      </c>
      <c r="BN29" s="457">
        <v>1000</v>
      </c>
      <c r="BO29" s="457">
        <v>1000</v>
      </c>
      <c r="BP29" s="457">
        <v>1000</v>
      </c>
      <c r="BQ29" s="457">
        <v>2000</v>
      </c>
      <c r="BR29" s="457">
        <v>1000</v>
      </c>
      <c r="BS29" s="457">
        <v>1000</v>
      </c>
      <c r="BT29" s="457">
        <v>1000</v>
      </c>
      <c r="BU29" s="457">
        <v>1000</v>
      </c>
      <c r="BV29" s="457">
        <v>2000</v>
      </c>
      <c r="BW29" s="457">
        <v>1000</v>
      </c>
      <c r="BX29" s="457">
        <v>1000</v>
      </c>
      <c r="BY29" s="457">
        <v>1000</v>
      </c>
      <c r="BZ29" s="457">
        <v>1000</v>
      </c>
      <c r="CA29" s="457">
        <v>1000</v>
      </c>
      <c r="CB29" s="457">
        <v>1000</v>
      </c>
      <c r="CC29" s="457">
        <v>1000</v>
      </c>
      <c r="CD29" s="457">
        <v>1000</v>
      </c>
      <c r="CE29" s="457">
        <v>1000</v>
      </c>
      <c r="CF29" s="457">
        <v>3000</v>
      </c>
      <c r="CG29" s="457">
        <v>1000</v>
      </c>
      <c r="CH29" s="457">
        <v>1000</v>
      </c>
      <c r="CI29" s="457">
        <v>5000</v>
      </c>
      <c r="CJ29" s="457">
        <v>1000</v>
      </c>
      <c r="CK29" s="457">
        <v>1000</v>
      </c>
      <c r="CL29" s="457">
        <v>1000</v>
      </c>
      <c r="CM29" s="457">
        <v>1000</v>
      </c>
      <c r="CN29" s="457">
        <v>1000</v>
      </c>
      <c r="CO29" s="457">
        <v>3000</v>
      </c>
      <c r="CP29" s="457">
        <v>1000</v>
      </c>
      <c r="CQ29" s="457">
        <v>1000</v>
      </c>
      <c r="CR29" s="457">
        <v>1000</v>
      </c>
      <c r="CS29" s="457">
        <v>1000</v>
      </c>
      <c r="CT29" s="457">
        <v>1000</v>
      </c>
      <c r="CU29" s="457">
        <v>2000</v>
      </c>
      <c r="CV29" s="457">
        <v>1000</v>
      </c>
      <c r="CW29" s="457">
        <v>1000</v>
      </c>
      <c r="CX29" s="457">
        <v>17000</v>
      </c>
      <c r="CY29" s="457">
        <v>5000</v>
      </c>
      <c r="CZ29" s="457">
        <v>7000</v>
      </c>
      <c r="DA29" s="457">
        <v>5000</v>
      </c>
      <c r="DB29" s="457">
        <v>1000</v>
      </c>
      <c r="DC29" s="457">
        <v>1000</v>
      </c>
      <c r="DD29" s="457">
        <v>1000</v>
      </c>
      <c r="DE29" s="457">
        <v>1000</v>
      </c>
      <c r="DF29" s="457">
        <v>1000</v>
      </c>
      <c r="DG29" s="457">
        <v>21000</v>
      </c>
      <c r="DH29" s="457">
        <v>6000</v>
      </c>
      <c r="DI29" s="457">
        <v>13000</v>
      </c>
      <c r="DJ29" s="457">
        <v>9000</v>
      </c>
      <c r="DK29" s="457">
        <v>3000</v>
      </c>
      <c r="DL29" s="457">
        <v>5000</v>
      </c>
      <c r="DM29" s="457">
        <v>1000</v>
      </c>
      <c r="DN29" s="457">
        <v>1000</v>
      </c>
      <c r="DO29" s="457">
        <v>1000</v>
      </c>
      <c r="DP29" s="457">
        <v>1000</v>
      </c>
      <c r="DQ29" s="457">
        <v>1000</v>
      </c>
      <c r="DR29">
        <v>1000</v>
      </c>
      <c r="DS29">
        <v>1000</v>
      </c>
      <c r="DT29">
        <v>254000</v>
      </c>
      <c r="DU29">
        <v>133000</v>
      </c>
    </row>
    <row r="30" spans="1:125">
      <c r="A30" s="362" t="s">
        <v>2738</v>
      </c>
      <c r="B30" s="457" t="s">
        <v>3323</v>
      </c>
      <c r="C30" s="457">
        <v>10000</v>
      </c>
      <c r="D30" s="457">
        <v>1000</v>
      </c>
      <c r="E30" s="457">
        <v>1000</v>
      </c>
      <c r="F30" s="457">
        <v>7000</v>
      </c>
      <c r="G30" s="457">
        <v>3000</v>
      </c>
      <c r="H30" s="457">
        <v>1000</v>
      </c>
      <c r="I30" s="457">
        <v>5000</v>
      </c>
      <c r="J30" s="457">
        <v>1000</v>
      </c>
      <c r="K30" s="457">
        <v>1000</v>
      </c>
      <c r="L30" s="457">
        <v>2000</v>
      </c>
      <c r="M30" s="457">
        <v>3000</v>
      </c>
      <c r="N30" s="457">
        <v>1000</v>
      </c>
      <c r="O30" s="457">
        <v>42000</v>
      </c>
      <c r="P30" s="457">
        <v>1000</v>
      </c>
      <c r="Q30" s="457">
        <v>1000</v>
      </c>
      <c r="R30" s="457">
        <v>1000</v>
      </c>
      <c r="S30" s="457">
        <v>1000</v>
      </c>
      <c r="T30" s="457">
        <v>1000</v>
      </c>
      <c r="U30" s="457">
        <v>3000</v>
      </c>
      <c r="V30" s="457">
        <v>1000</v>
      </c>
      <c r="W30" s="457">
        <v>1000</v>
      </c>
      <c r="X30" s="457">
        <v>1000</v>
      </c>
      <c r="Y30" s="457">
        <v>1000</v>
      </c>
      <c r="Z30" s="457">
        <v>1000</v>
      </c>
      <c r="AA30" s="457">
        <v>1000</v>
      </c>
      <c r="AB30" s="457">
        <v>1000</v>
      </c>
      <c r="AC30" s="457">
        <v>1000</v>
      </c>
      <c r="AD30" s="457">
        <v>1000</v>
      </c>
      <c r="AE30" s="457">
        <v>1000</v>
      </c>
      <c r="AF30" s="457">
        <v>1000</v>
      </c>
      <c r="AG30" s="457">
        <v>2000</v>
      </c>
      <c r="AH30" s="457">
        <v>1000</v>
      </c>
      <c r="AI30" s="457">
        <v>1000</v>
      </c>
      <c r="AJ30" s="457">
        <v>6000</v>
      </c>
      <c r="AK30" s="457">
        <v>4000</v>
      </c>
      <c r="AL30" s="457">
        <v>1000</v>
      </c>
      <c r="AM30" s="457">
        <v>1000</v>
      </c>
      <c r="AN30" s="457">
        <v>1000</v>
      </c>
      <c r="AO30" s="457">
        <v>1000</v>
      </c>
      <c r="AP30" s="457">
        <v>9000</v>
      </c>
      <c r="AQ30" s="457">
        <v>5000</v>
      </c>
      <c r="AR30" s="457">
        <v>2000</v>
      </c>
      <c r="AS30" s="457">
        <v>5000</v>
      </c>
      <c r="AT30" s="457">
        <v>1000</v>
      </c>
      <c r="AU30" s="457">
        <v>1000</v>
      </c>
      <c r="AV30" s="457">
        <v>11000</v>
      </c>
      <c r="AW30" s="457">
        <v>1000</v>
      </c>
      <c r="AX30" s="457">
        <v>1000</v>
      </c>
      <c r="AY30" s="457">
        <v>2000</v>
      </c>
      <c r="AZ30" s="457">
        <v>1000</v>
      </c>
      <c r="BA30" s="457">
        <v>1000</v>
      </c>
      <c r="BB30" s="457">
        <v>1000</v>
      </c>
      <c r="BC30" s="457">
        <v>1000</v>
      </c>
      <c r="BD30" s="457">
        <v>1000</v>
      </c>
      <c r="BE30" s="457">
        <v>1000</v>
      </c>
      <c r="BF30" s="457">
        <v>1000</v>
      </c>
      <c r="BG30" s="457">
        <v>1000</v>
      </c>
      <c r="BH30" s="457">
        <v>2000</v>
      </c>
      <c r="BI30" s="457">
        <v>1000</v>
      </c>
      <c r="BJ30" s="457">
        <v>1000</v>
      </c>
      <c r="BK30" s="457">
        <v>3000</v>
      </c>
      <c r="BL30" s="457">
        <v>1000</v>
      </c>
      <c r="BM30" s="457">
        <v>1000</v>
      </c>
      <c r="BN30" s="457">
        <v>1000</v>
      </c>
      <c r="BO30" s="457">
        <v>1000</v>
      </c>
      <c r="BP30" s="457">
        <v>1000</v>
      </c>
      <c r="BQ30" s="457">
        <v>2000</v>
      </c>
      <c r="BR30" s="457">
        <v>1000</v>
      </c>
      <c r="BS30" s="457">
        <v>1000</v>
      </c>
      <c r="BT30" s="457">
        <v>1000</v>
      </c>
      <c r="BU30" s="457">
        <v>1000</v>
      </c>
      <c r="BV30" s="457">
        <v>2000</v>
      </c>
      <c r="BW30" s="457">
        <v>1000</v>
      </c>
      <c r="BX30" s="457">
        <v>1000</v>
      </c>
      <c r="BY30" s="457">
        <v>1000</v>
      </c>
      <c r="BZ30" s="457">
        <v>1000</v>
      </c>
      <c r="CA30" s="457">
        <v>1000</v>
      </c>
      <c r="CB30" s="457">
        <v>1000</v>
      </c>
      <c r="CC30" s="457">
        <v>1000</v>
      </c>
      <c r="CD30" s="457">
        <v>1000</v>
      </c>
      <c r="CE30" s="457">
        <v>1000</v>
      </c>
      <c r="CF30" s="457">
        <v>3000</v>
      </c>
      <c r="CG30" s="457">
        <v>1000</v>
      </c>
      <c r="CH30" s="457">
        <v>1000</v>
      </c>
      <c r="CI30" s="457">
        <v>5000</v>
      </c>
      <c r="CJ30" s="457">
        <v>1000</v>
      </c>
      <c r="CK30" s="457">
        <v>1000</v>
      </c>
      <c r="CL30" s="457">
        <v>1000</v>
      </c>
      <c r="CM30" s="457">
        <v>1000</v>
      </c>
      <c r="CN30" s="457">
        <v>1000</v>
      </c>
      <c r="CO30" s="457">
        <v>3000</v>
      </c>
      <c r="CP30" s="457">
        <v>1000</v>
      </c>
      <c r="CQ30" s="457">
        <v>1000</v>
      </c>
      <c r="CR30" s="457">
        <v>1000</v>
      </c>
      <c r="CS30" s="457">
        <v>1000</v>
      </c>
      <c r="CT30" s="457">
        <v>1000</v>
      </c>
      <c r="CU30" s="457">
        <v>2000</v>
      </c>
      <c r="CV30" s="457">
        <v>1000</v>
      </c>
      <c r="CW30" s="457">
        <v>1000</v>
      </c>
      <c r="CX30" s="457">
        <v>17000</v>
      </c>
      <c r="CY30" s="457">
        <v>5000</v>
      </c>
      <c r="CZ30" s="457">
        <v>7000</v>
      </c>
      <c r="DA30" s="457">
        <v>5000</v>
      </c>
      <c r="DB30" s="457">
        <v>1000</v>
      </c>
      <c r="DC30" s="457">
        <v>1000</v>
      </c>
      <c r="DD30" s="457">
        <v>1000</v>
      </c>
      <c r="DE30" s="457">
        <v>1000</v>
      </c>
      <c r="DF30" s="457">
        <v>1000</v>
      </c>
      <c r="DG30" s="457">
        <v>21000</v>
      </c>
      <c r="DH30" s="457">
        <v>6000</v>
      </c>
      <c r="DI30" s="457">
        <v>13000</v>
      </c>
      <c r="DJ30" s="457">
        <v>9000</v>
      </c>
      <c r="DK30" s="457">
        <v>3000</v>
      </c>
      <c r="DL30" s="457">
        <v>5000</v>
      </c>
      <c r="DM30" s="457">
        <v>1000</v>
      </c>
      <c r="DN30" s="457">
        <v>1000</v>
      </c>
      <c r="DO30" s="457">
        <v>1000</v>
      </c>
      <c r="DP30" s="457">
        <v>1000</v>
      </c>
      <c r="DQ30" s="457">
        <v>1000</v>
      </c>
      <c r="DR30">
        <v>1000</v>
      </c>
      <c r="DS30">
        <v>1000</v>
      </c>
      <c r="DT30">
        <v>254000</v>
      </c>
      <c r="DU30">
        <v>133000</v>
      </c>
    </row>
    <row r="31" spans="1:125">
      <c r="A31" s="362" t="s">
        <v>2561</v>
      </c>
      <c r="B31" s="457" t="s">
        <v>3323</v>
      </c>
      <c r="C31" s="457">
        <v>15000</v>
      </c>
      <c r="D31" s="457">
        <v>2000</v>
      </c>
      <c r="E31" s="457">
        <v>1000</v>
      </c>
      <c r="F31" s="457">
        <v>16000</v>
      </c>
      <c r="G31" s="457">
        <v>6000</v>
      </c>
      <c r="H31" s="457">
        <v>1000</v>
      </c>
      <c r="I31" s="457">
        <v>15000</v>
      </c>
      <c r="J31" s="457">
        <v>1000</v>
      </c>
      <c r="K31" s="457">
        <v>1000</v>
      </c>
      <c r="L31" s="457">
        <v>4000</v>
      </c>
      <c r="M31" s="457">
        <v>1000</v>
      </c>
      <c r="N31" s="457">
        <v>1000</v>
      </c>
      <c r="O31" s="457">
        <v>89000</v>
      </c>
      <c r="P31" s="457">
        <v>2000</v>
      </c>
      <c r="Q31" s="457">
        <v>1000</v>
      </c>
      <c r="R31" s="457">
        <v>5000</v>
      </c>
      <c r="S31" s="457">
        <v>1000</v>
      </c>
      <c r="T31" s="457">
        <v>1000</v>
      </c>
      <c r="U31" s="457">
        <v>4000</v>
      </c>
      <c r="V31" s="457">
        <v>5000</v>
      </c>
      <c r="W31" s="457">
        <v>1000</v>
      </c>
      <c r="X31" s="457">
        <v>5000</v>
      </c>
      <c r="Y31" s="457">
        <v>1000</v>
      </c>
      <c r="Z31" s="457">
        <v>1000</v>
      </c>
      <c r="AA31" s="457">
        <v>1000</v>
      </c>
      <c r="AB31" s="457">
        <v>2000</v>
      </c>
      <c r="AC31" s="457">
        <v>14000</v>
      </c>
      <c r="AD31" s="457">
        <v>1000</v>
      </c>
      <c r="AE31" s="457">
        <v>1000</v>
      </c>
      <c r="AF31" s="457">
        <v>1000</v>
      </c>
      <c r="AG31" s="457">
        <v>1000</v>
      </c>
      <c r="AH31" s="457">
        <v>1000</v>
      </c>
      <c r="AI31" s="457">
        <v>1000</v>
      </c>
      <c r="AJ31" s="457">
        <v>10000</v>
      </c>
      <c r="AK31" s="457">
        <v>5000</v>
      </c>
      <c r="AL31" s="457">
        <v>1000</v>
      </c>
      <c r="AM31" s="457">
        <v>1000</v>
      </c>
      <c r="AN31" s="457">
        <v>2000</v>
      </c>
      <c r="AO31" s="457">
        <v>1000</v>
      </c>
      <c r="AP31" s="457">
        <v>191000</v>
      </c>
      <c r="AQ31" s="457">
        <v>14000</v>
      </c>
      <c r="AR31" s="457">
        <v>31000</v>
      </c>
      <c r="AS31" s="457">
        <v>8000</v>
      </c>
      <c r="AT31" s="457">
        <v>1000</v>
      </c>
      <c r="AU31" s="457">
        <v>1000</v>
      </c>
      <c r="AV31" s="457">
        <v>12000</v>
      </c>
      <c r="AW31" s="457">
        <v>3000</v>
      </c>
      <c r="AX31" s="457">
        <v>1000</v>
      </c>
      <c r="AY31" s="457">
        <v>4000</v>
      </c>
      <c r="AZ31" s="457">
        <v>1000</v>
      </c>
      <c r="BA31" s="457">
        <v>1000</v>
      </c>
      <c r="BB31" s="457">
        <v>3000</v>
      </c>
      <c r="BC31" s="457">
        <v>1000</v>
      </c>
      <c r="BD31" s="457">
        <v>1000</v>
      </c>
      <c r="BE31" s="457">
        <v>4000</v>
      </c>
      <c r="BF31" s="457">
        <v>1000</v>
      </c>
      <c r="BG31" s="457">
        <v>1000</v>
      </c>
      <c r="BH31" s="457">
        <v>2000</v>
      </c>
      <c r="BI31" s="457">
        <v>1000</v>
      </c>
      <c r="BJ31" s="457">
        <v>1000</v>
      </c>
      <c r="BK31" s="457">
        <v>2000</v>
      </c>
      <c r="BL31" s="457">
        <v>1000</v>
      </c>
      <c r="BM31" s="457">
        <v>1000</v>
      </c>
      <c r="BN31" s="457">
        <v>1000</v>
      </c>
      <c r="BO31" s="457">
        <v>1000</v>
      </c>
      <c r="BP31" s="457">
        <v>1000</v>
      </c>
      <c r="BQ31" s="457">
        <v>4000</v>
      </c>
      <c r="BR31" s="457">
        <v>1000</v>
      </c>
      <c r="BS31" s="457">
        <v>1000</v>
      </c>
      <c r="BT31" s="457">
        <v>1000</v>
      </c>
      <c r="BU31" s="457">
        <v>1000</v>
      </c>
      <c r="BV31" s="457">
        <v>1000</v>
      </c>
      <c r="BW31" s="457">
        <v>1000</v>
      </c>
      <c r="BX31" s="457">
        <v>1000</v>
      </c>
      <c r="BY31" s="457">
        <v>1000</v>
      </c>
      <c r="BZ31" s="457">
        <v>1000</v>
      </c>
      <c r="CA31" s="457">
        <v>1000</v>
      </c>
      <c r="CB31" s="457">
        <v>1000</v>
      </c>
      <c r="CC31" s="457">
        <v>1000</v>
      </c>
      <c r="CD31" s="457">
        <v>1000</v>
      </c>
      <c r="CE31" s="457">
        <v>1000</v>
      </c>
      <c r="CF31" s="457">
        <v>4000</v>
      </c>
      <c r="CG31" s="457">
        <v>1000</v>
      </c>
      <c r="CH31" s="457">
        <v>1000</v>
      </c>
      <c r="CI31" s="457">
        <v>2000</v>
      </c>
      <c r="CJ31" s="457">
        <v>1000</v>
      </c>
      <c r="CK31" s="457">
        <v>1000</v>
      </c>
      <c r="CL31" s="457">
        <v>1000</v>
      </c>
      <c r="CM31" s="457">
        <v>1000</v>
      </c>
      <c r="CN31" s="457">
        <v>1000</v>
      </c>
      <c r="CO31" s="457">
        <v>1000</v>
      </c>
      <c r="CP31" s="457">
        <v>1000</v>
      </c>
      <c r="CQ31" s="457">
        <v>1000</v>
      </c>
      <c r="CR31" s="457">
        <v>1000</v>
      </c>
      <c r="CS31" s="457">
        <v>1000</v>
      </c>
      <c r="CT31" s="457">
        <v>1000</v>
      </c>
      <c r="CU31" s="457">
        <v>4000</v>
      </c>
      <c r="CV31" s="457">
        <v>2000</v>
      </c>
      <c r="CW31" s="457">
        <v>1000</v>
      </c>
      <c r="CX31" s="457">
        <v>29000</v>
      </c>
      <c r="CY31" s="457">
        <v>7000</v>
      </c>
      <c r="CZ31" s="457">
        <v>11000</v>
      </c>
      <c r="DA31" s="457">
        <v>1000</v>
      </c>
      <c r="DB31" s="457">
        <v>1000</v>
      </c>
      <c r="DC31" s="457">
        <v>1000</v>
      </c>
      <c r="DD31" s="457">
        <v>1000</v>
      </c>
      <c r="DE31" s="457">
        <v>1000</v>
      </c>
      <c r="DF31" s="457">
        <v>1000</v>
      </c>
      <c r="DG31" s="457">
        <v>29000</v>
      </c>
      <c r="DH31" s="457">
        <v>14000</v>
      </c>
      <c r="DI31" s="457">
        <v>22000</v>
      </c>
      <c r="DJ31" s="457">
        <v>10000</v>
      </c>
      <c r="DK31" s="457">
        <v>9000</v>
      </c>
      <c r="DL31" s="457">
        <v>64000</v>
      </c>
      <c r="DM31" s="457">
        <v>4000</v>
      </c>
      <c r="DN31" s="457">
        <v>1000</v>
      </c>
      <c r="DO31" s="457">
        <v>1000</v>
      </c>
      <c r="DP31" s="457">
        <v>1000</v>
      </c>
      <c r="DQ31" s="457">
        <v>1000</v>
      </c>
      <c r="DR31">
        <v>1000</v>
      </c>
      <c r="DS31">
        <v>1000</v>
      </c>
      <c r="DT31">
        <v>323000</v>
      </c>
      <c r="DU31">
        <v>131000</v>
      </c>
    </row>
    <row r="32" spans="1:125">
      <c r="A32" s="362" t="s">
        <v>2879</v>
      </c>
      <c r="B32" s="457" t="s">
        <v>3323</v>
      </c>
      <c r="C32" s="457">
        <v>10000</v>
      </c>
      <c r="D32" s="457">
        <v>1000</v>
      </c>
      <c r="E32" s="457">
        <v>1000</v>
      </c>
      <c r="F32" s="457">
        <v>7000</v>
      </c>
      <c r="G32" s="457">
        <v>3000</v>
      </c>
      <c r="H32" s="457">
        <v>1000</v>
      </c>
      <c r="I32" s="457">
        <v>5000</v>
      </c>
      <c r="J32" s="457">
        <v>1000</v>
      </c>
      <c r="K32" s="457">
        <v>1000</v>
      </c>
      <c r="L32" s="457">
        <v>2000</v>
      </c>
      <c r="M32" s="457">
        <v>3000</v>
      </c>
      <c r="N32" s="457">
        <v>1000</v>
      </c>
      <c r="O32" s="457">
        <v>42000</v>
      </c>
      <c r="P32" s="457">
        <v>1000</v>
      </c>
      <c r="Q32" s="457">
        <v>1000</v>
      </c>
      <c r="R32" s="457">
        <v>1000</v>
      </c>
      <c r="S32" s="457">
        <v>1000</v>
      </c>
      <c r="T32" s="457">
        <v>1000</v>
      </c>
      <c r="U32" s="457">
        <v>3000</v>
      </c>
      <c r="V32" s="457">
        <v>1000</v>
      </c>
      <c r="W32" s="457">
        <v>1000</v>
      </c>
      <c r="X32" s="457">
        <v>1000</v>
      </c>
      <c r="Y32" s="457">
        <v>1000</v>
      </c>
      <c r="Z32" s="457">
        <v>1000</v>
      </c>
      <c r="AA32" s="457">
        <v>1000</v>
      </c>
      <c r="AB32" s="457">
        <v>1000</v>
      </c>
      <c r="AC32" s="457">
        <v>1000</v>
      </c>
      <c r="AD32" s="457">
        <v>1000</v>
      </c>
      <c r="AE32" s="457">
        <v>1000</v>
      </c>
      <c r="AF32" s="457">
        <v>1000</v>
      </c>
      <c r="AG32" s="457">
        <v>2000</v>
      </c>
      <c r="AH32" s="457">
        <v>1000</v>
      </c>
      <c r="AI32" s="457">
        <v>1000</v>
      </c>
      <c r="AJ32" s="457">
        <v>6000</v>
      </c>
      <c r="AK32" s="457">
        <v>4000</v>
      </c>
      <c r="AL32" s="457">
        <v>1000</v>
      </c>
      <c r="AM32" s="457">
        <v>1000</v>
      </c>
      <c r="AN32" s="457">
        <v>1000</v>
      </c>
      <c r="AO32" s="457">
        <v>1000</v>
      </c>
      <c r="AP32" s="457">
        <v>134000</v>
      </c>
      <c r="AQ32" s="457">
        <v>54000</v>
      </c>
      <c r="AR32" s="457">
        <v>57000</v>
      </c>
      <c r="AS32" s="457">
        <v>5000</v>
      </c>
      <c r="AT32" s="457">
        <v>1000</v>
      </c>
      <c r="AU32" s="457">
        <v>1000</v>
      </c>
      <c r="AV32" s="457">
        <v>11000</v>
      </c>
      <c r="AW32" s="457">
        <v>1000</v>
      </c>
      <c r="AX32" s="457">
        <v>1000</v>
      </c>
      <c r="AY32" s="457">
        <v>2000</v>
      </c>
      <c r="AZ32" s="457">
        <v>1000</v>
      </c>
      <c r="BA32" s="457">
        <v>1000</v>
      </c>
      <c r="BB32" s="457">
        <v>1000</v>
      </c>
      <c r="BC32" s="457">
        <v>1000</v>
      </c>
      <c r="BD32" s="457">
        <v>1000</v>
      </c>
      <c r="BE32" s="457">
        <v>1000</v>
      </c>
      <c r="BF32" s="457">
        <v>1000</v>
      </c>
      <c r="BG32" s="457">
        <v>1000</v>
      </c>
      <c r="BH32" s="457">
        <v>2000</v>
      </c>
      <c r="BI32" s="457">
        <v>1000</v>
      </c>
      <c r="BJ32" s="457">
        <v>1000</v>
      </c>
      <c r="BK32" s="457">
        <v>3000</v>
      </c>
      <c r="BL32" s="457">
        <v>1000</v>
      </c>
      <c r="BM32" s="457">
        <v>1000</v>
      </c>
      <c r="BN32" s="457">
        <v>1000</v>
      </c>
      <c r="BO32" s="457">
        <v>1000</v>
      </c>
      <c r="BP32" s="457">
        <v>1000</v>
      </c>
      <c r="BQ32" s="457">
        <v>2000</v>
      </c>
      <c r="BR32" s="457">
        <v>1000</v>
      </c>
      <c r="BS32" s="457">
        <v>1000</v>
      </c>
      <c r="BT32" s="457">
        <v>1000</v>
      </c>
      <c r="BU32" s="457">
        <v>1000</v>
      </c>
      <c r="BV32" s="457">
        <v>2000</v>
      </c>
      <c r="BW32" s="457">
        <v>1000</v>
      </c>
      <c r="BX32" s="457">
        <v>1000</v>
      </c>
      <c r="BY32" s="457">
        <v>1000</v>
      </c>
      <c r="BZ32" s="457">
        <v>1000</v>
      </c>
      <c r="CA32" s="457">
        <v>1000</v>
      </c>
      <c r="CB32" s="457">
        <v>1000</v>
      </c>
      <c r="CC32" s="457">
        <v>1000</v>
      </c>
      <c r="CD32" s="457">
        <v>1000</v>
      </c>
      <c r="CE32" s="457">
        <v>1000</v>
      </c>
      <c r="CF32" s="457">
        <v>3000</v>
      </c>
      <c r="CG32" s="457">
        <v>1000</v>
      </c>
      <c r="CH32" s="457">
        <v>1000</v>
      </c>
      <c r="CI32" s="457">
        <v>5000</v>
      </c>
      <c r="CJ32" s="457">
        <v>1000</v>
      </c>
      <c r="CK32" s="457">
        <v>1000</v>
      </c>
      <c r="CL32" s="457">
        <v>1000</v>
      </c>
      <c r="CM32" s="457">
        <v>1000</v>
      </c>
      <c r="CN32" s="457">
        <v>1000</v>
      </c>
      <c r="CO32" s="457">
        <v>3000</v>
      </c>
      <c r="CP32" s="457">
        <v>1000</v>
      </c>
      <c r="CQ32" s="457">
        <v>1000</v>
      </c>
      <c r="CR32" s="457">
        <v>1000</v>
      </c>
      <c r="CS32" s="457">
        <v>1000</v>
      </c>
      <c r="CT32" s="457">
        <v>1000</v>
      </c>
      <c r="CU32" s="457">
        <v>2000</v>
      </c>
      <c r="CV32" s="457">
        <v>1000</v>
      </c>
      <c r="CW32" s="457">
        <v>1000</v>
      </c>
      <c r="CX32" s="457">
        <v>17000</v>
      </c>
      <c r="CY32" s="457">
        <v>5000</v>
      </c>
      <c r="CZ32" s="457">
        <v>7000</v>
      </c>
      <c r="DA32" s="457">
        <v>5000</v>
      </c>
      <c r="DB32" s="457">
        <v>1000</v>
      </c>
      <c r="DC32" s="457">
        <v>1000</v>
      </c>
      <c r="DD32" s="457">
        <v>1000</v>
      </c>
      <c r="DE32" s="457">
        <v>1000</v>
      </c>
      <c r="DF32" s="457">
        <v>1000</v>
      </c>
      <c r="DG32" s="457">
        <v>21000</v>
      </c>
      <c r="DH32" s="457">
        <v>6000</v>
      </c>
      <c r="DI32" s="457">
        <v>13000</v>
      </c>
      <c r="DJ32" s="457">
        <v>9000</v>
      </c>
      <c r="DK32" s="457">
        <v>3000</v>
      </c>
      <c r="DL32" s="457">
        <v>5000</v>
      </c>
      <c r="DM32" s="457">
        <v>1000</v>
      </c>
      <c r="DN32" s="457">
        <v>1000</v>
      </c>
      <c r="DO32" s="457">
        <v>1000</v>
      </c>
      <c r="DP32" s="457">
        <v>1000</v>
      </c>
      <c r="DQ32" s="457">
        <v>1000</v>
      </c>
      <c r="DR32">
        <v>1000</v>
      </c>
      <c r="DS32">
        <v>1000</v>
      </c>
      <c r="DT32">
        <v>254000</v>
      </c>
      <c r="DU32">
        <v>133000</v>
      </c>
    </row>
    <row r="33" spans="1:125">
      <c r="A33" s="362" t="s">
        <v>2996</v>
      </c>
      <c r="B33" s="457" t="s">
        <v>3323</v>
      </c>
      <c r="C33" s="457">
        <v>15000</v>
      </c>
      <c r="D33" s="457">
        <v>2000</v>
      </c>
      <c r="E33" s="457">
        <v>1000</v>
      </c>
      <c r="F33" s="457">
        <v>16000</v>
      </c>
      <c r="G33" s="457">
        <v>6000</v>
      </c>
      <c r="H33" s="457">
        <v>1000</v>
      </c>
      <c r="I33" s="457">
        <v>15000</v>
      </c>
      <c r="J33" s="457">
        <v>1000</v>
      </c>
      <c r="K33" s="457">
        <v>1000</v>
      </c>
      <c r="L33" s="457">
        <v>4000</v>
      </c>
      <c r="M33" s="457">
        <v>1000</v>
      </c>
      <c r="N33" s="457">
        <v>1000</v>
      </c>
      <c r="O33" s="457">
        <v>89000</v>
      </c>
      <c r="P33" s="457">
        <v>2000</v>
      </c>
      <c r="Q33" s="457">
        <v>1000</v>
      </c>
      <c r="R33" s="457">
        <v>5000</v>
      </c>
      <c r="S33" s="457">
        <v>1000</v>
      </c>
      <c r="T33" s="457">
        <v>1000</v>
      </c>
      <c r="U33" s="457">
        <v>4000</v>
      </c>
      <c r="V33" s="457">
        <v>5000</v>
      </c>
      <c r="W33" s="457">
        <v>1000</v>
      </c>
      <c r="X33" s="457">
        <v>5000</v>
      </c>
      <c r="Y33" s="457">
        <v>1000</v>
      </c>
      <c r="Z33" s="457">
        <v>1000</v>
      </c>
      <c r="AA33" s="457">
        <v>1000</v>
      </c>
      <c r="AB33" s="457">
        <v>2000</v>
      </c>
      <c r="AC33" s="457">
        <v>14000</v>
      </c>
      <c r="AD33" s="457">
        <v>1000</v>
      </c>
      <c r="AE33" s="457">
        <v>1000</v>
      </c>
      <c r="AF33" s="457">
        <v>1000</v>
      </c>
      <c r="AG33" s="457">
        <v>1000</v>
      </c>
      <c r="AH33" s="457">
        <v>1000</v>
      </c>
      <c r="AI33" s="457">
        <v>1000</v>
      </c>
      <c r="AJ33" s="457">
        <v>10000</v>
      </c>
      <c r="AK33" s="457">
        <v>5000</v>
      </c>
      <c r="AL33" s="457">
        <v>1000</v>
      </c>
      <c r="AM33" s="457">
        <v>1000</v>
      </c>
      <c r="AN33" s="457">
        <v>2000</v>
      </c>
      <c r="AO33" s="457">
        <v>1000</v>
      </c>
      <c r="AP33" s="457">
        <v>191000</v>
      </c>
      <c r="AQ33" s="457">
        <v>14000</v>
      </c>
      <c r="AR33" s="457">
        <v>31000</v>
      </c>
      <c r="AS33" s="457">
        <v>8000</v>
      </c>
      <c r="AT33" s="457">
        <v>1000</v>
      </c>
      <c r="AU33" s="457">
        <v>1000</v>
      </c>
      <c r="AV33" s="457">
        <v>12000</v>
      </c>
      <c r="AW33" s="457">
        <v>3000</v>
      </c>
      <c r="AX33" s="457">
        <v>1000</v>
      </c>
      <c r="AY33" s="457">
        <v>4000</v>
      </c>
      <c r="AZ33" s="457">
        <v>1000</v>
      </c>
      <c r="BA33" s="457">
        <v>1000</v>
      </c>
      <c r="BB33" s="457">
        <v>3000</v>
      </c>
      <c r="BC33" s="457">
        <v>1000</v>
      </c>
      <c r="BD33" s="457">
        <v>1000</v>
      </c>
      <c r="BE33" s="457">
        <v>4000</v>
      </c>
      <c r="BF33" s="457">
        <v>1000</v>
      </c>
      <c r="BG33" s="457">
        <v>1000</v>
      </c>
      <c r="BH33" s="457">
        <v>2000</v>
      </c>
      <c r="BI33" s="457">
        <v>1000</v>
      </c>
      <c r="BJ33" s="457">
        <v>1000</v>
      </c>
      <c r="BK33" s="457">
        <v>2000</v>
      </c>
      <c r="BL33" s="457">
        <v>1000</v>
      </c>
      <c r="BM33" s="457">
        <v>1000</v>
      </c>
      <c r="BN33" s="457">
        <v>1000</v>
      </c>
      <c r="BO33" s="457">
        <v>1000</v>
      </c>
      <c r="BP33" s="457">
        <v>1000</v>
      </c>
      <c r="BQ33" s="457">
        <v>4000</v>
      </c>
      <c r="BR33" s="457">
        <v>1000</v>
      </c>
      <c r="BS33" s="457">
        <v>1000</v>
      </c>
      <c r="BT33" s="457">
        <v>1000</v>
      </c>
      <c r="BU33" s="457">
        <v>1000</v>
      </c>
      <c r="BV33" s="457">
        <v>1000</v>
      </c>
      <c r="BW33" s="457">
        <v>1000</v>
      </c>
      <c r="BX33" s="457">
        <v>1000</v>
      </c>
      <c r="BY33" s="457">
        <v>1000</v>
      </c>
      <c r="BZ33" s="457">
        <v>1000</v>
      </c>
      <c r="CA33" s="457">
        <v>1000</v>
      </c>
      <c r="CB33" s="457">
        <v>1000</v>
      </c>
      <c r="CC33" s="457">
        <v>1000</v>
      </c>
      <c r="CD33" s="457">
        <v>1000</v>
      </c>
      <c r="CE33" s="457">
        <v>1000</v>
      </c>
      <c r="CF33" s="457">
        <v>4000</v>
      </c>
      <c r="CG33" s="457">
        <v>1000</v>
      </c>
      <c r="CH33" s="457">
        <v>1000</v>
      </c>
      <c r="CI33" s="457">
        <v>2000</v>
      </c>
      <c r="CJ33" s="457">
        <v>1000</v>
      </c>
      <c r="CK33" s="457">
        <v>1000</v>
      </c>
      <c r="CL33" s="457">
        <v>1000</v>
      </c>
      <c r="CM33" s="457">
        <v>1000</v>
      </c>
      <c r="CN33" s="457">
        <v>1000</v>
      </c>
      <c r="CO33" s="457">
        <v>1000</v>
      </c>
      <c r="CP33" s="457">
        <v>1000</v>
      </c>
      <c r="CQ33" s="457">
        <v>1000</v>
      </c>
      <c r="CR33" s="457">
        <v>1000</v>
      </c>
      <c r="CS33" s="457">
        <v>1000</v>
      </c>
      <c r="CT33" s="457">
        <v>1000</v>
      </c>
      <c r="CU33" s="457">
        <v>4000</v>
      </c>
      <c r="CV33" s="457">
        <v>2000</v>
      </c>
      <c r="CW33" s="457">
        <v>1000</v>
      </c>
      <c r="CX33" s="457">
        <v>29000</v>
      </c>
      <c r="CY33" s="457">
        <v>7000</v>
      </c>
      <c r="CZ33" s="457">
        <v>11000</v>
      </c>
      <c r="DA33" s="457">
        <v>1000</v>
      </c>
      <c r="DB33" s="457">
        <v>1000</v>
      </c>
      <c r="DC33" s="457">
        <v>1000</v>
      </c>
      <c r="DD33" s="457">
        <v>1000</v>
      </c>
      <c r="DE33" s="457">
        <v>1000</v>
      </c>
      <c r="DF33" s="457">
        <v>1000</v>
      </c>
      <c r="DG33" s="457">
        <v>29000</v>
      </c>
      <c r="DH33" s="457">
        <v>14000</v>
      </c>
      <c r="DI33" s="457">
        <v>22000</v>
      </c>
      <c r="DJ33" s="457">
        <v>10000</v>
      </c>
      <c r="DK33" s="457">
        <v>9000</v>
      </c>
      <c r="DL33" s="457">
        <v>64000</v>
      </c>
      <c r="DM33" s="457">
        <v>4000</v>
      </c>
      <c r="DN33" s="457">
        <v>1000</v>
      </c>
      <c r="DO33" s="457">
        <v>1000</v>
      </c>
      <c r="DP33" s="457">
        <v>1000</v>
      </c>
      <c r="DQ33" s="457">
        <v>1000</v>
      </c>
      <c r="DR33">
        <v>1000</v>
      </c>
      <c r="DS33">
        <v>1000</v>
      </c>
      <c r="DT33">
        <v>323000</v>
      </c>
      <c r="DU33">
        <v>131000</v>
      </c>
    </row>
    <row r="34" spans="1:125">
      <c r="A34" s="362" t="s">
        <v>2579</v>
      </c>
      <c r="B34" s="457" t="s">
        <v>3323</v>
      </c>
      <c r="C34" s="457">
        <v>10000</v>
      </c>
      <c r="D34" s="457">
        <v>1000</v>
      </c>
      <c r="E34" s="457">
        <v>1000</v>
      </c>
      <c r="F34" s="457">
        <v>7000</v>
      </c>
      <c r="G34" s="457">
        <v>3000</v>
      </c>
      <c r="H34" s="457">
        <v>1000</v>
      </c>
      <c r="I34" s="457">
        <v>5000</v>
      </c>
      <c r="J34" s="457">
        <v>1000</v>
      </c>
      <c r="K34" s="457">
        <v>1000</v>
      </c>
      <c r="L34" s="457">
        <v>2000</v>
      </c>
      <c r="M34" s="457">
        <v>3000</v>
      </c>
      <c r="N34" s="457">
        <v>1000</v>
      </c>
      <c r="O34" s="457">
        <v>42000</v>
      </c>
      <c r="P34" s="457">
        <v>1000</v>
      </c>
      <c r="Q34" s="457">
        <v>1000</v>
      </c>
      <c r="R34" s="457">
        <v>1000</v>
      </c>
      <c r="S34" s="457">
        <v>1000</v>
      </c>
      <c r="T34" s="457">
        <v>1000</v>
      </c>
      <c r="U34" s="457">
        <v>3000</v>
      </c>
      <c r="V34" s="457">
        <v>1000</v>
      </c>
      <c r="W34" s="457">
        <v>1000</v>
      </c>
      <c r="X34" s="457">
        <v>1000</v>
      </c>
      <c r="Y34" s="457">
        <v>1000</v>
      </c>
      <c r="Z34" s="457">
        <v>1000</v>
      </c>
      <c r="AA34" s="457">
        <v>1000</v>
      </c>
      <c r="AB34" s="457">
        <v>1000</v>
      </c>
      <c r="AC34" s="457">
        <v>1000</v>
      </c>
      <c r="AD34" s="457">
        <v>1000</v>
      </c>
      <c r="AE34" s="457">
        <v>1000</v>
      </c>
      <c r="AF34" s="457">
        <v>1000</v>
      </c>
      <c r="AG34" s="457">
        <v>2000</v>
      </c>
      <c r="AH34" s="457">
        <v>1000</v>
      </c>
      <c r="AI34" s="457">
        <v>1000</v>
      </c>
      <c r="AJ34" s="457">
        <v>6000</v>
      </c>
      <c r="AK34" s="457">
        <v>4000</v>
      </c>
      <c r="AL34" s="457">
        <v>1000</v>
      </c>
      <c r="AM34" s="457">
        <v>1000</v>
      </c>
      <c r="AN34" s="457">
        <v>1000</v>
      </c>
      <c r="AO34" s="457">
        <v>1000</v>
      </c>
      <c r="AP34" s="457">
        <v>134000</v>
      </c>
      <c r="AQ34" s="457">
        <v>54000</v>
      </c>
      <c r="AR34" s="457">
        <v>57000</v>
      </c>
      <c r="AS34" s="457">
        <v>5000</v>
      </c>
      <c r="AT34" s="457">
        <v>1000</v>
      </c>
      <c r="AU34" s="457">
        <v>1000</v>
      </c>
      <c r="AV34" s="457">
        <v>11000</v>
      </c>
      <c r="AW34" s="457">
        <v>1000</v>
      </c>
      <c r="AX34" s="457">
        <v>1000</v>
      </c>
      <c r="AY34" s="457">
        <v>2000</v>
      </c>
      <c r="AZ34" s="457">
        <v>1000</v>
      </c>
      <c r="BA34" s="457">
        <v>1000</v>
      </c>
      <c r="BB34" s="457">
        <v>1000</v>
      </c>
      <c r="BC34" s="457">
        <v>1000</v>
      </c>
      <c r="BD34" s="457">
        <v>1000</v>
      </c>
      <c r="BE34" s="457">
        <v>1000</v>
      </c>
      <c r="BF34" s="457">
        <v>1000</v>
      </c>
      <c r="BG34" s="457">
        <v>1000</v>
      </c>
      <c r="BH34" s="457">
        <v>2000</v>
      </c>
      <c r="BI34" s="457">
        <v>1000</v>
      </c>
      <c r="BJ34" s="457">
        <v>1000</v>
      </c>
      <c r="BK34" s="457">
        <v>3000</v>
      </c>
      <c r="BL34" s="457">
        <v>1000</v>
      </c>
      <c r="BM34" s="457">
        <v>1000</v>
      </c>
      <c r="BN34" s="457">
        <v>1000</v>
      </c>
      <c r="BO34" s="457">
        <v>1000</v>
      </c>
      <c r="BP34" s="457">
        <v>1000</v>
      </c>
      <c r="BQ34" s="457">
        <v>2000</v>
      </c>
      <c r="BR34" s="457">
        <v>1000</v>
      </c>
      <c r="BS34" s="457">
        <v>1000</v>
      </c>
      <c r="BT34" s="457">
        <v>1000</v>
      </c>
      <c r="BU34" s="457">
        <v>1000</v>
      </c>
      <c r="BV34" s="457">
        <v>2000</v>
      </c>
      <c r="BW34" s="457">
        <v>1000</v>
      </c>
      <c r="BX34" s="457">
        <v>1000</v>
      </c>
      <c r="BY34" s="457">
        <v>1000</v>
      </c>
      <c r="BZ34" s="457">
        <v>1000</v>
      </c>
      <c r="CA34" s="457">
        <v>1000</v>
      </c>
      <c r="CB34" s="457">
        <v>1000</v>
      </c>
      <c r="CC34" s="457">
        <v>1000</v>
      </c>
      <c r="CD34" s="457">
        <v>1000</v>
      </c>
      <c r="CE34" s="457">
        <v>1000</v>
      </c>
      <c r="CF34" s="457">
        <v>3000</v>
      </c>
      <c r="CG34" s="457">
        <v>1000</v>
      </c>
      <c r="CH34" s="457">
        <v>1000</v>
      </c>
      <c r="CI34" s="457">
        <v>5000</v>
      </c>
      <c r="CJ34" s="457">
        <v>1000</v>
      </c>
      <c r="CK34" s="457">
        <v>1000</v>
      </c>
      <c r="CL34" s="457">
        <v>1000</v>
      </c>
      <c r="CM34" s="457">
        <v>1000</v>
      </c>
      <c r="CN34" s="457">
        <v>1000</v>
      </c>
      <c r="CO34" s="457">
        <v>3000</v>
      </c>
      <c r="CP34" s="457">
        <v>1000</v>
      </c>
      <c r="CQ34" s="457">
        <v>1000</v>
      </c>
      <c r="CR34" s="457">
        <v>1000</v>
      </c>
      <c r="CS34" s="457">
        <v>1000</v>
      </c>
      <c r="CT34" s="457">
        <v>1000</v>
      </c>
      <c r="CU34" s="457">
        <v>2000</v>
      </c>
      <c r="CV34" s="457">
        <v>1000</v>
      </c>
      <c r="CW34" s="457">
        <v>1000</v>
      </c>
      <c r="CX34" s="457">
        <v>17000</v>
      </c>
      <c r="CY34" s="457">
        <v>5000</v>
      </c>
      <c r="CZ34" s="457">
        <v>7000</v>
      </c>
      <c r="DA34" s="457">
        <v>5000</v>
      </c>
      <c r="DB34" s="457">
        <v>1000</v>
      </c>
      <c r="DC34" s="457">
        <v>1000</v>
      </c>
      <c r="DD34" s="457">
        <v>1000</v>
      </c>
      <c r="DE34" s="457">
        <v>1000</v>
      </c>
      <c r="DF34" s="457">
        <v>1000</v>
      </c>
      <c r="DG34" s="457">
        <v>21000</v>
      </c>
      <c r="DH34" s="457">
        <v>6000</v>
      </c>
      <c r="DI34" s="457">
        <v>13000</v>
      </c>
      <c r="DJ34" s="457">
        <v>9000</v>
      </c>
      <c r="DK34" s="457">
        <v>3000</v>
      </c>
      <c r="DL34" s="457">
        <v>5000</v>
      </c>
      <c r="DM34" s="457">
        <v>1000</v>
      </c>
      <c r="DN34" s="457">
        <v>1000</v>
      </c>
      <c r="DO34" s="457">
        <v>1000</v>
      </c>
      <c r="DP34" s="457">
        <v>1000</v>
      </c>
      <c r="DQ34" s="457">
        <v>1000</v>
      </c>
      <c r="DR34">
        <v>1000</v>
      </c>
      <c r="DS34">
        <v>1000</v>
      </c>
      <c r="DT34">
        <v>254000</v>
      </c>
      <c r="DU34">
        <v>133000</v>
      </c>
    </row>
    <row r="35" spans="1:125">
      <c r="A35" s="362" t="s">
        <v>2021</v>
      </c>
      <c r="B35" s="457" t="s">
        <v>3323</v>
      </c>
      <c r="C35" s="457">
        <v>5000</v>
      </c>
      <c r="D35" s="457">
        <v>1000</v>
      </c>
      <c r="E35" s="457">
        <v>1000</v>
      </c>
      <c r="F35" s="457">
        <v>1000</v>
      </c>
      <c r="G35" s="457">
        <v>1000</v>
      </c>
      <c r="H35" s="457">
        <v>1000</v>
      </c>
      <c r="I35" s="457">
        <v>5000</v>
      </c>
      <c r="J35" s="457">
        <v>1000</v>
      </c>
      <c r="K35" s="457">
        <v>1000</v>
      </c>
      <c r="L35" s="457">
        <v>1000</v>
      </c>
      <c r="M35" s="457">
        <v>2000</v>
      </c>
      <c r="N35" s="457">
        <v>1000</v>
      </c>
      <c r="O35" s="457">
        <v>11000</v>
      </c>
      <c r="P35" s="457">
        <v>10000</v>
      </c>
      <c r="Q35" s="457">
        <v>1000</v>
      </c>
      <c r="R35" s="457">
        <v>6000</v>
      </c>
      <c r="S35" s="457">
        <v>1000</v>
      </c>
      <c r="T35" s="457">
        <v>1000</v>
      </c>
      <c r="U35" s="457">
        <v>2000</v>
      </c>
      <c r="V35" s="457">
        <v>1000</v>
      </c>
      <c r="W35" s="457">
        <v>1000</v>
      </c>
      <c r="X35" s="457">
        <v>1000</v>
      </c>
      <c r="Y35" s="457">
        <v>1000</v>
      </c>
      <c r="Z35" s="457">
        <v>1000</v>
      </c>
      <c r="AA35" s="457">
        <v>1000</v>
      </c>
      <c r="AB35" s="457">
        <v>1000</v>
      </c>
      <c r="AC35" s="457">
        <v>1000</v>
      </c>
      <c r="AD35" s="457">
        <v>1000</v>
      </c>
      <c r="AE35" s="457">
        <v>1000</v>
      </c>
      <c r="AF35" s="457">
        <v>1000</v>
      </c>
      <c r="AG35" s="457">
        <v>1000</v>
      </c>
      <c r="AH35" s="457">
        <v>1000</v>
      </c>
      <c r="AI35" s="457">
        <v>1000</v>
      </c>
      <c r="AJ35" s="457">
        <v>2000</v>
      </c>
      <c r="AK35" s="457">
        <v>1000</v>
      </c>
      <c r="AL35" s="457">
        <v>1000</v>
      </c>
      <c r="AM35" s="457">
        <v>1000</v>
      </c>
      <c r="AN35" s="457">
        <v>1000</v>
      </c>
      <c r="AO35" s="457">
        <v>1000</v>
      </c>
      <c r="AP35" s="457">
        <v>8000</v>
      </c>
      <c r="AQ35" s="457">
        <v>5000</v>
      </c>
      <c r="AR35" s="457">
        <v>4000</v>
      </c>
      <c r="AS35" s="457">
        <v>3000</v>
      </c>
      <c r="AT35" s="457">
        <v>2000</v>
      </c>
      <c r="AU35" s="457">
        <v>1000</v>
      </c>
      <c r="AV35" s="457">
        <v>8000</v>
      </c>
      <c r="AW35" s="457">
        <v>1000</v>
      </c>
      <c r="AX35" s="457">
        <v>2000</v>
      </c>
      <c r="AY35" s="457">
        <v>1000</v>
      </c>
      <c r="AZ35" s="457">
        <v>1000</v>
      </c>
      <c r="BA35" s="457">
        <v>1000</v>
      </c>
      <c r="BB35" s="457">
        <v>1000</v>
      </c>
      <c r="BC35" s="457">
        <v>1000</v>
      </c>
      <c r="BD35" s="457">
        <v>1000</v>
      </c>
      <c r="BE35" s="457">
        <v>1000</v>
      </c>
      <c r="BF35" s="457">
        <v>1000</v>
      </c>
      <c r="BG35" s="457">
        <v>1000</v>
      </c>
      <c r="BH35" s="457">
        <v>1000</v>
      </c>
      <c r="BI35" s="457">
        <v>1000</v>
      </c>
      <c r="BJ35" s="457">
        <v>1000</v>
      </c>
      <c r="BK35" s="457">
        <v>4000</v>
      </c>
      <c r="BL35" s="457">
        <v>1000</v>
      </c>
      <c r="BM35" s="457">
        <v>1000</v>
      </c>
      <c r="BN35" s="457">
        <v>1000</v>
      </c>
      <c r="BO35" s="457">
        <v>1000</v>
      </c>
      <c r="BP35" s="457">
        <v>1000</v>
      </c>
      <c r="BQ35" s="457">
        <v>1000</v>
      </c>
      <c r="BR35" s="457">
        <v>1000</v>
      </c>
      <c r="BS35" s="457">
        <v>1000</v>
      </c>
      <c r="BT35" s="457">
        <v>1000</v>
      </c>
      <c r="BU35" s="457">
        <v>1000</v>
      </c>
      <c r="BV35" s="457">
        <v>1000</v>
      </c>
      <c r="BW35" s="457">
        <v>1000</v>
      </c>
      <c r="BX35" s="457">
        <v>1000</v>
      </c>
      <c r="BY35" s="457">
        <v>1000</v>
      </c>
      <c r="BZ35" s="457">
        <v>1000</v>
      </c>
      <c r="CA35" s="457">
        <v>1000</v>
      </c>
      <c r="CB35" s="457">
        <v>1000</v>
      </c>
      <c r="CC35" s="457">
        <v>1000</v>
      </c>
      <c r="CD35" s="457">
        <v>1000</v>
      </c>
      <c r="CE35" s="457">
        <v>1000</v>
      </c>
      <c r="CF35" s="457">
        <v>5000</v>
      </c>
      <c r="CG35" s="457">
        <v>1000</v>
      </c>
      <c r="CH35" s="457">
        <v>1000</v>
      </c>
      <c r="CI35" s="457">
        <v>2000</v>
      </c>
      <c r="CJ35" s="457">
        <v>1000</v>
      </c>
      <c r="CK35" s="457">
        <v>1000</v>
      </c>
      <c r="CL35" s="457">
        <v>1000</v>
      </c>
      <c r="CM35" s="457">
        <v>1000</v>
      </c>
      <c r="CN35" s="457">
        <v>1000</v>
      </c>
      <c r="CO35" s="457">
        <v>1000</v>
      </c>
      <c r="CP35" s="457">
        <v>1000</v>
      </c>
      <c r="CQ35" s="457">
        <v>1000</v>
      </c>
      <c r="CR35" s="457">
        <v>1000</v>
      </c>
      <c r="CS35" s="457">
        <v>1000</v>
      </c>
      <c r="CT35" s="457">
        <v>1000</v>
      </c>
      <c r="CU35" s="457">
        <v>1000</v>
      </c>
      <c r="CV35" s="457">
        <v>1000</v>
      </c>
      <c r="CW35" s="457">
        <v>1000</v>
      </c>
      <c r="CX35" s="457">
        <v>26000</v>
      </c>
      <c r="CY35" s="457">
        <v>4000</v>
      </c>
      <c r="CZ35" s="457">
        <v>3000</v>
      </c>
      <c r="DA35" s="457">
        <v>5000</v>
      </c>
      <c r="DB35" s="457">
        <v>1000</v>
      </c>
      <c r="DC35" s="457">
        <v>1000</v>
      </c>
      <c r="DD35" s="457">
        <v>1000</v>
      </c>
      <c r="DE35" s="457">
        <v>1000</v>
      </c>
      <c r="DF35" s="457">
        <v>1000</v>
      </c>
      <c r="DG35" s="457">
        <v>8000</v>
      </c>
      <c r="DH35" s="457">
        <v>1000</v>
      </c>
      <c r="DI35" s="457">
        <v>9000</v>
      </c>
      <c r="DJ35" s="457">
        <v>5000</v>
      </c>
      <c r="DK35" s="457">
        <v>3000</v>
      </c>
      <c r="DL35" s="457">
        <v>6000</v>
      </c>
      <c r="DM35" s="457">
        <v>3000</v>
      </c>
      <c r="DN35" s="457">
        <v>1000</v>
      </c>
      <c r="DO35" s="457">
        <v>1000</v>
      </c>
      <c r="DP35" s="457">
        <v>1000</v>
      </c>
      <c r="DQ35" s="457">
        <v>1000</v>
      </c>
      <c r="DR35">
        <v>1000</v>
      </c>
      <c r="DS35">
        <v>1000</v>
      </c>
      <c r="DT35">
        <v>91000</v>
      </c>
      <c r="DU35">
        <v>51000</v>
      </c>
    </row>
    <row r="36" spans="1:125">
      <c r="A36" s="362" t="s">
        <v>3062</v>
      </c>
      <c r="B36" s="457" t="s">
        <v>3323</v>
      </c>
      <c r="C36" s="457">
        <v>10000</v>
      </c>
      <c r="D36" s="457">
        <v>1000</v>
      </c>
      <c r="E36" s="457">
        <v>1000</v>
      </c>
      <c r="F36" s="457">
        <v>7000</v>
      </c>
      <c r="G36" s="457">
        <v>3000</v>
      </c>
      <c r="H36" s="457">
        <v>1000</v>
      </c>
      <c r="I36" s="457">
        <v>5000</v>
      </c>
      <c r="J36" s="457">
        <v>1000</v>
      </c>
      <c r="K36" s="457">
        <v>1000</v>
      </c>
      <c r="L36" s="457">
        <v>2000</v>
      </c>
      <c r="M36" s="457">
        <v>3000</v>
      </c>
      <c r="N36" s="457">
        <v>1000</v>
      </c>
      <c r="O36" s="457">
        <v>42000</v>
      </c>
      <c r="P36" s="457">
        <v>1000</v>
      </c>
      <c r="Q36" s="457">
        <v>1000</v>
      </c>
      <c r="R36" s="457">
        <v>1000</v>
      </c>
      <c r="S36" s="457">
        <v>1000</v>
      </c>
      <c r="T36" s="457">
        <v>1000</v>
      </c>
      <c r="U36" s="457">
        <v>3000</v>
      </c>
      <c r="V36" s="457">
        <v>1000</v>
      </c>
      <c r="W36" s="457">
        <v>1000</v>
      </c>
      <c r="X36" s="457">
        <v>1000</v>
      </c>
      <c r="Y36" s="457">
        <v>1000</v>
      </c>
      <c r="Z36" s="457">
        <v>1000</v>
      </c>
      <c r="AA36" s="457">
        <v>1000</v>
      </c>
      <c r="AB36" s="457">
        <v>1000</v>
      </c>
      <c r="AC36" s="457">
        <v>1000</v>
      </c>
      <c r="AD36" s="457">
        <v>1000</v>
      </c>
      <c r="AE36" s="457">
        <v>1000</v>
      </c>
      <c r="AF36" s="457">
        <v>1000</v>
      </c>
      <c r="AG36" s="457">
        <v>2000</v>
      </c>
      <c r="AH36" s="457">
        <v>1000</v>
      </c>
      <c r="AI36" s="457">
        <v>1000</v>
      </c>
      <c r="AJ36" s="457">
        <v>6000</v>
      </c>
      <c r="AK36" s="457">
        <v>4000</v>
      </c>
      <c r="AL36" s="457">
        <v>1000</v>
      </c>
      <c r="AM36" s="457">
        <v>1000</v>
      </c>
      <c r="AN36" s="457">
        <v>1000</v>
      </c>
      <c r="AO36" s="457">
        <v>1000</v>
      </c>
      <c r="AP36" s="457">
        <v>9000</v>
      </c>
      <c r="AQ36" s="457">
        <v>5000</v>
      </c>
      <c r="AR36" s="457">
        <v>2000</v>
      </c>
      <c r="AS36" s="457">
        <v>5000</v>
      </c>
      <c r="AT36" s="457">
        <v>1000</v>
      </c>
      <c r="AU36" s="457">
        <v>1000</v>
      </c>
      <c r="AV36" s="457">
        <v>11000</v>
      </c>
      <c r="AW36" s="457">
        <v>1000</v>
      </c>
      <c r="AX36" s="457">
        <v>1000</v>
      </c>
      <c r="AY36" s="457">
        <v>2000</v>
      </c>
      <c r="AZ36" s="457">
        <v>1000</v>
      </c>
      <c r="BA36" s="457">
        <v>1000</v>
      </c>
      <c r="BB36" s="457">
        <v>1000</v>
      </c>
      <c r="BC36" s="457">
        <v>1000</v>
      </c>
      <c r="BD36" s="457">
        <v>1000</v>
      </c>
      <c r="BE36" s="457">
        <v>1000</v>
      </c>
      <c r="BF36" s="457">
        <v>1000</v>
      </c>
      <c r="BG36" s="457">
        <v>1000</v>
      </c>
      <c r="BH36" s="457">
        <v>2000</v>
      </c>
      <c r="BI36" s="457">
        <v>1000</v>
      </c>
      <c r="BJ36" s="457">
        <v>1000</v>
      </c>
      <c r="BK36" s="457">
        <v>3000</v>
      </c>
      <c r="BL36" s="457">
        <v>1000</v>
      </c>
      <c r="BM36" s="457">
        <v>1000</v>
      </c>
      <c r="BN36" s="457">
        <v>1000</v>
      </c>
      <c r="BO36" s="457">
        <v>1000</v>
      </c>
      <c r="BP36" s="457">
        <v>1000</v>
      </c>
      <c r="BQ36" s="457">
        <v>2000</v>
      </c>
      <c r="BR36" s="457">
        <v>1000</v>
      </c>
      <c r="BS36" s="457">
        <v>1000</v>
      </c>
      <c r="BT36" s="457">
        <v>1000</v>
      </c>
      <c r="BU36" s="457">
        <v>1000</v>
      </c>
      <c r="BV36" s="457">
        <v>2000</v>
      </c>
      <c r="BW36" s="457">
        <v>1000</v>
      </c>
      <c r="BX36" s="457">
        <v>1000</v>
      </c>
      <c r="BY36" s="457">
        <v>1000</v>
      </c>
      <c r="BZ36" s="457">
        <v>1000</v>
      </c>
      <c r="CA36" s="457">
        <v>1000</v>
      </c>
      <c r="CB36" s="457">
        <v>1000</v>
      </c>
      <c r="CC36" s="457">
        <v>1000</v>
      </c>
      <c r="CD36" s="457">
        <v>1000</v>
      </c>
      <c r="CE36" s="457">
        <v>1000</v>
      </c>
      <c r="CF36" s="457">
        <v>3000</v>
      </c>
      <c r="CG36" s="457">
        <v>1000</v>
      </c>
      <c r="CH36" s="457">
        <v>1000</v>
      </c>
      <c r="CI36" s="457">
        <v>5000</v>
      </c>
      <c r="CJ36" s="457">
        <v>1000</v>
      </c>
      <c r="CK36" s="457">
        <v>1000</v>
      </c>
      <c r="CL36" s="457">
        <v>1000</v>
      </c>
      <c r="CM36" s="457">
        <v>1000</v>
      </c>
      <c r="CN36" s="457">
        <v>1000</v>
      </c>
      <c r="CO36" s="457">
        <v>3000</v>
      </c>
      <c r="CP36" s="457">
        <v>1000</v>
      </c>
      <c r="CQ36" s="457">
        <v>1000</v>
      </c>
      <c r="CR36" s="457">
        <v>1000</v>
      </c>
      <c r="CS36" s="457">
        <v>1000</v>
      </c>
      <c r="CT36" s="457">
        <v>1000</v>
      </c>
      <c r="CU36" s="457">
        <v>2000</v>
      </c>
      <c r="CV36" s="457">
        <v>1000</v>
      </c>
      <c r="CW36" s="457">
        <v>1000</v>
      </c>
      <c r="CX36" s="457">
        <v>17000</v>
      </c>
      <c r="CY36" s="457">
        <v>5000</v>
      </c>
      <c r="CZ36" s="457">
        <v>7000</v>
      </c>
      <c r="DA36" s="457">
        <v>5000</v>
      </c>
      <c r="DB36" s="457">
        <v>1000</v>
      </c>
      <c r="DC36" s="457">
        <v>1000</v>
      </c>
      <c r="DD36" s="457">
        <v>1000</v>
      </c>
      <c r="DE36" s="457">
        <v>1000</v>
      </c>
      <c r="DF36" s="457">
        <v>1000</v>
      </c>
      <c r="DG36" s="457">
        <v>21000</v>
      </c>
      <c r="DH36" s="457">
        <v>6000</v>
      </c>
      <c r="DI36" s="457">
        <v>13000</v>
      </c>
      <c r="DJ36" s="457">
        <v>9000</v>
      </c>
      <c r="DK36" s="457">
        <v>3000</v>
      </c>
      <c r="DL36" s="457">
        <v>5000</v>
      </c>
      <c r="DM36" s="457">
        <v>1000</v>
      </c>
      <c r="DN36" s="457">
        <v>1000</v>
      </c>
      <c r="DO36" s="457">
        <v>1000</v>
      </c>
      <c r="DP36" s="457">
        <v>1000</v>
      </c>
      <c r="DQ36" s="457">
        <v>1000</v>
      </c>
      <c r="DR36">
        <v>1000</v>
      </c>
      <c r="DS36">
        <v>1000</v>
      </c>
      <c r="DT36">
        <v>254000</v>
      </c>
      <c r="DU36">
        <v>133000</v>
      </c>
    </row>
    <row r="37" spans="1:125">
      <c r="A37" s="362" t="s">
        <v>2750</v>
      </c>
      <c r="B37" s="457" t="s">
        <v>3323</v>
      </c>
      <c r="C37" s="457">
        <v>30000</v>
      </c>
      <c r="D37" s="457">
        <v>5000</v>
      </c>
      <c r="E37" s="457">
        <v>1000</v>
      </c>
      <c r="F37" s="457">
        <v>23000</v>
      </c>
      <c r="G37" s="457">
        <v>7000</v>
      </c>
      <c r="H37" s="457">
        <v>2000</v>
      </c>
      <c r="I37" s="457">
        <v>10000</v>
      </c>
      <c r="J37" s="457">
        <v>2000</v>
      </c>
      <c r="K37" s="457">
        <v>1000</v>
      </c>
      <c r="L37" s="457">
        <v>2000</v>
      </c>
      <c r="M37" s="457">
        <v>1000</v>
      </c>
      <c r="N37" s="457">
        <v>1000</v>
      </c>
      <c r="O37" s="457">
        <v>148000</v>
      </c>
      <c r="P37" s="457">
        <v>65000</v>
      </c>
      <c r="Q37" s="457">
        <v>1000</v>
      </c>
      <c r="R37" s="457">
        <v>2000</v>
      </c>
      <c r="S37" s="457">
        <v>1000</v>
      </c>
      <c r="T37" s="457">
        <v>1000</v>
      </c>
      <c r="U37" s="457">
        <v>14000</v>
      </c>
      <c r="V37" s="457">
        <v>47000</v>
      </c>
      <c r="W37" s="457">
        <v>1000</v>
      </c>
      <c r="X37" s="457">
        <v>69000</v>
      </c>
      <c r="Y37" s="457">
        <v>426000</v>
      </c>
      <c r="Z37" s="457">
        <v>29000</v>
      </c>
      <c r="AA37" s="457">
        <v>2000</v>
      </c>
      <c r="AB37" s="457">
        <v>3000</v>
      </c>
      <c r="AC37" s="457">
        <v>1000</v>
      </c>
      <c r="AD37" s="457">
        <v>3000</v>
      </c>
      <c r="AE37" s="457">
        <v>1000</v>
      </c>
      <c r="AF37" s="457">
        <v>1000</v>
      </c>
      <c r="AG37" s="457">
        <v>8000</v>
      </c>
      <c r="AH37" s="457">
        <v>1000</v>
      </c>
      <c r="AI37" s="457">
        <v>1000</v>
      </c>
      <c r="AJ37" s="457">
        <v>11000</v>
      </c>
      <c r="AK37" s="457">
        <v>11000</v>
      </c>
      <c r="AL37" s="457">
        <v>3000</v>
      </c>
      <c r="AM37" s="457">
        <v>1000</v>
      </c>
      <c r="AN37" s="457">
        <v>2000</v>
      </c>
      <c r="AO37" s="457">
        <v>1000</v>
      </c>
      <c r="AP37" s="457">
        <v>268000</v>
      </c>
      <c r="AQ37" s="457">
        <v>32000</v>
      </c>
      <c r="AR37" s="457">
        <v>54000</v>
      </c>
      <c r="AS37" s="457">
        <v>16000</v>
      </c>
      <c r="AT37" s="457">
        <v>26000</v>
      </c>
      <c r="AU37" s="457">
        <v>4000</v>
      </c>
      <c r="AV37" s="457">
        <v>11000</v>
      </c>
      <c r="AW37" s="457">
        <v>1000</v>
      </c>
      <c r="AX37" s="457">
        <v>2000</v>
      </c>
      <c r="AY37" s="457">
        <v>4000</v>
      </c>
      <c r="AZ37" s="457">
        <v>3000</v>
      </c>
      <c r="BA37" s="457">
        <v>1000</v>
      </c>
      <c r="BB37" s="457">
        <v>1000</v>
      </c>
      <c r="BC37" s="457">
        <v>1000</v>
      </c>
      <c r="BD37" s="457">
        <v>1000</v>
      </c>
      <c r="BE37" s="457">
        <v>3000</v>
      </c>
      <c r="BF37" s="457">
        <v>1000</v>
      </c>
      <c r="BG37" s="457">
        <v>1000</v>
      </c>
      <c r="BH37" s="457">
        <v>2000</v>
      </c>
      <c r="BI37" s="457">
        <v>1000</v>
      </c>
      <c r="BJ37" s="457">
        <v>1000</v>
      </c>
      <c r="BK37" s="457">
        <v>7000</v>
      </c>
      <c r="BL37" s="457">
        <v>1000</v>
      </c>
      <c r="BM37" s="457">
        <v>1000</v>
      </c>
      <c r="BN37" s="457">
        <v>1000</v>
      </c>
      <c r="BO37" s="457">
        <v>1000</v>
      </c>
      <c r="BP37" s="457">
        <v>1000</v>
      </c>
      <c r="BQ37" s="457">
        <v>6000</v>
      </c>
      <c r="BR37" s="457">
        <v>2000</v>
      </c>
      <c r="BS37" s="457">
        <v>1000</v>
      </c>
      <c r="BT37" s="457">
        <v>1000</v>
      </c>
      <c r="BU37" s="457">
        <v>1000</v>
      </c>
      <c r="BV37" s="457">
        <v>1000</v>
      </c>
      <c r="BW37" s="457">
        <v>1000</v>
      </c>
      <c r="BX37" s="457">
        <v>1000</v>
      </c>
      <c r="BY37" s="457">
        <v>1000</v>
      </c>
      <c r="BZ37" s="457">
        <v>1000</v>
      </c>
      <c r="CA37" s="457">
        <v>1000</v>
      </c>
      <c r="CB37" s="457">
        <v>1000</v>
      </c>
      <c r="CC37" s="457">
        <v>1000</v>
      </c>
      <c r="CD37" s="457">
        <v>1000</v>
      </c>
      <c r="CE37" s="457">
        <v>1000</v>
      </c>
      <c r="CF37" s="457">
        <v>10000</v>
      </c>
      <c r="CG37" s="457">
        <v>1000</v>
      </c>
      <c r="CH37" s="457">
        <v>1000</v>
      </c>
      <c r="CI37" s="457">
        <v>71000</v>
      </c>
      <c r="CJ37" s="457">
        <v>1000</v>
      </c>
      <c r="CK37" s="457">
        <v>1000</v>
      </c>
      <c r="CL37" s="457">
        <v>1000</v>
      </c>
      <c r="CM37" s="457">
        <v>1000</v>
      </c>
      <c r="CN37" s="457">
        <v>1000</v>
      </c>
      <c r="CO37" s="457">
        <v>1000</v>
      </c>
      <c r="CP37" s="457">
        <v>1000</v>
      </c>
      <c r="CQ37" s="457">
        <v>1000</v>
      </c>
      <c r="CR37" s="457">
        <v>1000</v>
      </c>
      <c r="CS37" s="457">
        <v>1000</v>
      </c>
      <c r="CT37" s="457">
        <v>1000</v>
      </c>
      <c r="CU37" s="457">
        <v>7000</v>
      </c>
      <c r="CV37" s="457">
        <v>26000</v>
      </c>
      <c r="CW37" s="457">
        <v>1000</v>
      </c>
      <c r="CX37" s="457">
        <v>47000</v>
      </c>
      <c r="CY37" s="457">
        <v>95000</v>
      </c>
      <c r="CZ37" s="457">
        <v>76000</v>
      </c>
      <c r="DA37" s="457">
        <v>85000</v>
      </c>
      <c r="DB37" s="457">
        <v>1000</v>
      </c>
      <c r="DC37" s="457">
        <v>2000</v>
      </c>
      <c r="DD37" s="457">
        <v>19000</v>
      </c>
      <c r="DE37" s="457">
        <v>1000</v>
      </c>
      <c r="DF37" s="457">
        <v>1000</v>
      </c>
      <c r="DG37" s="457">
        <v>41000</v>
      </c>
      <c r="DH37" s="457">
        <v>7000</v>
      </c>
      <c r="DI37" s="457">
        <v>45000</v>
      </c>
      <c r="DJ37" s="457">
        <v>30000</v>
      </c>
      <c r="DK37" s="457">
        <v>25000</v>
      </c>
      <c r="DL37" s="457">
        <v>18000</v>
      </c>
      <c r="DM37" s="457">
        <v>6000</v>
      </c>
      <c r="DN37" s="457">
        <v>32000</v>
      </c>
      <c r="DO37" s="457">
        <v>6000</v>
      </c>
      <c r="DP37" s="457">
        <v>1000</v>
      </c>
      <c r="DQ37" s="457">
        <v>1000</v>
      </c>
      <c r="DR37">
        <v>1000</v>
      </c>
      <c r="DS37">
        <v>1000</v>
      </c>
      <c r="DT37">
        <v>29027000</v>
      </c>
      <c r="DU37">
        <v>3287000</v>
      </c>
    </row>
    <row r="38" spans="1:125">
      <c r="A38" s="362" t="s">
        <v>2822</v>
      </c>
      <c r="B38" s="457" t="s">
        <v>3323</v>
      </c>
      <c r="C38" s="457">
        <v>5000</v>
      </c>
      <c r="D38" s="457">
        <v>1000</v>
      </c>
      <c r="E38" s="457">
        <v>1000</v>
      </c>
      <c r="F38" s="457">
        <v>1000</v>
      </c>
      <c r="G38" s="457">
        <v>1000</v>
      </c>
      <c r="H38" s="457">
        <v>1000</v>
      </c>
      <c r="I38" s="457">
        <v>5000</v>
      </c>
      <c r="J38" s="457">
        <v>1000</v>
      </c>
      <c r="K38" s="457">
        <v>1000</v>
      </c>
      <c r="L38" s="457">
        <v>1000</v>
      </c>
      <c r="M38" s="457">
        <v>2000</v>
      </c>
      <c r="N38" s="457">
        <v>1000</v>
      </c>
      <c r="O38" s="457">
        <v>11000</v>
      </c>
      <c r="P38" s="457">
        <v>10000</v>
      </c>
      <c r="Q38" s="457">
        <v>1000</v>
      </c>
      <c r="R38" s="457">
        <v>6000</v>
      </c>
      <c r="S38" s="457">
        <v>1000</v>
      </c>
      <c r="T38" s="457">
        <v>1000</v>
      </c>
      <c r="U38" s="457">
        <v>2000</v>
      </c>
      <c r="V38" s="457">
        <v>1000</v>
      </c>
      <c r="W38" s="457">
        <v>1000</v>
      </c>
      <c r="X38" s="457">
        <v>1000</v>
      </c>
      <c r="Y38" s="457">
        <v>1000</v>
      </c>
      <c r="Z38" s="457">
        <v>1000</v>
      </c>
      <c r="AA38" s="457">
        <v>1000</v>
      </c>
      <c r="AB38" s="457">
        <v>1000</v>
      </c>
      <c r="AC38" s="457">
        <v>1000</v>
      </c>
      <c r="AD38" s="457">
        <v>1000</v>
      </c>
      <c r="AE38" s="457">
        <v>1000</v>
      </c>
      <c r="AF38" s="457">
        <v>1000</v>
      </c>
      <c r="AG38" s="457">
        <v>1000</v>
      </c>
      <c r="AH38" s="457">
        <v>1000</v>
      </c>
      <c r="AI38" s="457">
        <v>1000</v>
      </c>
      <c r="AJ38" s="457">
        <v>2000</v>
      </c>
      <c r="AK38" s="457">
        <v>1000</v>
      </c>
      <c r="AL38" s="457">
        <v>1000</v>
      </c>
      <c r="AM38" s="457">
        <v>1000</v>
      </c>
      <c r="AN38" s="457">
        <v>1000</v>
      </c>
      <c r="AO38" s="457">
        <v>1000</v>
      </c>
      <c r="AP38" s="457">
        <v>57000</v>
      </c>
      <c r="AQ38" s="457">
        <v>6000</v>
      </c>
      <c r="AR38" s="457">
        <v>14000</v>
      </c>
      <c r="AS38" s="457">
        <v>3000</v>
      </c>
      <c r="AT38" s="457">
        <v>2000</v>
      </c>
      <c r="AU38" s="457">
        <v>1000</v>
      </c>
      <c r="AV38" s="457">
        <v>8000</v>
      </c>
      <c r="AW38" s="457">
        <v>1000</v>
      </c>
      <c r="AX38" s="457">
        <v>2000</v>
      </c>
      <c r="AY38" s="457">
        <v>1000</v>
      </c>
      <c r="AZ38" s="457">
        <v>1000</v>
      </c>
      <c r="BA38" s="457">
        <v>1000</v>
      </c>
      <c r="BB38" s="457">
        <v>1000</v>
      </c>
      <c r="BC38" s="457">
        <v>1000</v>
      </c>
      <c r="BD38" s="457">
        <v>1000</v>
      </c>
      <c r="BE38" s="457">
        <v>1000</v>
      </c>
      <c r="BF38" s="457">
        <v>1000</v>
      </c>
      <c r="BG38" s="457">
        <v>1000</v>
      </c>
      <c r="BH38" s="457">
        <v>1000</v>
      </c>
      <c r="BI38" s="457">
        <v>1000</v>
      </c>
      <c r="BJ38" s="457">
        <v>1000</v>
      </c>
      <c r="BK38" s="457">
        <v>4000</v>
      </c>
      <c r="BL38" s="457">
        <v>1000</v>
      </c>
      <c r="BM38" s="457">
        <v>1000</v>
      </c>
      <c r="BN38" s="457">
        <v>1000</v>
      </c>
      <c r="BO38" s="457">
        <v>1000</v>
      </c>
      <c r="BP38" s="457">
        <v>1000</v>
      </c>
      <c r="BQ38" s="457">
        <v>1000</v>
      </c>
      <c r="BR38" s="457">
        <v>1000</v>
      </c>
      <c r="BS38" s="457">
        <v>1000</v>
      </c>
      <c r="BT38" s="457">
        <v>1000</v>
      </c>
      <c r="BU38" s="457">
        <v>1000</v>
      </c>
      <c r="BV38" s="457">
        <v>1000</v>
      </c>
      <c r="BW38" s="457">
        <v>1000</v>
      </c>
      <c r="BX38" s="457">
        <v>1000</v>
      </c>
      <c r="BY38" s="457">
        <v>1000</v>
      </c>
      <c r="BZ38" s="457">
        <v>1000</v>
      </c>
      <c r="CA38" s="457">
        <v>1000</v>
      </c>
      <c r="CB38" s="457">
        <v>1000</v>
      </c>
      <c r="CC38" s="457">
        <v>1000</v>
      </c>
      <c r="CD38" s="457">
        <v>1000</v>
      </c>
      <c r="CE38" s="457">
        <v>1000</v>
      </c>
      <c r="CF38" s="457">
        <v>5000</v>
      </c>
      <c r="CG38" s="457">
        <v>1000</v>
      </c>
      <c r="CH38" s="457">
        <v>1000</v>
      </c>
      <c r="CI38" s="457">
        <v>2000</v>
      </c>
      <c r="CJ38" s="457">
        <v>1000</v>
      </c>
      <c r="CK38" s="457">
        <v>1000</v>
      </c>
      <c r="CL38" s="457">
        <v>1000</v>
      </c>
      <c r="CM38" s="457">
        <v>1000</v>
      </c>
      <c r="CN38" s="457">
        <v>1000</v>
      </c>
      <c r="CO38" s="457">
        <v>1000</v>
      </c>
      <c r="CP38" s="457">
        <v>1000</v>
      </c>
      <c r="CQ38" s="457">
        <v>1000</v>
      </c>
      <c r="CR38" s="457">
        <v>1000</v>
      </c>
      <c r="CS38" s="457">
        <v>1000</v>
      </c>
      <c r="CT38" s="457">
        <v>1000</v>
      </c>
      <c r="CU38" s="457">
        <v>1000</v>
      </c>
      <c r="CV38" s="457">
        <v>1000</v>
      </c>
      <c r="CW38" s="457">
        <v>1000</v>
      </c>
      <c r="CX38" s="457">
        <v>26000</v>
      </c>
      <c r="CY38" s="457">
        <v>4000</v>
      </c>
      <c r="CZ38" s="457">
        <v>3000</v>
      </c>
      <c r="DA38" s="457">
        <v>5000</v>
      </c>
      <c r="DB38" s="457">
        <v>1000</v>
      </c>
      <c r="DC38" s="457">
        <v>1000</v>
      </c>
      <c r="DD38" s="457">
        <v>1000</v>
      </c>
      <c r="DE38" s="457">
        <v>1000</v>
      </c>
      <c r="DF38" s="457">
        <v>1000</v>
      </c>
      <c r="DG38" s="457">
        <v>8000</v>
      </c>
      <c r="DH38" s="457">
        <v>1000</v>
      </c>
      <c r="DI38" s="457">
        <v>9000</v>
      </c>
      <c r="DJ38" s="457">
        <v>5000</v>
      </c>
      <c r="DK38" s="457">
        <v>3000</v>
      </c>
      <c r="DL38" s="457">
        <v>6000</v>
      </c>
      <c r="DM38" s="457">
        <v>3000</v>
      </c>
      <c r="DN38" s="457">
        <v>1000</v>
      </c>
      <c r="DO38" s="457">
        <v>1000</v>
      </c>
      <c r="DP38" s="457">
        <v>1000</v>
      </c>
      <c r="DQ38" s="457">
        <v>1000</v>
      </c>
      <c r="DR38">
        <v>1000</v>
      </c>
      <c r="DS38">
        <v>1000</v>
      </c>
      <c r="DT38">
        <v>91000</v>
      </c>
      <c r="DU38">
        <v>51000</v>
      </c>
    </row>
    <row r="39" spans="1:125">
      <c r="A39" s="362" t="s">
        <v>3134</v>
      </c>
      <c r="B39" s="457" t="s">
        <v>3323</v>
      </c>
      <c r="C39" s="457">
        <v>10000</v>
      </c>
      <c r="D39" s="457">
        <v>1000</v>
      </c>
      <c r="E39" s="457">
        <v>1000</v>
      </c>
      <c r="F39" s="457">
        <v>7000</v>
      </c>
      <c r="G39" s="457">
        <v>3000</v>
      </c>
      <c r="H39" s="457">
        <v>1000</v>
      </c>
      <c r="I39" s="457">
        <v>5000</v>
      </c>
      <c r="J39" s="457">
        <v>1000</v>
      </c>
      <c r="K39" s="457">
        <v>1000</v>
      </c>
      <c r="L39" s="457">
        <v>2000</v>
      </c>
      <c r="M39" s="457">
        <v>3000</v>
      </c>
      <c r="N39" s="457">
        <v>1000</v>
      </c>
      <c r="O39" s="457">
        <v>42000</v>
      </c>
      <c r="P39" s="457">
        <v>1000</v>
      </c>
      <c r="Q39" s="457">
        <v>1000</v>
      </c>
      <c r="R39" s="457">
        <v>1000</v>
      </c>
      <c r="S39" s="457">
        <v>1000</v>
      </c>
      <c r="T39" s="457">
        <v>1000</v>
      </c>
      <c r="U39" s="457">
        <v>3000</v>
      </c>
      <c r="V39" s="457">
        <v>1000</v>
      </c>
      <c r="W39" s="457">
        <v>1000</v>
      </c>
      <c r="X39" s="457">
        <v>1000</v>
      </c>
      <c r="Y39" s="457">
        <v>1000</v>
      </c>
      <c r="Z39" s="457">
        <v>1000</v>
      </c>
      <c r="AA39" s="457">
        <v>1000</v>
      </c>
      <c r="AB39" s="457">
        <v>1000</v>
      </c>
      <c r="AC39" s="457">
        <v>1000</v>
      </c>
      <c r="AD39" s="457">
        <v>1000</v>
      </c>
      <c r="AE39" s="457">
        <v>1000</v>
      </c>
      <c r="AF39" s="457">
        <v>1000</v>
      </c>
      <c r="AG39" s="457">
        <v>2000</v>
      </c>
      <c r="AH39" s="457">
        <v>1000</v>
      </c>
      <c r="AI39" s="457">
        <v>1000</v>
      </c>
      <c r="AJ39" s="457">
        <v>6000</v>
      </c>
      <c r="AK39" s="457">
        <v>4000</v>
      </c>
      <c r="AL39" s="457">
        <v>1000</v>
      </c>
      <c r="AM39" s="457">
        <v>1000</v>
      </c>
      <c r="AN39" s="457">
        <v>1000</v>
      </c>
      <c r="AO39" s="457">
        <v>1000</v>
      </c>
      <c r="AP39" s="457">
        <v>9000</v>
      </c>
      <c r="AQ39" s="457">
        <v>5000</v>
      </c>
      <c r="AR39" s="457">
        <v>2000</v>
      </c>
      <c r="AS39" s="457">
        <v>5000</v>
      </c>
      <c r="AT39" s="457">
        <v>1000</v>
      </c>
      <c r="AU39" s="457">
        <v>1000</v>
      </c>
      <c r="AV39" s="457">
        <v>11000</v>
      </c>
      <c r="AW39" s="457">
        <v>1000</v>
      </c>
      <c r="AX39" s="457">
        <v>1000</v>
      </c>
      <c r="AY39" s="457">
        <v>2000</v>
      </c>
      <c r="AZ39" s="457">
        <v>1000</v>
      </c>
      <c r="BA39" s="457">
        <v>1000</v>
      </c>
      <c r="BB39" s="457">
        <v>1000</v>
      </c>
      <c r="BC39" s="457">
        <v>1000</v>
      </c>
      <c r="BD39" s="457">
        <v>1000</v>
      </c>
      <c r="BE39" s="457">
        <v>1000</v>
      </c>
      <c r="BF39" s="457">
        <v>1000</v>
      </c>
      <c r="BG39" s="457">
        <v>1000</v>
      </c>
      <c r="BH39" s="457">
        <v>2000</v>
      </c>
      <c r="BI39" s="457">
        <v>1000</v>
      </c>
      <c r="BJ39" s="457">
        <v>1000</v>
      </c>
      <c r="BK39" s="457">
        <v>3000</v>
      </c>
      <c r="BL39" s="457">
        <v>1000</v>
      </c>
      <c r="BM39" s="457">
        <v>1000</v>
      </c>
      <c r="BN39" s="457">
        <v>1000</v>
      </c>
      <c r="BO39" s="457">
        <v>1000</v>
      </c>
      <c r="BP39" s="457">
        <v>1000</v>
      </c>
      <c r="BQ39" s="457">
        <v>2000</v>
      </c>
      <c r="BR39" s="457">
        <v>1000</v>
      </c>
      <c r="BS39" s="457">
        <v>1000</v>
      </c>
      <c r="BT39" s="457">
        <v>1000</v>
      </c>
      <c r="BU39" s="457">
        <v>1000</v>
      </c>
      <c r="BV39" s="457">
        <v>2000</v>
      </c>
      <c r="BW39" s="457">
        <v>1000</v>
      </c>
      <c r="BX39" s="457">
        <v>1000</v>
      </c>
      <c r="BY39" s="457">
        <v>1000</v>
      </c>
      <c r="BZ39" s="457">
        <v>1000</v>
      </c>
      <c r="CA39" s="457">
        <v>1000</v>
      </c>
      <c r="CB39" s="457">
        <v>1000</v>
      </c>
      <c r="CC39" s="457">
        <v>1000</v>
      </c>
      <c r="CD39" s="457">
        <v>1000</v>
      </c>
      <c r="CE39" s="457">
        <v>1000</v>
      </c>
      <c r="CF39" s="457">
        <v>3000</v>
      </c>
      <c r="CG39" s="457">
        <v>1000</v>
      </c>
      <c r="CH39" s="457">
        <v>1000</v>
      </c>
      <c r="CI39" s="457">
        <v>5000</v>
      </c>
      <c r="CJ39" s="457">
        <v>1000</v>
      </c>
      <c r="CK39" s="457">
        <v>1000</v>
      </c>
      <c r="CL39" s="457">
        <v>1000</v>
      </c>
      <c r="CM39" s="457">
        <v>1000</v>
      </c>
      <c r="CN39" s="457">
        <v>1000</v>
      </c>
      <c r="CO39" s="457">
        <v>3000</v>
      </c>
      <c r="CP39" s="457">
        <v>1000</v>
      </c>
      <c r="CQ39" s="457">
        <v>1000</v>
      </c>
      <c r="CR39" s="457">
        <v>1000</v>
      </c>
      <c r="CS39" s="457">
        <v>1000</v>
      </c>
      <c r="CT39" s="457">
        <v>1000</v>
      </c>
      <c r="CU39" s="457">
        <v>2000</v>
      </c>
      <c r="CV39" s="457">
        <v>1000</v>
      </c>
      <c r="CW39" s="457">
        <v>1000</v>
      </c>
      <c r="CX39" s="457">
        <v>17000</v>
      </c>
      <c r="CY39" s="457">
        <v>5000</v>
      </c>
      <c r="CZ39" s="457">
        <v>7000</v>
      </c>
      <c r="DA39" s="457">
        <v>5000</v>
      </c>
      <c r="DB39" s="457">
        <v>1000</v>
      </c>
      <c r="DC39" s="457">
        <v>1000</v>
      </c>
      <c r="DD39" s="457">
        <v>1000</v>
      </c>
      <c r="DE39" s="457">
        <v>1000</v>
      </c>
      <c r="DF39" s="457">
        <v>1000</v>
      </c>
      <c r="DG39" s="457">
        <v>21000</v>
      </c>
      <c r="DH39" s="457">
        <v>6000</v>
      </c>
      <c r="DI39" s="457">
        <v>13000</v>
      </c>
      <c r="DJ39" s="457">
        <v>9000</v>
      </c>
      <c r="DK39" s="457">
        <v>3000</v>
      </c>
      <c r="DL39" s="457">
        <v>5000</v>
      </c>
      <c r="DM39" s="457">
        <v>1000</v>
      </c>
      <c r="DN39" s="457">
        <v>1000</v>
      </c>
      <c r="DO39" s="457">
        <v>1000</v>
      </c>
      <c r="DP39" s="457">
        <v>1000</v>
      </c>
      <c r="DQ39" s="457">
        <v>1000</v>
      </c>
      <c r="DR39">
        <v>1000</v>
      </c>
      <c r="DS39">
        <v>1000</v>
      </c>
      <c r="DT39">
        <v>254000</v>
      </c>
      <c r="DU39">
        <v>133000</v>
      </c>
    </row>
    <row r="40" spans="1:125">
      <c r="A40" s="362" t="s">
        <v>3143</v>
      </c>
      <c r="B40" s="457" t="s">
        <v>3323</v>
      </c>
      <c r="C40" s="457">
        <v>15000</v>
      </c>
      <c r="D40" s="457">
        <v>2000</v>
      </c>
      <c r="E40" s="457">
        <v>1000</v>
      </c>
      <c r="F40" s="457">
        <v>16000</v>
      </c>
      <c r="G40" s="457">
        <v>6000</v>
      </c>
      <c r="H40" s="457">
        <v>1000</v>
      </c>
      <c r="I40" s="457">
        <v>15000</v>
      </c>
      <c r="J40" s="457">
        <v>1000</v>
      </c>
      <c r="K40" s="457">
        <v>1000</v>
      </c>
      <c r="L40" s="457">
        <v>4000</v>
      </c>
      <c r="M40" s="457">
        <v>1000</v>
      </c>
      <c r="N40" s="457">
        <v>1000</v>
      </c>
      <c r="O40" s="457">
        <v>89000</v>
      </c>
      <c r="P40" s="457">
        <v>2000</v>
      </c>
      <c r="Q40" s="457">
        <v>1000</v>
      </c>
      <c r="R40" s="457">
        <v>5000</v>
      </c>
      <c r="S40" s="457">
        <v>1000</v>
      </c>
      <c r="T40" s="457">
        <v>1000</v>
      </c>
      <c r="U40" s="457">
        <v>4000</v>
      </c>
      <c r="V40" s="457">
        <v>5000</v>
      </c>
      <c r="W40" s="457">
        <v>1000</v>
      </c>
      <c r="X40" s="457">
        <v>5000</v>
      </c>
      <c r="Y40" s="457">
        <v>1000</v>
      </c>
      <c r="Z40" s="457">
        <v>1000</v>
      </c>
      <c r="AA40" s="457">
        <v>1000</v>
      </c>
      <c r="AB40" s="457">
        <v>2000</v>
      </c>
      <c r="AC40" s="457">
        <v>14000</v>
      </c>
      <c r="AD40" s="457">
        <v>1000</v>
      </c>
      <c r="AE40" s="457">
        <v>1000</v>
      </c>
      <c r="AF40" s="457">
        <v>1000</v>
      </c>
      <c r="AG40" s="457">
        <v>1000</v>
      </c>
      <c r="AH40" s="457">
        <v>1000</v>
      </c>
      <c r="AI40" s="457">
        <v>1000</v>
      </c>
      <c r="AJ40" s="457">
        <v>10000</v>
      </c>
      <c r="AK40" s="457">
        <v>5000</v>
      </c>
      <c r="AL40" s="457">
        <v>1000</v>
      </c>
      <c r="AM40" s="457">
        <v>1000</v>
      </c>
      <c r="AN40" s="457">
        <v>2000</v>
      </c>
      <c r="AO40" s="457">
        <v>1000</v>
      </c>
      <c r="AP40" s="457">
        <v>191000</v>
      </c>
      <c r="AQ40" s="457">
        <v>14000</v>
      </c>
      <c r="AR40" s="457">
        <v>31000</v>
      </c>
      <c r="AS40" s="457">
        <v>8000</v>
      </c>
      <c r="AT40" s="457">
        <v>1000</v>
      </c>
      <c r="AU40" s="457">
        <v>1000</v>
      </c>
      <c r="AV40" s="457">
        <v>12000</v>
      </c>
      <c r="AW40" s="457">
        <v>3000</v>
      </c>
      <c r="AX40" s="457">
        <v>1000</v>
      </c>
      <c r="AY40" s="457">
        <v>4000</v>
      </c>
      <c r="AZ40" s="457">
        <v>1000</v>
      </c>
      <c r="BA40" s="457">
        <v>1000</v>
      </c>
      <c r="BB40" s="457">
        <v>3000</v>
      </c>
      <c r="BC40" s="457">
        <v>1000</v>
      </c>
      <c r="BD40" s="457">
        <v>1000</v>
      </c>
      <c r="BE40" s="457">
        <v>4000</v>
      </c>
      <c r="BF40" s="457">
        <v>1000</v>
      </c>
      <c r="BG40" s="457">
        <v>1000</v>
      </c>
      <c r="BH40" s="457">
        <v>2000</v>
      </c>
      <c r="BI40" s="457">
        <v>1000</v>
      </c>
      <c r="BJ40" s="457">
        <v>1000</v>
      </c>
      <c r="BK40" s="457">
        <v>2000</v>
      </c>
      <c r="BL40" s="457">
        <v>1000</v>
      </c>
      <c r="BM40" s="457">
        <v>1000</v>
      </c>
      <c r="BN40" s="457">
        <v>1000</v>
      </c>
      <c r="BO40" s="457">
        <v>1000</v>
      </c>
      <c r="BP40" s="457">
        <v>1000</v>
      </c>
      <c r="BQ40" s="457">
        <v>4000</v>
      </c>
      <c r="BR40" s="457">
        <v>1000</v>
      </c>
      <c r="BS40" s="457">
        <v>1000</v>
      </c>
      <c r="BT40" s="457">
        <v>1000</v>
      </c>
      <c r="BU40" s="457">
        <v>1000</v>
      </c>
      <c r="BV40" s="457">
        <v>1000</v>
      </c>
      <c r="BW40" s="457">
        <v>1000</v>
      </c>
      <c r="BX40" s="457">
        <v>1000</v>
      </c>
      <c r="BY40" s="457">
        <v>1000</v>
      </c>
      <c r="BZ40" s="457">
        <v>1000</v>
      </c>
      <c r="CA40" s="457">
        <v>1000</v>
      </c>
      <c r="CB40" s="457">
        <v>1000</v>
      </c>
      <c r="CC40" s="457">
        <v>1000</v>
      </c>
      <c r="CD40" s="457">
        <v>1000</v>
      </c>
      <c r="CE40" s="457">
        <v>1000</v>
      </c>
      <c r="CF40" s="457">
        <v>4000</v>
      </c>
      <c r="CG40" s="457">
        <v>1000</v>
      </c>
      <c r="CH40" s="457">
        <v>1000</v>
      </c>
      <c r="CI40" s="457">
        <v>2000</v>
      </c>
      <c r="CJ40" s="457">
        <v>1000</v>
      </c>
      <c r="CK40" s="457">
        <v>1000</v>
      </c>
      <c r="CL40" s="457">
        <v>1000</v>
      </c>
      <c r="CM40" s="457">
        <v>1000</v>
      </c>
      <c r="CN40" s="457">
        <v>1000</v>
      </c>
      <c r="CO40" s="457">
        <v>1000</v>
      </c>
      <c r="CP40" s="457">
        <v>1000</v>
      </c>
      <c r="CQ40" s="457">
        <v>1000</v>
      </c>
      <c r="CR40" s="457">
        <v>1000</v>
      </c>
      <c r="CS40" s="457">
        <v>1000</v>
      </c>
      <c r="CT40" s="457">
        <v>1000</v>
      </c>
      <c r="CU40" s="457">
        <v>4000</v>
      </c>
      <c r="CV40" s="457">
        <v>2000</v>
      </c>
      <c r="CW40" s="457">
        <v>1000</v>
      </c>
      <c r="CX40" s="457">
        <v>29000</v>
      </c>
      <c r="CY40" s="457">
        <v>7000</v>
      </c>
      <c r="CZ40" s="457">
        <v>11000</v>
      </c>
      <c r="DA40" s="457">
        <v>1000</v>
      </c>
      <c r="DB40" s="457">
        <v>1000</v>
      </c>
      <c r="DC40" s="457">
        <v>1000</v>
      </c>
      <c r="DD40" s="457">
        <v>1000</v>
      </c>
      <c r="DE40" s="457">
        <v>1000</v>
      </c>
      <c r="DF40" s="457">
        <v>1000</v>
      </c>
      <c r="DG40" s="457">
        <v>29000</v>
      </c>
      <c r="DH40" s="457">
        <v>14000</v>
      </c>
      <c r="DI40" s="457">
        <v>22000</v>
      </c>
      <c r="DJ40" s="457">
        <v>10000</v>
      </c>
      <c r="DK40" s="457">
        <v>9000</v>
      </c>
      <c r="DL40" s="457">
        <v>64000</v>
      </c>
      <c r="DM40" s="457">
        <v>4000</v>
      </c>
      <c r="DN40" s="457">
        <v>1000</v>
      </c>
      <c r="DO40" s="457">
        <v>1000</v>
      </c>
      <c r="DP40" s="457">
        <v>1000</v>
      </c>
      <c r="DQ40" s="457">
        <v>1000</v>
      </c>
      <c r="DR40">
        <v>1000</v>
      </c>
      <c r="DS40">
        <v>1000</v>
      </c>
      <c r="DT40">
        <v>323000</v>
      </c>
      <c r="DU40">
        <v>131000</v>
      </c>
    </row>
    <row r="41" spans="1:125">
      <c r="A41" s="362" t="s">
        <v>2609</v>
      </c>
      <c r="B41" s="457" t="s">
        <v>3323</v>
      </c>
      <c r="C41" s="457">
        <v>5000</v>
      </c>
      <c r="D41" s="457">
        <v>1000</v>
      </c>
      <c r="E41" s="457">
        <v>1000</v>
      </c>
      <c r="F41" s="457">
        <v>1000</v>
      </c>
      <c r="G41" s="457">
        <v>1000</v>
      </c>
      <c r="H41" s="457">
        <v>1000</v>
      </c>
      <c r="I41" s="457">
        <v>5000</v>
      </c>
      <c r="J41" s="457">
        <v>1000</v>
      </c>
      <c r="K41" s="457">
        <v>1000</v>
      </c>
      <c r="L41" s="457">
        <v>1000</v>
      </c>
      <c r="M41" s="457">
        <v>2000</v>
      </c>
      <c r="N41" s="457">
        <v>1000</v>
      </c>
      <c r="O41" s="457">
        <v>11000</v>
      </c>
      <c r="P41" s="457">
        <v>10000</v>
      </c>
      <c r="Q41" s="457">
        <v>1000</v>
      </c>
      <c r="R41" s="457">
        <v>6000</v>
      </c>
      <c r="S41" s="457">
        <v>1000</v>
      </c>
      <c r="T41" s="457">
        <v>1000</v>
      </c>
      <c r="U41" s="457">
        <v>2000</v>
      </c>
      <c r="V41" s="457">
        <v>1000</v>
      </c>
      <c r="W41" s="457">
        <v>1000</v>
      </c>
      <c r="X41" s="457">
        <v>1000</v>
      </c>
      <c r="Y41" s="457">
        <v>1000</v>
      </c>
      <c r="Z41" s="457">
        <v>1000</v>
      </c>
      <c r="AA41" s="457">
        <v>1000</v>
      </c>
      <c r="AB41" s="457">
        <v>1000</v>
      </c>
      <c r="AC41" s="457">
        <v>1000</v>
      </c>
      <c r="AD41" s="457">
        <v>1000</v>
      </c>
      <c r="AE41" s="457">
        <v>1000</v>
      </c>
      <c r="AF41" s="457">
        <v>1000</v>
      </c>
      <c r="AG41" s="457">
        <v>1000</v>
      </c>
      <c r="AH41" s="457">
        <v>1000</v>
      </c>
      <c r="AI41" s="457">
        <v>1000</v>
      </c>
      <c r="AJ41" s="457">
        <v>2000</v>
      </c>
      <c r="AK41" s="457">
        <v>1000</v>
      </c>
      <c r="AL41" s="457">
        <v>1000</v>
      </c>
      <c r="AM41" s="457">
        <v>1000</v>
      </c>
      <c r="AN41" s="457">
        <v>1000</v>
      </c>
      <c r="AO41" s="457">
        <v>1000</v>
      </c>
      <c r="AP41" s="457">
        <v>57000</v>
      </c>
      <c r="AQ41" s="457">
        <v>6000</v>
      </c>
      <c r="AR41" s="457">
        <v>14000</v>
      </c>
      <c r="AS41" s="457">
        <v>3000</v>
      </c>
      <c r="AT41" s="457">
        <v>2000</v>
      </c>
      <c r="AU41" s="457">
        <v>1000</v>
      </c>
      <c r="AV41" s="457">
        <v>8000</v>
      </c>
      <c r="AW41" s="457">
        <v>1000</v>
      </c>
      <c r="AX41" s="457">
        <v>2000</v>
      </c>
      <c r="AY41" s="457">
        <v>1000</v>
      </c>
      <c r="AZ41" s="457">
        <v>1000</v>
      </c>
      <c r="BA41" s="457">
        <v>1000</v>
      </c>
      <c r="BB41" s="457">
        <v>1000</v>
      </c>
      <c r="BC41" s="457">
        <v>1000</v>
      </c>
      <c r="BD41" s="457">
        <v>1000</v>
      </c>
      <c r="BE41" s="457">
        <v>1000</v>
      </c>
      <c r="BF41" s="457">
        <v>1000</v>
      </c>
      <c r="BG41" s="457">
        <v>1000</v>
      </c>
      <c r="BH41" s="457">
        <v>1000</v>
      </c>
      <c r="BI41" s="457">
        <v>1000</v>
      </c>
      <c r="BJ41" s="457">
        <v>1000</v>
      </c>
      <c r="BK41" s="457">
        <v>4000</v>
      </c>
      <c r="BL41" s="457">
        <v>1000</v>
      </c>
      <c r="BM41" s="457">
        <v>1000</v>
      </c>
      <c r="BN41" s="457">
        <v>1000</v>
      </c>
      <c r="BO41" s="457">
        <v>1000</v>
      </c>
      <c r="BP41" s="457">
        <v>1000</v>
      </c>
      <c r="BQ41" s="457">
        <v>1000</v>
      </c>
      <c r="BR41" s="457">
        <v>1000</v>
      </c>
      <c r="BS41" s="457">
        <v>1000</v>
      </c>
      <c r="BT41" s="457">
        <v>1000</v>
      </c>
      <c r="BU41" s="457">
        <v>1000</v>
      </c>
      <c r="BV41" s="457">
        <v>1000</v>
      </c>
      <c r="BW41" s="457">
        <v>1000</v>
      </c>
      <c r="BX41" s="457">
        <v>1000</v>
      </c>
      <c r="BY41" s="457">
        <v>1000</v>
      </c>
      <c r="BZ41" s="457">
        <v>1000</v>
      </c>
      <c r="CA41" s="457">
        <v>1000</v>
      </c>
      <c r="CB41" s="457">
        <v>1000</v>
      </c>
      <c r="CC41" s="457">
        <v>1000</v>
      </c>
      <c r="CD41" s="457">
        <v>1000</v>
      </c>
      <c r="CE41" s="457">
        <v>1000</v>
      </c>
      <c r="CF41" s="457">
        <v>5000</v>
      </c>
      <c r="CG41" s="457">
        <v>1000</v>
      </c>
      <c r="CH41" s="457">
        <v>1000</v>
      </c>
      <c r="CI41" s="457">
        <v>2000</v>
      </c>
      <c r="CJ41" s="457">
        <v>1000</v>
      </c>
      <c r="CK41" s="457">
        <v>1000</v>
      </c>
      <c r="CL41" s="457">
        <v>1000</v>
      </c>
      <c r="CM41" s="457">
        <v>1000</v>
      </c>
      <c r="CN41" s="457">
        <v>1000</v>
      </c>
      <c r="CO41" s="457">
        <v>1000</v>
      </c>
      <c r="CP41" s="457">
        <v>1000</v>
      </c>
      <c r="CQ41" s="457">
        <v>1000</v>
      </c>
      <c r="CR41" s="457">
        <v>1000</v>
      </c>
      <c r="CS41" s="457">
        <v>1000</v>
      </c>
      <c r="CT41" s="457">
        <v>1000</v>
      </c>
      <c r="CU41" s="457">
        <v>1000</v>
      </c>
      <c r="CV41" s="457">
        <v>1000</v>
      </c>
      <c r="CW41" s="457">
        <v>1000</v>
      </c>
      <c r="CX41" s="457">
        <v>26000</v>
      </c>
      <c r="CY41" s="457">
        <v>4000</v>
      </c>
      <c r="CZ41" s="457">
        <v>3000</v>
      </c>
      <c r="DA41" s="457">
        <v>5000</v>
      </c>
      <c r="DB41" s="457">
        <v>1000</v>
      </c>
      <c r="DC41" s="457">
        <v>1000</v>
      </c>
      <c r="DD41" s="457">
        <v>1000</v>
      </c>
      <c r="DE41" s="457">
        <v>1000</v>
      </c>
      <c r="DF41" s="457">
        <v>1000</v>
      </c>
      <c r="DG41" s="457">
        <v>8000</v>
      </c>
      <c r="DH41" s="457">
        <v>1000</v>
      </c>
      <c r="DI41" s="457">
        <v>9000</v>
      </c>
      <c r="DJ41" s="457">
        <v>5000</v>
      </c>
      <c r="DK41" s="457">
        <v>3000</v>
      </c>
      <c r="DL41" s="457">
        <v>6000</v>
      </c>
      <c r="DM41" s="457">
        <v>3000</v>
      </c>
      <c r="DN41" s="457">
        <v>1000</v>
      </c>
      <c r="DO41" s="457">
        <v>1000</v>
      </c>
      <c r="DP41" s="457">
        <v>1000</v>
      </c>
      <c r="DQ41" s="457">
        <v>1000</v>
      </c>
      <c r="DR41">
        <v>1000</v>
      </c>
      <c r="DS41">
        <v>1000</v>
      </c>
      <c r="DT41">
        <v>91000</v>
      </c>
      <c r="DU41">
        <v>51000</v>
      </c>
    </row>
    <row r="42" spans="1:125">
      <c r="A42" s="362" t="s">
        <v>2039</v>
      </c>
      <c r="B42" s="457" t="s">
        <v>3323</v>
      </c>
      <c r="C42" s="457">
        <v>15000</v>
      </c>
      <c r="D42" s="457">
        <v>2000</v>
      </c>
      <c r="E42" s="457">
        <v>1000</v>
      </c>
      <c r="F42" s="457">
        <v>16000</v>
      </c>
      <c r="G42" s="457">
        <v>6000</v>
      </c>
      <c r="H42" s="457">
        <v>1000</v>
      </c>
      <c r="I42" s="457">
        <v>15000</v>
      </c>
      <c r="J42" s="457">
        <v>1000</v>
      </c>
      <c r="K42" s="457">
        <v>1000</v>
      </c>
      <c r="L42" s="457">
        <v>4000</v>
      </c>
      <c r="M42" s="457">
        <v>1000</v>
      </c>
      <c r="N42" s="457">
        <v>1000</v>
      </c>
      <c r="O42" s="457">
        <v>89000</v>
      </c>
      <c r="P42" s="457">
        <v>2000</v>
      </c>
      <c r="Q42" s="457">
        <v>1000</v>
      </c>
      <c r="R42" s="457">
        <v>5000</v>
      </c>
      <c r="S42" s="457">
        <v>1000</v>
      </c>
      <c r="T42" s="457">
        <v>1000</v>
      </c>
      <c r="U42" s="457">
        <v>4000</v>
      </c>
      <c r="V42" s="457">
        <v>5000</v>
      </c>
      <c r="W42" s="457">
        <v>1000</v>
      </c>
      <c r="X42" s="457">
        <v>5000</v>
      </c>
      <c r="Y42" s="457">
        <v>1000</v>
      </c>
      <c r="Z42" s="457">
        <v>1000</v>
      </c>
      <c r="AA42" s="457">
        <v>1000</v>
      </c>
      <c r="AB42" s="457">
        <v>2000</v>
      </c>
      <c r="AC42" s="457">
        <v>14000</v>
      </c>
      <c r="AD42" s="457">
        <v>1000</v>
      </c>
      <c r="AE42" s="457">
        <v>1000</v>
      </c>
      <c r="AF42" s="457">
        <v>1000</v>
      </c>
      <c r="AG42" s="457">
        <v>1000</v>
      </c>
      <c r="AH42" s="457">
        <v>1000</v>
      </c>
      <c r="AI42" s="457">
        <v>1000</v>
      </c>
      <c r="AJ42" s="457">
        <v>10000</v>
      </c>
      <c r="AK42" s="457">
        <v>5000</v>
      </c>
      <c r="AL42" s="457">
        <v>1000</v>
      </c>
      <c r="AM42" s="457">
        <v>1000</v>
      </c>
      <c r="AN42" s="457">
        <v>2000</v>
      </c>
      <c r="AO42" s="457">
        <v>1000</v>
      </c>
      <c r="AP42" s="457">
        <v>191000</v>
      </c>
      <c r="AQ42" s="457">
        <v>14000</v>
      </c>
      <c r="AR42" s="457">
        <v>31000</v>
      </c>
      <c r="AS42" s="457">
        <v>8000</v>
      </c>
      <c r="AT42" s="457">
        <v>1000</v>
      </c>
      <c r="AU42" s="457">
        <v>1000</v>
      </c>
      <c r="AV42" s="457">
        <v>12000</v>
      </c>
      <c r="AW42" s="457">
        <v>3000</v>
      </c>
      <c r="AX42" s="457">
        <v>1000</v>
      </c>
      <c r="AY42" s="457">
        <v>4000</v>
      </c>
      <c r="AZ42" s="457">
        <v>1000</v>
      </c>
      <c r="BA42" s="457">
        <v>1000</v>
      </c>
      <c r="BB42" s="457">
        <v>3000</v>
      </c>
      <c r="BC42" s="457">
        <v>1000</v>
      </c>
      <c r="BD42" s="457">
        <v>1000</v>
      </c>
      <c r="BE42" s="457">
        <v>4000</v>
      </c>
      <c r="BF42" s="457">
        <v>1000</v>
      </c>
      <c r="BG42" s="457">
        <v>1000</v>
      </c>
      <c r="BH42" s="457">
        <v>2000</v>
      </c>
      <c r="BI42" s="457">
        <v>1000</v>
      </c>
      <c r="BJ42" s="457">
        <v>1000</v>
      </c>
      <c r="BK42" s="457">
        <v>2000</v>
      </c>
      <c r="BL42" s="457">
        <v>1000</v>
      </c>
      <c r="BM42" s="457">
        <v>1000</v>
      </c>
      <c r="BN42" s="457">
        <v>1000</v>
      </c>
      <c r="BO42" s="457">
        <v>1000</v>
      </c>
      <c r="BP42" s="457">
        <v>1000</v>
      </c>
      <c r="BQ42" s="457">
        <v>4000</v>
      </c>
      <c r="BR42" s="457">
        <v>1000</v>
      </c>
      <c r="BS42" s="457">
        <v>1000</v>
      </c>
      <c r="BT42" s="457">
        <v>1000</v>
      </c>
      <c r="BU42" s="457">
        <v>1000</v>
      </c>
      <c r="BV42" s="457">
        <v>1000</v>
      </c>
      <c r="BW42" s="457">
        <v>1000</v>
      </c>
      <c r="BX42" s="457">
        <v>1000</v>
      </c>
      <c r="BY42" s="457">
        <v>1000</v>
      </c>
      <c r="BZ42" s="457">
        <v>1000</v>
      </c>
      <c r="CA42" s="457">
        <v>1000</v>
      </c>
      <c r="CB42" s="457">
        <v>1000</v>
      </c>
      <c r="CC42" s="457">
        <v>1000</v>
      </c>
      <c r="CD42" s="457">
        <v>1000</v>
      </c>
      <c r="CE42" s="457">
        <v>1000</v>
      </c>
      <c r="CF42" s="457">
        <v>4000</v>
      </c>
      <c r="CG42" s="457">
        <v>1000</v>
      </c>
      <c r="CH42" s="457">
        <v>1000</v>
      </c>
      <c r="CI42" s="457">
        <v>2000</v>
      </c>
      <c r="CJ42" s="457">
        <v>1000</v>
      </c>
      <c r="CK42" s="457">
        <v>1000</v>
      </c>
      <c r="CL42" s="457">
        <v>1000</v>
      </c>
      <c r="CM42" s="457">
        <v>1000</v>
      </c>
      <c r="CN42" s="457">
        <v>1000</v>
      </c>
      <c r="CO42" s="457">
        <v>1000</v>
      </c>
      <c r="CP42" s="457">
        <v>1000</v>
      </c>
      <c r="CQ42" s="457">
        <v>1000</v>
      </c>
      <c r="CR42" s="457">
        <v>1000</v>
      </c>
      <c r="CS42" s="457">
        <v>1000</v>
      </c>
      <c r="CT42" s="457">
        <v>1000</v>
      </c>
      <c r="CU42" s="457">
        <v>4000</v>
      </c>
      <c r="CV42" s="457">
        <v>2000</v>
      </c>
      <c r="CW42" s="457">
        <v>1000</v>
      </c>
      <c r="CX42" s="457">
        <v>29000</v>
      </c>
      <c r="CY42" s="457">
        <v>7000</v>
      </c>
      <c r="CZ42" s="457">
        <v>11000</v>
      </c>
      <c r="DA42" s="457">
        <v>1000</v>
      </c>
      <c r="DB42" s="457">
        <v>1000</v>
      </c>
      <c r="DC42" s="457">
        <v>1000</v>
      </c>
      <c r="DD42" s="457">
        <v>1000</v>
      </c>
      <c r="DE42" s="457">
        <v>1000</v>
      </c>
      <c r="DF42" s="457">
        <v>1000</v>
      </c>
      <c r="DG42" s="457">
        <v>29000</v>
      </c>
      <c r="DH42" s="457">
        <v>14000</v>
      </c>
      <c r="DI42" s="457">
        <v>22000</v>
      </c>
      <c r="DJ42" s="457">
        <v>10000</v>
      </c>
      <c r="DK42" s="457">
        <v>9000</v>
      </c>
      <c r="DL42" s="457">
        <v>64000</v>
      </c>
      <c r="DM42" s="457">
        <v>4000</v>
      </c>
      <c r="DN42" s="457">
        <v>1000</v>
      </c>
      <c r="DO42" s="457">
        <v>1000</v>
      </c>
      <c r="DP42" s="457">
        <v>1000</v>
      </c>
      <c r="DQ42" s="457">
        <v>1000</v>
      </c>
      <c r="DR42">
        <v>1000</v>
      </c>
      <c r="DS42">
        <v>1000</v>
      </c>
      <c r="DT42">
        <v>323000</v>
      </c>
      <c r="DU42">
        <v>131000</v>
      </c>
    </row>
    <row r="43" spans="1:125">
      <c r="A43" s="362" t="s">
        <v>2744</v>
      </c>
      <c r="B43" s="457" t="s">
        <v>3323</v>
      </c>
      <c r="C43" s="457">
        <v>30000</v>
      </c>
      <c r="D43" s="457">
        <v>5000</v>
      </c>
      <c r="E43" s="457">
        <v>1000</v>
      </c>
      <c r="F43" s="457">
        <v>23000</v>
      </c>
      <c r="G43" s="457">
        <v>7000</v>
      </c>
      <c r="H43" s="457">
        <v>2000</v>
      </c>
      <c r="I43" s="457">
        <v>10000</v>
      </c>
      <c r="J43" s="457">
        <v>2000</v>
      </c>
      <c r="K43" s="457">
        <v>1000</v>
      </c>
      <c r="L43" s="457">
        <v>2000</v>
      </c>
      <c r="M43" s="457">
        <v>1000</v>
      </c>
      <c r="N43" s="457">
        <v>1000</v>
      </c>
      <c r="O43" s="457">
        <v>148000</v>
      </c>
      <c r="P43" s="457">
        <v>65000</v>
      </c>
      <c r="Q43" s="457">
        <v>1000</v>
      </c>
      <c r="R43" s="457">
        <v>2000</v>
      </c>
      <c r="S43" s="457">
        <v>1000</v>
      </c>
      <c r="T43" s="457">
        <v>1000</v>
      </c>
      <c r="U43" s="457">
        <v>14000</v>
      </c>
      <c r="V43" s="457">
        <v>47000</v>
      </c>
      <c r="W43" s="457">
        <v>1000</v>
      </c>
      <c r="X43" s="457">
        <v>69000</v>
      </c>
      <c r="Y43" s="457">
        <v>426000</v>
      </c>
      <c r="Z43" s="457">
        <v>29000</v>
      </c>
      <c r="AA43" s="457">
        <v>2000</v>
      </c>
      <c r="AB43" s="457">
        <v>3000</v>
      </c>
      <c r="AC43" s="457">
        <v>1000</v>
      </c>
      <c r="AD43" s="457">
        <v>3000</v>
      </c>
      <c r="AE43" s="457">
        <v>1000</v>
      </c>
      <c r="AF43" s="457">
        <v>1000</v>
      </c>
      <c r="AG43" s="457">
        <v>8000</v>
      </c>
      <c r="AH43" s="457">
        <v>1000</v>
      </c>
      <c r="AI43" s="457">
        <v>1000</v>
      </c>
      <c r="AJ43" s="457">
        <v>11000</v>
      </c>
      <c r="AK43" s="457">
        <v>11000</v>
      </c>
      <c r="AL43" s="457">
        <v>3000</v>
      </c>
      <c r="AM43" s="457">
        <v>1000</v>
      </c>
      <c r="AN43" s="457">
        <v>2000</v>
      </c>
      <c r="AO43" s="457">
        <v>1000</v>
      </c>
      <c r="AP43" s="457">
        <v>268000</v>
      </c>
      <c r="AQ43" s="457">
        <v>32000</v>
      </c>
      <c r="AR43" s="457">
        <v>54000</v>
      </c>
      <c r="AS43" s="457">
        <v>16000</v>
      </c>
      <c r="AT43" s="457">
        <v>26000</v>
      </c>
      <c r="AU43" s="457">
        <v>4000</v>
      </c>
      <c r="AV43" s="457">
        <v>11000</v>
      </c>
      <c r="AW43" s="457">
        <v>1000</v>
      </c>
      <c r="AX43" s="457">
        <v>2000</v>
      </c>
      <c r="AY43" s="457">
        <v>4000</v>
      </c>
      <c r="AZ43" s="457">
        <v>3000</v>
      </c>
      <c r="BA43" s="457">
        <v>1000</v>
      </c>
      <c r="BB43" s="457">
        <v>1000</v>
      </c>
      <c r="BC43" s="457">
        <v>1000</v>
      </c>
      <c r="BD43" s="457">
        <v>1000</v>
      </c>
      <c r="BE43" s="457">
        <v>3000</v>
      </c>
      <c r="BF43" s="457">
        <v>1000</v>
      </c>
      <c r="BG43" s="457">
        <v>1000</v>
      </c>
      <c r="BH43" s="457">
        <v>2000</v>
      </c>
      <c r="BI43" s="457">
        <v>1000</v>
      </c>
      <c r="BJ43" s="457">
        <v>1000</v>
      </c>
      <c r="BK43" s="457">
        <v>7000</v>
      </c>
      <c r="BL43" s="457">
        <v>1000</v>
      </c>
      <c r="BM43" s="457">
        <v>1000</v>
      </c>
      <c r="BN43" s="457">
        <v>1000</v>
      </c>
      <c r="BO43" s="457">
        <v>1000</v>
      </c>
      <c r="BP43" s="457">
        <v>1000</v>
      </c>
      <c r="BQ43" s="457">
        <v>6000</v>
      </c>
      <c r="BR43" s="457">
        <v>2000</v>
      </c>
      <c r="BS43" s="457">
        <v>1000</v>
      </c>
      <c r="BT43" s="457">
        <v>1000</v>
      </c>
      <c r="BU43" s="457">
        <v>1000</v>
      </c>
      <c r="BV43" s="457">
        <v>1000</v>
      </c>
      <c r="BW43" s="457">
        <v>1000</v>
      </c>
      <c r="BX43" s="457">
        <v>1000</v>
      </c>
      <c r="BY43" s="457">
        <v>1000</v>
      </c>
      <c r="BZ43" s="457">
        <v>1000</v>
      </c>
      <c r="CA43" s="457">
        <v>1000</v>
      </c>
      <c r="CB43" s="457">
        <v>1000</v>
      </c>
      <c r="CC43" s="457">
        <v>1000</v>
      </c>
      <c r="CD43" s="457">
        <v>1000</v>
      </c>
      <c r="CE43" s="457">
        <v>1000</v>
      </c>
      <c r="CF43" s="457">
        <v>10000</v>
      </c>
      <c r="CG43" s="457">
        <v>1000</v>
      </c>
      <c r="CH43" s="457">
        <v>1000</v>
      </c>
      <c r="CI43" s="457">
        <v>71000</v>
      </c>
      <c r="CJ43" s="457">
        <v>1000</v>
      </c>
      <c r="CK43" s="457">
        <v>1000</v>
      </c>
      <c r="CL43" s="457">
        <v>1000</v>
      </c>
      <c r="CM43" s="457">
        <v>1000</v>
      </c>
      <c r="CN43" s="457">
        <v>1000</v>
      </c>
      <c r="CO43" s="457">
        <v>1000</v>
      </c>
      <c r="CP43" s="457">
        <v>1000</v>
      </c>
      <c r="CQ43" s="457">
        <v>1000</v>
      </c>
      <c r="CR43" s="457">
        <v>1000</v>
      </c>
      <c r="CS43" s="457">
        <v>1000</v>
      </c>
      <c r="CT43" s="457">
        <v>1000</v>
      </c>
      <c r="CU43" s="457">
        <v>7000</v>
      </c>
      <c r="CV43" s="457">
        <v>26000</v>
      </c>
      <c r="CW43" s="457">
        <v>1000</v>
      </c>
      <c r="CX43" s="457">
        <v>47000</v>
      </c>
      <c r="CY43" s="457">
        <v>95000</v>
      </c>
      <c r="CZ43" s="457">
        <v>76000</v>
      </c>
      <c r="DA43" s="457">
        <v>85000</v>
      </c>
      <c r="DB43" s="457">
        <v>1000</v>
      </c>
      <c r="DC43" s="457">
        <v>2000</v>
      </c>
      <c r="DD43" s="457">
        <v>19000</v>
      </c>
      <c r="DE43" s="457">
        <v>1000</v>
      </c>
      <c r="DF43" s="457">
        <v>1000</v>
      </c>
      <c r="DG43" s="457">
        <v>41000</v>
      </c>
      <c r="DH43" s="457">
        <v>7000</v>
      </c>
      <c r="DI43" s="457">
        <v>45000</v>
      </c>
      <c r="DJ43" s="457">
        <v>30000</v>
      </c>
      <c r="DK43" s="457">
        <v>25000</v>
      </c>
      <c r="DL43" s="457">
        <v>18000</v>
      </c>
      <c r="DM43" s="457">
        <v>6000</v>
      </c>
      <c r="DN43" s="457">
        <v>32000</v>
      </c>
      <c r="DO43" s="457">
        <v>6000</v>
      </c>
      <c r="DP43" s="457">
        <v>1000</v>
      </c>
      <c r="DQ43" s="457">
        <v>1000</v>
      </c>
      <c r="DR43">
        <v>1000</v>
      </c>
      <c r="DS43">
        <v>1000</v>
      </c>
      <c r="DT43">
        <v>29027000</v>
      </c>
      <c r="DU43">
        <v>3287000</v>
      </c>
    </row>
    <row r="44" spans="1:125">
      <c r="A44" s="362" t="s">
        <v>2876</v>
      </c>
      <c r="B44" s="457" t="s">
        <v>3323</v>
      </c>
      <c r="C44" s="457">
        <v>15000</v>
      </c>
      <c r="D44" s="457">
        <v>2000</v>
      </c>
      <c r="E44" s="457">
        <v>1000</v>
      </c>
      <c r="F44" s="457">
        <v>16000</v>
      </c>
      <c r="G44" s="457">
        <v>6000</v>
      </c>
      <c r="H44" s="457">
        <v>1000</v>
      </c>
      <c r="I44" s="457">
        <v>15000</v>
      </c>
      <c r="J44" s="457">
        <v>1000</v>
      </c>
      <c r="K44" s="457">
        <v>1000</v>
      </c>
      <c r="L44" s="457">
        <v>4000</v>
      </c>
      <c r="M44" s="457">
        <v>1000</v>
      </c>
      <c r="N44" s="457">
        <v>1000</v>
      </c>
      <c r="O44" s="457">
        <v>89000</v>
      </c>
      <c r="P44" s="457">
        <v>2000</v>
      </c>
      <c r="Q44" s="457">
        <v>1000</v>
      </c>
      <c r="R44" s="457">
        <v>5000</v>
      </c>
      <c r="S44" s="457">
        <v>1000</v>
      </c>
      <c r="T44" s="457">
        <v>1000</v>
      </c>
      <c r="U44" s="457">
        <v>4000</v>
      </c>
      <c r="V44" s="457">
        <v>5000</v>
      </c>
      <c r="W44" s="457">
        <v>1000</v>
      </c>
      <c r="X44" s="457">
        <v>5000</v>
      </c>
      <c r="Y44" s="457">
        <v>1000</v>
      </c>
      <c r="Z44" s="457">
        <v>1000</v>
      </c>
      <c r="AA44" s="457">
        <v>1000</v>
      </c>
      <c r="AB44" s="457">
        <v>2000</v>
      </c>
      <c r="AC44" s="457">
        <v>14000</v>
      </c>
      <c r="AD44" s="457">
        <v>1000</v>
      </c>
      <c r="AE44" s="457">
        <v>1000</v>
      </c>
      <c r="AF44" s="457">
        <v>1000</v>
      </c>
      <c r="AG44" s="457">
        <v>1000</v>
      </c>
      <c r="AH44" s="457">
        <v>1000</v>
      </c>
      <c r="AI44" s="457">
        <v>1000</v>
      </c>
      <c r="AJ44" s="457">
        <v>10000</v>
      </c>
      <c r="AK44" s="457">
        <v>5000</v>
      </c>
      <c r="AL44" s="457">
        <v>1000</v>
      </c>
      <c r="AM44" s="457">
        <v>1000</v>
      </c>
      <c r="AN44" s="457">
        <v>2000</v>
      </c>
      <c r="AO44" s="457">
        <v>1000</v>
      </c>
      <c r="AP44" s="457">
        <v>191000</v>
      </c>
      <c r="AQ44" s="457">
        <v>14000</v>
      </c>
      <c r="AR44" s="457">
        <v>31000</v>
      </c>
      <c r="AS44" s="457">
        <v>8000</v>
      </c>
      <c r="AT44" s="457">
        <v>1000</v>
      </c>
      <c r="AU44" s="457">
        <v>1000</v>
      </c>
      <c r="AV44" s="457">
        <v>12000</v>
      </c>
      <c r="AW44" s="457">
        <v>3000</v>
      </c>
      <c r="AX44" s="457">
        <v>1000</v>
      </c>
      <c r="AY44" s="457">
        <v>4000</v>
      </c>
      <c r="AZ44" s="457">
        <v>1000</v>
      </c>
      <c r="BA44" s="457">
        <v>1000</v>
      </c>
      <c r="BB44" s="457">
        <v>3000</v>
      </c>
      <c r="BC44" s="457">
        <v>1000</v>
      </c>
      <c r="BD44" s="457">
        <v>1000</v>
      </c>
      <c r="BE44" s="457">
        <v>4000</v>
      </c>
      <c r="BF44" s="457">
        <v>1000</v>
      </c>
      <c r="BG44" s="457">
        <v>1000</v>
      </c>
      <c r="BH44" s="457">
        <v>2000</v>
      </c>
      <c r="BI44" s="457">
        <v>1000</v>
      </c>
      <c r="BJ44" s="457">
        <v>1000</v>
      </c>
      <c r="BK44" s="457">
        <v>2000</v>
      </c>
      <c r="BL44" s="457">
        <v>1000</v>
      </c>
      <c r="BM44" s="457">
        <v>1000</v>
      </c>
      <c r="BN44" s="457">
        <v>1000</v>
      </c>
      <c r="BO44" s="457">
        <v>1000</v>
      </c>
      <c r="BP44" s="457">
        <v>1000</v>
      </c>
      <c r="BQ44" s="457">
        <v>4000</v>
      </c>
      <c r="BR44" s="457">
        <v>1000</v>
      </c>
      <c r="BS44" s="457">
        <v>1000</v>
      </c>
      <c r="BT44" s="457">
        <v>1000</v>
      </c>
      <c r="BU44" s="457">
        <v>1000</v>
      </c>
      <c r="BV44" s="457">
        <v>1000</v>
      </c>
      <c r="BW44" s="457">
        <v>1000</v>
      </c>
      <c r="BX44" s="457">
        <v>1000</v>
      </c>
      <c r="BY44" s="457">
        <v>1000</v>
      </c>
      <c r="BZ44" s="457">
        <v>1000</v>
      </c>
      <c r="CA44" s="457">
        <v>1000</v>
      </c>
      <c r="CB44" s="457">
        <v>1000</v>
      </c>
      <c r="CC44" s="457">
        <v>1000</v>
      </c>
      <c r="CD44" s="457">
        <v>1000</v>
      </c>
      <c r="CE44" s="457">
        <v>1000</v>
      </c>
      <c r="CF44" s="457">
        <v>4000</v>
      </c>
      <c r="CG44" s="457">
        <v>1000</v>
      </c>
      <c r="CH44" s="457">
        <v>1000</v>
      </c>
      <c r="CI44" s="457">
        <v>2000</v>
      </c>
      <c r="CJ44" s="457">
        <v>1000</v>
      </c>
      <c r="CK44" s="457">
        <v>1000</v>
      </c>
      <c r="CL44" s="457">
        <v>1000</v>
      </c>
      <c r="CM44" s="457">
        <v>1000</v>
      </c>
      <c r="CN44" s="457">
        <v>1000</v>
      </c>
      <c r="CO44" s="457">
        <v>1000</v>
      </c>
      <c r="CP44" s="457">
        <v>1000</v>
      </c>
      <c r="CQ44" s="457">
        <v>1000</v>
      </c>
      <c r="CR44" s="457">
        <v>1000</v>
      </c>
      <c r="CS44" s="457">
        <v>1000</v>
      </c>
      <c r="CT44" s="457">
        <v>1000</v>
      </c>
      <c r="CU44" s="457">
        <v>4000</v>
      </c>
      <c r="CV44" s="457">
        <v>2000</v>
      </c>
      <c r="CW44" s="457">
        <v>1000</v>
      </c>
      <c r="CX44" s="457">
        <v>29000</v>
      </c>
      <c r="CY44" s="457">
        <v>7000</v>
      </c>
      <c r="CZ44" s="457">
        <v>11000</v>
      </c>
      <c r="DA44" s="457">
        <v>1000</v>
      </c>
      <c r="DB44" s="457">
        <v>1000</v>
      </c>
      <c r="DC44" s="457">
        <v>1000</v>
      </c>
      <c r="DD44" s="457">
        <v>1000</v>
      </c>
      <c r="DE44" s="457">
        <v>1000</v>
      </c>
      <c r="DF44" s="457">
        <v>1000</v>
      </c>
      <c r="DG44" s="457">
        <v>29000</v>
      </c>
      <c r="DH44" s="457">
        <v>14000</v>
      </c>
      <c r="DI44" s="457">
        <v>22000</v>
      </c>
      <c r="DJ44" s="457">
        <v>10000</v>
      </c>
      <c r="DK44" s="457">
        <v>9000</v>
      </c>
      <c r="DL44" s="457">
        <v>64000</v>
      </c>
      <c r="DM44" s="457">
        <v>4000</v>
      </c>
      <c r="DN44" s="457">
        <v>1000</v>
      </c>
      <c r="DO44" s="457">
        <v>1000</v>
      </c>
      <c r="DP44" s="457">
        <v>1000</v>
      </c>
      <c r="DQ44" s="457">
        <v>1000</v>
      </c>
      <c r="DR44">
        <v>1000</v>
      </c>
      <c r="DS44">
        <v>1000</v>
      </c>
      <c r="DT44">
        <v>323000</v>
      </c>
      <c r="DU44">
        <v>131000</v>
      </c>
    </row>
    <row r="45" spans="1:125">
      <c r="A45" s="362" t="s">
        <v>2463</v>
      </c>
      <c r="B45" s="457" t="s">
        <v>3323</v>
      </c>
      <c r="C45" s="457">
        <v>5000</v>
      </c>
      <c r="D45" s="457">
        <v>1000</v>
      </c>
      <c r="E45" s="457">
        <v>1000</v>
      </c>
      <c r="F45" s="457">
        <v>1000</v>
      </c>
      <c r="G45" s="457">
        <v>1000</v>
      </c>
      <c r="H45" s="457">
        <v>1000</v>
      </c>
      <c r="I45" s="457">
        <v>5000</v>
      </c>
      <c r="J45" s="457">
        <v>1000</v>
      </c>
      <c r="K45" s="457">
        <v>1000</v>
      </c>
      <c r="L45" s="457">
        <v>1000</v>
      </c>
      <c r="M45" s="457">
        <v>2000</v>
      </c>
      <c r="N45" s="457">
        <v>1000</v>
      </c>
      <c r="O45" s="457">
        <v>11000</v>
      </c>
      <c r="P45" s="457">
        <v>10000</v>
      </c>
      <c r="Q45" s="457">
        <v>1000</v>
      </c>
      <c r="R45" s="457">
        <v>6000</v>
      </c>
      <c r="S45" s="457">
        <v>1000</v>
      </c>
      <c r="T45" s="457">
        <v>1000</v>
      </c>
      <c r="U45" s="457">
        <v>2000</v>
      </c>
      <c r="V45" s="457">
        <v>1000</v>
      </c>
      <c r="W45" s="457">
        <v>1000</v>
      </c>
      <c r="X45" s="457">
        <v>1000</v>
      </c>
      <c r="Y45" s="457">
        <v>1000</v>
      </c>
      <c r="Z45" s="457">
        <v>1000</v>
      </c>
      <c r="AA45" s="457">
        <v>1000</v>
      </c>
      <c r="AB45" s="457">
        <v>1000</v>
      </c>
      <c r="AC45" s="457">
        <v>1000</v>
      </c>
      <c r="AD45" s="457">
        <v>1000</v>
      </c>
      <c r="AE45" s="457">
        <v>1000</v>
      </c>
      <c r="AF45" s="457">
        <v>1000</v>
      </c>
      <c r="AG45" s="457">
        <v>1000</v>
      </c>
      <c r="AH45" s="457">
        <v>1000</v>
      </c>
      <c r="AI45" s="457">
        <v>1000</v>
      </c>
      <c r="AJ45" s="457">
        <v>2000</v>
      </c>
      <c r="AK45" s="457">
        <v>1000</v>
      </c>
      <c r="AL45" s="457">
        <v>1000</v>
      </c>
      <c r="AM45" s="457">
        <v>1000</v>
      </c>
      <c r="AN45" s="457">
        <v>1000</v>
      </c>
      <c r="AO45" s="457">
        <v>1000</v>
      </c>
      <c r="AP45" s="457">
        <v>8000</v>
      </c>
      <c r="AQ45" s="457">
        <v>5000</v>
      </c>
      <c r="AR45" s="457">
        <v>4000</v>
      </c>
      <c r="AS45" s="457">
        <v>3000</v>
      </c>
      <c r="AT45" s="457">
        <v>2000</v>
      </c>
      <c r="AU45" s="457">
        <v>1000</v>
      </c>
      <c r="AV45" s="457">
        <v>8000</v>
      </c>
      <c r="AW45" s="457">
        <v>1000</v>
      </c>
      <c r="AX45" s="457">
        <v>2000</v>
      </c>
      <c r="AY45" s="457">
        <v>1000</v>
      </c>
      <c r="AZ45" s="457">
        <v>1000</v>
      </c>
      <c r="BA45" s="457">
        <v>1000</v>
      </c>
      <c r="BB45" s="457">
        <v>1000</v>
      </c>
      <c r="BC45" s="457">
        <v>1000</v>
      </c>
      <c r="BD45" s="457">
        <v>1000</v>
      </c>
      <c r="BE45" s="457">
        <v>1000</v>
      </c>
      <c r="BF45" s="457">
        <v>1000</v>
      </c>
      <c r="BG45" s="457">
        <v>1000</v>
      </c>
      <c r="BH45" s="457">
        <v>1000</v>
      </c>
      <c r="BI45" s="457">
        <v>1000</v>
      </c>
      <c r="BJ45" s="457">
        <v>1000</v>
      </c>
      <c r="BK45" s="457">
        <v>4000</v>
      </c>
      <c r="BL45" s="457">
        <v>1000</v>
      </c>
      <c r="BM45" s="457">
        <v>1000</v>
      </c>
      <c r="BN45" s="457">
        <v>1000</v>
      </c>
      <c r="BO45" s="457">
        <v>1000</v>
      </c>
      <c r="BP45" s="457">
        <v>1000</v>
      </c>
      <c r="BQ45" s="457">
        <v>1000</v>
      </c>
      <c r="BR45" s="457">
        <v>1000</v>
      </c>
      <c r="BS45" s="457">
        <v>1000</v>
      </c>
      <c r="BT45" s="457">
        <v>1000</v>
      </c>
      <c r="BU45" s="457">
        <v>1000</v>
      </c>
      <c r="BV45" s="457">
        <v>1000</v>
      </c>
      <c r="BW45" s="457">
        <v>1000</v>
      </c>
      <c r="BX45" s="457">
        <v>1000</v>
      </c>
      <c r="BY45" s="457">
        <v>1000</v>
      </c>
      <c r="BZ45" s="457">
        <v>1000</v>
      </c>
      <c r="CA45" s="457">
        <v>1000</v>
      </c>
      <c r="CB45" s="457">
        <v>1000</v>
      </c>
      <c r="CC45" s="457">
        <v>1000</v>
      </c>
      <c r="CD45" s="457">
        <v>1000</v>
      </c>
      <c r="CE45" s="457">
        <v>1000</v>
      </c>
      <c r="CF45" s="457">
        <v>5000</v>
      </c>
      <c r="CG45" s="457">
        <v>1000</v>
      </c>
      <c r="CH45" s="457">
        <v>1000</v>
      </c>
      <c r="CI45" s="457">
        <v>2000</v>
      </c>
      <c r="CJ45" s="457">
        <v>1000</v>
      </c>
      <c r="CK45" s="457">
        <v>1000</v>
      </c>
      <c r="CL45" s="457">
        <v>1000</v>
      </c>
      <c r="CM45" s="457">
        <v>1000</v>
      </c>
      <c r="CN45" s="457">
        <v>1000</v>
      </c>
      <c r="CO45" s="457">
        <v>1000</v>
      </c>
      <c r="CP45" s="457">
        <v>1000</v>
      </c>
      <c r="CQ45" s="457">
        <v>1000</v>
      </c>
      <c r="CR45" s="457">
        <v>1000</v>
      </c>
      <c r="CS45" s="457">
        <v>1000</v>
      </c>
      <c r="CT45" s="457">
        <v>1000</v>
      </c>
      <c r="CU45" s="457">
        <v>1000</v>
      </c>
      <c r="CV45" s="457">
        <v>1000</v>
      </c>
      <c r="CW45" s="457">
        <v>1000</v>
      </c>
      <c r="CX45" s="457">
        <v>26000</v>
      </c>
      <c r="CY45" s="457">
        <v>4000</v>
      </c>
      <c r="CZ45" s="457">
        <v>3000</v>
      </c>
      <c r="DA45" s="457">
        <v>5000</v>
      </c>
      <c r="DB45" s="457">
        <v>1000</v>
      </c>
      <c r="DC45" s="457">
        <v>1000</v>
      </c>
      <c r="DD45" s="457">
        <v>1000</v>
      </c>
      <c r="DE45" s="457">
        <v>1000</v>
      </c>
      <c r="DF45" s="457">
        <v>1000</v>
      </c>
      <c r="DG45" s="457">
        <v>8000</v>
      </c>
      <c r="DH45" s="457">
        <v>1000</v>
      </c>
      <c r="DI45" s="457">
        <v>9000</v>
      </c>
      <c r="DJ45" s="457">
        <v>5000</v>
      </c>
      <c r="DK45" s="457">
        <v>3000</v>
      </c>
      <c r="DL45" s="457">
        <v>6000</v>
      </c>
      <c r="DM45" s="457">
        <v>3000</v>
      </c>
      <c r="DN45" s="457">
        <v>1000</v>
      </c>
      <c r="DO45" s="457">
        <v>1000</v>
      </c>
      <c r="DP45" s="457">
        <v>1000</v>
      </c>
      <c r="DQ45" s="457">
        <v>1000</v>
      </c>
      <c r="DR45">
        <v>1000</v>
      </c>
      <c r="DS45">
        <v>1000</v>
      </c>
      <c r="DT45">
        <v>91000</v>
      </c>
      <c r="DU45">
        <v>51000</v>
      </c>
    </row>
    <row r="46" spans="1:125">
      <c r="A46" s="362" t="s">
        <v>2234</v>
      </c>
      <c r="B46" s="457" t="s">
        <v>3323</v>
      </c>
      <c r="C46" s="457">
        <v>30000</v>
      </c>
      <c r="D46" s="457">
        <v>5000</v>
      </c>
      <c r="E46" s="457">
        <v>1000</v>
      </c>
      <c r="F46" s="457">
        <v>23000</v>
      </c>
      <c r="G46" s="457">
        <v>7000</v>
      </c>
      <c r="H46" s="457">
        <v>2000</v>
      </c>
      <c r="I46" s="457">
        <v>10000</v>
      </c>
      <c r="J46" s="457">
        <v>2000</v>
      </c>
      <c r="K46" s="457">
        <v>1000</v>
      </c>
      <c r="L46" s="457">
        <v>2000</v>
      </c>
      <c r="M46" s="457">
        <v>1000</v>
      </c>
      <c r="N46" s="457">
        <v>1000</v>
      </c>
      <c r="O46" s="457">
        <v>148000</v>
      </c>
      <c r="P46" s="457">
        <v>65000</v>
      </c>
      <c r="Q46" s="457">
        <v>1000</v>
      </c>
      <c r="R46" s="457">
        <v>2000</v>
      </c>
      <c r="S46" s="457">
        <v>1000</v>
      </c>
      <c r="T46" s="457">
        <v>1000</v>
      </c>
      <c r="U46" s="457">
        <v>14000</v>
      </c>
      <c r="V46" s="457">
        <v>47000</v>
      </c>
      <c r="W46" s="457">
        <v>1000</v>
      </c>
      <c r="X46" s="457">
        <v>69000</v>
      </c>
      <c r="Y46" s="457">
        <v>426000</v>
      </c>
      <c r="Z46" s="457">
        <v>29000</v>
      </c>
      <c r="AA46" s="457">
        <v>2000</v>
      </c>
      <c r="AB46" s="457">
        <v>3000</v>
      </c>
      <c r="AC46" s="457">
        <v>1000</v>
      </c>
      <c r="AD46" s="457">
        <v>3000</v>
      </c>
      <c r="AE46" s="457">
        <v>1000</v>
      </c>
      <c r="AF46" s="457">
        <v>1000</v>
      </c>
      <c r="AG46" s="457">
        <v>8000</v>
      </c>
      <c r="AH46" s="457">
        <v>1000</v>
      </c>
      <c r="AI46" s="457">
        <v>1000</v>
      </c>
      <c r="AJ46" s="457">
        <v>11000</v>
      </c>
      <c r="AK46" s="457">
        <v>11000</v>
      </c>
      <c r="AL46" s="457">
        <v>3000</v>
      </c>
      <c r="AM46" s="457">
        <v>1000</v>
      </c>
      <c r="AN46" s="457">
        <v>2000</v>
      </c>
      <c r="AO46" s="457">
        <v>1000</v>
      </c>
      <c r="AP46" s="457">
        <v>6000</v>
      </c>
      <c r="AQ46" s="457">
        <v>479000</v>
      </c>
      <c r="AR46" s="457">
        <v>72000</v>
      </c>
      <c r="AS46" s="457">
        <v>16000</v>
      </c>
      <c r="AT46" s="457">
        <v>26000</v>
      </c>
      <c r="AU46" s="457">
        <v>4000</v>
      </c>
      <c r="AV46" s="457">
        <v>11000</v>
      </c>
      <c r="AW46" s="457">
        <v>1000</v>
      </c>
      <c r="AX46" s="457">
        <v>2000</v>
      </c>
      <c r="AY46" s="457">
        <v>4000</v>
      </c>
      <c r="AZ46" s="457">
        <v>3000</v>
      </c>
      <c r="BA46" s="457">
        <v>1000</v>
      </c>
      <c r="BB46" s="457">
        <v>1000</v>
      </c>
      <c r="BC46" s="457">
        <v>1000</v>
      </c>
      <c r="BD46" s="457">
        <v>1000</v>
      </c>
      <c r="BE46" s="457">
        <v>3000</v>
      </c>
      <c r="BF46" s="457">
        <v>1000</v>
      </c>
      <c r="BG46" s="457">
        <v>1000</v>
      </c>
      <c r="BH46" s="457">
        <v>2000</v>
      </c>
      <c r="BI46" s="457">
        <v>1000</v>
      </c>
      <c r="BJ46" s="457">
        <v>1000</v>
      </c>
      <c r="BK46" s="457">
        <v>7000</v>
      </c>
      <c r="BL46" s="457">
        <v>1000</v>
      </c>
      <c r="BM46" s="457">
        <v>1000</v>
      </c>
      <c r="BN46" s="457">
        <v>1000</v>
      </c>
      <c r="BO46" s="457">
        <v>1000</v>
      </c>
      <c r="BP46" s="457">
        <v>1000</v>
      </c>
      <c r="BQ46" s="457">
        <v>6000</v>
      </c>
      <c r="BR46" s="457">
        <v>2000</v>
      </c>
      <c r="BS46" s="457">
        <v>1000</v>
      </c>
      <c r="BT46" s="457">
        <v>1000</v>
      </c>
      <c r="BU46" s="457">
        <v>1000</v>
      </c>
      <c r="BV46" s="457">
        <v>1000</v>
      </c>
      <c r="BW46" s="457">
        <v>1000</v>
      </c>
      <c r="BX46" s="457">
        <v>1000</v>
      </c>
      <c r="BY46" s="457">
        <v>1000</v>
      </c>
      <c r="BZ46" s="457">
        <v>1000</v>
      </c>
      <c r="CA46" s="457">
        <v>1000</v>
      </c>
      <c r="CB46" s="457">
        <v>1000</v>
      </c>
      <c r="CC46" s="457">
        <v>1000</v>
      </c>
      <c r="CD46" s="457">
        <v>1000</v>
      </c>
      <c r="CE46" s="457">
        <v>1000</v>
      </c>
      <c r="CF46" s="457">
        <v>10000</v>
      </c>
      <c r="CG46" s="457">
        <v>1000</v>
      </c>
      <c r="CH46" s="457">
        <v>1000</v>
      </c>
      <c r="CI46" s="457">
        <v>71000</v>
      </c>
      <c r="CJ46" s="457">
        <v>1000</v>
      </c>
      <c r="CK46" s="457">
        <v>1000</v>
      </c>
      <c r="CL46" s="457">
        <v>1000</v>
      </c>
      <c r="CM46" s="457">
        <v>1000</v>
      </c>
      <c r="CN46" s="457">
        <v>1000</v>
      </c>
      <c r="CO46" s="457">
        <v>1000</v>
      </c>
      <c r="CP46" s="457">
        <v>1000</v>
      </c>
      <c r="CQ46" s="457">
        <v>1000</v>
      </c>
      <c r="CR46" s="457">
        <v>1000</v>
      </c>
      <c r="CS46" s="457">
        <v>1000</v>
      </c>
      <c r="CT46" s="457">
        <v>1000</v>
      </c>
      <c r="CU46" s="457">
        <v>7000</v>
      </c>
      <c r="CV46" s="457">
        <v>26000</v>
      </c>
      <c r="CW46" s="457">
        <v>1000</v>
      </c>
      <c r="CX46" s="457">
        <v>47000</v>
      </c>
      <c r="CY46" s="457">
        <v>95000</v>
      </c>
      <c r="CZ46" s="457">
        <v>76000</v>
      </c>
      <c r="DA46" s="457">
        <v>85000</v>
      </c>
      <c r="DB46" s="457">
        <v>1000</v>
      </c>
      <c r="DC46" s="457">
        <v>2000</v>
      </c>
      <c r="DD46" s="457">
        <v>19000</v>
      </c>
      <c r="DE46" s="457">
        <v>1000</v>
      </c>
      <c r="DF46" s="457">
        <v>1000</v>
      </c>
      <c r="DG46" s="457">
        <v>41000</v>
      </c>
      <c r="DH46" s="457">
        <v>7000</v>
      </c>
      <c r="DI46" s="457">
        <v>45000</v>
      </c>
      <c r="DJ46" s="457">
        <v>30000</v>
      </c>
      <c r="DK46" s="457">
        <v>25000</v>
      </c>
      <c r="DL46" s="457">
        <v>18000</v>
      </c>
      <c r="DM46" s="457">
        <v>6000</v>
      </c>
      <c r="DN46" s="457">
        <v>32000</v>
      </c>
      <c r="DO46" s="457">
        <v>6000</v>
      </c>
      <c r="DP46" s="457">
        <v>1000</v>
      </c>
      <c r="DQ46" s="457">
        <v>1000</v>
      </c>
      <c r="DR46">
        <v>1000</v>
      </c>
      <c r="DS46">
        <v>1000</v>
      </c>
      <c r="DT46">
        <v>29027000</v>
      </c>
      <c r="DU46">
        <v>3287000</v>
      </c>
    </row>
    <row r="47" spans="1:125">
      <c r="A47" s="362" t="s">
        <v>2122</v>
      </c>
      <c r="B47" s="457" t="s">
        <v>3323</v>
      </c>
      <c r="C47" s="457">
        <v>15000</v>
      </c>
      <c r="D47" s="457">
        <v>2000</v>
      </c>
      <c r="E47" s="457">
        <v>1000</v>
      </c>
      <c r="F47" s="457">
        <v>16000</v>
      </c>
      <c r="G47" s="457">
        <v>6000</v>
      </c>
      <c r="H47" s="457">
        <v>1000</v>
      </c>
      <c r="I47" s="457">
        <v>15000</v>
      </c>
      <c r="J47" s="457">
        <v>1000</v>
      </c>
      <c r="K47" s="457">
        <v>1000</v>
      </c>
      <c r="L47" s="457">
        <v>4000</v>
      </c>
      <c r="M47" s="457">
        <v>1000</v>
      </c>
      <c r="N47" s="457">
        <v>1000</v>
      </c>
      <c r="O47" s="457">
        <v>89000</v>
      </c>
      <c r="P47" s="457">
        <v>2000</v>
      </c>
      <c r="Q47" s="457">
        <v>1000</v>
      </c>
      <c r="R47" s="457">
        <v>5000</v>
      </c>
      <c r="S47" s="457">
        <v>1000</v>
      </c>
      <c r="T47" s="457">
        <v>1000</v>
      </c>
      <c r="U47" s="457">
        <v>4000</v>
      </c>
      <c r="V47" s="457">
        <v>5000</v>
      </c>
      <c r="W47" s="457">
        <v>1000</v>
      </c>
      <c r="X47" s="457">
        <v>5000</v>
      </c>
      <c r="Y47" s="457">
        <v>1000</v>
      </c>
      <c r="Z47" s="457">
        <v>1000</v>
      </c>
      <c r="AA47" s="457">
        <v>1000</v>
      </c>
      <c r="AB47" s="457">
        <v>2000</v>
      </c>
      <c r="AC47" s="457">
        <v>14000</v>
      </c>
      <c r="AD47" s="457">
        <v>1000</v>
      </c>
      <c r="AE47" s="457">
        <v>1000</v>
      </c>
      <c r="AF47" s="457">
        <v>1000</v>
      </c>
      <c r="AG47" s="457">
        <v>1000</v>
      </c>
      <c r="AH47" s="457">
        <v>1000</v>
      </c>
      <c r="AI47" s="457">
        <v>1000</v>
      </c>
      <c r="AJ47" s="457">
        <v>10000</v>
      </c>
      <c r="AK47" s="457">
        <v>5000</v>
      </c>
      <c r="AL47" s="457">
        <v>1000</v>
      </c>
      <c r="AM47" s="457">
        <v>1000</v>
      </c>
      <c r="AN47" s="457">
        <v>2000</v>
      </c>
      <c r="AO47" s="457">
        <v>1000</v>
      </c>
      <c r="AP47" s="457">
        <v>10000</v>
      </c>
      <c r="AQ47" s="457">
        <v>7000</v>
      </c>
      <c r="AR47" s="457">
        <v>3000</v>
      </c>
      <c r="AS47" s="457">
        <v>8000</v>
      </c>
      <c r="AT47" s="457">
        <v>1000</v>
      </c>
      <c r="AU47" s="457">
        <v>1000</v>
      </c>
      <c r="AV47" s="457">
        <v>12000</v>
      </c>
      <c r="AW47" s="457">
        <v>3000</v>
      </c>
      <c r="AX47" s="457">
        <v>1000</v>
      </c>
      <c r="AY47" s="457">
        <v>4000</v>
      </c>
      <c r="AZ47" s="457">
        <v>1000</v>
      </c>
      <c r="BA47" s="457">
        <v>1000</v>
      </c>
      <c r="BB47" s="457">
        <v>3000</v>
      </c>
      <c r="BC47" s="457">
        <v>1000</v>
      </c>
      <c r="BD47" s="457">
        <v>1000</v>
      </c>
      <c r="BE47" s="457">
        <v>4000</v>
      </c>
      <c r="BF47" s="457">
        <v>1000</v>
      </c>
      <c r="BG47" s="457">
        <v>1000</v>
      </c>
      <c r="BH47" s="457">
        <v>2000</v>
      </c>
      <c r="BI47" s="457">
        <v>1000</v>
      </c>
      <c r="BJ47" s="457">
        <v>1000</v>
      </c>
      <c r="BK47" s="457">
        <v>2000</v>
      </c>
      <c r="BL47" s="457">
        <v>1000</v>
      </c>
      <c r="BM47" s="457">
        <v>1000</v>
      </c>
      <c r="BN47" s="457">
        <v>1000</v>
      </c>
      <c r="BO47" s="457">
        <v>1000</v>
      </c>
      <c r="BP47" s="457">
        <v>1000</v>
      </c>
      <c r="BQ47" s="457">
        <v>4000</v>
      </c>
      <c r="BR47" s="457">
        <v>1000</v>
      </c>
      <c r="BS47" s="457">
        <v>1000</v>
      </c>
      <c r="BT47" s="457">
        <v>1000</v>
      </c>
      <c r="BU47" s="457">
        <v>1000</v>
      </c>
      <c r="BV47" s="457">
        <v>1000</v>
      </c>
      <c r="BW47" s="457">
        <v>1000</v>
      </c>
      <c r="BX47" s="457">
        <v>1000</v>
      </c>
      <c r="BY47" s="457">
        <v>1000</v>
      </c>
      <c r="BZ47" s="457">
        <v>1000</v>
      </c>
      <c r="CA47" s="457">
        <v>1000</v>
      </c>
      <c r="CB47" s="457">
        <v>1000</v>
      </c>
      <c r="CC47" s="457">
        <v>1000</v>
      </c>
      <c r="CD47" s="457">
        <v>1000</v>
      </c>
      <c r="CE47" s="457">
        <v>1000</v>
      </c>
      <c r="CF47" s="457">
        <v>4000</v>
      </c>
      <c r="CG47" s="457">
        <v>1000</v>
      </c>
      <c r="CH47" s="457">
        <v>1000</v>
      </c>
      <c r="CI47" s="457">
        <v>2000</v>
      </c>
      <c r="CJ47" s="457">
        <v>1000</v>
      </c>
      <c r="CK47" s="457">
        <v>1000</v>
      </c>
      <c r="CL47" s="457">
        <v>1000</v>
      </c>
      <c r="CM47" s="457">
        <v>1000</v>
      </c>
      <c r="CN47" s="457">
        <v>1000</v>
      </c>
      <c r="CO47" s="457">
        <v>1000</v>
      </c>
      <c r="CP47" s="457">
        <v>1000</v>
      </c>
      <c r="CQ47" s="457">
        <v>1000</v>
      </c>
      <c r="CR47" s="457">
        <v>1000</v>
      </c>
      <c r="CS47" s="457">
        <v>1000</v>
      </c>
      <c r="CT47" s="457">
        <v>1000</v>
      </c>
      <c r="CU47" s="457">
        <v>4000</v>
      </c>
      <c r="CV47" s="457">
        <v>2000</v>
      </c>
      <c r="CW47" s="457">
        <v>1000</v>
      </c>
      <c r="CX47" s="457">
        <v>29000</v>
      </c>
      <c r="CY47" s="457">
        <v>7000</v>
      </c>
      <c r="CZ47" s="457">
        <v>11000</v>
      </c>
      <c r="DA47" s="457">
        <v>1000</v>
      </c>
      <c r="DB47" s="457">
        <v>1000</v>
      </c>
      <c r="DC47" s="457">
        <v>1000</v>
      </c>
      <c r="DD47" s="457">
        <v>1000</v>
      </c>
      <c r="DE47" s="457">
        <v>1000</v>
      </c>
      <c r="DF47" s="457">
        <v>1000</v>
      </c>
      <c r="DG47" s="457">
        <v>29000</v>
      </c>
      <c r="DH47" s="457">
        <v>14000</v>
      </c>
      <c r="DI47" s="457">
        <v>22000</v>
      </c>
      <c r="DJ47" s="457">
        <v>10000</v>
      </c>
      <c r="DK47" s="457">
        <v>9000</v>
      </c>
      <c r="DL47" s="457">
        <v>64000</v>
      </c>
      <c r="DM47" s="457">
        <v>4000</v>
      </c>
      <c r="DN47" s="457">
        <v>1000</v>
      </c>
      <c r="DO47" s="457">
        <v>1000</v>
      </c>
      <c r="DP47" s="457">
        <v>1000</v>
      </c>
      <c r="DQ47" s="457">
        <v>1000</v>
      </c>
      <c r="DR47">
        <v>1000</v>
      </c>
      <c r="DS47">
        <v>1000</v>
      </c>
      <c r="DT47">
        <v>323000</v>
      </c>
      <c r="DU47">
        <v>131000</v>
      </c>
    </row>
    <row r="48" spans="1:125">
      <c r="A48" s="362" t="s">
        <v>2128</v>
      </c>
      <c r="B48" s="457" t="s">
        <v>3323</v>
      </c>
      <c r="C48" s="457">
        <v>15000</v>
      </c>
      <c r="D48" s="457">
        <v>2000</v>
      </c>
      <c r="E48" s="457">
        <v>1000</v>
      </c>
      <c r="F48" s="457">
        <v>16000</v>
      </c>
      <c r="G48" s="457">
        <v>6000</v>
      </c>
      <c r="H48" s="457">
        <v>1000</v>
      </c>
      <c r="I48" s="457">
        <v>15000</v>
      </c>
      <c r="J48" s="457">
        <v>1000</v>
      </c>
      <c r="K48" s="457">
        <v>1000</v>
      </c>
      <c r="L48" s="457">
        <v>4000</v>
      </c>
      <c r="M48" s="457">
        <v>1000</v>
      </c>
      <c r="N48" s="457">
        <v>1000</v>
      </c>
      <c r="O48" s="457">
        <v>89000</v>
      </c>
      <c r="P48" s="457">
        <v>2000</v>
      </c>
      <c r="Q48" s="457">
        <v>1000</v>
      </c>
      <c r="R48" s="457">
        <v>5000</v>
      </c>
      <c r="S48" s="457">
        <v>1000</v>
      </c>
      <c r="T48" s="457">
        <v>1000</v>
      </c>
      <c r="U48" s="457">
        <v>4000</v>
      </c>
      <c r="V48" s="457">
        <v>5000</v>
      </c>
      <c r="W48" s="457">
        <v>1000</v>
      </c>
      <c r="X48" s="457">
        <v>5000</v>
      </c>
      <c r="Y48" s="457">
        <v>1000</v>
      </c>
      <c r="Z48" s="457">
        <v>1000</v>
      </c>
      <c r="AA48" s="457">
        <v>1000</v>
      </c>
      <c r="AB48" s="457">
        <v>2000</v>
      </c>
      <c r="AC48" s="457">
        <v>14000</v>
      </c>
      <c r="AD48" s="457">
        <v>1000</v>
      </c>
      <c r="AE48" s="457">
        <v>1000</v>
      </c>
      <c r="AF48" s="457">
        <v>1000</v>
      </c>
      <c r="AG48" s="457">
        <v>1000</v>
      </c>
      <c r="AH48" s="457">
        <v>1000</v>
      </c>
      <c r="AI48" s="457">
        <v>1000</v>
      </c>
      <c r="AJ48" s="457">
        <v>10000</v>
      </c>
      <c r="AK48" s="457">
        <v>5000</v>
      </c>
      <c r="AL48" s="457">
        <v>1000</v>
      </c>
      <c r="AM48" s="457">
        <v>1000</v>
      </c>
      <c r="AN48" s="457">
        <v>2000</v>
      </c>
      <c r="AO48" s="457">
        <v>1000</v>
      </c>
      <c r="AP48" s="457">
        <v>191000</v>
      </c>
      <c r="AQ48" s="457">
        <v>14000</v>
      </c>
      <c r="AR48" s="457">
        <v>31000</v>
      </c>
      <c r="AS48" s="457">
        <v>8000</v>
      </c>
      <c r="AT48" s="457">
        <v>1000</v>
      </c>
      <c r="AU48" s="457">
        <v>1000</v>
      </c>
      <c r="AV48" s="457">
        <v>12000</v>
      </c>
      <c r="AW48" s="457">
        <v>3000</v>
      </c>
      <c r="AX48" s="457">
        <v>1000</v>
      </c>
      <c r="AY48" s="457">
        <v>4000</v>
      </c>
      <c r="AZ48" s="457">
        <v>1000</v>
      </c>
      <c r="BA48" s="457">
        <v>1000</v>
      </c>
      <c r="BB48" s="457">
        <v>3000</v>
      </c>
      <c r="BC48" s="457">
        <v>1000</v>
      </c>
      <c r="BD48" s="457">
        <v>1000</v>
      </c>
      <c r="BE48" s="457">
        <v>4000</v>
      </c>
      <c r="BF48" s="457">
        <v>1000</v>
      </c>
      <c r="BG48" s="457">
        <v>1000</v>
      </c>
      <c r="BH48" s="457">
        <v>2000</v>
      </c>
      <c r="BI48" s="457">
        <v>1000</v>
      </c>
      <c r="BJ48" s="457">
        <v>1000</v>
      </c>
      <c r="BK48" s="457">
        <v>2000</v>
      </c>
      <c r="BL48" s="457">
        <v>1000</v>
      </c>
      <c r="BM48" s="457">
        <v>1000</v>
      </c>
      <c r="BN48" s="457">
        <v>1000</v>
      </c>
      <c r="BO48" s="457">
        <v>1000</v>
      </c>
      <c r="BP48" s="457">
        <v>1000</v>
      </c>
      <c r="BQ48" s="457">
        <v>4000</v>
      </c>
      <c r="BR48" s="457">
        <v>1000</v>
      </c>
      <c r="BS48" s="457">
        <v>1000</v>
      </c>
      <c r="BT48" s="457">
        <v>1000</v>
      </c>
      <c r="BU48" s="457">
        <v>1000</v>
      </c>
      <c r="BV48" s="457">
        <v>1000</v>
      </c>
      <c r="BW48" s="457">
        <v>1000</v>
      </c>
      <c r="BX48" s="457">
        <v>1000</v>
      </c>
      <c r="BY48" s="457">
        <v>1000</v>
      </c>
      <c r="BZ48" s="457">
        <v>1000</v>
      </c>
      <c r="CA48" s="457">
        <v>1000</v>
      </c>
      <c r="CB48" s="457">
        <v>1000</v>
      </c>
      <c r="CC48" s="457">
        <v>1000</v>
      </c>
      <c r="CD48" s="457">
        <v>1000</v>
      </c>
      <c r="CE48" s="457">
        <v>1000</v>
      </c>
      <c r="CF48" s="457">
        <v>4000</v>
      </c>
      <c r="CG48" s="457">
        <v>1000</v>
      </c>
      <c r="CH48" s="457">
        <v>1000</v>
      </c>
      <c r="CI48" s="457">
        <v>2000</v>
      </c>
      <c r="CJ48" s="457">
        <v>1000</v>
      </c>
      <c r="CK48" s="457">
        <v>1000</v>
      </c>
      <c r="CL48" s="457">
        <v>1000</v>
      </c>
      <c r="CM48" s="457">
        <v>1000</v>
      </c>
      <c r="CN48" s="457">
        <v>1000</v>
      </c>
      <c r="CO48" s="457">
        <v>1000</v>
      </c>
      <c r="CP48" s="457">
        <v>1000</v>
      </c>
      <c r="CQ48" s="457">
        <v>1000</v>
      </c>
      <c r="CR48" s="457">
        <v>1000</v>
      </c>
      <c r="CS48" s="457">
        <v>1000</v>
      </c>
      <c r="CT48" s="457">
        <v>1000</v>
      </c>
      <c r="CU48" s="457">
        <v>4000</v>
      </c>
      <c r="CV48" s="457">
        <v>2000</v>
      </c>
      <c r="CW48" s="457">
        <v>1000</v>
      </c>
      <c r="CX48" s="457">
        <v>29000</v>
      </c>
      <c r="CY48" s="457">
        <v>7000</v>
      </c>
      <c r="CZ48" s="457">
        <v>11000</v>
      </c>
      <c r="DA48" s="457">
        <v>1000</v>
      </c>
      <c r="DB48" s="457">
        <v>1000</v>
      </c>
      <c r="DC48" s="457">
        <v>1000</v>
      </c>
      <c r="DD48" s="457">
        <v>1000</v>
      </c>
      <c r="DE48" s="457">
        <v>1000</v>
      </c>
      <c r="DF48" s="457">
        <v>1000</v>
      </c>
      <c r="DG48" s="457">
        <v>29000</v>
      </c>
      <c r="DH48" s="457">
        <v>14000</v>
      </c>
      <c r="DI48" s="457">
        <v>22000</v>
      </c>
      <c r="DJ48" s="457">
        <v>10000</v>
      </c>
      <c r="DK48" s="457">
        <v>9000</v>
      </c>
      <c r="DL48" s="457">
        <v>64000</v>
      </c>
      <c r="DM48" s="457">
        <v>4000</v>
      </c>
      <c r="DN48" s="457">
        <v>1000</v>
      </c>
      <c r="DO48" s="457">
        <v>1000</v>
      </c>
      <c r="DP48" s="457">
        <v>1000</v>
      </c>
      <c r="DQ48" s="457">
        <v>1000</v>
      </c>
      <c r="DR48">
        <v>1000</v>
      </c>
      <c r="DS48">
        <v>1000</v>
      </c>
      <c r="DT48">
        <v>323000</v>
      </c>
      <c r="DU48">
        <v>131000</v>
      </c>
    </row>
    <row r="49" spans="1:125">
      <c r="A49" s="362" t="s">
        <v>2816</v>
      </c>
      <c r="B49" s="457" t="s">
        <v>3323</v>
      </c>
      <c r="C49" s="457">
        <v>15000</v>
      </c>
      <c r="D49" s="457">
        <v>2000</v>
      </c>
      <c r="E49" s="457">
        <v>1000</v>
      </c>
      <c r="F49" s="457">
        <v>16000</v>
      </c>
      <c r="G49" s="457">
        <v>6000</v>
      </c>
      <c r="H49" s="457">
        <v>1000</v>
      </c>
      <c r="I49" s="457">
        <v>15000</v>
      </c>
      <c r="J49" s="457">
        <v>1000</v>
      </c>
      <c r="K49" s="457">
        <v>1000</v>
      </c>
      <c r="L49" s="457">
        <v>4000</v>
      </c>
      <c r="M49" s="457">
        <v>1000</v>
      </c>
      <c r="N49" s="457">
        <v>1000</v>
      </c>
      <c r="O49" s="457">
        <v>89000</v>
      </c>
      <c r="P49" s="457">
        <v>2000</v>
      </c>
      <c r="Q49" s="457">
        <v>1000</v>
      </c>
      <c r="R49" s="457">
        <v>5000</v>
      </c>
      <c r="S49" s="457">
        <v>1000</v>
      </c>
      <c r="T49" s="457">
        <v>1000</v>
      </c>
      <c r="U49" s="457">
        <v>4000</v>
      </c>
      <c r="V49" s="457">
        <v>5000</v>
      </c>
      <c r="W49" s="457">
        <v>1000</v>
      </c>
      <c r="X49" s="457">
        <v>5000</v>
      </c>
      <c r="Y49" s="457">
        <v>1000</v>
      </c>
      <c r="Z49" s="457">
        <v>1000</v>
      </c>
      <c r="AA49" s="457">
        <v>1000</v>
      </c>
      <c r="AB49" s="457">
        <v>2000</v>
      </c>
      <c r="AC49" s="457">
        <v>14000</v>
      </c>
      <c r="AD49" s="457">
        <v>1000</v>
      </c>
      <c r="AE49" s="457">
        <v>1000</v>
      </c>
      <c r="AF49" s="457">
        <v>1000</v>
      </c>
      <c r="AG49" s="457">
        <v>1000</v>
      </c>
      <c r="AH49" s="457">
        <v>1000</v>
      </c>
      <c r="AI49" s="457">
        <v>1000</v>
      </c>
      <c r="AJ49" s="457">
        <v>10000</v>
      </c>
      <c r="AK49" s="457">
        <v>5000</v>
      </c>
      <c r="AL49" s="457">
        <v>1000</v>
      </c>
      <c r="AM49" s="457">
        <v>1000</v>
      </c>
      <c r="AN49" s="457">
        <v>2000</v>
      </c>
      <c r="AO49" s="457">
        <v>1000</v>
      </c>
      <c r="AP49" s="457">
        <v>191000</v>
      </c>
      <c r="AQ49" s="457">
        <v>14000</v>
      </c>
      <c r="AR49" s="457">
        <v>31000</v>
      </c>
      <c r="AS49" s="457">
        <v>8000</v>
      </c>
      <c r="AT49" s="457">
        <v>1000</v>
      </c>
      <c r="AU49" s="457">
        <v>1000</v>
      </c>
      <c r="AV49" s="457">
        <v>12000</v>
      </c>
      <c r="AW49" s="457">
        <v>3000</v>
      </c>
      <c r="AX49" s="457">
        <v>1000</v>
      </c>
      <c r="AY49" s="457">
        <v>4000</v>
      </c>
      <c r="AZ49" s="457">
        <v>1000</v>
      </c>
      <c r="BA49" s="457">
        <v>1000</v>
      </c>
      <c r="BB49" s="457">
        <v>3000</v>
      </c>
      <c r="BC49" s="457">
        <v>1000</v>
      </c>
      <c r="BD49" s="457">
        <v>1000</v>
      </c>
      <c r="BE49" s="457">
        <v>4000</v>
      </c>
      <c r="BF49" s="457">
        <v>1000</v>
      </c>
      <c r="BG49" s="457">
        <v>1000</v>
      </c>
      <c r="BH49" s="457">
        <v>2000</v>
      </c>
      <c r="BI49" s="457">
        <v>1000</v>
      </c>
      <c r="BJ49" s="457">
        <v>1000</v>
      </c>
      <c r="BK49" s="457">
        <v>2000</v>
      </c>
      <c r="BL49" s="457">
        <v>1000</v>
      </c>
      <c r="BM49" s="457">
        <v>1000</v>
      </c>
      <c r="BN49" s="457">
        <v>1000</v>
      </c>
      <c r="BO49" s="457">
        <v>1000</v>
      </c>
      <c r="BP49" s="457">
        <v>1000</v>
      </c>
      <c r="BQ49" s="457">
        <v>4000</v>
      </c>
      <c r="BR49" s="457">
        <v>1000</v>
      </c>
      <c r="BS49" s="457">
        <v>1000</v>
      </c>
      <c r="BT49" s="457">
        <v>1000</v>
      </c>
      <c r="BU49" s="457">
        <v>1000</v>
      </c>
      <c r="BV49" s="457">
        <v>1000</v>
      </c>
      <c r="BW49" s="457">
        <v>1000</v>
      </c>
      <c r="BX49" s="457">
        <v>1000</v>
      </c>
      <c r="BY49" s="457">
        <v>1000</v>
      </c>
      <c r="BZ49" s="457">
        <v>1000</v>
      </c>
      <c r="CA49" s="457">
        <v>1000</v>
      </c>
      <c r="CB49" s="457">
        <v>1000</v>
      </c>
      <c r="CC49" s="457">
        <v>1000</v>
      </c>
      <c r="CD49" s="457">
        <v>1000</v>
      </c>
      <c r="CE49" s="457">
        <v>1000</v>
      </c>
      <c r="CF49" s="457">
        <v>4000</v>
      </c>
      <c r="CG49" s="457">
        <v>1000</v>
      </c>
      <c r="CH49" s="457">
        <v>1000</v>
      </c>
      <c r="CI49" s="457">
        <v>2000</v>
      </c>
      <c r="CJ49" s="457">
        <v>1000</v>
      </c>
      <c r="CK49" s="457">
        <v>1000</v>
      </c>
      <c r="CL49" s="457">
        <v>1000</v>
      </c>
      <c r="CM49" s="457">
        <v>1000</v>
      </c>
      <c r="CN49" s="457">
        <v>1000</v>
      </c>
      <c r="CO49" s="457">
        <v>1000</v>
      </c>
      <c r="CP49" s="457">
        <v>1000</v>
      </c>
      <c r="CQ49" s="457">
        <v>1000</v>
      </c>
      <c r="CR49" s="457">
        <v>1000</v>
      </c>
      <c r="CS49" s="457">
        <v>1000</v>
      </c>
      <c r="CT49" s="457">
        <v>1000</v>
      </c>
      <c r="CU49" s="457">
        <v>4000</v>
      </c>
      <c r="CV49" s="457">
        <v>2000</v>
      </c>
      <c r="CW49" s="457">
        <v>1000</v>
      </c>
      <c r="CX49" s="457">
        <v>29000</v>
      </c>
      <c r="CY49" s="457">
        <v>7000</v>
      </c>
      <c r="CZ49" s="457">
        <v>11000</v>
      </c>
      <c r="DA49" s="457">
        <v>1000</v>
      </c>
      <c r="DB49" s="457">
        <v>1000</v>
      </c>
      <c r="DC49" s="457">
        <v>1000</v>
      </c>
      <c r="DD49" s="457">
        <v>1000</v>
      </c>
      <c r="DE49" s="457">
        <v>1000</v>
      </c>
      <c r="DF49" s="457">
        <v>1000</v>
      </c>
      <c r="DG49" s="457">
        <v>29000</v>
      </c>
      <c r="DH49" s="457">
        <v>14000</v>
      </c>
      <c r="DI49" s="457">
        <v>22000</v>
      </c>
      <c r="DJ49" s="457">
        <v>10000</v>
      </c>
      <c r="DK49" s="457">
        <v>9000</v>
      </c>
      <c r="DL49" s="457">
        <v>64000</v>
      </c>
      <c r="DM49" s="457">
        <v>4000</v>
      </c>
      <c r="DN49" s="457">
        <v>1000</v>
      </c>
      <c r="DO49" s="457">
        <v>1000</v>
      </c>
      <c r="DP49" s="457">
        <v>1000</v>
      </c>
      <c r="DQ49" s="457">
        <v>1000</v>
      </c>
      <c r="DR49">
        <v>1000</v>
      </c>
      <c r="DS49">
        <v>1000</v>
      </c>
      <c r="DT49">
        <v>323000</v>
      </c>
      <c r="DU49">
        <v>131000</v>
      </c>
    </row>
    <row r="50" spans="1:125">
      <c r="A50" s="362" t="s">
        <v>2152</v>
      </c>
      <c r="B50" s="457" t="s">
        <v>3323</v>
      </c>
      <c r="C50" s="457">
        <v>30000</v>
      </c>
      <c r="D50" s="457">
        <v>5000</v>
      </c>
      <c r="E50" s="457">
        <v>1000</v>
      </c>
      <c r="F50" s="457">
        <v>23000</v>
      </c>
      <c r="G50" s="457">
        <v>7000</v>
      </c>
      <c r="H50" s="457">
        <v>2000</v>
      </c>
      <c r="I50" s="457">
        <v>10000</v>
      </c>
      <c r="J50" s="457">
        <v>2000</v>
      </c>
      <c r="K50" s="457">
        <v>1000</v>
      </c>
      <c r="L50" s="457">
        <v>2000</v>
      </c>
      <c r="M50" s="457">
        <v>1000</v>
      </c>
      <c r="N50" s="457">
        <v>1000</v>
      </c>
      <c r="O50" s="457">
        <v>148000</v>
      </c>
      <c r="P50" s="457">
        <v>65000</v>
      </c>
      <c r="Q50" s="457">
        <v>1000</v>
      </c>
      <c r="R50" s="457">
        <v>2000</v>
      </c>
      <c r="S50" s="457">
        <v>1000</v>
      </c>
      <c r="T50" s="457">
        <v>1000</v>
      </c>
      <c r="U50" s="457">
        <v>14000</v>
      </c>
      <c r="V50" s="457">
        <v>47000</v>
      </c>
      <c r="W50" s="457">
        <v>1000</v>
      </c>
      <c r="X50" s="457">
        <v>69000</v>
      </c>
      <c r="Y50" s="457">
        <v>426000</v>
      </c>
      <c r="Z50" s="457">
        <v>29000</v>
      </c>
      <c r="AA50" s="457">
        <v>2000</v>
      </c>
      <c r="AB50" s="457">
        <v>3000</v>
      </c>
      <c r="AC50" s="457">
        <v>1000</v>
      </c>
      <c r="AD50" s="457">
        <v>3000</v>
      </c>
      <c r="AE50" s="457">
        <v>1000</v>
      </c>
      <c r="AF50" s="457">
        <v>1000</v>
      </c>
      <c r="AG50" s="457">
        <v>8000</v>
      </c>
      <c r="AH50" s="457">
        <v>1000</v>
      </c>
      <c r="AI50" s="457">
        <v>1000</v>
      </c>
      <c r="AJ50" s="457">
        <v>11000</v>
      </c>
      <c r="AK50" s="457">
        <v>11000</v>
      </c>
      <c r="AL50" s="457">
        <v>3000</v>
      </c>
      <c r="AM50" s="457">
        <v>1000</v>
      </c>
      <c r="AN50" s="457">
        <v>2000</v>
      </c>
      <c r="AO50" s="457">
        <v>1000</v>
      </c>
      <c r="AP50" s="457">
        <v>268000</v>
      </c>
      <c r="AQ50" s="457">
        <v>32000</v>
      </c>
      <c r="AR50" s="457">
        <v>54000</v>
      </c>
      <c r="AS50" s="457">
        <v>16000</v>
      </c>
      <c r="AT50" s="457">
        <v>26000</v>
      </c>
      <c r="AU50" s="457">
        <v>4000</v>
      </c>
      <c r="AV50" s="457">
        <v>11000</v>
      </c>
      <c r="AW50" s="457">
        <v>1000</v>
      </c>
      <c r="AX50" s="457">
        <v>2000</v>
      </c>
      <c r="AY50" s="457">
        <v>4000</v>
      </c>
      <c r="AZ50" s="457">
        <v>3000</v>
      </c>
      <c r="BA50" s="457">
        <v>1000</v>
      </c>
      <c r="BB50" s="457">
        <v>1000</v>
      </c>
      <c r="BC50" s="457">
        <v>1000</v>
      </c>
      <c r="BD50" s="457">
        <v>1000</v>
      </c>
      <c r="BE50" s="457">
        <v>3000</v>
      </c>
      <c r="BF50" s="457">
        <v>1000</v>
      </c>
      <c r="BG50" s="457">
        <v>1000</v>
      </c>
      <c r="BH50" s="457">
        <v>2000</v>
      </c>
      <c r="BI50" s="457">
        <v>1000</v>
      </c>
      <c r="BJ50" s="457">
        <v>1000</v>
      </c>
      <c r="BK50" s="457">
        <v>7000</v>
      </c>
      <c r="BL50" s="457">
        <v>1000</v>
      </c>
      <c r="BM50" s="457">
        <v>1000</v>
      </c>
      <c r="BN50" s="457">
        <v>1000</v>
      </c>
      <c r="BO50" s="457">
        <v>1000</v>
      </c>
      <c r="BP50" s="457">
        <v>1000</v>
      </c>
      <c r="BQ50" s="457">
        <v>6000</v>
      </c>
      <c r="BR50" s="457">
        <v>2000</v>
      </c>
      <c r="BS50" s="457">
        <v>1000</v>
      </c>
      <c r="BT50" s="457">
        <v>1000</v>
      </c>
      <c r="BU50" s="457">
        <v>1000</v>
      </c>
      <c r="BV50" s="457">
        <v>1000</v>
      </c>
      <c r="BW50" s="457">
        <v>1000</v>
      </c>
      <c r="BX50" s="457">
        <v>1000</v>
      </c>
      <c r="BY50" s="457">
        <v>1000</v>
      </c>
      <c r="BZ50" s="457">
        <v>1000</v>
      </c>
      <c r="CA50" s="457">
        <v>1000</v>
      </c>
      <c r="CB50" s="457">
        <v>1000</v>
      </c>
      <c r="CC50" s="457">
        <v>1000</v>
      </c>
      <c r="CD50" s="457">
        <v>1000</v>
      </c>
      <c r="CE50" s="457">
        <v>1000</v>
      </c>
      <c r="CF50" s="457">
        <v>10000</v>
      </c>
      <c r="CG50" s="457">
        <v>1000</v>
      </c>
      <c r="CH50" s="457">
        <v>1000</v>
      </c>
      <c r="CI50" s="457">
        <v>71000</v>
      </c>
      <c r="CJ50" s="457">
        <v>1000</v>
      </c>
      <c r="CK50" s="457">
        <v>1000</v>
      </c>
      <c r="CL50" s="457">
        <v>1000</v>
      </c>
      <c r="CM50" s="457">
        <v>1000</v>
      </c>
      <c r="CN50" s="457">
        <v>1000</v>
      </c>
      <c r="CO50" s="457">
        <v>1000</v>
      </c>
      <c r="CP50" s="457">
        <v>1000</v>
      </c>
      <c r="CQ50" s="457">
        <v>1000</v>
      </c>
      <c r="CR50" s="457">
        <v>1000</v>
      </c>
      <c r="CS50" s="457">
        <v>1000</v>
      </c>
      <c r="CT50" s="457">
        <v>1000</v>
      </c>
      <c r="CU50" s="457">
        <v>7000</v>
      </c>
      <c r="CV50" s="457">
        <v>26000</v>
      </c>
      <c r="CW50" s="457">
        <v>1000</v>
      </c>
      <c r="CX50" s="457">
        <v>47000</v>
      </c>
      <c r="CY50" s="457">
        <v>95000</v>
      </c>
      <c r="CZ50" s="457">
        <v>76000</v>
      </c>
      <c r="DA50" s="457">
        <v>85000</v>
      </c>
      <c r="DB50" s="457">
        <v>1000</v>
      </c>
      <c r="DC50" s="457">
        <v>2000</v>
      </c>
      <c r="DD50" s="457">
        <v>19000</v>
      </c>
      <c r="DE50" s="457">
        <v>1000</v>
      </c>
      <c r="DF50" s="457">
        <v>1000</v>
      </c>
      <c r="DG50" s="457">
        <v>41000</v>
      </c>
      <c r="DH50" s="457">
        <v>7000</v>
      </c>
      <c r="DI50" s="457">
        <v>45000</v>
      </c>
      <c r="DJ50" s="457">
        <v>30000</v>
      </c>
      <c r="DK50" s="457">
        <v>25000</v>
      </c>
      <c r="DL50" s="457">
        <v>18000</v>
      </c>
      <c r="DM50" s="457">
        <v>6000</v>
      </c>
      <c r="DN50" s="457">
        <v>32000</v>
      </c>
      <c r="DO50" s="457">
        <v>6000</v>
      </c>
      <c r="DP50" s="457">
        <v>1000</v>
      </c>
      <c r="DQ50" s="457">
        <v>1000</v>
      </c>
      <c r="DR50">
        <v>1000</v>
      </c>
      <c r="DS50">
        <v>1000</v>
      </c>
      <c r="DT50">
        <v>29027000</v>
      </c>
      <c r="DU50">
        <v>3287000</v>
      </c>
    </row>
    <row r="51" spans="1:125">
      <c r="A51" s="362" t="s">
        <v>2466</v>
      </c>
      <c r="B51" s="457" t="s">
        <v>3323</v>
      </c>
      <c r="C51" s="457">
        <v>1000</v>
      </c>
      <c r="D51" s="457">
        <v>1000</v>
      </c>
      <c r="E51" s="457">
        <v>1000</v>
      </c>
      <c r="F51" s="457">
        <v>1000</v>
      </c>
      <c r="G51" s="457">
        <v>1000</v>
      </c>
      <c r="H51" s="457">
        <v>1000</v>
      </c>
      <c r="I51" s="457">
        <v>1000</v>
      </c>
      <c r="J51" s="457">
        <v>1000</v>
      </c>
      <c r="K51" s="457">
        <v>1000</v>
      </c>
      <c r="L51" s="457">
        <v>1000</v>
      </c>
      <c r="M51" s="457">
        <v>1000</v>
      </c>
      <c r="N51" s="457">
        <v>1000</v>
      </c>
      <c r="O51" s="457">
        <v>1000</v>
      </c>
      <c r="P51" s="457">
        <v>1000</v>
      </c>
      <c r="Q51" s="457">
        <v>1000</v>
      </c>
      <c r="R51" s="457">
        <v>1000</v>
      </c>
      <c r="S51" s="457">
        <v>1000</v>
      </c>
      <c r="T51" s="457">
        <v>1000</v>
      </c>
      <c r="U51" s="457">
        <v>1000</v>
      </c>
      <c r="V51" s="457">
        <v>1000</v>
      </c>
      <c r="W51" s="457">
        <v>1000</v>
      </c>
      <c r="X51" s="457">
        <v>1000</v>
      </c>
      <c r="Y51" s="457">
        <v>1000</v>
      </c>
      <c r="Z51" s="457">
        <v>1000</v>
      </c>
      <c r="AA51" s="457">
        <v>1000</v>
      </c>
      <c r="AB51" s="457">
        <v>1000</v>
      </c>
      <c r="AC51" s="457">
        <v>1000</v>
      </c>
      <c r="AD51" s="457">
        <v>1000</v>
      </c>
      <c r="AE51" s="457">
        <v>1000</v>
      </c>
      <c r="AF51" s="457">
        <v>1000</v>
      </c>
      <c r="AG51" s="457">
        <v>1000</v>
      </c>
      <c r="AH51" s="457">
        <v>1000</v>
      </c>
      <c r="AI51" s="457">
        <v>1000</v>
      </c>
      <c r="AJ51" s="457">
        <v>1000</v>
      </c>
      <c r="AK51" s="457">
        <v>1000</v>
      </c>
      <c r="AL51" s="457">
        <v>1000</v>
      </c>
      <c r="AM51" s="457">
        <v>1000</v>
      </c>
      <c r="AN51" s="457">
        <v>1000</v>
      </c>
      <c r="AO51" s="457">
        <v>1000</v>
      </c>
      <c r="AP51" s="457">
        <v>10000</v>
      </c>
      <c r="AQ51" s="457">
        <v>4000</v>
      </c>
      <c r="AR51" s="457">
        <v>1000</v>
      </c>
      <c r="AS51" s="457">
        <v>3000</v>
      </c>
      <c r="AT51" s="457">
        <v>1000</v>
      </c>
      <c r="AU51" s="457">
        <v>1000</v>
      </c>
      <c r="AV51" s="457">
        <v>5000</v>
      </c>
      <c r="AW51" s="457">
        <v>1000</v>
      </c>
      <c r="AX51" s="457">
        <v>1000</v>
      </c>
      <c r="AY51" s="457">
        <v>1000</v>
      </c>
      <c r="AZ51" s="457">
        <v>1000</v>
      </c>
      <c r="BA51" s="457">
        <v>1000</v>
      </c>
      <c r="BB51" s="457">
        <v>1000</v>
      </c>
      <c r="BC51" s="457">
        <v>1000</v>
      </c>
      <c r="BD51" s="457">
        <v>1000</v>
      </c>
      <c r="BE51" s="457">
        <v>1000</v>
      </c>
      <c r="BF51" s="457">
        <v>1000</v>
      </c>
      <c r="BG51" s="457">
        <v>1000</v>
      </c>
      <c r="BH51" s="457">
        <v>1000</v>
      </c>
      <c r="BI51" s="457">
        <v>1000</v>
      </c>
      <c r="BJ51" s="457">
        <v>1000</v>
      </c>
      <c r="BK51" s="457">
        <v>1000</v>
      </c>
      <c r="BL51" s="457">
        <v>1000</v>
      </c>
      <c r="BM51" s="457">
        <v>1000</v>
      </c>
      <c r="BN51" s="457">
        <v>1000</v>
      </c>
      <c r="BO51" s="457">
        <v>1000</v>
      </c>
      <c r="BP51" s="457">
        <v>1000</v>
      </c>
      <c r="BQ51" s="457">
        <v>1000</v>
      </c>
      <c r="BR51" s="457">
        <v>1000</v>
      </c>
      <c r="BS51" s="457">
        <v>1000</v>
      </c>
      <c r="BT51" s="457">
        <v>1000</v>
      </c>
      <c r="BU51" s="457">
        <v>1000</v>
      </c>
      <c r="BV51" s="457">
        <v>1000</v>
      </c>
      <c r="BW51" s="457">
        <v>2000</v>
      </c>
      <c r="BX51" s="457">
        <v>1000</v>
      </c>
      <c r="BY51" s="457">
        <v>1000</v>
      </c>
      <c r="BZ51" s="457">
        <v>1000</v>
      </c>
      <c r="CA51" s="457">
        <v>1000</v>
      </c>
      <c r="CB51" s="457">
        <v>1000</v>
      </c>
      <c r="CC51" s="457">
        <v>1000</v>
      </c>
      <c r="CD51" s="457">
        <v>1000</v>
      </c>
      <c r="CE51" s="457">
        <v>1000</v>
      </c>
      <c r="CF51" s="457">
        <v>2000</v>
      </c>
      <c r="CG51" s="457">
        <v>1000</v>
      </c>
      <c r="CH51" s="457">
        <v>1000</v>
      </c>
      <c r="CI51" s="457">
        <v>1000</v>
      </c>
      <c r="CJ51" s="457">
        <v>1000</v>
      </c>
      <c r="CK51" s="457">
        <v>1000</v>
      </c>
      <c r="CL51" s="457">
        <v>1000</v>
      </c>
      <c r="CM51" s="457">
        <v>1000</v>
      </c>
      <c r="CN51" s="457">
        <v>1000</v>
      </c>
      <c r="CO51" s="457">
        <v>1000</v>
      </c>
      <c r="CP51" s="457">
        <v>1000</v>
      </c>
      <c r="CQ51" s="457">
        <v>1000</v>
      </c>
      <c r="CR51" s="457">
        <v>1000</v>
      </c>
      <c r="CS51" s="457">
        <v>1000</v>
      </c>
      <c r="CT51" s="457">
        <v>1000</v>
      </c>
      <c r="CU51" s="457">
        <v>1000</v>
      </c>
      <c r="CV51" s="457">
        <v>1000</v>
      </c>
      <c r="CW51" s="457">
        <v>1000</v>
      </c>
      <c r="CX51" s="457">
        <v>11000</v>
      </c>
      <c r="CY51" s="457">
        <v>1000</v>
      </c>
      <c r="CZ51" s="457">
        <v>1000</v>
      </c>
      <c r="DA51" s="457">
        <v>1000</v>
      </c>
      <c r="DB51" s="457">
        <v>1000</v>
      </c>
      <c r="DC51" s="457">
        <v>1000</v>
      </c>
      <c r="DD51" s="457">
        <v>1000</v>
      </c>
      <c r="DE51" s="457">
        <v>1000</v>
      </c>
      <c r="DF51" s="457">
        <v>1000</v>
      </c>
      <c r="DG51" s="457">
        <v>3000</v>
      </c>
      <c r="DH51" s="457">
        <v>1000</v>
      </c>
      <c r="DI51" s="457">
        <v>2000</v>
      </c>
      <c r="DJ51" s="457">
        <v>2000</v>
      </c>
      <c r="DK51" s="457">
        <v>1000</v>
      </c>
      <c r="DL51" s="457">
        <v>18000</v>
      </c>
      <c r="DM51" s="457">
        <v>1000</v>
      </c>
      <c r="DN51" s="457">
        <v>1000</v>
      </c>
      <c r="DO51" s="457">
        <v>1000</v>
      </c>
      <c r="DP51" s="457">
        <v>1000</v>
      </c>
      <c r="DQ51" s="457">
        <v>1000</v>
      </c>
      <c r="DR51">
        <v>1000</v>
      </c>
      <c r="DS51">
        <v>1000</v>
      </c>
      <c r="DT51">
        <v>21000</v>
      </c>
      <c r="DU51">
        <v>7000</v>
      </c>
    </row>
    <row r="52" spans="1:125">
      <c r="A52" s="362" t="s">
        <v>3125</v>
      </c>
      <c r="B52" s="457" t="s">
        <v>3323</v>
      </c>
      <c r="C52" s="457">
        <v>15000</v>
      </c>
      <c r="D52" s="457">
        <v>2000</v>
      </c>
      <c r="E52" s="457">
        <v>1000</v>
      </c>
      <c r="F52" s="457">
        <v>16000</v>
      </c>
      <c r="G52" s="457">
        <v>6000</v>
      </c>
      <c r="H52" s="457">
        <v>1000</v>
      </c>
      <c r="I52" s="457">
        <v>15000</v>
      </c>
      <c r="J52" s="457">
        <v>1000</v>
      </c>
      <c r="K52" s="457">
        <v>1000</v>
      </c>
      <c r="L52" s="457">
        <v>4000</v>
      </c>
      <c r="M52" s="457">
        <v>1000</v>
      </c>
      <c r="N52" s="457">
        <v>1000</v>
      </c>
      <c r="O52" s="457">
        <v>89000</v>
      </c>
      <c r="P52" s="457">
        <v>2000</v>
      </c>
      <c r="Q52" s="457">
        <v>1000</v>
      </c>
      <c r="R52" s="457">
        <v>5000</v>
      </c>
      <c r="S52" s="457">
        <v>1000</v>
      </c>
      <c r="T52" s="457">
        <v>1000</v>
      </c>
      <c r="U52" s="457">
        <v>4000</v>
      </c>
      <c r="V52" s="457">
        <v>5000</v>
      </c>
      <c r="W52" s="457">
        <v>1000</v>
      </c>
      <c r="X52" s="457">
        <v>5000</v>
      </c>
      <c r="Y52" s="457">
        <v>1000</v>
      </c>
      <c r="Z52" s="457">
        <v>1000</v>
      </c>
      <c r="AA52" s="457">
        <v>1000</v>
      </c>
      <c r="AB52" s="457">
        <v>2000</v>
      </c>
      <c r="AC52" s="457">
        <v>14000</v>
      </c>
      <c r="AD52" s="457">
        <v>1000</v>
      </c>
      <c r="AE52" s="457">
        <v>1000</v>
      </c>
      <c r="AF52" s="457">
        <v>1000</v>
      </c>
      <c r="AG52" s="457">
        <v>1000</v>
      </c>
      <c r="AH52" s="457">
        <v>1000</v>
      </c>
      <c r="AI52" s="457">
        <v>1000</v>
      </c>
      <c r="AJ52" s="457">
        <v>10000</v>
      </c>
      <c r="AK52" s="457">
        <v>5000</v>
      </c>
      <c r="AL52" s="457">
        <v>1000</v>
      </c>
      <c r="AM52" s="457">
        <v>1000</v>
      </c>
      <c r="AN52" s="457">
        <v>2000</v>
      </c>
      <c r="AO52" s="457">
        <v>1000</v>
      </c>
      <c r="AP52" s="457">
        <v>191000</v>
      </c>
      <c r="AQ52" s="457">
        <v>14000</v>
      </c>
      <c r="AR52" s="457">
        <v>31000</v>
      </c>
      <c r="AS52" s="457">
        <v>8000</v>
      </c>
      <c r="AT52" s="457">
        <v>1000</v>
      </c>
      <c r="AU52" s="457">
        <v>1000</v>
      </c>
      <c r="AV52" s="457">
        <v>12000</v>
      </c>
      <c r="AW52" s="457">
        <v>3000</v>
      </c>
      <c r="AX52" s="457">
        <v>1000</v>
      </c>
      <c r="AY52" s="457">
        <v>4000</v>
      </c>
      <c r="AZ52" s="457">
        <v>1000</v>
      </c>
      <c r="BA52" s="457">
        <v>1000</v>
      </c>
      <c r="BB52" s="457">
        <v>3000</v>
      </c>
      <c r="BC52" s="457">
        <v>1000</v>
      </c>
      <c r="BD52" s="457">
        <v>1000</v>
      </c>
      <c r="BE52" s="457">
        <v>4000</v>
      </c>
      <c r="BF52" s="457">
        <v>1000</v>
      </c>
      <c r="BG52" s="457">
        <v>1000</v>
      </c>
      <c r="BH52" s="457">
        <v>2000</v>
      </c>
      <c r="BI52" s="457">
        <v>1000</v>
      </c>
      <c r="BJ52" s="457">
        <v>1000</v>
      </c>
      <c r="BK52" s="457">
        <v>2000</v>
      </c>
      <c r="BL52" s="457">
        <v>1000</v>
      </c>
      <c r="BM52" s="457">
        <v>1000</v>
      </c>
      <c r="BN52" s="457">
        <v>1000</v>
      </c>
      <c r="BO52" s="457">
        <v>1000</v>
      </c>
      <c r="BP52" s="457">
        <v>1000</v>
      </c>
      <c r="BQ52" s="457">
        <v>4000</v>
      </c>
      <c r="BR52" s="457">
        <v>1000</v>
      </c>
      <c r="BS52" s="457">
        <v>1000</v>
      </c>
      <c r="BT52" s="457">
        <v>1000</v>
      </c>
      <c r="BU52" s="457">
        <v>1000</v>
      </c>
      <c r="BV52" s="457">
        <v>1000</v>
      </c>
      <c r="BW52" s="457">
        <v>1000</v>
      </c>
      <c r="BX52" s="457">
        <v>1000</v>
      </c>
      <c r="BY52" s="457">
        <v>1000</v>
      </c>
      <c r="BZ52" s="457">
        <v>1000</v>
      </c>
      <c r="CA52" s="457">
        <v>1000</v>
      </c>
      <c r="CB52" s="457">
        <v>1000</v>
      </c>
      <c r="CC52" s="457">
        <v>1000</v>
      </c>
      <c r="CD52" s="457">
        <v>1000</v>
      </c>
      <c r="CE52" s="457">
        <v>1000</v>
      </c>
      <c r="CF52" s="457">
        <v>4000</v>
      </c>
      <c r="CG52" s="457">
        <v>1000</v>
      </c>
      <c r="CH52" s="457">
        <v>1000</v>
      </c>
      <c r="CI52" s="457">
        <v>2000</v>
      </c>
      <c r="CJ52" s="457">
        <v>1000</v>
      </c>
      <c r="CK52" s="457">
        <v>1000</v>
      </c>
      <c r="CL52" s="457">
        <v>1000</v>
      </c>
      <c r="CM52" s="457">
        <v>1000</v>
      </c>
      <c r="CN52" s="457">
        <v>1000</v>
      </c>
      <c r="CO52" s="457">
        <v>1000</v>
      </c>
      <c r="CP52" s="457">
        <v>1000</v>
      </c>
      <c r="CQ52" s="457">
        <v>1000</v>
      </c>
      <c r="CR52" s="457">
        <v>1000</v>
      </c>
      <c r="CS52" s="457">
        <v>1000</v>
      </c>
      <c r="CT52" s="457">
        <v>1000</v>
      </c>
      <c r="CU52" s="457">
        <v>4000</v>
      </c>
      <c r="CV52" s="457">
        <v>2000</v>
      </c>
      <c r="CW52" s="457">
        <v>1000</v>
      </c>
      <c r="CX52" s="457">
        <v>29000</v>
      </c>
      <c r="CY52" s="457">
        <v>7000</v>
      </c>
      <c r="CZ52" s="457">
        <v>11000</v>
      </c>
      <c r="DA52" s="457">
        <v>1000</v>
      </c>
      <c r="DB52" s="457">
        <v>1000</v>
      </c>
      <c r="DC52" s="457">
        <v>1000</v>
      </c>
      <c r="DD52" s="457">
        <v>1000</v>
      </c>
      <c r="DE52" s="457">
        <v>1000</v>
      </c>
      <c r="DF52" s="457">
        <v>1000</v>
      </c>
      <c r="DG52" s="457">
        <v>29000</v>
      </c>
      <c r="DH52" s="457">
        <v>14000</v>
      </c>
      <c r="DI52" s="457">
        <v>22000</v>
      </c>
      <c r="DJ52" s="457">
        <v>10000</v>
      </c>
      <c r="DK52" s="457">
        <v>9000</v>
      </c>
      <c r="DL52" s="457">
        <v>64000</v>
      </c>
      <c r="DM52" s="457">
        <v>4000</v>
      </c>
      <c r="DN52" s="457">
        <v>1000</v>
      </c>
      <c r="DO52" s="457">
        <v>1000</v>
      </c>
      <c r="DP52" s="457">
        <v>1000</v>
      </c>
      <c r="DQ52" s="457">
        <v>1000</v>
      </c>
      <c r="DR52">
        <v>1000</v>
      </c>
      <c r="DS52">
        <v>1000</v>
      </c>
      <c r="DT52">
        <v>323000</v>
      </c>
      <c r="DU52">
        <v>131000</v>
      </c>
    </row>
    <row r="53" spans="1:125">
      <c r="A53" s="362" t="s">
        <v>1982</v>
      </c>
      <c r="B53" s="457" t="s">
        <v>3323</v>
      </c>
      <c r="C53" s="457">
        <v>15000</v>
      </c>
      <c r="D53" s="457">
        <v>2000</v>
      </c>
      <c r="E53" s="457">
        <v>1000</v>
      </c>
      <c r="F53" s="457">
        <v>16000</v>
      </c>
      <c r="G53" s="457">
        <v>6000</v>
      </c>
      <c r="H53" s="457">
        <v>1000</v>
      </c>
      <c r="I53" s="457">
        <v>15000</v>
      </c>
      <c r="J53" s="457">
        <v>1000</v>
      </c>
      <c r="K53" s="457">
        <v>1000</v>
      </c>
      <c r="L53" s="457">
        <v>4000</v>
      </c>
      <c r="M53" s="457">
        <v>1000</v>
      </c>
      <c r="N53" s="457">
        <v>1000</v>
      </c>
      <c r="O53" s="457">
        <v>89000</v>
      </c>
      <c r="P53" s="457">
        <v>2000</v>
      </c>
      <c r="Q53" s="457">
        <v>1000</v>
      </c>
      <c r="R53" s="457">
        <v>5000</v>
      </c>
      <c r="S53" s="457">
        <v>1000</v>
      </c>
      <c r="T53" s="457">
        <v>1000</v>
      </c>
      <c r="U53" s="457">
        <v>4000</v>
      </c>
      <c r="V53" s="457">
        <v>5000</v>
      </c>
      <c r="W53" s="457">
        <v>1000</v>
      </c>
      <c r="X53" s="457">
        <v>5000</v>
      </c>
      <c r="Y53" s="457">
        <v>1000</v>
      </c>
      <c r="Z53" s="457">
        <v>1000</v>
      </c>
      <c r="AA53" s="457">
        <v>1000</v>
      </c>
      <c r="AB53" s="457">
        <v>2000</v>
      </c>
      <c r="AC53" s="457">
        <v>14000</v>
      </c>
      <c r="AD53" s="457">
        <v>1000</v>
      </c>
      <c r="AE53" s="457">
        <v>1000</v>
      </c>
      <c r="AF53" s="457">
        <v>1000</v>
      </c>
      <c r="AG53" s="457">
        <v>1000</v>
      </c>
      <c r="AH53" s="457">
        <v>1000</v>
      </c>
      <c r="AI53" s="457">
        <v>1000</v>
      </c>
      <c r="AJ53" s="457">
        <v>10000</v>
      </c>
      <c r="AK53" s="457">
        <v>5000</v>
      </c>
      <c r="AL53" s="457">
        <v>1000</v>
      </c>
      <c r="AM53" s="457">
        <v>1000</v>
      </c>
      <c r="AN53" s="457">
        <v>2000</v>
      </c>
      <c r="AO53" s="457">
        <v>1000</v>
      </c>
      <c r="AP53" s="457">
        <v>10000</v>
      </c>
      <c r="AQ53" s="457">
        <v>7000</v>
      </c>
      <c r="AR53" s="457">
        <v>3000</v>
      </c>
      <c r="AS53" s="457">
        <v>8000</v>
      </c>
      <c r="AT53" s="457">
        <v>1000</v>
      </c>
      <c r="AU53" s="457">
        <v>1000</v>
      </c>
      <c r="AV53" s="457">
        <v>12000</v>
      </c>
      <c r="AW53" s="457">
        <v>3000</v>
      </c>
      <c r="AX53" s="457">
        <v>1000</v>
      </c>
      <c r="AY53" s="457">
        <v>4000</v>
      </c>
      <c r="AZ53" s="457">
        <v>1000</v>
      </c>
      <c r="BA53" s="457">
        <v>1000</v>
      </c>
      <c r="BB53" s="457">
        <v>3000</v>
      </c>
      <c r="BC53" s="457">
        <v>1000</v>
      </c>
      <c r="BD53" s="457">
        <v>1000</v>
      </c>
      <c r="BE53" s="457">
        <v>4000</v>
      </c>
      <c r="BF53" s="457">
        <v>1000</v>
      </c>
      <c r="BG53" s="457">
        <v>1000</v>
      </c>
      <c r="BH53" s="457">
        <v>2000</v>
      </c>
      <c r="BI53" s="457">
        <v>1000</v>
      </c>
      <c r="BJ53" s="457">
        <v>1000</v>
      </c>
      <c r="BK53" s="457">
        <v>2000</v>
      </c>
      <c r="BL53" s="457">
        <v>1000</v>
      </c>
      <c r="BM53" s="457">
        <v>1000</v>
      </c>
      <c r="BN53" s="457">
        <v>1000</v>
      </c>
      <c r="BO53" s="457">
        <v>1000</v>
      </c>
      <c r="BP53" s="457">
        <v>1000</v>
      </c>
      <c r="BQ53" s="457">
        <v>4000</v>
      </c>
      <c r="BR53" s="457">
        <v>1000</v>
      </c>
      <c r="BS53" s="457">
        <v>1000</v>
      </c>
      <c r="BT53" s="457">
        <v>1000</v>
      </c>
      <c r="BU53" s="457">
        <v>1000</v>
      </c>
      <c r="BV53" s="457">
        <v>1000</v>
      </c>
      <c r="BW53" s="457">
        <v>1000</v>
      </c>
      <c r="BX53" s="457">
        <v>1000</v>
      </c>
      <c r="BY53" s="457">
        <v>1000</v>
      </c>
      <c r="BZ53" s="457">
        <v>1000</v>
      </c>
      <c r="CA53" s="457">
        <v>1000</v>
      </c>
      <c r="CB53" s="457">
        <v>1000</v>
      </c>
      <c r="CC53" s="457">
        <v>1000</v>
      </c>
      <c r="CD53" s="457">
        <v>1000</v>
      </c>
      <c r="CE53" s="457">
        <v>1000</v>
      </c>
      <c r="CF53" s="457">
        <v>4000</v>
      </c>
      <c r="CG53" s="457">
        <v>1000</v>
      </c>
      <c r="CH53" s="457">
        <v>1000</v>
      </c>
      <c r="CI53" s="457">
        <v>2000</v>
      </c>
      <c r="CJ53" s="457">
        <v>1000</v>
      </c>
      <c r="CK53" s="457">
        <v>1000</v>
      </c>
      <c r="CL53" s="457">
        <v>1000</v>
      </c>
      <c r="CM53" s="457">
        <v>1000</v>
      </c>
      <c r="CN53" s="457">
        <v>1000</v>
      </c>
      <c r="CO53" s="457">
        <v>1000</v>
      </c>
      <c r="CP53" s="457">
        <v>1000</v>
      </c>
      <c r="CQ53" s="457">
        <v>1000</v>
      </c>
      <c r="CR53" s="457">
        <v>1000</v>
      </c>
      <c r="CS53" s="457">
        <v>1000</v>
      </c>
      <c r="CT53" s="457">
        <v>1000</v>
      </c>
      <c r="CU53" s="457">
        <v>4000</v>
      </c>
      <c r="CV53" s="457">
        <v>2000</v>
      </c>
      <c r="CW53" s="457">
        <v>1000</v>
      </c>
      <c r="CX53" s="457">
        <v>29000</v>
      </c>
      <c r="CY53" s="457">
        <v>7000</v>
      </c>
      <c r="CZ53" s="457">
        <v>11000</v>
      </c>
      <c r="DA53" s="457">
        <v>1000</v>
      </c>
      <c r="DB53" s="457">
        <v>1000</v>
      </c>
      <c r="DC53" s="457">
        <v>1000</v>
      </c>
      <c r="DD53" s="457">
        <v>1000</v>
      </c>
      <c r="DE53" s="457">
        <v>1000</v>
      </c>
      <c r="DF53" s="457">
        <v>1000</v>
      </c>
      <c r="DG53" s="457">
        <v>29000</v>
      </c>
      <c r="DH53" s="457">
        <v>14000</v>
      </c>
      <c r="DI53" s="457">
        <v>22000</v>
      </c>
      <c r="DJ53" s="457">
        <v>10000</v>
      </c>
      <c r="DK53" s="457">
        <v>9000</v>
      </c>
      <c r="DL53" s="457">
        <v>64000</v>
      </c>
      <c r="DM53" s="457">
        <v>4000</v>
      </c>
      <c r="DN53" s="457">
        <v>1000</v>
      </c>
      <c r="DO53" s="457">
        <v>1000</v>
      </c>
      <c r="DP53" s="457">
        <v>1000</v>
      </c>
      <c r="DQ53" s="457">
        <v>1000</v>
      </c>
      <c r="DR53">
        <v>1000</v>
      </c>
      <c r="DS53">
        <v>1000</v>
      </c>
      <c r="DT53">
        <v>323000</v>
      </c>
      <c r="DU53">
        <v>131000</v>
      </c>
    </row>
    <row r="54" spans="1:125">
      <c r="A54" s="362" t="s">
        <v>2104</v>
      </c>
      <c r="B54" s="457" t="s">
        <v>3323</v>
      </c>
      <c r="C54" s="457">
        <v>10000</v>
      </c>
      <c r="D54" s="457">
        <v>1000</v>
      </c>
      <c r="E54" s="457">
        <v>1000</v>
      </c>
      <c r="F54" s="457">
        <v>7000</v>
      </c>
      <c r="G54" s="457">
        <v>3000</v>
      </c>
      <c r="H54" s="457">
        <v>1000</v>
      </c>
      <c r="I54" s="457">
        <v>5000</v>
      </c>
      <c r="J54" s="457">
        <v>1000</v>
      </c>
      <c r="K54" s="457">
        <v>1000</v>
      </c>
      <c r="L54" s="457">
        <v>2000</v>
      </c>
      <c r="M54" s="457">
        <v>3000</v>
      </c>
      <c r="N54" s="457">
        <v>1000</v>
      </c>
      <c r="O54" s="457">
        <v>42000</v>
      </c>
      <c r="P54" s="457">
        <v>1000</v>
      </c>
      <c r="Q54" s="457">
        <v>1000</v>
      </c>
      <c r="R54" s="457">
        <v>1000</v>
      </c>
      <c r="S54" s="457">
        <v>1000</v>
      </c>
      <c r="T54" s="457">
        <v>1000</v>
      </c>
      <c r="U54" s="457">
        <v>3000</v>
      </c>
      <c r="V54" s="457">
        <v>1000</v>
      </c>
      <c r="W54" s="457">
        <v>1000</v>
      </c>
      <c r="X54" s="457">
        <v>1000</v>
      </c>
      <c r="Y54" s="457">
        <v>1000</v>
      </c>
      <c r="Z54" s="457">
        <v>1000</v>
      </c>
      <c r="AA54" s="457">
        <v>1000</v>
      </c>
      <c r="AB54" s="457">
        <v>1000</v>
      </c>
      <c r="AC54" s="457">
        <v>1000</v>
      </c>
      <c r="AD54" s="457">
        <v>1000</v>
      </c>
      <c r="AE54" s="457">
        <v>1000</v>
      </c>
      <c r="AF54" s="457">
        <v>1000</v>
      </c>
      <c r="AG54" s="457">
        <v>2000</v>
      </c>
      <c r="AH54" s="457">
        <v>1000</v>
      </c>
      <c r="AI54" s="457">
        <v>1000</v>
      </c>
      <c r="AJ54" s="457">
        <v>6000</v>
      </c>
      <c r="AK54" s="457">
        <v>4000</v>
      </c>
      <c r="AL54" s="457">
        <v>1000</v>
      </c>
      <c r="AM54" s="457">
        <v>1000</v>
      </c>
      <c r="AN54" s="457">
        <v>1000</v>
      </c>
      <c r="AO54" s="457">
        <v>1000</v>
      </c>
      <c r="AP54" s="457">
        <v>134000</v>
      </c>
      <c r="AQ54" s="457">
        <v>54000</v>
      </c>
      <c r="AR54" s="457">
        <v>57000</v>
      </c>
      <c r="AS54" s="457">
        <v>5000</v>
      </c>
      <c r="AT54" s="457">
        <v>1000</v>
      </c>
      <c r="AU54" s="457">
        <v>1000</v>
      </c>
      <c r="AV54" s="457">
        <v>11000</v>
      </c>
      <c r="AW54" s="457">
        <v>1000</v>
      </c>
      <c r="AX54" s="457">
        <v>1000</v>
      </c>
      <c r="AY54" s="457">
        <v>2000</v>
      </c>
      <c r="AZ54" s="457">
        <v>1000</v>
      </c>
      <c r="BA54" s="457">
        <v>1000</v>
      </c>
      <c r="BB54" s="457">
        <v>1000</v>
      </c>
      <c r="BC54" s="457">
        <v>1000</v>
      </c>
      <c r="BD54" s="457">
        <v>1000</v>
      </c>
      <c r="BE54" s="457">
        <v>1000</v>
      </c>
      <c r="BF54" s="457">
        <v>1000</v>
      </c>
      <c r="BG54" s="457">
        <v>1000</v>
      </c>
      <c r="BH54" s="457">
        <v>2000</v>
      </c>
      <c r="BI54" s="457">
        <v>1000</v>
      </c>
      <c r="BJ54" s="457">
        <v>1000</v>
      </c>
      <c r="BK54" s="457">
        <v>3000</v>
      </c>
      <c r="BL54" s="457">
        <v>1000</v>
      </c>
      <c r="BM54" s="457">
        <v>1000</v>
      </c>
      <c r="BN54" s="457">
        <v>1000</v>
      </c>
      <c r="BO54" s="457">
        <v>1000</v>
      </c>
      <c r="BP54" s="457">
        <v>1000</v>
      </c>
      <c r="BQ54" s="457">
        <v>2000</v>
      </c>
      <c r="BR54" s="457">
        <v>1000</v>
      </c>
      <c r="BS54" s="457">
        <v>1000</v>
      </c>
      <c r="BT54" s="457">
        <v>1000</v>
      </c>
      <c r="BU54" s="457">
        <v>1000</v>
      </c>
      <c r="BV54" s="457">
        <v>2000</v>
      </c>
      <c r="BW54" s="457">
        <v>1000</v>
      </c>
      <c r="BX54" s="457">
        <v>1000</v>
      </c>
      <c r="BY54" s="457">
        <v>1000</v>
      </c>
      <c r="BZ54" s="457">
        <v>1000</v>
      </c>
      <c r="CA54" s="457">
        <v>1000</v>
      </c>
      <c r="CB54" s="457">
        <v>1000</v>
      </c>
      <c r="CC54" s="457">
        <v>1000</v>
      </c>
      <c r="CD54" s="457">
        <v>1000</v>
      </c>
      <c r="CE54" s="457">
        <v>1000</v>
      </c>
      <c r="CF54" s="457">
        <v>3000</v>
      </c>
      <c r="CG54" s="457">
        <v>1000</v>
      </c>
      <c r="CH54" s="457">
        <v>1000</v>
      </c>
      <c r="CI54" s="457">
        <v>5000</v>
      </c>
      <c r="CJ54" s="457">
        <v>1000</v>
      </c>
      <c r="CK54" s="457">
        <v>1000</v>
      </c>
      <c r="CL54" s="457">
        <v>1000</v>
      </c>
      <c r="CM54" s="457">
        <v>1000</v>
      </c>
      <c r="CN54" s="457">
        <v>1000</v>
      </c>
      <c r="CO54" s="457">
        <v>3000</v>
      </c>
      <c r="CP54" s="457">
        <v>1000</v>
      </c>
      <c r="CQ54" s="457">
        <v>1000</v>
      </c>
      <c r="CR54" s="457">
        <v>1000</v>
      </c>
      <c r="CS54" s="457">
        <v>1000</v>
      </c>
      <c r="CT54" s="457">
        <v>1000</v>
      </c>
      <c r="CU54" s="457">
        <v>2000</v>
      </c>
      <c r="CV54" s="457">
        <v>1000</v>
      </c>
      <c r="CW54" s="457">
        <v>1000</v>
      </c>
      <c r="CX54" s="457">
        <v>17000</v>
      </c>
      <c r="CY54" s="457">
        <v>5000</v>
      </c>
      <c r="CZ54" s="457">
        <v>7000</v>
      </c>
      <c r="DA54" s="457">
        <v>5000</v>
      </c>
      <c r="DB54" s="457">
        <v>1000</v>
      </c>
      <c r="DC54" s="457">
        <v>1000</v>
      </c>
      <c r="DD54" s="457">
        <v>1000</v>
      </c>
      <c r="DE54" s="457">
        <v>1000</v>
      </c>
      <c r="DF54" s="457">
        <v>1000</v>
      </c>
      <c r="DG54" s="457">
        <v>21000</v>
      </c>
      <c r="DH54" s="457">
        <v>6000</v>
      </c>
      <c r="DI54" s="457">
        <v>13000</v>
      </c>
      <c r="DJ54" s="457">
        <v>9000</v>
      </c>
      <c r="DK54" s="457">
        <v>3000</v>
      </c>
      <c r="DL54" s="457">
        <v>5000</v>
      </c>
      <c r="DM54" s="457">
        <v>1000</v>
      </c>
      <c r="DN54" s="457">
        <v>1000</v>
      </c>
      <c r="DO54" s="457">
        <v>1000</v>
      </c>
      <c r="DP54" s="457">
        <v>1000</v>
      </c>
      <c r="DQ54" s="457">
        <v>1000</v>
      </c>
      <c r="DR54">
        <v>1000</v>
      </c>
      <c r="DS54">
        <v>1000</v>
      </c>
      <c r="DT54">
        <v>254000</v>
      </c>
      <c r="DU54">
        <v>133000</v>
      </c>
    </row>
    <row r="55" spans="1:125">
      <c r="A55" s="362" t="s">
        <v>2693</v>
      </c>
      <c r="B55" s="457" t="s">
        <v>3323</v>
      </c>
      <c r="C55" s="457">
        <v>30000</v>
      </c>
      <c r="D55" s="457">
        <v>5000</v>
      </c>
      <c r="E55" s="457">
        <v>1000</v>
      </c>
      <c r="F55" s="457">
        <v>23000</v>
      </c>
      <c r="G55" s="457">
        <v>7000</v>
      </c>
      <c r="H55" s="457">
        <v>2000</v>
      </c>
      <c r="I55" s="457">
        <v>10000</v>
      </c>
      <c r="J55" s="457">
        <v>2000</v>
      </c>
      <c r="K55" s="457">
        <v>1000</v>
      </c>
      <c r="L55" s="457">
        <v>2000</v>
      </c>
      <c r="M55" s="457">
        <v>1000</v>
      </c>
      <c r="N55" s="457">
        <v>1000</v>
      </c>
      <c r="O55" s="457">
        <v>148000</v>
      </c>
      <c r="P55" s="457">
        <v>65000</v>
      </c>
      <c r="Q55" s="457">
        <v>1000</v>
      </c>
      <c r="R55" s="457">
        <v>2000</v>
      </c>
      <c r="S55" s="457">
        <v>1000</v>
      </c>
      <c r="T55" s="457">
        <v>1000</v>
      </c>
      <c r="U55" s="457">
        <v>14000</v>
      </c>
      <c r="V55" s="457">
        <v>47000</v>
      </c>
      <c r="W55" s="457">
        <v>1000</v>
      </c>
      <c r="X55" s="457">
        <v>69000</v>
      </c>
      <c r="Y55" s="457">
        <v>426000</v>
      </c>
      <c r="Z55" s="457">
        <v>29000</v>
      </c>
      <c r="AA55" s="457">
        <v>2000</v>
      </c>
      <c r="AB55" s="457">
        <v>3000</v>
      </c>
      <c r="AC55" s="457">
        <v>1000</v>
      </c>
      <c r="AD55" s="457">
        <v>3000</v>
      </c>
      <c r="AE55" s="457">
        <v>1000</v>
      </c>
      <c r="AF55" s="457">
        <v>1000</v>
      </c>
      <c r="AG55" s="457">
        <v>8000</v>
      </c>
      <c r="AH55" s="457">
        <v>1000</v>
      </c>
      <c r="AI55" s="457">
        <v>1000</v>
      </c>
      <c r="AJ55" s="457">
        <v>11000</v>
      </c>
      <c r="AK55" s="457">
        <v>11000</v>
      </c>
      <c r="AL55" s="457">
        <v>3000</v>
      </c>
      <c r="AM55" s="457">
        <v>1000</v>
      </c>
      <c r="AN55" s="457">
        <v>2000</v>
      </c>
      <c r="AO55" s="457">
        <v>1000</v>
      </c>
      <c r="AP55" s="457">
        <v>268000</v>
      </c>
      <c r="AQ55" s="457">
        <v>32000</v>
      </c>
      <c r="AR55" s="457">
        <v>54000</v>
      </c>
      <c r="AS55" s="457">
        <v>16000</v>
      </c>
      <c r="AT55" s="457">
        <v>26000</v>
      </c>
      <c r="AU55" s="457">
        <v>4000</v>
      </c>
      <c r="AV55" s="457">
        <v>11000</v>
      </c>
      <c r="AW55" s="457">
        <v>1000</v>
      </c>
      <c r="AX55" s="457">
        <v>2000</v>
      </c>
      <c r="AY55" s="457">
        <v>4000</v>
      </c>
      <c r="AZ55" s="457">
        <v>3000</v>
      </c>
      <c r="BA55" s="457">
        <v>1000</v>
      </c>
      <c r="BB55" s="457">
        <v>1000</v>
      </c>
      <c r="BC55" s="457">
        <v>1000</v>
      </c>
      <c r="BD55" s="457">
        <v>1000</v>
      </c>
      <c r="BE55" s="457">
        <v>3000</v>
      </c>
      <c r="BF55" s="457">
        <v>1000</v>
      </c>
      <c r="BG55" s="457">
        <v>1000</v>
      </c>
      <c r="BH55" s="457">
        <v>2000</v>
      </c>
      <c r="BI55" s="457">
        <v>1000</v>
      </c>
      <c r="BJ55" s="457">
        <v>1000</v>
      </c>
      <c r="BK55" s="457">
        <v>7000</v>
      </c>
      <c r="BL55" s="457">
        <v>1000</v>
      </c>
      <c r="BM55" s="457">
        <v>1000</v>
      </c>
      <c r="BN55" s="457">
        <v>1000</v>
      </c>
      <c r="BO55" s="457">
        <v>1000</v>
      </c>
      <c r="BP55" s="457">
        <v>1000</v>
      </c>
      <c r="BQ55" s="457">
        <v>6000</v>
      </c>
      <c r="BR55" s="457">
        <v>2000</v>
      </c>
      <c r="BS55" s="457">
        <v>1000</v>
      </c>
      <c r="BT55" s="457">
        <v>1000</v>
      </c>
      <c r="BU55" s="457">
        <v>1000</v>
      </c>
      <c r="BV55" s="457">
        <v>1000</v>
      </c>
      <c r="BW55" s="457">
        <v>1000</v>
      </c>
      <c r="BX55" s="457">
        <v>1000</v>
      </c>
      <c r="BY55" s="457">
        <v>1000</v>
      </c>
      <c r="BZ55" s="457">
        <v>1000</v>
      </c>
      <c r="CA55" s="457">
        <v>1000</v>
      </c>
      <c r="CB55" s="457">
        <v>1000</v>
      </c>
      <c r="CC55" s="457">
        <v>1000</v>
      </c>
      <c r="CD55" s="457">
        <v>1000</v>
      </c>
      <c r="CE55" s="457">
        <v>1000</v>
      </c>
      <c r="CF55" s="457">
        <v>10000</v>
      </c>
      <c r="CG55" s="457">
        <v>1000</v>
      </c>
      <c r="CH55" s="457">
        <v>1000</v>
      </c>
      <c r="CI55" s="457">
        <v>71000</v>
      </c>
      <c r="CJ55" s="457">
        <v>1000</v>
      </c>
      <c r="CK55" s="457">
        <v>1000</v>
      </c>
      <c r="CL55" s="457">
        <v>1000</v>
      </c>
      <c r="CM55" s="457">
        <v>1000</v>
      </c>
      <c r="CN55" s="457">
        <v>1000</v>
      </c>
      <c r="CO55" s="457">
        <v>1000</v>
      </c>
      <c r="CP55" s="457">
        <v>1000</v>
      </c>
      <c r="CQ55" s="457">
        <v>1000</v>
      </c>
      <c r="CR55" s="457">
        <v>1000</v>
      </c>
      <c r="CS55" s="457">
        <v>1000</v>
      </c>
      <c r="CT55" s="457">
        <v>1000</v>
      </c>
      <c r="CU55" s="457">
        <v>7000</v>
      </c>
      <c r="CV55" s="457">
        <v>26000</v>
      </c>
      <c r="CW55" s="457">
        <v>1000</v>
      </c>
      <c r="CX55" s="457">
        <v>47000</v>
      </c>
      <c r="CY55" s="457">
        <v>95000</v>
      </c>
      <c r="CZ55" s="457">
        <v>76000</v>
      </c>
      <c r="DA55" s="457">
        <v>85000</v>
      </c>
      <c r="DB55" s="457">
        <v>1000</v>
      </c>
      <c r="DC55" s="457">
        <v>2000</v>
      </c>
      <c r="DD55" s="457">
        <v>19000</v>
      </c>
      <c r="DE55" s="457">
        <v>1000</v>
      </c>
      <c r="DF55" s="457">
        <v>1000</v>
      </c>
      <c r="DG55" s="457">
        <v>41000</v>
      </c>
      <c r="DH55" s="457">
        <v>7000</v>
      </c>
      <c r="DI55" s="457">
        <v>45000</v>
      </c>
      <c r="DJ55" s="457">
        <v>30000</v>
      </c>
      <c r="DK55" s="457">
        <v>25000</v>
      </c>
      <c r="DL55" s="457">
        <v>18000</v>
      </c>
      <c r="DM55" s="457">
        <v>6000</v>
      </c>
      <c r="DN55" s="457">
        <v>32000</v>
      </c>
      <c r="DO55" s="457">
        <v>6000</v>
      </c>
      <c r="DP55" s="457">
        <v>1000</v>
      </c>
      <c r="DQ55" s="457">
        <v>1000</v>
      </c>
      <c r="DR55">
        <v>1000</v>
      </c>
      <c r="DS55">
        <v>1000</v>
      </c>
      <c r="DT55">
        <v>29027000</v>
      </c>
      <c r="DU55">
        <v>3287000</v>
      </c>
    </row>
    <row r="56" spans="1:125">
      <c r="A56" s="362" t="s">
        <v>2018</v>
      </c>
      <c r="B56" s="457" t="s">
        <v>3323</v>
      </c>
      <c r="C56" s="457">
        <v>15000</v>
      </c>
      <c r="D56" s="457">
        <v>2000</v>
      </c>
      <c r="E56" s="457">
        <v>1000</v>
      </c>
      <c r="F56" s="457">
        <v>16000</v>
      </c>
      <c r="G56" s="457">
        <v>6000</v>
      </c>
      <c r="H56" s="457">
        <v>1000</v>
      </c>
      <c r="I56" s="457">
        <v>15000</v>
      </c>
      <c r="J56" s="457">
        <v>1000</v>
      </c>
      <c r="K56" s="457">
        <v>1000</v>
      </c>
      <c r="L56" s="457">
        <v>4000</v>
      </c>
      <c r="M56" s="457">
        <v>1000</v>
      </c>
      <c r="N56" s="457">
        <v>1000</v>
      </c>
      <c r="O56" s="457">
        <v>89000</v>
      </c>
      <c r="P56" s="457">
        <v>2000</v>
      </c>
      <c r="Q56" s="457">
        <v>1000</v>
      </c>
      <c r="R56" s="457">
        <v>5000</v>
      </c>
      <c r="S56" s="457">
        <v>1000</v>
      </c>
      <c r="T56" s="457">
        <v>1000</v>
      </c>
      <c r="U56" s="457">
        <v>4000</v>
      </c>
      <c r="V56" s="457">
        <v>5000</v>
      </c>
      <c r="W56" s="457">
        <v>1000</v>
      </c>
      <c r="X56" s="457">
        <v>5000</v>
      </c>
      <c r="Y56" s="457">
        <v>1000</v>
      </c>
      <c r="Z56" s="457">
        <v>1000</v>
      </c>
      <c r="AA56" s="457">
        <v>1000</v>
      </c>
      <c r="AB56" s="457">
        <v>2000</v>
      </c>
      <c r="AC56" s="457">
        <v>14000</v>
      </c>
      <c r="AD56" s="457">
        <v>1000</v>
      </c>
      <c r="AE56" s="457">
        <v>1000</v>
      </c>
      <c r="AF56" s="457">
        <v>1000</v>
      </c>
      <c r="AG56" s="457">
        <v>1000</v>
      </c>
      <c r="AH56" s="457">
        <v>1000</v>
      </c>
      <c r="AI56" s="457">
        <v>1000</v>
      </c>
      <c r="AJ56" s="457">
        <v>10000</v>
      </c>
      <c r="AK56" s="457">
        <v>5000</v>
      </c>
      <c r="AL56" s="457">
        <v>1000</v>
      </c>
      <c r="AM56" s="457">
        <v>1000</v>
      </c>
      <c r="AN56" s="457">
        <v>2000</v>
      </c>
      <c r="AO56" s="457">
        <v>1000</v>
      </c>
      <c r="AP56" s="457">
        <v>191000</v>
      </c>
      <c r="AQ56" s="457">
        <v>14000</v>
      </c>
      <c r="AR56" s="457">
        <v>31000</v>
      </c>
      <c r="AS56" s="457">
        <v>8000</v>
      </c>
      <c r="AT56" s="457">
        <v>1000</v>
      </c>
      <c r="AU56" s="457">
        <v>1000</v>
      </c>
      <c r="AV56" s="457">
        <v>12000</v>
      </c>
      <c r="AW56" s="457">
        <v>3000</v>
      </c>
      <c r="AX56" s="457">
        <v>1000</v>
      </c>
      <c r="AY56" s="457">
        <v>4000</v>
      </c>
      <c r="AZ56" s="457">
        <v>1000</v>
      </c>
      <c r="BA56" s="457">
        <v>1000</v>
      </c>
      <c r="BB56" s="457">
        <v>3000</v>
      </c>
      <c r="BC56" s="457">
        <v>1000</v>
      </c>
      <c r="BD56" s="457">
        <v>1000</v>
      </c>
      <c r="BE56" s="457">
        <v>4000</v>
      </c>
      <c r="BF56" s="457">
        <v>1000</v>
      </c>
      <c r="BG56" s="457">
        <v>1000</v>
      </c>
      <c r="BH56" s="457">
        <v>2000</v>
      </c>
      <c r="BI56" s="457">
        <v>1000</v>
      </c>
      <c r="BJ56" s="457">
        <v>1000</v>
      </c>
      <c r="BK56" s="457">
        <v>2000</v>
      </c>
      <c r="BL56" s="457">
        <v>1000</v>
      </c>
      <c r="BM56" s="457">
        <v>1000</v>
      </c>
      <c r="BN56" s="457">
        <v>1000</v>
      </c>
      <c r="BO56" s="457">
        <v>1000</v>
      </c>
      <c r="BP56" s="457">
        <v>1000</v>
      </c>
      <c r="BQ56" s="457">
        <v>4000</v>
      </c>
      <c r="BR56" s="457">
        <v>1000</v>
      </c>
      <c r="BS56" s="457">
        <v>1000</v>
      </c>
      <c r="BT56" s="457">
        <v>1000</v>
      </c>
      <c r="BU56" s="457">
        <v>1000</v>
      </c>
      <c r="BV56" s="457">
        <v>1000</v>
      </c>
      <c r="BW56" s="457">
        <v>1000</v>
      </c>
      <c r="BX56" s="457">
        <v>1000</v>
      </c>
      <c r="BY56" s="457">
        <v>1000</v>
      </c>
      <c r="BZ56" s="457">
        <v>1000</v>
      </c>
      <c r="CA56" s="457">
        <v>1000</v>
      </c>
      <c r="CB56" s="457">
        <v>1000</v>
      </c>
      <c r="CC56" s="457">
        <v>1000</v>
      </c>
      <c r="CD56" s="457">
        <v>1000</v>
      </c>
      <c r="CE56" s="457">
        <v>1000</v>
      </c>
      <c r="CF56" s="457">
        <v>4000</v>
      </c>
      <c r="CG56" s="457">
        <v>1000</v>
      </c>
      <c r="CH56" s="457">
        <v>1000</v>
      </c>
      <c r="CI56" s="457">
        <v>2000</v>
      </c>
      <c r="CJ56" s="457">
        <v>1000</v>
      </c>
      <c r="CK56" s="457">
        <v>1000</v>
      </c>
      <c r="CL56" s="457">
        <v>1000</v>
      </c>
      <c r="CM56" s="457">
        <v>1000</v>
      </c>
      <c r="CN56" s="457">
        <v>1000</v>
      </c>
      <c r="CO56" s="457">
        <v>1000</v>
      </c>
      <c r="CP56" s="457">
        <v>1000</v>
      </c>
      <c r="CQ56" s="457">
        <v>1000</v>
      </c>
      <c r="CR56" s="457">
        <v>1000</v>
      </c>
      <c r="CS56" s="457">
        <v>1000</v>
      </c>
      <c r="CT56" s="457">
        <v>1000</v>
      </c>
      <c r="CU56" s="457">
        <v>4000</v>
      </c>
      <c r="CV56" s="457">
        <v>2000</v>
      </c>
      <c r="CW56" s="457">
        <v>1000</v>
      </c>
      <c r="CX56" s="457">
        <v>29000</v>
      </c>
      <c r="CY56" s="457">
        <v>7000</v>
      </c>
      <c r="CZ56" s="457">
        <v>11000</v>
      </c>
      <c r="DA56" s="457">
        <v>1000</v>
      </c>
      <c r="DB56" s="457">
        <v>1000</v>
      </c>
      <c r="DC56" s="457">
        <v>1000</v>
      </c>
      <c r="DD56" s="457">
        <v>1000</v>
      </c>
      <c r="DE56" s="457">
        <v>1000</v>
      </c>
      <c r="DF56" s="457">
        <v>1000</v>
      </c>
      <c r="DG56" s="457">
        <v>29000</v>
      </c>
      <c r="DH56" s="457">
        <v>14000</v>
      </c>
      <c r="DI56" s="457">
        <v>22000</v>
      </c>
      <c r="DJ56" s="457">
        <v>10000</v>
      </c>
      <c r="DK56" s="457">
        <v>9000</v>
      </c>
      <c r="DL56" s="457">
        <v>64000</v>
      </c>
      <c r="DM56" s="457">
        <v>4000</v>
      </c>
      <c r="DN56" s="457">
        <v>1000</v>
      </c>
      <c r="DO56" s="457">
        <v>1000</v>
      </c>
      <c r="DP56" s="457">
        <v>1000</v>
      </c>
      <c r="DQ56" s="457">
        <v>1000</v>
      </c>
      <c r="DR56">
        <v>1000</v>
      </c>
      <c r="DS56">
        <v>1000</v>
      </c>
      <c r="DT56">
        <v>323000</v>
      </c>
      <c r="DU56">
        <v>131000</v>
      </c>
    </row>
    <row r="57" spans="1:125">
      <c r="A57" s="362" t="s">
        <v>2219</v>
      </c>
      <c r="B57" s="457" t="s">
        <v>3323</v>
      </c>
      <c r="C57" s="457">
        <v>15000</v>
      </c>
      <c r="D57" s="457">
        <v>2000</v>
      </c>
      <c r="E57" s="457">
        <v>1000</v>
      </c>
      <c r="F57" s="457">
        <v>16000</v>
      </c>
      <c r="G57" s="457">
        <v>6000</v>
      </c>
      <c r="H57" s="457">
        <v>1000</v>
      </c>
      <c r="I57" s="457">
        <v>15000</v>
      </c>
      <c r="J57" s="457">
        <v>1000</v>
      </c>
      <c r="K57" s="457">
        <v>1000</v>
      </c>
      <c r="L57" s="457">
        <v>4000</v>
      </c>
      <c r="M57" s="457">
        <v>1000</v>
      </c>
      <c r="N57" s="457">
        <v>1000</v>
      </c>
      <c r="O57" s="457">
        <v>89000</v>
      </c>
      <c r="P57" s="457">
        <v>2000</v>
      </c>
      <c r="Q57" s="457">
        <v>1000</v>
      </c>
      <c r="R57" s="457">
        <v>5000</v>
      </c>
      <c r="S57" s="457">
        <v>1000</v>
      </c>
      <c r="T57" s="457">
        <v>1000</v>
      </c>
      <c r="U57" s="457">
        <v>4000</v>
      </c>
      <c r="V57" s="457">
        <v>5000</v>
      </c>
      <c r="W57" s="457">
        <v>1000</v>
      </c>
      <c r="X57" s="457">
        <v>5000</v>
      </c>
      <c r="Y57" s="457">
        <v>1000</v>
      </c>
      <c r="Z57" s="457">
        <v>1000</v>
      </c>
      <c r="AA57" s="457">
        <v>1000</v>
      </c>
      <c r="AB57" s="457">
        <v>2000</v>
      </c>
      <c r="AC57" s="457">
        <v>14000</v>
      </c>
      <c r="AD57" s="457">
        <v>1000</v>
      </c>
      <c r="AE57" s="457">
        <v>1000</v>
      </c>
      <c r="AF57" s="457">
        <v>1000</v>
      </c>
      <c r="AG57" s="457">
        <v>1000</v>
      </c>
      <c r="AH57" s="457">
        <v>1000</v>
      </c>
      <c r="AI57" s="457">
        <v>1000</v>
      </c>
      <c r="AJ57" s="457">
        <v>10000</v>
      </c>
      <c r="AK57" s="457">
        <v>5000</v>
      </c>
      <c r="AL57" s="457">
        <v>1000</v>
      </c>
      <c r="AM57" s="457">
        <v>1000</v>
      </c>
      <c r="AN57" s="457">
        <v>2000</v>
      </c>
      <c r="AO57" s="457">
        <v>1000</v>
      </c>
      <c r="AP57" s="457">
        <v>10000</v>
      </c>
      <c r="AQ57" s="457">
        <v>7000</v>
      </c>
      <c r="AR57" s="457">
        <v>3000</v>
      </c>
      <c r="AS57" s="457">
        <v>8000</v>
      </c>
      <c r="AT57" s="457">
        <v>1000</v>
      </c>
      <c r="AU57" s="457">
        <v>1000</v>
      </c>
      <c r="AV57" s="457">
        <v>12000</v>
      </c>
      <c r="AW57" s="457">
        <v>3000</v>
      </c>
      <c r="AX57" s="457">
        <v>1000</v>
      </c>
      <c r="AY57" s="457">
        <v>4000</v>
      </c>
      <c r="AZ57" s="457">
        <v>1000</v>
      </c>
      <c r="BA57" s="457">
        <v>1000</v>
      </c>
      <c r="BB57" s="457">
        <v>3000</v>
      </c>
      <c r="BC57" s="457">
        <v>1000</v>
      </c>
      <c r="BD57" s="457">
        <v>1000</v>
      </c>
      <c r="BE57" s="457">
        <v>4000</v>
      </c>
      <c r="BF57" s="457">
        <v>1000</v>
      </c>
      <c r="BG57" s="457">
        <v>1000</v>
      </c>
      <c r="BH57" s="457">
        <v>2000</v>
      </c>
      <c r="BI57" s="457">
        <v>1000</v>
      </c>
      <c r="BJ57" s="457">
        <v>1000</v>
      </c>
      <c r="BK57" s="457">
        <v>2000</v>
      </c>
      <c r="BL57" s="457">
        <v>1000</v>
      </c>
      <c r="BM57" s="457">
        <v>1000</v>
      </c>
      <c r="BN57" s="457">
        <v>1000</v>
      </c>
      <c r="BO57" s="457">
        <v>1000</v>
      </c>
      <c r="BP57" s="457">
        <v>1000</v>
      </c>
      <c r="BQ57" s="457">
        <v>4000</v>
      </c>
      <c r="BR57" s="457">
        <v>1000</v>
      </c>
      <c r="BS57" s="457">
        <v>1000</v>
      </c>
      <c r="BT57" s="457">
        <v>1000</v>
      </c>
      <c r="BU57" s="457">
        <v>1000</v>
      </c>
      <c r="BV57" s="457">
        <v>1000</v>
      </c>
      <c r="BW57" s="457">
        <v>1000</v>
      </c>
      <c r="BX57" s="457">
        <v>1000</v>
      </c>
      <c r="BY57" s="457">
        <v>1000</v>
      </c>
      <c r="BZ57" s="457">
        <v>1000</v>
      </c>
      <c r="CA57" s="457">
        <v>1000</v>
      </c>
      <c r="CB57" s="457">
        <v>1000</v>
      </c>
      <c r="CC57" s="457">
        <v>1000</v>
      </c>
      <c r="CD57" s="457">
        <v>1000</v>
      </c>
      <c r="CE57" s="457">
        <v>1000</v>
      </c>
      <c r="CF57" s="457">
        <v>4000</v>
      </c>
      <c r="CG57" s="457">
        <v>1000</v>
      </c>
      <c r="CH57" s="457">
        <v>1000</v>
      </c>
      <c r="CI57" s="457">
        <v>2000</v>
      </c>
      <c r="CJ57" s="457">
        <v>1000</v>
      </c>
      <c r="CK57" s="457">
        <v>1000</v>
      </c>
      <c r="CL57" s="457">
        <v>1000</v>
      </c>
      <c r="CM57" s="457">
        <v>1000</v>
      </c>
      <c r="CN57" s="457">
        <v>1000</v>
      </c>
      <c r="CO57" s="457">
        <v>1000</v>
      </c>
      <c r="CP57" s="457">
        <v>1000</v>
      </c>
      <c r="CQ57" s="457">
        <v>1000</v>
      </c>
      <c r="CR57" s="457">
        <v>1000</v>
      </c>
      <c r="CS57" s="457">
        <v>1000</v>
      </c>
      <c r="CT57" s="457">
        <v>1000</v>
      </c>
      <c r="CU57" s="457">
        <v>4000</v>
      </c>
      <c r="CV57" s="457">
        <v>2000</v>
      </c>
      <c r="CW57" s="457">
        <v>1000</v>
      </c>
      <c r="CX57" s="457">
        <v>29000</v>
      </c>
      <c r="CY57" s="457">
        <v>7000</v>
      </c>
      <c r="CZ57" s="457">
        <v>11000</v>
      </c>
      <c r="DA57" s="457">
        <v>1000</v>
      </c>
      <c r="DB57" s="457">
        <v>1000</v>
      </c>
      <c r="DC57" s="457">
        <v>1000</v>
      </c>
      <c r="DD57" s="457">
        <v>1000</v>
      </c>
      <c r="DE57" s="457">
        <v>1000</v>
      </c>
      <c r="DF57" s="457">
        <v>1000</v>
      </c>
      <c r="DG57" s="457">
        <v>29000</v>
      </c>
      <c r="DH57" s="457">
        <v>14000</v>
      </c>
      <c r="DI57" s="457">
        <v>22000</v>
      </c>
      <c r="DJ57" s="457">
        <v>10000</v>
      </c>
      <c r="DK57" s="457">
        <v>9000</v>
      </c>
      <c r="DL57" s="457">
        <v>64000</v>
      </c>
      <c r="DM57" s="457">
        <v>4000</v>
      </c>
      <c r="DN57" s="457">
        <v>1000</v>
      </c>
      <c r="DO57" s="457">
        <v>1000</v>
      </c>
      <c r="DP57" s="457">
        <v>1000</v>
      </c>
      <c r="DQ57" s="457">
        <v>1000</v>
      </c>
      <c r="DR57">
        <v>1000</v>
      </c>
      <c r="DS57">
        <v>1000</v>
      </c>
      <c r="DT57">
        <v>323000</v>
      </c>
      <c r="DU57">
        <v>131000</v>
      </c>
    </row>
    <row r="58" spans="1:125">
      <c r="A58" s="362" t="s">
        <v>2063</v>
      </c>
      <c r="B58" s="457" t="s">
        <v>3323</v>
      </c>
      <c r="C58" s="457">
        <v>15000</v>
      </c>
      <c r="D58" s="457">
        <v>2000</v>
      </c>
      <c r="E58" s="457">
        <v>1000</v>
      </c>
      <c r="F58" s="457">
        <v>16000</v>
      </c>
      <c r="G58" s="457">
        <v>6000</v>
      </c>
      <c r="H58" s="457">
        <v>1000</v>
      </c>
      <c r="I58" s="457">
        <v>15000</v>
      </c>
      <c r="J58" s="457">
        <v>1000</v>
      </c>
      <c r="K58" s="457">
        <v>1000</v>
      </c>
      <c r="L58" s="457">
        <v>4000</v>
      </c>
      <c r="M58" s="457">
        <v>1000</v>
      </c>
      <c r="N58" s="457">
        <v>1000</v>
      </c>
      <c r="O58" s="457">
        <v>89000</v>
      </c>
      <c r="P58" s="457">
        <v>2000</v>
      </c>
      <c r="Q58" s="457">
        <v>1000</v>
      </c>
      <c r="R58" s="457">
        <v>5000</v>
      </c>
      <c r="S58" s="457">
        <v>1000</v>
      </c>
      <c r="T58" s="457">
        <v>1000</v>
      </c>
      <c r="U58" s="457">
        <v>4000</v>
      </c>
      <c r="V58" s="457">
        <v>5000</v>
      </c>
      <c r="W58" s="457">
        <v>1000</v>
      </c>
      <c r="X58" s="457">
        <v>5000</v>
      </c>
      <c r="Y58" s="457">
        <v>1000</v>
      </c>
      <c r="Z58" s="457">
        <v>1000</v>
      </c>
      <c r="AA58" s="457">
        <v>1000</v>
      </c>
      <c r="AB58" s="457">
        <v>2000</v>
      </c>
      <c r="AC58" s="457">
        <v>14000</v>
      </c>
      <c r="AD58" s="457">
        <v>1000</v>
      </c>
      <c r="AE58" s="457">
        <v>1000</v>
      </c>
      <c r="AF58" s="457">
        <v>1000</v>
      </c>
      <c r="AG58" s="457">
        <v>1000</v>
      </c>
      <c r="AH58" s="457">
        <v>1000</v>
      </c>
      <c r="AI58" s="457">
        <v>1000</v>
      </c>
      <c r="AJ58" s="457">
        <v>10000</v>
      </c>
      <c r="AK58" s="457">
        <v>5000</v>
      </c>
      <c r="AL58" s="457">
        <v>1000</v>
      </c>
      <c r="AM58" s="457">
        <v>1000</v>
      </c>
      <c r="AN58" s="457">
        <v>2000</v>
      </c>
      <c r="AO58" s="457">
        <v>1000</v>
      </c>
      <c r="AP58" s="457">
        <v>10000</v>
      </c>
      <c r="AQ58" s="457">
        <v>7000</v>
      </c>
      <c r="AR58" s="457">
        <v>3000</v>
      </c>
      <c r="AS58" s="457">
        <v>8000</v>
      </c>
      <c r="AT58" s="457">
        <v>1000</v>
      </c>
      <c r="AU58" s="457">
        <v>1000</v>
      </c>
      <c r="AV58" s="457">
        <v>12000</v>
      </c>
      <c r="AW58" s="457">
        <v>3000</v>
      </c>
      <c r="AX58" s="457">
        <v>1000</v>
      </c>
      <c r="AY58" s="457">
        <v>4000</v>
      </c>
      <c r="AZ58" s="457">
        <v>1000</v>
      </c>
      <c r="BA58" s="457">
        <v>1000</v>
      </c>
      <c r="BB58" s="457">
        <v>3000</v>
      </c>
      <c r="BC58" s="457">
        <v>1000</v>
      </c>
      <c r="BD58" s="457">
        <v>1000</v>
      </c>
      <c r="BE58" s="457">
        <v>4000</v>
      </c>
      <c r="BF58" s="457">
        <v>1000</v>
      </c>
      <c r="BG58" s="457">
        <v>1000</v>
      </c>
      <c r="BH58" s="457">
        <v>2000</v>
      </c>
      <c r="BI58" s="457">
        <v>1000</v>
      </c>
      <c r="BJ58" s="457">
        <v>1000</v>
      </c>
      <c r="BK58" s="457">
        <v>2000</v>
      </c>
      <c r="BL58" s="457">
        <v>1000</v>
      </c>
      <c r="BM58" s="457">
        <v>1000</v>
      </c>
      <c r="BN58" s="457">
        <v>1000</v>
      </c>
      <c r="BO58" s="457">
        <v>1000</v>
      </c>
      <c r="BP58" s="457">
        <v>1000</v>
      </c>
      <c r="BQ58" s="457">
        <v>4000</v>
      </c>
      <c r="BR58" s="457">
        <v>1000</v>
      </c>
      <c r="BS58" s="457">
        <v>1000</v>
      </c>
      <c r="BT58" s="457">
        <v>1000</v>
      </c>
      <c r="BU58" s="457">
        <v>1000</v>
      </c>
      <c r="BV58" s="457">
        <v>1000</v>
      </c>
      <c r="BW58" s="457">
        <v>1000</v>
      </c>
      <c r="BX58" s="457">
        <v>1000</v>
      </c>
      <c r="BY58" s="457">
        <v>1000</v>
      </c>
      <c r="BZ58" s="457">
        <v>1000</v>
      </c>
      <c r="CA58" s="457">
        <v>1000</v>
      </c>
      <c r="CB58" s="457">
        <v>1000</v>
      </c>
      <c r="CC58" s="457">
        <v>1000</v>
      </c>
      <c r="CD58" s="457">
        <v>1000</v>
      </c>
      <c r="CE58" s="457">
        <v>1000</v>
      </c>
      <c r="CF58" s="457">
        <v>4000</v>
      </c>
      <c r="CG58" s="457">
        <v>1000</v>
      </c>
      <c r="CH58" s="457">
        <v>1000</v>
      </c>
      <c r="CI58" s="457">
        <v>2000</v>
      </c>
      <c r="CJ58" s="457">
        <v>1000</v>
      </c>
      <c r="CK58" s="457">
        <v>1000</v>
      </c>
      <c r="CL58" s="457">
        <v>1000</v>
      </c>
      <c r="CM58" s="457">
        <v>1000</v>
      </c>
      <c r="CN58" s="457">
        <v>1000</v>
      </c>
      <c r="CO58" s="457">
        <v>1000</v>
      </c>
      <c r="CP58" s="457">
        <v>1000</v>
      </c>
      <c r="CQ58" s="457">
        <v>1000</v>
      </c>
      <c r="CR58" s="457">
        <v>1000</v>
      </c>
      <c r="CS58" s="457">
        <v>1000</v>
      </c>
      <c r="CT58" s="457">
        <v>1000</v>
      </c>
      <c r="CU58" s="457">
        <v>4000</v>
      </c>
      <c r="CV58" s="457">
        <v>2000</v>
      </c>
      <c r="CW58" s="457">
        <v>1000</v>
      </c>
      <c r="CX58" s="457">
        <v>29000</v>
      </c>
      <c r="CY58" s="457">
        <v>7000</v>
      </c>
      <c r="CZ58" s="457">
        <v>11000</v>
      </c>
      <c r="DA58" s="457">
        <v>1000</v>
      </c>
      <c r="DB58" s="457">
        <v>1000</v>
      </c>
      <c r="DC58" s="457">
        <v>1000</v>
      </c>
      <c r="DD58" s="457">
        <v>1000</v>
      </c>
      <c r="DE58" s="457">
        <v>1000</v>
      </c>
      <c r="DF58" s="457">
        <v>1000</v>
      </c>
      <c r="DG58" s="457">
        <v>29000</v>
      </c>
      <c r="DH58" s="457">
        <v>14000</v>
      </c>
      <c r="DI58" s="457">
        <v>22000</v>
      </c>
      <c r="DJ58" s="457">
        <v>10000</v>
      </c>
      <c r="DK58" s="457">
        <v>9000</v>
      </c>
      <c r="DL58" s="457">
        <v>64000</v>
      </c>
      <c r="DM58" s="457">
        <v>4000</v>
      </c>
      <c r="DN58" s="457">
        <v>1000</v>
      </c>
      <c r="DO58" s="457">
        <v>1000</v>
      </c>
      <c r="DP58" s="457">
        <v>1000</v>
      </c>
      <c r="DQ58" s="457">
        <v>1000</v>
      </c>
      <c r="DR58">
        <v>1000</v>
      </c>
      <c r="DS58">
        <v>1000</v>
      </c>
      <c r="DT58">
        <v>323000</v>
      </c>
      <c r="DU58">
        <v>131000</v>
      </c>
    </row>
    <row r="59" spans="1:125">
      <c r="A59" s="362" t="s">
        <v>2666</v>
      </c>
      <c r="B59" s="457" t="s">
        <v>3323</v>
      </c>
      <c r="C59" s="457">
        <v>10000</v>
      </c>
      <c r="D59" s="457">
        <v>1000</v>
      </c>
      <c r="E59" s="457">
        <v>1000</v>
      </c>
      <c r="F59" s="457">
        <v>7000</v>
      </c>
      <c r="G59" s="457">
        <v>3000</v>
      </c>
      <c r="H59" s="457">
        <v>1000</v>
      </c>
      <c r="I59" s="457">
        <v>5000</v>
      </c>
      <c r="J59" s="457">
        <v>1000</v>
      </c>
      <c r="K59" s="457">
        <v>1000</v>
      </c>
      <c r="L59" s="457">
        <v>2000</v>
      </c>
      <c r="M59" s="457">
        <v>3000</v>
      </c>
      <c r="N59" s="457">
        <v>1000</v>
      </c>
      <c r="O59" s="457">
        <v>42000</v>
      </c>
      <c r="P59" s="457">
        <v>1000</v>
      </c>
      <c r="Q59" s="457">
        <v>1000</v>
      </c>
      <c r="R59" s="457">
        <v>1000</v>
      </c>
      <c r="S59" s="457">
        <v>1000</v>
      </c>
      <c r="T59" s="457">
        <v>1000</v>
      </c>
      <c r="U59" s="457">
        <v>3000</v>
      </c>
      <c r="V59" s="457">
        <v>1000</v>
      </c>
      <c r="W59" s="457">
        <v>1000</v>
      </c>
      <c r="X59" s="457">
        <v>1000</v>
      </c>
      <c r="Y59" s="457">
        <v>1000</v>
      </c>
      <c r="Z59" s="457">
        <v>1000</v>
      </c>
      <c r="AA59" s="457">
        <v>1000</v>
      </c>
      <c r="AB59" s="457">
        <v>1000</v>
      </c>
      <c r="AC59" s="457">
        <v>1000</v>
      </c>
      <c r="AD59" s="457">
        <v>1000</v>
      </c>
      <c r="AE59" s="457">
        <v>1000</v>
      </c>
      <c r="AF59" s="457">
        <v>1000</v>
      </c>
      <c r="AG59" s="457">
        <v>2000</v>
      </c>
      <c r="AH59" s="457">
        <v>1000</v>
      </c>
      <c r="AI59" s="457">
        <v>1000</v>
      </c>
      <c r="AJ59" s="457">
        <v>6000</v>
      </c>
      <c r="AK59" s="457">
        <v>4000</v>
      </c>
      <c r="AL59" s="457">
        <v>1000</v>
      </c>
      <c r="AM59" s="457">
        <v>1000</v>
      </c>
      <c r="AN59" s="457">
        <v>1000</v>
      </c>
      <c r="AO59" s="457">
        <v>1000</v>
      </c>
      <c r="AP59" s="457">
        <v>134000</v>
      </c>
      <c r="AQ59" s="457">
        <v>54000</v>
      </c>
      <c r="AR59" s="457">
        <v>57000</v>
      </c>
      <c r="AS59" s="457">
        <v>5000</v>
      </c>
      <c r="AT59" s="457">
        <v>1000</v>
      </c>
      <c r="AU59" s="457">
        <v>1000</v>
      </c>
      <c r="AV59" s="457">
        <v>11000</v>
      </c>
      <c r="AW59" s="457">
        <v>1000</v>
      </c>
      <c r="AX59" s="457">
        <v>1000</v>
      </c>
      <c r="AY59" s="457">
        <v>2000</v>
      </c>
      <c r="AZ59" s="457">
        <v>1000</v>
      </c>
      <c r="BA59" s="457">
        <v>1000</v>
      </c>
      <c r="BB59" s="457">
        <v>1000</v>
      </c>
      <c r="BC59" s="457">
        <v>1000</v>
      </c>
      <c r="BD59" s="457">
        <v>1000</v>
      </c>
      <c r="BE59" s="457">
        <v>1000</v>
      </c>
      <c r="BF59" s="457">
        <v>1000</v>
      </c>
      <c r="BG59" s="457">
        <v>1000</v>
      </c>
      <c r="BH59" s="457">
        <v>2000</v>
      </c>
      <c r="BI59" s="457">
        <v>1000</v>
      </c>
      <c r="BJ59" s="457">
        <v>1000</v>
      </c>
      <c r="BK59" s="457">
        <v>3000</v>
      </c>
      <c r="BL59" s="457">
        <v>1000</v>
      </c>
      <c r="BM59" s="457">
        <v>1000</v>
      </c>
      <c r="BN59" s="457">
        <v>1000</v>
      </c>
      <c r="BO59" s="457">
        <v>1000</v>
      </c>
      <c r="BP59" s="457">
        <v>1000</v>
      </c>
      <c r="BQ59" s="457">
        <v>2000</v>
      </c>
      <c r="BR59" s="457">
        <v>1000</v>
      </c>
      <c r="BS59" s="457">
        <v>1000</v>
      </c>
      <c r="BT59" s="457">
        <v>1000</v>
      </c>
      <c r="BU59" s="457">
        <v>1000</v>
      </c>
      <c r="BV59" s="457">
        <v>2000</v>
      </c>
      <c r="BW59" s="457">
        <v>1000</v>
      </c>
      <c r="BX59" s="457">
        <v>1000</v>
      </c>
      <c r="BY59" s="457">
        <v>1000</v>
      </c>
      <c r="BZ59" s="457">
        <v>1000</v>
      </c>
      <c r="CA59" s="457">
        <v>1000</v>
      </c>
      <c r="CB59" s="457">
        <v>1000</v>
      </c>
      <c r="CC59" s="457">
        <v>1000</v>
      </c>
      <c r="CD59" s="457">
        <v>1000</v>
      </c>
      <c r="CE59" s="457">
        <v>1000</v>
      </c>
      <c r="CF59" s="457">
        <v>3000</v>
      </c>
      <c r="CG59" s="457">
        <v>1000</v>
      </c>
      <c r="CH59" s="457">
        <v>1000</v>
      </c>
      <c r="CI59" s="457">
        <v>5000</v>
      </c>
      <c r="CJ59" s="457">
        <v>1000</v>
      </c>
      <c r="CK59" s="457">
        <v>1000</v>
      </c>
      <c r="CL59" s="457">
        <v>1000</v>
      </c>
      <c r="CM59" s="457">
        <v>1000</v>
      </c>
      <c r="CN59" s="457">
        <v>1000</v>
      </c>
      <c r="CO59" s="457">
        <v>3000</v>
      </c>
      <c r="CP59" s="457">
        <v>1000</v>
      </c>
      <c r="CQ59" s="457">
        <v>1000</v>
      </c>
      <c r="CR59" s="457">
        <v>1000</v>
      </c>
      <c r="CS59" s="457">
        <v>1000</v>
      </c>
      <c r="CT59" s="457">
        <v>1000</v>
      </c>
      <c r="CU59" s="457">
        <v>2000</v>
      </c>
      <c r="CV59" s="457">
        <v>1000</v>
      </c>
      <c r="CW59" s="457">
        <v>1000</v>
      </c>
      <c r="CX59" s="457">
        <v>17000</v>
      </c>
      <c r="CY59" s="457">
        <v>5000</v>
      </c>
      <c r="CZ59" s="457">
        <v>7000</v>
      </c>
      <c r="DA59" s="457">
        <v>5000</v>
      </c>
      <c r="DB59" s="457">
        <v>1000</v>
      </c>
      <c r="DC59" s="457">
        <v>1000</v>
      </c>
      <c r="DD59" s="457">
        <v>1000</v>
      </c>
      <c r="DE59" s="457">
        <v>1000</v>
      </c>
      <c r="DF59" s="457">
        <v>1000</v>
      </c>
      <c r="DG59" s="457">
        <v>21000</v>
      </c>
      <c r="DH59" s="457">
        <v>6000</v>
      </c>
      <c r="DI59" s="457">
        <v>13000</v>
      </c>
      <c r="DJ59" s="457">
        <v>9000</v>
      </c>
      <c r="DK59" s="457">
        <v>3000</v>
      </c>
      <c r="DL59" s="457">
        <v>5000</v>
      </c>
      <c r="DM59" s="457">
        <v>1000</v>
      </c>
      <c r="DN59" s="457">
        <v>1000</v>
      </c>
      <c r="DO59" s="457">
        <v>1000</v>
      </c>
      <c r="DP59" s="457">
        <v>1000</v>
      </c>
      <c r="DQ59" s="457">
        <v>1000</v>
      </c>
      <c r="DR59">
        <v>1000</v>
      </c>
      <c r="DS59">
        <v>1000</v>
      </c>
      <c r="DT59">
        <v>254000</v>
      </c>
      <c r="DU59">
        <v>133000</v>
      </c>
    </row>
    <row r="60" spans="1:125">
      <c r="A60" s="362" t="s">
        <v>3089</v>
      </c>
      <c r="B60" s="457" t="s">
        <v>3323</v>
      </c>
      <c r="C60" s="457">
        <v>15000</v>
      </c>
      <c r="D60" s="457">
        <v>2000</v>
      </c>
      <c r="E60" s="457">
        <v>1000</v>
      </c>
      <c r="F60" s="457">
        <v>16000</v>
      </c>
      <c r="G60" s="457">
        <v>6000</v>
      </c>
      <c r="H60" s="457">
        <v>1000</v>
      </c>
      <c r="I60" s="457">
        <v>15000</v>
      </c>
      <c r="J60" s="457">
        <v>1000</v>
      </c>
      <c r="K60" s="457">
        <v>1000</v>
      </c>
      <c r="L60" s="457">
        <v>4000</v>
      </c>
      <c r="M60" s="457">
        <v>1000</v>
      </c>
      <c r="N60" s="457">
        <v>1000</v>
      </c>
      <c r="O60" s="457">
        <v>89000</v>
      </c>
      <c r="P60" s="457">
        <v>2000</v>
      </c>
      <c r="Q60" s="457">
        <v>1000</v>
      </c>
      <c r="R60" s="457">
        <v>5000</v>
      </c>
      <c r="S60" s="457">
        <v>1000</v>
      </c>
      <c r="T60" s="457">
        <v>1000</v>
      </c>
      <c r="U60" s="457">
        <v>4000</v>
      </c>
      <c r="V60" s="457">
        <v>5000</v>
      </c>
      <c r="W60" s="457">
        <v>1000</v>
      </c>
      <c r="X60" s="457">
        <v>5000</v>
      </c>
      <c r="Y60" s="457">
        <v>1000</v>
      </c>
      <c r="Z60" s="457">
        <v>1000</v>
      </c>
      <c r="AA60" s="457">
        <v>1000</v>
      </c>
      <c r="AB60" s="457">
        <v>2000</v>
      </c>
      <c r="AC60" s="457">
        <v>14000</v>
      </c>
      <c r="AD60" s="457">
        <v>1000</v>
      </c>
      <c r="AE60" s="457">
        <v>1000</v>
      </c>
      <c r="AF60" s="457">
        <v>1000</v>
      </c>
      <c r="AG60" s="457">
        <v>1000</v>
      </c>
      <c r="AH60" s="457">
        <v>1000</v>
      </c>
      <c r="AI60" s="457">
        <v>1000</v>
      </c>
      <c r="AJ60" s="457">
        <v>10000</v>
      </c>
      <c r="AK60" s="457">
        <v>5000</v>
      </c>
      <c r="AL60" s="457">
        <v>1000</v>
      </c>
      <c r="AM60" s="457">
        <v>1000</v>
      </c>
      <c r="AN60" s="457">
        <v>2000</v>
      </c>
      <c r="AO60" s="457">
        <v>1000</v>
      </c>
      <c r="AP60" s="457">
        <v>191000</v>
      </c>
      <c r="AQ60" s="457">
        <v>14000</v>
      </c>
      <c r="AR60" s="457">
        <v>31000</v>
      </c>
      <c r="AS60" s="457">
        <v>8000</v>
      </c>
      <c r="AT60" s="457">
        <v>1000</v>
      </c>
      <c r="AU60" s="457">
        <v>1000</v>
      </c>
      <c r="AV60" s="457">
        <v>12000</v>
      </c>
      <c r="AW60" s="457">
        <v>3000</v>
      </c>
      <c r="AX60" s="457">
        <v>1000</v>
      </c>
      <c r="AY60" s="457">
        <v>4000</v>
      </c>
      <c r="AZ60" s="457">
        <v>1000</v>
      </c>
      <c r="BA60" s="457">
        <v>1000</v>
      </c>
      <c r="BB60" s="457">
        <v>3000</v>
      </c>
      <c r="BC60" s="457">
        <v>1000</v>
      </c>
      <c r="BD60" s="457">
        <v>1000</v>
      </c>
      <c r="BE60" s="457">
        <v>4000</v>
      </c>
      <c r="BF60" s="457">
        <v>1000</v>
      </c>
      <c r="BG60" s="457">
        <v>1000</v>
      </c>
      <c r="BH60" s="457">
        <v>2000</v>
      </c>
      <c r="BI60" s="457">
        <v>1000</v>
      </c>
      <c r="BJ60" s="457">
        <v>1000</v>
      </c>
      <c r="BK60" s="457">
        <v>2000</v>
      </c>
      <c r="BL60" s="457">
        <v>1000</v>
      </c>
      <c r="BM60" s="457">
        <v>1000</v>
      </c>
      <c r="BN60" s="457">
        <v>1000</v>
      </c>
      <c r="BO60" s="457">
        <v>1000</v>
      </c>
      <c r="BP60" s="457">
        <v>1000</v>
      </c>
      <c r="BQ60" s="457">
        <v>4000</v>
      </c>
      <c r="BR60" s="457">
        <v>1000</v>
      </c>
      <c r="BS60" s="457">
        <v>1000</v>
      </c>
      <c r="BT60" s="457">
        <v>1000</v>
      </c>
      <c r="BU60" s="457">
        <v>1000</v>
      </c>
      <c r="BV60" s="457">
        <v>1000</v>
      </c>
      <c r="BW60" s="457">
        <v>1000</v>
      </c>
      <c r="BX60" s="457">
        <v>1000</v>
      </c>
      <c r="BY60" s="457">
        <v>1000</v>
      </c>
      <c r="BZ60" s="457">
        <v>1000</v>
      </c>
      <c r="CA60" s="457">
        <v>1000</v>
      </c>
      <c r="CB60" s="457">
        <v>1000</v>
      </c>
      <c r="CC60" s="457">
        <v>1000</v>
      </c>
      <c r="CD60" s="457">
        <v>1000</v>
      </c>
      <c r="CE60" s="457">
        <v>1000</v>
      </c>
      <c r="CF60" s="457">
        <v>4000</v>
      </c>
      <c r="CG60" s="457">
        <v>1000</v>
      </c>
      <c r="CH60" s="457">
        <v>1000</v>
      </c>
      <c r="CI60" s="457">
        <v>2000</v>
      </c>
      <c r="CJ60" s="457">
        <v>1000</v>
      </c>
      <c r="CK60" s="457">
        <v>1000</v>
      </c>
      <c r="CL60" s="457">
        <v>1000</v>
      </c>
      <c r="CM60" s="457">
        <v>1000</v>
      </c>
      <c r="CN60" s="457">
        <v>1000</v>
      </c>
      <c r="CO60" s="457">
        <v>1000</v>
      </c>
      <c r="CP60" s="457">
        <v>1000</v>
      </c>
      <c r="CQ60" s="457">
        <v>1000</v>
      </c>
      <c r="CR60" s="457">
        <v>1000</v>
      </c>
      <c r="CS60" s="457">
        <v>1000</v>
      </c>
      <c r="CT60" s="457">
        <v>1000</v>
      </c>
      <c r="CU60" s="457">
        <v>4000</v>
      </c>
      <c r="CV60" s="457">
        <v>2000</v>
      </c>
      <c r="CW60" s="457">
        <v>1000</v>
      </c>
      <c r="CX60" s="457">
        <v>29000</v>
      </c>
      <c r="CY60" s="457">
        <v>7000</v>
      </c>
      <c r="CZ60" s="457">
        <v>11000</v>
      </c>
      <c r="DA60" s="457">
        <v>1000</v>
      </c>
      <c r="DB60" s="457">
        <v>1000</v>
      </c>
      <c r="DC60" s="457">
        <v>1000</v>
      </c>
      <c r="DD60" s="457">
        <v>1000</v>
      </c>
      <c r="DE60" s="457">
        <v>1000</v>
      </c>
      <c r="DF60" s="457">
        <v>1000</v>
      </c>
      <c r="DG60" s="457">
        <v>29000</v>
      </c>
      <c r="DH60" s="457">
        <v>14000</v>
      </c>
      <c r="DI60" s="457">
        <v>22000</v>
      </c>
      <c r="DJ60" s="457">
        <v>10000</v>
      </c>
      <c r="DK60" s="457">
        <v>9000</v>
      </c>
      <c r="DL60" s="457">
        <v>64000</v>
      </c>
      <c r="DM60" s="457">
        <v>4000</v>
      </c>
      <c r="DN60" s="457">
        <v>1000</v>
      </c>
      <c r="DO60" s="457">
        <v>1000</v>
      </c>
      <c r="DP60" s="457">
        <v>1000</v>
      </c>
      <c r="DQ60" s="457">
        <v>1000</v>
      </c>
      <c r="DR60">
        <v>1000</v>
      </c>
      <c r="DS60">
        <v>1000</v>
      </c>
      <c r="DT60">
        <v>323000</v>
      </c>
      <c r="DU60">
        <v>131000</v>
      </c>
    </row>
    <row r="61" spans="1:125">
      <c r="A61" s="492" t="s">
        <v>2167</v>
      </c>
      <c r="B61" s="457" t="s">
        <v>3323</v>
      </c>
      <c r="C61" s="457">
        <v>15000</v>
      </c>
      <c r="D61" s="457">
        <v>2000</v>
      </c>
      <c r="E61" s="457">
        <v>1000</v>
      </c>
      <c r="F61" s="457">
        <v>16000</v>
      </c>
      <c r="G61" s="457">
        <v>6000</v>
      </c>
      <c r="H61" s="457">
        <v>1000</v>
      </c>
      <c r="I61" s="457">
        <v>15000</v>
      </c>
      <c r="J61" s="457">
        <v>1000</v>
      </c>
      <c r="K61" s="457">
        <v>1000</v>
      </c>
      <c r="L61" s="457">
        <v>4000</v>
      </c>
      <c r="M61" s="457">
        <v>1000</v>
      </c>
      <c r="N61" s="457">
        <v>1000</v>
      </c>
      <c r="O61" s="457">
        <v>89000</v>
      </c>
      <c r="P61" s="457">
        <v>2000</v>
      </c>
      <c r="Q61" s="457">
        <v>1000</v>
      </c>
      <c r="R61" s="457">
        <v>5000</v>
      </c>
      <c r="S61" s="457">
        <v>1000</v>
      </c>
      <c r="T61" s="457">
        <v>1000</v>
      </c>
      <c r="U61" s="457">
        <v>4000</v>
      </c>
      <c r="V61" s="457">
        <v>5000</v>
      </c>
      <c r="W61" s="457">
        <v>1000</v>
      </c>
      <c r="X61" s="457">
        <v>5000</v>
      </c>
      <c r="Y61" s="457">
        <v>1000</v>
      </c>
      <c r="Z61" s="457">
        <v>1000</v>
      </c>
      <c r="AA61" s="457">
        <v>1000</v>
      </c>
      <c r="AB61" s="457">
        <v>2000</v>
      </c>
      <c r="AC61" s="457">
        <v>14000</v>
      </c>
      <c r="AD61" s="457">
        <v>1000</v>
      </c>
      <c r="AE61" s="457">
        <v>1000</v>
      </c>
      <c r="AF61" s="457">
        <v>1000</v>
      </c>
      <c r="AG61" s="457">
        <v>1000</v>
      </c>
      <c r="AH61" s="457">
        <v>1000</v>
      </c>
      <c r="AI61" s="457">
        <v>1000</v>
      </c>
      <c r="AJ61" s="457">
        <v>10000</v>
      </c>
      <c r="AK61" s="457">
        <v>5000</v>
      </c>
      <c r="AL61" s="457">
        <v>1000</v>
      </c>
      <c r="AM61" s="457">
        <v>1000</v>
      </c>
      <c r="AN61" s="457">
        <v>2000</v>
      </c>
      <c r="AO61" s="457">
        <v>1000</v>
      </c>
      <c r="AP61" s="457">
        <v>10000</v>
      </c>
      <c r="AQ61" s="457">
        <v>7000</v>
      </c>
      <c r="AR61" s="457">
        <v>3000</v>
      </c>
      <c r="AS61" s="457">
        <v>8000</v>
      </c>
      <c r="AT61" s="457">
        <v>1000</v>
      </c>
      <c r="AU61" s="457">
        <v>1000</v>
      </c>
      <c r="AV61" s="457">
        <v>12000</v>
      </c>
      <c r="AW61" s="457">
        <v>3000</v>
      </c>
      <c r="AX61" s="457">
        <v>1000</v>
      </c>
      <c r="AY61" s="457">
        <v>4000</v>
      </c>
      <c r="AZ61" s="457">
        <v>1000</v>
      </c>
      <c r="BA61" s="457">
        <v>1000</v>
      </c>
      <c r="BB61" s="457">
        <v>3000</v>
      </c>
      <c r="BC61" s="457">
        <v>1000</v>
      </c>
      <c r="BD61" s="457">
        <v>1000</v>
      </c>
      <c r="BE61" s="457">
        <v>4000</v>
      </c>
      <c r="BF61" s="457">
        <v>1000</v>
      </c>
      <c r="BG61" s="457">
        <v>1000</v>
      </c>
      <c r="BH61" s="457">
        <v>2000</v>
      </c>
      <c r="BI61" s="457">
        <v>1000</v>
      </c>
      <c r="BJ61" s="457">
        <v>1000</v>
      </c>
      <c r="BK61" s="457">
        <v>2000</v>
      </c>
      <c r="BL61" s="457">
        <v>1000</v>
      </c>
      <c r="BM61" s="457">
        <v>1000</v>
      </c>
      <c r="BN61" s="457">
        <v>1000</v>
      </c>
      <c r="BO61" s="457">
        <v>1000</v>
      </c>
      <c r="BP61" s="457">
        <v>1000</v>
      </c>
      <c r="BQ61" s="457">
        <v>4000</v>
      </c>
      <c r="BR61" s="457">
        <v>1000</v>
      </c>
      <c r="BS61" s="457">
        <v>1000</v>
      </c>
      <c r="BT61" s="457">
        <v>1000</v>
      </c>
      <c r="BU61" s="457">
        <v>1000</v>
      </c>
      <c r="BV61" s="457">
        <v>1000</v>
      </c>
      <c r="BW61" s="457">
        <v>1000</v>
      </c>
      <c r="BX61" s="457">
        <v>1000</v>
      </c>
      <c r="BY61" s="457">
        <v>1000</v>
      </c>
      <c r="BZ61" s="457">
        <v>1000</v>
      </c>
      <c r="CA61" s="457">
        <v>1000</v>
      </c>
      <c r="CB61" s="457">
        <v>1000</v>
      </c>
      <c r="CC61" s="457">
        <v>1000</v>
      </c>
      <c r="CD61" s="457">
        <v>1000</v>
      </c>
      <c r="CE61" s="457">
        <v>1000</v>
      </c>
      <c r="CF61" s="457">
        <v>4000</v>
      </c>
      <c r="CG61" s="457">
        <v>1000</v>
      </c>
      <c r="CH61" s="457">
        <v>1000</v>
      </c>
      <c r="CI61" s="457">
        <v>2000</v>
      </c>
      <c r="CJ61" s="457">
        <v>1000</v>
      </c>
      <c r="CK61" s="457">
        <v>1000</v>
      </c>
      <c r="CL61" s="457">
        <v>1000</v>
      </c>
      <c r="CM61" s="457">
        <v>1000</v>
      </c>
      <c r="CN61" s="457">
        <v>1000</v>
      </c>
      <c r="CO61" s="457">
        <v>1000</v>
      </c>
      <c r="CP61" s="457">
        <v>1000</v>
      </c>
      <c r="CQ61" s="457">
        <v>1000</v>
      </c>
      <c r="CR61" s="457">
        <v>1000</v>
      </c>
      <c r="CS61" s="457">
        <v>1000</v>
      </c>
      <c r="CT61" s="457">
        <v>1000</v>
      </c>
      <c r="CU61" s="457">
        <v>4000</v>
      </c>
      <c r="CV61" s="457">
        <v>2000</v>
      </c>
      <c r="CW61" s="457">
        <v>1000</v>
      </c>
      <c r="CX61" s="457">
        <v>29000</v>
      </c>
      <c r="CY61" s="457">
        <v>7000</v>
      </c>
      <c r="CZ61" s="457">
        <v>11000</v>
      </c>
      <c r="DA61" s="457">
        <v>1000</v>
      </c>
      <c r="DB61" s="457">
        <v>1000</v>
      </c>
      <c r="DC61" s="457">
        <v>1000</v>
      </c>
      <c r="DD61" s="457">
        <v>1000</v>
      </c>
      <c r="DE61" s="457">
        <v>1000</v>
      </c>
      <c r="DF61" s="457">
        <v>1000</v>
      </c>
      <c r="DG61" s="457">
        <v>29000</v>
      </c>
      <c r="DH61" s="457">
        <v>14000</v>
      </c>
      <c r="DI61" s="457">
        <v>22000</v>
      </c>
      <c r="DJ61" s="457">
        <v>10000</v>
      </c>
      <c r="DK61" s="457">
        <v>9000</v>
      </c>
      <c r="DL61" s="457">
        <v>64000</v>
      </c>
      <c r="DM61" s="457">
        <v>4000</v>
      </c>
      <c r="DN61" s="457">
        <v>1000</v>
      </c>
      <c r="DO61" s="457">
        <v>1000</v>
      </c>
      <c r="DP61" s="457">
        <v>1000</v>
      </c>
      <c r="DQ61" s="457">
        <v>1000</v>
      </c>
      <c r="DR61" s="457">
        <v>1000</v>
      </c>
      <c r="DS61" s="457">
        <v>1000</v>
      </c>
      <c r="DT61" s="457">
        <v>323000</v>
      </c>
      <c r="DU61" s="457">
        <v>131000</v>
      </c>
    </row>
    <row r="62" spans="1:125">
      <c r="A62" s="492" t="s">
        <v>3119</v>
      </c>
      <c r="B62" s="457" t="s">
        <v>3323</v>
      </c>
      <c r="C62" s="457">
        <v>10000</v>
      </c>
      <c r="D62" s="457">
        <v>1000</v>
      </c>
      <c r="E62" s="457">
        <v>1000</v>
      </c>
      <c r="F62" s="457">
        <v>7000</v>
      </c>
      <c r="G62" s="457">
        <v>3000</v>
      </c>
      <c r="H62" s="457">
        <v>1000</v>
      </c>
      <c r="I62" s="457">
        <v>5000</v>
      </c>
      <c r="J62" s="457">
        <v>1000</v>
      </c>
      <c r="K62" s="457">
        <v>1000</v>
      </c>
      <c r="L62" s="457">
        <v>2000</v>
      </c>
      <c r="M62" s="457">
        <v>3000</v>
      </c>
      <c r="N62" s="457">
        <v>1000</v>
      </c>
      <c r="O62" s="457">
        <v>42000</v>
      </c>
      <c r="P62" s="457">
        <v>1000</v>
      </c>
      <c r="Q62" s="457">
        <v>1000</v>
      </c>
      <c r="R62" s="457">
        <v>1000</v>
      </c>
      <c r="S62" s="457">
        <v>1000</v>
      </c>
      <c r="T62" s="457">
        <v>1000</v>
      </c>
      <c r="U62" s="457">
        <v>3000</v>
      </c>
      <c r="V62" s="457">
        <v>1000</v>
      </c>
      <c r="W62" s="457">
        <v>1000</v>
      </c>
      <c r="X62" s="457">
        <v>1000</v>
      </c>
      <c r="Y62" s="457">
        <v>1000</v>
      </c>
      <c r="Z62" s="457">
        <v>1000</v>
      </c>
      <c r="AA62" s="457">
        <v>1000</v>
      </c>
      <c r="AB62" s="457">
        <v>1000</v>
      </c>
      <c r="AC62" s="457">
        <v>1000</v>
      </c>
      <c r="AD62" s="457">
        <v>1000</v>
      </c>
      <c r="AE62" s="457">
        <v>1000</v>
      </c>
      <c r="AF62" s="457">
        <v>1000</v>
      </c>
      <c r="AG62" s="457">
        <v>2000</v>
      </c>
      <c r="AH62" s="457">
        <v>1000</v>
      </c>
      <c r="AI62" s="457">
        <v>1000</v>
      </c>
      <c r="AJ62" s="457">
        <v>6000</v>
      </c>
      <c r="AK62" s="457">
        <v>4000</v>
      </c>
      <c r="AL62" s="457">
        <v>1000</v>
      </c>
      <c r="AM62" s="457">
        <v>1000</v>
      </c>
      <c r="AN62" s="457">
        <v>1000</v>
      </c>
      <c r="AO62" s="457">
        <v>1000</v>
      </c>
      <c r="AP62" s="457">
        <v>134000</v>
      </c>
      <c r="AQ62" s="457">
        <v>54000</v>
      </c>
      <c r="AR62" s="457">
        <v>57000</v>
      </c>
      <c r="AS62" s="457">
        <v>5000</v>
      </c>
      <c r="AT62" s="457">
        <v>1000</v>
      </c>
      <c r="AU62" s="457">
        <v>1000</v>
      </c>
      <c r="AV62" s="457">
        <v>11000</v>
      </c>
      <c r="AW62" s="457">
        <v>1000</v>
      </c>
      <c r="AX62" s="457">
        <v>1000</v>
      </c>
      <c r="AY62" s="457">
        <v>2000</v>
      </c>
      <c r="AZ62" s="457">
        <v>1000</v>
      </c>
      <c r="BA62" s="457">
        <v>1000</v>
      </c>
      <c r="BB62" s="457">
        <v>1000</v>
      </c>
      <c r="BC62" s="457">
        <v>1000</v>
      </c>
      <c r="BD62" s="457">
        <v>1000</v>
      </c>
      <c r="BE62" s="457">
        <v>1000</v>
      </c>
      <c r="BF62" s="457">
        <v>1000</v>
      </c>
      <c r="BG62" s="457">
        <v>1000</v>
      </c>
      <c r="BH62" s="457">
        <v>2000</v>
      </c>
      <c r="BI62" s="457">
        <v>1000</v>
      </c>
      <c r="BJ62" s="457">
        <v>1000</v>
      </c>
      <c r="BK62" s="457">
        <v>3000</v>
      </c>
      <c r="BL62" s="457">
        <v>1000</v>
      </c>
      <c r="BM62" s="457">
        <v>1000</v>
      </c>
      <c r="BN62" s="457">
        <v>1000</v>
      </c>
      <c r="BO62" s="457">
        <v>1000</v>
      </c>
      <c r="BP62" s="457">
        <v>1000</v>
      </c>
      <c r="BQ62" s="457">
        <v>2000</v>
      </c>
      <c r="BR62" s="457">
        <v>1000</v>
      </c>
      <c r="BS62" s="457">
        <v>1000</v>
      </c>
      <c r="BT62" s="457">
        <v>1000</v>
      </c>
      <c r="BU62" s="457">
        <v>1000</v>
      </c>
      <c r="BV62" s="457">
        <v>2000</v>
      </c>
      <c r="BW62" s="457">
        <v>1000</v>
      </c>
      <c r="BX62" s="457">
        <v>1000</v>
      </c>
      <c r="BY62" s="457">
        <v>1000</v>
      </c>
      <c r="BZ62" s="457">
        <v>1000</v>
      </c>
      <c r="CA62" s="457">
        <v>1000</v>
      </c>
      <c r="CB62" s="457">
        <v>1000</v>
      </c>
      <c r="CC62" s="457">
        <v>1000</v>
      </c>
      <c r="CD62" s="457">
        <v>1000</v>
      </c>
      <c r="CE62" s="457">
        <v>1000</v>
      </c>
      <c r="CF62" s="457">
        <v>3000</v>
      </c>
      <c r="CG62" s="457">
        <v>1000</v>
      </c>
      <c r="CH62" s="457">
        <v>1000</v>
      </c>
      <c r="CI62" s="457">
        <v>5000</v>
      </c>
      <c r="CJ62" s="457">
        <v>1000</v>
      </c>
      <c r="CK62" s="457">
        <v>1000</v>
      </c>
      <c r="CL62" s="457">
        <v>1000</v>
      </c>
      <c r="CM62" s="457">
        <v>1000</v>
      </c>
      <c r="CN62" s="457">
        <v>1000</v>
      </c>
      <c r="CO62" s="457">
        <v>3000</v>
      </c>
      <c r="CP62" s="457">
        <v>1000</v>
      </c>
      <c r="CQ62" s="457">
        <v>1000</v>
      </c>
      <c r="CR62" s="457">
        <v>1000</v>
      </c>
      <c r="CS62" s="457">
        <v>1000</v>
      </c>
      <c r="CT62" s="457">
        <v>1000</v>
      </c>
      <c r="CU62" s="457">
        <v>2000</v>
      </c>
      <c r="CV62" s="457">
        <v>1000</v>
      </c>
      <c r="CW62" s="457">
        <v>1000</v>
      </c>
      <c r="CX62" s="457">
        <v>17000</v>
      </c>
      <c r="CY62" s="457">
        <v>5000</v>
      </c>
      <c r="CZ62" s="457">
        <v>7000</v>
      </c>
      <c r="DA62" s="457">
        <v>5000</v>
      </c>
      <c r="DB62" s="457">
        <v>1000</v>
      </c>
      <c r="DC62" s="457">
        <v>1000</v>
      </c>
      <c r="DD62" s="457">
        <v>1000</v>
      </c>
      <c r="DE62" s="457">
        <v>1000</v>
      </c>
      <c r="DF62" s="457">
        <v>1000</v>
      </c>
      <c r="DG62" s="457">
        <v>21000</v>
      </c>
      <c r="DH62" s="457">
        <v>6000</v>
      </c>
      <c r="DI62" s="457">
        <v>13000</v>
      </c>
      <c r="DJ62" s="457">
        <v>9000</v>
      </c>
      <c r="DK62" s="457">
        <v>3000</v>
      </c>
      <c r="DL62" s="457">
        <v>5000</v>
      </c>
      <c r="DM62" s="457">
        <v>1000</v>
      </c>
      <c r="DN62" s="457">
        <v>1000</v>
      </c>
      <c r="DO62" s="457">
        <v>1000</v>
      </c>
      <c r="DP62" s="457">
        <v>1000</v>
      </c>
      <c r="DQ62" s="457">
        <v>1000</v>
      </c>
      <c r="DR62" s="457">
        <v>1000</v>
      </c>
      <c r="DS62" s="457">
        <v>1000</v>
      </c>
      <c r="DT62" s="457">
        <v>254000</v>
      </c>
      <c r="DU62" s="457">
        <v>133000</v>
      </c>
    </row>
    <row r="63" spans="1:125">
      <c r="A63" s="492" t="s">
        <v>2684</v>
      </c>
      <c r="B63" s="457" t="s">
        <v>3323</v>
      </c>
      <c r="C63" s="457">
        <v>15000</v>
      </c>
      <c r="D63" s="457">
        <v>2000</v>
      </c>
      <c r="E63" s="457">
        <v>1000</v>
      </c>
      <c r="F63" s="457">
        <v>16000</v>
      </c>
      <c r="G63" s="457">
        <v>6000</v>
      </c>
      <c r="H63" s="457">
        <v>1000</v>
      </c>
      <c r="I63" s="457">
        <v>15000</v>
      </c>
      <c r="J63" s="457">
        <v>1000</v>
      </c>
      <c r="K63" s="457">
        <v>1000</v>
      </c>
      <c r="L63" s="457">
        <v>4000</v>
      </c>
      <c r="M63" s="457">
        <v>1000</v>
      </c>
      <c r="N63" s="457">
        <v>1000</v>
      </c>
      <c r="O63" s="457">
        <v>89000</v>
      </c>
      <c r="P63" s="457">
        <v>2000</v>
      </c>
      <c r="Q63" s="457">
        <v>1000</v>
      </c>
      <c r="R63" s="457">
        <v>5000</v>
      </c>
      <c r="S63" s="457">
        <v>1000</v>
      </c>
      <c r="T63" s="457">
        <v>1000</v>
      </c>
      <c r="U63" s="457">
        <v>4000</v>
      </c>
      <c r="V63" s="457">
        <v>5000</v>
      </c>
      <c r="W63" s="457">
        <v>1000</v>
      </c>
      <c r="X63" s="457">
        <v>5000</v>
      </c>
      <c r="Y63" s="457">
        <v>1000</v>
      </c>
      <c r="Z63" s="457">
        <v>1000</v>
      </c>
      <c r="AA63" s="457">
        <v>1000</v>
      </c>
      <c r="AB63" s="457">
        <v>2000</v>
      </c>
      <c r="AC63" s="457">
        <v>14000</v>
      </c>
      <c r="AD63" s="457">
        <v>1000</v>
      </c>
      <c r="AE63" s="457">
        <v>1000</v>
      </c>
      <c r="AF63" s="457">
        <v>1000</v>
      </c>
      <c r="AG63" s="457">
        <v>1000</v>
      </c>
      <c r="AH63" s="457">
        <v>1000</v>
      </c>
      <c r="AI63" s="457">
        <v>1000</v>
      </c>
      <c r="AJ63" s="457">
        <v>10000</v>
      </c>
      <c r="AK63" s="457">
        <v>5000</v>
      </c>
      <c r="AL63" s="457">
        <v>1000</v>
      </c>
      <c r="AM63" s="457">
        <v>1000</v>
      </c>
      <c r="AN63" s="457">
        <v>2000</v>
      </c>
      <c r="AO63" s="457">
        <v>1000</v>
      </c>
      <c r="AP63" s="457">
        <v>191000</v>
      </c>
      <c r="AQ63" s="457">
        <v>14000</v>
      </c>
      <c r="AR63" s="457">
        <v>31000</v>
      </c>
      <c r="AS63" s="457">
        <v>8000</v>
      </c>
      <c r="AT63" s="457">
        <v>1000</v>
      </c>
      <c r="AU63" s="457">
        <v>1000</v>
      </c>
      <c r="AV63" s="457">
        <v>12000</v>
      </c>
      <c r="AW63" s="457">
        <v>3000</v>
      </c>
      <c r="AX63" s="457">
        <v>1000</v>
      </c>
      <c r="AY63" s="457">
        <v>4000</v>
      </c>
      <c r="AZ63" s="457">
        <v>1000</v>
      </c>
      <c r="BA63" s="457">
        <v>1000</v>
      </c>
      <c r="BB63" s="457">
        <v>3000</v>
      </c>
      <c r="BC63" s="457">
        <v>1000</v>
      </c>
      <c r="BD63" s="457">
        <v>1000</v>
      </c>
      <c r="BE63" s="457">
        <v>4000</v>
      </c>
      <c r="BF63" s="457">
        <v>1000</v>
      </c>
      <c r="BG63" s="457">
        <v>1000</v>
      </c>
      <c r="BH63" s="457">
        <v>2000</v>
      </c>
      <c r="BI63" s="457">
        <v>1000</v>
      </c>
      <c r="BJ63" s="457">
        <v>1000</v>
      </c>
      <c r="BK63" s="457">
        <v>2000</v>
      </c>
      <c r="BL63" s="457">
        <v>1000</v>
      </c>
      <c r="BM63" s="457">
        <v>1000</v>
      </c>
      <c r="BN63" s="457">
        <v>1000</v>
      </c>
      <c r="BO63" s="457">
        <v>1000</v>
      </c>
      <c r="BP63" s="457">
        <v>1000</v>
      </c>
      <c r="BQ63" s="457">
        <v>4000</v>
      </c>
      <c r="BR63" s="457">
        <v>1000</v>
      </c>
      <c r="BS63" s="457">
        <v>1000</v>
      </c>
      <c r="BT63" s="457">
        <v>1000</v>
      </c>
      <c r="BU63" s="457">
        <v>1000</v>
      </c>
      <c r="BV63" s="457">
        <v>1000</v>
      </c>
      <c r="BW63" s="457">
        <v>1000</v>
      </c>
      <c r="BX63" s="457">
        <v>1000</v>
      </c>
      <c r="BY63" s="457">
        <v>1000</v>
      </c>
      <c r="BZ63" s="457">
        <v>1000</v>
      </c>
      <c r="CA63" s="457">
        <v>1000</v>
      </c>
      <c r="CB63" s="457">
        <v>1000</v>
      </c>
      <c r="CC63" s="457">
        <v>1000</v>
      </c>
      <c r="CD63" s="457">
        <v>1000</v>
      </c>
      <c r="CE63" s="457">
        <v>1000</v>
      </c>
      <c r="CF63" s="457">
        <v>4000</v>
      </c>
      <c r="CG63" s="457">
        <v>1000</v>
      </c>
      <c r="CH63" s="457">
        <v>1000</v>
      </c>
      <c r="CI63" s="457">
        <v>2000</v>
      </c>
      <c r="CJ63" s="457">
        <v>1000</v>
      </c>
      <c r="CK63" s="457">
        <v>1000</v>
      </c>
      <c r="CL63" s="457">
        <v>1000</v>
      </c>
      <c r="CM63" s="457">
        <v>1000</v>
      </c>
      <c r="CN63" s="457">
        <v>1000</v>
      </c>
      <c r="CO63" s="457">
        <v>1000</v>
      </c>
      <c r="CP63" s="457">
        <v>1000</v>
      </c>
      <c r="CQ63" s="457">
        <v>1000</v>
      </c>
      <c r="CR63" s="457">
        <v>1000</v>
      </c>
      <c r="CS63" s="457">
        <v>1000</v>
      </c>
      <c r="CT63" s="457">
        <v>1000</v>
      </c>
      <c r="CU63" s="457">
        <v>4000</v>
      </c>
      <c r="CV63" s="457">
        <v>2000</v>
      </c>
      <c r="CW63" s="457">
        <v>1000</v>
      </c>
      <c r="CX63" s="457">
        <v>29000</v>
      </c>
      <c r="CY63" s="457">
        <v>7000</v>
      </c>
      <c r="CZ63" s="457">
        <v>11000</v>
      </c>
      <c r="DA63" s="457">
        <v>1000</v>
      </c>
      <c r="DB63" s="457">
        <v>1000</v>
      </c>
      <c r="DC63" s="457">
        <v>1000</v>
      </c>
      <c r="DD63" s="457">
        <v>1000</v>
      </c>
      <c r="DE63" s="457">
        <v>1000</v>
      </c>
      <c r="DF63" s="457">
        <v>1000</v>
      </c>
      <c r="DG63" s="457">
        <v>29000</v>
      </c>
      <c r="DH63" s="457">
        <v>14000</v>
      </c>
      <c r="DI63" s="457">
        <v>22000</v>
      </c>
      <c r="DJ63" s="457">
        <v>10000</v>
      </c>
      <c r="DK63" s="457">
        <v>9000</v>
      </c>
      <c r="DL63" s="457">
        <v>64000</v>
      </c>
      <c r="DM63" s="457">
        <v>4000</v>
      </c>
      <c r="DN63" s="457">
        <v>1000</v>
      </c>
      <c r="DO63" s="457">
        <v>1000</v>
      </c>
      <c r="DP63" s="457">
        <v>1000</v>
      </c>
      <c r="DQ63" s="457">
        <v>1000</v>
      </c>
      <c r="DR63" s="457">
        <v>1000</v>
      </c>
      <c r="DS63" s="457">
        <v>1000</v>
      </c>
      <c r="DT63" s="457">
        <v>323000</v>
      </c>
      <c r="DU63" s="457">
        <v>131000</v>
      </c>
    </row>
    <row r="64" spans="1:125">
      <c r="A64" s="492" t="s">
        <v>2828</v>
      </c>
      <c r="B64" s="457" t="s">
        <v>3323</v>
      </c>
      <c r="C64" s="457">
        <v>15000</v>
      </c>
      <c r="D64" s="457">
        <v>2000</v>
      </c>
      <c r="E64" s="457">
        <v>1000</v>
      </c>
      <c r="F64" s="457">
        <v>16000</v>
      </c>
      <c r="G64" s="457">
        <v>6000</v>
      </c>
      <c r="H64" s="457">
        <v>1000</v>
      </c>
      <c r="I64" s="457">
        <v>15000</v>
      </c>
      <c r="J64" s="457">
        <v>1000</v>
      </c>
      <c r="K64" s="457">
        <v>1000</v>
      </c>
      <c r="L64" s="457">
        <v>4000</v>
      </c>
      <c r="M64" s="457">
        <v>1000</v>
      </c>
      <c r="N64" s="457">
        <v>1000</v>
      </c>
      <c r="O64" s="457">
        <v>89000</v>
      </c>
      <c r="P64" s="457">
        <v>2000</v>
      </c>
      <c r="Q64" s="457">
        <v>1000</v>
      </c>
      <c r="R64" s="457">
        <v>5000</v>
      </c>
      <c r="S64" s="457">
        <v>1000</v>
      </c>
      <c r="T64" s="457">
        <v>1000</v>
      </c>
      <c r="U64" s="457">
        <v>4000</v>
      </c>
      <c r="V64" s="457">
        <v>5000</v>
      </c>
      <c r="W64" s="457">
        <v>1000</v>
      </c>
      <c r="X64" s="457">
        <v>5000</v>
      </c>
      <c r="Y64" s="457">
        <v>1000</v>
      </c>
      <c r="Z64" s="457">
        <v>1000</v>
      </c>
      <c r="AA64" s="457">
        <v>1000</v>
      </c>
      <c r="AB64" s="457">
        <v>2000</v>
      </c>
      <c r="AC64" s="457">
        <v>14000</v>
      </c>
      <c r="AD64" s="457">
        <v>1000</v>
      </c>
      <c r="AE64" s="457">
        <v>1000</v>
      </c>
      <c r="AF64" s="457">
        <v>1000</v>
      </c>
      <c r="AG64" s="457">
        <v>1000</v>
      </c>
      <c r="AH64" s="457">
        <v>1000</v>
      </c>
      <c r="AI64" s="457">
        <v>1000</v>
      </c>
      <c r="AJ64" s="457">
        <v>10000</v>
      </c>
      <c r="AK64" s="457">
        <v>5000</v>
      </c>
      <c r="AL64" s="457">
        <v>1000</v>
      </c>
      <c r="AM64" s="457">
        <v>1000</v>
      </c>
      <c r="AN64" s="457">
        <v>2000</v>
      </c>
      <c r="AO64" s="457">
        <v>1000</v>
      </c>
      <c r="AP64" s="457">
        <v>191000</v>
      </c>
      <c r="AQ64" s="457">
        <v>14000</v>
      </c>
      <c r="AR64" s="457">
        <v>31000</v>
      </c>
      <c r="AS64" s="457">
        <v>8000</v>
      </c>
      <c r="AT64" s="457">
        <v>1000</v>
      </c>
      <c r="AU64" s="457">
        <v>1000</v>
      </c>
      <c r="AV64" s="457">
        <v>12000</v>
      </c>
      <c r="AW64" s="457">
        <v>3000</v>
      </c>
      <c r="AX64" s="457">
        <v>1000</v>
      </c>
      <c r="AY64" s="457">
        <v>4000</v>
      </c>
      <c r="AZ64" s="457">
        <v>1000</v>
      </c>
      <c r="BA64" s="457">
        <v>1000</v>
      </c>
      <c r="BB64" s="457">
        <v>3000</v>
      </c>
      <c r="BC64" s="457">
        <v>1000</v>
      </c>
      <c r="BD64" s="457">
        <v>1000</v>
      </c>
      <c r="BE64" s="457">
        <v>4000</v>
      </c>
      <c r="BF64" s="457">
        <v>1000</v>
      </c>
      <c r="BG64" s="457">
        <v>1000</v>
      </c>
      <c r="BH64" s="457">
        <v>2000</v>
      </c>
      <c r="BI64" s="457">
        <v>1000</v>
      </c>
      <c r="BJ64" s="457">
        <v>1000</v>
      </c>
      <c r="BK64" s="457">
        <v>2000</v>
      </c>
      <c r="BL64" s="457">
        <v>1000</v>
      </c>
      <c r="BM64" s="457">
        <v>1000</v>
      </c>
      <c r="BN64" s="457">
        <v>1000</v>
      </c>
      <c r="BO64" s="457">
        <v>1000</v>
      </c>
      <c r="BP64" s="457">
        <v>1000</v>
      </c>
      <c r="BQ64" s="457">
        <v>4000</v>
      </c>
      <c r="BR64" s="457">
        <v>1000</v>
      </c>
      <c r="BS64" s="457">
        <v>1000</v>
      </c>
      <c r="BT64" s="457">
        <v>1000</v>
      </c>
      <c r="BU64" s="457">
        <v>1000</v>
      </c>
      <c r="BV64" s="457">
        <v>1000</v>
      </c>
      <c r="BW64" s="457">
        <v>1000</v>
      </c>
      <c r="BX64" s="457">
        <v>1000</v>
      </c>
      <c r="BY64" s="457">
        <v>1000</v>
      </c>
      <c r="BZ64" s="457">
        <v>1000</v>
      </c>
      <c r="CA64" s="457">
        <v>1000</v>
      </c>
      <c r="CB64" s="457">
        <v>1000</v>
      </c>
      <c r="CC64" s="457">
        <v>1000</v>
      </c>
      <c r="CD64" s="457">
        <v>1000</v>
      </c>
      <c r="CE64" s="457">
        <v>1000</v>
      </c>
      <c r="CF64" s="457">
        <v>4000</v>
      </c>
      <c r="CG64" s="457">
        <v>1000</v>
      </c>
      <c r="CH64" s="457">
        <v>1000</v>
      </c>
      <c r="CI64" s="457">
        <v>2000</v>
      </c>
      <c r="CJ64" s="457">
        <v>1000</v>
      </c>
      <c r="CK64" s="457">
        <v>1000</v>
      </c>
      <c r="CL64" s="457">
        <v>1000</v>
      </c>
      <c r="CM64" s="457">
        <v>1000</v>
      </c>
      <c r="CN64" s="457">
        <v>1000</v>
      </c>
      <c r="CO64" s="457">
        <v>1000</v>
      </c>
      <c r="CP64" s="457">
        <v>1000</v>
      </c>
      <c r="CQ64" s="457">
        <v>1000</v>
      </c>
      <c r="CR64" s="457">
        <v>1000</v>
      </c>
      <c r="CS64" s="457">
        <v>1000</v>
      </c>
      <c r="CT64" s="457">
        <v>1000</v>
      </c>
      <c r="CU64" s="457">
        <v>4000</v>
      </c>
      <c r="CV64" s="457">
        <v>2000</v>
      </c>
      <c r="CW64" s="457">
        <v>1000</v>
      </c>
      <c r="CX64" s="457">
        <v>29000</v>
      </c>
      <c r="CY64" s="457">
        <v>7000</v>
      </c>
      <c r="CZ64" s="457">
        <v>11000</v>
      </c>
      <c r="DA64" s="457">
        <v>1000</v>
      </c>
      <c r="DB64" s="457">
        <v>1000</v>
      </c>
      <c r="DC64" s="457">
        <v>1000</v>
      </c>
      <c r="DD64" s="457">
        <v>1000</v>
      </c>
      <c r="DE64" s="457">
        <v>1000</v>
      </c>
      <c r="DF64" s="457">
        <v>1000</v>
      </c>
      <c r="DG64" s="457">
        <v>29000</v>
      </c>
      <c r="DH64" s="457">
        <v>14000</v>
      </c>
      <c r="DI64" s="457">
        <v>22000</v>
      </c>
      <c r="DJ64" s="457">
        <v>10000</v>
      </c>
      <c r="DK64" s="457">
        <v>9000</v>
      </c>
      <c r="DL64" s="457">
        <v>64000</v>
      </c>
      <c r="DM64" s="457">
        <v>4000</v>
      </c>
      <c r="DN64" s="457">
        <v>1000</v>
      </c>
      <c r="DO64" s="457">
        <v>1000</v>
      </c>
      <c r="DP64" s="457">
        <v>1000</v>
      </c>
      <c r="DQ64" s="457">
        <v>1000</v>
      </c>
      <c r="DR64" s="457">
        <v>1000</v>
      </c>
      <c r="DS64" s="457">
        <v>1000</v>
      </c>
      <c r="DT64" s="457">
        <v>323000</v>
      </c>
      <c r="DU64" s="457">
        <v>131000</v>
      </c>
    </row>
    <row r="65" spans="1:125">
      <c r="A65" s="362" t="s">
        <v>2075</v>
      </c>
      <c r="B65" s="457" t="s">
        <v>3324</v>
      </c>
      <c r="C65" s="457">
        <v>5000</v>
      </c>
      <c r="D65" s="457">
        <v>1000</v>
      </c>
      <c r="E65" s="457">
        <v>1000</v>
      </c>
      <c r="F65" s="457">
        <v>1000</v>
      </c>
      <c r="G65" s="457">
        <v>1000</v>
      </c>
      <c r="H65" s="457">
        <v>1000</v>
      </c>
      <c r="I65" s="457">
        <v>5000</v>
      </c>
      <c r="J65" s="457">
        <v>1000</v>
      </c>
      <c r="K65" s="457">
        <v>1000</v>
      </c>
      <c r="L65" s="457">
        <v>1000</v>
      </c>
      <c r="M65" s="457">
        <v>2000</v>
      </c>
      <c r="N65" s="457">
        <v>1000</v>
      </c>
      <c r="O65" s="457">
        <v>11000</v>
      </c>
      <c r="P65" s="457">
        <v>10000</v>
      </c>
      <c r="Q65" s="457">
        <v>1000</v>
      </c>
      <c r="R65" s="457">
        <v>6000</v>
      </c>
      <c r="S65" s="457">
        <v>1000</v>
      </c>
      <c r="T65" s="457">
        <v>1000</v>
      </c>
      <c r="U65" s="457">
        <v>2000</v>
      </c>
      <c r="V65" s="457">
        <v>1000</v>
      </c>
      <c r="W65" s="457">
        <v>1000</v>
      </c>
      <c r="X65" s="457">
        <v>1000</v>
      </c>
      <c r="Y65" s="457">
        <v>1000</v>
      </c>
      <c r="Z65" s="457">
        <v>1000</v>
      </c>
      <c r="AA65" s="457">
        <v>1000</v>
      </c>
      <c r="AB65" s="457">
        <v>1000</v>
      </c>
      <c r="AC65" s="457">
        <v>1000</v>
      </c>
      <c r="AD65" s="457">
        <v>1000</v>
      </c>
      <c r="AE65" s="457">
        <v>1000</v>
      </c>
      <c r="AF65" s="457">
        <v>1000</v>
      </c>
      <c r="AG65" s="457">
        <v>1000</v>
      </c>
      <c r="AH65" s="457">
        <v>1000</v>
      </c>
      <c r="AI65" s="457">
        <v>1000</v>
      </c>
      <c r="AJ65" s="457">
        <v>2000</v>
      </c>
      <c r="AK65" s="457">
        <v>1000</v>
      </c>
      <c r="AL65" s="457">
        <v>1000</v>
      </c>
      <c r="AM65" s="457">
        <v>1000</v>
      </c>
      <c r="AN65" s="457">
        <v>1000</v>
      </c>
      <c r="AO65" s="457">
        <v>1000</v>
      </c>
      <c r="AP65" s="457">
        <v>57000</v>
      </c>
      <c r="AQ65" s="457">
        <v>6000</v>
      </c>
      <c r="AR65" s="457">
        <v>14000</v>
      </c>
      <c r="AS65" s="457">
        <v>3000</v>
      </c>
      <c r="AT65" s="457">
        <v>2000</v>
      </c>
      <c r="AU65" s="457">
        <v>1000</v>
      </c>
      <c r="AV65" s="457">
        <v>8000</v>
      </c>
      <c r="AW65" s="457">
        <v>1000</v>
      </c>
      <c r="AX65" s="457">
        <v>2000</v>
      </c>
      <c r="AY65" s="457">
        <v>1000</v>
      </c>
      <c r="AZ65" s="457">
        <v>1000</v>
      </c>
      <c r="BA65" s="457">
        <v>1000</v>
      </c>
      <c r="BB65" s="457">
        <v>1000</v>
      </c>
      <c r="BC65" s="457">
        <v>1000</v>
      </c>
      <c r="BD65" s="457">
        <v>1000</v>
      </c>
      <c r="BE65" s="457">
        <v>1000</v>
      </c>
      <c r="BF65" s="457">
        <v>1000</v>
      </c>
      <c r="BG65" s="457">
        <v>1000</v>
      </c>
      <c r="BH65" s="457">
        <v>1000</v>
      </c>
      <c r="BI65" s="457">
        <v>1000</v>
      </c>
      <c r="BJ65" s="457">
        <v>1000</v>
      </c>
      <c r="BK65" s="457">
        <v>4000</v>
      </c>
      <c r="BL65" s="457">
        <v>1000</v>
      </c>
      <c r="BM65" s="457">
        <v>1000</v>
      </c>
      <c r="BN65" s="457">
        <v>1000</v>
      </c>
      <c r="BO65" s="457">
        <v>1000</v>
      </c>
      <c r="BP65" s="457">
        <v>1000</v>
      </c>
      <c r="BQ65" s="457">
        <v>1000</v>
      </c>
      <c r="BR65" s="457">
        <v>1000</v>
      </c>
      <c r="BS65" s="457">
        <v>1000</v>
      </c>
      <c r="BT65" s="457">
        <v>1000</v>
      </c>
      <c r="BU65" s="457">
        <v>1000</v>
      </c>
      <c r="BV65" s="457">
        <v>1000</v>
      </c>
      <c r="BW65" s="457">
        <v>1000</v>
      </c>
      <c r="BX65" s="457">
        <v>1000</v>
      </c>
      <c r="BY65" s="457">
        <v>1000</v>
      </c>
      <c r="BZ65" s="457">
        <v>1000</v>
      </c>
      <c r="CA65" s="457">
        <v>1000</v>
      </c>
      <c r="CB65" s="457">
        <v>1000</v>
      </c>
      <c r="CC65" s="457">
        <v>1000</v>
      </c>
      <c r="CD65" s="457">
        <v>1000</v>
      </c>
      <c r="CE65" s="457">
        <v>1000</v>
      </c>
      <c r="CF65" s="457">
        <v>5000</v>
      </c>
      <c r="CG65" s="457">
        <v>1000</v>
      </c>
      <c r="CH65" s="457">
        <v>1000</v>
      </c>
      <c r="CI65" s="457">
        <v>2000</v>
      </c>
      <c r="CJ65" s="457">
        <v>1000</v>
      </c>
      <c r="CK65" s="457">
        <v>1000</v>
      </c>
      <c r="CL65" s="457">
        <v>1000</v>
      </c>
      <c r="CM65" s="457">
        <v>1000</v>
      </c>
      <c r="CN65" s="457">
        <v>1000</v>
      </c>
      <c r="CO65" s="457">
        <v>1000</v>
      </c>
      <c r="CP65" s="457">
        <v>1000</v>
      </c>
      <c r="CQ65" s="457">
        <v>1000</v>
      </c>
      <c r="CR65" s="457">
        <v>1000</v>
      </c>
      <c r="CS65" s="457">
        <v>1000</v>
      </c>
      <c r="CT65" s="457">
        <v>1000</v>
      </c>
      <c r="CU65" s="457">
        <v>1000</v>
      </c>
      <c r="CV65" s="457">
        <v>1000</v>
      </c>
      <c r="CW65" s="457">
        <v>1000</v>
      </c>
      <c r="CX65" s="457">
        <v>26000</v>
      </c>
      <c r="CY65" s="457">
        <v>4000</v>
      </c>
      <c r="CZ65" s="457">
        <v>3000</v>
      </c>
      <c r="DA65" s="457">
        <v>5000</v>
      </c>
      <c r="DB65" s="457">
        <v>1000</v>
      </c>
      <c r="DC65" s="457">
        <v>1000</v>
      </c>
      <c r="DD65" s="457">
        <v>1000</v>
      </c>
      <c r="DE65" s="457">
        <v>1000</v>
      </c>
      <c r="DF65" s="457">
        <v>1000</v>
      </c>
      <c r="DG65" s="457">
        <v>8000</v>
      </c>
      <c r="DH65" s="457">
        <v>1000</v>
      </c>
      <c r="DI65" s="457">
        <v>9000</v>
      </c>
      <c r="DJ65" s="457">
        <v>5000</v>
      </c>
      <c r="DK65" s="457">
        <v>3000</v>
      </c>
      <c r="DL65" s="457">
        <v>6000</v>
      </c>
      <c r="DM65" s="457">
        <v>3000</v>
      </c>
      <c r="DN65" s="457">
        <v>1000</v>
      </c>
      <c r="DO65" s="457">
        <v>1000</v>
      </c>
      <c r="DP65" s="457">
        <v>1000</v>
      </c>
      <c r="DQ65" s="457">
        <v>1000</v>
      </c>
      <c r="DR65">
        <v>1000</v>
      </c>
      <c r="DS65">
        <v>1000</v>
      </c>
      <c r="DT65">
        <v>91000</v>
      </c>
      <c r="DU65">
        <v>51000</v>
      </c>
    </row>
    <row r="66" spans="1:125">
      <c r="A66" s="362" t="s">
        <v>2246</v>
      </c>
      <c r="B66" s="457" t="s">
        <v>3324</v>
      </c>
      <c r="C66" s="457">
        <v>10000</v>
      </c>
      <c r="D66" s="457">
        <v>1000</v>
      </c>
      <c r="E66" s="457">
        <v>1000</v>
      </c>
      <c r="F66" s="457">
        <v>7000</v>
      </c>
      <c r="G66" s="457">
        <v>3000</v>
      </c>
      <c r="H66" s="457">
        <v>1000</v>
      </c>
      <c r="I66" s="457">
        <v>5000</v>
      </c>
      <c r="J66" s="457">
        <v>1000</v>
      </c>
      <c r="K66" s="457">
        <v>1000</v>
      </c>
      <c r="L66" s="457">
        <v>2000</v>
      </c>
      <c r="M66" s="457">
        <v>3000</v>
      </c>
      <c r="N66" s="457">
        <v>1000</v>
      </c>
      <c r="O66" s="457">
        <v>42000</v>
      </c>
      <c r="P66" s="457">
        <v>1000</v>
      </c>
      <c r="Q66" s="457">
        <v>1000</v>
      </c>
      <c r="R66" s="457">
        <v>1000</v>
      </c>
      <c r="S66" s="457">
        <v>1000</v>
      </c>
      <c r="T66" s="457">
        <v>1000</v>
      </c>
      <c r="U66" s="457">
        <v>3000</v>
      </c>
      <c r="V66" s="457">
        <v>1000</v>
      </c>
      <c r="W66" s="457">
        <v>1000</v>
      </c>
      <c r="X66" s="457">
        <v>1000</v>
      </c>
      <c r="Y66" s="457">
        <v>1000</v>
      </c>
      <c r="Z66" s="457">
        <v>1000</v>
      </c>
      <c r="AA66" s="457">
        <v>1000</v>
      </c>
      <c r="AB66" s="457">
        <v>1000</v>
      </c>
      <c r="AC66" s="457">
        <v>1000</v>
      </c>
      <c r="AD66" s="457">
        <v>1000</v>
      </c>
      <c r="AE66" s="457">
        <v>1000</v>
      </c>
      <c r="AF66" s="457">
        <v>1000</v>
      </c>
      <c r="AG66" s="457">
        <v>2000</v>
      </c>
      <c r="AH66" s="457">
        <v>1000</v>
      </c>
      <c r="AI66" s="457">
        <v>1000</v>
      </c>
      <c r="AJ66" s="457">
        <v>6000</v>
      </c>
      <c r="AK66" s="457">
        <v>4000</v>
      </c>
      <c r="AL66" s="457">
        <v>1000</v>
      </c>
      <c r="AM66" s="457">
        <v>1000</v>
      </c>
      <c r="AN66" s="457">
        <v>1000</v>
      </c>
      <c r="AO66" s="457">
        <v>1000</v>
      </c>
      <c r="AP66" s="457">
        <v>9000</v>
      </c>
      <c r="AQ66" s="457">
        <v>5000</v>
      </c>
      <c r="AR66" s="457">
        <v>2000</v>
      </c>
      <c r="AS66" s="457">
        <v>5000</v>
      </c>
      <c r="AT66" s="457">
        <v>1000</v>
      </c>
      <c r="AU66" s="457">
        <v>1000</v>
      </c>
      <c r="AV66" s="457">
        <v>11000</v>
      </c>
      <c r="AW66" s="457">
        <v>1000</v>
      </c>
      <c r="AX66" s="457">
        <v>1000</v>
      </c>
      <c r="AY66" s="457">
        <v>2000</v>
      </c>
      <c r="AZ66" s="457">
        <v>1000</v>
      </c>
      <c r="BA66" s="457">
        <v>1000</v>
      </c>
      <c r="BB66" s="457">
        <v>1000</v>
      </c>
      <c r="BC66" s="457">
        <v>1000</v>
      </c>
      <c r="BD66" s="457">
        <v>1000</v>
      </c>
      <c r="BE66" s="457">
        <v>1000</v>
      </c>
      <c r="BF66" s="457">
        <v>1000</v>
      </c>
      <c r="BG66" s="457">
        <v>1000</v>
      </c>
      <c r="BH66" s="457">
        <v>2000</v>
      </c>
      <c r="BI66" s="457">
        <v>1000</v>
      </c>
      <c r="BJ66" s="457">
        <v>1000</v>
      </c>
      <c r="BK66" s="457">
        <v>3000</v>
      </c>
      <c r="BL66" s="457">
        <v>1000</v>
      </c>
      <c r="BM66" s="457">
        <v>1000</v>
      </c>
      <c r="BN66" s="457">
        <v>1000</v>
      </c>
      <c r="BO66" s="457">
        <v>1000</v>
      </c>
      <c r="BP66" s="457">
        <v>1000</v>
      </c>
      <c r="BQ66" s="457">
        <v>2000</v>
      </c>
      <c r="BR66" s="457">
        <v>1000</v>
      </c>
      <c r="BS66" s="457">
        <v>1000</v>
      </c>
      <c r="BT66" s="457">
        <v>1000</v>
      </c>
      <c r="BU66" s="457">
        <v>1000</v>
      </c>
      <c r="BV66" s="457">
        <v>2000</v>
      </c>
      <c r="BW66" s="457">
        <v>1000</v>
      </c>
      <c r="BX66" s="457">
        <v>1000</v>
      </c>
      <c r="BY66" s="457">
        <v>1000</v>
      </c>
      <c r="BZ66" s="457">
        <v>1000</v>
      </c>
      <c r="CA66" s="457">
        <v>1000</v>
      </c>
      <c r="CB66" s="457">
        <v>1000</v>
      </c>
      <c r="CC66" s="457">
        <v>1000</v>
      </c>
      <c r="CD66" s="457">
        <v>1000</v>
      </c>
      <c r="CE66" s="457">
        <v>1000</v>
      </c>
      <c r="CF66" s="457">
        <v>3000</v>
      </c>
      <c r="CG66" s="457">
        <v>1000</v>
      </c>
      <c r="CH66" s="457">
        <v>1000</v>
      </c>
      <c r="CI66" s="457">
        <v>5000</v>
      </c>
      <c r="CJ66" s="457">
        <v>1000</v>
      </c>
      <c r="CK66" s="457">
        <v>1000</v>
      </c>
      <c r="CL66" s="457">
        <v>1000</v>
      </c>
      <c r="CM66" s="457">
        <v>1000</v>
      </c>
      <c r="CN66" s="457">
        <v>1000</v>
      </c>
      <c r="CO66" s="457">
        <v>3000</v>
      </c>
      <c r="CP66" s="457">
        <v>1000</v>
      </c>
      <c r="CQ66" s="457">
        <v>1000</v>
      </c>
      <c r="CR66" s="457">
        <v>1000</v>
      </c>
      <c r="CS66" s="457">
        <v>1000</v>
      </c>
      <c r="CT66" s="457">
        <v>1000</v>
      </c>
      <c r="CU66" s="457">
        <v>2000</v>
      </c>
      <c r="CV66" s="457">
        <v>1000</v>
      </c>
      <c r="CW66" s="457">
        <v>1000</v>
      </c>
      <c r="CX66" s="457">
        <v>17000</v>
      </c>
      <c r="CY66" s="457">
        <v>5000</v>
      </c>
      <c r="CZ66" s="457">
        <v>7000</v>
      </c>
      <c r="DA66" s="457">
        <v>5000</v>
      </c>
      <c r="DB66" s="457">
        <v>1000</v>
      </c>
      <c r="DC66" s="457">
        <v>1000</v>
      </c>
      <c r="DD66" s="457">
        <v>1000</v>
      </c>
      <c r="DE66" s="457">
        <v>1000</v>
      </c>
      <c r="DF66" s="457">
        <v>1000</v>
      </c>
      <c r="DG66" s="457">
        <v>21000</v>
      </c>
      <c r="DH66" s="457">
        <v>6000</v>
      </c>
      <c r="DI66" s="457">
        <v>13000</v>
      </c>
      <c r="DJ66" s="457">
        <v>9000</v>
      </c>
      <c r="DK66" s="457">
        <v>3000</v>
      </c>
      <c r="DL66" s="457">
        <v>5000</v>
      </c>
      <c r="DM66" s="457">
        <v>1000</v>
      </c>
      <c r="DN66" s="457">
        <v>1000</v>
      </c>
      <c r="DO66" s="457">
        <v>1000</v>
      </c>
      <c r="DP66" s="457">
        <v>1000</v>
      </c>
      <c r="DQ66" s="457">
        <v>1000</v>
      </c>
      <c r="DR66">
        <v>1000</v>
      </c>
      <c r="DS66">
        <v>1000</v>
      </c>
      <c r="DT66">
        <v>254000</v>
      </c>
      <c r="DU66">
        <v>133000</v>
      </c>
    </row>
    <row r="67" spans="1:125">
      <c r="A67" s="362" t="s">
        <v>2322</v>
      </c>
      <c r="B67" s="457" t="s">
        <v>3324</v>
      </c>
      <c r="C67" s="457">
        <v>1000</v>
      </c>
      <c r="D67" s="457">
        <v>1000</v>
      </c>
      <c r="E67" s="457">
        <v>1000</v>
      </c>
      <c r="F67" s="457">
        <v>1000</v>
      </c>
      <c r="G67" s="457">
        <v>1000</v>
      </c>
      <c r="H67" s="457">
        <v>1000</v>
      </c>
      <c r="I67" s="457">
        <v>1000</v>
      </c>
      <c r="J67" s="457">
        <v>1000</v>
      </c>
      <c r="K67" s="457">
        <v>1000</v>
      </c>
      <c r="L67" s="457">
        <v>1000</v>
      </c>
      <c r="M67" s="457">
        <v>1000</v>
      </c>
      <c r="N67" s="457">
        <v>1000</v>
      </c>
      <c r="O67" s="457">
        <v>1000</v>
      </c>
      <c r="P67" s="457">
        <v>1000</v>
      </c>
      <c r="Q67" s="457">
        <v>1000</v>
      </c>
      <c r="R67" s="457">
        <v>1000</v>
      </c>
      <c r="S67" s="457">
        <v>1000</v>
      </c>
      <c r="T67" s="457">
        <v>1000</v>
      </c>
      <c r="U67" s="457">
        <v>1000</v>
      </c>
      <c r="V67" s="457">
        <v>1000</v>
      </c>
      <c r="W67" s="457">
        <v>1000</v>
      </c>
      <c r="X67" s="457">
        <v>1000</v>
      </c>
      <c r="Y67" s="457">
        <v>1000</v>
      </c>
      <c r="Z67" s="457">
        <v>1000</v>
      </c>
      <c r="AA67" s="457">
        <v>1000</v>
      </c>
      <c r="AB67" s="457">
        <v>1000</v>
      </c>
      <c r="AC67" s="457">
        <v>1000</v>
      </c>
      <c r="AD67" s="457">
        <v>1000</v>
      </c>
      <c r="AE67" s="457">
        <v>1000</v>
      </c>
      <c r="AF67" s="457">
        <v>1000</v>
      </c>
      <c r="AG67" s="457">
        <v>1000</v>
      </c>
      <c r="AH67" s="457">
        <v>1000</v>
      </c>
      <c r="AI67" s="457">
        <v>1000</v>
      </c>
      <c r="AJ67" s="457">
        <v>1000</v>
      </c>
      <c r="AK67" s="457">
        <v>1000</v>
      </c>
      <c r="AL67" s="457">
        <v>1000</v>
      </c>
      <c r="AM67" s="457">
        <v>1000</v>
      </c>
      <c r="AN67" s="457">
        <v>1000</v>
      </c>
      <c r="AO67" s="457">
        <v>1000</v>
      </c>
      <c r="AP67" s="457">
        <v>10000</v>
      </c>
      <c r="AQ67" s="457">
        <v>4000</v>
      </c>
      <c r="AR67" s="457">
        <v>1000</v>
      </c>
      <c r="AS67" s="457">
        <v>3000</v>
      </c>
      <c r="AT67" s="457">
        <v>1000</v>
      </c>
      <c r="AU67" s="457">
        <v>1000</v>
      </c>
      <c r="AV67" s="457">
        <v>5000</v>
      </c>
      <c r="AW67" s="457">
        <v>1000</v>
      </c>
      <c r="AX67" s="457">
        <v>1000</v>
      </c>
      <c r="AY67" s="457">
        <v>1000</v>
      </c>
      <c r="AZ67" s="457">
        <v>1000</v>
      </c>
      <c r="BA67" s="457">
        <v>1000</v>
      </c>
      <c r="BB67" s="457">
        <v>1000</v>
      </c>
      <c r="BC67" s="457">
        <v>1000</v>
      </c>
      <c r="BD67" s="457">
        <v>1000</v>
      </c>
      <c r="BE67" s="457">
        <v>1000</v>
      </c>
      <c r="BF67" s="457">
        <v>1000</v>
      </c>
      <c r="BG67" s="457">
        <v>1000</v>
      </c>
      <c r="BH67" s="457">
        <v>1000</v>
      </c>
      <c r="BI67" s="457">
        <v>1000</v>
      </c>
      <c r="BJ67" s="457">
        <v>1000</v>
      </c>
      <c r="BK67" s="457">
        <v>1000</v>
      </c>
      <c r="BL67" s="457">
        <v>1000</v>
      </c>
      <c r="BM67" s="457">
        <v>1000</v>
      </c>
      <c r="BN67" s="457">
        <v>1000</v>
      </c>
      <c r="BO67" s="457">
        <v>1000</v>
      </c>
      <c r="BP67" s="457">
        <v>1000</v>
      </c>
      <c r="BQ67" s="457">
        <v>1000</v>
      </c>
      <c r="BR67" s="457">
        <v>1000</v>
      </c>
      <c r="BS67" s="457">
        <v>1000</v>
      </c>
      <c r="BT67" s="457">
        <v>1000</v>
      </c>
      <c r="BU67" s="457">
        <v>1000</v>
      </c>
      <c r="BV67" s="457">
        <v>1000</v>
      </c>
      <c r="BW67" s="457">
        <v>2000</v>
      </c>
      <c r="BX67" s="457">
        <v>1000</v>
      </c>
      <c r="BY67" s="457">
        <v>1000</v>
      </c>
      <c r="BZ67" s="457">
        <v>1000</v>
      </c>
      <c r="CA67" s="457">
        <v>1000</v>
      </c>
      <c r="CB67" s="457">
        <v>1000</v>
      </c>
      <c r="CC67" s="457">
        <v>1000</v>
      </c>
      <c r="CD67" s="457">
        <v>1000</v>
      </c>
      <c r="CE67" s="457">
        <v>1000</v>
      </c>
      <c r="CF67" s="457">
        <v>2000</v>
      </c>
      <c r="CG67" s="457">
        <v>1000</v>
      </c>
      <c r="CH67" s="457">
        <v>1000</v>
      </c>
      <c r="CI67" s="457">
        <v>1000</v>
      </c>
      <c r="CJ67" s="457">
        <v>1000</v>
      </c>
      <c r="CK67" s="457">
        <v>1000</v>
      </c>
      <c r="CL67" s="457">
        <v>1000</v>
      </c>
      <c r="CM67" s="457">
        <v>1000</v>
      </c>
      <c r="CN67" s="457">
        <v>1000</v>
      </c>
      <c r="CO67" s="457">
        <v>1000</v>
      </c>
      <c r="CP67" s="457">
        <v>1000</v>
      </c>
      <c r="CQ67" s="457">
        <v>1000</v>
      </c>
      <c r="CR67" s="457">
        <v>1000</v>
      </c>
      <c r="CS67" s="457">
        <v>1000</v>
      </c>
      <c r="CT67" s="457">
        <v>1000</v>
      </c>
      <c r="CU67" s="457">
        <v>1000</v>
      </c>
      <c r="CV67" s="457">
        <v>1000</v>
      </c>
      <c r="CW67" s="457">
        <v>1000</v>
      </c>
      <c r="CX67" s="457">
        <v>11000</v>
      </c>
      <c r="CY67" s="457">
        <v>1000</v>
      </c>
      <c r="CZ67" s="457">
        <v>1000</v>
      </c>
      <c r="DA67" s="457">
        <v>1000</v>
      </c>
      <c r="DB67" s="457">
        <v>1000</v>
      </c>
      <c r="DC67" s="457">
        <v>1000</v>
      </c>
      <c r="DD67" s="457">
        <v>1000</v>
      </c>
      <c r="DE67" s="457">
        <v>1000</v>
      </c>
      <c r="DF67" s="457">
        <v>1000</v>
      </c>
      <c r="DG67" s="457">
        <v>3000</v>
      </c>
      <c r="DH67" s="457">
        <v>1000</v>
      </c>
      <c r="DI67" s="457">
        <v>2000</v>
      </c>
      <c r="DJ67" s="457">
        <v>2000</v>
      </c>
      <c r="DK67" s="457">
        <v>1000</v>
      </c>
      <c r="DL67" s="457">
        <v>18000</v>
      </c>
      <c r="DM67" s="457">
        <v>1000</v>
      </c>
      <c r="DN67" s="457">
        <v>1000</v>
      </c>
      <c r="DO67" s="457">
        <v>1000</v>
      </c>
      <c r="DP67" s="457">
        <v>1000</v>
      </c>
      <c r="DQ67" s="457">
        <v>1000</v>
      </c>
      <c r="DR67">
        <v>1000</v>
      </c>
      <c r="DS67">
        <v>1000</v>
      </c>
      <c r="DT67">
        <v>21000</v>
      </c>
      <c r="DU67">
        <v>7000</v>
      </c>
    </row>
    <row r="68" spans="1:125">
      <c r="A68" s="362" t="s">
        <v>2454</v>
      </c>
      <c r="B68" s="457" t="s">
        <v>3324</v>
      </c>
      <c r="C68" s="457">
        <v>5000</v>
      </c>
      <c r="D68" s="457">
        <v>1000</v>
      </c>
      <c r="E68" s="457">
        <v>1000</v>
      </c>
      <c r="F68" s="457">
        <v>1000</v>
      </c>
      <c r="G68" s="457">
        <v>1000</v>
      </c>
      <c r="H68" s="457">
        <v>1000</v>
      </c>
      <c r="I68" s="457">
        <v>5000</v>
      </c>
      <c r="J68" s="457">
        <v>1000</v>
      </c>
      <c r="K68" s="457">
        <v>1000</v>
      </c>
      <c r="L68" s="457">
        <v>1000</v>
      </c>
      <c r="M68" s="457">
        <v>2000</v>
      </c>
      <c r="N68" s="457">
        <v>1000</v>
      </c>
      <c r="O68" s="457">
        <v>11000</v>
      </c>
      <c r="P68" s="457">
        <v>10000</v>
      </c>
      <c r="Q68" s="457">
        <v>1000</v>
      </c>
      <c r="R68" s="457">
        <v>6000</v>
      </c>
      <c r="S68" s="457">
        <v>1000</v>
      </c>
      <c r="T68" s="457">
        <v>1000</v>
      </c>
      <c r="U68" s="457">
        <v>2000</v>
      </c>
      <c r="V68" s="457">
        <v>1000</v>
      </c>
      <c r="W68" s="457">
        <v>1000</v>
      </c>
      <c r="X68" s="457">
        <v>1000</v>
      </c>
      <c r="Y68" s="457">
        <v>1000</v>
      </c>
      <c r="Z68" s="457">
        <v>1000</v>
      </c>
      <c r="AA68" s="457">
        <v>1000</v>
      </c>
      <c r="AB68" s="457">
        <v>1000</v>
      </c>
      <c r="AC68" s="457">
        <v>1000</v>
      </c>
      <c r="AD68" s="457">
        <v>1000</v>
      </c>
      <c r="AE68" s="457">
        <v>1000</v>
      </c>
      <c r="AF68" s="457">
        <v>1000</v>
      </c>
      <c r="AG68" s="457">
        <v>1000</v>
      </c>
      <c r="AH68" s="457">
        <v>1000</v>
      </c>
      <c r="AI68" s="457">
        <v>1000</v>
      </c>
      <c r="AJ68" s="457">
        <v>2000</v>
      </c>
      <c r="AK68" s="457">
        <v>1000</v>
      </c>
      <c r="AL68" s="457">
        <v>1000</v>
      </c>
      <c r="AM68" s="457">
        <v>1000</v>
      </c>
      <c r="AN68" s="457">
        <v>1000</v>
      </c>
      <c r="AO68" s="457">
        <v>1000</v>
      </c>
      <c r="AP68" s="457">
        <v>8000</v>
      </c>
      <c r="AQ68" s="457">
        <v>5000</v>
      </c>
      <c r="AR68" s="457">
        <v>4000</v>
      </c>
      <c r="AS68" s="457">
        <v>3000</v>
      </c>
      <c r="AT68" s="457">
        <v>2000</v>
      </c>
      <c r="AU68" s="457">
        <v>1000</v>
      </c>
      <c r="AV68" s="457">
        <v>8000</v>
      </c>
      <c r="AW68" s="457">
        <v>1000</v>
      </c>
      <c r="AX68" s="457">
        <v>2000</v>
      </c>
      <c r="AY68" s="457">
        <v>1000</v>
      </c>
      <c r="AZ68" s="457">
        <v>1000</v>
      </c>
      <c r="BA68" s="457">
        <v>1000</v>
      </c>
      <c r="BB68" s="457">
        <v>1000</v>
      </c>
      <c r="BC68" s="457">
        <v>1000</v>
      </c>
      <c r="BD68" s="457">
        <v>1000</v>
      </c>
      <c r="BE68" s="457">
        <v>1000</v>
      </c>
      <c r="BF68" s="457">
        <v>1000</v>
      </c>
      <c r="BG68" s="457">
        <v>1000</v>
      </c>
      <c r="BH68" s="457">
        <v>1000</v>
      </c>
      <c r="BI68" s="457">
        <v>1000</v>
      </c>
      <c r="BJ68" s="457">
        <v>1000</v>
      </c>
      <c r="BK68" s="457">
        <v>4000</v>
      </c>
      <c r="BL68" s="457">
        <v>1000</v>
      </c>
      <c r="BM68" s="457">
        <v>1000</v>
      </c>
      <c r="BN68" s="457">
        <v>1000</v>
      </c>
      <c r="BO68" s="457">
        <v>1000</v>
      </c>
      <c r="BP68" s="457">
        <v>1000</v>
      </c>
      <c r="BQ68" s="457">
        <v>1000</v>
      </c>
      <c r="BR68" s="457">
        <v>1000</v>
      </c>
      <c r="BS68" s="457">
        <v>1000</v>
      </c>
      <c r="BT68" s="457">
        <v>1000</v>
      </c>
      <c r="BU68" s="457">
        <v>1000</v>
      </c>
      <c r="BV68" s="457">
        <v>1000</v>
      </c>
      <c r="BW68" s="457">
        <v>1000</v>
      </c>
      <c r="BX68" s="457">
        <v>1000</v>
      </c>
      <c r="BY68" s="457">
        <v>1000</v>
      </c>
      <c r="BZ68" s="457">
        <v>1000</v>
      </c>
      <c r="CA68" s="457">
        <v>1000</v>
      </c>
      <c r="CB68" s="457">
        <v>1000</v>
      </c>
      <c r="CC68" s="457">
        <v>1000</v>
      </c>
      <c r="CD68" s="457">
        <v>1000</v>
      </c>
      <c r="CE68" s="457">
        <v>1000</v>
      </c>
      <c r="CF68" s="457">
        <v>5000</v>
      </c>
      <c r="CG68" s="457">
        <v>1000</v>
      </c>
      <c r="CH68" s="457">
        <v>1000</v>
      </c>
      <c r="CI68" s="457">
        <v>2000</v>
      </c>
      <c r="CJ68" s="457">
        <v>1000</v>
      </c>
      <c r="CK68" s="457">
        <v>1000</v>
      </c>
      <c r="CL68" s="457">
        <v>1000</v>
      </c>
      <c r="CM68" s="457">
        <v>1000</v>
      </c>
      <c r="CN68" s="457">
        <v>1000</v>
      </c>
      <c r="CO68" s="457">
        <v>1000</v>
      </c>
      <c r="CP68" s="457">
        <v>1000</v>
      </c>
      <c r="CQ68" s="457">
        <v>1000</v>
      </c>
      <c r="CR68" s="457">
        <v>1000</v>
      </c>
      <c r="CS68" s="457">
        <v>1000</v>
      </c>
      <c r="CT68" s="457">
        <v>1000</v>
      </c>
      <c r="CU68" s="457">
        <v>1000</v>
      </c>
      <c r="CV68" s="457">
        <v>1000</v>
      </c>
      <c r="CW68" s="457">
        <v>1000</v>
      </c>
      <c r="CX68" s="457">
        <v>26000</v>
      </c>
      <c r="CY68" s="457">
        <v>4000</v>
      </c>
      <c r="CZ68" s="457">
        <v>3000</v>
      </c>
      <c r="DA68" s="457">
        <v>5000</v>
      </c>
      <c r="DB68" s="457">
        <v>1000</v>
      </c>
      <c r="DC68" s="457">
        <v>1000</v>
      </c>
      <c r="DD68" s="457">
        <v>1000</v>
      </c>
      <c r="DE68" s="457">
        <v>1000</v>
      </c>
      <c r="DF68" s="457">
        <v>1000</v>
      </c>
      <c r="DG68" s="457">
        <v>8000</v>
      </c>
      <c r="DH68" s="457">
        <v>1000</v>
      </c>
      <c r="DI68" s="457">
        <v>9000</v>
      </c>
      <c r="DJ68" s="457">
        <v>5000</v>
      </c>
      <c r="DK68" s="457">
        <v>3000</v>
      </c>
      <c r="DL68" s="457">
        <v>6000</v>
      </c>
      <c r="DM68" s="457">
        <v>3000</v>
      </c>
      <c r="DN68" s="457">
        <v>1000</v>
      </c>
      <c r="DO68" s="457">
        <v>1000</v>
      </c>
      <c r="DP68" s="457">
        <v>1000</v>
      </c>
      <c r="DQ68" s="457">
        <v>1000</v>
      </c>
      <c r="DR68">
        <v>1000</v>
      </c>
      <c r="DS68">
        <v>1000</v>
      </c>
      <c r="DT68">
        <v>91000</v>
      </c>
      <c r="DU68">
        <v>51000</v>
      </c>
    </row>
    <row r="69" spans="1:125">
      <c r="A69" s="362" t="s">
        <v>2831</v>
      </c>
      <c r="B69" s="457" t="s">
        <v>3324</v>
      </c>
      <c r="C69" s="457">
        <v>10000</v>
      </c>
      <c r="D69" s="457">
        <v>1000</v>
      </c>
      <c r="E69" s="457">
        <v>1000</v>
      </c>
      <c r="F69" s="457">
        <v>7000</v>
      </c>
      <c r="G69" s="457">
        <v>3000</v>
      </c>
      <c r="H69" s="457">
        <v>1000</v>
      </c>
      <c r="I69" s="457">
        <v>5000</v>
      </c>
      <c r="J69" s="457">
        <v>1000</v>
      </c>
      <c r="K69" s="457">
        <v>1000</v>
      </c>
      <c r="L69" s="457">
        <v>2000</v>
      </c>
      <c r="M69" s="457">
        <v>3000</v>
      </c>
      <c r="N69" s="457">
        <v>1000</v>
      </c>
      <c r="O69" s="457">
        <v>42000</v>
      </c>
      <c r="P69" s="457">
        <v>1000</v>
      </c>
      <c r="Q69" s="457">
        <v>1000</v>
      </c>
      <c r="R69" s="457">
        <v>1000</v>
      </c>
      <c r="S69" s="457">
        <v>1000</v>
      </c>
      <c r="T69" s="457">
        <v>1000</v>
      </c>
      <c r="U69" s="457">
        <v>3000</v>
      </c>
      <c r="V69" s="457">
        <v>1000</v>
      </c>
      <c r="W69" s="457">
        <v>1000</v>
      </c>
      <c r="X69" s="457">
        <v>1000</v>
      </c>
      <c r="Y69" s="457">
        <v>1000</v>
      </c>
      <c r="Z69" s="457">
        <v>1000</v>
      </c>
      <c r="AA69" s="457">
        <v>1000</v>
      </c>
      <c r="AB69" s="457">
        <v>1000</v>
      </c>
      <c r="AC69" s="457">
        <v>1000</v>
      </c>
      <c r="AD69" s="457">
        <v>1000</v>
      </c>
      <c r="AE69" s="457">
        <v>1000</v>
      </c>
      <c r="AF69" s="457">
        <v>1000</v>
      </c>
      <c r="AG69" s="457">
        <v>2000</v>
      </c>
      <c r="AH69" s="457">
        <v>1000</v>
      </c>
      <c r="AI69" s="457">
        <v>1000</v>
      </c>
      <c r="AJ69" s="457">
        <v>6000</v>
      </c>
      <c r="AK69" s="457">
        <v>4000</v>
      </c>
      <c r="AL69" s="457">
        <v>1000</v>
      </c>
      <c r="AM69" s="457">
        <v>1000</v>
      </c>
      <c r="AN69" s="457">
        <v>1000</v>
      </c>
      <c r="AO69" s="457">
        <v>1000</v>
      </c>
      <c r="AP69" s="457">
        <v>134000</v>
      </c>
      <c r="AQ69" s="457">
        <v>54000</v>
      </c>
      <c r="AR69" s="457">
        <v>57000</v>
      </c>
      <c r="AS69" s="457">
        <v>5000</v>
      </c>
      <c r="AT69" s="457">
        <v>1000</v>
      </c>
      <c r="AU69" s="457">
        <v>1000</v>
      </c>
      <c r="AV69" s="457">
        <v>11000</v>
      </c>
      <c r="AW69" s="457">
        <v>1000</v>
      </c>
      <c r="AX69" s="457">
        <v>1000</v>
      </c>
      <c r="AY69" s="457">
        <v>2000</v>
      </c>
      <c r="AZ69" s="457">
        <v>1000</v>
      </c>
      <c r="BA69" s="457">
        <v>1000</v>
      </c>
      <c r="BB69" s="457">
        <v>1000</v>
      </c>
      <c r="BC69" s="457">
        <v>1000</v>
      </c>
      <c r="BD69" s="457">
        <v>1000</v>
      </c>
      <c r="BE69" s="457">
        <v>1000</v>
      </c>
      <c r="BF69" s="457">
        <v>1000</v>
      </c>
      <c r="BG69" s="457">
        <v>1000</v>
      </c>
      <c r="BH69" s="457">
        <v>2000</v>
      </c>
      <c r="BI69" s="457">
        <v>1000</v>
      </c>
      <c r="BJ69" s="457">
        <v>1000</v>
      </c>
      <c r="BK69" s="457">
        <v>3000</v>
      </c>
      <c r="BL69" s="457">
        <v>1000</v>
      </c>
      <c r="BM69" s="457">
        <v>1000</v>
      </c>
      <c r="BN69" s="457">
        <v>1000</v>
      </c>
      <c r="BO69" s="457">
        <v>1000</v>
      </c>
      <c r="BP69" s="457">
        <v>1000</v>
      </c>
      <c r="BQ69" s="457">
        <v>2000</v>
      </c>
      <c r="BR69" s="457">
        <v>1000</v>
      </c>
      <c r="BS69" s="457">
        <v>1000</v>
      </c>
      <c r="BT69" s="457">
        <v>1000</v>
      </c>
      <c r="BU69" s="457">
        <v>1000</v>
      </c>
      <c r="BV69" s="457">
        <v>2000</v>
      </c>
      <c r="BW69" s="457">
        <v>1000</v>
      </c>
      <c r="BX69" s="457">
        <v>1000</v>
      </c>
      <c r="BY69" s="457">
        <v>1000</v>
      </c>
      <c r="BZ69" s="457">
        <v>1000</v>
      </c>
      <c r="CA69" s="457">
        <v>1000</v>
      </c>
      <c r="CB69" s="457">
        <v>1000</v>
      </c>
      <c r="CC69" s="457">
        <v>1000</v>
      </c>
      <c r="CD69" s="457">
        <v>1000</v>
      </c>
      <c r="CE69" s="457">
        <v>1000</v>
      </c>
      <c r="CF69" s="457">
        <v>3000</v>
      </c>
      <c r="CG69" s="457">
        <v>1000</v>
      </c>
      <c r="CH69" s="457">
        <v>1000</v>
      </c>
      <c r="CI69" s="457">
        <v>5000</v>
      </c>
      <c r="CJ69" s="457">
        <v>1000</v>
      </c>
      <c r="CK69" s="457">
        <v>1000</v>
      </c>
      <c r="CL69" s="457">
        <v>1000</v>
      </c>
      <c r="CM69" s="457">
        <v>1000</v>
      </c>
      <c r="CN69" s="457">
        <v>1000</v>
      </c>
      <c r="CO69" s="457">
        <v>3000</v>
      </c>
      <c r="CP69" s="457">
        <v>1000</v>
      </c>
      <c r="CQ69" s="457">
        <v>1000</v>
      </c>
      <c r="CR69" s="457">
        <v>1000</v>
      </c>
      <c r="CS69" s="457">
        <v>1000</v>
      </c>
      <c r="CT69" s="457">
        <v>1000</v>
      </c>
      <c r="CU69" s="457">
        <v>2000</v>
      </c>
      <c r="CV69" s="457">
        <v>1000</v>
      </c>
      <c r="CW69" s="457">
        <v>1000</v>
      </c>
      <c r="CX69" s="457">
        <v>17000</v>
      </c>
      <c r="CY69" s="457">
        <v>5000</v>
      </c>
      <c r="CZ69" s="457">
        <v>7000</v>
      </c>
      <c r="DA69" s="457">
        <v>5000</v>
      </c>
      <c r="DB69" s="457">
        <v>1000</v>
      </c>
      <c r="DC69" s="457">
        <v>1000</v>
      </c>
      <c r="DD69" s="457">
        <v>1000</v>
      </c>
      <c r="DE69" s="457">
        <v>1000</v>
      </c>
      <c r="DF69" s="457">
        <v>1000</v>
      </c>
      <c r="DG69" s="457">
        <v>21000</v>
      </c>
      <c r="DH69" s="457">
        <v>6000</v>
      </c>
      <c r="DI69" s="457">
        <v>13000</v>
      </c>
      <c r="DJ69" s="457">
        <v>9000</v>
      </c>
      <c r="DK69" s="457">
        <v>3000</v>
      </c>
      <c r="DL69" s="457">
        <v>5000</v>
      </c>
      <c r="DM69" s="457">
        <v>1000</v>
      </c>
      <c r="DN69" s="457">
        <v>1000</v>
      </c>
      <c r="DO69" s="457">
        <v>1000</v>
      </c>
      <c r="DP69" s="457">
        <v>1000</v>
      </c>
      <c r="DQ69" s="457">
        <v>1000</v>
      </c>
      <c r="DR69">
        <v>1000</v>
      </c>
      <c r="DS69">
        <v>1000</v>
      </c>
      <c r="DT69">
        <v>254000</v>
      </c>
      <c r="DU69">
        <v>133000</v>
      </c>
    </row>
    <row r="70" spans="1:125">
      <c r="A70" s="362" t="s">
        <v>1933</v>
      </c>
      <c r="B70" s="457" t="s">
        <v>3324</v>
      </c>
      <c r="C70" s="457">
        <v>5000</v>
      </c>
      <c r="D70" s="457">
        <v>1000</v>
      </c>
      <c r="E70" s="457">
        <v>1000</v>
      </c>
      <c r="F70" s="457">
        <v>1000</v>
      </c>
      <c r="G70" s="457">
        <v>1000</v>
      </c>
      <c r="H70" s="457">
        <v>1000</v>
      </c>
      <c r="I70" s="457">
        <v>5000</v>
      </c>
      <c r="J70" s="457">
        <v>1000</v>
      </c>
      <c r="K70" s="457">
        <v>1000</v>
      </c>
      <c r="L70" s="457">
        <v>1000</v>
      </c>
      <c r="M70" s="457">
        <v>2000</v>
      </c>
      <c r="N70" s="457">
        <v>1000</v>
      </c>
      <c r="O70" s="457">
        <v>11000</v>
      </c>
      <c r="P70" s="457">
        <v>10000</v>
      </c>
      <c r="Q70" s="457">
        <v>1000</v>
      </c>
      <c r="R70" s="457">
        <v>6000</v>
      </c>
      <c r="S70" s="457">
        <v>1000</v>
      </c>
      <c r="T70" s="457">
        <v>1000</v>
      </c>
      <c r="U70" s="457">
        <v>2000</v>
      </c>
      <c r="V70" s="457">
        <v>1000</v>
      </c>
      <c r="W70" s="457">
        <v>1000</v>
      </c>
      <c r="X70" s="457">
        <v>1000</v>
      </c>
      <c r="Y70" s="457">
        <v>1000</v>
      </c>
      <c r="Z70" s="457">
        <v>1000</v>
      </c>
      <c r="AA70" s="457">
        <v>1000</v>
      </c>
      <c r="AB70" s="457">
        <v>1000</v>
      </c>
      <c r="AC70" s="457">
        <v>1000</v>
      </c>
      <c r="AD70" s="457">
        <v>1000</v>
      </c>
      <c r="AE70" s="457">
        <v>1000</v>
      </c>
      <c r="AF70" s="457">
        <v>1000</v>
      </c>
      <c r="AG70" s="457">
        <v>1000</v>
      </c>
      <c r="AH70" s="457">
        <v>1000</v>
      </c>
      <c r="AI70" s="457">
        <v>1000</v>
      </c>
      <c r="AJ70" s="457">
        <v>2000</v>
      </c>
      <c r="AK70" s="457">
        <v>1000</v>
      </c>
      <c r="AL70" s="457">
        <v>1000</v>
      </c>
      <c r="AM70" s="457">
        <v>1000</v>
      </c>
      <c r="AN70" s="457">
        <v>1000</v>
      </c>
      <c r="AO70" s="457">
        <v>1000</v>
      </c>
      <c r="AP70" s="457">
        <v>8000</v>
      </c>
      <c r="AQ70" s="457">
        <v>5000</v>
      </c>
      <c r="AR70" s="457">
        <v>4000</v>
      </c>
      <c r="AS70" s="457">
        <v>3000</v>
      </c>
      <c r="AT70" s="457">
        <v>2000</v>
      </c>
      <c r="AU70" s="457">
        <v>1000</v>
      </c>
      <c r="AV70" s="457">
        <v>8000</v>
      </c>
      <c r="AW70" s="457">
        <v>1000</v>
      </c>
      <c r="AX70" s="457">
        <v>2000</v>
      </c>
      <c r="AY70" s="457">
        <v>1000</v>
      </c>
      <c r="AZ70" s="457">
        <v>1000</v>
      </c>
      <c r="BA70" s="457">
        <v>1000</v>
      </c>
      <c r="BB70" s="457">
        <v>1000</v>
      </c>
      <c r="BC70" s="457">
        <v>1000</v>
      </c>
      <c r="BD70" s="457">
        <v>1000</v>
      </c>
      <c r="BE70" s="457">
        <v>1000</v>
      </c>
      <c r="BF70" s="457">
        <v>1000</v>
      </c>
      <c r="BG70" s="457">
        <v>1000</v>
      </c>
      <c r="BH70" s="457">
        <v>1000</v>
      </c>
      <c r="BI70" s="457">
        <v>1000</v>
      </c>
      <c r="BJ70" s="457">
        <v>1000</v>
      </c>
      <c r="BK70" s="457">
        <v>4000</v>
      </c>
      <c r="BL70" s="457">
        <v>1000</v>
      </c>
      <c r="BM70" s="457">
        <v>1000</v>
      </c>
      <c r="BN70" s="457">
        <v>1000</v>
      </c>
      <c r="BO70" s="457">
        <v>1000</v>
      </c>
      <c r="BP70" s="457">
        <v>1000</v>
      </c>
      <c r="BQ70" s="457">
        <v>1000</v>
      </c>
      <c r="BR70" s="457">
        <v>1000</v>
      </c>
      <c r="BS70" s="457">
        <v>1000</v>
      </c>
      <c r="BT70" s="457">
        <v>1000</v>
      </c>
      <c r="BU70" s="457">
        <v>1000</v>
      </c>
      <c r="BV70" s="457">
        <v>1000</v>
      </c>
      <c r="BW70" s="457">
        <v>1000</v>
      </c>
      <c r="BX70" s="457">
        <v>1000</v>
      </c>
      <c r="BY70" s="457">
        <v>1000</v>
      </c>
      <c r="BZ70" s="457">
        <v>1000</v>
      </c>
      <c r="CA70" s="457">
        <v>1000</v>
      </c>
      <c r="CB70" s="457">
        <v>1000</v>
      </c>
      <c r="CC70" s="457">
        <v>1000</v>
      </c>
      <c r="CD70" s="457">
        <v>1000</v>
      </c>
      <c r="CE70" s="457">
        <v>1000</v>
      </c>
      <c r="CF70" s="457">
        <v>5000</v>
      </c>
      <c r="CG70" s="457">
        <v>1000</v>
      </c>
      <c r="CH70" s="457">
        <v>1000</v>
      </c>
      <c r="CI70" s="457">
        <v>2000</v>
      </c>
      <c r="CJ70" s="457">
        <v>1000</v>
      </c>
      <c r="CK70" s="457">
        <v>1000</v>
      </c>
      <c r="CL70" s="457">
        <v>1000</v>
      </c>
      <c r="CM70" s="457">
        <v>1000</v>
      </c>
      <c r="CN70" s="457">
        <v>1000</v>
      </c>
      <c r="CO70" s="457">
        <v>1000</v>
      </c>
      <c r="CP70" s="457">
        <v>1000</v>
      </c>
      <c r="CQ70" s="457">
        <v>1000</v>
      </c>
      <c r="CR70" s="457">
        <v>1000</v>
      </c>
      <c r="CS70" s="457">
        <v>1000</v>
      </c>
      <c r="CT70" s="457">
        <v>1000</v>
      </c>
      <c r="CU70" s="457">
        <v>1000</v>
      </c>
      <c r="CV70" s="457">
        <v>1000</v>
      </c>
      <c r="CW70" s="457">
        <v>1000</v>
      </c>
      <c r="CX70" s="457">
        <v>26000</v>
      </c>
      <c r="CY70" s="457">
        <v>4000</v>
      </c>
      <c r="CZ70" s="457">
        <v>3000</v>
      </c>
      <c r="DA70" s="457">
        <v>5000</v>
      </c>
      <c r="DB70" s="457">
        <v>1000</v>
      </c>
      <c r="DC70" s="457">
        <v>1000</v>
      </c>
      <c r="DD70" s="457">
        <v>1000</v>
      </c>
      <c r="DE70" s="457">
        <v>1000</v>
      </c>
      <c r="DF70" s="457">
        <v>1000</v>
      </c>
      <c r="DG70" s="457">
        <v>8000</v>
      </c>
      <c r="DH70" s="457">
        <v>1000</v>
      </c>
      <c r="DI70" s="457">
        <v>9000</v>
      </c>
      <c r="DJ70" s="457">
        <v>5000</v>
      </c>
      <c r="DK70" s="457">
        <v>3000</v>
      </c>
      <c r="DL70" s="457">
        <v>6000</v>
      </c>
      <c r="DM70" s="457">
        <v>3000</v>
      </c>
      <c r="DN70" s="457">
        <v>1000</v>
      </c>
      <c r="DO70" s="457">
        <v>1000</v>
      </c>
      <c r="DP70" s="457">
        <v>1000</v>
      </c>
      <c r="DQ70" s="457">
        <v>1000</v>
      </c>
      <c r="DR70">
        <v>1000</v>
      </c>
      <c r="DS70">
        <v>1000</v>
      </c>
      <c r="DT70">
        <v>91000</v>
      </c>
      <c r="DU70">
        <v>51000</v>
      </c>
    </row>
    <row r="71" spans="1:125">
      <c r="A71" s="362" t="s">
        <v>2009</v>
      </c>
      <c r="B71" s="457" t="s">
        <v>3324</v>
      </c>
      <c r="C71" s="457">
        <v>1000</v>
      </c>
      <c r="D71" s="457">
        <v>1000</v>
      </c>
      <c r="E71" s="457">
        <v>1000</v>
      </c>
      <c r="F71" s="457">
        <v>1000</v>
      </c>
      <c r="G71" s="457">
        <v>1000</v>
      </c>
      <c r="H71" s="457">
        <v>1000</v>
      </c>
      <c r="I71" s="457">
        <v>1000</v>
      </c>
      <c r="J71" s="457">
        <v>1000</v>
      </c>
      <c r="K71" s="457">
        <v>1000</v>
      </c>
      <c r="L71" s="457">
        <v>1000</v>
      </c>
      <c r="M71" s="457">
        <v>1000</v>
      </c>
      <c r="N71" s="457">
        <v>1000</v>
      </c>
      <c r="O71" s="457">
        <v>1000</v>
      </c>
      <c r="P71" s="457">
        <v>1000</v>
      </c>
      <c r="Q71" s="457">
        <v>1000</v>
      </c>
      <c r="R71" s="457">
        <v>1000</v>
      </c>
      <c r="S71" s="457">
        <v>1000</v>
      </c>
      <c r="T71" s="457">
        <v>1000</v>
      </c>
      <c r="U71" s="457">
        <v>1000</v>
      </c>
      <c r="V71" s="457">
        <v>1000</v>
      </c>
      <c r="W71" s="457">
        <v>1000</v>
      </c>
      <c r="X71" s="457">
        <v>1000</v>
      </c>
      <c r="Y71" s="457">
        <v>1000</v>
      </c>
      <c r="Z71" s="457">
        <v>1000</v>
      </c>
      <c r="AA71" s="457">
        <v>1000</v>
      </c>
      <c r="AB71" s="457">
        <v>1000</v>
      </c>
      <c r="AC71" s="457">
        <v>1000</v>
      </c>
      <c r="AD71" s="457">
        <v>1000</v>
      </c>
      <c r="AE71" s="457">
        <v>1000</v>
      </c>
      <c r="AF71" s="457">
        <v>1000</v>
      </c>
      <c r="AG71" s="457">
        <v>1000</v>
      </c>
      <c r="AH71" s="457">
        <v>1000</v>
      </c>
      <c r="AI71" s="457">
        <v>1000</v>
      </c>
      <c r="AJ71" s="457">
        <v>1000</v>
      </c>
      <c r="AK71" s="457">
        <v>1000</v>
      </c>
      <c r="AL71" s="457">
        <v>1000</v>
      </c>
      <c r="AM71" s="457">
        <v>1000</v>
      </c>
      <c r="AN71" s="457">
        <v>1000</v>
      </c>
      <c r="AO71" s="457">
        <v>1000</v>
      </c>
      <c r="AP71" s="457">
        <v>27000</v>
      </c>
      <c r="AQ71" s="457">
        <v>3000</v>
      </c>
      <c r="AR71" s="457">
        <v>4000</v>
      </c>
      <c r="AS71" s="457">
        <v>3000</v>
      </c>
      <c r="AT71" s="457">
        <v>1000</v>
      </c>
      <c r="AU71" s="457">
        <v>1000</v>
      </c>
      <c r="AV71" s="457">
        <v>5000</v>
      </c>
      <c r="AW71" s="457">
        <v>1000</v>
      </c>
      <c r="AX71" s="457">
        <v>1000</v>
      </c>
      <c r="AY71" s="457">
        <v>1000</v>
      </c>
      <c r="AZ71" s="457">
        <v>1000</v>
      </c>
      <c r="BA71" s="457">
        <v>1000</v>
      </c>
      <c r="BB71" s="457">
        <v>1000</v>
      </c>
      <c r="BC71" s="457">
        <v>1000</v>
      </c>
      <c r="BD71" s="457">
        <v>1000</v>
      </c>
      <c r="BE71" s="457">
        <v>1000</v>
      </c>
      <c r="BF71" s="457">
        <v>1000</v>
      </c>
      <c r="BG71" s="457">
        <v>1000</v>
      </c>
      <c r="BH71" s="457">
        <v>1000</v>
      </c>
      <c r="BI71" s="457">
        <v>1000</v>
      </c>
      <c r="BJ71" s="457">
        <v>1000</v>
      </c>
      <c r="BK71" s="457">
        <v>1000</v>
      </c>
      <c r="BL71" s="457">
        <v>1000</v>
      </c>
      <c r="BM71" s="457">
        <v>1000</v>
      </c>
      <c r="BN71" s="457">
        <v>1000</v>
      </c>
      <c r="BO71" s="457">
        <v>1000</v>
      </c>
      <c r="BP71" s="457">
        <v>1000</v>
      </c>
      <c r="BQ71" s="457">
        <v>1000</v>
      </c>
      <c r="BR71" s="457">
        <v>1000</v>
      </c>
      <c r="BS71" s="457">
        <v>1000</v>
      </c>
      <c r="BT71" s="457">
        <v>1000</v>
      </c>
      <c r="BU71" s="457">
        <v>1000</v>
      </c>
      <c r="BV71" s="457">
        <v>1000</v>
      </c>
      <c r="BW71" s="457">
        <v>2000</v>
      </c>
      <c r="BX71" s="457">
        <v>1000</v>
      </c>
      <c r="BY71" s="457">
        <v>1000</v>
      </c>
      <c r="BZ71" s="457">
        <v>1000</v>
      </c>
      <c r="CA71" s="457">
        <v>1000</v>
      </c>
      <c r="CB71" s="457">
        <v>1000</v>
      </c>
      <c r="CC71" s="457">
        <v>1000</v>
      </c>
      <c r="CD71" s="457">
        <v>1000</v>
      </c>
      <c r="CE71" s="457">
        <v>1000</v>
      </c>
      <c r="CF71" s="457">
        <v>2000</v>
      </c>
      <c r="CG71" s="457">
        <v>1000</v>
      </c>
      <c r="CH71" s="457">
        <v>1000</v>
      </c>
      <c r="CI71" s="457">
        <v>1000</v>
      </c>
      <c r="CJ71" s="457">
        <v>1000</v>
      </c>
      <c r="CK71" s="457">
        <v>1000</v>
      </c>
      <c r="CL71" s="457">
        <v>1000</v>
      </c>
      <c r="CM71" s="457">
        <v>1000</v>
      </c>
      <c r="CN71" s="457">
        <v>1000</v>
      </c>
      <c r="CO71" s="457">
        <v>1000</v>
      </c>
      <c r="CP71" s="457">
        <v>1000</v>
      </c>
      <c r="CQ71" s="457">
        <v>1000</v>
      </c>
      <c r="CR71" s="457">
        <v>1000</v>
      </c>
      <c r="CS71" s="457">
        <v>1000</v>
      </c>
      <c r="CT71" s="457">
        <v>1000</v>
      </c>
      <c r="CU71" s="457">
        <v>1000</v>
      </c>
      <c r="CV71" s="457">
        <v>1000</v>
      </c>
      <c r="CW71" s="457">
        <v>1000</v>
      </c>
      <c r="CX71" s="457">
        <v>11000</v>
      </c>
      <c r="CY71" s="457">
        <v>1000</v>
      </c>
      <c r="CZ71" s="457">
        <v>1000</v>
      </c>
      <c r="DA71" s="457">
        <v>1000</v>
      </c>
      <c r="DB71" s="457">
        <v>1000</v>
      </c>
      <c r="DC71" s="457">
        <v>1000</v>
      </c>
      <c r="DD71" s="457">
        <v>1000</v>
      </c>
      <c r="DE71" s="457">
        <v>1000</v>
      </c>
      <c r="DF71" s="457">
        <v>1000</v>
      </c>
      <c r="DG71" s="457">
        <v>3000</v>
      </c>
      <c r="DH71" s="457">
        <v>1000</v>
      </c>
      <c r="DI71" s="457">
        <v>2000</v>
      </c>
      <c r="DJ71" s="457">
        <v>2000</v>
      </c>
      <c r="DK71" s="457">
        <v>1000</v>
      </c>
      <c r="DL71" s="457">
        <v>18000</v>
      </c>
      <c r="DM71" s="457">
        <v>1000</v>
      </c>
      <c r="DN71" s="457">
        <v>1000</v>
      </c>
      <c r="DO71" s="457">
        <v>1000</v>
      </c>
      <c r="DP71" s="457">
        <v>1000</v>
      </c>
      <c r="DQ71" s="457">
        <v>1000</v>
      </c>
      <c r="DR71">
        <v>1000</v>
      </c>
      <c r="DS71">
        <v>1000</v>
      </c>
      <c r="DT71">
        <v>21000</v>
      </c>
      <c r="DU71">
        <v>7000</v>
      </c>
    </row>
    <row r="72" spans="1:125">
      <c r="A72" s="362" t="s">
        <v>2131</v>
      </c>
      <c r="B72" s="457" t="s">
        <v>3324</v>
      </c>
      <c r="C72" s="457">
        <v>5000</v>
      </c>
      <c r="D72" s="457">
        <v>1000</v>
      </c>
      <c r="E72" s="457">
        <v>1000</v>
      </c>
      <c r="F72" s="457">
        <v>1000</v>
      </c>
      <c r="G72" s="457">
        <v>1000</v>
      </c>
      <c r="H72" s="457">
        <v>1000</v>
      </c>
      <c r="I72" s="457">
        <v>5000</v>
      </c>
      <c r="J72" s="457">
        <v>1000</v>
      </c>
      <c r="K72" s="457">
        <v>1000</v>
      </c>
      <c r="L72" s="457">
        <v>1000</v>
      </c>
      <c r="M72" s="457">
        <v>2000</v>
      </c>
      <c r="N72" s="457">
        <v>1000</v>
      </c>
      <c r="O72" s="457">
        <v>11000</v>
      </c>
      <c r="P72" s="457">
        <v>10000</v>
      </c>
      <c r="Q72" s="457">
        <v>1000</v>
      </c>
      <c r="R72" s="457">
        <v>6000</v>
      </c>
      <c r="S72" s="457">
        <v>1000</v>
      </c>
      <c r="T72" s="457">
        <v>1000</v>
      </c>
      <c r="U72" s="457">
        <v>2000</v>
      </c>
      <c r="V72" s="457">
        <v>1000</v>
      </c>
      <c r="W72" s="457">
        <v>1000</v>
      </c>
      <c r="X72" s="457">
        <v>1000</v>
      </c>
      <c r="Y72" s="457">
        <v>1000</v>
      </c>
      <c r="Z72" s="457">
        <v>1000</v>
      </c>
      <c r="AA72" s="457">
        <v>1000</v>
      </c>
      <c r="AB72" s="457">
        <v>1000</v>
      </c>
      <c r="AC72" s="457">
        <v>1000</v>
      </c>
      <c r="AD72" s="457">
        <v>1000</v>
      </c>
      <c r="AE72" s="457">
        <v>1000</v>
      </c>
      <c r="AF72" s="457">
        <v>1000</v>
      </c>
      <c r="AG72" s="457">
        <v>1000</v>
      </c>
      <c r="AH72" s="457">
        <v>1000</v>
      </c>
      <c r="AI72" s="457">
        <v>1000</v>
      </c>
      <c r="AJ72" s="457">
        <v>2000</v>
      </c>
      <c r="AK72" s="457">
        <v>1000</v>
      </c>
      <c r="AL72" s="457">
        <v>1000</v>
      </c>
      <c r="AM72" s="457">
        <v>1000</v>
      </c>
      <c r="AN72" s="457">
        <v>1000</v>
      </c>
      <c r="AO72" s="457">
        <v>1000</v>
      </c>
      <c r="AP72" s="457">
        <v>57000</v>
      </c>
      <c r="AQ72" s="457">
        <v>6000</v>
      </c>
      <c r="AR72" s="457">
        <v>14000</v>
      </c>
      <c r="AS72" s="457">
        <v>3000</v>
      </c>
      <c r="AT72" s="457">
        <v>2000</v>
      </c>
      <c r="AU72" s="457">
        <v>1000</v>
      </c>
      <c r="AV72" s="457">
        <v>8000</v>
      </c>
      <c r="AW72" s="457">
        <v>1000</v>
      </c>
      <c r="AX72" s="457">
        <v>2000</v>
      </c>
      <c r="AY72" s="457">
        <v>1000</v>
      </c>
      <c r="AZ72" s="457">
        <v>1000</v>
      </c>
      <c r="BA72" s="457">
        <v>1000</v>
      </c>
      <c r="BB72" s="457">
        <v>1000</v>
      </c>
      <c r="BC72" s="457">
        <v>1000</v>
      </c>
      <c r="BD72" s="457">
        <v>1000</v>
      </c>
      <c r="BE72" s="457">
        <v>1000</v>
      </c>
      <c r="BF72" s="457">
        <v>1000</v>
      </c>
      <c r="BG72" s="457">
        <v>1000</v>
      </c>
      <c r="BH72" s="457">
        <v>1000</v>
      </c>
      <c r="BI72" s="457">
        <v>1000</v>
      </c>
      <c r="BJ72" s="457">
        <v>1000</v>
      </c>
      <c r="BK72" s="457">
        <v>4000</v>
      </c>
      <c r="BL72" s="457">
        <v>1000</v>
      </c>
      <c r="BM72" s="457">
        <v>1000</v>
      </c>
      <c r="BN72" s="457">
        <v>1000</v>
      </c>
      <c r="BO72" s="457">
        <v>1000</v>
      </c>
      <c r="BP72" s="457">
        <v>1000</v>
      </c>
      <c r="BQ72" s="457">
        <v>1000</v>
      </c>
      <c r="BR72" s="457">
        <v>1000</v>
      </c>
      <c r="BS72" s="457">
        <v>1000</v>
      </c>
      <c r="BT72" s="457">
        <v>1000</v>
      </c>
      <c r="BU72" s="457">
        <v>1000</v>
      </c>
      <c r="BV72" s="457">
        <v>1000</v>
      </c>
      <c r="BW72" s="457">
        <v>1000</v>
      </c>
      <c r="BX72" s="457">
        <v>1000</v>
      </c>
      <c r="BY72" s="457">
        <v>1000</v>
      </c>
      <c r="BZ72" s="457">
        <v>1000</v>
      </c>
      <c r="CA72" s="457">
        <v>1000</v>
      </c>
      <c r="CB72" s="457">
        <v>1000</v>
      </c>
      <c r="CC72" s="457">
        <v>1000</v>
      </c>
      <c r="CD72" s="457">
        <v>1000</v>
      </c>
      <c r="CE72" s="457">
        <v>1000</v>
      </c>
      <c r="CF72" s="457">
        <v>5000</v>
      </c>
      <c r="CG72" s="457">
        <v>1000</v>
      </c>
      <c r="CH72" s="457">
        <v>1000</v>
      </c>
      <c r="CI72" s="457">
        <v>2000</v>
      </c>
      <c r="CJ72" s="457">
        <v>1000</v>
      </c>
      <c r="CK72" s="457">
        <v>1000</v>
      </c>
      <c r="CL72" s="457">
        <v>1000</v>
      </c>
      <c r="CM72" s="457">
        <v>1000</v>
      </c>
      <c r="CN72" s="457">
        <v>1000</v>
      </c>
      <c r="CO72" s="457">
        <v>1000</v>
      </c>
      <c r="CP72" s="457">
        <v>1000</v>
      </c>
      <c r="CQ72" s="457">
        <v>1000</v>
      </c>
      <c r="CR72" s="457">
        <v>1000</v>
      </c>
      <c r="CS72" s="457">
        <v>1000</v>
      </c>
      <c r="CT72" s="457">
        <v>1000</v>
      </c>
      <c r="CU72" s="457">
        <v>1000</v>
      </c>
      <c r="CV72" s="457">
        <v>1000</v>
      </c>
      <c r="CW72" s="457">
        <v>1000</v>
      </c>
      <c r="CX72" s="457">
        <v>26000</v>
      </c>
      <c r="CY72" s="457">
        <v>4000</v>
      </c>
      <c r="CZ72" s="457">
        <v>3000</v>
      </c>
      <c r="DA72" s="457">
        <v>5000</v>
      </c>
      <c r="DB72" s="457">
        <v>1000</v>
      </c>
      <c r="DC72" s="457">
        <v>1000</v>
      </c>
      <c r="DD72" s="457">
        <v>1000</v>
      </c>
      <c r="DE72" s="457">
        <v>1000</v>
      </c>
      <c r="DF72" s="457">
        <v>1000</v>
      </c>
      <c r="DG72" s="457">
        <v>8000</v>
      </c>
      <c r="DH72" s="457">
        <v>1000</v>
      </c>
      <c r="DI72" s="457">
        <v>9000</v>
      </c>
      <c r="DJ72" s="457">
        <v>5000</v>
      </c>
      <c r="DK72" s="457">
        <v>3000</v>
      </c>
      <c r="DL72" s="457">
        <v>6000</v>
      </c>
      <c r="DM72" s="457">
        <v>3000</v>
      </c>
      <c r="DN72" s="457">
        <v>1000</v>
      </c>
      <c r="DO72" s="457">
        <v>1000</v>
      </c>
      <c r="DP72" s="457">
        <v>1000</v>
      </c>
      <c r="DQ72" s="457">
        <v>1000</v>
      </c>
      <c r="DR72">
        <v>1000</v>
      </c>
      <c r="DS72">
        <v>1000</v>
      </c>
      <c r="DT72">
        <v>91000</v>
      </c>
      <c r="DU72">
        <v>51000</v>
      </c>
    </row>
    <row r="73" spans="1:125">
      <c r="A73" s="362" t="s">
        <v>2198</v>
      </c>
      <c r="B73" s="457" t="s">
        <v>3324</v>
      </c>
      <c r="C73" s="457">
        <v>1000</v>
      </c>
      <c r="D73" s="457">
        <v>1000</v>
      </c>
      <c r="E73" s="457">
        <v>1000</v>
      </c>
      <c r="F73" s="457">
        <v>1000</v>
      </c>
      <c r="G73" s="457">
        <v>1000</v>
      </c>
      <c r="H73" s="457">
        <v>1000</v>
      </c>
      <c r="I73" s="457">
        <v>1000</v>
      </c>
      <c r="J73" s="457">
        <v>1000</v>
      </c>
      <c r="K73" s="457">
        <v>1000</v>
      </c>
      <c r="L73" s="457">
        <v>1000</v>
      </c>
      <c r="M73" s="457">
        <v>1000</v>
      </c>
      <c r="N73" s="457">
        <v>1000</v>
      </c>
      <c r="O73" s="457">
        <v>1000</v>
      </c>
      <c r="P73" s="457">
        <v>1000</v>
      </c>
      <c r="Q73" s="457">
        <v>1000</v>
      </c>
      <c r="R73" s="457">
        <v>1000</v>
      </c>
      <c r="S73" s="457">
        <v>1000</v>
      </c>
      <c r="T73" s="457">
        <v>1000</v>
      </c>
      <c r="U73" s="457">
        <v>1000</v>
      </c>
      <c r="V73" s="457">
        <v>1000</v>
      </c>
      <c r="W73" s="457">
        <v>1000</v>
      </c>
      <c r="X73" s="457">
        <v>1000</v>
      </c>
      <c r="Y73" s="457">
        <v>1000</v>
      </c>
      <c r="Z73" s="457">
        <v>1000</v>
      </c>
      <c r="AA73" s="457">
        <v>1000</v>
      </c>
      <c r="AB73" s="457">
        <v>1000</v>
      </c>
      <c r="AC73" s="457">
        <v>1000</v>
      </c>
      <c r="AD73" s="457">
        <v>1000</v>
      </c>
      <c r="AE73" s="457">
        <v>1000</v>
      </c>
      <c r="AF73" s="457">
        <v>1000</v>
      </c>
      <c r="AG73" s="457">
        <v>1000</v>
      </c>
      <c r="AH73" s="457">
        <v>1000</v>
      </c>
      <c r="AI73" s="457">
        <v>1000</v>
      </c>
      <c r="AJ73" s="457">
        <v>1000</v>
      </c>
      <c r="AK73" s="457">
        <v>1000</v>
      </c>
      <c r="AL73" s="457">
        <v>1000</v>
      </c>
      <c r="AM73" s="457">
        <v>1000</v>
      </c>
      <c r="AN73" s="457">
        <v>1000</v>
      </c>
      <c r="AO73" s="457">
        <v>1000</v>
      </c>
      <c r="AP73" s="457">
        <v>10000</v>
      </c>
      <c r="AQ73" s="457">
        <v>4000</v>
      </c>
      <c r="AR73" s="457">
        <v>1000</v>
      </c>
      <c r="AS73" s="457">
        <v>3000</v>
      </c>
      <c r="AT73" s="457">
        <v>1000</v>
      </c>
      <c r="AU73" s="457">
        <v>1000</v>
      </c>
      <c r="AV73" s="457">
        <v>5000</v>
      </c>
      <c r="AW73" s="457">
        <v>1000</v>
      </c>
      <c r="AX73" s="457">
        <v>1000</v>
      </c>
      <c r="AY73" s="457">
        <v>1000</v>
      </c>
      <c r="AZ73" s="457">
        <v>1000</v>
      </c>
      <c r="BA73" s="457">
        <v>1000</v>
      </c>
      <c r="BB73" s="457">
        <v>1000</v>
      </c>
      <c r="BC73" s="457">
        <v>1000</v>
      </c>
      <c r="BD73" s="457">
        <v>1000</v>
      </c>
      <c r="BE73" s="457">
        <v>1000</v>
      </c>
      <c r="BF73" s="457">
        <v>1000</v>
      </c>
      <c r="BG73" s="457">
        <v>1000</v>
      </c>
      <c r="BH73" s="457">
        <v>1000</v>
      </c>
      <c r="BI73" s="457">
        <v>1000</v>
      </c>
      <c r="BJ73" s="457">
        <v>1000</v>
      </c>
      <c r="BK73" s="457">
        <v>1000</v>
      </c>
      <c r="BL73" s="457">
        <v>1000</v>
      </c>
      <c r="BM73" s="457">
        <v>1000</v>
      </c>
      <c r="BN73" s="457">
        <v>1000</v>
      </c>
      <c r="BO73" s="457">
        <v>1000</v>
      </c>
      <c r="BP73" s="457">
        <v>1000</v>
      </c>
      <c r="BQ73" s="457">
        <v>1000</v>
      </c>
      <c r="BR73" s="457">
        <v>1000</v>
      </c>
      <c r="BS73" s="457">
        <v>1000</v>
      </c>
      <c r="BT73" s="457">
        <v>1000</v>
      </c>
      <c r="BU73" s="457">
        <v>1000</v>
      </c>
      <c r="BV73" s="457">
        <v>1000</v>
      </c>
      <c r="BW73" s="457">
        <v>2000</v>
      </c>
      <c r="BX73" s="457">
        <v>1000</v>
      </c>
      <c r="BY73" s="457">
        <v>1000</v>
      </c>
      <c r="BZ73" s="457">
        <v>1000</v>
      </c>
      <c r="CA73" s="457">
        <v>1000</v>
      </c>
      <c r="CB73" s="457">
        <v>1000</v>
      </c>
      <c r="CC73" s="457">
        <v>1000</v>
      </c>
      <c r="CD73" s="457">
        <v>1000</v>
      </c>
      <c r="CE73" s="457">
        <v>1000</v>
      </c>
      <c r="CF73" s="457">
        <v>2000</v>
      </c>
      <c r="CG73" s="457">
        <v>1000</v>
      </c>
      <c r="CH73" s="457">
        <v>1000</v>
      </c>
      <c r="CI73" s="457">
        <v>1000</v>
      </c>
      <c r="CJ73" s="457">
        <v>1000</v>
      </c>
      <c r="CK73" s="457">
        <v>1000</v>
      </c>
      <c r="CL73" s="457">
        <v>1000</v>
      </c>
      <c r="CM73" s="457">
        <v>1000</v>
      </c>
      <c r="CN73" s="457">
        <v>1000</v>
      </c>
      <c r="CO73" s="457">
        <v>1000</v>
      </c>
      <c r="CP73" s="457">
        <v>1000</v>
      </c>
      <c r="CQ73" s="457">
        <v>1000</v>
      </c>
      <c r="CR73" s="457">
        <v>1000</v>
      </c>
      <c r="CS73" s="457">
        <v>1000</v>
      </c>
      <c r="CT73" s="457">
        <v>1000</v>
      </c>
      <c r="CU73" s="457">
        <v>1000</v>
      </c>
      <c r="CV73" s="457">
        <v>1000</v>
      </c>
      <c r="CW73" s="457">
        <v>1000</v>
      </c>
      <c r="CX73" s="457">
        <v>11000</v>
      </c>
      <c r="CY73" s="457">
        <v>1000</v>
      </c>
      <c r="CZ73" s="457">
        <v>1000</v>
      </c>
      <c r="DA73" s="457">
        <v>1000</v>
      </c>
      <c r="DB73" s="457">
        <v>1000</v>
      </c>
      <c r="DC73" s="457">
        <v>1000</v>
      </c>
      <c r="DD73" s="457">
        <v>1000</v>
      </c>
      <c r="DE73" s="457">
        <v>1000</v>
      </c>
      <c r="DF73" s="457">
        <v>1000</v>
      </c>
      <c r="DG73" s="457">
        <v>3000</v>
      </c>
      <c r="DH73" s="457">
        <v>1000</v>
      </c>
      <c r="DI73" s="457">
        <v>2000</v>
      </c>
      <c r="DJ73" s="457">
        <v>2000</v>
      </c>
      <c r="DK73" s="457">
        <v>1000</v>
      </c>
      <c r="DL73" s="457">
        <v>18000</v>
      </c>
      <c r="DM73" s="457">
        <v>1000</v>
      </c>
      <c r="DN73" s="457">
        <v>1000</v>
      </c>
      <c r="DO73" s="457">
        <v>1000</v>
      </c>
      <c r="DP73" s="457">
        <v>1000</v>
      </c>
      <c r="DQ73" s="457">
        <v>1000</v>
      </c>
      <c r="DR73">
        <v>1000</v>
      </c>
      <c r="DS73">
        <v>1000</v>
      </c>
      <c r="DT73">
        <v>21000</v>
      </c>
      <c r="DU73">
        <v>7000</v>
      </c>
    </row>
    <row r="74" spans="1:125">
      <c r="A74" s="362" t="s">
        <v>2301</v>
      </c>
      <c r="B74" s="457" t="s">
        <v>3324</v>
      </c>
      <c r="C74" s="457">
        <v>1000</v>
      </c>
      <c r="D74" s="457">
        <v>1000</v>
      </c>
      <c r="E74" s="457">
        <v>1000</v>
      </c>
      <c r="F74" s="457">
        <v>1000</v>
      </c>
      <c r="G74" s="457">
        <v>1000</v>
      </c>
      <c r="H74" s="457">
        <v>1000</v>
      </c>
      <c r="I74" s="457">
        <v>1000</v>
      </c>
      <c r="J74" s="457">
        <v>1000</v>
      </c>
      <c r="K74" s="457">
        <v>1000</v>
      </c>
      <c r="L74" s="457">
        <v>1000</v>
      </c>
      <c r="M74" s="457">
        <v>1000</v>
      </c>
      <c r="N74" s="457">
        <v>1000</v>
      </c>
      <c r="O74" s="457">
        <v>1000</v>
      </c>
      <c r="P74" s="457">
        <v>1000</v>
      </c>
      <c r="Q74" s="457">
        <v>1000</v>
      </c>
      <c r="R74" s="457">
        <v>1000</v>
      </c>
      <c r="S74" s="457">
        <v>1000</v>
      </c>
      <c r="T74" s="457">
        <v>1000</v>
      </c>
      <c r="U74" s="457">
        <v>1000</v>
      </c>
      <c r="V74" s="457">
        <v>1000</v>
      </c>
      <c r="W74" s="457">
        <v>1000</v>
      </c>
      <c r="X74" s="457">
        <v>1000</v>
      </c>
      <c r="Y74" s="457">
        <v>1000</v>
      </c>
      <c r="Z74" s="457">
        <v>1000</v>
      </c>
      <c r="AA74" s="457">
        <v>1000</v>
      </c>
      <c r="AB74" s="457">
        <v>1000</v>
      </c>
      <c r="AC74" s="457">
        <v>1000</v>
      </c>
      <c r="AD74" s="457">
        <v>1000</v>
      </c>
      <c r="AE74" s="457">
        <v>1000</v>
      </c>
      <c r="AF74" s="457">
        <v>1000</v>
      </c>
      <c r="AG74" s="457">
        <v>1000</v>
      </c>
      <c r="AH74" s="457">
        <v>1000</v>
      </c>
      <c r="AI74" s="457">
        <v>1000</v>
      </c>
      <c r="AJ74" s="457">
        <v>1000</v>
      </c>
      <c r="AK74" s="457">
        <v>1000</v>
      </c>
      <c r="AL74" s="457">
        <v>1000</v>
      </c>
      <c r="AM74" s="457">
        <v>1000</v>
      </c>
      <c r="AN74" s="457">
        <v>1000</v>
      </c>
      <c r="AO74" s="457">
        <v>1000</v>
      </c>
      <c r="AP74" s="457">
        <v>10000</v>
      </c>
      <c r="AQ74" s="457">
        <v>4000</v>
      </c>
      <c r="AR74" s="457">
        <v>1000</v>
      </c>
      <c r="AS74" s="457">
        <v>3000</v>
      </c>
      <c r="AT74" s="457">
        <v>1000</v>
      </c>
      <c r="AU74" s="457">
        <v>1000</v>
      </c>
      <c r="AV74" s="457">
        <v>5000</v>
      </c>
      <c r="AW74" s="457">
        <v>1000</v>
      </c>
      <c r="AX74" s="457">
        <v>1000</v>
      </c>
      <c r="AY74" s="457">
        <v>1000</v>
      </c>
      <c r="AZ74" s="457">
        <v>1000</v>
      </c>
      <c r="BA74" s="457">
        <v>1000</v>
      </c>
      <c r="BB74" s="457">
        <v>1000</v>
      </c>
      <c r="BC74" s="457">
        <v>1000</v>
      </c>
      <c r="BD74" s="457">
        <v>1000</v>
      </c>
      <c r="BE74" s="457">
        <v>1000</v>
      </c>
      <c r="BF74" s="457">
        <v>1000</v>
      </c>
      <c r="BG74" s="457">
        <v>1000</v>
      </c>
      <c r="BH74" s="457">
        <v>1000</v>
      </c>
      <c r="BI74" s="457">
        <v>1000</v>
      </c>
      <c r="BJ74" s="457">
        <v>1000</v>
      </c>
      <c r="BK74" s="457">
        <v>1000</v>
      </c>
      <c r="BL74" s="457">
        <v>1000</v>
      </c>
      <c r="BM74" s="457">
        <v>1000</v>
      </c>
      <c r="BN74" s="457">
        <v>1000</v>
      </c>
      <c r="BO74" s="457">
        <v>1000</v>
      </c>
      <c r="BP74" s="457">
        <v>1000</v>
      </c>
      <c r="BQ74" s="457">
        <v>1000</v>
      </c>
      <c r="BR74" s="457">
        <v>1000</v>
      </c>
      <c r="BS74" s="457">
        <v>1000</v>
      </c>
      <c r="BT74" s="457">
        <v>1000</v>
      </c>
      <c r="BU74" s="457">
        <v>1000</v>
      </c>
      <c r="BV74" s="457">
        <v>1000</v>
      </c>
      <c r="BW74" s="457">
        <v>2000</v>
      </c>
      <c r="BX74" s="457">
        <v>1000</v>
      </c>
      <c r="BY74" s="457">
        <v>1000</v>
      </c>
      <c r="BZ74" s="457">
        <v>1000</v>
      </c>
      <c r="CA74" s="457">
        <v>1000</v>
      </c>
      <c r="CB74" s="457">
        <v>1000</v>
      </c>
      <c r="CC74" s="457">
        <v>1000</v>
      </c>
      <c r="CD74" s="457">
        <v>1000</v>
      </c>
      <c r="CE74" s="457">
        <v>1000</v>
      </c>
      <c r="CF74" s="457">
        <v>2000</v>
      </c>
      <c r="CG74" s="457">
        <v>1000</v>
      </c>
      <c r="CH74" s="457">
        <v>1000</v>
      </c>
      <c r="CI74" s="457">
        <v>1000</v>
      </c>
      <c r="CJ74" s="457">
        <v>1000</v>
      </c>
      <c r="CK74" s="457">
        <v>1000</v>
      </c>
      <c r="CL74" s="457">
        <v>1000</v>
      </c>
      <c r="CM74" s="457">
        <v>1000</v>
      </c>
      <c r="CN74" s="457">
        <v>1000</v>
      </c>
      <c r="CO74" s="457">
        <v>1000</v>
      </c>
      <c r="CP74" s="457">
        <v>1000</v>
      </c>
      <c r="CQ74" s="457">
        <v>1000</v>
      </c>
      <c r="CR74" s="457">
        <v>1000</v>
      </c>
      <c r="CS74" s="457">
        <v>1000</v>
      </c>
      <c r="CT74" s="457">
        <v>1000</v>
      </c>
      <c r="CU74" s="457">
        <v>1000</v>
      </c>
      <c r="CV74" s="457">
        <v>1000</v>
      </c>
      <c r="CW74" s="457">
        <v>1000</v>
      </c>
      <c r="CX74" s="457">
        <v>11000</v>
      </c>
      <c r="CY74" s="457">
        <v>1000</v>
      </c>
      <c r="CZ74" s="457">
        <v>1000</v>
      </c>
      <c r="DA74" s="457">
        <v>1000</v>
      </c>
      <c r="DB74" s="457">
        <v>1000</v>
      </c>
      <c r="DC74" s="457">
        <v>1000</v>
      </c>
      <c r="DD74" s="457">
        <v>1000</v>
      </c>
      <c r="DE74" s="457">
        <v>1000</v>
      </c>
      <c r="DF74" s="457">
        <v>1000</v>
      </c>
      <c r="DG74" s="457">
        <v>3000</v>
      </c>
      <c r="DH74" s="457">
        <v>1000</v>
      </c>
      <c r="DI74" s="457">
        <v>2000</v>
      </c>
      <c r="DJ74" s="457">
        <v>2000</v>
      </c>
      <c r="DK74" s="457">
        <v>1000</v>
      </c>
      <c r="DL74" s="457">
        <v>18000</v>
      </c>
      <c r="DM74" s="457">
        <v>1000</v>
      </c>
      <c r="DN74" s="457">
        <v>1000</v>
      </c>
      <c r="DO74" s="457">
        <v>1000</v>
      </c>
      <c r="DP74" s="457">
        <v>1000</v>
      </c>
      <c r="DQ74" s="457">
        <v>1000</v>
      </c>
      <c r="DR74">
        <v>1000</v>
      </c>
      <c r="DS74">
        <v>1000</v>
      </c>
      <c r="DT74">
        <v>21000</v>
      </c>
      <c r="DU74">
        <v>7000</v>
      </c>
    </row>
    <row r="75" spans="1:125">
      <c r="A75" s="362" t="s">
        <v>2430</v>
      </c>
      <c r="B75" s="457" t="s">
        <v>3324</v>
      </c>
      <c r="C75" s="457">
        <v>1000</v>
      </c>
      <c r="D75" s="457">
        <v>1000</v>
      </c>
      <c r="E75" s="457">
        <v>1000</v>
      </c>
      <c r="F75" s="457">
        <v>1000</v>
      </c>
      <c r="G75" s="457">
        <v>1000</v>
      </c>
      <c r="H75" s="457">
        <v>1000</v>
      </c>
      <c r="I75" s="457">
        <v>1000</v>
      </c>
      <c r="J75" s="457">
        <v>1000</v>
      </c>
      <c r="K75" s="457">
        <v>1000</v>
      </c>
      <c r="L75" s="457">
        <v>1000</v>
      </c>
      <c r="M75" s="457">
        <v>1000</v>
      </c>
      <c r="N75" s="457">
        <v>1000</v>
      </c>
      <c r="O75" s="457">
        <v>1000</v>
      </c>
      <c r="P75" s="457">
        <v>1000</v>
      </c>
      <c r="Q75" s="457">
        <v>1000</v>
      </c>
      <c r="R75" s="457">
        <v>1000</v>
      </c>
      <c r="S75" s="457">
        <v>1000</v>
      </c>
      <c r="T75" s="457">
        <v>1000</v>
      </c>
      <c r="U75" s="457">
        <v>1000</v>
      </c>
      <c r="V75" s="457">
        <v>1000</v>
      </c>
      <c r="W75" s="457">
        <v>1000</v>
      </c>
      <c r="X75" s="457">
        <v>1000</v>
      </c>
      <c r="Y75" s="457">
        <v>1000</v>
      </c>
      <c r="Z75" s="457">
        <v>1000</v>
      </c>
      <c r="AA75" s="457">
        <v>1000</v>
      </c>
      <c r="AB75" s="457">
        <v>1000</v>
      </c>
      <c r="AC75" s="457">
        <v>1000</v>
      </c>
      <c r="AD75" s="457">
        <v>1000</v>
      </c>
      <c r="AE75" s="457">
        <v>1000</v>
      </c>
      <c r="AF75" s="457">
        <v>1000</v>
      </c>
      <c r="AG75" s="457">
        <v>1000</v>
      </c>
      <c r="AH75" s="457">
        <v>1000</v>
      </c>
      <c r="AI75" s="457">
        <v>1000</v>
      </c>
      <c r="AJ75" s="457">
        <v>1000</v>
      </c>
      <c r="AK75" s="457">
        <v>1000</v>
      </c>
      <c r="AL75" s="457">
        <v>1000</v>
      </c>
      <c r="AM75" s="457">
        <v>1000</v>
      </c>
      <c r="AN75" s="457">
        <v>1000</v>
      </c>
      <c r="AO75" s="457">
        <v>1000</v>
      </c>
      <c r="AP75" s="457">
        <v>27000</v>
      </c>
      <c r="AQ75" s="457">
        <v>3000</v>
      </c>
      <c r="AR75" s="457">
        <v>4000</v>
      </c>
      <c r="AS75" s="457">
        <v>3000</v>
      </c>
      <c r="AT75" s="457">
        <v>1000</v>
      </c>
      <c r="AU75" s="457">
        <v>1000</v>
      </c>
      <c r="AV75" s="457">
        <v>5000</v>
      </c>
      <c r="AW75" s="457">
        <v>1000</v>
      </c>
      <c r="AX75" s="457">
        <v>1000</v>
      </c>
      <c r="AY75" s="457">
        <v>1000</v>
      </c>
      <c r="AZ75" s="457">
        <v>1000</v>
      </c>
      <c r="BA75" s="457">
        <v>1000</v>
      </c>
      <c r="BB75" s="457">
        <v>1000</v>
      </c>
      <c r="BC75" s="457">
        <v>1000</v>
      </c>
      <c r="BD75" s="457">
        <v>1000</v>
      </c>
      <c r="BE75" s="457">
        <v>1000</v>
      </c>
      <c r="BF75" s="457">
        <v>1000</v>
      </c>
      <c r="BG75" s="457">
        <v>1000</v>
      </c>
      <c r="BH75" s="457">
        <v>1000</v>
      </c>
      <c r="BI75" s="457">
        <v>1000</v>
      </c>
      <c r="BJ75" s="457">
        <v>1000</v>
      </c>
      <c r="BK75" s="457">
        <v>1000</v>
      </c>
      <c r="BL75" s="457">
        <v>1000</v>
      </c>
      <c r="BM75" s="457">
        <v>1000</v>
      </c>
      <c r="BN75" s="457">
        <v>1000</v>
      </c>
      <c r="BO75" s="457">
        <v>1000</v>
      </c>
      <c r="BP75" s="457">
        <v>1000</v>
      </c>
      <c r="BQ75" s="457">
        <v>1000</v>
      </c>
      <c r="BR75" s="457">
        <v>1000</v>
      </c>
      <c r="BS75" s="457">
        <v>1000</v>
      </c>
      <c r="BT75" s="457">
        <v>1000</v>
      </c>
      <c r="BU75" s="457">
        <v>1000</v>
      </c>
      <c r="BV75" s="457">
        <v>1000</v>
      </c>
      <c r="BW75" s="457">
        <v>2000</v>
      </c>
      <c r="BX75" s="457">
        <v>1000</v>
      </c>
      <c r="BY75" s="457">
        <v>1000</v>
      </c>
      <c r="BZ75" s="457">
        <v>1000</v>
      </c>
      <c r="CA75" s="457">
        <v>1000</v>
      </c>
      <c r="CB75" s="457">
        <v>1000</v>
      </c>
      <c r="CC75" s="457">
        <v>1000</v>
      </c>
      <c r="CD75" s="457">
        <v>1000</v>
      </c>
      <c r="CE75" s="457">
        <v>1000</v>
      </c>
      <c r="CF75" s="457">
        <v>2000</v>
      </c>
      <c r="CG75" s="457">
        <v>1000</v>
      </c>
      <c r="CH75" s="457">
        <v>1000</v>
      </c>
      <c r="CI75" s="457">
        <v>1000</v>
      </c>
      <c r="CJ75" s="457">
        <v>1000</v>
      </c>
      <c r="CK75" s="457">
        <v>1000</v>
      </c>
      <c r="CL75" s="457">
        <v>1000</v>
      </c>
      <c r="CM75" s="457">
        <v>1000</v>
      </c>
      <c r="CN75" s="457">
        <v>1000</v>
      </c>
      <c r="CO75" s="457">
        <v>1000</v>
      </c>
      <c r="CP75" s="457">
        <v>1000</v>
      </c>
      <c r="CQ75" s="457">
        <v>1000</v>
      </c>
      <c r="CR75" s="457">
        <v>1000</v>
      </c>
      <c r="CS75" s="457">
        <v>1000</v>
      </c>
      <c r="CT75" s="457">
        <v>1000</v>
      </c>
      <c r="CU75" s="457">
        <v>1000</v>
      </c>
      <c r="CV75" s="457">
        <v>1000</v>
      </c>
      <c r="CW75" s="457">
        <v>1000</v>
      </c>
      <c r="CX75" s="457">
        <v>11000</v>
      </c>
      <c r="CY75" s="457">
        <v>1000</v>
      </c>
      <c r="CZ75" s="457">
        <v>1000</v>
      </c>
      <c r="DA75" s="457">
        <v>1000</v>
      </c>
      <c r="DB75" s="457">
        <v>1000</v>
      </c>
      <c r="DC75" s="457">
        <v>1000</v>
      </c>
      <c r="DD75" s="457">
        <v>1000</v>
      </c>
      <c r="DE75" s="457">
        <v>1000</v>
      </c>
      <c r="DF75" s="457">
        <v>1000</v>
      </c>
      <c r="DG75" s="457">
        <v>3000</v>
      </c>
      <c r="DH75" s="457">
        <v>1000</v>
      </c>
      <c r="DI75" s="457">
        <v>2000</v>
      </c>
      <c r="DJ75" s="457">
        <v>2000</v>
      </c>
      <c r="DK75" s="457">
        <v>1000</v>
      </c>
      <c r="DL75" s="457">
        <v>18000</v>
      </c>
      <c r="DM75" s="457">
        <v>1000</v>
      </c>
      <c r="DN75" s="457">
        <v>1000</v>
      </c>
      <c r="DO75" s="457">
        <v>1000</v>
      </c>
      <c r="DP75" s="457">
        <v>1000</v>
      </c>
      <c r="DQ75" s="457">
        <v>1000</v>
      </c>
      <c r="DR75">
        <v>1000</v>
      </c>
      <c r="DS75">
        <v>1000</v>
      </c>
      <c r="DT75">
        <v>21000</v>
      </c>
      <c r="DU75">
        <v>7000</v>
      </c>
    </row>
    <row r="76" spans="1:125">
      <c r="A76" s="362" t="s">
        <v>2645</v>
      </c>
      <c r="B76" s="457" t="s">
        <v>3324</v>
      </c>
      <c r="C76" s="457">
        <v>1000</v>
      </c>
      <c r="D76" s="457">
        <v>1000</v>
      </c>
      <c r="E76" s="457">
        <v>1000</v>
      </c>
      <c r="F76" s="457">
        <v>1000</v>
      </c>
      <c r="G76" s="457">
        <v>1000</v>
      </c>
      <c r="H76" s="457">
        <v>1000</v>
      </c>
      <c r="I76" s="457">
        <v>1000</v>
      </c>
      <c r="J76" s="457">
        <v>1000</v>
      </c>
      <c r="K76" s="457">
        <v>1000</v>
      </c>
      <c r="L76" s="457">
        <v>1000</v>
      </c>
      <c r="M76" s="457">
        <v>1000</v>
      </c>
      <c r="N76" s="457">
        <v>1000</v>
      </c>
      <c r="O76" s="457">
        <v>1000</v>
      </c>
      <c r="P76" s="457">
        <v>1000</v>
      </c>
      <c r="Q76" s="457">
        <v>1000</v>
      </c>
      <c r="R76" s="457">
        <v>1000</v>
      </c>
      <c r="S76" s="457">
        <v>1000</v>
      </c>
      <c r="T76" s="457">
        <v>1000</v>
      </c>
      <c r="U76" s="457">
        <v>1000</v>
      </c>
      <c r="V76" s="457">
        <v>1000</v>
      </c>
      <c r="W76" s="457">
        <v>1000</v>
      </c>
      <c r="X76" s="457">
        <v>1000</v>
      </c>
      <c r="Y76" s="457">
        <v>1000</v>
      </c>
      <c r="Z76" s="457">
        <v>1000</v>
      </c>
      <c r="AA76" s="457">
        <v>1000</v>
      </c>
      <c r="AB76" s="457">
        <v>1000</v>
      </c>
      <c r="AC76" s="457">
        <v>1000</v>
      </c>
      <c r="AD76" s="457">
        <v>1000</v>
      </c>
      <c r="AE76" s="457">
        <v>1000</v>
      </c>
      <c r="AF76" s="457">
        <v>1000</v>
      </c>
      <c r="AG76" s="457">
        <v>1000</v>
      </c>
      <c r="AH76" s="457">
        <v>1000</v>
      </c>
      <c r="AI76" s="457">
        <v>1000</v>
      </c>
      <c r="AJ76" s="457">
        <v>1000</v>
      </c>
      <c r="AK76" s="457">
        <v>1000</v>
      </c>
      <c r="AL76" s="457">
        <v>1000</v>
      </c>
      <c r="AM76" s="457">
        <v>1000</v>
      </c>
      <c r="AN76" s="457">
        <v>1000</v>
      </c>
      <c r="AO76" s="457">
        <v>1000</v>
      </c>
      <c r="AP76" s="457">
        <v>27000</v>
      </c>
      <c r="AQ76" s="457">
        <v>3000</v>
      </c>
      <c r="AR76" s="457">
        <v>4000</v>
      </c>
      <c r="AS76" s="457">
        <v>3000</v>
      </c>
      <c r="AT76" s="457">
        <v>1000</v>
      </c>
      <c r="AU76" s="457">
        <v>1000</v>
      </c>
      <c r="AV76" s="457">
        <v>5000</v>
      </c>
      <c r="AW76" s="457">
        <v>1000</v>
      </c>
      <c r="AX76" s="457">
        <v>1000</v>
      </c>
      <c r="AY76" s="457">
        <v>1000</v>
      </c>
      <c r="AZ76" s="457">
        <v>1000</v>
      </c>
      <c r="BA76" s="457">
        <v>1000</v>
      </c>
      <c r="BB76" s="457">
        <v>1000</v>
      </c>
      <c r="BC76" s="457">
        <v>1000</v>
      </c>
      <c r="BD76" s="457">
        <v>1000</v>
      </c>
      <c r="BE76" s="457">
        <v>1000</v>
      </c>
      <c r="BF76" s="457">
        <v>1000</v>
      </c>
      <c r="BG76" s="457">
        <v>1000</v>
      </c>
      <c r="BH76" s="457">
        <v>1000</v>
      </c>
      <c r="BI76" s="457">
        <v>1000</v>
      </c>
      <c r="BJ76" s="457">
        <v>1000</v>
      </c>
      <c r="BK76" s="457">
        <v>1000</v>
      </c>
      <c r="BL76" s="457">
        <v>1000</v>
      </c>
      <c r="BM76" s="457">
        <v>1000</v>
      </c>
      <c r="BN76" s="457">
        <v>1000</v>
      </c>
      <c r="BO76" s="457">
        <v>1000</v>
      </c>
      <c r="BP76" s="457">
        <v>1000</v>
      </c>
      <c r="BQ76" s="457">
        <v>1000</v>
      </c>
      <c r="BR76" s="457">
        <v>1000</v>
      </c>
      <c r="BS76" s="457">
        <v>1000</v>
      </c>
      <c r="BT76" s="457">
        <v>1000</v>
      </c>
      <c r="BU76" s="457">
        <v>1000</v>
      </c>
      <c r="BV76" s="457">
        <v>1000</v>
      </c>
      <c r="BW76" s="457">
        <v>2000</v>
      </c>
      <c r="BX76" s="457">
        <v>1000</v>
      </c>
      <c r="BY76" s="457">
        <v>1000</v>
      </c>
      <c r="BZ76" s="457">
        <v>1000</v>
      </c>
      <c r="CA76" s="457">
        <v>1000</v>
      </c>
      <c r="CB76" s="457">
        <v>1000</v>
      </c>
      <c r="CC76" s="457">
        <v>1000</v>
      </c>
      <c r="CD76" s="457">
        <v>1000</v>
      </c>
      <c r="CE76" s="457">
        <v>1000</v>
      </c>
      <c r="CF76" s="457">
        <v>2000</v>
      </c>
      <c r="CG76" s="457">
        <v>1000</v>
      </c>
      <c r="CH76" s="457">
        <v>1000</v>
      </c>
      <c r="CI76" s="457">
        <v>1000</v>
      </c>
      <c r="CJ76" s="457">
        <v>1000</v>
      </c>
      <c r="CK76" s="457">
        <v>1000</v>
      </c>
      <c r="CL76" s="457">
        <v>1000</v>
      </c>
      <c r="CM76" s="457">
        <v>1000</v>
      </c>
      <c r="CN76" s="457">
        <v>1000</v>
      </c>
      <c r="CO76" s="457">
        <v>1000</v>
      </c>
      <c r="CP76" s="457">
        <v>1000</v>
      </c>
      <c r="CQ76" s="457">
        <v>1000</v>
      </c>
      <c r="CR76" s="457">
        <v>1000</v>
      </c>
      <c r="CS76" s="457">
        <v>1000</v>
      </c>
      <c r="CT76" s="457">
        <v>1000</v>
      </c>
      <c r="CU76" s="457">
        <v>1000</v>
      </c>
      <c r="CV76" s="457">
        <v>1000</v>
      </c>
      <c r="CW76" s="457">
        <v>1000</v>
      </c>
      <c r="CX76" s="457">
        <v>11000</v>
      </c>
      <c r="CY76" s="457">
        <v>1000</v>
      </c>
      <c r="CZ76" s="457">
        <v>1000</v>
      </c>
      <c r="DA76" s="457">
        <v>1000</v>
      </c>
      <c r="DB76" s="457">
        <v>1000</v>
      </c>
      <c r="DC76" s="457">
        <v>1000</v>
      </c>
      <c r="DD76" s="457">
        <v>1000</v>
      </c>
      <c r="DE76" s="457">
        <v>1000</v>
      </c>
      <c r="DF76" s="457">
        <v>1000</v>
      </c>
      <c r="DG76" s="457">
        <v>3000</v>
      </c>
      <c r="DH76" s="457">
        <v>1000</v>
      </c>
      <c r="DI76" s="457">
        <v>2000</v>
      </c>
      <c r="DJ76" s="457">
        <v>2000</v>
      </c>
      <c r="DK76" s="457">
        <v>1000</v>
      </c>
      <c r="DL76" s="457">
        <v>18000</v>
      </c>
      <c r="DM76" s="457">
        <v>1000</v>
      </c>
      <c r="DN76" s="457">
        <v>1000</v>
      </c>
      <c r="DO76" s="457">
        <v>1000</v>
      </c>
      <c r="DP76" s="457">
        <v>1000</v>
      </c>
      <c r="DQ76" s="457">
        <v>1000</v>
      </c>
      <c r="DR76">
        <v>1000</v>
      </c>
      <c r="DS76">
        <v>1000</v>
      </c>
      <c r="DT76">
        <v>21000</v>
      </c>
      <c r="DU76">
        <v>7000</v>
      </c>
    </row>
    <row r="77" spans="1:125">
      <c r="A77" s="362" t="s">
        <v>2834</v>
      </c>
      <c r="B77" s="457" t="s">
        <v>3324</v>
      </c>
      <c r="C77" s="457">
        <v>5000</v>
      </c>
      <c r="D77" s="457">
        <v>1000</v>
      </c>
      <c r="E77" s="457">
        <v>1000</v>
      </c>
      <c r="F77" s="457">
        <v>1000</v>
      </c>
      <c r="G77" s="457">
        <v>1000</v>
      </c>
      <c r="H77" s="457">
        <v>1000</v>
      </c>
      <c r="I77" s="457">
        <v>5000</v>
      </c>
      <c r="J77" s="457">
        <v>1000</v>
      </c>
      <c r="K77" s="457">
        <v>1000</v>
      </c>
      <c r="L77" s="457">
        <v>1000</v>
      </c>
      <c r="M77" s="457">
        <v>2000</v>
      </c>
      <c r="N77" s="457">
        <v>1000</v>
      </c>
      <c r="O77" s="457">
        <v>11000</v>
      </c>
      <c r="P77" s="457">
        <v>10000</v>
      </c>
      <c r="Q77" s="457">
        <v>1000</v>
      </c>
      <c r="R77" s="457">
        <v>6000</v>
      </c>
      <c r="S77" s="457">
        <v>1000</v>
      </c>
      <c r="T77" s="457">
        <v>1000</v>
      </c>
      <c r="U77" s="457">
        <v>2000</v>
      </c>
      <c r="V77" s="457">
        <v>1000</v>
      </c>
      <c r="W77" s="457">
        <v>1000</v>
      </c>
      <c r="X77" s="457">
        <v>1000</v>
      </c>
      <c r="Y77" s="457">
        <v>1000</v>
      </c>
      <c r="Z77" s="457">
        <v>1000</v>
      </c>
      <c r="AA77" s="457">
        <v>1000</v>
      </c>
      <c r="AB77" s="457">
        <v>1000</v>
      </c>
      <c r="AC77" s="457">
        <v>1000</v>
      </c>
      <c r="AD77" s="457">
        <v>1000</v>
      </c>
      <c r="AE77" s="457">
        <v>1000</v>
      </c>
      <c r="AF77" s="457">
        <v>1000</v>
      </c>
      <c r="AG77" s="457">
        <v>1000</v>
      </c>
      <c r="AH77" s="457">
        <v>1000</v>
      </c>
      <c r="AI77" s="457">
        <v>1000</v>
      </c>
      <c r="AJ77" s="457">
        <v>2000</v>
      </c>
      <c r="AK77" s="457">
        <v>1000</v>
      </c>
      <c r="AL77" s="457">
        <v>1000</v>
      </c>
      <c r="AM77" s="457">
        <v>1000</v>
      </c>
      <c r="AN77" s="457">
        <v>1000</v>
      </c>
      <c r="AO77" s="457">
        <v>1000</v>
      </c>
      <c r="AP77" s="457">
        <v>57000</v>
      </c>
      <c r="AQ77" s="457">
        <v>6000</v>
      </c>
      <c r="AR77" s="457">
        <v>14000</v>
      </c>
      <c r="AS77" s="457">
        <v>3000</v>
      </c>
      <c r="AT77" s="457">
        <v>2000</v>
      </c>
      <c r="AU77" s="457">
        <v>1000</v>
      </c>
      <c r="AV77" s="457">
        <v>8000</v>
      </c>
      <c r="AW77" s="457">
        <v>1000</v>
      </c>
      <c r="AX77" s="457">
        <v>2000</v>
      </c>
      <c r="AY77" s="457">
        <v>1000</v>
      </c>
      <c r="AZ77" s="457">
        <v>1000</v>
      </c>
      <c r="BA77" s="457">
        <v>1000</v>
      </c>
      <c r="BB77" s="457">
        <v>1000</v>
      </c>
      <c r="BC77" s="457">
        <v>1000</v>
      </c>
      <c r="BD77" s="457">
        <v>1000</v>
      </c>
      <c r="BE77" s="457">
        <v>1000</v>
      </c>
      <c r="BF77" s="457">
        <v>1000</v>
      </c>
      <c r="BG77" s="457">
        <v>1000</v>
      </c>
      <c r="BH77" s="457">
        <v>1000</v>
      </c>
      <c r="BI77" s="457">
        <v>1000</v>
      </c>
      <c r="BJ77" s="457">
        <v>1000</v>
      </c>
      <c r="BK77" s="457">
        <v>4000</v>
      </c>
      <c r="BL77" s="457">
        <v>1000</v>
      </c>
      <c r="BM77" s="457">
        <v>1000</v>
      </c>
      <c r="BN77" s="457">
        <v>1000</v>
      </c>
      <c r="BO77" s="457">
        <v>1000</v>
      </c>
      <c r="BP77" s="457">
        <v>1000</v>
      </c>
      <c r="BQ77" s="457">
        <v>1000</v>
      </c>
      <c r="BR77" s="457">
        <v>1000</v>
      </c>
      <c r="BS77" s="457">
        <v>1000</v>
      </c>
      <c r="BT77" s="457">
        <v>1000</v>
      </c>
      <c r="BU77" s="457">
        <v>1000</v>
      </c>
      <c r="BV77" s="457">
        <v>1000</v>
      </c>
      <c r="BW77" s="457">
        <v>1000</v>
      </c>
      <c r="BX77" s="457">
        <v>1000</v>
      </c>
      <c r="BY77" s="457">
        <v>1000</v>
      </c>
      <c r="BZ77" s="457">
        <v>1000</v>
      </c>
      <c r="CA77" s="457">
        <v>1000</v>
      </c>
      <c r="CB77" s="457">
        <v>1000</v>
      </c>
      <c r="CC77" s="457">
        <v>1000</v>
      </c>
      <c r="CD77" s="457">
        <v>1000</v>
      </c>
      <c r="CE77" s="457">
        <v>1000</v>
      </c>
      <c r="CF77" s="457">
        <v>5000</v>
      </c>
      <c r="CG77" s="457">
        <v>1000</v>
      </c>
      <c r="CH77" s="457">
        <v>1000</v>
      </c>
      <c r="CI77" s="457">
        <v>2000</v>
      </c>
      <c r="CJ77" s="457">
        <v>1000</v>
      </c>
      <c r="CK77" s="457">
        <v>1000</v>
      </c>
      <c r="CL77" s="457">
        <v>1000</v>
      </c>
      <c r="CM77" s="457">
        <v>1000</v>
      </c>
      <c r="CN77" s="457">
        <v>1000</v>
      </c>
      <c r="CO77" s="457">
        <v>1000</v>
      </c>
      <c r="CP77" s="457">
        <v>1000</v>
      </c>
      <c r="CQ77" s="457">
        <v>1000</v>
      </c>
      <c r="CR77" s="457">
        <v>1000</v>
      </c>
      <c r="CS77" s="457">
        <v>1000</v>
      </c>
      <c r="CT77" s="457">
        <v>1000</v>
      </c>
      <c r="CU77" s="457">
        <v>1000</v>
      </c>
      <c r="CV77" s="457">
        <v>1000</v>
      </c>
      <c r="CW77" s="457">
        <v>1000</v>
      </c>
      <c r="CX77" s="457">
        <v>26000</v>
      </c>
      <c r="CY77" s="457">
        <v>4000</v>
      </c>
      <c r="CZ77" s="457">
        <v>3000</v>
      </c>
      <c r="DA77" s="457">
        <v>5000</v>
      </c>
      <c r="DB77" s="457">
        <v>1000</v>
      </c>
      <c r="DC77" s="457">
        <v>1000</v>
      </c>
      <c r="DD77" s="457">
        <v>1000</v>
      </c>
      <c r="DE77" s="457">
        <v>1000</v>
      </c>
      <c r="DF77" s="457">
        <v>1000</v>
      </c>
      <c r="DG77" s="457">
        <v>8000</v>
      </c>
      <c r="DH77" s="457">
        <v>1000</v>
      </c>
      <c r="DI77" s="457">
        <v>9000</v>
      </c>
      <c r="DJ77" s="457">
        <v>5000</v>
      </c>
      <c r="DK77" s="457">
        <v>3000</v>
      </c>
      <c r="DL77" s="457">
        <v>6000</v>
      </c>
      <c r="DM77" s="457">
        <v>3000</v>
      </c>
      <c r="DN77" s="457">
        <v>1000</v>
      </c>
      <c r="DO77" s="457">
        <v>1000</v>
      </c>
      <c r="DP77" s="457">
        <v>1000</v>
      </c>
      <c r="DQ77" s="457">
        <v>1000</v>
      </c>
      <c r="DR77">
        <v>1000</v>
      </c>
      <c r="DS77">
        <v>1000</v>
      </c>
      <c r="DT77">
        <v>91000</v>
      </c>
      <c r="DU77">
        <v>51000</v>
      </c>
    </row>
    <row r="78" spans="1:125">
      <c r="A78" s="362" t="s">
        <v>2249</v>
      </c>
      <c r="B78" s="457" t="s">
        <v>3324</v>
      </c>
      <c r="C78" s="457">
        <v>5000</v>
      </c>
      <c r="D78" s="457">
        <v>1000</v>
      </c>
      <c r="E78" s="457">
        <v>1000</v>
      </c>
      <c r="F78" s="457">
        <v>1000</v>
      </c>
      <c r="G78" s="457">
        <v>1000</v>
      </c>
      <c r="H78" s="457">
        <v>1000</v>
      </c>
      <c r="I78" s="457">
        <v>5000</v>
      </c>
      <c r="J78" s="457">
        <v>1000</v>
      </c>
      <c r="K78" s="457">
        <v>1000</v>
      </c>
      <c r="L78" s="457">
        <v>1000</v>
      </c>
      <c r="M78" s="457">
        <v>2000</v>
      </c>
      <c r="N78" s="457">
        <v>1000</v>
      </c>
      <c r="O78" s="457">
        <v>11000</v>
      </c>
      <c r="P78" s="457">
        <v>10000</v>
      </c>
      <c r="Q78" s="457">
        <v>1000</v>
      </c>
      <c r="R78" s="457">
        <v>6000</v>
      </c>
      <c r="S78" s="457">
        <v>1000</v>
      </c>
      <c r="T78" s="457">
        <v>1000</v>
      </c>
      <c r="U78" s="457">
        <v>2000</v>
      </c>
      <c r="V78" s="457">
        <v>1000</v>
      </c>
      <c r="W78" s="457">
        <v>1000</v>
      </c>
      <c r="X78" s="457">
        <v>1000</v>
      </c>
      <c r="Y78" s="457">
        <v>1000</v>
      </c>
      <c r="Z78" s="457">
        <v>1000</v>
      </c>
      <c r="AA78" s="457">
        <v>1000</v>
      </c>
      <c r="AB78" s="457">
        <v>1000</v>
      </c>
      <c r="AC78" s="457">
        <v>1000</v>
      </c>
      <c r="AD78" s="457">
        <v>1000</v>
      </c>
      <c r="AE78" s="457">
        <v>1000</v>
      </c>
      <c r="AF78" s="457">
        <v>1000</v>
      </c>
      <c r="AG78" s="457">
        <v>1000</v>
      </c>
      <c r="AH78" s="457">
        <v>1000</v>
      </c>
      <c r="AI78" s="457">
        <v>1000</v>
      </c>
      <c r="AJ78" s="457">
        <v>2000</v>
      </c>
      <c r="AK78" s="457">
        <v>1000</v>
      </c>
      <c r="AL78" s="457">
        <v>1000</v>
      </c>
      <c r="AM78" s="457">
        <v>1000</v>
      </c>
      <c r="AN78" s="457">
        <v>1000</v>
      </c>
      <c r="AO78" s="457">
        <v>1000</v>
      </c>
      <c r="AP78" s="457">
        <v>57000</v>
      </c>
      <c r="AQ78" s="457">
        <v>6000</v>
      </c>
      <c r="AR78" s="457">
        <v>14000</v>
      </c>
      <c r="AS78" s="457">
        <v>3000</v>
      </c>
      <c r="AT78" s="457">
        <v>2000</v>
      </c>
      <c r="AU78" s="457">
        <v>1000</v>
      </c>
      <c r="AV78" s="457">
        <v>8000</v>
      </c>
      <c r="AW78" s="457">
        <v>1000</v>
      </c>
      <c r="AX78" s="457">
        <v>2000</v>
      </c>
      <c r="AY78" s="457">
        <v>1000</v>
      </c>
      <c r="AZ78" s="457">
        <v>1000</v>
      </c>
      <c r="BA78" s="457">
        <v>1000</v>
      </c>
      <c r="BB78" s="457">
        <v>1000</v>
      </c>
      <c r="BC78" s="457">
        <v>1000</v>
      </c>
      <c r="BD78" s="457">
        <v>1000</v>
      </c>
      <c r="BE78" s="457">
        <v>1000</v>
      </c>
      <c r="BF78" s="457">
        <v>1000</v>
      </c>
      <c r="BG78" s="457">
        <v>1000</v>
      </c>
      <c r="BH78" s="457">
        <v>1000</v>
      </c>
      <c r="BI78" s="457">
        <v>1000</v>
      </c>
      <c r="BJ78" s="457">
        <v>1000</v>
      </c>
      <c r="BK78" s="457">
        <v>4000</v>
      </c>
      <c r="BL78" s="457">
        <v>1000</v>
      </c>
      <c r="BM78" s="457">
        <v>1000</v>
      </c>
      <c r="BN78" s="457">
        <v>1000</v>
      </c>
      <c r="BO78" s="457">
        <v>1000</v>
      </c>
      <c r="BP78" s="457">
        <v>1000</v>
      </c>
      <c r="BQ78" s="457">
        <v>1000</v>
      </c>
      <c r="BR78" s="457">
        <v>1000</v>
      </c>
      <c r="BS78" s="457">
        <v>1000</v>
      </c>
      <c r="BT78" s="457">
        <v>1000</v>
      </c>
      <c r="BU78" s="457">
        <v>1000</v>
      </c>
      <c r="BV78" s="457">
        <v>1000</v>
      </c>
      <c r="BW78" s="457">
        <v>1000</v>
      </c>
      <c r="BX78" s="457">
        <v>1000</v>
      </c>
      <c r="BY78" s="457">
        <v>1000</v>
      </c>
      <c r="BZ78" s="457">
        <v>1000</v>
      </c>
      <c r="CA78" s="457">
        <v>1000</v>
      </c>
      <c r="CB78" s="457">
        <v>1000</v>
      </c>
      <c r="CC78" s="457">
        <v>1000</v>
      </c>
      <c r="CD78" s="457">
        <v>1000</v>
      </c>
      <c r="CE78" s="457">
        <v>1000</v>
      </c>
      <c r="CF78" s="457">
        <v>5000</v>
      </c>
      <c r="CG78" s="457">
        <v>1000</v>
      </c>
      <c r="CH78" s="457">
        <v>1000</v>
      </c>
      <c r="CI78" s="457">
        <v>2000</v>
      </c>
      <c r="CJ78" s="457">
        <v>1000</v>
      </c>
      <c r="CK78" s="457">
        <v>1000</v>
      </c>
      <c r="CL78" s="457">
        <v>1000</v>
      </c>
      <c r="CM78" s="457">
        <v>1000</v>
      </c>
      <c r="CN78" s="457">
        <v>1000</v>
      </c>
      <c r="CO78" s="457">
        <v>1000</v>
      </c>
      <c r="CP78" s="457">
        <v>1000</v>
      </c>
      <c r="CQ78" s="457">
        <v>1000</v>
      </c>
      <c r="CR78" s="457">
        <v>1000</v>
      </c>
      <c r="CS78" s="457">
        <v>1000</v>
      </c>
      <c r="CT78" s="457">
        <v>1000</v>
      </c>
      <c r="CU78" s="457">
        <v>1000</v>
      </c>
      <c r="CV78" s="457">
        <v>1000</v>
      </c>
      <c r="CW78" s="457">
        <v>1000</v>
      </c>
      <c r="CX78" s="457">
        <v>26000</v>
      </c>
      <c r="CY78" s="457">
        <v>4000</v>
      </c>
      <c r="CZ78" s="457">
        <v>3000</v>
      </c>
      <c r="DA78" s="457">
        <v>5000</v>
      </c>
      <c r="DB78" s="457">
        <v>1000</v>
      </c>
      <c r="DC78" s="457">
        <v>1000</v>
      </c>
      <c r="DD78" s="457">
        <v>1000</v>
      </c>
      <c r="DE78" s="457">
        <v>1000</v>
      </c>
      <c r="DF78" s="457">
        <v>1000</v>
      </c>
      <c r="DG78" s="457">
        <v>8000</v>
      </c>
      <c r="DH78" s="457">
        <v>1000</v>
      </c>
      <c r="DI78" s="457">
        <v>9000</v>
      </c>
      <c r="DJ78" s="457">
        <v>5000</v>
      </c>
      <c r="DK78" s="457">
        <v>3000</v>
      </c>
      <c r="DL78" s="457">
        <v>6000</v>
      </c>
      <c r="DM78" s="457">
        <v>3000</v>
      </c>
      <c r="DN78" s="457">
        <v>1000</v>
      </c>
      <c r="DO78" s="457">
        <v>1000</v>
      </c>
      <c r="DP78" s="457">
        <v>1000</v>
      </c>
      <c r="DQ78" s="457">
        <v>1000</v>
      </c>
      <c r="DR78">
        <v>1000</v>
      </c>
      <c r="DS78">
        <v>1000</v>
      </c>
      <c r="DT78">
        <v>91000</v>
      </c>
      <c r="DU78">
        <v>51000</v>
      </c>
    </row>
    <row r="79" spans="1:125">
      <c r="A79" s="362" t="s">
        <v>2313</v>
      </c>
      <c r="B79" s="457" t="s">
        <v>3324</v>
      </c>
      <c r="C79" s="457">
        <v>10000</v>
      </c>
      <c r="D79" s="457">
        <v>1000</v>
      </c>
      <c r="E79" s="457">
        <v>1000</v>
      </c>
      <c r="F79" s="457">
        <v>7000</v>
      </c>
      <c r="G79" s="457">
        <v>3000</v>
      </c>
      <c r="H79" s="457">
        <v>1000</v>
      </c>
      <c r="I79" s="457">
        <v>5000</v>
      </c>
      <c r="J79" s="457">
        <v>1000</v>
      </c>
      <c r="K79" s="457">
        <v>1000</v>
      </c>
      <c r="L79" s="457">
        <v>2000</v>
      </c>
      <c r="M79" s="457">
        <v>3000</v>
      </c>
      <c r="N79" s="457">
        <v>1000</v>
      </c>
      <c r="O79" s="457">
        <v>42000</v>
      </c>
      <c r="P79" s="457">
        <v>1000</v>
      </c>
      <c r="Q79" s="457">
        <v>1000</v>
      </c>
      <c r="R79" s="457">
        <v>1000</v>
      </c>
      <c r="S79" s="457">
        <v>1000</v>
      </c>
      <c r="T79" s="457">
        <v>1000</v>
      </c>
      <c r="U79" s="457">
        <v>3000</v>
      </c>
      <c r="V79" s="457">
        <v>1000</v>
      </c>
      <c r="W79" s="457">
        <v>1000</v>
      </c>
      <c r="X79" s="457">
        <v>1000</v>
      </c>
      <c r="Y79" s="457">
        <v>1000</v>
      </c>
      <c r="Z79" s="457">
        <v>1000</v>
      </c>
      <c r="AA79" s="457">
        <v>1000</v>
      </c>
      <c r="AB79" s="457">
        <v>1000</v>
      </c>
      <c r="AC79" s="457">
        <v>1000</v>
      </c>
      <c r="AD79" s="457">
        <v>1000</v>
      </c>
      <c r="AE79" s="457">
        <v>1000</v>
      </c>
      <c r="AF79" s="457">
        <v>1000</v>
      </c>
      <c r="AG79" s="457">
        <v>2000</v>
      </c>
      <c r="AH79" s="457">
        <v>1000</v>
      </c>
      <c r="AI79" s="457">
        <v>1000</v>
      </c>
      <c r="AJ79" s="457">
        <v>6000</v>
      </c>
      <c r="AK79" s="457">
        <v>4000</v>
      </c>
      <c r="AL79" s="457">
        <v>1000</v>
      </c>
      <c r="AM79" s="457">
        <v>1000</v>
      </c>
      <c r="AN79" s="457">
        <v>1000</v>
      </c>
      <c r="AO79" s="457">
        <v>1000</v>
      </c>
      <c r="AP79" s="457">
        <v>134000</v>
      </c>
      <c r="AQ79" s="457">
        <v>54000</v>
      </c>
      <c r="AR79" s="457">
        <v>57000</v>
      </c>
      <c r="AS79" s="457">
        <v>5000</v>
      </c>
      <c r="AT79" s="457">
        <v>1000</v>
      </c>
      <c r="AU79" s="457">
        <v>1000</v>
      </c>
      <c r="AV79" s="457">
        <v>11000</v>
      </c>
      <c r="AW79" s="457">
        <v>1000</v>
      </c>
      <c r="AX79" s="457">
        <v>1000</v>
      </c>
      <c r="AY79" s="457">
        <v>2000</v>
      </c>
      <c r="AZ79" s="457">
        <v>1000</v>
      </c>
      <c r="BA79" s="457">
        <v>1000</v>
      </c>
      <c r="BB79" s="457">
        <v>1000</v>
      </c>
      <c r="BC79" s="457">
        <v>1000</v>
      </c>
      <c r="BD79" s="457">
        <v>1000</v>
      </c>
      <c r="BE79" s="457">
        <v>1000</v>
      </c>
      <c r="BF79" s="457">
        <v>1000</v>
      </c>
      <c r="BG79" s="457">
        <v>1000</v>
      </c>
      <c r="BH79" s="457">
        <v>2000</v>
      </c>
      <c r="BI79" s="457">
        <v>1000</v>
      </c>
      <c r="BJ79" s="457">
        <v>1000</v>
      </c>
      <c r="BK79" s="457">
        <v>3000</v>
      </c>
      <c r="BL79" s="457">
        <v>1000</v>
      </c>
      <c r="BM79" s="457">
        <v>1000</v>
      </c>
      <c r="BN79" s="457">
        <v>1000</v>
      </c>
      <c r="BO79" s="457">
        <v>1000</v>
      </c>
      <c r="BP79" s="457">
        <v>1000</v>
      </c>
      <c r="BQ79" s="457">
        <v>2000</v>
      </c>
      <c r="BR79" s="457">
        <v>1000</v>
      </c>
      <c r="BS79" s="457">
        <v>1000</v>
      </c>
      <c r="BT79" s="457">
        <v>1000</v>
      </c>
      <c r="BU79" s="457">
        <v>1000</v>
      </c>
      <c r="BV79" s="457">
        <v>2000</v>
      </c>
      <c r="BW79" s="457">
        <v>1000</v>
      </c>
      <c r="BX79" s="457">
        <v>1000</v>
      </c>
      <c r="BY79" s="457">
        <v>1000</v>
      </c>
      <c r="BZ79" s="457">
        <v>1000</v>
      </c>
      <c r="CA79" s="457">
        <v>1000</v>
      </c>
      <c r="CB79" s="457">
        <v>1000</v>
      </c>
      <c r="CC79" s="457">
        <v>1000</v>
      </c>
      <c r="CD79" s="457">
        <v>1000</v>
      </c>
      <c r="CE79" s="457">
        <v>1000</v>
      </c>
      <c r="CF79" s="457">
        <v>3000</v>
      </c>
      <c r="CG79" s="457">
        <v>1000</v>
      </c>
      <c r="CH79" s="457">
        <v>1000</v>
      </c>
      <c r="CI79" s="457">
        <v>5000</v>
      </c>
      <c r="CJ79" s="457">
        <v>1000</v>
      </c>
      <c r="CK79" s="457">
        <v>1000</v>
      </c>
      <c r="CL79" s="457">
        <v>1000</v>
      </c>
      <c r="CM79" s="457">
        <v>1000</v>
      </c>
      <c r="CN79" s="457">
        <v>1000</v>
      </c>
      <c r="CO79" s="457">
        <v>3000</v>
      </c>
      <c r="CP79" s="457">
        <v>1000</v>
      </c>
      <c r="CQ79" s="457">
        <v>1000</v>
      </c>
      <c r="CR79" s="457">
        <v>1000</v>
      </c>
      <c r="CS79" s="457">
        <v>1000</v>
      </c>
      <c r="CT79" s="457">
        <v>1000</v>
      </c>
      <c r="CU79" s="457">
        <v>2000</v>
      </c>
      <c r="CV79" s="457">
        <v>1000</v>
      </c>
      <c r="CW79" s="457">
        <v>1000</v>
      </c>
      <c r="CX79" s="457">
        <v>17000</v>
      </c>
      <c r="CY79" s="457">
        <v>5000</v>
      </c>
      <c r="CZ79" s="457">
        <v>7000</v>
      </c>
      <c r="DA79" s="457">
        <v>5000</v>
      </c>
      <c r="DB79" s="457">
        <v>1000</v>
      </c>
      <c r="DC79" s="457">
        <v>1000</v>
      </c>
      <c r="DD79" s="457">
        <v>1000</v>
      </c>
      <c r="DE79" s="457">
        <v>1000</v>
      </c>
      <c r="DF79" s="457">
        <v>1000</v>
      </c>
      <c r="DG79" s="457">
        <v>21000</v>
      </c>
      <c r="DH79" s="457">
        <v>6000</v>
      </c>
      <c r="DI79" s="457">
        <v>13000</v>
      </c>
      <c r="DJ79" s="457">
        <v>9000</v>
      </c>
      <c r="DK79" s="457">
        <v>3000</v>
      </c>
      <c r="DL79" s="457">
        <v>5000</v>
      </c>
      <c r="DM79" s="457">
        <v>1000</v>
      </c>
      <c r="DN79" s="457">
        <v>1000</v>
      </c>
      <c r="DO79" s="457">
        <v>1000</v>
      </c>
      <c r="DP79" s="457">
        <v>1000</v>
      </c>
      <c r="DQ79" s="457">
        <v>1000</v>
      </c>
      <c r="DR79">
        <v>1000</v>
      </c>
      <c r="DS79">
        <v>1000</v>
      </c>
      <c r="DT79">
        <v>254000</v>
      </c>
      <c r="DU79">
        <v>133000</v>
      </c>
    </row>
    <row r="80" spans="1:125">
      <c r="A80" s="362" t="s">
        <v>2597</v>
      </c>
      <c r="B80" s="457" t="s">
        <v>3324</v>
      </c>
      <c r="C80" s="457">
        <v>5000</v>
      </c>
      <c r="D80" s="457">
        <v>1000</v>
      </c>
      <c r="E80" s="457">
        <v>1000</v>
      </c>
      <c r="F80" s="457">
        <v>1000</v>
      </c>
      <c r="G80" s="457">
        <v>1000</v>
      </c>
      <c r="H80" s="457">
        <v>1000</v>
      </c>
      <c r="I80" s="457">
        <v>5000</v>
      </c>
      <c r="J80" s="457">
        <v>1000</v>
      </c>
      <c r="K80" s="457">
        <v>1000</v>
      </c>
      <c r="L80" s="457">
        <v>1000</v>
      </c>
      <c r="M80" s="457">
        <v>2000</v>
      </c>
      <c r="N80" s="457">
        <v>1000</v>
      </c>
      <c r="O80" s="457">
        <v>11000</v>
      </c>
      <c r="P80" s="457">
        <v>10000</v>
      </c>
      <c r="Q80" s="457">
        <v>1000</v>
      </c>
      <c r="R80" s="457">
        <v>6000</v>
      </c>
      <c r="S80" s="457">
        <v>1000</v>
      </c>
      <c r="T80" s="457">
        <v>1000</v>
      </c>
      <c r="U80" s="457">
        <v>2000</v>
      </c>
      <c r="V80" s="457">
        <v>1000</v>
      </c>
      <c r="W80" s="457">
        <v>1000</v>
      </c>
      <c r="X80" s="457">
        <v>1000</v>
      </c>
      <c r="Y80" s="457">
        <v>1000</v>
      </c>
      <c r="Z80" s="457">
        <v>1000</v>
      </c>
      <c r="AA80" s="457">
        <v>1000</v>
      </c>
      <c r="AB80" s="457">
        <v>1000</v>
      </c>
      <c r="AC80" s="457">
        <v>1000</v>
      </c>
      <c r="AD80" s="457">
        <v>1000</v>
      </c>
      <c r="AE80" s="457">
        <v>1000</v>
      </c>
      <c r="AF80" s="457">
        <v>1000</v>
      </c>
      <c r="AG80" s="457">
        <v>1000</v>
      </c>
      <c r="AH80" s="457">
        <v>1000</v>
      </c>
      <c r="AI80" s="457">
        <v>1000</v>
      </c>
      <c r="AJ80" s="457">
        <v>2000</v>
      </c>
      <c r="AK80" s="457">
        <v>1000</v>
      </c>
      <c r="AL80" s="457">
        <v>1000</v>
      </c>
      <c r="AM80" s="457">
        <v>1000</v>
      </c>
      <c r="AN80" s="457">
        <v>1000</v>
      </c>
      <c r="AO80" s="457">
        <v>1000</v>
      </c>
      <c r="AP80" s="457">
        <v>57000</v>
      </c>
      <c r="AQ80" s="457">
        <v>6000</v>
      </c>
      <c r="AR80" s="457">
        <v>14000</v>
      </c>
      <c r="AS80" s="457">
        <v>3000</v>
      </c>
      <c r="AT80" s="457">
        <v>2000</v>
      </c>
      <c r="AU80" s="457">
        <v>1000</v>
      </c>
      <c r="AV80" s="457">
        <v>8000</v>
      </c>
      <c r="AW80" s="457">
        <v>1000</v>
      </c>
      <c r="AX80" s="457">
        <v>2000</v>
      </c>
      <c r="AY80" s="457">
        <v>1000</v>
      </c>
      <c r="AZ80" s="457">
        <v>1000</v>
      </c>
      <c r="BA80" s="457">
        <v>1000</v>
      </c>
      <c r="BB80" s="457">
        <v>1000</v>
      </c>
      <c r="BC80" s="457">
        <v>1000</v>
      </c>
      <c r="BD80" s="457">
        <v>1000</v>
      </c>
      <c r="BE80" s="457">
        <v>1000</v>
      </c>
      <c r="BF80" s="457">
        <v>1000</v>
      </c>
      <c r="BG80" s="457">
        <v>1000</v>
      </c>
      <c r="BH80" s="457">
        <v>1000</v>
      </c>
      <c r="BI80" s="457">
        <v>1000</v>
      </c>
      <c r="BJ80" s="457">
        <v>1000</v>
      </c>
      <c r="BK80" s="457">
        <v>4000</v>
      </c>
      <c r="BL80" s="457">
        <v>1000</v>
      </c>
      <c r="BM80" s="457">
        <v>1000</v>
      </c>
      <c r="BN80" s="457">
        <v>1000</v>
      </c>
      <c r="BO80" s="457">
        <v>1000</v>
      </c>
      <c r="BP80" s="457">
        <v>1000</v>
      </c>
      <c r="BQ80" s="457">
        <v>1000</v>
      </c>
      <c r="BR80" s="457">
        <v>1000</v>
      </c>
      <c r="BS80" s="457">
        <v>1000</v>
      </c>
      <c r="BT80" s="457">
        <v>1000</v>
      </c>
      <c r="BU80" s="457">
        <v>1000</v>
      </c>
      <c r="BV80" s="457">
        <v>1000</v>
      </c>
      <c r="BW80" s="457">
        <v>1000</v>
      </c>
      <c r="BX80" s="457">
        <v>1000</v>
      </c>
      <c r="BY80" s="457">
        <v>1000</v>
      </c>
      <c r="BZ80" s="457">
        <v>1000</v>
      </c>
      <c r="CA80" s="457">
        <v>1000</v>
      </c>
      <c r="CB80" s="457">
        <v>1000</v>
      </c>
      <c r="CC80" s="457">
        <v>1000</v>
      </c>
      <c r="CD80" s="457">
        <v>1000</v>
      </c>
      <c r="CE80" s="457">
        <v>1000</v>
      </c>
      <c r="CF80" s="457">
        <v>5000</v>
      </c>
      <c r="CG80" s="457">
        <v>1000</v>
      </c>
      <c r="CH80" s="457">
        <v>1000</v>
      </c>
      <c r="CI80" s="457">
        <v>2000</v>
      </c>
      <c r="CJ80" s="457">
        <v>1000</v>
      </c>
      <c r="CK80" s="457">
        <v>1000</v>
      </c>
      <c r="CL80" s="457">
        <v>1000</v>
      </c>
      <c r="CM80" s="457">
        <v>1000</v>
      </c>
      <c r="CN80" s="457">
        <v>1000</v>
      </c>
      <c r="CO80" s="457">
        <v>1000</v>
      </c>
      <c r="CP80" s="457">
        <v>1000</v>
      </c>
      <c r="CQ80" s="457">
        <v>1000</v>
      </c>
      <c r="CR80" s="457">
        <v>1000</v>
      </c>
      <c r="CS80" s="457">
        <v>1000</v>
      </c>
      <c r="CT80" s="457">
        <v>1000</v>
      </c>
      <c r="CU80" s="457">
        <v>1000</v>
      </c>
      <c r="CV80" s="457">
        <v>1000</v>
      </c>
      <c r="CW80" s="457">
        <v>1000</v>
      </c>
      <c r="CX80" s="457">
        <v>26000</v>
      </c>
      <c r="CY80" s="457">
        <v>4000</v>
      </c>
      <c r="CZ80" s="457">
        <v>3000</v>
      </c>
      <c r="DA80" s="457">
        <v>5000</v>
      </c>
      <c r="DB80" s="457">
        <v>1000</v>
      </c>
      <c r="DC80" s="457">
        <v>1000</v>
      </c>
      <c r="DD80" s="457">
        <v>1000</v>
      </c>
      <c r="DE80" s="457">
        <v>1000</v>
      </c>
      <c r="DF80" s="457">
        <v>1000</v>
      </c>
      <c r="DG80" s="457">
        <v>8000</v>
      </c>
      <c r="DH80" s="457">
        <v>1000</v>
      </c>
      <c r="DI80" s="457">
        <v>9000</v>
      </c>
      <c r="DJ80" s="457">
        <v>5000</v>
      </c>
      <c r="DK80" s="457">
        <v>3000</v>
      </c>
      <c r="DL80" s="457">
        <v>6000</v>
      </c>
      <c r="DM80" s="457">
        <v>3000</v>
      </c>
      <c r="DN80" s="457">
        <v>1000</v>
      </c>
      <c r="DO80" s="457">
        <v>1000</v>
      </c>
      <c r="DP80" s="457">
        <v>1000</v>
      </c>
      <c r="DQ80" s="457">
        <v>1000</v>
      </c>
      <c r="DR80">
        <v>1000</v>
      </c>
      <c r="DS80">
        <v>1000</v>
      </c>
      <c r="DT80">
        <v>91000</v>
      </c>
      <c r="DU80">
        <v>51000</v>
      </c>
    </row>
    <row r="81" spans="1:125">
      <c r="A81" s="362" t="s">
        <v>2639</v>
      </c>
      <c r="B81" s="457" t="s">
        <v>3324</v>
      </c>
      <c r="C81" s="457">
        <v>1000</v>
      </c>
      <c r="D81" s="457">
        <v>1000</v>
      </c>
      <c r="E81" s="457">
        <v>1000</v>
      </c>
      <c r="F81" s="457">
        <v>1000</v>
      </c>
      <c r="G81" s="457">
        <v>1000</v>
      </c>
      <c r="H81" s="457">
        <v>1000</v>
      </c>
      <c r="I81" s="457">
        <v>1000</v>
      </c>
      <c r="J81" s="457">
        <v>1000</v>
      </c>
      <c r="K81" s="457">
        <v>1000</v>
      </c>
      <c r="L81" s="457">
        <v>1000</v>
      </c>
      <c r="M81" s="457">
        <v>1000</v>
      </c>
      <c r="N81" s="457">
        <v>1000</v>
      </c>
      <c r="O81" s="457">
        <v>1000</v>
      </c>
      <c r="P81" s="457">
        <v>1000</v>
      </c>
      <c r="Q81" s="457">
        <v>1000</v>
      </c>
      <c r="R81" s="457">
        <v>1000</v>
      </c>
      <c r="S81" s="457">
        <v>1000</v>
      </c>
      <c r="T81" s="457">
        <v>1000</v>
      </c>
      <c r="U81" s="457">
        <v>1000</v>
      </c>
      <c r="V81" s="457">
        <v>1000</v>
      </c>
      <c r="W81" s="457">
        <v>1000</v>
      </c>
      <c r="X81" s="457">
        <v>1000</v>
      </c>
      <c r="Y81" s="457">
        <v>1000</v>
      </c>
      <c r="Z81" s="457">
        <v>1000</v>
      </c>
      <c r="AA81" s="457">
        <v>1000</v>
      </c>
      <c r="AB81" s="457">
        <v>1000</v>
      </c>
      <c r="AC81" s="457">
        <v>1000</v>
      </c>
      <c r="AD81" s="457">
        <v>1000</v>
      </c>
      <c r="AE81" s="457">
        <v>1000</v>
      </c>
      <c r="AF81" s="457">
        <v>1000</v>
      </c>
      <c r="AG81" s="457">
        <v>1000</v>
      </c>
      <c r="AH81" s="457">
        <v>1000</v>
      </c>
      <c r="AI81" s="457">
        <v>1000</v>
      </c>
      <c r="AJ81" s="457">
        <v>1000</v>
      </c>
      <c r="AK81" s="457">
        <v>1000</v>
      </c>
      <c r="AL81" s="457">
        <v>1000</v>
      </c>
      <c r="AM81" s="457">
        <v>1000</v>
      </c>
      <c r="AN81" s="457">
        <v>1000</v>
      </c>
      <c r="AO81" s="457">
        <v>1000</v>
      </c>
      <c r="AP81" s="457">
        <v>10000</v>
      </c>
      <c r="AQ81" s="457">
        <v>4000</v>
      </c>
      <c r="AR81" s="457">
        <v>1000</v>
      </c>
      <c r="AS81" s="457">
        <v>3000</v>
      </c>
      <c r="AT81" s="457">
        <v>1000</v>
      </c>
      <c r="AU81" s="457">
        <v>1000</v>
      </c>
      <c r="AV81" s="457">
        <v>5000</v>
      </c>
      <c r="AW81" s="457">
        <v>1000</v>
      </c>
      <c r="AX81" s="457">
        <v>1000</v>
      </c>
      <c r="AY81" s="457">
        <v>1000</v>
      </c>
      <c r="AZ81" s="457">
        <v>1000</v>
      </c>
      <c r="BA81" s="457">
        <v>1000</v>
      </c>
      <c r="BB81" s="457">
        <v>1000</v>
      </c>
      <c r="BC81" s="457">
        <v>1000</v>
      </c>
      <c r="BD81" s="457">
        <v>1000</v>
      </c>
      <c r="BE81" s="457">
        <v>1000</v>
      </c>
      <c r="BF81" s="457">
        <v>1000</v>
      </c>
      <c r="BG81" s="457">
        <v>1000</v>
      </c>
      <c r="BH81" s="457">
        <v>1000</v>
      </c>
      <c r="BI81" s="457">
        <v>1000</v>
      </c>
      <c r="BJ81" s="457">
        <v>1000</v>
      </c>
      <c r="BK81" s="457">
        <v>1000</v>
      </c>
      <c r="BL81" s="457">
        <v>1000</v>
      </c>
      <c r="BM81" s="457">
        <v>1000</v>
      </c>
      <c r="BN81" s="457">
        <v>1000</v>
      </c>
      <c r="BO81" s="457">
        <v>1000</v>
      </c>
      <c r="BP81" s="457">
        <v>1000</v>
      </c>
      <c r="BQ81" s="457">
        <v>1000</v>
      </c>
      <c r="BR81" s="457">
        <v>1000</v>
      </c>
      <c r="BS81" s="457">
        <v>1000</v>
      </c>
      <c r="BT81" s="457">
        <v>1000</v>
      </c>
      <c r="BU81" s="457">
        <v>1000</v>
      </c>
      <c r="BV81" s="457">
        <v>1000</v>
      </c>
      <c r="BW81" s="457">
        <v>2000</v>
      </c>
      <c r="BX81" s="457">
        <v>1000</v>
      </c>
      <c r="BY81" s="457">
        <v>1000</v>
      </c>
      <c r="BZ81" s="457">
        <v>1000</v>
      </c>
      <c r="CA81" s="457">
        <v>1000</v>
      </c>
      <c r="CB81" s="457">
        <v>1000</v>
      </c>
      <c r="CC81" s="457">
        <v>1000</v>
      </c>
      <c r="CD81" s="457">
        <v>1000</v>
      </c>
      <c r="CE81" s="457">
        <v>1000</v>
      </c>
      <c r="CF81" s="457">
        <v>2000</v>
      </c>
      <c r="CG81" s="457">
        <v>1000</v>
      </c>
      <c r="CH81" s="457">
        <v>1000</v>
      </c>
      <c r="CI81" s="457">
        <v>1000</v>
      </c>
      <c r="CJ81" s="457">
        <v>1000</v>
      </c>
      <c r="CK81" s="457">
        <v>1000</v>
      </c>
      <c r="CL81" s="457">
        <v>1000</v>
      </c>
      <c r="CM81" s="457">
        <v>1000</v>
      </c>
      <c r="CN81" s="457">
        <v>1000</v>
      </c>
      <c r="CO81" s="457">
        <v>1000</v>
      </c>
      <c r="CP81" s="457">
        <v>1000</v>
      </c>
      <c r="CQ81" s="457">
        <v>1000</v>
      </c>
      <c r="CR81" s="457">
        <v>1000</v>
      </c>
      <c r="CS81" s="457">
        <v>1000</v>
      </c>
      <c r="CT81" s="457">
        <v>1000</v>
      </c>
      <c r="CU81" s="457">
        <v>1000</v>
      </c>
      <c r="CV81" s="457">
        <v>1000</v>
      </c>
      <c r="CW81" s="457">
        <v>1000</v>
      </c>
      <c r="CX81" s="457">
        <v>11000</v>
      </c>
      <c r="CY81" s="457">
        <v>1000</v>
      </c>
      <c r="CZ81" s="457">
        <v>1000</v>
      </c>
      <c r="DA81" s="457">
        <v>1000</v>
      </c>
      <c r="DB81" s="457">
        <v>1000</v>
      </c>
      <c r="DC81" s="457">
        <v>1000</v>
      </c>
      <c r="DD81" s="457">
        <v>1000</v>
      </c>
      <c r="DE81" s="457">
        <v>1000</v>
      </c>
      <c r="DF81" s="457">
        <v>1000</v>
      </c>
      <c r="DG81" s="457">
        <v>3000</v>
      </c>
      <c r="DH81" s="457">
        <v>1000</v>
      </c>
      <c r="DI81" s="457">
        <v>2000</v>
      </c>
      <c r="DJ81" s="457">
        <v>2000</v>
      </c>
      <c r="DK81" s="457">
        <v>1000</v>
      </c>
      <c r="DL81" s="457">
        <v>18000</v>
      </c>
      <c r="DM81" s="457">
        <v>1000</v>
      </c>
      <c r="DN81" s="457">
        <v>1000</v>
      </c>
      <c r="DO81" s="457">
        <v>1000</v>
      </c>
      <c r="DP81" s="457">
        <v>1000</v>
      </c>
      <c r="DQ81" s="457">
        <v>1000</v>
      </c>
      <c r="DR81">
        <v>1000</v>
      </c>
      <c r="DS81">
        <v>1000</v>
      </c>
      <c r="DT81">
        <v>21000</v>
      </c>
      <c r="DU81">
        <v>7000</v>
      </c>
    </row>
    <row r="82" spans="1:125">
      <c r="A82" s="362" t="s">
        <v>2843</v>
      </c>
      <c r="B82" s="457" t="s">
        <v>3324</v>
      </c>
      <c r="C82" s="457">
        <v>1000</v>
      </c>
      <c r="D82" s="457">
        <v>1000</v>
      </c>
      <c r="E82" s="457">
        <v>1000</v>
      </c>
      <c r="F82" s="457">
        <v>1000</v>
      </c>
      <c r="G82" s="457">
        <v>1000</v>
      </c>
      <c r="H82" s="457">
        <v>1000</v>
      </c>
      <c r="I82" s="457">
        <v>1000</v>
      </c>
      <c r="J82" s="457">
        <v>1000</v>
      </c>
      <c r="K82" s="457">
        <v>1000</v>
      </c>
      <c r="L82" s="457">
        <v>1000</v>
      </c>
      <c r="M82" s="457">
        <v>1000</v>
      </c>
      <c r="N82" s="457">
        <v>1000</v>
      </c>
      <c r="O82" s="457">
        <v>1000</v>
      </c>
      <c r="P82" s="457">
        <v>1000</v>
      </c>
      <c r="Q82" s="457">
        <v>1000</v>
      </c>
      <c r="R82" s="457">
        <v>1000</v>
      </c>
      <c r="S82" s="457">
        <v>1000</v>
      </c>
      <c r="T82" s="457">
        <v>1000</v>
      </c>
      <c r="U82" s="457">
        <v>1000</v>
      </c>
      <c r="V82" s="457">
        <v>1000</v>
      </c>
      <c r="W82" s="457">
        <v>1000</v>
      </c>
      <c r="X82" s="457">
        <v>1000</v>
      </c>
      <c r="Y82" s="457">
        <v>1000</v>
      </c>
      <c r="Z82" s="457">
        <v>1000</v>
      </c>
      <c r="AA82" s="457">
        <v>1000</v>
      </c>
      <c r="AB82" s="457">
        <v>1000</v>
      </c>
      <c r="AC82" s="457">
        <v>1000</v>
      </c>
      <c r="AD82" s="457">
        <v>1000</v>
      </c>
      <c r="AE82" s="457">
        <v>1000</v>
      </c>
      <c r="AF82" s="457">
        <v>1000</v>
      </c>
      <c r="AG82" s="457">
        <v>1000</v>
      </c>
      <c r="AH82" s="457">
        <v>1000</v>
      </c>
      <c r="AI82" s="457">
        <v>1000</v>
      </c>
      <c r="AJ82" s="457">
        <v>1000</v>
      </c>
      <c r="AK82" s="457">
        <v>1000</v>
      </c>
      <c r="AL82" s="457">
        <v>1000</v>
      </c>
      <c r="AM82" s="457">
        <v>1000</v>
      </c>
      <c r="AN82" s="457">
        <v>1000</v>
      </c>
      <c r="AO82" s="457">
        <v>1000</v>
      </c>
      <c r="AP82" s="457">
        <v>10000</v>
      </c>
      <c r="AQ82" s="457">
        <v>4000</v>
      </c>
      <c r="AR82" s="457">
        <v>1000</v>
      </c>
      <c r="AS82" s="457">
        <v>3000</v>
      </c>
      <c r="AT82" s="457">
        <v>1000</v>
      </c>
      <c r="AU82" s="457">
        <v>1000</v>
      </c>
      <c r="AV82" s="457">
        <v>5000</v>
      </c>
      <c r="AW82" s="457">
        <v>1000</v>
      </c>
      <c r="AX82" s="457">
        <v>1000</v>
      </c>
      <c r="AY82" s="457">
        <v>1000</v>
      </c>
      <c r="AZ82" s="457">
        <v>1000</v>
      </c>
      <c r="BA82" s="457">
        <v>1000</v>
      </c>
      <c r="BB82" s="457">
        <v>1000</v>
      </c>
      <c r="BC82" s="457">
        <v>1000</v>
      </c>
      <c r="BD82" s="457">
        <v>1000</v>
      </c>
      <c r="BE82" s="457">
        <v>1000</v>
      </c>
      <c r="BF82" s="457">
        <v>1000</v>
      </c>
      <c r="BG82" s="457">
        <v>1000</v>
      </c>
      <c r="BH82" s="457">
        <v>1000</v>
      </c>
      <c r="BI82" s="457">
        <v>1000</v>
      </c>
      <c r="BJ82" s="457">
        <v>1000</v>
      </c>
      <c r="BK82" s="457">
        <v>1000</v>
      </c>
      <c r="BL82" s="457">
        <v>1000</v>
      </c>
      <c r="BM82" s="457">
        <v>1000</v>
      </c>
      <c r="BN82" s="457">
        <v>1000</v>
      </c>
      <c r="BO82" s="457">
        <v>1000</v>
      </c>
      <c r="BP82" s="457">
        <v>1000</v>
      </c>
      <c r="BQ82" s="457">
        <v>1000</v>
      </c>
      <c r="BR82" s="457">
        <v>1000</v>
      </c>
      <c r="BS82" s="457">
        <v>1000</v>
      </c>
      <c r="BT82" s="457">
        <v>1000</v>
      </c>
      <c r="BU82" s="457">
        <v>1000</v>
      </c>
      <c r="BV82" s="457">
        <v>1000</v>
      </c>
      <c r="BW82" s="457">
        <v>2000</v>
      </c>
      <c r="BX82" s="457">
        <v>1000</v>
      </c>
      <c r="BY82" s="457">
        <v>1000</v>
      </c>
      <c r="BZ82" s="457">
        <v>1000</v>
      </c>
      <c r="CA82" s="457">
        <v>1000</v>
      </c>
      <c r="CB82" s="457">
        <v>1000</v>
      </c>
      <c r="CC82" s="457">
        <v>1000</v>
      </c>
      <c r="CD82" s="457">
        <v>1000</v>
      </c>
      <c r="CE82" s="457">
        <v>1000</v>
      </c>
      <c r="CF82" s="457">
        <v>2000</v>
      </c>
      <c r="CG82" s="457">
        <v>1000</v>
      </c>
      <c r="CH82" s="457">
        <v>1000</v>
      </c>
      <c r="CI82" s="457">
        <v>1000</v>
      </c>
      <c r="CJ82" s="457">
        <v>1000</v>
      </c>
      <c r="CK82" s="457">
        <v>1000</v>
      </c>
      <c r="CL82" s="457">
        <v>1000</v>
      </c>
      <c r="CM82" s="457">
        <v>1000</v>
      </c>
      <c r="CN82" s="457">
        <v>1000</v>
      </c>
      <c r="CO82" s="457">
        <v>1000</v>
      </c>
      <c r="CP82" s="457">
        <v>1000</v>
      </c>
      <c r="CQ82" s="457">
        <v>1000</v>
      </c>
      <c r="CR82" s="457">
        <v>1000</v>
      </c>
      <c r="CS82" s="457">
        <v>1000</v>
      </c>
      <c r="CT82" s="457">
        <v>1000</v>
      </c>
      <c r="CU82" s="457">
        <v>1000</v>
      </c>
      <c r="CV82" s="457">
        <v>1000</v>
      </c>
      <c r="CW82" s="457">
        <v>1000</v>
      </c>
      <c r="CX82" s="457">
        <v>11000</v>
      </c>
      <c r="CY82" s="457">
        <v>1000</v>
      </c>
      <c r="CZ82" s="457">
        <v>1000</v>
      </c>
      <c r="DA82" s="457">
        <v>1000</v>
      </c>
      <c r="DB82" s="457">
        <v>1000</v>
      </c>
      <c r="DC82" s="457">
        <v>1000</v>
      </c>
      <c r="DD82" s="457">
        <v>1000</v>
      </c>
      <c r="DE82" s="457">
        <v>1000</v>
      </c>
      <c r="DF82" s="457">
        <v>1000</v>
      </c>
      <c r="DG82" s="457">
        <v>3000</v>
      </c>
      <c r="DH82" s="457">
        <v>1000</v>
      </c>
      <c r="DI82" s="457">
        <v>2000</v>
      </c>
      <c r="DJ82" s="457">
        <v>2000</v>
      </c>
      <c r="DK82" s="457">
        <v>1000</v>
      </c>
      <c r="DL82" s="457">
        <v>18000</v>
      </c>
      <c r="DM82" s="457">
        <v>1000</v>
      </c>
      <c r="DN82" s="457">
        <v>1000</v>
      </c>
      <c r="DO82" s="457">
        <v>1000</v>
      </c>
      <c r="DP82" s="457">
        <v>1000</v>
      </c>
      <c r="DQ82" s="457">
        <v>1000</v>
      </c>
      <c r="DR82">
        <v>1000</v>
      </c>
      <c r="DS82">
        <v>1000</v>
      </c>
      <c r="DT82">
        <v>21000</v>
      </c>
      <c r="DU82">
        <v>7000</v>
      </c>
    </row>
    <row r="83" spans="1:125">
      <c r="A83" s="362" t="s">
        <v>2969</v>
      </c>
      <c r="B83" s="457" t="s">
        <v>3324</v>
      </c>
      <c r="C83" s="457">
        <v>30000</v>
      </c>
      <c r="D83" s="457">
        <v>5000</v>
      </c>
      <c r="E83" s="457">
        <v>1000</v>
      </c>
      <c r="F83" s="457">
        <v>23000</v>
      </c>
      <c r="G83" s="457">
        <v>7000</v>
      </c>
      <c r="H83" s="457">
        <v>2000</v>
      </c>
      <c r="I83" s="457">
        <v>10000</v>
      </c>
      <c r="J83" s="457">
        <v>2000</v>
      </c>
      <c r="K83" s="457">
        <v>1000</v>
      </c>
      <c r="L83" s="457">
        <v>2000</v>
      </c>
      <c r="M83" s="457">
        <v>1000</v>
      </c>
      <c r="N83" s="457">
        <v>1000</v>
      </c>
      <c r="O83" s="457">
        <v>148000</v>
      </c>
      <c r="P83" s="457">
        <v>65000</v>
      </c>
      <c r="Q83" s="457">
        <v>1000</v>
      </c>
      <c r="R83" s="457">
        <v>2000</v>
      </c>
      <c r="S83" s="457">
        <v>1000</v>
      </c>
      <c r="T83" s="457">
        <v>1000</v>
      </c>
      <c r="U83" s="457">
        <v>14000</v>
      </c>
      <c r="V83" s="457">
        <v>47000</v>
      </c>
      <c r="W83" s="457">
        <v>1000</v>
      </c>
      <c r="X83" s="457">
        <v>69000</v>
      </c>
      <c r="Y83" s="457">
        <v>426000</v>
      </c>
      <c r="Z83" s="457">
        <v>29000</v>
      </c>
      <c r="AA83" s="457">
        <v>2000</v>
      </c>
      <c r="AB83" s="457">
        <v>3000</v>
      </c>
      <c r="AC83" s="457">
        <v>1000</v>
      </c>
      <c r="AD83" s="457">
        <v>3000</v>
      </c>
      <c r="AE83" s="457">
        <v>1000</v>
      </c>
      <c r="AF83" s="457">
        <v>1000</v>
      </c>
      <c r="AG83" s="457">
        <v>8000</v>
      </c>
      <c r="AH83" s="457">
        <v>1000</v>
      </c>
      <c r="AI83" s="457">
        <v>1000</v>
      </c>
      <c r="AJ83" s="457">
        <v>11000</v>
      </c>
      <c r="AK83" s="457">
        <v>11000</v>
      </c>
      <c r="AL83" s="457">
        <v>3000</v>
      </c>
      <c r="AM83" s="457">
        <v>1000</v>
      </c>
      <c r="AN83" s="457">
        <v>2000</v>
      </c>
      <c r="AO83" s="457">
        <v>1000</v>
      </c>
      <c r="AP83" s="457">
        <v>6000</v>
      </c>
      <c r="AQ83" s="457">
        <v>479000</v>
      </c>
      <c r="AR83" s="457">
        <v>72000</v>
      </c>
      <c r="AS83" s="457">
        <v>16000</v>
      </c>
      <c r="AT83" s="457">
        <v>26000</v>
      </c>
      <c r="AU83" s="457">
        <v>4000</v>
      </c>
      <c r="AV83" s="457">
        <v>11000</v>
      </c>
      <c r="AW83" s="457">
        <v>1000</v>
      </c>
      <c r="AX83" s="457">
        <v>2000</v>
      </c>
      <c r="AY83" s="457">
        <v>4000</v>
      </c>
      <c r="AZ83" s="457">
        <v>3000</v>
      </c>
      <c r="BA83" s="457">
        <v>1000</v>
      </c>
      <c r="BB83" s="457">
        <v>1000</v>
      </c>
      <c r="BC83" s="457">
        <v>1000</v>
      </c>
      <c r="BD83" s="457">
        <v>1000</v>
      </c>
      <c r="BE83" s="457">
        <v>3000</v>
      </c>
      <c r="BF83" s="457">
        <v>1000</v>
      </c>
      <c r="BG83" s="457">
        <v>1000</v>
      </c>
      <c r="BH83" s="457">
        <v>2000</v>
      </c>
      <c r="BI83" s="457">
        <v>1000</v>
      </c>
      <c r="BJ83" s="457">
        <v>1000</v>
      </c>
      <c r="BK83" s="457">
        <v>7000</v>
      </c>
      <c r="BL83" s="457">
        <v>1000</v>
      </c>
      <c r="BM83" s="457">
        <v>1000</v>
      </c>
      <c r="BN83" s="457">
        <v>1000</v>
      </c>
      <c r="BO83" s="457">
        <v>1000</v>
      </c>
      <c r="BP83" s="457">
        <v>1000</v>
      </c>
      <c r="BQ83" s="457">
        <v>6000</v>
      </c>
      <c r="BR83" s="457">
        <v>2000</v>
      </c>
      <c r="BS83" s="457">
        <v>1000</v>
      </c>
      <c r="BT83" s="457">
        <v>1000</v>
      </c>
      <c r="BU83" s="457">
        <v>1000</v>
      </c>
      <c r="BV83" s="457">
        <v>1000</v>
      </c>
      <c r="BW83" s="457">
        <v>1000</v>
      </c>
      <c r="BX83" s="457">
        <v>1000</v>
      </c>
      <c r="BY83" s="457">
        <v>1000</v>
      </c>
      <c r="BZ83" s="457">
        <v>1000</v>
      </c>
      <c r="CA83" s="457">
        <v>1000</v>
      </c>
      <c r="CB83" s="457">
        <v>1000</v>
      </c>
      <c r="CC83" s="457">
        <v>1000</v>
      </c>
      <c r="CD83" s="457">
        <v>1000</v>
      </c>
      <c r="CE83" s="457">
        <v>1000</v>
      </c>
      <c r="CF83" s="457">
        <v>10000</v>
      </c>
      <c r="CG83" s="457">
        <v>1000</v>
      </c>
      <c r="CH83" s="457">
        <v>1000</v>
      </c>
      <c r="CI83" s="457">
        <v>71000</v>
      </c>
      <c r="CJ83" s="457">
        <v>1000</v>
      </c>
      <c r="CK83" s="457">
        <v>1000</v>
      </c>
      <c r="CL83" s="457">
        <v>1000</v>
      </c>
      <c r="CM83" s="457">
        <v>1000</v>
      </c>
      <c r="CN83" s="457">
        <v>1000</v>
      </c>
      <c r="CO83" s="457">
        <v>1000</v>
      </c>
      <c r="CP83" s="457">
        <v>1000</v>
      </c>
      <c r="CQ83" s="457">
        <v>1000</v>
      </c>
      <c r="CR83" s="457">
        <v>1000</v>
      </c>
      <c r="CS83" s="457">
        <v>1000</v>
      </c>
      <c r="CT83" s="457">
        <v>1000</v>
      </c>
      <c r="CU83" s="457">
        <v>7000</v>
      </c>
      <c r="CV83" s="457">
        <v>26000</v>
      </c>
      <c r="CW83" s="457">
        <v>1000</v>
      </c>
      <c r="CX83" s="457">
        <v>47000</v>
      </c>
      <c r="CY83" s="457">
        <v>95000</v>
      </c>
      <c r="CZ83" s="457">
        <v>76000</v>
      </c>
      <c r="DA83" s="457">
        <v>85000</v>
      </c>
      <c r="DB83" s="457">
        <v>1000</v>
      </c>
      <c r="DC83" s="457">
        <v>2000</v>
      </c>
      <c r="DD83" s="457">
        <v>19000</v>
      </c>
      <c r="DE83" s="457">
        <v>1000</v>
      </c>
      <c r="DF83" s="457">
        <v>1000</v>
      </c>
      <c r="DG83" s="457">
        <v>41000</v>
      </c>
      <c r="DH83" s="457">
        <v>7000</v>
      </c>
      <c r="DI83" s="457">
        <v>45000</v>
      </c>
      <c r="DJ83" s="457">
        <v>30000</v>
      </c>
      <c r="DK83" s="457">
        <v>25000</v>
      </c>
      <c r="DL83" s="457">
        <v>18000</v>
      </c>
      <c r="DM83" s="457">
        <v>6000</v>
      </c>
      <c r="DN83" s="457">
        <v>32000</v>
      </c>
      <c r="DO83" s="457">
        <v>6000</v>
      </c>
      <c r="DP83" s="457">
        <v>1000</v>
      </c>
      <c r="DQ83" s="457">
        <v>1000</v>
      </c>
      <c r="DR83">
        <v>1000</v>
      </c>
      <c r="DS83">
        <v>1000</v>
      </c>
      <c r="DT83">
        <v>29027000</v>
      </c>
      <c r="DU83">
        <v>3287000</v>
      </c>
    </row>
    <row r="84" spans="1:125">
      <c r="A84" s="362" t="s">
        <v>3005</v>
      </c>
      <c r="B84" s="457" t="s">
        <v>3324</v>
      </c>
      <c r="C84" s="457">
        <v>10000</v>
      </c>
      <c r="D84" s="457">
        <v>1000</v>
      </c>
      <c r="E84" s="457">
        <v>1000</v>
      </c>
      <c r="F84" s="457">
        <v>7000</v>
      </c>
      <c r="G84" s="457">
        <v>3000</v>
      </c>
      <c r="H84" s="457">
        <v>1000</v>
      </c>
      <c r="I84" s="457">
        <v>5000</v>
      </c>
      <c r="J84" s="457">
        <v>1000</v>
      </c>
      <c r="K84" s="457">
        <v>1000</v>
      </c>
      <c r="L84" s="457">
        <v>2000</v>
      </c>
      <c r="M84" s="457">
        <v>3000</v>
      </c>
      <c r="N84" s="457">
        <v>1000</v>
      </c>
      <c r="O84" s="457">
        <v>42000</v>
      </c>
      <c r="P84" s="457">
        <v>1000</v>
      </c>
      <c r="Q84" s="457">
        <v>1000</v>
      </c>
      <c r="R84" s="457">
        <v>1000</v>
      </c>
      <c r="S84" s="457">
        <v>1000</v>
      </c>
      <c r="T84" s="457">
        <v>1000</v>
      </c>
      <c r="U84" s="457">
        <v>3000</v>
      </c>
      <c r="V84" s="457">
        <v>1000</v>
      </c>
      <c r="W84" s="457">
        <v>1000</v>
      </c>
      <c r="X84" s="457">
        <v>1000</v>
      </c>
      <c r="Y84" s="457">
        <v>1000</v>
      </c>
      <c r="Z84" s="457">
        <v>1000</v>
      </c>
      <c r="AA84" s="457">
        <v>1000</v>
      </c>
      <c r="AB84" s="457">
        <v>1000</v>
      </c>
      <c r="AC84" s="457">
        <v>1000</v>
      </c>
      <c r="AD84" s="457">
        <v>1000</v>
      </c>
      <c r="AE84" s="457">
        <v>1000</v>
      </c>
      <c r="AF84" s="457">
        <v>1000</v>
      </c>
      <c r="AG84" s="457">
        <v>2000</v>
      </c>
      <c r="AH84" s="457">
        <v>1000</v>
      </c>
      <c r="AI84" s="457">
        <v>1000</v>
      </c>
      <c r="AJ84" s="457">
        <v>6000</v>
      </c>
      <c r="AK84" s="457">
        <v>4000</v>
      </c>
      <c r="AL84" s="457">
        <v>1000</v>
      </c>
      <c r="AM84" s="457">
        <v>1000</v>
      </c>
      <c r="AN84" s="457">
        <v>1000</v>
      </c>
      <c r="AO84" s="457">
        <v>1000</v>
      </c>
      <c r="AP84" s="457">
        <v>9000</v>
      </c>
      <c r="AQ84" s="457">
        <v>5000</v>
      </c>
      <c r="AR84" s="457">
        <v>2000</v>
      </c>
      <c r="AS84" s="457">
        <v>5000</v>
      </c>
      <c r="AT84" s="457">
        <v>1000</v>
      </c>
      <c r="AU84" s="457">
        <v>1000</v>
      </c>
      <c r="AV84" s="457">
        <v>11000</v>
      </c>
      <c r="AW84" s="457">
        <v>1000</v>
      </c>
      <c r="AX84" s="457">
        <v>1000</v>
      </c>
      <c r="AY84" s="457">
        <v>2000</v>
      </c>
      <c r="AZ84" s="457">
        <v>1000</v>
      </c>
      <c r="BA84" s="457">
        <v>1000</v>
      </c>
      <c r="BB84" s="457">
        <v>1000</v>
      </c>
      <c r="BC84" s="457">
        <v>1000</v>
      </c>
      <c r="BD84" s="457">
        <v>1000</v>
      </c>
      <c r="BE84" s="457">
        <v>1000</v>
      </c>
      <c r="BF84" s="457">
        <v>1000</v>
      </c>
      <c r="BG84" s="457">
        <v>1000</v>
      </c>
      <c r="BH84" s="457">
        <v>2000</v>
      </c>
      <c r="BI84" s="457">
        <v>1000</v>
      </c>
      <c r="BJ84" s="457">
        <v>1000</v>
      </c>
      <c r="BK84" s="457">
        <v>3000</v>
      </c>
      <c r="BL84" s="457">
        <v>1000</v>
      </c>
      <c r="BM84" s="457">
        <v>1000</v>
      </c>
      <c r="BN84" s="457">
        <v>1000</v>
      </c>
      <c r="BO84" s="457">
        <v>1000</v>
      </c>
      <c r="BP84" s="457">
        <v>1000</v>
      </c>
      <c r="BQ84" s="457">
        <v>2000</v>
      </c>
      <c r="BR84" s="457">
        <v>1000</v>
      </c>
      <c r="BS84" s="457">
        <v>1000</v>
      </c>
      <c r="BT84" s="457">
        <v>1000</v>
      </c>
      <c r="BU84" s="457">
        <v>1000</v>
      </c>
      <c r="BV84" s="457">
        <v>2000</v>
      </c>
      <c r="BW84" s="457">
        <v>1000</v>
      </c>
      <c r="BX84" s="457">
        <v>1000</v>
      </c>
      <c r="BY84" s="457">
        <v>1000</v>
      </c>
      <c r="BZ84" s="457">
        <v>1000</v>
      </c>
      <c r="CA84" s="457">
        <v>1000</v>
      </c>
      <c r="CB84" s="457">
        <v>1000</v>
      </c>
      <c r="CC84" s="457">
        <v>1000</v>
      </c>
      <c r="CD84" s="457">
        <v>1000</v>
      </c>
      <c r="CE84" s="457">
        <v>1000</v>
      </c>
      <c r="CF84" s="457">
        <v>3000</v>
      </c>
      <c r="CG84" s="457">
        <v>1000</v>
      </c>
      <c r="CH84" s="457">
        <v>1000</v>
      </c>
      <c r="CI84" s="457">
        <v>5000</v>
      </c>
      <c r="CJ84" s="457">
        <v>1000</v>
      </c>
      <c r="CK84" s="457">
        <v>1000</v>
      </c>
      <c r="CL84" s="457">
        <v>1000</v>
      </c>
      <c r="CM84" s="457">
        <v>1000</v>
      </c>
      <c r="CN84" s="457">
        <v>1000</v>
      </c>
      <c r="CO84" s="457">
        <v>3000</v>
      </c>
      <c r="CP84" s="457">
        <v>1000</v>
      </c>
      <c r="CQ84" s="457">
        <v>1000</v>
      </c>
      <c r="CR84" s="457">
        <v>1000</v>
      </c>
      <c r="CS84" s="457">
        <v>1000</v>
      </c>
      <c r="CT84" s="457">
        <v>1000</v>
      </c>
      <c r="CU84" s="457">
        <v>2000</v>
      </c>
      <c r="CV84" s="457">
        <v>1000</v>
      </c>
      <c r="CW84" s="457">
        <v>1000</v>
      </c>
      <c r="CX84" s="457">
        <v>17000</v>
      </c>
      <c r="CY84" s="457">
        <v>5000</v>
      </c>
      <c r="CZ84" s="457">
        <v>7000</v>
      </c>
      <c r="DA84" s="457">
        <v>5000</v>
      </c>
      <c r="DB84" s="457">
        <v>1000</v>
      </c>
      <c r="DC84" s="457">
        <v>1000</v>
      </c>
      <c r="DD84" s="457">
        <v>1000</v>
      </c>
      <c r="DE84" s="457">
        <v>1000</v>
      </c>
      <c r="DF84" s="457">
        <v>1000</v>
      </c>
      <c r="DG84" s="457">
        <v>21000</v>
      </c>
      <c r="DH84" s="457">
        <v>6000</v>
      </c>
      <c r="DI84" s="457">
        <v>13000</v>
      </c>
      <c r="DJ84" s="457">
        <v>9000</v>
      </c>
      <c r="DK84" s="457">
        <v>3000</v>
      </c>
      <c r="DL84" s="457">
        <v>5000</v>
      </c>
      <c r="DM84" s="457">
        <v>1000</v>
      </c>
      <c r="DN84" s="457">
        <v>1000</v>
      </c>
      <c r="DO84" s="457">
        <v>1000</v>
      </c>
      <c r="DP84" s="457">
        <v>1000</v>
      </c>
      <c r="DQ84" s="457">
        <v>1000</v>
      </c>
      <c r="DR84">
        <v>1000</v>
      </c>
      <c r="DS84">
        <v>1000</v>
      </c>
      <c r="DT84">
        <v>254000</v>
      </c>
      <c r="DU84">
        <v>133000</v>
      </c>
    </row>
    <row r="85" spans="1:125">
      <c r="A85" s="362" t="s">
        <v>3065</v>
      </c>
      <c r="B85" s="457" t="s">
        <v>3324</v>
      </c>
      <c r="C85" s="457">
        <v>1000</v>
      </c>
      <c r="D85" s="457">
        <v>1000</v>
      </c>
      <c r="E85" s="457">
        <v>1000</v>
      </c>
      <c r="F85" s="457">
        <v>1000</v>
      </c>
      <c r="G85" s="457">
        <v>1000</v>
      </c>
      <c r="H85" s="457">
        <v>1000</v>
      </c>
      <c r="I85" s="457">
        <v>1000</v>
      </c>
      <c r="J85" s="457">
        <v>1000</v>
      </c>
      <c r="K85" s="457">
        <v>1000</v>
      </c>
      <c r="L85" s="457">
        <v>1000</v>
      </c>
      <c r="M85" s="457">
        <v>1000</v>
      </c>
      <c r="N85" s="457">
        <v>1000</v>
      </c>
      <c r="O85" s="457">
        <v>1000</v>
      </c>
      <c r="P85" s="457">
        <v>1000</v>
      </c>
      <c r="Q85" s="457">
        <v>1000</v>
      </c>
      <c r="R85" s="457">
        <v>1000</v>
      </c>
      <c r="S85" s="457">
        <v>1000</v>
      </c>
      <c r="T85" s="457">
        <v>1000</v>
      </c>
      <c r="U85" s="457">
        <v>1000</v>
      </c>
      <c r="V85" s="457">
        <v>1000</v>
      </c>
      <c r="W85" s="457">
        <v>1000</v>
      </c>
      <c r="X85" s="457">
        <v>1000</v>
      </c>
      <c r="Y85" s="457">
        <v>1000</v>
      </c>
      <c r="Z85" s="457">
        <v>1000</v>
      </c>
      <c r="AA85" s="457">
        <v>1000</v>
      </c>
      <c r="AB85" s="457">
        <v>1000</v>
      </c>
      <c r="AC85" s="457">
        <v>1000</v>
      </c>
      <c r="AD85" s="457">
        <v>1000</v>
      </c>
      <c r="AE85" s="457">
        <v>1000</v>
      </c>
      <c r="AF85" s="457">
        <v>1000</v>
      </c>
      <c r="AG85" s="457">
        <v>1000</v>
      </c>
      <c r="AH85" s="457">
        <v>1000</v>
      </c>
      <c r="AI85" s="457">
        <v>1000</v>
      </c>
      <c r="AJ85" s="457">
        <v>1000</v>
      </c>
      <c r="AK85" s="457">
        <v>1000</v>
      </c>
      <c r="AL85" s="457">
        <v>1000</v>
      </c>
      <c r="AM85" s="457">
        <v>1000</v>
      </c>
      <c r="AN85" s="457">
        <v>1000</v>
      </c>
      <c r="AO85" s="457">
        <v>1000</v>
      </c>
      <c r="AP85" s="457">
        <v>10000</v>
      </c>
      <c r="AQ85" s="457">
        <v>4000</v>
      </c>
      <c r="AR85" s="457">
        <v>1000</v>
      </c>
      <c r="AS85" s="457">
        <v>3000</v>
      </c>
      <c r="AT85" s="457">
        <v>1000</v>
      </c>
      <c r="AU85" s="457">
        <v>1000</v>
      </c>
      <c r="AV85" s="457">
        <v>5000</v>
      </c>
      <c r="AW85" s="457">
        <v>1000</v>
      </c>
      <c r="AX85" s="457">
        <v>1000</v>
      </c>
      <c r="AY85" s="457">
        <v>1000</v>
      </c>
      <c r="AZ85" s="457">
        <v>1000</v>
      </c>
      <c r="BA85" s="457">
        <v>1000</v>
      </c>
      <c r="BB85" s="457">
        <v>1000</v>
      </c>
      <c r="BC85" s="457">
        <v>1000</v>
      </c>
      <c r="BD85" s="457">
        <v>1000</v>
      </c>
      <c r="BE85" s="457">
        <v>1000</v>
      </c>
      <c r="BF85" s="457">
        <v>1000</v>
      </c>
      <c r="BG85" s="457">
        <v>1000</v>
      </c>
      <c r="BH85" s="457">
        <v>1000</v>
      </c>
      <c r="BI85" s="457">
        <v>1000</v>
      </c>
      <c r="BJ85" s="457">
        <v>1000</v>
      </c>
      <c r="BK85" s="457">
        <v>1000</v>
      </c>
      <c r="BL85" s="457">
        <v>1000</v>
      </c>
      <c r="BM85" s="457">
        <v>1000</v>
      </c>
      <c r="BN85" s="457">
        <v>1000</v>
      </c>
      <c r="BO85" s="457">
        <v>1000</v>
      </c>
      <c r="BP85" s="457">
        <v>1000</v>
      </c>
      <c r="BQ85" s="457">
        <v>1000</v>
      </c>
      <c r="BR85" s="457">
        <v>1000</v>
      </c>
      <c r="BS85" s="457">
        <v>1000</v>
      </c>
      <c r="BT85" s="457">
        <v>1000</v>
      </c>
      <c r="BU85" s="457">
        <v>1000</v>
      </c>
      <c r="BV85" s="457">
        <v>1000</v>
      </c>
      <c r="BW85" s="457">
        <v>2000</v>
      </c>
      <c r="BX85" s="457">
        <v>1000</v>
      </c>
      <c r="BY85" s="457">
        <v>1000</v>
      </c>
      <c r="BZ85" s="457">
        <v>1000</v>
      </c>
      <c r="CA85" s="457">
        <v>1000</v>
      </c>
      <c r="CB85" s="457">
        <v>1000</v>
      </c>
      <c r="CC85" s="457">
        <v>1000</v>
      </c>
      <c r="CD85" s="457">
        <v>1000</v>
      </c>
      <c r="CE85" s="457">
        <v>1000</v>
      </c>
      <c r="CF85" s="457">
        <v>2000</v>
      </c>
      <c r="CG85" s="457">
        <v>1000</v>
      </c>
      <c r="CH85" s="457">
        <v>1000</v>
      </c>
      <c r="CI85" s="457">
        <v>1000</v>
      </c>
      <c r="CJ85" s="457">
        <v>1000</v>
      </c>
      <c r="CK85" s="457">
        <v>1000</v>
      </c>
      <c r="CL85" s="457">
        <v>1000</v>
      </c>
      <c r="CM85" s="457">
        <v>1000</v>
      </c>
      <c r="CN85" s="457">
        <v>1000</v>
      </c>
      <c r="CO85" s="457">
        <v>1000</v>
      </c>
      <c r="CP85" s="457">
        <v>1000</v>
      </c>
      <c r="CQ85" s="457">
        <v>1000</v>
      </c>
      <c r="CR85" s="457">
        <v>1000</v>
      </c>
      <c r="CS85" s="457">
        <v>1000</v>
      </c>
      <c r="CT85" s="457">
        <v>1000</v>
      </c>
      <c r="CU85" s="457">
        <v>1000</v>
      </c>
      <c r="CV85" s="457">
        <v>1000</v>
      </c>
      <c r="CW85" s="457">
        <v>1000</v>
      </c>
      <c r="CX85" s="457">
        <v>11000</v>
      </c>
      <c r="CY85" s="457">
        <v>1000</v>
      </c>
      <c r="CZ85" s="457">
        <v>1000</v>
      </c>
      <c r="DA85" s="457">
        <v>1000</v>
      </c>
      <c r="DB85" s="457">
        <v>1000</v>
      </c>
      <c r="DC85" s="457">
        <v>1000</v>
      </c>
      <c r="DD85" s="457">
        <v>1000</v>
      </c>
      <c r="DE85" s="457">
        <v>1000</v>
      </c>
      <c r="DF85" s="457">
        <v>1000</v>
      </c>
      <c r="DG85" s="457">
        <v>3000</v>
      </c>
      <c r="DH85" s="457">
        <v>1000</v>
      </c>
      <c r="DI85" s="457">
        <v>2000</v>
      </c>
      <c r="DJ85" s="457">
        <v>2000</v>
      </c>
      <c r="DK85" s="457">
        <v>1000</v>
      </c>
      <c r="DL85" s="457">
        <v>18000</v>
      </c>
      <c r="DM85" s="457">
        <v>1000</v>
      </c>
      <c r="DN85" s="457">
        <v>1000</v>
      </c>
      <c r="DO85" s="457">
        <v>1000</v>
      </c>
      <c r="DP85" s="457">
        <v>1000</v>
      </c>
      <c r="DQ85" s="457">
        <v>1000</v>
      </c>
      <c r="DR85">
        <v>1000</v>
      </c>
      <c r="DS85">
        <v>1000</v>
      </c>
      <c r="DT85">
        <v>21000</v>
      </c>
      <c r="DU85">
        <v>7000</v>
      </c>
    </row>
    <row r="86" spans="1:125">
      <c r="A86" s="362" t="s">
        <v>2283</v>
      </c>
      <c r="B86" s="457" t="s">
        <v>3324</v>
      </c>
      <c r="C86" s="457">
        <v>5000</v>
      </c>
      <c r="D86" s="457">
        <v>1000</v>
      </c>
      <c r="E86" s="457">
        <v>1000</v>
      </c>
      <c r="F86" s="457">
        <v>1000</v>
      </c>
      <c r="G86" s="457">
        <v>1000</v>
      </c>
      <c r="H86" s="457">
        <v>1000</v>
      </c>
      <c r="I86" s="457">
        <v>5000</v>
      </c>
      <c r="J86" s="457">
        <v>1000</v>
      </c>
      <c r="K86" s="457">
        <v>1000</v>
      </c>
      <c r="L86" s="457">
        <v>1000</v>
      </c>
      <c r="M86" s="457">
        <v>2000</v>
      </c>
      <c r="N86" s="457">
        <v>1000</v>
      </c>
      <c r="O86" s="457">
        <v>11000</v>
      </c>
      <c r="P86" s="457">
        <v>10000</v>
      </c>
      <c r="Q86" s="457">
        <v>1000</v>
      </c>
      <c r="R86" s="457">
        <v>6000</v>
      </c>
      <c r="S86" s="457">
        <v>1000</v>
      </c>
      <c r="T86" s="457">
        <v>1000</v>
      </c>
      <c r="U86" s="457">
        <v>2000</v>
      </c>
      <c r="V86" s="457">
        <v>1000</v>
      </c>
      <c r="W86" s="457">
        <v>1000</v>
      </c>
      <c r="X86" s="457">
        <v>1000</v>
      </c>
      <c r="Y86" s="457">
        <v>1000</v>
      </c>
      <c r="Z86" s="457">
        <v>1000</v>
      </c>
      <c r="AA86" s="457">
        <v>1000</v>
      </c>
      <c r="AB86" s="457">
        <v>1000</v>
      </c>
      <c r="AC86" s="457">
        <v>1000</v>
      </c>
      <c r="AD86" s="457">
        <v>1000</v>
      </c>
      <c r="AE86" s="457">
        <v>1000</v>
      </c>
      <c r="AF86" s="457">
        <v>1000</v>
      </c>
      <c r="AG86" s="457">
        <v>1000</v>
      </c>
      <c r="AH86" s="457">
        <v>1000</v>
      </c>
      <c r="AI86" s="457">
        <v>1000</v>
      </c>
      <c r="AJ86" s="457">
        <v>2000</v>
      </c>
      <c r="AK86" s="457">
        <v>1000</v>
      </c>
      <c r="AL86" s="457">
        <v>1000</v>
      </c>
      <c r="AM86" s="457">
        <v>1000</v>
      </c>
      <c r="AN86" s="457">
        <v>1000</v>
      </c>
      <c r="AO86" s="457">
        <v>1000</v>
      </c>
      <c r="AP86" s="457">
        <v>57000</v>
      </c>
      <c r="AQ86" s="457">
        <v>6000</v>
      </c>
      <c r="AR86" s="457">
        <v>14000</v>
      </c>
      <c r="AS86" s="457">
        <v>3000</v>
      </c>
      <c r="AT86" s="457">
        <v>2000</v>
      </c>
      <c r="AU86" s="457">
        <v>1000</v>
      </c>
      <c r="AV86" s="457">
        <v>8000</v>
      </c>
      <c r="AW86" s="457">
        <v>1000</v>
      </c>
      <c r="AX86" s="457">
        <v>2000</v>
      </c>
      <c r="AY86" s="457">
        <v>1000</v>
      </c>
      <c r="AZ86" s="457">
        <v>1000</v>
      </c>
      <c r="BA86" s="457">
        <v>1000</v>
      </c>
      <c r="BB86" s="457">
        <v>1000</v>
      </c>
      <c r="BC86" s="457">
        <v>1000</v>
      </c>
      <c r="BD86" s="457">
        <v>1000</v>
      </c>
      <c r="BE86" s="457">
        <v>1000</v>
      </c>
      <c r="BF86" s="457">
        <v>1000</v>
      </c>
      <c r="BG86" s="457">
        <v>1000</v>
      </c>
      <c r="BH86" s="457">
        <v>1000</v>
      </c>
      <c r="BI86" s="457">
        <v>1000</v>
      </c>
      <c r="BJ86" s="457">
        <v>1000</v>
      </c>
      <c r="BK86" s="457">
        <v>4000</v>
      </c>
      <c r="BL86" s="457">
        <v>1000</v>
      </c>
      <c r="BM86" s="457">
        <v>1000</v>
      </c>
      <c r="BN86" s="457">
        <v>1000</v>
      </c>
      <c r="BO86" s="457">
        <v>1000</v>
      </c>
      <c r="BP86" s="457">
        <v>1000</v>
      </c>
      <c r="BQ86" s="457">
        <v>1000</v>
      </c>
      <c r="BR86" s="457">
        <v>1000</v>
      </c>
      <c r="BS86" s="457">
        <v>1000</v>
      </c>
      <c r="BT86" s="457">
        <v>1000</v>
      </c>
      <c r="BU86" s="457">
        <v>1000</v>
      </c>
      <c r="BV86" s="457">
        <v>1000</v>
      </c>
      <c r="BW86" s="457">
        <v>1000</v>
      </c>
      <c r="BX86" s="457">
        <v>1000</v>
      </c>
      <c r="BY86" s="457">
        <v>1000</v>
      </c>
      <c r="BZ86" s="457">
        <v>1000</v>
      </c>
      <c r="CA86" s="457">
        <v>1000</v>
      </c>
      <c r="CB86" s="457">
        <v>1000</v>
      </c>
      <c r="CC86" s="457">
        <v>1000</v>
      </c>
      <c r="CD86" s="457">
        <v>1000</v>
      </c>
      <c r="CE86" s="457">
        <v>1000</v>
      </c>
      <c r="CF86" s="457">
        <v>5000</v>
      </c>
      <c r="CG86" s="457">
        <v>1000</v>
      </c>
      <c r="CH86" s="457">
        <v>1000</v>
      </c>
      <c r="CI86" s="457">
        <v>2000</v>
      </c>
      <c r="CJ86" s="457">
        <v>1000</v>
      </c>
      <c r="CK86" s="457">
        <v>1000</v>
      </c>
      <c r="CL86" s="457">
        <v>1000</v>
      </c>
      <c r="CM86" s="457">
        <v>1000</v>
      </c>
      <c r="CN86" s="457">
        <v>1000</v>
      </c>
      <c r="CO86" s="457">
        <v>1000</v>
      </c>
      <c r="CP86" s="457">
        <v>1000</v>
      </c>
      <c r="CQ86" s="457">
        <v>1000</v>
      </c>
      <c r="CR86" s="457">
        <v>1000</v>
      </c>
      <c r="CS86" s="457">
        <v>1000</v>
      </c>
      <c r="CT86" s="457">
        <v>1000</v>
      </c>
      <c r="CU86" s="457">
        <v>1000</v>
      </c>
      <c r="CV86" s="457">
        <v>1000</v>
      </c>
      <c r="CW86" s="457">
        <v>1000</v>
      </c>
      <c r="CX86" s="457">
        <v>26000</v>
      </c>
      <c r="CY86" s="457">
        <v>4000</v>
      </c>
      <c r="CZ86" s="457">
        <v>3000</v>
      </c>
      <c r="DA86" s="457">
        <v>5000</v>
      </c>
      <c r="DB86" s="457">
        <v>1000</v>
      </c>
      <c r="DC86" s="457">
        <v>1000</v>
      </c>
      <c r="DD86" s="457">
        <v>1000</v>
      </c>
      <c r="DE86" s="457">
        <v>1000</v>
      </c>
      <c r="DF86" s="457">
        <v>1000</v>
      </c>
      <c r="DG86" s="457">
        <v>8000</v>
      </c>
      <c r="DH86" s="457">
        <v>1000</v>
      </c>
      <c r="DI86" s="457">
        <v>9000</v>
      </c>
      <c r="DJ86" s="457">
        <v>5000</v>
      </c>
      <c r="DK86" s="457">
        <v>3000</v>
      </c>
      <c r="DL86" s="457">
        <v>6000</v>
      </c>
      <c r="DM86" s="457">
        <v>3000</v>
      </c>
      <c r="DN86" s="457">
        <v>1000</v>
      </c>
      <c r="DO86" s="457">
        <v>1000</v>
      </c>
      <c r="DP86" s="457">
        <v>1000</v>
      </c>
      <c r="DQ86" s="457">
        <v>1000</v>
      </c>
      <c r="DR86">
        <v>1000</v>
      </c>
      <c r="DS86">
        <v>1000</v>
      </c>
      <c r="DT86">
        <v>91000</v>
      </c>
      <c r="DU86">
        <v>51000</v>
      </c>
    </row>
    <row r="87" spans="1:125">
      <c r="A87" s="362" t="s">
        <v>2406</v>
      </c>
      <c r="B87" s="457" t="s">
        <v>3324</v>
      </c>
      <c r="C87" s="457">
        <v>15000</v>
      </c>
      <c r="D87" s="457">
        <v>2000</v>
      </c>
      <c r="E87" s="457">
        <v>1000</v>
      </c>
      <c r="F87" s="457">
        <v>16000</v>
      </c>
      <c r="G87" s="457">
        <v>6000</v>
      </c>
      <c r="H87" s="457">
        <v>1000</v>
      </c>
      <c r="I87" s="457">
        <v>15000</v>
      </c>
      <c r="J87" s="457">
        <v>1000</v>
      </c>
      <c r="K87" s="457">
        <v>1000</v>
      </c>
      <c r="L87" s="457">
        <v>4000</v>
      </c>
      <c r="M87" s="457">
        <v>1000</v>
      </c>
      <c r="N87" s="457">
        <v>1000</v>
      </c>
      <c r="O87" s="457">
        <v>89000</v>
      </c>
      <c r="P87" s="457">
        <v>2000</v>
      </c>
      <c r="Q87" s="457">
        <v>1000</v>
      </c>
      <c r="R87" s="457">
        <v>5000</v>
      </c>
      <c r="S87" s="457">
        <v>1000</v>
      </c>
      <c r="T87" s="457">
        <v>1000</v>
      </c>
      <c r="U87" s="457">
        <v>4000</v>
      </c>
      <c r="V87" s="457">
        <v>5000</v>
      </c>
      <c r="W87" s="457">
        <v>1000</v>
      </c>
      <c r="X87" s="457">
        <v>5000</v>
      </c>
      <c r="Y87" s="457">
        <v>1000</v>
      </c>
      <c r="Z87" s="457">
        <v>1000</v>
      </c>
      <c r="AA87" s="457">
        <v>1000</v>
      </c>
      <c r="AB87" s="457">
        <v>2000</v>
      </c>
      <c r="AC87" s="457">
        <v>14000</v>
      </c>
      <c r="AD87" s="457">
        <v>1000</v>
      </c>
      <c r="AE87" s="457">
        <v>1000</v>
      </c>
      <c r="AF87" s="457">
        <v>1000</v>
      </c>
      <c r="AG87" s="457">
        <v>1000</v>
      </c>
      <c r="AH87" s="457">
        <v>1000</v>
      </c>
      <c r="AI87" s="457">
        <v>1000</v>
      </c>
      <c r="AJ87" s="457">
        <v>10000</v>
      </c>
      <c r="AK87" s="457">
        <v>5000</v>
      </c>
      <c r="AL87" s="457">
        <v>1000</v>
      </c>
      <c r="AM87" s="457">
        <v>1000</v>
      </c>
      <c r="AN87" s="457">
        <v>2000</v>
      </c>
      <c r="AO87" s="457">
        <v>1000</v>
      </c>
      <c r="AP87" s="457">
        <v>10000</v>
      </c>
      <c r="AQ87" s="457">
        <v>7000</v>
      </c>
      <c r="AR87" s="457">
        <v>3000</v>
      </c>
      <c r="AS87" s="457">
        <v>8000</v>
      </c>
      <c r="AT87" s="457">
        <v>1000</v>
      </c>
      <c r="AU87" s="457">
        <v>1000</v>
      </c>
      <c r="AV87" s="457">
        <v>12000</v>
      </c>
      <c r="AW87" s="457">
        <v>3000</v>
      </c>
      <c r="AX87" s="457">
        <v>1000</v>
      </c>
      <c r="AY87" s="457">
        <v>4000</v>
      </c>
      <c r="AZ87" s="457">
        <v>1000</v>
      </c>
      <c r="BA87" s="457">
        <v>1000</v>
      </c>
      <c r="BB87" s="457">
        <v>3000</v>
      </c>
      <c r="BC87" s="457">
        <v>1000</v>
      </c>
      <c r="BD87" s="457">
        <v>1000</v>
      </c>
      <c r="BE87" s="457">
        <v>4000</v>
      </c>
      <c r="BF87" s="457">
        <v>1000</v>
      </c>
      <c r="BG87" s="457">
        <v>1000</v>
      </c>
      <c r="BH87" s="457">
        <v>2000</v>
      </c>
      <c r="BI87" s="457">
        <v>1000</v>
      </c>
      <c r="BJ87" s="457">
        <v>1000</v>
      </c>
      <c r="BK87" s="457">
        <v>2000</v>
      </c>
      <c r="BL87" s="457">
        <v>1000</v>
      </c>
      <c r="BM87" s="457">
        <v>1000</v>
      </c>
      <c r="BN87" s="457">
        <v>1000</v>
      </c>
      <c r="BO87" s="457">
        <v>1000</v>
      </c>
      <c r="BP87" s="457">
        <v>1000</v>
      </c>
      <c r="BQ87" s="457">
        <v>4000</v>
      </c>
      <c r="BR87" s="457">
        <v>1000</v>
      </c>
      <c r="BS87" s="457">
        <v>1000</v>
      </c>
      <c r="BT87" s="457">
        <v>1000</v>
      </c>
      <c r="BU87" s="457">
        <v>1000</v>
      </c>
      <c r="BV87" s="457">
        <v>1000</v>
      </c>
      <c r="BW87" s="457">
        <v>1000</v>
      </c>
      <c r="BX87" s="457">
        <v>1000</v>
      </c>
      <c r="BY87" s="457">
        <v>1000</v>
      </c>
      <c r="BZ87" s="457">
        <v>1000</v>
      </c>
      <c r="CA87" s="457">
        <v>1000</v>
      </c>
      <c r="CB87" s="457">
        <v>1000</v>
      </c>
      <c r="CC87" s="457">
        <v>1000</v>
      </c>
      <c r="CD87" s="457">
        <v>1000</v>
      </c>
      <c r="CE87" s="457">
        <v>1000</v>
      </c>
      <c r="CF87" s="457">
        <v>4000</v>
      </c>
      <c r="CG87" s="457">
        <v>1000</v>
      </c>
      <c r="CH87" s="457">
        <v>1000</v>
      </c>
      <c r="CI87" s="457">
        <v>2000</v>
      </c>
      <c r="CJ87" s="457">
        <v>1000</v>
      </c>
      <c r="CK87" s="457">
        <v>1000</v>
      </c>
      <c r="CL87" s="457">
        <v>1000</v>
      </c>
      <c r="CM87" s="457">
        <v>1000</v>
      </c>
      <c r="CN87" s="457">
        <v>1000</v>
      </c>
      <c r="CO87" s="457">
        <v>1000</v>
      </c>
      <c r="CP87" s="457">
        <v>1000</v>
      </c>
      <c r="CQ87" s="457">
        <v>1000</v>
      </c>
      <c r="CR87" s="457">
        <v>1000</v>
      </c>
      <c r="CS87" s="457">
        <v>1000</v>
      </c>
      <c r="CT87" s="457">
        <v>1000</v>
      </c>
      <c r="CU87" s="457">
        <v>4000</v>
      </c>
      <c r="CV87" s="457">
        <v>2000</v>
      </c>
      <c r="CW87" s="457">
        <v>1000</v>
      </c>
      <c r="CX87" s="457">
        <v>29000</v>
      </c>
      <c r="CY87" s="457">
        <v>7000</v>
      </c>
      <c r="CZ87" s="457">
        <v>11000</v>
      </c>
      <c r="DA87" s="457">
        <v>1000</v>
      </c>
      <c r="DB87" s="457">
        <v>1000</v>
      </c>
      <c r="DC87" s="457">
        <v>1000</v>
      </c>
      <c r="DD87" s="457">
        <v>1000</v>
      </c>
      <c r="DE87" s="457">
        <v>1000</v>
      </c>
      <c r="DF87" s="457">
        <v>1000</v>
      </c>
      <c r="DG87" s="457">
        <v>29000</v>
      </c>
      <c r="DH87" s="457">
        <v>14000</v>
      </c>
      <c r="DI87" s="457">
        <v>22000</v>
      </c>
      <c r="DJ87" s="457">
        <v>10000</v>
      </c>
      <c r="DK87" s="457">
        <v>9000</v>
      </c>
      <c r="DL87" s="457">
        <v>64000</v>
      </c>
      <c r="DM87" s="457">
        <v>4000</v>
      </c>
      <c r="DN87" s="457">
        <v>1000</v>
      </c>
      <c r="DO87" s="457">
        <v>1000</v>
      </c>
      <c r="DP87" s="457">
        <v>1000</v>
      </c>
      <c r="DQ87" s="457">
        <v>1000</v>
      </c>
      <c r="DR87">
        <v>1000</v>
      </c>
      <c r="DS87">
        <v>1000</v>
      </c>
      <c r="DT87">
        <v>323000</v>
      </c>
      <c r="DU87">
        <v>131000</v>
      </c>
    </row>
    <row r="88" spans="1:125">
      <c r="A88" s="362" t="s">
        <v>2537</v>
      </c>
      <c r="B88" s="457" t="s">
        <v>3324</v>
      </c>
      <c r="C88" s="457">
        <v>15000</v>
      </c>
      <c r="D88" s="457">
        <v>2000</v>
      </c>
      <c r="E88" s="457">
        <v>1000</v>
      </c>
      <c r="F88" s="457">
        <v>16000</v>
      </c>
      <c r="G88" s="457">
        <v>6000</v>
      </c>
      <c r="H88" s="457">
        <v>1000</v>
      </c>
      <c r="I88" s="457">
        <v>15000</v>
      </c>
      <c r="J88" s="457">
        <v>1000</v>
      </c>
      <c r="K88" s="457">
        <v>1000</v>
      </c>
      <c r="L88" s="457">
        <v>4000</v>
      </c>
      <c r="M88" s="457">
        <v>1000</v>
      </c>
      <c r="N88" s="457">
        <v>1000</v>
      </c>
      <c r="O88" s="457">
        <v>89000</v>
      </c>
      <c r="P88" s="457">
        <v>2000</v>
      </c>
      <c r="Q88" s="457">
        <v>1000</v>
      </c>
      <c r="R88" s="457">
        <v>5000</v>
      </c>
      <c r="S88" s="457">
        <v>1000</v>
      </c>
      <c r="T88" s="457">
        <v>1000</v>
      </c>
      <c r="U88" s="457">
        <v>4000</v>
      </c>
      <c r="V88" s="457">
        <v>5000</v>
      </c>
      <c r="W88" s="457">
        <v>1000</v>
      </c>
      <c r="X88" s="457">
        <v>5000</v>
      </c>
      <c r="Y88" s="457">
        <v>1000</v>
      </c>
      <c r="Z88" s="457">
        <v>1000</v>
      </c>
      <c r="AA88" s="457">
        <v>1000</v>
      </c>
      <c r="AB88" s="457">
        <v>2000</v>
      </c>
      <c r="AC88" s="457">
        <v>14000</v>
      </c>
      <c r="AD88" s="457">
        <v>1000</v>
      </c>
      <c r="AE88" s="457">
        <v>1000</v>
      </c>
      <c r="AF88" s="457">
        <v>1000</v>
      </c>
      <c r="AG88" s="457">
        <v>1000</v>
      </c>
      <c r="AH88" s="457">
        <v>1000</v>
      </c>
      <c r="AI88" s="457">
        <v>1000</v>
      </c>
      <c r="AJ88" s="457">
        <v>10000</v>
      </c>
      <c r="AK88" s="457">
        <v>5000</v>
      </c>
      <c r="AL88" s="457">
        <v>1000</v>
      </c>
      <c r="AM88" s="457">
        <v>1000</v>
      </c>
      <c r="AN88" s="457">
        <v>2000</v>
      </c>
      <c r="AO88" s="457">
        <v>1000</v>
      </c>
      <c r="AP88" s="457">
        <v>191000</v>
      </c>
      <c r="AQ88" s="457">
        <v>14000</v>
      </c>
      <c r="AR88" s="457">
        <v>31000</v>
      </c>
      <c r="AS88" s="457">
        <v>8000</v>
      </c>
      <c r="AT88" s="457">
        <v>1000</v>
      </c>
      <c r="AU88" s="457">
        <v>1000</v>
      </c>
      <c r="AV88" s="457">
        <v>12000</v>
      </c>
      <c r="AW88" s="457">
        <v>3000</v>
      </c>
      <c r="AX88" s="457">
        <v>1000</v>
      </c>
      <c r="AY88" s="457">
        <v>4000</v>
      </c>
      <c r="AZ88" s="457">
        <v>1000</v>
      </c>
      <c r="BA88" s="457">
        <v>1000</v>
      </c>
      <c r="BB88" s="457">
        <v>3000</v>
      </c>
      <c r="BC88" s="457">
        <v>1000</v>
      </c>
      <c r="BD88" s="457">
        <v>1000</v>
      </c>
      <c r="BE88" s="457">
        <v>4000</v>
      </c>
      <c r="BF88" s="457">
        <v>1000</v>
      </c>
      <c r="BG88" s="457">
        <v>1000</v>
      </c>
      <c r="BH88" s="457">
        <v>2000</v>
      </c>
      <c r="BI88" s="457">
        <v>1000</v>
      </c>
      <c r="BJ88" s="457">
        <v>1000</v>
      </c>
      <c r="BK88" s="457">
        <v>2000</v>
      </c>
      <c r="BL88" s="457">
        <v>1000</v>
      </c>
      <c r="BM88" s="457">
        <v>1000</v>
      </c>
      <c r="BN88" s="457">
        <v>1000</v>
      </c>
      <c r="BO88" s="457">
        <v>1000</v>
      </c>
      <c r="BP88" s="457">
        <v>1000</v>
      </c>
      <c r="BQ88" s="457">
        <v>4000</v>
      </c>
      <c r="BR88" s="457">
        <v>1000</v>
      </c>
      <c r="BS88" s="457">
        <v>1000</v>
      </c>
      <c r="BT88" s="457">
        <v>1000</v>
      </c>
      <c r="BU88" s="457">
        <v>1000</v>
      </c>
      <c r="BV88" s="457">
        <v>1000</v>
      </c>
      <c r="BW88" s="457">
        <v>1000</v>
      </c>
      <c r="BX88" s="457">
        <v>1000</v>
      </c>
      <c r="BY88" s="457">
        <v>1000</v>
      </c>
      <c r="BZ88" s="457">
        <v>1000</v>
      </c>
      <c r="CA88" s="457">
        <v>1000</v>
      </c>
      <c r="CB88" s="457">
        <v>1000</v>
      </c>
      <c r="CC88" s="457">
        <v>1000</v>
      </c>
      <c r="CD88" s="457">
        <v>1000</v>
      </c>
      <c r="CE88" s="457">
        <v>1000</v>
      </c>
      <c r="CF88" s="457">
        <v>4000</v>
      </c>
      <c r="CG88" s="457">
        <v>1000</v>
      </c>
      <c r="CH88" s="457">
        <v>1000</v>
      </c>
      <c r="CI88" s="457">
        <v>2000</v>
      </c>
      <c r="CJ88" s="457">
        <v>1000</v>
      </c>
      <c r="CK88" s="457">
        <v>1000</v>
      </c>
      <c r="CL88" s="457">
        <v>1000</v>
      </c>
      <c r="CM88" s="457">
        <v>1000</v>
      </c>
      <c r="CN88" s="457">
        <v>1000</v>
      </c>
      <c r="CO88" s="457">
        <v>1000</v>
      </c>
      <c r="CP88" s="457">
        <v>1000</v>
      </c>
      <c r="CQ88" s="457">
        <v>1000</v>
      </c>
      <c r="CR88" s="457">
        <v>1000</v>
      </c>
      <c r="CS88" s="457">
        <v>1000</v>
      </c>
      <c r="CT88" s="457">
        <v>1000</v>
      </c>
      <c r="CU88" s="457">
        <v>4000</v>
      </c>
      <c r="CV88" s="457">
        <v>2000</v>
      </c>
      <c r="CW88" s="457">
        <v>1000</v>
      </c>
      <c r="CX88" s="457">
        <v>29000</v>
      </c>
      <c r="CY88" s="457">
        <v>7000</v>
      </c>
      <c r="CZ88" s="457">
        <v>11000</v>
      </c>
      <c r="DA88" s="457">
        <v>1000</v>
      </c>
      <c r="DB88" s="457">
        <v>1000</v>
      </c>
      <c r="DC88" s="457">
        <v>1000</v>
      </c>
      <c r="DD88" s="457">
        <v>1000</v>
      </c>
      <c r="DE88" s="457">
        <v>1000</v>
      </c>
      <c r="DF88" s="457">
        <v>1000</v>
      </c>
      <c r="DG88" s="457">
        <v>29000</v>
      </c>
      <c r="DH88" s="457">
        <v>14000</v>
      </c>
      <c r="DI88" s="457">
        <v>22000</v>
      </c>
      <c r="DJ88" s="457">
        <v>10000</v>
      </c>
      <c r="DK88" s="457">
        <v>9000</v>
      </c>
      <c r="DL88" s="457">
        <v>64000</v>
      </c>
      <c r="DM88" s="457">
        <v>4000</v>
      </c>
      <c r="DN88" s="457">
        <v>1000</v>
      </c>
      <c r="DO88" s="457">
        <v>1000</v>
      </c>
      <c r="DP88" s="457">
        <v>1000</v>
      </c>
      <c r="DQ88" s="457">
        <v>1000</v>
      </c>
      <c r="DR88">
        <v>1000</v>
      </c>
      <c r="DS88">
        <v>1000</v>
      </c>
      <c r="DT88">
        <v>323000</v>
      </c>
      <c r="DU88">
        <v>131000</v>
      </c>
    </row>
    <row r="89" spans="1:125">
      <c r="A89" s="362" t="s">
        <v>2780</v>
      </c>
      <c r="B89" s="457" t="s">
        <v>3324</v>
      </c>
      <c r="C89" s="457">
        <v>10000</v>
      </c>
      <c r="D89" s="457">
        <v>1000</v>
      </c>
      <c r="E89" s="457">
        <v>1000</v>
      </c>
      <c r="F89" s="457">
        <v>7000</v>
      </c>
      <c r="G89" s="457">
        <v>3000</v>
      </c>
      <c r="H89" s="457">
        <v>1000</v>
      </c>
      <c r="I89" s="457">
        <v>5000</v>
      </c>
      <c r="J89" s="457">
        <v>1000</v>
      </c>
      <c r="K89" s="457">
        <v>1000</v>
      </c>
      <c r="L89" s="457">
        <v>2000</v>
      </c>
      <c r="M89" s="457">
        <v>3000</v>
      </c>
      <c r="N89" s="457">
        <v>1000</v>
      </c>
      <c r="O89" s="457">
        <v>42000</v>
      </c>
      <c r="P89" s="457">
        <v>1000</v>
      </c>
      <c r="Q89" s="457">
        <v>1000</v>
      </c>
      <c r="R89" s="457">
        <v>1000</v>
      </c>
      <c r="S89" s="457">
        <v>1000</v>
      </c>
      <c r="T89" s="457">
        <v>1000</v>
      </c>
      <c r="U89" s="457">
        <v>3000</v>
      </c>
      <c r="V89" s="457">
        <v>1000</v>
      </c>
      <c r="W89" s="457">
        <v>1000</v>
      </c>
      <c r="X89" s="457">
        <v>1000</v>
      </c>
      <c r="Y89" s="457">
        <v>1000</v>
      </c>
      <c r="Z89" s="457">
        <v>1000</v>
      </c>
      <c r="AA89" s="457">
        <v>1000</v>
      </c>
      <c r="AB89" s="457">
        <v>1000</v>
      </c>
      <c r="AC89" s="457">
        <v>1000</v>
      </c>
      <c r="AD89" s="457">
        <v>1000</v>
      </c>
      <c r="AE89" s="457">
        <v>1000</v>
      </c>
      <c r="AF89" s="457">
        <v>1000</v>
      </c>
      <c r="AG89" s="457">
        <v>2000</v>
      </c>
      <c r="AH89" s="457">
        <v>1000</v>
      </c>
      <c r="AI89" s="457">
        <v>1000</v>
      </c>
      <c r="AJ89" s="457">
        <v>6000</v>
      </c>
      <c r="AK89" s="457">
        <v>4000</v>
      </c>
      <c r="AL89" s="457">
        <v>1000</v>
      </c>
      <c r="AM89" s="457">
        <v>1000</v>
      </c>
      <c r="AN89" s="457">
        <v>1000</v>
      </c>
      <c r="AO89" s="457">
        <v>1000</v>
      </c>
      <c r="AP89" s="457">
        <v>9000</v>
      </c>
      <c r="AQ89" s="457">
        <v>5000</v>
      </c>
      <c r="AR89" s="457">
        <v>2000</v>
      </c>
      <c r="AS89" s="457">
        <v>5000</v>
      </c>
      <c r="AT89" s="457">
        <v>1000</v>
      </c>
      <c r="AU89" s="457">
        <v>1000</v>
      </c>
      <c r="AV89" s="457">
        <v>11000</v>
      </c>
      <c r="AW89" s="457">
        <v>1000</v>
      </c>
      <c r="AX89" s="457">
        <v>1000</v>
      </c>
      <c r="AY89" s="457">
        <v>2000</v>
      </c>
      <c r="AZ89" s="457">
        <v>1000</v>
      </c>
      <c r="BA89" s="457">
        <v>1000</v>
      </c>
      <c r="BB89" s="457">
        <v>1000</v>
      </c>
      <c r="BC89" s="457">
        <v>1000</v>
      </c>
      <c r="BD89" s="457">
        <v>1000</v>
      </c>
      <c r="BE89" s="457">
        <v>1000</v>
      </c>
      <c r="BF89" s="457">
        <v>1000</v>
      </c>
      <c r="BG89" s="457">
        <v>1000</v>
      </c>
      <c r="BH89" s="457">
        <v>2000</v>
      </c>
      <c r="BI89" s="457">
        <v>1000</v>
      </c>
      <c r="BJ89" s="457">
        <v>1000</v>
      </c>
      <c r="BK89" s="457">
        <v>3000</v>
      </c>
      <c r="BL89" s="457">
        <v>1000</v>
      </c>
      <c r="BM89" s="457">
        <v>1000</v>
      </c>
      <c r="BN89" s="457">
        <v>1000</v>
      </c>
      <c r="BO89" s="457">
        <v>1000</v>
      </c>
      <c r="BP89" s="457">
        <v>1000</v>
      </c>
      <c r="BQ89" s="457">
        <v>2000</v>
      </c>
      <c r="BR89" s="457">
        <v>1000</v>
      </c>
      <c r="BS89" s="457">
        <v>1000</v>
      </c>
      <c r="BT89" s="457">
        <v>1000</v>
      </c>
      <c r="BU89" s="457">
        <v>1000</v>
      </c>
      <c r="BV89" s="457">
        <v>2000</v>
      </c>
      <c r="BW89" s="457">
        <v>1000</v>
      </c>
      <c r="BX89" s="457">
        <v>1000</v>
      </c>
      <c r="BY89" s="457">
        <v>1000</v>
      </c>
      <c r="BZ89" s="457">
        <v>1000</v>
      </c>
      <c r="CA89" s="457">
        <v>1000</v>
      </c>
      <c r="CB89" s="457">
        <v>1000</v>
      </c>
      <c r="CC89" s="457">
        <v>1000</v>
      </c>
      <c r="CD89" s="457">
        <v>1000</v>
      </c>
      <c r="CE89" s="457">
        <v>1000</v>
      </c>
      <c r="CF89" s="457">
        <v>3000</v>
      </c>
      <c r="CG89" s="457">
        <v>1000</v>
      </c>
      <c r="CH89" s="457">
        <v>1000</v>
      </c>
      <c r="CI89" s="457">
        <v>5000</v>
      </c>
      <c r="CJ89" s="457">
        <v>1000</v>
      </c>
      <c r="CK89" s="457">
        <v>1000</v>
      </c>
      <c r="CL89" s="457">
        <v>1000</v>
      </c>
      <c r="CM89" s="457">
        <v>1000</v>
      </c>
      <c r="CN89" s="457">
        <v>1000</v>
      </c>
      <c r="CO89" s="457">
        <v>3000</v>
      </c>
      <c r="CP89" s="457">
        <v>1000</v>
      </c>
      <c r="CQ89" s="457">
        <v>1000</v>
      </c>
      <c r="CR89" s="457">
        <v>1000</v>
      </c>
      <c r="CS89" s="457">
        <v>1000</v>
      </c>
      <c r="CT89" s="457">
        <v>1000</v>
      </c>
      <c r="CU89" s="457">
        <v>2000</v>
      </c>
      <c r="CV89" s="457">
        <v>1000</v>
      </c>
      <c r="CW89" s="457">
        <v>1000</v>
      </c>
      <c r="CX89" s="457">
        <v>17000</v>
      </c>
      <c r="CY89" s="457">
        <v>5000</v>
      </c>
      <c r="CZ89" s="457">
        <v>7000</v>
      </c>
      <c r="DA89" s="457">
        <v>5000</v>
      </c>
      <c r="DB89" s="457">
        <v>1000</v>
      </c>
      <c r="DC89" s="457">
        <v>1000</v>
      </c>
      <c r="DD89" s="457">
        <v>1000</v>
      </c>
      <c r="DE89" s="457">
        <v>1000</v>
      </c>
      <c r="DF89" s="457">
        <v>1000</v>
      </c>
      <c r="DG89" s="457">
        <v>21000</v>
      </c>
      <c r="DH89" s="457">
        <v>6000</v>
      </c>
      <c r="DI89" s="457">
        <v>13000</v>
      </c>
      <c r="DJ89" s="457">
        <v>9000</v>
      </c>
      <c r="DK89" s="457">
        <v>3000</v>
      </c>
      <c r="DL89" s="457">
        <v>5000</v>
      </c>
      <c r="DM89" s="457">
        <v>1000</v>
      </c>
      <c r="DN89" s="457">
        <v>1000</v>
      </c>
      <c r="DO89" s="457">
        <v>1000</v>
      </c>
      <c r="DP89" s="457">
        <v>1000</v>
      </c>
      <c r="DQ89" s="457">
        <v>1000</v>
      </c>
      <c r="DR89">
        <v>1000</v>
      </c>
      <c r="DS89">
        <v>1000</v>
      </c>
      <c r="DT89">
        <v>254000</v>
      </c>
      <c r="DU89">
        <v>133000</v>
      </c>
    </row>
    <row r="90" spans="1:125">
      <c r="A90" s="362" t="s">
        <v>3056</v>
      </c>
      <c r="B90" s="457" t="s">
        <v>3324</v>
      </c>
      <c r="C90" s="457">
        <v>10000</v>
      </c>
      <c r="D90" s="457">
        <v>1000</v>
      </c>
      <c r="E90" s="457">
        <v>1000</v>
      </c>
      <c r="F90" s="457">
        <v>7000</v>
      </c>
      <c r="G90" s="457">
        <v>3000</v>
      </c>
      <c r="H90" s="457">
        <v>1000</v>
      </c>
      <c r="I90" s="457">
        <v>5000</v>
      </c>
      <c r="J90" s="457">
        <v>1000</v>
      </c>
      <c r="K90" s="457">
        <v>1000</v>
      </c>
      <c r="L90" s="457">
        <v>2000</v>
      </c>
      <c r="M90" s="457">
        <v>3000</v>
      </c>
      <c r="N90" s="457">
        <v>1000</v>
      </c>
      <c r="O90" s="457">
        <v>42000</v>
      </c>
      <c r="P90" s="457">
        <v>1000</v>
      </c>
      <c r="Q90" s="457">
        <v>1000</v>
      </c>
      <c r="R90" s="457">
        <v>1000</v>
      </c>
      <c r="S90" s="457">
        <v>1000</v>
      </c>
      <c r="T90" s="457">
        <v>1000</v>
      </c>
      <c r="U90" s="457">
        <v>3000</v>
      </c>
      <c r="V90" s="457">
        <v>1000</v>
      </c>
      <c r="W90" s="457">
        <v>1000</v>
      </c>
      <c r="X90" s="457">
        <v>1000</v>
      </c>
      <c r="Y90" s="457">
        <v>1000</v>
      </c>
      <c r="Z90" s="457">
        <v>1000</v>
      </c>
      <c r="AA90" s="457">
        <v>1000</v>
      </c>
      <c r="AB90" s="457">
        <v>1000</v>
      </c>
      <c r="AC90" s="457">
        <v>1000</v>
      </c>
      <c r="AD90" s="457">
        <v>1000</v>
      </c>
      <c r="AE90" s="457">
        <v>1000</v>
      </c>
      <c r="AF90" s="457">
        <v>1000</v>
      </c>
      <c r="AG90" s="457">
        <v>2000</v>
      </c>
      <c r="AH90" s="457">
        <v>1000</v>
      </c>
      <c r="AI90" s="457">
        <v>1000</v>
      </c>
      <c r="AJ90" s="457">
        <v>6000</v>
      </c>
      <c r="AK90" s="457">
        <v>4000</v>
      </c>
      <c r="AL90" s="457">
        <v>1000</v>
      </c>
      <c r="AM90" s="457">
        <v>1000</v>
      </c>
      <c r="AN90" s="457">
        <v>1000</v>
      </c>
      <c r="AO90" s="457">
        <v>1000</v>
      </c>
      <c r="AP90" s="457">
        <v>134000</v>
      </c>
      <c r="AQ90" s="457">
        <v>54000</v>
      </c>
      <c r="AR90" s="457">
        <v>57000</v>
      </c>
      <c r="AS90" s="457">
        <v>5000</v>
      </c>
      <c r="AT90" s="457">
        <v>1000</v>
      </c>
      <c r="AU90" s="457">
        <v>1000</v>
      </c>
      <c r="AV90" s="457">
        <v>11000</v>
      </c>
      <c r="AW90" s="457">
        <v>1000</v>
      </c>
      <c r="AX90" s="457">
        <v>1000</v>
      </c>
      <c r="AY90" s="457">
        <v>2000</v>
      </c>
      <c r="AZ90" s="457">
        <v>1000</v>
      </c>
      <c r="BA90" s="457">
        <v>1000</v>
      </c>
      <c r="BB90" s="457">
        <v>1000</v>
      </c>
      <c r="BC90" s="457">
        <v>1000</v>
      </c>
      <c r="BD90" s="457">
        <v>1000</v>
      </c>
      <c r="BE90" s="457">
        <v>1000</v>
      </c>
      <c r="BF90" s="457">
        <v>1000</v>
      </c>
      <c r="BG90" s="457">
        <v>1000</v>
      </c>
      <c r="BH90" s="457">
        <v>2000</v>
      </c>
      <c r="BI90" s="457">
        <v>1000</v>
      </c>
      <c r="BJ90" s="457">
        <v>1000</v>
      </c>
      <c r="BK90" s="457">
        <v>3000</v>
      </c>
      <c r="BL90" s="457">
        <v>1000</v>
      </c>
      <c r="BM90" s="457">
        <v>1000</v>
      </c>
      <c r="BN90" s="457">
        <v>1000</v>
      </c>
      <c r="BO90" s="457">
        <v>1000</v>
      </c>
      <c r="BP90" s="457">
        <v>1000</v>
      </c>
      <c r="BQ90" s="457">
        <v>2000</v>
      </c>
      <c r="BR90" s="457">
        <v>1000</v>
      </c>
      <c r="BS90" s="457">
        <v>1000</v>
      </c>
      <c r="BT90" s="457">
        <v>1000</v>
      </c>
      <c r="BU90" s="457">
        <v>1000</v>
      </c>
      <c r="BV90" s="457">
        <v>2000</v>
      </c>
      <c r="BW90" s="457">
        <v>1000</v>
      </c>
      <c r="BX90" s="457">
        <v>1000</v>
      </c>
      <c r="BY90" s="457">
        <v>1000</v>
      </c>
      <c r="BZ90" s="457">
        <v>1000</v>
      </c>
      <c r="CA90" s="457">
        <v>1000</v>
      </c>
      <c r="CB90" s="457">
        <v>1000</v>
      </c>
      <c r="CC90" s="457">
        <v>1000</v>
      </c>
      <c r="CD90" s="457">
        <v>1000</v>
      </c>
      <c r="CE90" s="457">
        <v>1000</v>
      </c>
      <c r="CF90" s="457">
        <v>3000</v>
      </c>
      <c r="CG90" s="457">
        <v>1000</v>
      </c>
      <c r="CH90" s="457">
        <v>1000</v>
      </c>
      <c r="CI90" s="457">
        <v>5000</v>
      </c>
      <c r="CJ90" s="457">
        <v>1000</v>
      </c>
      <c r="CK90" s="457">
        <v>1000</v>
      </c>
      <c r="CL90" s="457">
        <v>1000</v>
      </c>
      <c r="CM90" s="457">
        <v>1000</v>
      </c>
      <c r="CN90" s="457">
        <v>1000</v>
      </c>
      <c r="CO90" s="457">
        <v>3000</v>
      </c>
      <c r="CP90" s="457">
        <v>1000</v>
      </c>
      <c r="CQ90" s="457">
        <v>1000</v>
      </c>
      <c r="CR90" s="457">
        <v>1000</v>
      </c>
      <c r="CS90" s="457">
        <v>1000</v>
      </c>
      <c r="CT90" s="457">
        <v>1000</v>
      </c>
      <c r="CU90" s="457">
        <v>2000</v>
      </c>
      <c r="CV90" s="457">
        <v>1000</v>
      </c>
      <c r="CW90" s="457">
        <v>1000</v>
      </c>
      <c r="CX90" s="457">
        <v>17000</v>
      </c>
      <c r="CY90" s="457">
        <v>5000</v>
      </c>
      <c r="CZ90" s="457">
        <v>7000</v>
      </c>
      <c r="DA90" s="457">
        <v>5000</v>
      </c>
      <c r="DB90" s="457">
        <v>1000</v>
      </c>
      <c r="DC90" s="457">
        <v>1000</v>
      </c>
      <c r="DD90" s="457">
        <v>1000</v>
      </c>
      <c r="DE90" s="457">
        <v>1000</v>
      </c>
      <c r="DF90" s="457">
        <v>1000</v>
      </c>
      <c r="DG90" s="457">
        <v>21000</v>
      </c>
      <c r="DH90" s="457">
        <v>6000</v>
      </c>
      <c r="DI90" s="457">
        <v>13000</v>
      </c>
      <c r="DJ90" s="457">
        <v>9000</v>
      </c>
      <c r="DK90" s="457">
        <v>3000</v>
      </c>
      <c r="DL90" s="457">
        <v>5000</v>
      </c>
      <c r="DM90" s="457">
        <v>1000</v>
      </c>
      <c r="DN90" s="457">
        <v>1000</v>
      </c>
      <c r="DO90" s="457">
        <v>1000</v>
      </c>
      <c r="DP90" s="457">
        <v>1000</v>
      </c>
      <c r="DQ90" s="457">
        <v>1000</v>
      </c>
      <c r="DR90">
        <v>1000</v>
      </c>
      <c r="DS90">
        <v>1000</v>
      </c>
      <c r="DT90">
        <v>254000</v>
      </c>
      <c r="DU90">
        <v>133000</v>
      </c>
    </row>
    <row r="91" spans="1:125">
      <c r="A91" s="362" t="s">
        <v>1969</v>
      </c>
      <c r="B91" s="457" t="s">
        <v>3324</v>
      </c>
      <c r="C91" s="457">
        <v>30000</v>
      </c>
      <c r="D91" s="457">
        <v>5000</v>
      </c>
      <c r="E91" s="457">
        <v>1000</v>
      </c>
      <c r="F91" s="457">
        <v>23000</v>
      </c>
      <c r="G91" s="457">
        <v>7000</v>
      </c>
      <c r="H91" s="457">
        <v>2000</v>
      </c>
      <c r="I91" s="457">
        <v>10000</v>
      </c>
      <c r="J91" s="457">
        <v>2000</v>
      </c>
      <c r="K91" s="457">
        <v>1000</v>
      </c>
      <c r="L91" s="457">
        <v>2000</v>
      </c>
      <c r="M91" s="457">
        <v>1000</v>
      </c>
      <c r="N91" s="457">
        <v>1000</v>
      </c>
      <c r="O91" s="457">
        <v>148000</v>
      </c>
      <c r="P91" s="457">
        <v>65000</v>
      </c>
      <c r="Q91" s="457">
        <v>1000</v>
      </c>
      <c r="R91" s="457">
        <v>2000</v>
      </c>
      <c r="S91" s="457">
        <v>1000</v>
      </c>
      <c r="T91" s="457">
        <v>1000</v>
      </c>
      <c r="U91" s="457">
        <v>14000</v>
      </c>
      <c r="V91" s="457">
        <v>47000</v>
      </c>
      <c r="W91" s="457">
        <v>1000</v>
      </c>
      <c r="X91" s="457">
        <v>69000</v>
      </c>
      <c r="Y91" s="457">
        <v>426000</v>
      </c>
      <c r="Z91" s="457">
        <v>29000</v>
      </c>
      <c r="AA91" s="457">
        <v>2000</v>
      </c>
      <c r="AB91" s="457">
        <v>3000</v>
      </c>
      <c r="AC91" s="457">
        <v>1000</v>
      </c>
      <c r="AD91" s="457">
        <v>3000</v>
      </c>
      <c r="AE91" s="457">
        <v>1000</v>
      </c>
      <c r="AF91" s="457">
        <v>1000</v>
      </c>
      <c r="AG91" s="457">
        <v>8000</v>
      </c>
      <c r="AH91" s="457">
        <v>1000</v>
      </c>
      <c r="AI91" s="457">
        <v>1000</v>
      </c>
      <c r="AJ91" s="457">
        <v>11000</v>
      </c>
      <c r="AK91" s="457">
        <v>11000</v>
      </c>
      <c r="AL91" s="457">
        <v>3000</v>
      </c>
      <c r="AM91" s="457">
        <v>1000</v>
      </c>
      <c r="AN91" s="457">
        <v>2000</v>
      </c>
      <c r="AO91" s="457">
        <v>1000</v>
      </c>
      <c r="AP91" s="457">
        <v>268000</v>
      </c>
      <c r="AQ91" s="457">
        <v>32000</v>
      </c>
      <c r="AR91" s="457">
        <v>54000</v>
      </c>
      <c r="AS91" s="457">
        <v>16000</v>
      </c>
      <c r="AT91" s="457">
        <v>26000</v>
      </c>
      <c r="AU91" s="457">
        <v>4000</v>
      </c>
      <c r="AV91" s="457">
        <v>11000</v>
      </c>
      <c r="AW91" s="457">
        <v>1000</v>
      </c>
      <c r="AX91" s="457">
        <v>2000</v>
      </c>
      <c r="AY91" s="457">
        <v>4000</v>
      </c>
      <c r="AZ91" s="457">
        <v>3000</v>
      </c>
      <c r="BA91" s="457">
        <v>1000</v>
      </c>
      <c r="BB91" s="457">
        <v>1000</v>
      </c>
      <c r="BC91" s="457">
        <v>1000</v>
      </c>
      <c r="BD91" s="457">
        <v>1000</v>
      </c>
      <c r="BE91" s="457">
        <v>3000</v>
      </c>
      <c r="BF91" s="457">
        <v>1000</v>
      </c>
      <c r="BG91" s="457">
        <v>1000</v>
      </c>
      <c r="BH91" s="457">
        <v>2000</v>
      </c>
      <c r="BI91" s="457">
        <v>1000</v>
      </c>
      <c r="BJ91" s="457">
        <v>1000</v>
      </c>
      <c r="BK91" s="457">
        <v>7000</v>
      </c>
      <c r="BL91" s="457">
        <v>1000</v>
      </c>
      <c r="BM91" s="457">
        <v>1000</v>
      </c>
      <c r="BN91" s="457">
        <v>1000</v>
      </c>
      <c r="BO91" s="457">
        <v>1000</v>
      </c>
      <c r="BP91" s="457">
        <v>1000</v>
      </c>
      <c r="BQ91" s="457">
        <v>6000</v>
      </c>
      <c r="BR91" s="457">
        <v>2000</v>
      </c>
      <c r="BS91" s="457">
        <v>1000</v>
      </c>
      <c r="BT91" s="457">
        <v>1000</v>
      </c>
      <c r="BU91" s="457">
        <v>1000</v>
      </c>
      <c r="BV91" s="457">
        <v>1000</v>
      </c>
      <c r="BW91" s="457">
        <v>1000</v>
      </c>
      <c r="BX91" s="457">
        <v>1000</v>
      </c>
      <c r="BY91" s="457">
        <v>1000</v>
      </c>
      <c r="BZ91" s="457">
        <v>1000</v>
      </c>
      <c r="CA91" s="457">
        <v>1000</v>
      </c>
      <c r="CB91" s="457">
        <v>1000</v>
      </c>
      <c r="CC91" s="457">
        <v>1000</v>
      </c>
      <c r="CD91" s="457">
        <v>1000</v>
      </c>
      <c r="CE91" s="457">
        <v>1000</v>
      </c>
      <c r="CF91" s="457">
        <v>10000</v>
      </c>
      <c r="CG91" s="457">
        <v>1000</v>
      </c>
      <c r="CH91" s="457">
        <v>1000</v>
      </c>
      <c r="CI91" s="457">
        <v>71000</v>
      </c>
      <c r="CJ91" s="457">
        <v>1000</v>
      </c>
      <c r="CK91" s="457">
        <v>1000</v>
      </c>
      <c r="CL91" s="457">
        <v>1000</v>
      </c>
      <c r="CM91" s="457">
        <v>1000</v>
      </c>
      <c r="CN91" s="457">
        <v>1000</v>
      </c>
      <c r="CO91" s="457">
        <v>1000</v>
      </c>
      <c r="CP91" s="457">
        <v>1000</v>
      </c>
      <c r="CQ91" s="457">
        <v>1000</v>
      </c>
      <c r="CR91" s="457">
        <v>1000</v>
      </c>
      <c r="CS91" s="457">
        <v>1000</v>
      </c>
      <c r="CT91" s="457">
        <v>1000</v>
      </c>
      <c r="CU91" s="457">
        <v>7000</v>
      </c>
      <c r="CV91" s="457">
        <v>26000</v>
      </c>
      <c r="CW91" s="457">
        <v>1000</v>
      </c>
      <c r="CX91" s="457">
        <v>47000</v>
      </c>
      <c r="CY91" s="457">
        <v>95000</v>
      </c>
      <c r="CZ91" s="457">
        <v>76000</v>
      </c>
      <c r="DA91" s="457">
        <v>85000</v>
      </c>
      <c r="DB91" s="457">
        <v>1000</v>
      </c>
      <c r="DC91" s="457">
        <v>2000</v>
      </c>
      <c r="DD91" s="457">
        <v>19000</v>
      </c>
      <c r="DE91" s="457">
        <v>1000</v>
      </c>
      <c r="DF91" s="457">
        <v>1000</v>
      </c>
      <c r="DG91" s="457">
        <v>41000</v>
      </c>
      <c r="DH91" s="457">
        <v>7000</v>
      </c>
      <c r="DI91" s="457">
        <v>45000</v>
      </c>
      <c r="DJ91" s="457">
        <v>30000</v>
      </c>
      <c r="DK91" s="457">
        <v>25000</v>
      </c>
      <c r="DL91" s="457">
        <v>18000</v>
      </c>
      <c r="DM91" s="457">
        <v>6000</v>
      </c>
      <c r="DN91" s="457">
        <v>32000</v>
      </c>
      <c r="DO91" s="457">
        <v>6000</v>
      </c>
      <c r="DP91" s="457">
        <v>1000</v>
      </c>
      <c r="DQ91" s="457">
        <v>1000</v>
      </c>
      <c r="DR91">
        <v>1000</v>
      </c>
      <c r="DS91">
        <v>1000</v>
      </c>
      <c r="DT91">
        <v>29027000</v>
      </c>
      <c r="DU91">
        <v>3287000</v>
      </c>
    </row>
    <row r="92" spans="1:125">
      <c r="A92" s="362" t="s">
        <v>2027</v>
      </c>
      <c r="B92" s="457" t="s">
        <v>3324</v>
      </c>
      <c r="C92" s="457">
        <v>1000</v>
      </c>
      <c r="D92" s="457">
        <v>1000</v>
      </c>
      <c r="E92" s="457">
        <v>1000</v>
      </c>
      <c r="F92" s="457">
        <v>1000</v>
      </c>
      <c r="G92" s="457">
        <v>1000</v>
      </c>
      <c r="H92" s="457">
        <v>1000</v>
      </c>
      <c r="I92" s="457">
        <v>1000</v>
      </c>
      <c r="J92" s="457">
        <v>1000</v>
      </c>
      <c r="K92" s="457">
        <v>1000</v>
      </c>
      <c r="L92" s="457">
        <v>1000</v>
      </c>
      <c r="M92" s="457">
        <v>1000</v>
      </c>
      <c r="N92" s="457">
        <v>1000</v>
      </c>
      <c r="O92" s="457">
        <v>1000</v>
      </c>
      <c r="P92" s="457">
        <v>1000</v>
      </c>
      <c r="Q92" s="457">
        <v>1000</v>
      </c>
      <c r="R92" s="457">
        <v>1000</v>
      </c>
      <c r="S92" s="457">
        <v>1000</v>
      </c>
      <c r="T92" s="457">
        <v>1000</v>
      </c>
      <c r="U92" s="457">
        <v>1000</v>
      </c>
      <c r="V92" s="457">
        <v>1000</v>
      </c>
      <c r="W92" s="457">
        <v>1000</v>
      </c>
      <c r="X92" s="457">
        <v>1000</v>
      </c>
      <c r="Y92" s="457">
        <v>1000</v>
      </c>
      <c r="Z92" s="457">
        <v>1000</v>
      </c>
      <c r="AA92" s="457">
        <v>1000</v>
      </c>
      <c r="AB92" s="457">
        <v>1000</v>
      </c>
      <c r="AC92" s="457">
        <v>1000</v>
      </c>
      <c r="AD92" s="457">
        <v>1000</v>
      </c>
      <c r="AE92" s="457">
        <v>1000</v>
      </c>
      <c r="AF92" s="457">
        <v>1000</v>
      </c>
      <c r="AG92" s="457">
        <v>1000</v>
      </c>
      <c r="AH92" s="457">
        <v>1000</v>
      </c>
      <c r="AI92" s="457">
        <v>1000</v>
      </c>
      <c r="AJ92" s="457">
        <v>1000</v>
      </c>
      <c r="AK92" s="457">
        <v>1000</v>
      </c>
      <c r="AL92" s="457">
        <v>1000</v>
      </c>
      <c r="AM92" s="457">
        <v>1000</v>
      </c>
      <c r="AN92" s="457">
        <v>1000</v>
      </c>
      <c r="AO92" s="457">
        <v>1000</v>
      </c>
      <c r="AP92" s="457">
        <v>10000</v>
      </c>
      <c r="AQ92" s="457">
        <v>4000</v>
      </c>
      <c r="AR92" s="457">
        <v>1000</v>
      </c>
      <c r="AS92" s="457">
        <v>3000</v>
      </c>
      <c r="AT92" s="457">
        <v>1000</v>
      </c>
      <c r="AU92" s="457">
        <v>1000</v>
      </c>
      <c r="AV92" s="457">
        <v>5000</v>
      </c>
      <c r="AW92" s="457">
        <v>1000</v>
      </c>
      <c r="AX92" s="457">
        <v>1000</v>
      </c>
      <c r="AY92" s="457">
        <v>1000</v>
      </c>
      <c r="AZ92" s="457">
        <v>1000</v>
      </c>
      <c r="BA92" s="457">
        <v>1000</v>
      </c>
      <c r="BB92" s="457">
        <v>1000</v>
      </c>
      <c r="BC92" s="457">
        <v>1000</v>
      </c>
      <c r="BD92" s="457">
        <v>1000</v>
      </c>
      <c r="BE92" s="457">
        <v>1000</v>
      </c>
      <c r="BF92" s="457">
        <v>1000</v>
      </c>
      <c r="BG92" s="457">
        <v>1000</v>
      </c>
      <c r="BH92" s="457">
        <v>1000</v>
      </c>
      <c r="BI92" s="457">
        <v>1000</v>
      </c>
      <c r="BJ92" s="457">
        <v>1000</v>
      </c>
      <c r="BK92" s="457">
        <v>1000</v>
      </c>
      <c r="BL92" s="457">
        <v>1000</v>
      </c>
      <c r="BM92" s="457">
        <v>1000</v>
      </c>
      <c r="BN92" s="457">
        <v>1000</v>
      </c>
      <c r="BO92" s="457">
        <v>1000</v>
      </c>
      <c r="BP92" s="457">
        <v>1000</v>
      </c>
      <c r="BQ92" s="457">
        <v>1000</v>
      </c>
      <c r="BR92" s="457">
        <v>1000</v>
      </c>
      <c r="BS92" s="457">
        <v>1000</v>
      </c>
      <c r="BT92" s="457">
        <v>1000</v>
      </c>
      <c r="BU92" s="457">
        <v>1000</v>
      </c>
      <c r="BV92" s="457">
        <v>1000</v>
      </c>
      <c r="BW92" s="457">
        <v>2000</v>
      </c>
      <c r="BX92" s="457">
        <v>1000</v>
      </c>
      <c r="BY92" s="457">
        <v>1000</v>
      </c>
      <c r="BZ92" s="457">
        <v>1000</v>
      </c>
      <c r="CA92" s="457">
        <v>1000</v>
      </c>
      <c r="CB92" s="457">
        <v>1000</v>
      </c>
      <c r="CC92" s="457">
        <v>1000</v>
      </c>
      <c r="CD92" s="457">
        <v>1000</v>
      </c>
      <c r="CE92" s="457">
        <v>1000</v>
      </c>
      <c r="CF92" s="457">
        <v>2000</v>
      </c>
      <c r="CG92" s="457">
        <v>1000</v>
      </c>
      <c r="CH92" s="457">
        <v>1000</v>
      </c>
      <c r="CI92" s="457">
        <v>1000</v>
      </c>
      <c r="CJ92" s="457">
        <v>1000</v>
      </c>
      <c r="CK92" s="457">
        <v>1000</v>
      </c>
      <c r="CL92" s="457">
        <v>1000</v>
      </c>
      <c r="CM92" s="457">
        <v>1000</v>
      </c>
      <c r="CN92" s="457">
        <v>1000</v>
      </c>
      <c r="CO92" s="457">
        <v>1000</v>
      </c>
      <c r="CP92" s="457">
        <v>1000</v>
      </c>
      <c r="CQ92" s="457">
        <v>1000</v>
      </c>
      <c r="CR92" s="457">
        <v>1000</v>
      </c>
      <c r="CS92" s="457">
        <v>1000</v>
      </c>
      <c r="CT92" s="457">
        <v>1000</v>
      </c>
      <c r="CU92" s="457">
        <v>1000</v>
      </c>
      <c r="CV92" s="457">
        <v>1000</v>
      </c>
      <c r="CW92" s="457">
        <v>1000</v>
      </c>
      <c r="CX92" s="457">
        <v>11000</v>
      </c>
      <c r="CY92" s="457">
        <v>1000</v>
      </c>
      <c r="CZ92" s="457">
        <v>1000</v>
      </c>
      <c r="DA92" s="457">
        <v>1000</v>
      </c>
      <c r="DB92" s="457">
        <v>1000</v>
      </c>
      <c r="DC92" s="457">
        <v>1000</v>
      </c>
      <c r="DD92" s="457">
        <v>1000</v>
      </c>
      <c r="DE92" s="457">
        <v>1000</v>
      </c>
      <c r="DF92" s="457">
        <v>1000</v>
      </c>
      <c r="DG92" s="457">
        <v>3000</v>
      </c>
      <c r="DH92" s="457">
        <v>1000</v>
      </c>
      <c r="DI92" s="457">
        <v>2000</v>
      </c>
      <c r="DJ92" s="457">
        <v>2000</v>
      </c>
      <c r="DK92" s="457">
        <v>1000</v>
      </c>
      <c r="DL92" s="457">
        <v>18000</v>
      </c>
      <c r="DM92" s="457">
        <v>1000</v>
      </c>
      <c r="DN92" s="457">
        <v>1000</v>
      </c>
      <c r="DO92" s="457">
        <v>1000</v>
      </c>
      <c r="DP92" s="457">
        <v>1000</v>
      </c>
      <c r="DQ92" s="457">
        <v>1000</v>
      </c>
      <c r="DR92">
        <v>1000</v>
      </c>
      <c r="DS92">
        <v>1000</v>
      </c>
      <c r="DT92">
        <v>21000</v>
      </c>
      <c r="DU92">
        <v>7000</v>
      </c>
    </row>
    <row r="93" spans="1:125">
      <c r="A93" s="362" t="s">
        <v>2036</v>
      </c>
      <c r="B93" s="457" t="s">
        <v>3324</v>
      </c>
      <c r="C93" s="457">
        <v>1000</v>
      </c>
      <c r="D93" s="457">
        <v>1000</v>
      </c>
      <c r="E93" s="457">
        <v>1000</v>
      </c>
      <c r="F93" s="457">
        <v>1000</v>
      </c>
      <c r="G93" s="457">
        <v>1000</v>
      </c>
      <c r="H93" s="457">
        <v>1000</v>
      </c>
      <c r="I93" s="457">
        <v>1000</v>
      </c>
      <c r="J93" s="457">
        <v>1000</v>
      </c>
      <c r="K93" s="457">
        <v>1000</v>
      </c>
      <c r="L93" s="457">
        <v>1000</v>
      </c>
      <c r="M93" s="457">
        <v>1000</v>
      </c>
      <c r="N93" s="457">
        <v>1000</v>
      </c>
      <c r="O93" s="457">
        <v>1000</v>
      </c>
      <c r="P93" s="457">
        <v>1000</v>
      </c>
      <c r="Q93" s="457">
        <v>1000</v>
      </c>
      <c r="R93" s="457">
        <v>1000</v>
      </c>
      <c r="S93" s="457">
        <v>1000</v>
      </c>
      <c r="T93" s="457">
        <v>1000</v>
      </c>
      <c r="U93" s="457">
        <v>1000</v>
      </c>
      <c r="V93" s="457">
        <v>1000</v>
      </c>
      <c r="W93" s="457">
        <v>1000</v>
      </c>
      <c r="X93" s="457">
        <v>1000</v>
      </c>
      <c r="Y93" s="457">
        <v>1000</v>
      </c>
      <c r="Z93" s="457">
        <v>1000</v>
      </c>
      <c r="AA93" s="457">
        <v>1000</v>
      </c>
      <c r="AB93" s="457">
        <v>1000</v>
      </c>
      <c r="AC93" s="457">
        <v>1000</v>
      </c>
      <c r="AD93" s="457">
        <v>1000</v>
      </c>
      <c r="AE93" s="457">
        <v>1000</v>
      </c>
      <c r="AF93" s="457">
        <v>1000</v>
      </c>
      <c r="AG93" s="457">
        <v>1000</v>
      </c>
      <c r="AH93" s="457">
        <v>1000</v>
      </c>
      <c r="AI93" s="457">
        <v>1000</v>
      </c>
      <c r="AJ93" s="457">
        <v>1000</v>
      </c>
      <c r="AK93" s="457">
        <v>1000</v>
      </c>
      <c r="AL93" s="457">
        <v>1000</v>
      </c>
      <c r="AM93" s="457">
        <v>1000</v>
      </c>
      <c r="AN93" s="457">
        <v>1000</v>
      </c>
      <c r="AO93" s="457">
        <v>1000</v>
      </c>
      <c r="AP93" s="457">
        <v>27000</v>
      </c>
      <c r="AQ93" s="457">
        <v>3000</v>
      </c>
      <c r="AR93" s="457">
        <v>4000</v>
      </c>
      <c r="AS93" s="457">
        <v>3000</v>
      </c>
      <c r="AT93" s="457">
        <v>1000</v>
      </c>
      <c r="AU93" s="457">
        <v>1000</v>
      </c>
      <c r="AV93" s="457">
        <v>5000</v>
      </c>
      <c r="AW93" s="457">
        <v>1000</v>
      </c>
      <c r="AX93" s="457">
        <v>1000</v>
      </c>
      <c r="AY93" s="457">
        <v>1000</v>
      </c>
      <c r="AZ93" s="457">
        <v>1000</v>
      </c>
      <c r="BA93" s="457">
        <v>1000</v>
      </c>
      <c r="BB93" s="457">
        <v>1000</v>
      </c>
      <c r="BC93" s="457">
        <v>1000</v>
      </c>
      <c r="BD93" s="457">
        <v>1000</v>
      </c>
      <c r="BE93" s="457">
        <v>1000</v>
      </c>
      <c r="BF93" s="457">
        <v>1000</v>
      </c>
      <c r="BG93" s="457">
        <v>1000</v>
      </c>
      <c r="BH93" s="457">
        <v>1000</v>
      </c>
      <c r="BI93" s="457">
        <v>1000</v>
      </c>
      <c r="BJ93" s="457">
        <v>1000</v>
      </c>
      <c r="BK93" s="457">
        <v>1000</v>
      </c>
      <c r="BL93" s="457">
        <v>1000</v>
      </c>
      <c r="BM93" s="457">
        <v>1000</v>
      </c>
      <c r="BN93" s="457">
        <v>1000</v>
      </c>
      <c r="BO93" s="457">
        <v>1000</v>
      </c>
      <c r="BP93" s="457">
        <v>1000</v>
      </c>
      <c r="BQ93" s="457">
        <v>1000</v>
      </c>
      <c r="BR93" s="457">
        <v>1000</v>
      </c>
      <c r="BS93" s="457">
        <v>1000</v>
      </c>
      <c r="BT93" s="457">
        <v>1000</v>
      </c>
      <c r="BU93" s="457">
        <v>1000</v>
      </c>
      <c r="BV93" s="457">
        <v>1000</v>
      </c>
      <c r="BW93" s="457">
        <v>2000</v>
      </c>
      <c r="BX93" s="457">
        <v>1000</v>
      </c>
      <c r="BY93" s="457">
        <v>1000</v>
      </c>
      <c r="BZ93" s="457">
        <v>1000</v>
      </c>
      <c r="CA93" s="457">
        <v>1000</v>
      </c>
      <c r="CB93" s="457">
        <v>1000</v>
      </c>
      <c r="CC93" s="457">
        <v>1000</v>
      </c>
      <c r="CD93" s="457">
        <v>1000</v>
      </c>
      <c r="CE93" s="457">
        <v>1000</v>
      </c>
      <c r="CF93" s="457">
        <v>2000</v>
      </c>
      <c r="CG93" s="457">
        <v>1000</v>
      </c>
      <c r="CH93" s="457">
        <v>1000</v>
      </c>
      <c r="CI93" s="457">
        <v>1000</v>
      </c>
      <c r="CJ93" s="457">
        <v>1000</v>
      </c>
      <c r="CK93" s="457">
        <v>1000</v>
      </c>
      <c r="CL93" s="457">
        <v>1000</v>
      </c>
      <c r="CM93" s="457">
        <v>1000</v>
      </c>
      <c r="CN93" s="457">
        <v>1000</v>
      </c>
      <c r="CO93" s="457">
        <v>1000</v>
      </c>
      <c r="CP93" s="457">
        <v>1000</v>
      </c>
      <c r="CQ93" s="457">
        <v>1000</v>
      </c>
      <c r="CR93" s="457">
        <v>1000</v>
      </c>
      <c r="CS93" s="457">
        <v>1000</v>
      </c>
      <c r="CT93" s="457">
        <v>1000</v>
      </c>
      <c r="CU93" s="457">
        <v>1000</v>
      </c>
      <c r="CV93" s="457">
        <v>1000</v>
      </c>
      <c r="CW93" s="457">
        <v>1000</v>
      </c>
      <c r="CX93" s="457">
        <v>11000</v>
      </c>
      <c r="CY93" s="457">
        <v>1000</v>
      </c>
      <c r="CZ93" s="457">
        <v>1000</v>
      </c>
      <c r="DA93" s="457">
        <v>1000</v>
      </c>
      <c r="DB93" s="457">
        <v>1000</v>
      </c>
      <c r="DC93" s="457">
        <v>1000</v>
      </c>
      <c r="DD93" s="457">
        <v>1000</v>
      </c>
      <c r="DE93" s="457">
        <v>1000</v>
      </c>
      <c r="DF93" s="457">
        <v>1000</v>
      </c>
      <c r="DG93" s="457">
        <v>3000</v>
      </c>
      <c r="DH93" s="457">
        <v>1000</v>
      </c>
      <c r="DI93" s="457">
        <v>2000</v>
      </c>
      <c r="DJ93" s="457">
        <v>2000</v>
      </c>
      <c r="DK93" s="457">
        <v>1000</v>
      </c>
      <c r="DL93" s="457">
        <v>18000</v>
      </c>
      <c r="DM93" s="457">
        <v>1000</v>
      </c>
      <c r="DN93" s="457">
        <v>1000</v>
      </c>
      <c r="DO93" s="457">
        <v>1000</v>
      </c>
      <c r="DP93" s="457">
        <v>1000</v>
      </c>
      <c r="DQ93" s="457">
        <v>1000</v>
      </c>
      <c r="DR93">
        <v>1000</v>
      </c>
      <c r="DS93">
        <v>1000</v>
      </c>
      <c r="DT93">
        <v>21000</v>
      </c>
      <c r="DU93">
        <v>7000</v>
      </c>
    </row>
    <row r="94" spans="1:125">
      <c r="A94" s="362" t="s">
        <v>2101</v>
      </c>
      <c r="B94" s="457" t="s">
        <v>3324</v>
      </c>
      <c r="C94" s="457">
        <v>10000</v>
      </c>
      <c r="D94" s="457">
        <v>1000</v>
      </c>
      <c r="E94" s="457">
        <v>1000</v>
      </c>
      <c r="F94" s="457">
        <v>7000</v>
      </c>
      <c r="G94" s="457">
        <v>3000</v>
      </c>
      <c r="H94" s="457">
        <v>1000</v>
      </c>
      <c r="I94" s="457">
        <v>5000</v>
      </c>
      <c r="J94" s="457">
        <v>1000</v>
      </c>
      <c r="K94" s="457">
        <v>1000</v>
      </c>
      <c r="L94" s="457">
        <v>2000</v>
      </c>
      <c r="M94" s="457">
        <v>3000</v>
      </c>
      <c r="N94" s="457">
        <v>1000</v>
      </c>
      <c r="O94" s="457">
        <v>42000</v>
      </c>
      <c r="P94" s="457">
        <v>1000</v>
      </c>
      <c r="Q94" s="457">
        <v>1000</v>
      </c>
      <c r="R94" s="457">
        <v>1000</v>
      </c>
      <c r="S94" s="457">
        <v>1000</v>
      </c>
      <c r="T94" s="457">
        <v>1000</v>
      </c>
      <c r="U94" s="457">
        <v>3000</v>
      </c>
      <c r="V94" s="457">
        <v>1000</v>
      </c>
      <c r="W94" s="457">
        <v>1000</v>
      </c>
      <c r="X94" s="457">
        <v>1000</v>
      </c>
      <c r="Y94" s="457">
        <v>1000</v>
      </c>
      <c r="Z94" s="457">
        <v>1000</v>
      </c>
      <c r="AA94" s="457">
        <v>1000</v>
      </c>
      <c r="AB94" s="457">
        <v>1000</v>
      </c>
      <c r="AC94" s="457">
        <v>1000</v>
      </c>
      <c r="AD94" s="457">
        <v>1000</v>
      </c>
      <c r="AE94" s="457">
        <v>1000</v>
      </c>
      <c r="AF94" s="457">
        <v>1000</v>
      </c>
      <c r="AG94" s="457">
        <v>2000</v>
      </c>
      <c r="AH94" s="457">
        <v>1000</v>
      </c>
      <c r="AI94" s="457">
        <v>1000</v>
      </c>
      <c r="AJ94" s="457">
        <v>6000</v>
      </c>
      <c r="AK94" s="457">
        <v>4000</v>
      </c>
      <c r="AL94" s="457">
        <v>1000</v>
      </c>
      <c r="AM94" s="457">
        <v>1000</v>
      </c>
      <c r="AN94" s="457">
        <v>1000</v>
      </c>
      <c r="AO94" s="457">
        <v>1000</v>
      </c>
      <c r="AP94" s="457">
        <v>134000</v>
      </c>
      <c r="AQ94" s="457">
        <v>54000</v>
      </c>
      <c r="AR94" s="457">
        <v>57000</v>
      </c>
      <c r="AS94" s="457">
        <v>5000</v>
      </c>
      <c r="AT94" s="457">
        <v>1000</v>
      </c>
      <c r="AU94" s="457">
        <v>1000</v>
      </c>
      <c r="AV94" s="457">
        <v>11000</v>
      </c>
      <c r="AW94" s="457">
        <v>1000</v>
      </c>
      <c r="AX94" s="457">
        <v>1000</v>
      </c>
      <c r="AY94" s="457">
        <v>2000</v>
      </c>
      <c r="AZ94" s="457">
        <v>1000</v>
      </c>
      <c r="BA94" s="457">
        <v>1000</v>
      </c>
      <c r="BB94" s="457">
        <v>1000</v>
      </c>
      <c r="BC94" s="457">
        <v>1000</v>
      </c>
      <c r="BD94" s="457">
        <v>1000</v>
      </c>
      <c r="BE94" s="457">
        <v>1000</v>
      </c>
      <c r="BF94" s="457">
        <v>1000</v>
      </c>
      <c r="BG94" s="457">
        <v>1000</v>
      </c>
      <c r="BH94" s="457">
        <v>2000</v>
      </c>
      <c r="BI94" s="457">
        <v>1000</v>
      </c>
      <c r="BJ94" s="457">
        <v>1000</v>
      </c>
      <c r="BK94" s="457">
        <v>3000</v>
      </c>
      <c r="BL94" s="457">
        <v>1000</v>
      </c>
      <c r="BM94" s="457">
        <v>1000</v>
      </c>
      <c r="BN94" s="457">
        <v>1000</v>
      </c>
      <c r="BO94" s="457">
        <v>1000</v>
      </c>
      <c r="BP94" s="457">
        <v>1000</v>
      </c>
      <c r="BQ94" s="457">
        <v>2000</v>
      </c>
      <c r="BR94" s="457">
        <v>1000</v>
      </c>
      <c r="BS94" s="457">
        <v>1000</v>
      </c>
      <c r="BT94" s="457">
        <v>1000</v>
      </c>
      <c r="BU94" s="457">
        <v>1000</v>
      </c>
      <c r="BV94" s="457">
        <v>2000</v>
      </c>
      <c r="BW94" s="457">
        <v>1000</v>
      </c>
      <c r="BX94" s="457">
        <v>1000</v>
      </c>
      <c r="BY94" s="457">
        <v>1000</v>
      </c>
      <c r="BZ94" s="457">
        <v>1000</v>
      </c>
      <c r="CA94" s="457">
        <v>1000</v>
      </c>
      <c r="CB94" s="457">
        <v>1000</v>
      </c>
      <c r="CC94" s="457">
        <v>1000</v>
      </c>
      <c r="CD94" s="457">
        <v>1000</v>
      </c>
      <c r="CE94" s="457">
        <v>1000</v>
      </c>
      <c r="CF94" s="457">
        <v>3000</v>
      </c>
      <c r="CG94" s="457">
        <v>1000</v>
      </c>
      <c r="CH94" s="457">
        <v>1000</v>
      </c>
      <c r="CI94" s="457">
        <v>5000</v>
      </c>
      <c r="CJ94" s="457">
        <v>1000</v>
      </c>
      <c r="CK94" s="457">
        <v>1000</v>
      </c>
      <c r="CL94" s="457">
        <v>1000</v>
      </c>
      <c r="CM94" s="457">
        <v>1000</v>
      </c>
      <c r="CN94" s="457">
        <v>1000</v>
      </c>
      <c r="CO94" s="457">
        <v>3000</v>
      </c>
      <c r="CP94" s="457">
        <v>1000</v>
      </c>
      <c r="CQ94" s="457">
        <v>1000</v>
      </c>
      <c r="CR94" s="457">
        <v>1000</v>
      </c>
      <c r="CS94" s="457">
        <v>1000</v>
      </c>
      <c r="CT94" s="457">
        <v>1000</v>
      </c>
      <c r="CU94" s="457">
        <v>2000</v>
      </c>
      <c r="CV94" s="457">
        <v>1000</v>
      </c>
      <c r="CW94" s="457">
        <v>1000</v>
      </c>
      <c r="CX94" s="457">
        <v>17000</v>
      </c>
      <c r="CY94" s="457">
        <v>5000</v>
      </c>
      <c r="CZ94" s="457">
        <v>7000</v>
      </c>
      <c r="DA94" s="457">
        <v>5000</v>
      </c>
      <c r="DB94" s="457">
        <v>1000</v>
      </c>
      <c r="DC94" s="457">
        <v>1000</v>
      </c>
      <c r="DD94" s="457">
        <v>1000</v>
      </c>
      <c r="DE94" s="457">
        <v>1000</v>
      </c>
      <c r="DF94" s="457">
        <v>1000</v>
      </c>
      <c r="DG94" s="457">
        <v>21000</v>
      </c>
      <c r="DH94" s="457">
        <v>6000</v>
      </c>
      <c r="DI94" s="457">
        <v>13000</v>
      </c>
      <c r="DJ94" s="457">
        <v>9000</v>
      </c>
      <c r="DK94" s="457">
        <v>3000</v>
      </c>
      <c r="DL94" s="457">
        <v>5000</v>
      </c>
      <c r="DM94" s="457">
        <v>1000</v>
      </c>
      <c r="DN94" s="457">
        <v>1000</v>
      </c>
      <c r="DO94" s="457">
        <v>1000</v>
      </c>
      <c r="DP94" s="457">
        <v>1000</v>
      </c>
      <c r="DQ94" s="457">
        <v>1000</v>
      </c>
      <c r="DR94">
        <v>1000</v>
      </c>
      <c r="DS94">
        <v>1000</v>
      </c>
      <c r="DT94">
        <v>254000</v>
      </c>
      <c r="DU94">
        <v>133000</v>
      </c>
    </row>
    <row r="95" spans="1:125">
      <c r="A95" s="362" t="s">
        <v>2110</v>
      </c>
      <c r="B95" s="457" t="s">
        <v>3324</v>
      </c>
      <c r="C95" s="457">
        <v>15000</v>
      </c>
      <c r="D95" s="457">
        <v>2000</v>
      </c>
      <c r="E95" s="457">
        <v>1000</v>
      </c>
      <c r="F95" s="457">
        <v>16000</v>
      </c>
      <c r="G95" s="457">
        <v>6000</v>
      </c>
      <c r="H95" s="457">
        <v>1000</v>
      </c>
      <c r="I95" s="457">
        <v>15000</v>
      </c>
      <c r="J95" s="457">
        <v>1000</v>
      </c>
      <c r="K95" s="457">
        <v>1000</v>
      </c>
      <c r="L95" s="457">
        <v>4000</v>
      </c>
      <c r="M95" s="457">
        <v>1000</v>
      </c>
      <c r="N95" s="457">
        <v>1000</v>
      </c>
      <c r="O95" s="457">
        <v>89000</v>
      </c>
      <c r="P95" s="457">
        <v>2000</v>
      </c>
      <c r="Q95" s="457">
        <v>1000</v>
      </c>
      <c r="R95" s="457">
        <v>5000</v>
      </c>
      <c r="S95" s="457">
        <v>1000</v>
      </c>
      <c r="T95" s="457">
        <v>1000</v>
      </c>
      <c r="U95" s="457">
        <v>4000</v>
      </c>
      <c r="V95" s="457">
        <v>5000</v>
      </c>
      <c r="W95" s="457">
        <v>1000</v>
      </c>
      <c r="X95" s="457">
        <v>5000</v>
      </c>
      <c r="Y95" s="457">
        <v>1000</v>
      </c>
      <c r="Z95" s="457">
        <v>1000</v>
      </c>
      <c r="AA95" s="457">
        <v>1000</v>
      </c>
      <c r="AB95" s="457">
        <v>2000</v>
      </c>
      <c r="AC95" s="457">
        <v>14000</v>
      </c>
      <c r="AD95" s="457">
        <v>1000</v>
      </c>
      <c r="AE95" s="457">
        <v>1000</v>
      </c>
      <c r="AF95" s="457">
        <v>1000</v>
      </c>
      <c r="AG95" s="457">
        <v>1000</v>
      </c>
      <c r="AH95" s="457">
        <v>1000</v>
      </c>
      <c r="AI95" s="457">
        <v>1000</v>
      </c>
      <c r="AJ95" s="457">
        <v>10000</v>
      </c>
      <c r="AK95" s="457">
        <v>5000</v>
      </c>
      <c r="AL95" s="457">
        <v>1000</v>
      </c>
      <c r="AM95" s="457">
        <v>1000</v>
      </c>
      <c r="AN95" s="457">
        <v>2000</v>
      </c>
      <c r="AO95" s="457">
        <v>1000</v>
      </c>
      <c r="AP95" s="457">
        <v>10000</v>
      </c>
      <c r="AQ95" s="457">
        <v>7000</v>
      </c>
      <c r="AR95" s="457">
        <v>3000</v>
      </c>
      <c r="AS95" s="457">
        <v>8000</v>
      </c>
      <c r="AT95" s="457">
        <v>1000</v>
      </c>
      <c r="AU95" s="457">
        <v>1000</v>
      </c>
      <c r="AV95" s="457">
        <v>12000</v>
      </c>
      <c r="AW95" s="457">
        <v>3000</v>
      </c>
      <c r="AX95" s="457">
        <v>1000</v>
      </c>
      <c r="AY95" s="457">
        <v>4000</v>
      </c>
      <c r="AZ95" s="457">
        <v>1000</v>
      </c>
      <c r="BA95" s="457">
        <v>1000</v>
      </c>
      <c r="BB95" s="457">
        <v>3000</v>
      </c>
      <c r="BC95" s="457">
        <v>1000</v>
      </c>
      <c r="BD95" s="457">
        <v>1000</v>
      </c>
      <c r="BE95" s="457">
        <v>4000</v>
      </c>
      <c r="BF95" s="457">
        <v>1000</v>
      </c>
      <c r="BG95" s="457">
        <v>1000</v>
      </c>
      <c r="BH95" s="457">
        <v>2000</v>
      </c>
      <c r="BI95" s="457">
        <v>1000</v>
      </c>
      <c r="BJ95" s="457">
        <v>1000</v>
      </c>
      <c r="BK95" s="457">
        <v>2000</v>
      </c>
      <c r="BL95" s="457">
        <v>1000</v>
      </c>
      <c r="BM95" s="457">
        <v>1000</v>
      </c>
      <c r="BN95" s="457">
        <v>1000</v>
      </c>
      <c r="BO95" s="457">
        <v>1000</v>
      </c>
      <c r="BP95" s="457">
        <v>1000</v>
      </c>
      <c r="BQ95" s="457">
        <v>4000</v>
      </c>
      <c r="BR95" s="457">
        <v>1000</v>
      </c>
      <c r="BS95" s="457">
        <v>1000</v>
      </c>
      <c r="BT95" s="457">
        <v>1000</v>
      </c>
      <c r="BU95" s="457">
        <v>1000</v>
      </c>
      <c r="BV95" s="457">
        <v>1000</v>
      </c>
      <c r="BW95" s="457">
        <v>1000</v>
      </c>
      <c r="BX95" s="457">
        <v>1000</v>
      </c>
      <c r="BY95" s="457">
        <v>1000</v>
      </c>
      <c r="BZ95" s="457">
        <v>1000</v>
      </c>
      <c r="CA95" s="457">
        <v>1000</v>
      </c>
      <c r="CB95" s="457">
        <v>1000</v>
      </c>
      <c r="CC95" s="457">
        <v>1000</v>
      </c>
      <c r="CD95" s="457">
        <v>1000</v>
      </c>
      <c r="CE95" s="457">
        <v>1000</v>
      </c>
      <c r="CF95" s="457">
        <v>4000</v>
      </c>
      <c r="CG95" s="457">
        <v>1000</v>
      </c>
      <c r="CH95" s="457">
        <v>1000</v>
      </c>
      <c r="CI95" s="457">
        <v>2000</v>
      </c>
      <c r="CJ95" s="457">
        <v>1000</v>
      </c>
      <c r="CK95" s="457">
        <v>1000</v>
      </c>
      <c r="CL95" s="457">
        <v>1000</v>
      </c>
      <c r="CM95" s="457">
        <v>1000</v>
      </c>
      <c r="CN95" s="457">
        <v>1000</v>
      </c>
      <c r="CO95" s="457">
        <v>1000</v>
      </c>
      <c r="CP95" s="457">
        <v>1000</v>
      </c>
      <c r="CQ95" s="457">
        <v>1000</v>
      </c>
      <c r="CR95" s="457">
        <v>1000</v>
      </c>
      <c r="CS95" s="457">
        <v>1000</v>
      </c>
      <c r="CT95" s="457">
        <v>1000</v>
      </c>
      <c r="CU95" s="457">
        <v>4000</v>
      </c>
      <c r="CV95" s="457">
        <v>2000</v>
      </c>
      <c r="CW95" s="457">
        <v>1000</v>
      </c>
      <c r="CX95" s="457">
        <v>29000</v>
      </c>
      <c r="CY95" s="457">
        <v>7000</v>
      </c>
      <c r="CZ95" s="457">
        <v>11000</v>
      </c>
      <c r="DA95" s="457">
        <v>1000</v>
      </c>
      <c r="DB95" s="457">
        <v>1000</v>
      </c>
      <c r="DC95" s="457">
        <v>1000</v>
      </c>
      <c r="DD95" s="457">
        <v>1000</v>
      </c>
      <c r="DE95" s="457">
        <v>1000</v>
      </c>
      <c r="DF95" s="457">
        <v>1000</v>
      </c>
      <c r="DG95" s="457">
        <v>29000</v>
      </c>
      <c r="DH95" s="457">
        <v>14000</v>
      </c>
      <c r="DI95" s="457">
        <v>22000</v>
      </c>
      <c r="DJ95" s="457">
        <v>10000</v>
      </c>
      <c r="DK95" s="457">
        <v>9000</v>
      </c>
      <c r="DL95" s="457">
        <v>64000</v>
      </c>
      <c r="DM95" s="457">
        <v>4000</v>
      </c>
      <c r="DN95" s="457">
        <v>1000</v>
      </c>
      <c r="DO95" s="457">
        <v>1000</v>
      </c>
      <c r="DP95" s="457">
        <v>1000</v>
      </c>
      <c r="DQ95" s="457">
        <v>1000</v>
      </c>
      <c r="DR95">
        <v>1000</v>
      </c>
      <c r="DS95">
        <v>1000</v>
      </c>
      <c r="DT95">
        <v>323000</v>
      </c>
      <c r="DU95">
        <v>131000</v>
      </c>
    </row>
    <row r="96" spans="1:125">
      <c r="A96" s="362" t="s">
        <v>2149</v>
      </c>
      <c r="B96" s="457" t="s">
        <v>3324</v>
      </c>
      <c r="C96" s="457">
        <v>10000</v>
      </c>
      <c r="D96" s="457">
        <v>1000</v>
      </c>
      <c r="E96" s="457">
        <v>1000</v>
      </c>
      <c r="F96" s="457">
        <v>7000</v>
      </c>
      <c r="G96" s="457">
        <v>3000</v>
      </c>
      <c r="H96" s="457">
        <v>1000</v>
      </c>
      <c r="I96" s="457">
        <v>5000</v>
      </c>
      <c r="J96" s="457">
        <v>1000</v>
      </c>
      <c r="K96" s="457">
        <v>1000</v>
      </c>
      <c r="L96" s="457">
        <v>2000</v>
      </c>
      <c r="M96" s="457">
        <v>3000</v>
      </c>
      <c r="N96" s="457">
        <v>1000</v>
      </c>
      <c r="O96" s="457">
        <v>42000</v>
      </c>
      <c r="P96" s="457">
        <v>1000</v>
      </c>
      <c r="Q96" s="457">
        <v>1000</v>
      </c>
      <c r="R96" s="457">
        <v>1000</v>
      </c>
      <c r="S96" s="457">
        <v>1000</v>
      </c>
      <c r="T96" s="457">
        <v>1000</v>
      </c>
      <c r="U96" s="457">
        <v>3000</v>
      </c>
      <c r="V96" s="457">
        <v>1000</v>
      </c>
      <c r="W96" s="457">
        <v>1000</v>
      </c>
      <c r="X96" s="457">
        <v>1000</v>
      </c>
      <c r="Y96" s="457">
        <v>1000</v>
      </c>
      <c r="Z96" s="457">
        <v>1000</v>
      </c>
      <c r="AA96" s="457">
        <v>1000</v>
      </c>
      <c r="AB96" s="457">
        <v>1000</v>
      </c>
      <c r="AC96" s="457">
        <v>1000</v>
      </c>
      <c r="AD96" s="457">
        <v>1000</v>
      </c>
      <c r="AE96" s="457">
        <v>1000</v>
      </c>
      <c r="AF96" s="457">
        <v>1000</v>
      </c>
      <c r="AG96" s="457">
        <v>2000</v>
      </c>
      <c r="AH96" s="457">
        <v>1000</v>
      </c>
      <c r="AI96" s="457">
        <v>1000</v>
      </c>
      <c r="AJ96" s="457">
        <v>6000</v>
      </c>
      <c r="AK96" s="457">
        <v>4000</v>
      </c>
      <c r="AL96" s="457">
        <v>1000</v>
      </c>
      <c r="AM96" s="457">
        <v>1000</v>
      </c>
      <c r="AN96" s="457">
        <v>1000</v>
      </c>
      <c r="AO96" s="457">
        <v>1000</v>
      </c>
      <c r="AP96" s="457">
        <v>134000</v>
      </c>
      <c r="AQ96" s="457">
        <v>54000</v>
      </c>
      <c r="AR96" s="457">
        <v>57000</v>
      </c>
      <c r="AS96" s="457">
        <v>5000</v>
      </c>
      <c r="AT96" s="457">
        <v>1000</v>
      </c>
      <c r="AU96" s="457">
        <v>1000</v>
      </c>
      <c r="AV96" s="457">
        <v>11000</v>
      </c>
      <c r="AW96" s="457">
        <v>1000</v>
      </c>
      <c r="AX96" s="457">
        <v>1000</v>
      </c>
      <c r="AY96" s="457">
        <v>2000</v>
      </c>
      <c r="AZ96" s="457">
        <v>1000</v>
      </c>
      <c r="BA96" s="457">
        <v>1000</v>
      </c>
      <c r="BB96" s="457">
        <v>1000</v>
      </c>
      <c r="BC96" s="457">
        <v>1000</v>
      </c>
      <c r="BD96" s="457">
        <v>1000</v>
      </c>
      <c r="BE96" s="457">
        <v>1000</v>
      </c>
      <c r="BF96" s="457">
        <v>1000</v>
      </c>
      <c r="BG96" s="457">
        <v>1000</v>
      </c>
      <c r="BH96" s="457">
        <v>2000</v>
      </c>
      <c r="BI96" s="457">
        <v>1000</v>
      </c>
      <c r="BJ96" s="457">
        <v>1000</v>
      </c>
      <c r="BK96" s="457">
        <v>3000</v>
      </c>
      <c r="BL96" s="457">
        <v>1000</v>
      </c>
      <c r="BM96" s="457">
        <v>1000</v>
      </c>
      <c r="BN96" s="457">
        <v>1000</v>
      </c>
      <c r="BO96" s="457">
        <v>1000</v>
      </c>
      <c r="BP96" s="457">
        <v>1000</v>
      </c>
      <c r="BQ96" s="457">
        <v>2000</v>
      </c>
      <c r="BR96" s="457">
        <v>1000</v>
      </c>
      <c r="BS96" s="457">
        <v>1000</v>
      </c>
      <c r="BT96" s="457">
        <v>1000</v>
      </c>
      <c r="BU96" s="457">
        <v>1000</v>
      </c>
      <c r="BV96" s="457">
        <v>2000</v>
      </c>
      <c r="BW96" s="457">
        <v>1000</v>
      </c>
      <c r="BX96" s="457">
        <v>1000</v>
      </c>
      <c r="BY96" s="457">
        <v>1000</v>
      </c>
      <c r="BZ96" s="457">
        <v>1000</v>
      </c>
      <c r="CA96" s="457">
        <v>1000</v>
      </c>
      <c r="CB96" s="457">
        <v>1000</v>
      </c>
      <c r="CC96" s="457">
        <v>1000</v>
      </c>
      <c r="CD96" s="457">
        <v>1000</v>
      </c>
      <c r="CE96" s="457">
        <v>1000</v>
      </c>
      <c r="CF96" s="457">
        <v>3000</v>
      </c>
      <c r="CG96" s="457">
        <v>1000</v>
      </c>
      <c r="CH96" s="457">
        <v>1000</v>
      </c>
      <c r="CI96" s="457">
        <v>5000</v>
      </c>
      <c r="CJ96" s="457">
        <v>1000</v>
      </c>
      <c r="CK96" s="457">
        <v>1000</v>
      </c>
      <c r="CL96" s="457">
        <v>1000</v>
      </c>
      <c r="CM96" s="457">
        <v>1000</v>
      </c>
      <c r="CN96" s="457">
        <v>1000</v>
      </c>
      <c r="CO96" s="457">
        <v>3000</v>
      </c>
      <c r="CP96" s="457">
        <v>1000</v>
      </c>
      <c r="CQ96" s="457">
        <v>1000</v>
      </c>
      <c r="CR96" s="457">
        <v>1000</v>
      </c>
      <c r="CS96" s="457">
        <v>1000</v>
      </c>
      <c r="CT96" s="457">
        <v>1000</v>
      </c>
      <c r="CU96" s="457">
        <v>2000</v>
      </c>
      <c r="CV96" s="457">
        <v>1000</v>
      </c>
      <c r="CW96" s="457">
        <v>1000</v>
      </c>
      <c r="CX96" s="457">
        <v>17000</v>
      </c>
      <c r="CY96" s="457">
        <v>5000</v>
      </c>
      <c r="CZ96" s="457">
        <v>7000</v>
      </c>
      <c r="DA96" s="457">
        <v>5000</v>
      </c>
      <c r="DB96" s="457">
        <v>1000</v>
      </c>
      <c r="DC96" s="457">
        <v>1000</v>
      </c>
      <c r="DD96" s="457">
        <v>1000</v>
      </c>
      <c r="DE96" s="457">
        <v>1000</v>
      </c>
      <c r="DF96" s="457">
        <v>1000</v>
      </c>
      <c r="DG96" s="457">
        <v>21000</v>
      </c>
      <c r="DH96" s="457">
        <v>6000</v>
      </c>
      <c r="DI96" s="457">
        <v>13000</v>
      </c>
      <c r="DJ96" s="457">
        <v>9000</v>
      </c>
      <c r="DK96" s="457">
        <v>3000</v>
      </c>
      <c r="DL96" s="457">
        <v>5000</v>
      </c>
      <c r="DM96" s="457">
        <v>1000</v>
      </c>
      <c r="DN96" s="457">
        <v>1000</v>
      </c>
      <c r="DO96" s="457">
        <v>1000</v>
      </c>
      <c r="DP96" s="457">
        <v>1000</v>
      </c>
      <c r="DQ96" s="457">
        <v>1000</v>
      </c>
      <c r="DR96">
        <v>1000</v>
      </c>
      <c r="DS96">
        <v>1000</v>
      </c>
      <c r="DT96">
        <v>254000</v>
      </c>
      <c r="DU96">
        <v>133000</v>
      </c>
    </row>
    <row r="97" spans="1:125">
      <c r="A97" s="362" t="s">
        <v>2295</v>
      </c>
      <c r="B97" s="457" t="s">
        <v>3324</v>
      </c>
      <c r="C97" s="457">
        <v>15000</v>
      </c>
      <c r="D97" s="457">
        <v>2000</v>
      </c>
      <c r="E97" s="457">
        <v>1000</v>
      </c>
      <c r="F97" s="457">
        <v>16000</v>
      </c>
      <c r="G97" s="457">
        <v>6000</v>
      </c>
      <c r="H97" s="457">
        <v>1000</v>
      </c>
      <c r="I97" s="457">
        <v>15000</v>
      </c>
      <c r="J97" s="457">
        <v>1000</v>
      </c>
      <c r="K97" s="457">
        <v>1000</v>
      </c>
      <c r="L97" s="457">
        <v>4000</v>
      </c>
      <c r="M97" s="457">
        <v>1000</v>
      </c>
      <c r="N97" s="457">
        <v>1000</v>
      </c>
      <c r="O97" s="457">
        <v>89000</v>
      </c>
      <c r="P97" s="457">
        <v>2000</v>
      </c>
      <c r="Q97" s="457">
        <v>1000</v>
      </c>
      <c r="R97" s="457">
        <v>5000</v>
      </c>
      <c r="S97" s="457">
        <v>1000</v>
      </c>
      <c r="T97" s="457">
        <v>1000</v>
      </c>
      <c r="U97" s="457">
        <v>4000</v>
      </c>
      <c r="V97" s="457">
        <v>5000</v>
      </c>
      <c r="W97" s="457">
        <v>1000</v>
      </c>
      <c r="X97" s="457">
        <v>5000</v>
      </c>
      <c r="Y97" s="457">
        <v>1000</v>
      </c>
      <c r="Z97" s="457">
        <v>1000</v>
      </c>
      <c r="AA97" s="457">
        <v>1000</v>
      </c>
      <c r="AB97" s="457">
        <v>2000</v>
      </c>
      <c r="AC97" s="457">
        <v>14000</v>
      </c>
      <c r="AD97" s="457">
        <v>1000</v>
      </c>
      <c r="AE97" s="457">
        <v>1000</v>
      </c>
      <c r="AF97" s="457">
        <v>1000</v>
      </c>
      <c r="AG97" s="457">
        <v>1000</v>
      </c>
      <c r="AH97" s="457">
        <v>1000</v>
      </c>
      <c r="AI97" s="457">
        <v>1000</v>
      </c>
      <c r="AJ97" s="457">
        <v>10000</v>
      </c>
      <c r="AK97" s="457">
        <v>5000</v>
      </c>
      <c r="AL97" s="457">
        <v>1000</v>
      </c>
      <c r="AM97" s="457">
        <v>1000</v>
      </c>
      <c r="AN97" s="457">
        <v>2000</v>
      </c>
      <c r="AO97" s="457">
        <v>1000</v>
      </c>
      <c r="AP97" s="457">
        <v>191000</v>
      </c>
      <c r="AQ97" s="457">
        <v>14000</v>
      </c>
      <c r="AR97" s="457">
        <v>31000</v>
      </c>
      <c r="AS97" s="457">
        <v>8000</v>
      </c>
      <c r="AT97" s="457">
        <v>1000</v>
      </c>
      <c r="AU97" s="457">
        <v>1000</v>
      </c>
      <c r="AV97" s="457">
        <v>12000</v>
      </c>
      <c r="AW97" s="457">
        <v>3000</v>
      </c>
      <c r="AX97" s="457">
        <v>1000</v>
      </c>
      <c r="AY97" s="457">
        <v>4000</v>
      </c>
      <c r="AZ97" s="457">
        <v>1000</v>
      </c>
      <c r="BA97" s="457">
        <v>1000</v>
      </c>
      <c r="BB97" s="457">
        <v>3000</v>
      </c>
      <c r="BC97" s="457">
        <v>1000</v>
      </c>
      <c r="BD97" s="457">
        <v>1000</v>
      </c>
      <c r="BE97" s="457">
        <v>4000</v>
      </c>
      <c r="BF97" s="457">
        <v>1000</v>
      </c>
      <c r="BG97" s="457">
        <v>1000</v>
      </c>
      <c r="BH97" s="457">
        <v>2000</v>
      </c>
      <c r="BI97" s="457">
        <v>1000</v>
      </c>
      <c r="BJ97" s="457">
        <v>1000</v>
      </c>
      <c r="BK97" s="457">
        <v>2000</v>
      </c>
      <c r="BL97" s="457">
        <v>1000</v>
      </c>
      <c r="BM97" s="457">
        <v>1000</v>
      </c>
      <c r="BN97" s="457">
        <v>1000</v>
      </c>
      <c r="BO97" s="457">
        <v>1000</v>
      </c>
      <c r="BP97" s="457">
        <v>1000</v>
      </c>
      <c r="BQ97" s="457">
        <v>4000</v>
      </c>
      <c r="BR97" s="457">
        <v>1000</v>
      </c>
      <c r="BS97" s="457">
        <v>1000</v>
      </c>
      <c r="BT97" s="457">
        <v>1000</v>
      </c>
      <c r="BU97" s="457">
        <v>1000</v>
      </c>
      <c r="BV97" s="457">
        <v>1000</v>
      </c>
      <c r="BW97" s="457">
        <v>1000</v>
      </c>
      <c r="BX97" s="457">
        <v>1000</v>
      </c>
      <c r="BY97" s="457">
        <v>1000</v>
      </c>
      <c r="BZ97" s="457">
        <v>1000</v>
      </c>
      <c r="CA97" s="457">
        <v>1000</v>
      </c>
      <c r="CB97" s="457">
        <v>1000</v>
      </c>
      <c r="CC97" s="457">
        <v>1000</v>
      </c>
      <c r="CD97" s="457">
        <v>1000</v>
      </c>
      <c r="CE97" s="457">
        <v>1000</v>
      </c>
      <c r="CF97" s="457">
        <v>4000</v>
      </c>
      <c r="CG97" s="457">
        <v>1000</v>
      </c>
      <c r="CH97" s="457">
        <v>1000</v>
      </c>
      <c r="CI97" s="457">
        <v>2000</v>
      </c>
      <c r="CJ97" s="457">
        <v>1000</v>
      </c>
      <c r="CK97" s="457">
        <v>1000</v>
      </c>
      <c r="CL97" s="457">
        <v>1000</v>
      </c>
      <c r="CM97" s="457">
        <v>1000</v>
      </c>
      <c r="CN97" s="457">
        <v>1000</v>
      </c>
      <c r="CO97" s="457">
        <v>1000</v>
      </c>
      <c r="CP97" s="457">
        <v>1000</v>
      </c>
      <c r="CQ97" s="457">
        <v>1000</v>
      </c>
      <c r="CR97" s="457">
        <v>1000</v>
      </c>
      <c r="CS97" s="457">
        <v>1000</v>
      </c>
      <c r="CT97" s="457">
        <v>1000</v>
      </c>
      <c r="CU97" s="457">
        <v>4000</v>
      </c>
      <c r="CV97" s="457">
        <v>2000</v>
      </c>
      <c r="CW97" s="457">
        <v>1000</v>
      </c>
      <c r="CX97" s="457">
        <v>29000</v>
      </c>
      <c r="CY97" s="457">
        <v>7000</v>
      </c>
      <c r="CZ97" s="457">
        <v>11000</v>
      </c>
      <c r="DA97" s="457">
        <v>1000</v>
      </c>
      <c r="DB97" s="457">
        <v>1000</v>
      </c>
      <c r="DC97" s="457">
        <v>1000</v>
      </c>
      <c r="DD97" s="457">
        <v>1000</v>
      </c>
      <c r="DE97" s="457">
        <v>1000</v>
      </c>
      <c r="DF97" s="457">
        <v>1000</v>
      </c>
      <c r="DG97" s="457">
        <v>29000</v>
      </c>
      <c r="DH97" s="457">
        <v>14000</v>
      </c>
      <c r="DI97" s="457">
        <v>22000</v>
      </c>
      <c r="DJ97" s="457">
        <v>10000</v>
      </c>
      <c r="DK97" s="457">
        <v>9000</v>
      </c>
      <c r="DL97" s="457">
        <v>64000</v>
      </c>
      <c r="DM97" s="457">
        <v>4000</v>
      </c>
      <c r="DN97" s="457">
        <v>1000</v>
      </c>
      <c r="DO97" s="457">
        <v>1000</v>
      </c>
      <c r="DP97" s="457">
        <v>1000</v>
      </c>
      <c r="DQ97" s="457">
        <v>1000</v>
      </c>
      <c r="DR97">
        <v>1000</v>
      </c>
      <c r="DS97">
        <v>1000</v>
      </c>
      <c r="DT97">
        <v>323000</v>
      </c>
      <c r="DU97">
        <v>131000</v>
      </c>
    </row>
    <row r="98" spans="1:125">
      <c r="A98" s="362" t="s">
        <v>2394</v>
      </c>
      <c r="B98" s="457" t="s">
        <v>3324</v>
      </c>
      <c r="C98" s="457">
        <v>5000</v>
      </c>
      <c r="D98" s="457">
        <v>1000</v>
      </c>
      <c r="E98" s="457">
        <v>1000</v>
      </c>
      <c r="F98" s="457">
        <v>1000</v>
      </c>
      <c r="G98" s="457">
        <v>1000</v>
      </c>
      <c r="H98" s="457">
        <v>1000</v>
      </c>
      <c r="I98" s="457">
        <v>5000</v>
      </c>
      <c r="J98" s="457">
        <v>1000</v>
      </c>
      <c r="K98" s="457">
        <v>1000</v>
      </c>
      <c r="L98" s="457">
        <v>1000</v>
      </c>
      <c r="M98" s="457">
        <v>2000</v>
      </c>
      <c r="N98" s="457">
        <v>1000</v>
      </c>
      <c r="O98" s="457">
        <v>11000</v>
      </c>
      <c r="P98" s="457">
        <v>10000</v>
      </c>
      <c r="Q98" s="457">
        <v>1000</v>
      </c>
      <c r="R98" s="457">
        <v>6000</v>
      </c>
      <c r="S98" s="457">
        <v>1000</v>
      </c>
      <c r="T98" s="457">
        <v>1000</v>
      </c>
      <c r="U98" s="457">
        <v>2000</v>
      </c>
      <c r="V98" s="457">
        <v>1000</v>
      </c>
      <c r="W98" s="457">
        <v>1000</v>
      </c>
      <c r="X98" s="457">
        <v>1000</v>
      </c>
      <c r="Y98" s="457">
        <v>1000</v>
      </c>
      <c r="Z98" s="457">
        <v>1000</v>
      </c>
      <c r="AA98" s="457">
        <v>1000</v>
      </c>
      <c r="AB98" s="457">
        <v>1000</v>
      </c>
      <c r="AC98" s="457">
        <v>1000</v>
      </c>
      <c r="AD98" s="457">
        <v>1000</v>
      </c>
      <c r="AE98" s="457">
        <v>1000</v>
      </c>
      <c r="AF98" s="457">
        <v>1000</v>
      </c>
      <c r="AG98" s="457">
        <v>1000</v>
      </c>
      <c r="AH98" s="457">
        <v>1000</v>
      </c>
      <c r="AI98" s="457">
        <v>1000</v>
      </c>
      <c r="AJ98" s="457">
        <v>2000</v>
      </c>
      <c r="AK98" s="457">
        <v>1000</v>
      </c>
      <c r="AL98" s="457">
        <v>1000</v>
      </c>
      <c r="AM98" s="457">
        <v>1000</v>
      </c>
      <c r="AN98" s="457">
        <v>1000</v>
      </c>
      <c r="AO98" s="457">
        <v>1000</v>
      </c>
      <c r="AP98" s="457">
        <v>57000</v>
      </c>
      <c r="AQ98" s="457">
        <v>6000</v>
      </c>
      <c r="AR98" s="457">
        <v>14000</v>
      </c>
      <c r="AS98" s="457">
        <v>3000</v>
      </c>
      <c r="AT98" s="457">
        <v>2000</v>
      </c>
      <c r="AU98" s="457">
        <v>1000</v>
      </c>
      <c r="AV98" s="457">
        <v>8000</v>
      </c>
      <c r="AW98" s="457">
        <v>1000</v>
      </c>
      <c r="AX98" s="457">
        <v>2000</v>
      </c>
      <c r="AY98" s="457">
        <v>1000</v>
      </c>
      <c r="AZ98" s="457">
        <v>1000</v>
      </c>
      <c r="BA98" s="457">
        <v>1000</v>
      </c>
      <c r="BB98" s="457">
        <v>1000</v>
      </c>
      <c r="BC98" s="457">
        <v>1000</v>
      </c>
      <c r="BD98" s="457">
        <v>1000</v>
      </c>
      <c r="BE98" s="457">
        <v>1000</v>
      </c>
      <c r="BF98" s="457">
        <v>1000</v>
      </c>
      <c r="BG98" s="457">
        <v>1000</v>
      </c>
      <c r="BH98" s="457">
        <v>1000</v>
      </c>
      <c r="BI98" s="457">
        <v>1000</v>
      </c>
      <c r="BJ98" s="457">
        <v>1000</v>
      </c>
      <c r="BK98" s="457">
        <v>4000</v>
      </c>
      <c r="BL98" s="457">
        <v>1000</v>
      </c>
      <c r="BM98" s="457">
        <v>1000</v>
      </c>
      <c r="BN98" s="457">
        <v>1000</v>
      </c>
      <c r="BO98" s="457">
        <v>1000</v>
      </c>
      <c r="BP98" s="457">
        <v>1000</v>
      </c>
      <c r="BQ98" s="457">
        <v>1000</v>
      </c>
      <c r="BR98" s="457">
        <v>1000</v>
      </c>
      <c r="BS98" s="457">
        <v>1000</v>
      </c>
      <c r="BT98" s="457">
        <v>1000</v>
      </c>
      <c r="BU98" s="457">
        <v>1000</v>
      </c>
      <c r="BV98" s="457">
        <v>1000</v>
      </c>
      <c r="BW98" s="457">
        <v>1000</v>
      </c>
      <c r="BX98" s="457">
        <v>1000</v>
      </c>
      <c r="BY98" s="457">
        <v>1000</v>
      </c>
      <c r="BZ98" s="457">
        <v>1000</v>
      </c>
      <c r="CA98" s="457">
        <v>1000</v>
      </c>
      <c r="CB98" s="457">
        <v>1000</v>
      </c>
      <c r="CC98" s="457">
        <v>1000</v>
      </c>
      <c r="CD98" s="457">
        <v>1000</v>
      </c>
      <c r="CE98" s="457">
        <v>1000</v>
      </c>
      <c r="CF98" s="457">
        <v>5000</v>
      </c>
      <c r="CG98" s="457">
        <v>1000</v>
      </c>
      <c r="CH98" s="457">
        <v>1000</v>
      </c>
      <c r="CI98" s="457">
        <v>2000</v>
      </c>
      <c r="CJ98" s="457">
        <v>1000</v>
      </c>
      <c r="CK98" s="457">
        <v>1000</v>
      </c>
      <c r="CL98" s="457">
        <v>1000</v>
      </c>
      <c r="CM98" s="457">
        <v>1000</v>
      </c>
      <c r="CN98" s="457">
        <v>1000</v>
      </c>
      <c r="CO98" s="457">
        <v>1000</v>
      </c>
      <c r="CP98" s="457">
        <v>1000</v>
      </c>
      <c r="CQ98" s="457">
        <v>1000</v>
      </c>
      <c r="CR98" s="457">
        <v>1000</v>
      </c>
      <c r="CS98" s="457">
        <v>1000</v>
      </c>
      <c r="CT98" s="457">
        <v>1000</v>
      </c>
      <c r="CU98" s="457">
        <v>1000</v>
      </c>
      <c r="CV98" s="457">
        <v>1000</v>
      </c>
      <c r="CW98" s="457">
        <v>1000</v>
      </c>
      <c r="CX98" s="457">
        <v>26000</v>
      </c>
      <c r="CY98" s="457">
        <v>4000</v>
      </c>
      <c r="CZ98" s="457">
        <v>3000</v>
      </c>
      <c r="DA98" s="457">
        <v>5000</v>
      </c>
      <c r="DB98" s="457">
        <v>1000</v>
      </c>
      <c r="DC98" s="457">
        <v>1000</v>
      </c>
      <c r="DD98" s="457">
        <v>1000</v>
      </c>
      <c r="DE98" s="457">
        <v>1000</v>
      </c>
      <c r="DF98" s="457">
        <v>1000</v>
      </c>
      <c r="DG98" s="457">
        <v>8000</v>
      </c>
      <c r="DH98" s="457">
        <v>1000</v>
      </c>
      <c r="DI98" s="457">
        <v>9000</v>
      </c>
      <c r="DJ98" s="457">
        <v>5000</v>
      </c>
      <c r="DK98" s="457">
        <v>3000</v>
      </c>
      <c r="DL98" s="457">
        <v>6000</v>
      </c>
      <c r="DM98" s="457">
        <v>3000</v>
      </c>
      <c r="DN98" s="457">
        <v>1000</v>
      </c>
      <c r="DO98" s="457">
        <v>1000</v>
      </c>
      <c r="DP98" s="457">
        <v>1000</v>
      </c>
      <c r="DQ98" s="457">
        <v>1000</v>
      </c>
      <c r="DR98">
        <v>1000</v>
      </c>
      <c r="DS98">
        <v>1000</v>
      </c>
      <c r="DT98">
        <v>91000</v>
      </c>
      <c r="DU98">
        <v>51000</v>
      </c>
    </row>
    <row r="99" spans="1:125">
      <c r="A99" s="362" t="s">
        <v>2567</v>
      </c>
      <c r="B99" s="457" t="s">
        <v>3324</v>
      </c>
      <c r="C99" s="457">
        <v>1000</v>
      </c>
      <c r="D99" s="457">
        <v>1000</v>
      </c>
      <c r="E99" s="457">
        <v>1000</v>
      </c>
      <c r="F99" s="457">
        <v>1000</v>
      </c>
      <c r="G99" s="457">
        <v>1000</v>
      </c>
      <c r="H99" s="457">
        <v>1000</v>
      </c>
      <c r="I99" s="457">
        <v>1000</v>
      </c>
      <c r="J99" s="457">
        <v>1000</v>
      </c>
      <c r="K99" s="457">
        <v>1000</v>
      </c>
      <c r="L99" s="457">
        <v>1000</v>
      </c>
      <c r="M99" s="457">
        <v>1000</v>
      </c>
      <c r="N99" s="457">
        <v>1000</v>
      </c>
      <c r="O99" s="457">
        <v>1000</v>
      </c>
      <c r="P99" s="457">
        <v>1000</v>
      </c>
      <c r="Q99" s="457">
        <v>1000</v>
      </c>
      <c r="R99" s="457">
        <v>1000</v>
      </c>
      <c r="S99" s="457">
        <v>1000</v>
      </c>
      <c r="T99" s="457">
        <v>1000</v>
      </c>
      <c r="U99" s="457">
        <v>1000</v>
      </c>
      <c r="V99" s="457">
        <v>1000</v>
      </c>
      <c r="W99" s="457">
        <v>1000</v>
      </c>
      <c r="X99" s="457">
        <v>1000</v>
      </c>
      <c r="Y99" s="457">
        <v>1000</v>
      </c>
      <c r="Z99" s="457">
        <v>1000</v>
      </c>
      <c r="AA99" s="457">
        <v>1000</v>
      </c>
      <c r="AB99" s="457">
        <v>1000</v>
      </c>
      <c r="AC99" s="457">
        <v>1000</v>
      </c>
      <c r="AD99" s="457">
        <v>1000</v>
      </c>
      <c r="AE99" s="457">
        <v>1000</v>
      </c>
      <c r="AF99" s="457">
        <v>1000</v>
      </c>
      <c r="AG99" s="457">
        <v>1000</v>
      </c>
      <c r="AH99" s="457">
        <v>1000</v>
      </c>
      <c r="AI99" s="457">
        <v>1000</v>
      </c>
      <c r="AJ99" s="457">
        <v>1000</v>
      </c>
      <c r="AK99" s="457">
        <v>1000</v>
      </c>
      <c r="AL99" s="457">
        <v>1000</v>
      </c>
      <c r="AM99" s="457">
        <v>1000</v>
      </c>
      <c r="AN99" s="457">
        <v>1000</v>
      </c>
      <c r="AO99" s="457">
        <v>1000</v>
      </c>
      <c r="AP99" s="457">
        <v>10000</v>
      </c>
      <c r="AQ99" s="457">
        <v>4000</v>
      </c>
      <c r="AR99" s="457">
        <v>1000</v>
      </c>
      <c r="AS99" s="457">
        <v>3000</v>
      </c>
      <c r="AT99" s="457">
        <v>1000</v>
      </c>
      <c r="AU99" s="457">
        <v>1000</v>
      </c>
      <c r="AV99" s="457">
        <v>5000</v>
      </c>
      <c r="AW99" s="457">
        <v>1000</v>
      </c>
      <c r="AX99" s="457">
        <v>1000</v>
      </c>
      <c r="AY99" s="457">
        <v>1000</v>
      </c>
      <c r="AZ99" s="457">
        <v>1000</v>
      </c>
      <c r="BA99" s="457">
        <v>1000</v>
      </c>
      <c r="BB99" s="457">
        <v>1000</v>
      </c>
      <c r="BC99" s="457">
        <v>1000</v>
      </c>
      <c r="BD99" s="457">
        <v>1000</v>
      </c>
      <c r="BE99" s="457">
        <v>1000</v>
      </c>
      <c r="BF99" s="457">
        <v>1000</v>
      </c>
      <c r="BG99" s="457">
        <v>1000</v>
      </c>
      <c r="BH99" s="457">
        <v>1000</v>
      </c>
      <c r="BI99" s="457">
        <v>1000</v>
      </c>
      <c r="BJ99" s="457">
        <v>1000</v>
      </c>
      <c r="BK99" s="457">
        <v>1000</v>
      </c>
      <c r="BL99" s="457">
        <v>1000</v>
      </c>
      <c r="BM99" s="457">
        <v>1000</v>
      </c>
      <c r="BN99" s="457">
        <v>1000</v>
      </c>
      <c r="BO99" s="457">
        <v>1000</v>
      </c>
      <c r="BP99" s="457">
        <v>1000</v>
      </c>
      <c r="BQ99" s="457">
        <v>1000</v>
      </c>
      <c r="BR99" s="457">
        <v>1000</v>
      </c>
      <c r="BS99" s="457">
        <v>1000</v>
      </c>
      <c r="BT99" s="457">
        <v>1000</v>
      </c>
      <c r="BU99" s="457">
        <v>1000</v>
      </c>
      <c r="BV99" s="457">
        <v>1000</v>
      </c>
      <c r="BW99" s="457">
        <v>2000</v>
      </c>
      <c r="BX99" s="457">
        <v>1000</v>
      </c>
      <c r="BY99" s="457">
        <v>1000</v>
      </c>
      <c r="BZ99" s="457">
        <v>1000</v>
      </c>
      <c r="CA99" s="457">
        <v>1000</v>
      </c>
      <c r="CB99" s="457">
        <v>1000</v>
      </c>
      <c r="CC99" s="457">
        <v>1000</v>
      </c>
      <c r="CD99" s="457">
        <v>1000</v>
      </c>
      <c r="CE99" s="457">
        <v>1000</v>
      </c>
      <c r="CF99" s="457">
        <v>2000</v>
      </c>
      <c r="CG99" s="457">
        <v>1000</v>
      </c>
      <c r="CH99" s="457">
        <v>1000</v>
      </c>
      <c r="CI99" s="457">
        <v>1000</v>
      </c>
      <c r="CJ99" s="457">
        <v>1000</v>
      </c>
      <c r="CK99" s="457">
        <v>1000</v>
      </c>
      <c r="CL99" s="457">
        <v>1000</v>
      </c>
      <c r="CM99" s="457">
        <v>1000</v>
      </c>
      <c r="CN99" s="457">
        <v>1000</v>
      </c>
      <c r="CO99" s="457">
        <v>1000</v>
      </c>
      <c r="CP99" s="457">
        <v>1000</v>
      </c>
      <c r="CQ99" s="457">
        <v>1000</v>
      </c>
      <c r="CR99" s="457">
        <v>1000</v>
      </c>
      <c r="CS99" s="457">
        <v>1000</v>
      </c>
      <c r="CT99" s="457">
        <v>1000</v>
      </c>
      <c r="CU99" s="457">
        <v>1000</v>
      </c>
      <c r="CV99" s="457">
        <v>1000</v>
      </c>
      <c r="CW99" s="457">
        <v>1000</v>
      </c>
      <c r="CX99" s="457">
        <v>11000</v>
      </c>
      <c r="CY99" s="457">
        <v>1000</v>
      </c>
      <c r="CZ99" s="457">
        <v>1000</v>
      </c>
      <c r="DA99" s="457">
        <v>1000</v>
      </c>
      <c r="DB99" s="457">
        <v>1000</v>
      </c>
      <c r="DC99" s="457">
        <v>1000</v>
      </c>
      <c r="DD99" s="457">
        <v>1000</v>
      </c>
      <c r="DE99" s="457">
        <v>1000</v>
      </c>
      <c r="DF99" s="457">
        <v>1000</v>
      </c>
      <c r="DG99" s="457">
        <v>3000</v>
      </c>
      <c r="DH99" s="457">
        <v>1000</v>
      </c>
      <c r="DI99" s="457">
        <v>2000</v>
      </c>
      <c r="DJ99" s="457">
        <v>2000</v>
      </c>
      <c r="DK99" s="457">
        <v>1000</v>
      </c>
      <c r="DL99" s="457">
        <v>18000</v>
      </c>
      <c r="DM99" s="457">
        <v>1000</v>
      </c>
      <c r="DN99" s="457">
        <v>1000</v>
      </c>
      <c r="DO99" s="457">
        <v>1000</v>
      </c>
      <c r="DP99" s="457">
        <v>1000</v>
      </c>
      <c r="DQ99" s="457">
        <v>1000</v>
      </c>
      <c r="DR99">
        <v>1000</v>
      </c>
      <c r="DS99">
        <v>1000</v>
      </c>
      <c r="DT99">
        <v>21000</v>
      </c>
      <c r="DU99">
        <v>7000</v>
      </c>
    </row>
    <row r="100" spans="1:125">
      <c r="A100" s="362" t="s">
        <v>2774</v>
      </c>
      <c r="B100" s="457" t="s">
        <v>3324</v>
      </c>
      <c r="C100" s="457">
        <v>1000</v>
      </c>
      <c r="D100" s="457">
        <v>1000</v>
      </c>
      <c r="E100" s="457">
        <v>1000</v>
      </c>
      <c r="F100" s="457">
        <v>1000</v>
      </c>
      <c r="G100" s="457">
        <v>1000</v>
      </c>
      <c r="H100" s="457">
        <v>1000</v>
      </c>
      <c r="I100" s="457">
        <v>1000</v>
      </c>
      <c r="J100" s="457">
        <v>1000</v>
      </c>
      <c r="K100" s="457">
        <v>1000</v>
      </c>
      <c r="L100" s="457">
        <v>1000</v>
      </c>
      <c r="M100" s="457">
        <v>1000</v>
      </c>
      <c r="N100" s="457">
        <v>1000</v>
      </c>
      <c r="O100" s="457">
        <v>1000</v>
      </c>
      <c r="P100" s="457">
        <v>1000</v>
      </c>
      <c r="Q100" s="457">
        <v>1000</v>
      </c>
      <c r="R100" s="457">
        <v>1000</v>
      </c>
      <c r="S100" s="457">
        <v>1000</v>
      </c>
      <c r="T100" s="457">
        <v>1000</v>
      </c>
      <c r="U100" s="457">
        <v>1000</v>
      </c>
      <c r="V100" s="457">
        <v>1000</v>
      </c>
      <c r="W100" s="457">
        <v>1000</v>
      </c>
      <c r="X100" s="457">
        <v>1000</v>
      </c>
      <c r="Y100" s="457">
        <v>1000</v>
      </c>
      <c r="Z100" s="457">
        <v>1000</v>
      </c>
      <c r="AA100" s="457">
        <v>1000</v>
      </c>
      <c r="AB100" s="457">
        <v>1000</v>
      </c>
      <c r="AC100" s="457">
        <v>1000</v>
      </c>
      <c r="AD100" s="457">
        <v>1000</v>
      </c>
      <c r="AE100" s="457">
        <v>1000</v>
      </c>
      <c r="AF100" s="457">
        <v>1000</v>
      </c>
      <c r="AG100" s="457">
        <v>1000</v>
      </c>
      <c r="AH100" s="457">
        <v>1000</v>
      </c>
      <c r="AI100" s="457">
        <v>1000</v>
      </c>
      <c r="AJ100" s="457">
        <v>1000</v>
      </c>
      <c r="AK100" s="457">
        <v>1000</v>
      </c>
      <c r="AL100" s="457">
        <v>1000</v>
      </c>
      <c r="AM100" s="457">
        <v>1000</v>
      </c>
      <c r="AN100" s="457">
        <v>1000</v>
      </c>
      <c r="AO100" s="457">
        <v>1000</v>
      </c>
      <c r="AP100" s="457">
        <v>10000</v>
      </c>
      <c r="AQ100" s="457">
        <v>4000</v>
      </c>
      <c r="AR100" s="457">
        <v>1000</v>
      </c>
      <c r="AS100" s="457">
        <v>3000</v>
      </c>
      <c r="AT100" s="457">
        <v>1000</v>
      </c>
      <c r="AU100" s="457">
        <v>1000</v>
      </c>
      <c r="AV100" s="457">
        <v>5000</v>
      </c>
      <c r="AW100" s="457">
        <v>1000</v>
      </c>
      <c r="AX100" s="457">
        <v>1000</v>
      </c>
      <c r="AY100" s="457">
        <v>1000</v>
      </c>
      <c r="AZ100" s="457">
        <v>1000</v>
      </c>
      <c r="BA100" s="457">
        <v>1000</v>
      </c>
      <c r="BB100" s="457">
        <v>1000</v>
      </c>
      <c r="BC100" s="457">
        <v>1000</v>
      </c>
      <c r="BD100" s="457">
        <v>1000</v>
      </c>
      <c r="BE100" s="457">
        <v>1000</v>
      </c>
      <c r="BF100" s="457">
        <v>1000</v>
      </c>
      <c r="BG100" s="457">
        <v>1000</v>
      </c>
      <c r="BH100" s="457">
        <v>1000</v>
      </c>
      <c r="BI100" s="457">
        <v>1000</v>
      </c>
      <c r="BJ100" s="457">
        <v>1000</v>
      </c>
      <c r="BK100" s="457">
        <v>1000</v>
      </c>
      <c r="BL100" s="457">
        <v>1000</v>
      </c>
      <c r="BM100" s="457">
        <v>1000</v>
      </c>
      <c r="BN100" s="457">
        <v>1000</v>
      </c>
      <c r="BO100" s="457">
        <v>1000</v>
      </c>
      <c r="BP100" s="457">
        <v>1000</v>
      </c>
      <c r="BQ100" s="457">
        <v>1000</v>
      </c>
      <c r="BR100" s="457">
        <v>1000</v>
      </c>
      <c r="BS100" s="457">
        <v>1000</v>
      </c>
      <c r="BT100" s="457">
        <v>1000</v>
      </c>
      <c r="BU100" s="457">
        <v>1000</v>
      </c>
      <c r="BV100" s="457">
        <v>1000</v>
      </c>
      <c r="BW100" s="457">
        <v>2000</v>
      </c>
      <c r="BX100" s="457">
        <v>1000</v>
      </c>
      <c r="BY100" s="457">
        <v>1000</v>
      </c>
      <c r="BZ100" s="457">
        <v>1000</v>
      </c>
      <c r="CA100" s="457">
        <v>1000</v>
      </c>
      <c r="CB100" s="457">
        <v>1000</v>
      </c>
      <c r="CC100" s="457">
        <v>1000</v>
      </c>
      <c r="CD100" s="457">
        <v>1000</v>
      </c>
      <c r="CE100" s="457">
        <v>1000</v>
      </c>
      <c r="CF100" s="457">
        <v>2000</v>
      </c>
      <c r="CG100" s="457">
        <v>1000</v>
      </c>
      <c r="CH100" s="457">
        <v>1000</v>
      </c>
      <c r="CI100" s="457">
        <v>1000</v>
      </c>
      <c r="CJ100" s="457">
        <v>1000</v>
      </c>
      <c r="CK100" s="457">
        <v>1000</v>
      </c>
      <c r="CL100" s="457">
        <v>1000</v>
      </c>
      <c r="CM100" s="457">
        <v>1000</v>
      </c>
      <c r="CN100" s="457">
        <v>1000</v>
      </c>
      <c r="CO100" s="457">
        <v>1000</v>
      </c>
      <c r="CP100" s="457">
        <v>1000</v>
      </c>
      <c r="CQ100" s="457">
        <v>1000</v>
      </c>
      <c r="CR100" s="457">
        <v>1000</v>
      </c>
      <c r="CS100" s="457">
        <v>1000</v>
      </c>
      <c r="CT100" s="457">
        <v>1000</v>
      </c>
      <c r="CU100" s="457">
        <v>1000</v>
      </c>
      <c r="CV100" s="457">
        <v>1000</v>
      </c>
      <c r="CW100" s="457">
        <v>1000</v>
      </c>
      <c r="CX100" s="457">
        <v>11000</v>
      </c>
      <c r="CY100" s="457">
        <v>1000</v>
      </c>
      <c r="CZ100" s="457">
        <v>1000</v>
      </c>
      <c r="DA100" s="457">
        <v>1000</v>
      </c>
      <c r="DB100" s="457">
        <v>1000</v>
      </c>
      <c r="DC100" s="457">
        <v>1000</v>
      </c>
      <c r="DD100" s="457">
        <v>1000</v>
      </c>
      <c r="DE100" s="457">
        <v>1000</v>
      </c>
      <c r="DF100" s="457">
        <v>1000</v>
      </c>
      <c r="DG100" s="457">
        <v>3000</v>
      </c>
      <c r="DH100" s="457">
        <v>1000</v>
      </c>
      <c r="DI100" s="457">
        <v>2000</v>
      </c>
      <c r="DJ100" s="457">
        <v>2000</v>
      </c>
      <c r="DK100" s="457">
        <v>1000</v>
      </c>
      <c r="DL100" s="457">
        <v>18000</v>
      </c>
      <c r="DM100" s="457">
        <v>1000</v>
      </c>
      <c r="DN100" s="457">
        <v>1000</v>
      </c>
      <c r="DO100" s="457">
        <v>1000</v>
      </c>
      <c r="DP100" s="457">
        <v>1000</v>
      </c>
      <c r="DQ100" s="457">
        <v>1000</v>
      </c>
      <c r="DR100">
        <v>1000</v>
      </c>
      <c r="DS100">
        <v>1000</v>
      </c>
      <c r="DT100">
        <v>21000</v>
      </c>
      <c r="DU100">
        <v>7000</v>
      </c>
    </row>
    <row r="101" spans="1:125">
      <c r="A101" s="362" t="s">
        <v>2975</v>
      </c>
      <c r="B101" s="457" t="s">
        <v>3324</v>
      </c>
      <c r="C101" s="457">
        <v>1000</v>
      </c>
      <c r="D101" s="457">
        <v>1000</v>
      </c>
      <c r="E101" s="457">
        <v>1000</v>
      </c>
      <c r="F101" s="457">
        <v>1000</v>
      </c>
      <c r="G101" s="457">
        <v>1000</v>
      </c>
      <c r="H101" s="457">
        <v>1000</v>
      </c>
      <c r="I101" s="457">
        <v>1000</v>
      </c>
      <c r="J101" s="457">
        <v>1000</v>
      </c>
      <c r="K101" s="457">
        <v>1000</v>
      </c>
      <c r="L101" s="457">
        <v>1000</v>
      </c>
      <c r="M101" s="457">
        <v>1000</v>
      </c>
      <c r="N101" s="457">
        <v>1000</v>
      </c>
      <c r="O101" s="457">
        <v>1000</v>
      </c>
      <c r="P101" s="457">
        <v>1000</v>
      </c>
      <c r="Q101" s="457">
        <v>1000</v>
      </c>
      <c r="R101" s="457">
        <v>1000</v>
      </c>
      <c r="S101" s="457">
        <v>1000</v>
      </c>
      <c r="T101" s="457">
        <v>1000</v>
      </c>
      <c r="U101" s="457">
        <v>1000</v>
      </c>
      <c r="V101" s="457">
        <v>1000</v>
      </c>
      <c r="W101" s="457">
        <v>1000</v>
      </c>
      <c r="X101" s="457">
        <v>1000</v>
      </c>
      <c r="Y101" s="457">
        <v>1000</v>
      </c>
      <c r="Z101" s="457">
        <v>1000</v>
      </c>
      <c r="AA101" s="457">
        <v>1000</v>
      </c>
      <c r="AB101" s="457">
        <v>1000</v>
      </c>
      <c r="AC101" s="457">
        <v>1000</v>
      </c>
      <c r="AD101" s="457">
        <v>1000</v>
      </c>
      <c r="AE101" s="457">
        <v>1000</v>
      </c>
      <c r="AF101" s="457">
        <v>1000</v>
      </c>
      <c r="AG101" s="457">
        <v>1000</v>
      </c>
      <c r="AH101" s="457">
        <v>1000</v>
      </c>
      <c r="AI101" s="457">
        <v>1000</v>
      </c>
      <c r="AJ101" s="457">
        <v>1000</v>
      </c>
      <c r="AK101" s="457">
        <v>1000</v>
      </c>
      <c r="AL101" s="457">
        <v>1000</v>
      </c>
      <c r="AM101" s="457">
        <v>1000</v>
      </c>
      <c r="AN101" s="457">
        <v>1000</v>
      </c>
      <c r="AO101" s="457">
        <v>1000</v>
      </c>
      <c r="AP101" s="457">
        <v>8000</v>
      </c>
      <c r="AQ101" s="457">
        <v>2000</v>
      </c>
      <c r="AR101" s="457">
        <v>2000</v>
      </c>
      <c r="AS101" s="457">
        <v>1000</v>
      </c>
      <c r="AT101" s="457">
        <v>1000</v>
      </c>
      <c r="AU101" s="457">
        <v>1000</v>
      </c>
      <c r="AV101" s="457">
        <v>8000</v>
      </c>
      <c r="AW101" s="457">
        <v>1000</v>
      </c>
      <c r="AX101" s="457">
        <v>1000</v>
      </c>
      <c r="AY101" s="457">
        <v>1000</v>
      </c>
      <c r="AZ101" s="457">
        <v>1000</v>
      </c>
      <c r="BA101" s="457">
        <v>1000</v>
      </c>
      <c r="BB101" s="457">
        <v>1000</v>
      </c>
      <c r="BC101" s="457">
        <v>1000</v>
      </c>
      <c r="BD101" s="457">
        <v>1000</v>
      </c>
      <c r="BE101" s="457">
        <v>1000</v>
      </c>
      <c r="BF101" s="457">
        <v>1000</v>
      </c>
      <c r="BG101" s="457">
        <v>1000</v>
      </c>
      <c r="BH101" s="457">
        <v>1000</v>
      </c>
      <c r="BI101" s="457">
        <v>1000</v>
      </c>
      <c r="BJ101" s="457">
        <v>1000</v>
      </c>
      <c r="BK101" s="457">
        <v>1000</v>
      </c>
      <c r="BL101" s="457">
        <v>1000</v>
      </c>
      <c r="BM101" s="457">
        <v>1000</v>
      </c>
      <c r="BN101" s="457">
        <v>1000</v>
      </c>
      <c r="BO101" s="457">
        <v>1000</v>
      </c>
      <c r="BP101" s="457">
        <v>1000</v>
      </c>
      <c r="BQ101" s="457">
        <v>1000</v>
      </c>
      <c r="BR101" s="457">
        <v>1000</v>
      </c>
      <c r="BS101" s="457">
        <v>1000</v>
      </c>
      <c r="BT101" s="457">
        <v>1000</v>
      </c>
      <c r="BU101" s="457">
        <v>1000</v>
      </c>
      <c r="BV101" s="457">
        <v>1000</v>
      </c>
      <c r="BW101" s="457">
        <v>1000</v>
      </c>
      <c r="BX101" s="457">
        <v>1000</v>
      </c>
      <c r="BY101" s="457">
        <v>1000</v>
      </c>
      <c r="BZ101" s="457">
        <v>1000</v>
      </c>
      <c r="CA101" s="457">
        <v>1000</v>
      </c>
      <c r="CB101" s="457">
        <v>1000</v>
      </c>
      <c r="CC101" s="457">
        <v>1000</v>
      </c>
      <c r="CD101" s="457">
        <v>1000</v>
      </c>
      <c r="CE101" s="457">
        <v>1000</v>
      </c>
      <c r="CF101" s="457">
        <v>1000</v>
      </c>
      <c r="CG101" s="457">
        <v>1000</v>
      </c>
      <c r="CH101" s="457">
        <v>1000</v>
      </c>
      <c r="CI101" s="457">
        <v>1000</v>
      </c>
      <c r="CJ101" s="457">
        <v>1000</v>
      </c>
      <c r="CK101" s="457">
        <v>1000</v>
      </c>
      <c r="CL101" s="457">
        <v>1000</v>
      </c>
      <c r="CM101" s="457">
        <v>1000</v>
      </c>
      <c r="CN101" s="457">
        <v>1000</v>
      </c>
      <c r="CO101" s="457">
        <v>1000</v>
      </c>
      <c r="CP101" s="457">
        <v>1000</v>
      </c>
      <c r="CQ101" s="457">
        <v>1000</v>
      </c>
      <c r="CR101" s="457">
        <v>1000</v>
      </c>
      <c r="CS101" s="457">
        <v>1000</v>
      </c>
      <c r="CT101" s="457">
        <v>1000</v>
      </c>
      <c r="CU101" s="457">
        <v>1000</v>
      </c>
      <c r="CV101" s="457">
        <v>1000</v>
      </c>
      <c r="CW101" s="457">
        <v>1000</v>
      </c>
      <c r="CX101" s="457">
        <v>1000</v>
      </c>
      <c r="CY101" s="457">
        <v>1000</v>
      </c>
      <c r="CZ101" s="457">
        <v>1000</v>
      </c>
      <c r="DA101" s="457">
        <v>24000</v>
      </c>
      <c r="DB101" s="457">
        <v>1000</v>
      </c>
      <c r="DC101" s="457">
        <v>3000</v>
      </c>
      <c r="DD101" s="457">
        <v>2000</v>
      </c>
      <c r="DE101" s="457">
        <v>1000</v>
      </c>
      <c r="DF101" s="457">
        <v>1000</v>
      </c>
      <c r="DG101" s="457">
        <v>1000</v>
      </c>
      <c r="DH101" s="457">
        <v>1000</v>
      </c>
      <c r="DI101" s="457">
        <v>1000</v>
      </c>
      <c r="DJ101" s="457">
        <v>1000</v>
      </c>
      <c r="DK101" s="457">
        <v>1000</v>
      </c>
      <c r="DL101" s="457">
        <v>1000</v>
      </c>
      <c r="DM101" s="457">
        <v>1000</v>
      </c>
      <c r="DN101" s="457">
        <v>1000</v>
      </c>
      <c r="DO101" s="457">
        <v>1000</v>
      </c>
      <c r="DP101" s="457">
        <v>1000</v>
      </c>
      <c r="DQ101" s="457">
        <v>1000</v>
      </c>
      <c r="DR101">
        <v>1000</v>
      </c>
      <c r="DS101">
        <v>1000</v>
      </c>
      <c r="DT101">
        <v>12000</v>
      </c>
      <c r="DU101">
        <v>1000</v>
      </c>
    </row>
    <row r="102" spans="1:125">
      <c r="A102" s="362" t="s">
        <v>3020</v>
      </c>
      <c r="B102" s="457" t="s">
        <v>3324</v>
      </c>
      <c r="C102" s="457">
        <v>5000</v>
      </c>
      <c r="D102" s="457">
        <v>1000</v>
      </c>
      <c r="E102" s="457">
        <v>1000</v>
      </c>
      <c r="F102" s="457">
        <v>1000</v>
      </c>
      <c r="G102" s="457">
        <v>1000</v>
      </c>
      <c r="H102" s="457">
        <v>1000</v>
      </c>
      <c r="I102" s="457">
        <v>5000</v>
      </c>
      <c r="J102" s="457">
        <v>1000</v>
      </c>
      <c r="K102" s="457">
        <v>1000</v>
      </c>
      <c r="L102" s="457">
        <v>1000</v>
      </c>
      <c r="M102" s="457">
        <v>2000</v>
      </c>
      <c r="N102" s="457">
        <v>1000</v>
      </c>
      <c r="O102" s="457">
        <v>11000</v>
      </c>
      <c r="P102" s="457">
        <v>10000</v>
      </c>
      <c r="Q102" s="457">
        <v>1000</v>
      </c>
      <c r="R102" s="457">
        <v>6000</v>
      </c>
      <c r="S102" s="457">
        <v>1000</v>
      </c>
      <c r="T102" s="457">
        <v>1000</v>
      </c>
      <c r="U102" s="457">
        <v>2000</v>
      </c>
      <c r="V102" s="457">
        <v>1000</v>
      </c>
      <c r="W102" s="457">
        <v>1000</v>
      </c>
      <c r="X102" s="457">
        <v>1000</v>
      </c>
      <c r="Y102" s="457">
        <v>1000</v>
      </c>
      <c r="Z102" s="457">
        <v>1000</v>
      </c>
      <c r="AA102" s="457">
        <v>1000</v>
      </c>
      <c r="AB102" s="457">
        <v>1000</v>
      </c>
      <c r="AC102" s="457">
        <v>1000</v>
      </c>
      <c r="AD102" s="457">
        <v>1000</v>
      </c>
      <c r="AE102" s="457">
        <v>1000</v>
      </c>
      <c r="AF102" s="457">
        <v>1000</v>
      </c>
      <c r="AG102" s="457">
        <v>1000</v>
      </c>
      <c r="AH102" s="457">
        <v>1000</v>
      </c>
      <c r="AI102" s="457">
        <v>1000</v>
      </c>
      <c r="AJ102" s="457">
        <v>2000</v>
      </c>
      <c r="AK102" s="457">
        <v>1000</v>
      </c>
      <c r="AL102" s="457">
        <v>1000</v>
      </c>
      <c r="AM102" s="457">
        <v>1000</v>
      </c>
      <c r="AN102" s="457">
        <v>1000</v>
      </c>
      <c r="AO102" s="457">
        <v>1000</v>
      </c>
      <c r="AP102" s="457">
        <v>57000</v>
      </c>
      <c r="AQ102" s="457">
        <v>6000</v>
      </c>
      <c r="AR102" s="457">
        <v>14000</v>
      </c>
      <c r="AS102" s="457">
        <v>3000</v>
      </c>
      <c r="AT102" s="457">
        <v>2000</v>
      </c>
      <c r="AU102" s="457">
        <v>1000</v>
      </c>
      <c r="AV102" s="457">
        <v>8000</v>
      </c>
      <c r="AW102" s="457">
        <v>1000</v>
      </c>
      <c r="AX102" s="457">
        <v>2000</v>
      </c>
      <c r="AY102" s="457">
        <v>1000</v>
      </c>
      <c r="AZ102" s="457">
        <v>1000</v>
      </c>
      <c r="BA102" s="457">
        <v>1000</v>
      </c>
      <c r="BB102" s="457">
        <v>1000</v>
      </c>
      <c r="BC102" s="457">
        <v>1000</v>
      </c>
      <c r="BD102" s="457">
        <v>1000</v>
      </c>
      <c r="BE102" s="457">
        <v>1000</v>
      </c>
      <c r="BF102" s="457">
        <v>1000</v>
      </c>
      <c r="BG102" s="457">
        <v>1000</v>
      </c>
      <c r="BH102" s="457">
        <v>1000</v>
      </c>
      <c r="BI102" s="457">
        <v>1000</v>
      </c>
      <c r="BJ102" s="457">
        <v>1000</v>
      </c>
      <c r="BK102" s="457">
        <v>4000</v>
      </c>
      <c r="BL102" s="457">
        <v>1000</v>
      </c>
      <c r="BM102" s="457">
        <v>1000</v>
      </c>
      <c r="BN102" s="457">
        <v>1000</v>
      </c>
      <c r="BO102" s="457">
        <v>1000</v>
      </c>
      <c r="BP102" s="457">
        <v>1000</v>
      </c>
      <c r="BQ102" s="457">
        <v>1000</v>
      </c>
      <c r="BR102" s="457">
        <v>1000</v>
      </c>
      <c r="BS102" s="457">
        <v>1000</v>
      </c>
      <c r="BT102" s="457">
        <v>1000</v>
      </c>
      <c r="BU102" s="457">
        <v>1000</v>
      </c>
      <c r="BV102" s="457">
        <v>1000</v>
      </c>
      <c r="BW102" s="457">
        <v>1000</v>
      </c>
      <c r="BX102" s="457">
        <v>1000</v>
      </c>
      <c r="BY102" s="457">
        <v>1000</v>
      </c>
      <c r="BZ102" s="457">
        <v>1000</v>
      </c>
      <c r="CA102" s="457">
        <v>1000</v>
      </c>
      <c r="CB102" s="457">
        <v>1000</v>
      </c>
      <c r="CC102" s="457">
        <v>1000</v>
      </c>
      <c r="CD102" s="457">
        <v>1000</v>
      </c>
      <c r="CE102" s="457">
        <v>1000</v>
      </c>
      <c r="CF102" s="457">
        <v>5000</v>
      </c>
      <c r="CG102" s="457">
        <v>1000</v>
      </c>
      <c r="CH102" s="457">
        <v>1000</v>
      </c>
      <c r="CI102" s="457">
        <v>2000</v>
      </c>
      <c r="CJ102" s="457">
        <v>1000</v>
      </c>
      <c r="CK102" s="457">
        <v>1000</v>
      </c>
      <c r="CL102" s="457">
        <v>1000</v>
      </c>
      <c r="CM102" s="457">
        <v>1000</v>
      </c>
      <c r="CN102" s="457">
        <v>1000</v>
      </c>
      <c r="CO102" s="457">
        <v>1000</v>
      </c>
      <c r="CP102" s="457">
        <v>1000</v>
      </c>
      <c r="CQ102" s="457">
        <v>1000</v>
      </c>
      <c r="CR102" s="457">
        <v>1000</v>
      </c>
      <c r="CS102" s="457">
        <v>1000</v>
      </c>
      <c r="CT102" s="457">
        <v>1000</v>
      </c>
      <c r="CU102" s="457">
        <v>1000</v>
      </c>
      <c r="CV102" s="457">
        <v>1000</v>
      </c>
      <c r="CW102" s="457">
        <v>1000</v>
      </c>
      <c r="CX102" s="457">
        <v>26000</v>
      </c>
      <c r="CY102" s="457">
        <v>4000</v>
      </c>
      <c r="CZ102" s="457">
        <v>3000</v>
      </c>
      <c r="DA102" s="457">
        <v>5000</v>
      </c>
      <c r="DB102" s="457">
        <v>1000</v>
      </c>
      <c r="DC102" s="457">
        <v>1000</v>
      </c>
      <c r="DD102" s="457">
        <v>1000</v>
      </c>
      <c r="DE102" s="457">
        <v>1000</v>
      </c>
      <c r="DF102" s="457">
        <v>1000</v>
      </c>
      <c r="DG102" s="457">
        <v>8000</v>
      </c>
      <c r="DH102" s="457">
        <v>1000</v>
      </c>
      <c r="DI102" s="457">
        <v>9000</v>
      </c>
      <c r="DJ102" s="457">
        <v>5000</v>
      </c>
      <c r="DK102" s="457">
        <v>3000</v>
      </c>
      <c r="DL102" s="457">
        <v>6000</v>
      </c>
      <c r="DM102" s="457">
        <v>3000</v>
      </c>
      <c r="DN102" s="457">
        <v>1000</v>
      </c>
      <c r="DO102" s="457">
        <v>1000</v>
      </c>
      <c r="DP102" s="457">
        <v>1000</v>
      </c>
      <c r="DQ102" s="457">
        <v>1000</v>
      </c>
      <c r="DR102">
        <v>1000</v>
      </c>
      <c r="DS102">
        <v>1000</v>
      </c>
      <c r="DT102">
        <v>91000</v>
      </c>
      <c r="DU102">
        <v>51000</v>
      </c>
    </row>
    <row r="103" spans="1:125">
      <c r="A103" s="362" t="s">
        <v>2113</v>
      </c>
      <c r="B103" s="457" t="s">
        <v>3324</v>
      </c>
      <c r="C103" s="457">
        <v>10000</v>
      </c>
      <c r="D103" s="457">
        <v>1000</v>
      </c>
      <c r="E103" s="457">
        <v>1000</v>
      </c>
      <c r="F103" s="457">
        <v>7000</v>
      </c>
      <c r="G103" s="457">
        <v>3000</v>
      </c>
      <c r="H103" s="457">
        <v>1000</v>
      </c>
      <c r="I103" s="457">
        <v>5000</v>
      </c>
      <c r="J103" s="457">
        <v>1000</v>
      </c>
      <c r="K103" s="457">
        <v>1000</v>
      </c>
      <c r="L103" s="457">
        <v>2000</v>
      </c>
      <c r="M103" s="457">
        <v>3000</v>
      </c>
      <c r="N103" s="457">
        <v>1000</v>
      </c>
      <c r="O103" s="457">
        <v>42000</v>
      </c>
      <c r="P103" s="457">
        <v>1000</v>
      </c>
      <c r="Q103" s="457">
        <v>1000</v>
      </c>
      <c r="R103" s="457">
        <v>1000</v>
      </c>
      <c r="S103" s="457">
        <v>1000</v>
      </c>
      <c r="T103" s="457">
        <v>1000</v>
      </c>
      <c r="U103" s="457">
        <v>3000</v>
      </c>
      <c r="V103" s="457">
        <v>1000</v>
      </c>
      <c r="W103" s="457">
        <v>1000</v>
      </c>
      <c r="X103" s="457">
        <v>1000</v>
      </c>
      <c r="Y103" s="457">
        <v>1000</v>
      </c>
      <c r="Z103" s="457">
        <v>1000</v>
      </c>
      <c r="AA103" s="457">
        <v>1000</v>
      </c>
      <c r="AB103" s="457">
        <v>1000</v>
      </c>
      <c r="AC103" s="457">
        <v>1000</v>
      </c>
      <c r="AD103" s="457">
        <v>1000</v>
      </c>
      <c r="AE103" s="457">
        <v>1000</v>
      </c>
      <c r="AF103" s="457">
        <v>1000</v>
      </c>
      <c r="AG103" s="457">
        <v>2000</v>
      </c>
      <c r="AH103" s="457">
        <v>1000</v>
      </c>
      <c r="AI103" s="457">
        <v>1000</v>
      </c>
      <c r="AJ103" s="457">
        <v>6000</v>
      </c>
      <c r="AK103" s="457">
        <v>4000</v>
      </c>
      <c r="AL103" s="457">
        <v>1000</v>
      </c>
      <c r="AM103" s="457">
        <v>1000</v>
      </c>
      <c r="AN103" s="457">
        <v>1000</v>
      </c>
      <c r="AO103" s="457">
        <v>1000</v>
      </c>
      <c r="AP103" s="457">
        <v>134000</v>
      </c>
      <c r="AQ103" s="457">
        <v>54000</v>
      </c>
      <c r="AR103" s="457">
        <v>57000</v>
      </c>
      <c r="AS103" s="457">
        <v>5000</v>
      </c>
      <c r="AT103" s="457">
        <v>1000</v>
      </c>
      <c r="AU103" s="457">
        <v>1000</v>
      </c>
      <c r="AV103" s="457">
        <v>11000</v>
      </c>
      <c r="AW103" s="457">
        <v>1000</v>
      </c>
      <c r="AX103" s="457">
        <v>1000</v>
      </c>
      <c r="AY103" s="457">
        <v>2000</v>
      </c>
      <c r="AZ103" s="457">
        <v>1000</v>
      </c>
      <c r="BA103" s="457">
        <v>1000</v>
      </c>
      <c r="BB103" s="457">
        <v>1000</v>
      </c>
      <c r="BC103" s="457">
        <v>1000</v>
      </c>
      <c r="BD103" s="457">
        <v>1000</v>
      </c>
      <c r="BE103" s="457">
        <v>1000</v>
      </c>
      <c r="BF103" s="457">
        <v>1000</v>
      </c>
      <c r="BG103" s="457">
        <v>1000</v>
      </c>
      <c r="BH103" s="457">
        <v>2000</v>
      </c>
      <c r="BI103" s="457">
        <v>1000</v>
      </c>
      <c r="BJ103" s="457">
        <v>1000</v>
      </c>
      <c r="BK103" s="457">
        <v>3000</v>
      </c>
      <c r="BL103" s="457">
        <v>1000</v>
      </c>
      <c r="BM103" s="457">
        <v>1000</v>
      </c>
      <c r="BN103" s="457">
        <v>1000</v>
      </c>
      <c r="BO103" s="457">
        <v>1000</v>
      </c>
      <c r="BP103" s="457">
        <v>1000</v>
      </c>
      <c r="BQ103" s="457">
        <v>2000</v>
      </c>
      <c r="BR103" s="457">
        <v>1000</v>
      </c>
      <c r="BS103" s="457">
        <v>1000</v>
      </c>
      <c r="BT103" s="457">
        <v>1000</v>
      </c>
      <c r="BU103" s="457">
        <v>1000</v>
      </c>
      <c r="BV103" s="457">
        <v>2000</v>
      </c>
      <c r="BW103" s="457">
        <v>1000</v>
      </c>
      <c r="BX103" s="457">
        <v>1000</v>
      </c>
      <c r="BY103" s="457">
        <v>1000</v>
      </c>
      <c r="BZ103" s="457">
        <v>1000</v>
      </c>
      <c r="CA103" s="457">
        <v>1000</v>
      </c>
      <c r="CB103" s="457">
        <v>1000</v>
      </c>
      <c r="CC103" s="457">
        <v>1000</v>
      </c>
      <c r="CD103" s="457">
        <v>1000</v>
      </c>
      <c r="CE103" s="457">
        <v>1000</v>
      </c>
      <c r="CF103" s="457">
        <v>3000</v>
      </c>
      <c r="CG103" s="457">
        <v>1000</v>
      </c>
      <c r="CH103" s="457">
        <v>1000</v>
      </c>
      <c r="CI103" s="457">
        <v>5000</v>
      </c>
      <c r="CJ103" s="457">
        <v>1000</v>
      </c>
      <c r="CK103" s="457">
        <v>1000</v>
      </c>
      <c r="CL103" s="457">
        <v>1000</v>
      </c>
      <c r="CM103" s="457">
        <v>1000</v>
      </c>
      <c r="CN103" s="457">
        <v>1000</v>
      </c>
      <c r="CO103" s="457">
        <v>3000</v>
      </c>
      <c r="CP103" s="457">
        <v>1000</v>
      </c>
      <c r="CQ103" s="457">
        <v>1000</v>
      </c>
      <c r="CR103" s="457">
        <v>1000</v>
      </c>
      <c r="CS103" s="457">
        <v>1000</v>
      </c>
      <c r="CT103" s="457">
        <v>1000</v>
      </c>
      <c r="CU103" s="457">
        <v>2000</v>
      </c>
      <c r="CV103" s="457">
        <v>1000</v>
      </c>
      <c r="CW103" s="457">
        <v>1000</v>
      </c>
      <c r="CX103" s="457">
        <v>17000</v>
      </c>
      <c r="CY103" s="457">
        <v>5000</v>
      </c>
      <c r="CZ103" s="457">
        <v>7000</v>
      </c>
      <c r="DA103" s="457">
        <v>5000</v>
      </c>
      <c r="DB103" s="457">
        <v>1000</v>
      </c>
      <c r="DC103" s="457">
        <v>1000</v>
      </c>
      <c r="DD103" s="457">
        <v>1000</v>
      </c>
      <c r="DE103" s="457">
        <v>1000</v>
      </c>
      <c r="DF103" s="457">
        <v>1000</v>
      </c>
      <c r="DG103" s="457">
        <v>21000</v>
      </c>
      <c r="DH103" s="457">
        <v>6000</v>
      </c>
      <c r="DI103" s="457">
        <v>13000</v>
      </c>
      <c r="DJ103" s="457">
        <v>9000</v>
      </c>
      <c r="DK103" s="457">
        <v>3000</v>
      </c>
      <c r="DL103" s="457">
        <v>5000</v>
      </c>
      <c r="DM103" s="457">
        <v>1000</v>
      </c>
      <c r="DN103" s="457">
        <v>1000</v>
      </c>
      <c r="DO103" s="457">
        <v>1000</v>
      </c>
      <c r="DP103" s="457">
        <v>1000</v>
      </c>
      <c r="DQ103" s="457">
        <v>1000</v>
      </c>
      <c r="DR103">
        <v>1000</v>
      </c>
      <c r="DS103">
        <v>1000</v>
      </c>
      <c r="DT103">
        <v>254000</v>
      </c>
      <c r="DU103">
        <v>133000</v>
      </c>
    </row>
    <row r="104" spans="1:125">
      <c r="A104" s="362" t="s">
        <v>2155</v>
      </c>
      <c r="B104" s="457" t="s">
        <v>3324</v>
      </c>
      <c r="C104" s="457">
        <v>10000</v>
      </c>
      <c r="D104" s="457">
        <v>1000</v>
      </c>
      <c r="E104" s="457">
        <v>1000</v>
      </c>
      <c r="F104" s="457">
        <v>7000</v>
      </c>
      <c r="G104" s="457">
        <v>3000</v>
      </c>
      <c r="H104" s="457">
        <v>1000</v>
      </c>
      <c r="I104" s="457">
        <v>5000</v>
      </c>
      <c r="J104" s="457">
        <v>1000</v>
      </c>
      <c r="K104" s="457">
        <v>1000</v>
      </c>
      <c r="L104" s="457">
        <v>2000</v>
      </c>
      <c r="M104" s="457">
        <v>3000</v>
      </c>
      <c r="N104" s="457">
        <v>1000</v>
      </c>
      <c r="O104" s="457">
        <v>42000</v>
      </c>
      <c r="P104" s="457">
        <v>1000</v>
      </c>
      <c r="Q104" s="457">
        <v>1000</v>
      </c>
      <c r="R104" s="457">
        <v>1000</v>
      </c>
      <c r="S104" s="457">
        <v>1000</v>
      </c>
      <c r="T104" s="457">
        <v>1000</v>
      </c>
      <c r="U104" s="457">
        <v>3000</v>
      </c>
      <c r="V104" s="457">
        <v>1000</v>
      </c>
      <c r="W104" s="457">
        <v>1000</v>
      </c>
      <c r="X104" s="457">
        <v>1000</v>
      </c>
      <c r="Y104" s="457">
        <v>1000</v>
      </c>
      <c r="Z104" s="457">
        <v>1000</v>
      </c>
      <c r="AA104" s="457">
        <v>1000</v>
      </c>
      <c r="AB104" s="457">
        <v>1000</v>
      </c>
      <c r="AC104" s="457">
        <v>1000</v>
      </c>
      <c r="AD104" s="457">
        <v>1000</v>
      </c>
      <c r="AE104" s="457">
        <v>1000</v>
      </c>
      <c r="AF104" s="457">
        <v>1000</v>
      </c>
      <c r="AG104" s="457">
        <v>2000</v>
      </c>
      <c r="AH104" s="457">
        <v>1000</v>
      </c>
      <c r="AI104" s="457">
        <v>1000</v>
      </c>
      <c r="AJ104" s="457">
        <v>6000</v>
      </c>
      <c r="AK104" s="457">
        <v>4000</v>
      </c>
      <c r="AL104" s="457">
        <v>1000</v>
      </c>
      <c r="AM104" s="457">
        <v>1000</v>
      </c>
      <c r="AN104" s="457">
        <v>1000</v>
      </c>
      <c r="AO104" s="457">
        <v>1000</v>
      </c>
      <c r="AP104" s="457">
        <v>9000</v>
      </c>
      <c r="AQ104" s="457">
        <v>5000</v>
      </c>
      <c r="AR104" s="457">
        <v>2000</v>
      </c>
      <c r="AS104" s="457">
        <v>5000</v>
      </c>
      <c r="AT104" s="457">
        <v>1000</v>
      </c>
      <c r="AU104" s="457">
        <v>1000</v>
      </c>
      <c r="AV104" s="457">
        <v>11000</v>
      </c>
      <c r="AW104" s="457">
        <v>1000</v>
      </c>
      <c r="AX104" s="457">
        <v>1000</v>
      </c>
      <c r="AY104" s="457">
        <v>2000</v>
      </c>
      <c r="AZ104" s="457">
        <v>1000</v>
      </c>
      <c r="BA104" s="457">
        <v>1000</v>
      </c>
      <c r="BB104" s="457">
        <v>1000</v>
      </c>
      <c r="BC104" s="457">
        <v>1000</v>
      </c>
      <c r="BD104" s="457">
        <v>1000</v>
      </c>
      <c r="BE104" s="457">
        <v>1000</v>
      </c>
      <c r="BF104" s="457">
        <v>1000</v>
      </c>
      <c r="BG104" s="457">
        <v>1000</v>
      </c>
      <c r="BH104" s="457">
        <v>2000</v>
      </c>
      <c r="BI104" s="457">
        <v>1000</v>
      </c>
      <c r="BJ104" s="457">
        <v>1000</v>
      </c>
      <c r="BK104" s="457">
        <v>3000</v>
      </c>
      <c r="BL104" s="457">
        <v>1000</v>
      </c>
      <c r="BM104" s="457">
        <v>1000</v>
      </c>
      <c r="BN104" s="457">
        <v>1000</v>
      </c>
      <c r="BO104" s="457">
        <v>1000</v>
      </c>
      <c r="BP104" s="457">
        <v>1000</v>
      </c>
      <c r="BQ104" s="457">
        <v>2000</v>
      </c>
      <c r="BR104" s="457">
        <v>1000</v>
      </c>
      <c r="BS104" s="457">
        <v>1000</v>
      </c>
      <c r="BT104" s="457">
        <v>1000</v>
      </c>
      <c r="BU104" s="457">
        <v>1000</v>
      </c>
      <c r="BV104" s="457">
        <v>2000</v>
      </c>
      <c r="BW104" s="457">
        <v>1000</v>
      </c>
      <c r="BX104" s="457">
        <v>1000</v>
      </c>
      <c r="BY104" s="457">
        <v>1000</v>
      </c>
      <c r="BZ104" s="457">
        <v>1000</v>
      </c>
      <c r="CA104" s="457">
        <v>1000</v>
      </c>
      <c r="CB104" s="457">
        <v>1000</v>
      </c>
      <c r="CC104" s="457">
        <v>1000</v>
      </c>
      <c r="CD104" s="457">
        <v>1000</v>
      </c>
      <c r="CE104" s="457">
        <v>1000</v>
      </c>
      <c r="CF104" s="457">
        <v>3000</v>
      </c>
      <c r="CG104" s="457">
        <v>1000</v>
      </c>
      <c r="CH104" s="457">
        <v>1000</v>
      </c>
      <c r="CI104" s="457">
        <v>5000</v>
      </c>
      <c r="CJ104" s="457">
        <v>1000</v>
      </c>
      <c r="CK104" s="457">
        <v>1000</v>
      </c>
      <c r="CL104" s="457">
        <v>1000</v>
      </c>
      <c r="CM104" s="457">
        <v>1000</v>
      </c>
      <c r="CN104" s="457">
        <v>1000</v>
      </c>
      <c r="CO104" s="457">
        <v>3000</v>
      </c>
      <c r="CP104" s="457">
        <v>1000</v>
      </c>
      <c r="CQ104" s="457">
        <v>1000</v>
      </c>
      <c r="CR104" s="457">
        <v>1000</v>
      </c>
      <c r="CS104" s="457">
        <v>1000</v>
      </c>
      <c r="CT104" s="457">
        <v>1000</v>
      </c>
      <c r="CU104" s="457">
        <v>2000</v>
      </c>
      <c r="CV104" s="457">
        <v>1000</v>
      </c>
      <c r="CW104" s="457">
        <v>1000</v>
      </c>
      <c r="CX104" s="457">
        <v>17000</v>
      </c>
      <c r="CY104" s="457">
        <v>5000</v>
      </c>
      <c r="CZ104" s="457">
        <v>7000</v>
      </c>
      <c r="DA104" s="457">
        <v>5000</v>
      </c>
      <c r="DB104" s="457">
        <v>1000</v>
      </c>
      <c r="DC104" s="457">
        <v>1000</v>
      </c>
      <c r="DD104" s="457">
        <v>1000</v>
      </c>
      <c r="DE104" s="457">
        <v>1000</v>
      </c>
      <c r="DF104" s="457">
        <v>1000</v>
      </c>
      <c r="DG104" s="457">
        <v>21000</v>
      </c>
      <c r="DH104" s="457">
        <v>6000</v>
      </c>
      <c r="DI104" s="457">
        <v>13000</v>
      </c>
      <c r="DJ104" s="457">
        <v>9000</v>
      </c>
      <c r="DK104" s="457">
        <v>3000</v>
      </c>
      <c r="DL104" s="457">
        <v>5000</v>
      </c>
      <c r="DM104" s="457">
        <v>1000</v>
      </c>
      <c r="DN104" s="457">
        <v>1000</v>
      </c>
      <c r="DO104" s="457">
        <v>1000</v>
      </c>
      <c r="DP104" s="457">
        <v>1000</v>
      </c>
      <c r="DQ104" s="457">
        <v>1000</v>
      </c>
      <c r="DR104">
        <v>1000</v>
      </c>
      <c r="DS104">
        <v>1000</v>
      </c>
      <c r="DT104">
        <v>254000</v>
      </c>
      <c r="DU104">
        <v>133000</v>
      </c>
    </row>
    <row r="105" spans="1:125">
      <c r="A105" s="362" t="s">
        <v>2328</v>
      </c>
      <c r="B105" s="457" t="s">
        <v>3324</v>
      </c>
      <c r="C105" s="457">
        <v>5000</v>
      </c>
      <c r="D105" s="457">
        <v>1000</v>
      </c>
      <c r="E105" s="457">
        <v>1000</v>
      </c>
      <c r="F105" s="457">
        <v>1000</v>
      </c>
      <c r="G105" s="457">
        <v>1000</v>
      </c>
      <c r="H105" s="457">
        <v>1000</v>
      </c>
      <c r="I105" s="457">
        <v>5000</v>
      </c>
      <c r="J105" s="457">
        <v>1000</v>
      </c>
      <c r="K105" s="457">
        <v>1000</v>
      </c>
      <c r="L105" s="457">
        <v>1000</v>
      </c>
      <c r="M105" s="457">
        <v>2000</v>
      </c>
      <c r="N105" s="457">
        <v>1000</v>
      </c>
      <c r="O105" s="457">
        <v>11000</v>
      </c>
      <c r="P105" s="457">
        <v>10000</v>
      </c>
      <c r="Q105" s="457">
        <v>1000</v>
      </c>
      <c r="R105" s="457">
        <v>6000</v>
      </c>
      <c r="S105" s="457">
        <v>1000</v>
      </c>
      <c r="T105" s="457">
        <v>1000</v>
      </c>
      <c r="U105" s="457">
        <v>2000</v>
      </c>
      <c r="V105" s="457">
        <v>1000</v>
      </c>
      <c r="W105" s="457">
        <v>1000</v>
      </c>
      <c r="X105" s="457">
        <v>1000</v>
      </c>
      <c r="Y105" s="457">
        <v>1000</v>
      </c>
      <c r="Z105" s="457">
        <v>1000</v>
      </c>
      <c r="AA105" s="457">
        <v>1000</v>
      </c>
      <c r="AB105" s="457">
        <v>1000</v>
      </c>
      <c r="AC105" s="457">
        <v>1000</v>
      </c>
      <c r="AD105" s="457">
        <v>1000</v>
      </c>
      <c r="AE105" s="457">
        <v>1000</v>
      </c>
      <c r="AF105" s="457">
        <v>1000</v>
      </c>
      <c r="AG105" s="457">
        <v>1000</v>
      </c>
      <c r="AH105" s="457">
        <v>1000</v>
      </c>
      <c r="AI105" s="457">
        <v>1000</v>
      </c>
      <c r="AJ105" s="457">
        <v>2000</v>
      </c>
      <c r="AK105" s="457">
        <v>1000</v>
      </c>
      <c r="AL105" s="457">
        <v>1000</v>
      </c>
      <c r="AM105" s="457">
        <v>1000</v>
      </c>
      <c r="AN105" s="457">
        <v>1000</v>
      </c>
      <c r="AO105" s="457">
        <v>1000</v>
      </c>
      <c r="AP105" s="457">
        <v>8000</v>
      </c>
      <c r="AQ105" s="457">
        <v>5000</v>
      </c>
      <c r="AR105" s="457">
        <v>4000</v>
      </c>
      <c r="AS105" s="457">
        <v>3000</v>
      </c>
      <c r="AT105" s="457">
        <v>2000</v>
      </c>
      <c r="AU105" s="457">
        <v>1000</v>
      </c>
      <c r="AV105" s="457">
        <v>8000</v>
      </c>
      <c r="AW105" s="457">
        <v>1000</v>
      </c>
      <c r="AX105" s="457">
        <v>2000</v>
      </c>
      <c r="AY105" s="457">
        <v>1000</v>
      </c>
      <c r="AZ105" s="457">
        <v>1000</v>
      </c>
      <c r="BA105" s="457">
        <v>1000</v>
      </c>
      <c r="BB105" s="457">
        <v>1000</v>
      </c>
      <c r="BC105" s="457">
        <v>1000</v>
      </c>
      <c r="BD105" s="457">
        <v>1000</v>
      </c>
      <c r="BE105" s="457">
        <v>1000</v>
      </c>
      <c r="BF105" s="457">
        <v>1000</v>
      </c>
      <c r="BG105" s="457">
        <v>1000</v>
      </c>
      <c r="BH105" s="457">
        <v>1000</v>
      </c>
      <c r="BI105" s="457">
        <v>1000</v>
      </c>
      <c r="BJ105" s="457">
        <v>1000</v>
      </c>
      <c r="BK105" s="457">
        <v>4000</v>
      </c>
      <c r="BL105" s="457">
        <v>1000</v>
      </c>
      <c r="BM105" s="457">
        <v>1000</v>
      </c>
      <c r="BN105" s="457">
        <v>1000</v>
      </c>
      <c r="BO105" s="457">
        <v>1000</v>
      </c>
      <c r="BP105" s="457">
        <v>1000</v>
      </c>
      <c r="BQ105" s="457">
        <v>1000</v>
      </c>
      <c r="BR105" s="457">
        <v>1000</v>
      </c>
      <c r="BS105" s="457">
        <v>1000</v>
      </c>
      <c r="BT105" s="457">
        <v>1000</v>
      </c>
      <c r="BU105" s="457">
        <v>1000</v>
      </c>
      <c r="BV105" s="457">
        <v>1000</v>
      </c>
      <c r="BW105" s="457">
        <v>1000</v>
      </c>
      <c r="BX105" s="457">
        <v>1000</v>
      </c>
      <c r="BY105" s="457">
        <v>1000</v>
      </c>
      <c r="BZ105" s="457">
        <v>1000</v>
      </c>
      <c r="CA105" s="457">
        <v>1000</v>
      </c>
      <c r="CB105" s="457">
        <v>1000</v>
      </c>
      <c r="CC105" s="457">
        <v>1000</v>
      </c>
      <c r="CD105" s="457">
        <v>1000</v>
      </c>
      <c r="CE105" s="457">
        <v>1000</v>
      </c>
      <c r="CF105" s="457">
        <v>5000</v>
      </c>
      <c r="CG105" s="457">
        <v>1000</v>
      </c>
      <c r="CH105" s="457">
        <v>1000</v>
      </c>
      <c r="CI105" s="457">
        <v>2000</v>
      </c>
      <c r="CJ105" s="457">
        <v>1000</v>
      </c>
      <c r="CK105" s="457">
        <v>1000</v>
      </c>
      <c r="CL105" s="457">
        <v>1000</v>
      </c>
      <c r="CM105" s="457">
        <v>1000</v>
      </c>
      <c r="CN105" s="457">
        <v>1000</v>
      </c>
      <c r="CO105" s="457">
        <v>1000</v>
      </c>
      <c r="CP105" s="457">
        <v>1000</v>
      </c>
      <c r="CQ105" s="457">
        <v>1000</v>
      </c>
      <c r="CR105" s="457">
        <v>1000</v>
      </c>
      <c r="CS105" s="457">
        <v>1000</v>
      </c>
      <c r="CT105" s="457">
        <v>1000</v>
      </c>
      <c r="CU105" s="457">
        <v>1000</v>
      </c>
      <c r="CV105" s="457">
        <v>1000</v>
      </c>
      <c r="CW105" s="457">
        <v>1000</v>
      </c>
      <c r="CX105" s="457">
        <v>26000</v>
      </c>
      <c r="CY105" s="457">
        <v>4000</v>
      </c>
      <c r="CZ105" s="457">
        <v>3000</v>
      </c>
      <c r="DA105" s="457">
        <v>5000</v>
      </c>
      <c r="DB105" s="457">
        <v>1000</v>
      </c>
      <c r="DC105" s="457">
        <v>1000</v>
      </c>
      <c r="DD105" s="457">
        <v>1000</v>
      </c>
      <c r="DE105" s="457">
        <v>1000</v>
      </c>
      <c r="DF105" s="457">
        <v>1000</v>
      </c>
      <c r="DG105" s="457">
        <v>8000</v>
      </c>
      <c r="DH105" s="457">
        <v>1000</v>
      </c>
      <c r="DI105" s="457">
        <v>9000</v>
      </c>
      <c r="DJ105" s="457">
        <v>5000</v>
      </c>
      <c r="DK105" s="457">
        <v>3000</v>
      </c>
      <c r="DL105" s="457">
        <v>6000</v>
      </c>
      <c r="DM105" s="457">
        <v>3000</v>
      </c>
      <c r="DN105" s="457">
        <v>1000</v>
      </c>
      <c r="DO105" s="457">
        <v>1000</v>
      </c>
      <c r="DP105" s="457">
        <v>1000</v>
      </c>
      <c r="DQ105" s="457">
        <v>1000</v>
      </c>
      <c r="DR105">
        <v>1000</v>
      </c>
      <c r="DS105">
        <v>1000</v>
      </c>
      <c r="DT105">
        <v>91000</v>
      </c>
      <c r="DU105">
        <v>51000</v>
      </c>
    </row>
    <row r="106" spans="1:125">
      <c r="A106" s="362" t="s">
        <v>2340</v>
      </c>
      <c r="B106" s="457" t="s">
        <v>3324</v>
      </c>
      <c r="C106" s="457">
        <v>30000</v>
      </c>
      <c r="D106" s="457">
        <v>5000</v>
      </c>
      <c r="E106" s="457">
        <v>1000</v>
      </c>
      <c r="F106" s="457">
        <v>23000</v>
      </c>
      <c r="G106" s="457">
        <v>7000</v>
      </c>
      <c r="H106" s="457">
        <v>2000</v>
      </c>
      <c r="I106" s="457">
        <v>10000</v>
      </c>
      <c r="J106" s="457">
        <v>2000</v>
      </c>
      <c r="K106" s="457">
        <v>1000</v>
      </c>
      <c r="L106" s="457">
        <v>2000</v>
      </c>
      <c r="M106" s="457">
        <v>1000</v>
      </c>
      <c r="N106" s="457">
        <v>1000</v>
      </c>
      <c r="O106" s="457">
        <v>148000</v>
      </c>
      <c r="P106" s="457">
        <v>65000</v>
      </c>
      <c r="Q106" s="457">
        <v>1000</v>
      </c>
      <c r="R106" s="457">
        <v>2000</v>
      </c>
      <c r="S106" s="457">
        <v>1000</v>
      </c>
      <c r="T106" s="457">
        <v>1000</v>
      </c>
      <c r="U106" s="457">
        <v>14000</v>
      </c>
      <c r="V106" s="457">
        <v>47000</v>
      </c>
      <c r="W106" s="457">
        <v>1000</v>
      </c>
      <c r="X106" s="457">
        <v>69000</v>
      </c>
      <c r="Y106" s="457">
        <v>426000</v>
      </c>
      <c r="Z106" s="457">
        <v>29000</v>
      </c>
      <c r="AA106" s="457">
        <v>2000</v>
      </c>
      <c r="AB106" s="457">
        <v>3000</v>
      </c>
      <c r="AC106" s="457">
        <v>1000</v>
      </c>
      <c r="AD106" s="457">
        <v>3000</v>
      </c>
      <c r="AE106" s="457">
        <v>1000</v>
      </c>
      <c r="AF106" s="457">
        <v>1000</v>
      </c>
      <c r="AG106" s="457">
        <v>8000</v>
      </c>
      <c r="AH106" s="457">
        <v>1000</v>
      </c>
      <c r="AI106" s="457">
        <v>1000</v>
      </c>
      <c r="AJ106" s="457">
        <v>11000</v>
      </c>
      <c r="AK106" s="457">
        <v>11000</v>
      </c>
      <c r="AL106" s="457">
        <v>3000</v>
      </c>
      <c r="AM106" s="457">
        <v>1000</v>
      </c>
      <c r="AN106" s="457">
        <v>2000</v>
      </c>
      <c r="AO106" s="457">
        <v>1000</v>
      </c>
      <c r="AP106" s="457">
        <v>6000</v>
      </c>
      <c r="AQ106" s="457">
        <v>479000</v>
      </c>
      <c r="AR106" s="457">
        <v>72000</v>
      </c>
      <c r="AS106" s="457">
        <v>16000</v>
      </c>
      <c r="AT106" s="457">
        <v>26000</v>
      </c>
      <c r="AU106" s="457">
        <v>4000</v>
      </c>
      <c r="AV106" s="457">
        <v>11000</v>
      </c>
      <c r="AW106" s="457">
        <v>1000</v>
      </c>
      <c r="AX106" s="457">
        <v>2000</v>
      </c>
      <c r="AY106" s="457">
        <v>4000</v>
      </c>
      <c r="AZ106" s="457">
        <v>3000</v>
      </c>
      <c r="BA106" s="457">
        <v>1000</v>
      </c>
      <c r="BB106" s="457">
        <v>1000</v>
      </c>
      <c r="BC106" s="457">
        <v>1000</v>
      </c>
      <c r="BD106" s="457">
        <v>1000</v>
      </c>
      <c r="BE106" s="457">
        <v>3000</v>
      </c>
      <c r="BF106" s="457">
        <v>1000</v>
      </c>
      <c r="BG106" s="457">
        <v>1000</v>
      </c>
      <c r="BH106" s="457">
        <v>2000</v>
      </c>
      <c r="BI106" s="457">
        <v>1000</v>
      </c>
      <c r="BJ106" s="457">
        <v>1000</v>
      </c>
      <c r="BK106" s="457">
        <v>7000</v>
      </c>
      <c r="BL106" s="457">
        <v>1000</v>
      </c>
      <c r="BM106" s="457">
        <v>1000</v>
      </c>
      <c r="BN106" s="457">
        <v>1000</v>
      </c>
      <c r="BO106" s="457">
        <v>1000</v>
      </c>
      <c r="BP106" s="457">
        <v>1000</v>
      </c>
      <c r="BQ106" s="457">
        <v>6000</v>
      </c>
      <c r="BR106" s="457">
        <v>2000</v>
      </c>
      <c r="BS106" s="457">
        <v>1000</v>
      </c>
      <c r="BT106" s="457">
        <v>1000</v>
      </c>
      <c r="BU106" s="457">
        <v>1000</v>
      </c>
      <c r="BV106" s="457">
        <v>1000</v>
      </c>
      <c r="BW106" s="457">
        <v>1000</v>
      </c>
      <c r="BX106" s="457">
        <v>1000</v>
      </c>
      <c r="BY106" s="457">
        <v>1000</v>
      </c>
      <c r="BZ106" s="457">
        <v>1000</v>
      </c>
      <c r="CA106" s="457">
        <v>1000</v>
      </c>
      <c r="CB106" s="457">
        <v>1000</v>
      </c>
      <c r="CC106" s="457">
        <v>1000</v>
      </c>
      <c r="CD106" s="457">
        <v>1000</v>
      </c>
      <c r="CE106" s="457">
        <v>1000</v>
      </c>
      <c r="CF106" s="457">
        <v>10000</v>
      </c>
      <c r="CG106" s="457">
        <v>1000</v>
      </c>
      <c r="CH106" s="457">
        <v>1000</v>
      </c>
      <c r="CI106" s="457">
        <v>71000</v>
      </c>
      <c r="CJ106" s="457">
        <v>1000</v>
      </c>
      <c r="CK106" s="457">
        <v>1000</v>
      </c>
      <c r="CL106" s="457">
        <v>1000</v>
      </c>
      <c r="CM106" s="457">
        <v>1000</v>
      </c>
      <c r="CN106" s="457">
        <v>1000</v>
      </c>
      <c r="CO106" s="457">
        <v>1000</v>
      </c>
      <c r="CP106" s="457">
        <v>1000</v>
      </c>
      <c r="CQ106" s="457">
        <v>1000</v>
      </c>
      <c r="CR106" s="457">
        <v>1000</v>
      </c>
      <c r="CS106" s="457">
        <v>1000</v>
      </c>
      <c r="CT106" s="457">
        <v>1000</v>
      </c>
      <c r="CU106" s="457">
        <v>7000</v>
      </c>
      <c r="CV106" s="457">
        <v>26000</v>
      </c>
      <c r="CW106" s="457">
        <v>1000</v>
      </c>
      <c r="CX106" s="457">
        <v>47000</v>
      </c>
      <c r="CY106" s="457">
        <v>95000</v>
      </c>
      <c r="CZ106" s="457">
        <v>76000</v>
      </c>
      <c r="DA106" s="457">
        <v>85000</v>
      </c>
      <c r="DB106" s="457">
        <v>1000</v>
      </c>
      <c r="DC106" s="457">
        <v>2000</v>
      </c>
      <c r="DD106" s="457">
        <v>19000</v>
      </c>
      <c r="DE106" s="457">
        <v>1000</v>
      </c>
      <c r="DF106" s="457">
        <v>1000</v>
      </c>
      <c r="DG106" s="457">
        <v>41000</v>
      </c>
      <c r="DH106" s="457">
        <v>7000</v>
      </c>
      <c r="DI106" s="457">
        <v>45000</v>
      </c>
      <c r="DJ106" s="457">
        <v>30000</v>
      </c>
      <c r="DK106" s="457">
        <v>25000</v>
      </c>
      <c r="DL106" s="457">
        <v>18000</v>
      </c>
      <c r="DM106" s="457">
        <v>6000</v>
      </c>
      <c r="DN106" s="457">
        <v>32000</v>
      </c>
      <c r="DO106" s="457">
        <v>6000</v>
      </c>
      <c r="DP106" s="457">
        <v>1000</v>
      </c>
      <c r="DQ106" s="457">
        <v>1000</v>
      </c>
      <c r="DR106">
        <v>1000</v>
      </c>
      <c r="DS106">
        <v>1000</v>
      </c>
      <c r="DT106">
        <v>29027000</v>
      </c>
      <c r="DU106">
        <v>3287000</v>
      </c>
    </row>
    <row r="107" spans="1:125">
      <c r="A107" s="362" t="s">
        <v>2924</v>
      </c>
      <c r="B107" s="457" t="s">
        <v>3324</v>
      </c>
      <c r="C107" s="457">
        <v>1000</v>
      </c>
      <c r="D107" s="457">
        <v>1000</v>
      </c>
      <c r="E107" s="457">
        <v>1000</v>
      </c>
      <c r="F107" s="457">
        <v>1000</v>
      </c>
      <c r="G107" s="457">
        <v>1000</v>
      </c>
      <c r="H107" s="457">
        <v>1000</v>
      </c>
      <c r="I107" s="457">
        <v>1000</v>
      </c>
      <c r="J107" s="457">
        <v>1000</v>
      </c>
      <c r="K107" s="457">
        <v>1000</v>
      </c>
      <c r="L107" s="457">
        <v>1000</v>
      </c>
      <c r="M107" s="457">
        <v>1000</v>
      </c>
      <c r="N107" s="457">
        <v>1000</v>
      </c>
      <c r="O107" s="457">
        <v>1000</v>
      </c>
      <c r="P107" s="457">
        <v>1000</v>
      </c>
      <c r="Q107" s="457">
        <v>1000</v>
      </c>
      <c r="R107" s="457">
        <v>1000</v>
      </c>
      <c r="S107" s="457">
        <v>1000</v>
      </c>
      <c r="T107" s="457">
        <v>1000</v>
      </c>
      <c r="U107" s="457">
        <v>1000</v>
      </c>
      <c r="V107" s="457">
        <v>1000</v>
      </c>
      <c r="W107" s="457">
        <v>1000</v>
      </c>
      <c r="X107" s="457">
        <v>1000</v>
      </c>
      <c r="Y107" s="457">
        <v>1000</v>
      </c>
      <c r="Z107" s="457">
        <v>1000</v>
      </c>
      <c r="AA107" s="457">
        <v>1000</v>
      </c>
      <c r="AB107" s="457">
        <v>1000</v>
      </c>
      <c r="AC107" s="457">
        <v>1000</v>
      </c>
      <c r="AD107" s="457">
        <v>1000</v>
      </c>
      <c r="AE107" s="457">
        <v>1000</v>
      </c>
      <c r="AF107" s="457">
        <v>1000</v>
      </c>
      <c r="AG107" s="457">
        <v>1000</v>
      </c>
      <c r="AH107" s="457">
        <v>1000</v>
      </c>
      <c r="AI107" s="457">
        <v>1000</v>
      </c>
      <c r="AJ107" s="457">
        <v>1000</v>
      </c>
      <c r="AK107" s="457">
        <v>1000</v>
      </c>
      <c r="AL107" s="457">
        <v>1000</v>
      </c>
      <c r="AM107" s="457">
        <v>1000</v>
      </c>
      <c r="AN107" s="457">
        <v>1000</v>
      </c>
      <c r="AO107" s="457">
        <v>1000</v>
      </c>
      <c r="AP107" s="457">
        <v>27000</v>
      </c>
      <c r="AQ107" s="457">
        <v>3000</v>
      </c>
      <c r="AR107" s="457">
        <v>4000</v>
      </c>
      <c r="AS107" s="457">
        <v>3000</v>
      </c>
      <c r="AT107" s="457">
        <v>1000</v>
      </c>
      <c r="AU107" s="457">
        <v>1000</v>
      </c>
      <c r="AV107" s="457">
        <v>5000</v>
      </c>
      <c r="AW107" s="457">
        <v>1000</v>
      </c>
      <c r="AX107" s="457">
        <v>1000</v>
      </c>
      <c r="AY107" s="457">
        <v>1000</v>
      </c>
      <c r="AZ107" s="457">
        <v>1000</v>
      </c>
      <c r="BA107" s="457">
        <v>1000</v>
      </c>
      <c r="BB107" s="457">
        <v>1000</v>
      </c>
      <c r="BC107" s="457">
        <v>1000</v>
      </c>
      <c r="BD107" s="457">
        <v>1000</v>
      </c>
      <c r="BE107" s="457">
        <v>1000</v>
      </c>
      <c r="BF107" s="457">
        <v>1000</v>
      </c>
      <c r="BG107" s="457">
        <v>1000</v>
      </c>
      <c r="BH107" s="457">
        <v>1000</v>
      </c>
      <c r="BI107" s="457">
        <v>1000</v>
      </c>
      <c r="BJ107" s="457">
        <v>1000</v>
      </c>
      <c r="BK107" s="457">
        <v>1000</v>
      </c>
      <c r="BL107" s="457">
        <v>1000</v>
      </c>
      <c r="BM107" s="457">
        <v>1000</v>
      </c>
      <c r="BN107" s="457">
        <v>1000</v>
      </c>
      <c r="BO107" s="457">
        <v>1000</v>
      </c>
      <c r="BP107" s="457">
        <v>1000</v>
      </c>
      <c r="BQ107" s="457">
        <v>1000</v>
      </c>
      <c r="BR107" s="457">
        <v>1000</v>
      </c>
      <c r="BS107" s="457">
        <v>1000</v>
      </c>
      <c r="BT107" s="457">
        <v>1000</v>
      </c>
      <c r="BU107" s="457">
        <v>1000</v>
      </c>
      <c r="BV107" s="457">
        <v>1000</v>
      </c>
      <c r="BW107" s="457">
        <v>2000</v>
      </c>
      <c r="BX107" s="457">
        <v>1000</v>
      </c>
      <c r="BY107" s="457">
        <v>1000</v>
      </c>
      <c r="BZ107" s="457">
        <v>1000</v>
      </c>
      <c r="CA107" s="457">
        <v>1000</v>
      </c>
      <c r="CB107" s="457">
        <v>1000</v>
      </c>
      <c r="CC107" s="457">
        <v>1000</v>
      </c>
      <c r="CD107" s="457">
        <v>1000</v>
      </c>
      <c r="CE107" s="457">
        <v>1000</v>
      </c>
      <c r="CF107" s="457">
        <v>2000</v>
      </c>
      <c r="CG107" s="457">
        <v>1000</v>
      </c>
      <c r="CH107" s="457">
        <v>1000</v>
      </c>
      <c r="CI107" s="457">
        <v>1000</v>
      </c>
      <c r="CJ107" s="457">
        <v>1000</v>
      </c>
      <c r="CK107" s="457">
        <v>1000</v>
      </c>
      <c r="CL107" s="457">
        <v>1000</v>
      </c>
      <c r="CM107" s="457">
        <v>1000</v>
      </c>
      <c r="CN107" s="457">
        <v>1000</v>
      </c>
      <c r="CO107" s="457">
        <v>1000</v>
      </c>
      <c r="CP107" s="457">
        <v>1000</v>
      </c>
      <c r="CQ107" s="457">
        <v>1000</v>
      </c>
      <c r="CR107" s="457">
        <v>1000</v>
      </c>
      <c r="CS107" s="457">
        <v>1000</v>
      </c>
      <c r="CT107" s="457">
        <v>1000</v>
      </c>
      <c r="CU107" s="457">
        <v>1000</v>
      </c>
      <c r="CV107" s="457">
        <v>1000</v>
      </c>
      <c r="CW107" s="457">
        <v>1000</v>
      </c>
      <c r="CX107" s="457">
        <v>11000</v>
      </c>
      <c r="CY107" s="457">
        <v>1000</v>
      </c>
      <c r="CZ107" s="457">
        <v>1000</v>
      </c>
      <c r="DA107" s="457">
        <v>1000</v>
      </c>
      <c r="DB107" s="457">
        <v>1000</v>
      </c>
      <c r="DC107" s="457">
        <v>1000</v>
      </c>
      <c r="DD107" s="457">
        <v>1000</v>
      </c>
      <c r="DE107" s="457">
        <v>1000</v>
      </c>
      <c r="DF107" s="457">
        <v>1000</v>
      </c>
      <c r="DG107" s="457">
        <v>3000</v>
      </c>
      <c r="DH107" s="457">
        <v>1000</v>
      </c>
      <c r="DI107" s="457">
        <v>2000</v>
      </c>
      <c r="DJ107" s="457">
        <v>2000</v>
      </c>
      <c r="DK107" s="457">
        <v>1000</v>
      </c>
      <c r="DL107" s="457">
        <v>18000</v>
      </c>
      <c r="DM107" s="457">
        <v>1000</v>
      </c>
      <c r="DN107" s="457">
        <v>1000</v>
      </c>
      <c r="DO107" s="457">
        <v>1000</v>
      </c>
      <c r="DP107" s="457">
        <v>1000</v>
      </c>
      <c r="DQ107" s="457">
        <v>1000</v>
      </c>
      <c r="DR107">
        <v>1000</v>
      </c>
      <c r="DS107">
        <v>1000</v>
      </c>
      <c r="DT107">
        <v>21000</v>
      </c>
      <c r="DU107">
        <v>7000</v>
      </c>
    </row>
    <row r="108" spans="1:125">
      <c r="A108" s="362" t="s">
        <v>2981</v>
      </c>
      <c r="B108" s="457" t="s">
        <v>3324</v>
      </c>
      <c r="C108" s="457">
        <v>1000</v>
      </c>
      <c r="D108" s="457">
        <v>1000</v>
      </c>
      <c r="E108" s="457">
        <v>1000</v>
      </c>
      <c r="F108" s="457">
        <v>1000</v>
      </c>
      <c r="G108" s="457">
        <v>1000</v>
      </c>
      <c r="H108" s="457">
        <v>1000</v>
      </c>
      <c r="I108" s="457">
        <v>1000</v>
      </c>
      <c r="J108" s="457">
        <v>1000</v>
      </c>
      <c r="K108" s="457">
        <v>1000</v>
      </c>
      <c r="L108" s="457">
        <v>1000</v>
      </c>
      <c r="M108" s="457">
        <v>1000</v>
      </c>
      <c r="N108" s="457">
        <v>1000</v>
      </c>
      <c r="O108" s="457">
        <v>1000</v>
      </c>
      <c r="P108" s="457">
        <v>1000</v>
      </c>
      <c r="Q108" s="457">
        <v>1000</v>
      </c>
      <c r="R108" s="457">
        <v>1000</v>
      </c>
      <c r="S108" s="457">
        <v>1000</v>
      </c>
      <c r="T108" s="457">
        <v>1000</v>
      </c>
      <c r="U108" s="457">
        <v>1000</v>
      </c>
      <c r="V108" s="457">
        <v>1000</v>
      </c>
      <c r="W108" s="457">
        <v>1000</v>
      </c>
      <c r="X108" s="457">
        <v>1000</v>
      </c>
      <c r="Y108" s="457">
        <v>1000</v>
      </c>
      <c r="Z108" s="457">
        <v>1000</v>
      </c>
      <c r="AA108" s="457">
        <v>1000</v>
      </c>
      <c r="AB108" s="457">
        <v>1000</v>
      </c>
      <c r="AC108" s="457">
        <v>1000</v>
      </c>
      <c r="AD108" s="457">
        <v>1000</v>
      </c>
      <c r="AE108" s="457">
        <v>1000</v>
      </c>
      <c r="AF108" s="457">
        <v>1000</v>
      </c>
      <c r="AG108" s="457">
        <v>1000</v>
      </c>
      <c r="AH108" s="457">
        <v>1000</v>
      </c>
      <c r="AI108" s="457">
        <v>1000</v>
      </c>
      <c r="AJ108" s="457">
        <v>1000</v>
      </c>
      <c r="AK108" s="457">
        <v>1000</v>
      </c>
      <c r="AL108" s="457">
        <v>1000</v>
      </c>
      <c r="AM108" s="457">
        <v>1000</v>
      </c>
      <c r="AN108" s="457">
        <v>1000</v>
      </c>
      <c r="AO108" s="457">
        <v>1000</v>
      </c>
      <c r="AP108" s="457">
        <v>10000</v>
      </c>
      <c r="AQ108" s="457">
        <v>4000</v>
      </c>
      <c r="AR108" s="457">
        <v>1000</v>
      </c>
      <c r="AS108" s="457">
        <v>3000</v>
      </c>
      <c r="AT108" s="457">
        <v>1000</v>
      </c>
      <c r="AU108" s="457">
        <v>1000</v>
      </c>
      <c r="AV108" s="457">
        <v>5000</v>
      </c>
      <c r="AW108" s="457">
        <v>1000</v>
      </c>
      <c r="AX108" s="457">
        <v>1000</v>
      </c>
      <c r="AY108" s="457">
        <v>1000</v>
      </c>
      <c r="AZ108" s="457">
        <v>1000</v>
      </c>
      <c r="BA108" s="457">
        <v>1000</v>
      </c>
      <c r="BB108" s="457">
        <v>1000</v>
      </c>
      <c r="BC108" s="457">
        <v>1000</v>
      </c>
      <c r="BD108" s="457">
        <v>1000</v>
      </c>
      <c r="BE108" s="457">
        <v>1000</v>
      </c>
      <c r="BF108" s="457">
        <v>1000</v>
      </c>
      <c r="BG108" s="457">
        <v>1000</v>
      </c>
      <c r="BH108" s="457">
        <v>1000</v>
      </c>
      <c r="BI108" s="457">
        <v>1000</v>
      </c>
      <c r="BJ108" s="457">
        <v>1000</v>
      </c>
      <c r="BK108" s="457">
        <v>1000</v>
      </c>
      <c r="BL108" s="457">
        <v>1000</v>
      </c>
      <c r="BM108" s="457">
        <v>1000</v>
      </c>
      <c r="BN108" s="457">
        <v>1000</v>
      </c>
      <c r="BO108" s="457">
        <v>1000</v>
      </c>
      <c r="BP108" s="457">
        <v>1000</v>
      </c>
      <c r="BQ108" s="457">
        <v>1000</v>
      </c>
      <c r="BR108" s="457">
        <v>1000</v>
      </c>
      <c r="BS108" s="457">
        <v>1000</v>
      </c>
      <c r="BT108" s="457">
        <v>1000</v>
      </c>
      <c r="BU108" s="457">
        <v>1000</v>
      </c>
      <c r="BV108" s="457">
        <v>1000</v>
      </c>
      <c r="BW108" s="457">
        <v>2000</v>
      </c>
      <c r="BX108" s="457">
        <v>1000</v>
      </c>
      <c r="BY108" s="457">
        <v>1000</v>
      </c>
      <c r="BZ108" s="457">
        <v>1000</v>
      </c>
      <c r="CA108" s="457">
        <v>1000</v>
      </c>
      <c r="CB108" s="457">
        <v>1000</v>
      </c>
      <c r="CC108" s="457">
        <v>1000</v>
      </c>
      <c r="CD108" s="457">
        <v>1000</v>
      </c>
      <c r="CE108" s="457">
        <v>1000</v>
      </c>
      <c r="CF108" s="457">
        <v>2000</v>
      </c>
      <c r="CG108" s="457">
        <v>1000</v>
      </c>
      <c r="CH108" s="457">
        <v>1000</v>
      </c>
      <c r="CI108" s="457">
        <v>1000</v>
      </c>
      <c r="CJ108" s="457">
        <v>1000</v>
      </c>
      <c r="CK108" s="457">
        <v>1000</v>
      </c>
      <c r="CL108" s="457">
        <v>1000</v>
      </c>
      <c r="CM108" s="457">
        <v>1000</v>
      </c>
      <c r="CN108" s="457">
        <v>1000</v>
      </c>
      <c r="CO108" s="457">
        <v>1000</v>
      </c>
      <c r="CP108" s="457">
        <v>1000</v>
      </c>
      <c r="CQ108" s="457">
        <v>1000</v>
      </c>
      <c r="CR108" s="457">
        <v>1000</v>
      </c>
      <c r="CS108" s="457">
        <v>1000</v>
      </c>
      <c r="CT108" s="457">
        <v>1000</v>
      </c>
      <c r="CU108" s="457">
        <v>1000</v>
      </c>
      <c r="CV108" s="457">
        <v>1000</v>
      </c>
      <c r="CW108" s="457">
        <v>1000</v>
      </c>
      <c r="CX108" s="457">
        <v>11000</v>
      </c>
      <c r="CY108" s="457">
        <v>1000</v>
      </c>
      <c r="CZ108" s="457">
        <v>1000</v>
      </c>
      <c r="DA108" s="457">
        <v>1000</v>
      </c>
      <c r="DB108" s="457">
        <v>1000</v>
      </c>
      <c r="DC108" s="457">
        <v>1000</v>
      </c>
      <c r="DD108" s="457">
        <v>1000</v>
      </c>
      <c r="DE108" s="457">
        <v>1000</v>
      </c>
      <c r="DF108" s="457">
        <v>1000</v>
      </c>
      <c r="DG108" s="457">
        <v>3000</v>
      </c>
      <c r="DH108" s="457">
        <v>1000</v>
      </c>
      <c r="DI108" s="457">
        <v>2000</v>
      </c>
      <c r="DJ108" s="457">
        <v>2000</v>
      </c>
      <c r="DK108" s="457">
        <v>1000</v>
      </c>
      <c r="DL108" s="457">
        <v>18000</v>
      </c>
      <c r="DM108" s="457">
        <v>1000</v>
      </c>
      <c r="DN108" s="457">
        <v>1000</v>
      </c>
      <c r="DO108" s="457">
        <v>1000</v>
      </c>
      <c r="DP108" s="457">
        <v>1000</v>
      </c>
      <c r="DQ108" s="457">
        <v>1000</v>
      </c>
      <c r="DR108">
        <v>1000</v>
      </c>
      <c r="DS108">
        <v>1000</v>
      </c>
      <c r="DT108">
        <v>21000</v>
      </c>
      <c r="DU108">
        <v>7000</v>
      </c>
    </row>
    <row r="109" spans="1:125">
      <c r="A109" s="362" t="s">
        <v>1972</v>
      </c>
      <c r="B109" s="457" t="s">
        <v>3324</v>
      </c>
      <c r="C109" s="457">
        <v>30000</v>
      </c>
      <c r="D109" s="457">
        <v>5000</v>
      </c>
      <c r="E109" s="457">
        <v>1000</v>
      </c>
      <c r="F109" s="457">
        <v>23000</v>
      </c>
      <c r="G109" s="457">
        <v>7000</v>
      </c>
      <c r="H109" s="457">
        <v>2000</v>
      </c>
      <c r="I109" s="457">
        <v>10000</v>
      </c>
      <c r="J109" s="457">
        <v>2000</v>
      </c>
      <c r="K109" s="457">
        <v>1000</v>
      </c>
      <c r="L109" s="457">
        <v>2000</v>
      </c>
      <c r="M109" s="457">
        <v>1000</v>
      </c>
      <c r="N109" s="457">
        <v>1000</v>
      </c>
      <c r="O109" s="457">
        <v>148000</v>
      </c>
      <c r="P109" s="457">
        <v>65000</v>
      </c>
      <c r="Q109" s="457">
        <v>1000</v>
      </c>
      <c r="R109" s="457">
        <v>2000</v>
      </c>
      <c r="S109" s="457">
        <v>1000</v>
      </c>
      <c r="T109" s="457">
        <v>1000</v>
      </c>
      <c r="U109" s="457">
        <v>14000</v>
      </c>
      <c r="V109" s="457">
        <v>47000</v>
      </c>
      <c r="W109" s="457">
        <v>1000</v>
      </c>
      <c r="X109" s="457">
        <v>69000</v>
      </c>
      <c r="Y109" s="457">
        <v>426000</v>
      </c>
      <c r="Z109" s="457">
        <v>29000</v>
      </c>
      <c r="AA109" s="457">
        <v>2000</v>
      </c>
      <c r="AB109" s="457">
        <v>3000</v>
      </c>
      <c r="AC109" s="457">
        <v>1000</v>
      </c>
      <c r="AD109" s="457">
        <v>3000</v>
      </c>
      <c r="AE109" s="457">
        <v>1000</v>
      </c>
      <c r="AF109" s="457">
        <v>1000</v>
      </c>
      <c r="AG109" s="457">
        <v>8000</v>
      </c>
      <c r="AH109" s="457">
        <v>1000</v>
      </c>
      <c r="AI109" s="457">
        <v>1000</v>
      </c>
      <c r="AJ109" s="457">
        <v>11000</v>
      </c>
      <c r="AK109" s="457">
        <v>11000</v>
      </c>
      <c r="AL109" s="457">
        <v>3000</v>
      </c>
      <c r="AM109" s="457">
        <v>1000</v>
      </c>
      <c r="AN109" s="457">
        <v>2000</v>
      </c>
      <c r="AO109" s="457">
        <v>1000</v>
      </c>
      <c r="AP109" s="457">
        <v>6000</v>
      </c>
      <c r="AQ109" s="457">
        <v>479000</v>
      </c>
      <c r="AR109" s="457">
        <v>72000</v>
      </c>
      <c r="AS109" s="457">
        <v>16000</v>
      </c>
      <c r="AT109" s="457">
        <v>26000</v>
      </c>
      <c r="AU109" s="457">
        <v>4000</v>
      </c>
      <c r="AV109" s="457">
        <v>11000</v>
      </c>
      <c r="AW109" s="457">
        <v>1000</v>
      </c>
      <c r="AX109" s="457">
        <v>2000</v>
      </c>
      <c r="AY109" s="457">
        <v>4000</v>
      </c>
      <c r="AZ109" s="457">
        <v>3000</v>
      </c>
      <c r="BA109" s="457">
        <v>1000</v>
      </c>
      <c r="BB109" s="457">
        <v>1000</v>
      </c>
      <c r="BC109" s="457">
        <v>1000</v>
      </c>
      <c r="BD109" s="457">
        <v>1000</v>
      </c>
      <c r="BE109" s="457">
        <v>3000</v>
      </c>
      <c r="BF109" s="457">
        <v>1000</v>
      </c>
      <c r="BG109" s="457">
        <v>1000</v>
      </c>
      <c r="BH109" s="457">
        <v>2000</v>
      </c>
      <c r="BI109" s="457">
        <v>1000</v>
      </c>
      <c r="BJ109" s="457">
        <v>1000</v>
      </c>
      <c r="BK109" s="457">
        <v>7000</v>
      </c>
      <c r="BL109" s="457">
        <v>1000</v>
      </c>
      <c r="BM109" s="457">
        <v>1000</v>
      </c>
      <c r="BN109" s="457">
        <v>1000</v>
      </c>
      <c r="BO109" s="457">
        <v>1000</v>
      </c>
      <c r="BP109" s="457">
        <v>1000</v>
      </c>
      <c r="BQ109" s="457">
        <v>6000</v>
      </c>
      <c r="BR109" s="457">
        <v>2000</v>
      </c>
      <c r="BS109" s="457">
        <v>1000</v>
      </c>
      <c r="BT109" s="457">
        <v>1000</v>
      </c>
      <c r="BU109" s="457">
        <v>1000</v>
      </c>
      <c r="BV109" s="457">
        <v>1000</v>
      </c>
      <c r="BW109" s="457">
        <v>1000</v>
      </c>
      <c r="BX109" s="457">
        <v>1000</v>
      </c>
      <c r="BY109" s="457">
        <v>1000</v>
      </c>
      <c r="BZ109" s="457">
        <v>1000</v>
      </c>
      <c r="CA109" s="457">
        <v>1000</v>
      </c>
      <c r="CB109" s="457">
        <v>1000</v>
      </c>
      <c r="CC109" s="457">
        <v>1000</v>
      </c>
      <c r="CD109" s="457">
        <v>1000</v>
      </c>
      <c r="CE109" s="457">
        <v>1000</v>
      </c>
      <c r="CF109" s="457">
        <v>10000</v>
      </c>
      <c r="CG109" s="457">
        <v>1000</v>
      </c>
      <c r="CH109" s="457">
        <v>1000</v>
      </c>
      <c r="CI109" s="457">
        <v>71000</v>
      </c>
      <c r="CJ109" s="457">
        <v>1000</v>
      </c>
      <c r="CK109" s="457">
        <v>1000</v>
      </c>
      <c r="CL109" s="457">
        <v>1000</v>
      </c>
      <c r="CM109" s="457">
        <v>1000</v>
      </c>
      <c r="CN109" s="457">
        <v>1000</v>
      </c>
      <c r="CO109" s="457">
        <v>1000</v>
      </c>
      <c r="CP109" s="457">
        <v>1000</v>
      </c>
      <c r="CQ109" s="457">
        <v>1000</v>
      </c>
      <c r="CR109" s="457">
        <v>1000</v>
      </c>
      <c r="CS109" s="457">
        <v>1000</v>
      </c>
      <c r="CT109" s="457">
        <v>1000</v>
      </c>
      <c r="CU109" s="457">
        <v>7000</v>
      </c>
      <c r="CV109" s="457">
        <v>26000</v>
      </c>
      <c r="CW109" s="457">
        <v>1000</v>
      </c>
      <c r="CX109" s="457">
        <v>47000</v>
      </c>
      <c r="CY109" s="457">
        <v>95000</v>
      </c>
      <c r="CZ109" s="457">
        <v>76000</v>
      </c>
      <c r="DA109" s="457">
        <v>85000</v>
      </c>
      <c r="DB109" s="457">
        <v>1000</v>
      </c>
      <c r="DC109" s="457">
        <v>2000</v>
      </c>
      <c r="DD109" s="457">
        <v>19000</v>
      </c>
      <c r="DE109" s="457">
        <v>1000</v>
      </c>
      <c r="DF109" s="457">
        <v>1000</v>
      </c>
      <c r="DG109" s="457">
        <v>41000</v>
      </c>
      <c r="DH109" s="457">
        <v>7000</v>
      </c>
      <c r="DI109" s="457">
        <v>45000</v>
      </c>
      <c r="DJ109" s="457">
        <v>30000</v>
      </c>
      <c r="DK109" s="457">
        <v>25000</v>
      </c>
      <c r="DL109" s="457">
        <v>18000</v>
      </c>
      <c r="DM109" s="457">
        <v>6000</v>
      </c>
      <c r="DN109" s="457">
        <v>32000</v>
      </c>
      <c r="DO109" s="457">
        <v>6000</v>
      </c>
      <c r="DP109" s="457">
        <v>1000</v>
      </c>
      <c r="DQ109" s="457">
        <v>1000</v>
      </c>
      <c r="DR109">
        <v>1000</v>
      </c>
      <c r="DS109">
        <v>1000</v>
      </c>
      <c r="DT109">
        <v>29027000</v>
      </c>
      <c r="DU109">
        <v>3287000</v>
      </c>
    </row>
    <row r="110" spans="1:125">
      <c r="A110" s="362" t="s">
        <v>2252</v>
      </c>
      <c r="B110" s="457" t="s">
        <v>3324</v>
      </c>
      <c r="C110" s="457">
        <v>1000</v>
      </c>
      <c r="D110" s="457">
        <v>1000</v>
      </c>
      <c r="E110" s="457">
        <v>1000</v>
      </c>
      <c r="F110" s="457">
        <v>1000</v>
      </c>
      <c r="G110" s="457">
        <v>1000</v>
      </c>
      <c r="H110" s="457">
        <v>1000</v>
      </c>
      <c r="I110" s="457">
        <v>1000</v>
      </c>
      <c r="J110" s="457">
        <v>1000</v>
      </c>
      <c r="K110" s="457">
        <v>1000</v>
      </c>
      <c r="L110" s="457">
        <v>1000</v>
      </c>
      <c r="M110" s="457">
        <v>1000</v>
      </c>
      <c r="N110" s="457">
        <v>1000</v>
      </c>
      <c r="O110" s="457">
        <v>1000</v>
      </c>
      <c r="P110" s="457">
        <v>1000</v>
      </c>
      <c r="Q110" s="457">
        <v>1000</v>
      </c>
      <c r="R110" s="457">
        <v>1000</v>
      </c>
      <c r="S110" s="457">
        <v>1000</v>
      </c>
      <c r="T110" s="457">
        <v>1000</v>
      </c>
      <c r="U110" s="457">
        <v>1000</v>
      </c>
      <c r="V110" s="457">
        <v>1000</v>
      </c>
      <c r="W110" s="457">
        <v>1000</v>
      </c>
      <c r="X110" s="457">
        <v>1000</v>
      </c>
      <c r="Y110" s="457">
        <v>1000</v>
      </c>
      <c r="Z110" s="457">
        <v>1000</v>
      </c>
      <c r="AA110" s="457">
        <v>1000</v>
      </c>
      <c r="AB110" s="457">
        <v>1000</v>
      </c>
      <c r="AC110" s="457">
        <v>1000</v>
      </c>
      <c r="AD110" s="457">
        <v>1000</v>
      </c>
      <c r="AE110" s="457">
        <v>1000</v>
      </c>
      <c r="AF110" s="457">
        <v>1000</v>
      </c>
      <c r="AG110" s="457">
        <v>1000</v>
      </c>
      <c r="AH110" s="457">
        <v>1000</v>
      </c>
      <c r="AI110" s="457">
        <v>1000</v>
      </c>
      <c r="AJ110" s="457">
        <v>1000</v>
      </c>
      <c r="AK110" s="457">
        <v>1000</v>
      </c>
      <c r="AL110" s="457">
        <v>1000</v>
      </c>
      <c r="AM110" s="457">
        <v>1000</v>
      </c>
      <c r="AN110" s="457">
        <v>1000</v>
      </c>
      <c r="AO110" s="457">
        <v>1000</v>
      </c>
      <c r="AP110" s="457">
        <v>10000</v>
      </c>
      <c r="AQ110" s="457">
        <v>4000</v>
      </c>
      <c r="AR110" s="457">
        <v>1000</v>
      </c>
      <c r="AS110" s="457">
        <v>3000</v>
      </c>
      <c r="AT110" s="457">
        <v>1000</v>
      </c>
      <c r="AU110" s="457">
        <v>1000</v>
      </c>
      <c r="AV110" s="457">
        <v>5000</v>
      </c>
      <c r="AW110" s="457">
        <v>1000</v>
      </c>
      <c r="AX110" s="457">
        <v>1000</v>
      </c>
      <c r="AY110" s="457">
        <v>1000</v>
      </c>
      <c r="AZ110" s="457">
        <v>1000</v>
      </c>
      <c r="BA110" s="457">
        <v>1000</v>
      </c>
      <c r="BB110" s="457">
        <v>1000</v>
      </c>
      <c r="BC110" s="457">
        <v>1000</v>
      </c>
      <c r="BD110" s="457">
        <v>1000</v>
      </c>
      <c r="BE110" s="457">
        <v>1000</v>
      </c>
      <c r="BF110" s="457">
        <v>1000</v>
      </c>
      <c r="BG110" s="457">
        <v>1000</v>
      </c>
      <c r="BH110" s="457">
        <v>1000</v>
      </c>
      <c r="BI110" s="457">
        <v>1000</v>
      </c>
      <c r="BJ110" s="457">
        <v>1000</v>
      </c>
      <c r="BK110" s="457">
        <v>1000</v>
      </c>
      <c r="BL110" s="457">
        <v>1000</v>
      </c>
      <c r="BM110" s="457">
        <v>1000</v>
      </c>
      <c r="BN110" s="457">
        <v>1000</v>
      </c>
      <c r="BO110" s="457">
        <v>1000</v>
      </c>
      <c r="BP110" s="457">
        <v>1000</v>
      </c>
      <c r="BQ110" s="457">
        <v>1000</v>
      </c>
      <c r="BR110" s="457">
        <v>1000</v>
      </c>
      <c r="BS110" s="457">
        <v>1000</v>
      </c>
      <c r="BT110" s="457">
        <v>1000</v>
      </c>
      <c r="BU110" s="457">
        <v>1000</v>
      </c>
      <c r="BV110" s="457">
        <v>1000</v>
      </c>
      <c r="BW110" s="457">
        <v>2000</v>
      </c>
      <c r="BX110" s="457">
        <v>1000</v>
      </c>
      <c r="BY110" s="457">
        <v>1000</v>
      </c>
      <c r="BZ110" s="457">
        <v>1000</v>
      </c>
      <c r="CA110" s="457">
        <v>1000</v>
      </c>
      <c r="CB110" s="457">
        <v>1000</v>
      </c>
      <c r="CC110" s="457">
        <v>1000</v>
      </c>
      <c r="CD110" s="457">
        <v>1000</v>
      </c>
      <c r="CE110" s="457">
        <v>1000</v>
      </c>
      <c r="CF110" s="457">
        <v>2000</v>
      </c>
      <c r="CG110" s="457">
        <v>1000</v>
      </c>
      <c r="CH110" s="457">
        <v>1000</v>
      </c>
      <c r="CI110" s="457">
        <v>1000</v>
      </c>
      <c r="CJ110" s="457">
        <v>1000</v>
      </c>
      <c r="CK110" s="457">
        <v>1000</v>
      </c>
      <c r="CL110" s="457">
        <v>1000</v>
      </c>
      <c r="CM110" s="457">
        <v>1000</v>
      </c>
      <c r="CN110" s="457">
        <v>1000</v>
      </c>
      <c r="CO110" s="457">
        <v>1000</v>
      </c>
      <c r="CP110" s="457">
        <v>1000</v>
      </c>
      <c r="CQ110" s="457">
        <v>1000</v>
      </c>
      <c r="CR110" s="457">
        <v>1000</v>
      </c>
      <c r="CS110" s="457">
        <v>1000</v>
      </c>
      <c r="CT110" s="457">
        <v>1000</v>
      </c>
      <c r="CU110" s="457">
        <v>1000</v>
      </c>
      <c r="CV110" s="457">
        <v>1000</v>
      </c>
      <c r="CW110" s="457">
        <v>1000</v>
      </c>
      <c r="CX110" s="457">
        <v>11000</v>
      </c>
      <c r="CY110" s="457">
        <v>1000</v>
      </c>
      <c r="CZ110" s="457">
        <v>1000</v>
      </c>
      <c r="DA110" s="457">
        <v>1000</v>
      </c>
      <c r="DB110" s="457">
        <v>1000</v>
      </c>
      <c r="DC110" s="457">
        <v>1000</v>
      </c>
      <c r="DD110" s="457">
        <v>1000</v>
      </c>
      <c r="DE110" s="457">
        <v>1000</v>
      </c>
      <c r="DF110" s="457">
        <v>1000</v>
      </c>
      <c r="DG110" s="457">
        <v>3000</v>
      </c>
      <c r="DH110" s="457">
        <v>1000</v>
      </c>
      <c r="DI110" s="457">
        <v>2000</v>
      </c>
      <c r="DJ110" s="457">
        <v>2000</v>
      </c>
      <c r="DK110" s="457">
        <v>1000</v>
      </c>
      <c r="DL110" s="457">
        <v>18000</v>
      </c>
      <c r="DM110" s="457">
        <v>1000</v>
      </c>
      <c r="DN110" s="457">
        <v>1000</v>
      </c>
      <c r="DO110" s="457">
        <v>1000</v>
      </c>
      <c r="DP110" s="457">
        <v>1000</v>
      </c>
      <c r="DQ110" s="457">
        <v>1000</v>
      </c>
      <c r="DR110">
        <v>1000</v>
      </c>
      <c r="DS110">
        <v>1000</v>
      </c>
      <c r="DT110">
        <v>21000</v>
      </c>
      <c r="DU110">
        <v>7000</v>
      </c>
    </row>
    <row r="111" spans="1:125">
      <c r="A111" s="362" t="s">
        <v>2286</v>
      </c>
      <c r="B111" s="457" t="s">
        <v>3324</v>
      </c>
      <c r="C111" s="457">
        <v>30000</v>
      </c>
      <c r="D111" s="457">
        <v>5000</v>
      </c>
      <c r="E111" s="457">
        <v>1000</v>
      </c>
      <c r="F111" s="457">
        <v>23000</v>
      </c>
      <c r="G111" s="457">
        <v>7000</v>
      </c>
      <c r="H111" s="457">
        <v>2000</v>
      </c>
      <c r="I111" s="457">
        <v>10000</v>
      </c>
      <c r="J111" s="457">
        <v>2000</v>
      </c>
      <c r="K111" s="457">
        <v>1000</v>
      </c>
      <c r="L111" s="457">
        <v>2000</v>
      </c>
      <c r="M111" s="457">
        <v>1000</v>
      </c>
      <c r="N111" s="457">
        <v>1000</v>
      </c>
      <c r="O111" s="457">
        <v>148000</v>
      </c>
      <c r="P111" s="457">
        <v>65000</v>
      </c>
      <c r="Q111" s="457">
        <v>1000</v>
      </c>
      <c r="R111" s="457">
        <v>2000</v>
      </c>
      <c r="S111" s="457">
        <v>1000</v>
      </c>
      <c r="T111" s="457">
        <v>1000</v>
      </c>
      <c r="U111" s="457">
        <v>14000</v>
      </c>
      <c r="V111" s="457">
        <v>47000</v>
      </c>
      <c r="W111" s="457">
        <v>1000</v>
      </c>
      <c r="X111" s="457">
        <v>69000</v>
      </c>
      <c r="Y111" s="457">
        <v>426000</v>
      </c>
      <c r="Z111" s="457">
        <v>29000</v>
      </c>
      <c r="AA111" s="457">
        <v>2000</v>
      </c>
      <c r="AB111" s="457">
        <v>3000</v>
      </c>
      <c r="AC111" s="457">
        <v>1000</v>
      </c>
      <c r="AD111" s="457">
        <v>3000</v>
      </c>
      <c r="AE111" s="457">
        <v>1000</v>
      </c>
      <c r="AF111" s="457">
        <v>1000</v>
      </c>
      <c r="AG111" s="457">
        <v>8000</v>
      </c>
      <c r="AH111" s="457">
        <v>1000</v>
      </c>
      <c r="AI111" s="457">
        <v>1000</v>
      </c>
      <c r="AJ111" s="457">
        <v>11000</v>
      </c>
      <c r="AK111" s="457">
        <v>11000</v>
      </c>
      <c r="AL111" s="457">
        <v>3000</v>
      </c>
      <c r="AM111" s="457">
        <v>1000</v>
      </c>
      <c r="AN111" s="457">
        <v>2000</v>
      </c>
      <c r="AO111" s="457">
        <v>1000</v>
      </c>
      <c r="AP111" s="457">
        <v>6000</v>
      </c>
      <c r="AQ111" s="457">
        <v>479000</v>
      </c>
      <c r="AR111" s="457">
        <v>72000</v>
      </c>
      <c r="AS111" s="457">
        <v>16000</v>
      </c>
      <c r="AT111" s="457">
        <v>26000</v>
      </c>
      <c r="AU111" s="457">
        <v>4000</v>
      </c>
      <c r="AV111" s="457">
        <v>11000</v>
      </c>
      <c r="AW111" s="457">
        <v>1000</v>
      </c>
      <c r="AX111" s="457">
        <v>2000</v>
      </c>
      <c r="AY111" s="457">
        <v>4000</v>
      </c>
      <c r="AZ111" s="457">
        <v>3000</v>
      </c>
      <c r="BA111" s="457">
        <v>1000</v>
      </c>
      <c r="BB111" s="457">
        <v>1000</v>
      </c>
      <c r="BC111" s="457">
        <v>1000</v>
      </c>
      <c r="BD111" s="457">
        <v>1000</v>
      </c>
      <c r="BE111" s="457">
        <v>3000</v>
      </c>
      <c r="BF111" s="457">
        <v>1000</v>
      </c>
      <c r="BG111" s="457">
        <v>1000</v>
      </c>
      <c r="BH111" s="457">
        <v>2000</v>
      </c>
      <c r="BI111" s="457">
        <v>1000</v>
      </c>
      <c r="BJ111" s="457">
        <v>1000</v>
      </c>
      <c r="BK111" s="457">
        <v>7000</v>
      </c>
      <c r="BL111" s="457">
        <v>1000</v>
      </c>
      <c r="BM111" s="457">
        <v>1000</v>
      </c>
      <c r="BN111" s="457">
        <v>1000</v>
      </c>
      <c r="BO111" s="457">
        <v>1000</v>
      </c>
      <c r="BP111" s="457">
        <v>1000</v>
      </c>
      <c r="BQ111" s="457">
        <v>6000</v>
      </c>
      <c r="BR111" s="457">
        <v>2000</v>
      </c>
      <c r="BS111" s="457">
        <v>1000</v>
      </c>
      <c r="BT111" s="457">
        <v>1000</v>
      </c>
      <c r="BU111" s="457">
        <v>1000</v>
      </c>
      <c r="BV111" s="457">
        <v>1000</v>
      </c>
      <c r="BW111" s="457">
        <v>1000</v>
      </c>
      <c r="BX111" s="457">
        <v>1000</v>
      </c>
      <c r="BY111" s="457">
        <v>1000</v>
      </c>
      <c r="BZ111" s="457">
        <v>1000</v>
      </c>
      <c r="CA111" s="457">
        <v>1000</v>
      </c>
      <c r="CB111" s="457">
        <v>1000</v>
      </c>
      <c r="CC111" s="457">
        <v>1000</v>
      </c>
      <c r="CD111" s="457">
        <v>1000</v>
      </c>
      <c r="CE111" s="457">
        <v>1000</v>
      </c>
      <c r="CF111" s="457">
        <v>10000</v>
      </c>
      <c r="CG111" s="457">
        <v>1000</v>
      </c>
      <c r="CH111" s="457">
        <v>1000</v>
      </c>
      <c r="CI111" s="457">
        <v>71000</v>
      </c>
      <c r="CJ111" s="457">
        <v>1000</v>
      </c>
      <c r="CK111" s="457">
        <v>1000</v>
      </c>
      <c r="CL111" s="457">
        <v>1000</v>
      </c>
      <c r="CM111" s="457">
        <v>1000</v>
      </c>
      <c r="CN111" s="457">
        <v>1000</v>
      </c>
      <c r="CO111" s="457">
        <v>1000</v>
      </c>
      <c r="CP111" s="457">
        <v>1000</v>
      </c>
      <c r="CQ111" s="457">
        <v>1000</v>
      </c>
      <c r="CR111" s="457">
        <v>1000</v>
      </c>
      <c r="CS111" s="457">
        <v>1000</v>
      </c>
      <c r="CT111" s="457">
        <v>1000</v>
      </c>
      <c r="CU111" s="457">
        <v>7000</v>
      </c>
      <c r="CV111" s="457">
        <v>26000</v>
      </c>
      <c r="CW111" s="457">
        <v>1000</v>
      </c>
      <c r="CX111" s="457">
        <v>47000</v>
      </c>
      <c r="CY111" s="457">
        <v>95000</v>
      </c>
      <c r="CZ111" s="457">
        <v>76000</v>
      </c>
      <c r="DA111" s="457">
        <v>85000</v>
      </c>
      <c r="DB111" s="457">
        <v>1000</v>
      </c>
      <c r="DC111" s="457">
        <v>2000</v>
      </c>
      <c r="DD111" s="457">
        <v>19000</v>
      </c>
      <c r="DE111" s="457">
        <v>1000</v>
      </c>
      <c r="DF111" s="457">
        <v>1000</v>
      </c>
      <c r="DG111" s="457">
        <v>41000</v>
      </c>
      <c r="DH111" s="457">
        <v>7000</v>
      </c>
      <c r="DI111" s="457">
        <v>45000</v>
      </c>
      <c r="DJ111" s="457">
        <v>30000</v>
      </c>
      <c r="DK111" s="457">
        <v>25000</v>
      </c>
      <c r="DL111" s="457">
        <v>18000</v>
      </c>
      <c r="DM111" s="457">
        <v>6000</v>
      </c>
      <c r="DN111" s="457">
        <v>32000</v>
      </c>
      <c r="DO111" s="457">
        <v>6000</v>
      </c>
      <c r="DP111" s="457">
        <v>1000</v>
      </c>
      <c r="DQ111" s="457">
        <v>1000</v>
      </c>
      <c r="DR111">
        <v>1000</v>
      </c>
      <c r="DS111">
        <v>1000</v>
      </c>
      <c r="DT111">
        <v>29027000</v>
      </c>
      <c r="DU111">
        <v>3287000</v>
      </c>
    </row>
    <row r="112" spans="1:125">
      <c r="A112" s="362" t="s">
        <v>2319</v>
      </c>
      <c r="B112" s="457" t="s">
        <v>3324</v>
      </c>
      <c r="C112" s="457">
        <v>1000</v>
      </c>
      <c r="D112" s="457">
        <v>1000</v>
      </c>
      <c r="E112" s="457">
        <v>1000</v>
      </c>
      <c r="F112" s="457">
        <v>1000</v>
      </c>
      <c r="G112" s="457">
        <v>1000</v>
      </c>
      <c r="H112" s="457">
        <v>1000</v>
      </c>
      <c r="I112" s="457">
        <v>1000</v>
      </c>
      <c r="J112" s="457">
        <v>1000</v>
      </c>
      <c r="K112" s="457">
        <v>1000</v>
      </c>
      <c r="L112" s="457">
        <v>1000</v>
      </c>
      <c r="M112" s="457">
        <v>1000</v>
      </c>
      <c r="N112" s="457">
        <v>1000</v>
      </c>
      <c r="O112" s="457">
        <v>1000</v>
      </c>
      <c r="P112" s="457">
        <v>1000</v>
      </c>
      <c r="Q112" s="457">
        <v>1000</v>
      </c>
      <c r="R112" s="457">
        <v>1000</v>
      </c>
      <c r="S112" s="457">
        <v>1000</v>
      </c>
      <c r="T112" s="457">
        <v>1000</v>
      </c>
      <c r="U112" s="457">
        <v>1000</v>
      </c>
      <c r="V112" s="457">
        <v>1000</v>
      </c>
      <c r="W112" s="457">
        <v>1000</v>
      </c>
      <c r="X112" s="457">
        <v>1000</v>
      </c>
      <c r="Y112" s="457">
        <v>1000</v>
      </c>
      <c r="Z112" s="457">
        <v>1000</v>
      </c>
      <c r="AA112" s="457">
        <v>1000</v>
      </c>
      <c r="AB112" s="457">
        <v>1000</v>
      </c>
      <c r="AC112" s="457">
        <v>1000</v>
      </c>
      <c r="AD112" s="457">
        <v>1000</v>
      </c>
      <c r="AE112" s="457">
        <v>1000</v>
      </c>
      <c r="AF112" s="457">
        <v>1000</v>
      </c>
      <c r="AG112" s="457">
        <v>1000</v>
      </c>
      <c r="AH112" s="457">
        <v>1000</v>
      </c>
      <c r="AI112" s="457">
        <v>1000</v>
      </c>
      <c r="AJ112" s="457">
        <v>1000</v>
      </c>
      <c r="AK112" s="457">
        <v>1000</v>
      </c>
      <c r="AL112" s="457">
        <v>1000</v>
      </c>
      <c r="AM112" s="457">
        <v>1000</v>
      </c>
      <c r="AN112" s="457">
        <v>1000</v>
      </c>
      <c r="AO112" s="457">
        <v>1000</v>
      </c>
      <c r="AP112" s="457">
        <v>27000</v>
      </c>
      <c r="AQ112" s="457">
        <v>3000</v>
      </c>
      <c r="AR112" s="457">
        <v>4000</v>
      </c>
      <c r="AS112" s="457">
        <v>3000</v>
      </c>
      <c r="AT112" s="457">
        <v>1000</v>
      </c>
      <c r="AU112" s="457">
        <v>1000</v>
      </c>
      <c r="AV112" s="457">
        <v>5000</v>
      </c>
      <c r="AW112" s="457">
        <v>1000</v>
      </c>
      <c r="AX112" s="457">
        <v>1000</v>
      </c>
      <c r="AY112" s="457">
        <v>1000</v>
      </c>
      <c r="AZ112" s="457">
        <v>1000</v>
      </c>
      <c r="BA112" s="457">
        <v>1000</v>
      </c>
      <c r="BB112" s="457">
        <v>1000</v>
      </c>
      <c r="BC112" s="457">
        <v>1000</v>
      </c>
      <c r="BD112" s="457">
        <v>1000</v>
      </c>
      <c r="BE112" s="457">
        <v>1000</v>
      </c>
      <c r="BF112" s="457">
        <v>1000</v>
      </c>
      <c r="BG112" s="457">
        <v>1000</v>
      </c>
      <c r="BH112" s="457">
        <v>1000</v>
      </c>
      <c r="BI112" s="457">
        <v>1000</v>
      </c>
      <c r="BJ112" s="457">
        <v>1000</v>
      </c>
      <c r="BK112" s="457">
        <v>1000</v>
      </c>
      <c r="BL112" s="457">
        <v>1000</v>
      </c>
      <c r="BM112" s="457">
        <v>1000</v>
      </c>
      <c r="BN112" s="457">
        <v>1000</v>
      </c>
      <c r="BO112" s="457">
        <v>1000</v>
      </c>
      <c r="BP112" s="457">
        <v>1000</v>
      </c>
      <c r="BQ112" s="457">
        <v>1000</v>
      </c>
      <c r="BR112" s="457">
        <v>1000</v>
      </c>
      <c r="BS112" s="457">
        <v>1000</v>
      </c>
      <c r="BT112" s="457">
        <v>1000</v>
      </c>
      <c r="BU112" s="457">
        <v>1000</v>
      </c>
      <c r="BV112" s="457">
        <v>1000</v>
      </c>
      <c r="BW112" s="457">
        <v>2000</v>
      </c>
      <c r="BX112" s="457">
        <v>1000</v>
      </c>
      <c r="BY112" s="457">
        <v>1000</v>
      </c>
      <c r="BZ112" s="457">
        <v>1000</v>
      </c>
      <c r="CA112" s="457">
        <v>1000</v>
      </c>
      <c r="CB112" s="457">
        <v>1000</v>
      </c>
      <c r="CC112" s="457">
        <v>1000</v>
      </c>
      <c r="CD112" s="457">
        <v>1000</v>
      </c>
      <c r="CE112" s="457">
        <v>1000</v>
      </c>
      <c r="CF112" s="457">
        <v>2000</v>
      </c>
      <c r="CG112" s="457">
        <v>1000</v>
      </c>
      <c r="CH112" s="457">
        <v>1000</v>
      </c>
      <c r="CI112" s="457">
        <v>1000</v>
      </c>
      <c r="CJ112" s="457">
        <v>1000</v>
      </c>
      <c r="CK112" s="457">
        <v>1000</v>
      </c>
      <c r="CL112" s="457">
        <v>1000</v>
      </c>
      <c r="CM112" s="457">
        <v>1000</v>
      </c>
      <c r="CN112" s="457">
        <v>1000</v>
      </c>
      <c r="CO112" s="457">
        <v>1000</v>
      </c>
      <c r="CP112" s="457">
        <v>1000</v>
      </c>
      <c r="CQ112" s="457">
        <v>1000</v>
      </c>
      <c r="CR112" s="457">
        <v>1000</v>
      </c>
      <c r="CS112" s="457">
        <v>1000</v>
      </c>
      <c r="CT112" s="457">
        <v>1000</v>
      </c>
      <c r="CU112" s="457">
        <v>1000</v>
      </c>
      <c r="CV112" s="457">
        <v>1000</v>
      </c>
      <c r="CW112" s="457">
        <v>1000</v>
      </c>
      <c r="CX112" s="457">
        <v>11000</v>
      </c>
      <c r="CY112" s="457">
        <v>1000</v>
      </c>
      <c r="CZ112" s="457">
        <v>1000</v>
      </c>
      <c r="DA112" s="457">
        <v>1000</v>
      </c>
      <c r="DB112" s="457">
        <v>1000</v>
      </c>
      <c r="DC112" s="457">
        <v>1000</v>
      </c>
      <c r="DD112" s="457">
        <v>1000</v>
      </c>
      <c r="DE112" s="457">
        <v>1000</v>
      </c>
      <c r="DF112" s="457">
        <v>1000</v>
      </c>
      <c r="DG112" s="457">
        <v>3000</v>
      </c>
      <c r="DH112" s="457">
        <v>1000</v>
      </c>
      <c r="DI112" s="457">
        <v>2000</v>
      </c>
      <c r="DJ112" s="457">
        <v>2000</v>
      </c>
      <c r="DK112" s="457">
        <v>1000</v>
      </c>
      <c r="DL112" s="457">
        <v>18000</v>
      </c>
      <c r="DM112" s="457">
        <v>1000</v>
      </c>
      <c r="DN112" s="457">
        <v>1000</v>
      </c>
      <c r="DO112" s="457">
        <v>1000</v>
      </c>
      <c r="DP112" s="457">
        <v>1000</v>
      </c>
      <c r="DQ112" s="457">
        <v>1000</v>
      </c>
      <c r="DR112">
        <v>1000</v>
      </c>
      <c r="DS112">
        <v>1000</v>
      </c>
      <c r="DT112">
        <v>21000</v>
      </c>
      <c r="DU112">
        <v>7000</v>
      </c>
    </row>
    <row r="113" spans="1:125">
      <c r="A113" s="362" t="s">
        <v>2349</v>
      </c>
      <c r="B113" s="457" t="s">
        <v>3324</v>
      </c>
      <c r="C113" s="457">
        <v>5000</v>
      </c>
      <c r="D113" s="457">
        <v>1000</v>
      </c>
      <c r="E113" s="457">
        <v>1000</v>
      </c>
      <c r="F113" s="457">
        <v>1000</v>
      </c>
      <c r="G113" s="457">
        <v>1000</v>
      </c>
      <c r="H113" s="457">
        <v>1000</v>
      </c>
      <c r="I113" s="457">
        <v>5000</v>
      </c>
      <c r="J113" s="457">
        <v>1000</v>
      </c>
      <c r="K113" s="457">
        <v>1000</v>
      </c>
      <c r="L113" s="457">
        <v>1000</v>
      </c>
      <c r="M113" s="457">
        <v>2000</v>
      </c>
      <c r="N113" s="457">
        <v>1000</v>
      </c>
      <c r="O113" s="457">
        <v>11000</v>
      </c>
      <c r="P113" s="457">
        <v>10000</v>
      </c>
      <c r="Q113" s="457">
        <v>1000</v>
      </c>
      <c r="R113" s="457">
        <v>6000</v>
      </c>
      <c r="S113" s="457">
        <v>1000</v>
      </c>
      <c r="T113" s="457">
        <v>1000</v>
      </c>
      <c r="U113" s="457">
        <v>2000</v>
      </c>
      <c r="V113" s="457">
        <v>1000</v>
      </c>
      <c r="W113" s="457">
        <v>1000</v>
      </c>
      <c r="X113" s="457">
        <v>1000</v>
      </c>
      <c r="Y113" s="457">
        <v>1000</v>
      </c>
      <c r="Z113" s="457">
        <v>1000</v>
      </c>
      <c r="AA113" s="457">
        <v>1000</v>
      </c>
      <c r="AB113" s="457">
        <v>1000</v>
      </c>
      <c r="AC113" s="457">
        <v>1000</v>
      </c>
      <c r="AD113" s="457">
        <v>1000</v>
      </c>
      <c r="AE113" s="457">
        <v>1000</v>
      </c>
      <c r="AF113" s="457">
        <v>1000</v>
      </c>
      <c r="AG113" s="457">
        <v>1000</v>
      </c>
      <c r="AH113" s="457">
        <v>1000</v>
      </c>
      <c r="AI113" s="457">
        <v>1000</v>
      </c>
      <c r="AJ113" s="457">
        <v>2000</v>
      </c>
      <c r="AK113" s="457">
        <v>1000</v>
      </c>
      <c r="AL113" s="457">
        <v>1000</v>
      </c>
      <c r="AM113" s="457">
        <v>1000</v>
      </c>
      <c r="AN113" s="457">
        <v>1000</v>
      </c>
      <c r="AO113" s="457">
        <v>1000</v>
      </c>
      <c r="AP113" s="457">
        <v>57000</v>
      </c>
      <c r="AQ113" s="457">
        <v>6000</v>
      </c>
      <c r="AR113" s="457">
        <v>14000</v>
      </c>
      <c r="AS113" s="457">
        <v>3000</v>
      </c>
      <c r="AT113" s="457">
        <v>2000</v>
      </c>
      <c r="AU113" s="457">
        <v>1000</v>
      </c>
      <c r="AV113" s="457">
        <v>8000</v>
      </c>
      <c r="AW113" s="457">
        <v>1000</v>
      </c>
      <c r="AX113" s="457">
        <v>2000</v>
      </c>
      <c r="AY113" s="457">
        <v>1000</v>
      </c>
      <c r="AZ113" s="457">
        <v>1000</v>
      </c>
      <c r="BA113" s="457">
        <v>1000</v>
      </c>
      <c r="BB113" s="457">
        <v>1000</v>
      </c>
      <c r="BC113" s="457">
        <v>1000</v>
      </c>
      <c r="BD113" s="457">
        <v>1000</v>
      </c>
      <c r="BE113" s="457">
        <v>1000</v>
      </c>
      <c r="BF113" s="457">
        <v>1000</v>
      </c>
      <c r="BG113" s="457">
        <v>1000</v>
      </c>
      <c r="BH113" s="457">
        <v>1000</v>
      </c>
      <c r="BI113" s="457">
        <v>1000</v>
      </c>
      <c r="BJ113" s="457">
        <v>1000</v>
      </c>
      <c r="BK113" s="457">
        <v>4000</v>
      </c>
      <c r="BL113" s="457">
        <v>1000</v>
      </c>
      <c r="BM113" s="457">
        <v>1000</v>
      </c>
      <c r="BN113" s="457">
        <v>1000</v>
      </c>
      <c r="BO113" s="457">
        <v>1000</v>
      </c>
      <c r="BP113" s="457">
        <v>1000</v>
      </c>
      <c r="BQ113" s="457">
        <v>1000</v>
      </c>
      <c r="BR113" s="457">
        <v>1000</v>
      </c>
      <c r="BS113" s="457">
        <v>1000</v>
      </c>
      <c r="BT113" s="457">
        <v>1000</v>
      </c>
      <c r="BU113" s="457">
        <v>1000</v>
      </c>
      <c r="BV113" s="457">
        <v>1000</v>
      </c>
      <c r="BW113" s="457">
        <v>1000</v>
      </c>
      <c r="BX113" s="457">
        <v>1000</v>
      </c>
      <c r="BY113" s="457">
        <v>1000</v>
      </c>
      <c r="BZ113" s="457">
        <v>1000</v>
      </c>
      <c r="CA113" s="457">
        <v>1000</v>
      </c>
      <c r="CB113" s="457">
        <v>1000</v>
      </c>
      <c r="CC113" s="457">
        <v>1000</v>
      </c>
      <c r="CD113" s="457">
        <v>1000</v>
      </c>
      <c r="CE113" s="457">
        <v>1000</v>
      </c>
      <c r="CF113" s="457">
        <v>5000</v>
      </c>
      <c r="CG113" s="457">
        <v>1000</v>
      </c>
      <c r="CH113" s="457">
        <v>1000</v>
      </c>
      <c r="CI113" s="457">
        <v>2000</v>
      </c>
      <c r="CJ113" s="457">
        <v>1000</v>
      </c>
      <c r="CK113" s="457">
        <v>1000</v>
      </c>
      <c r="CL113" s="457">
        <v>1000</v>
      </c>
      <c r="CM113" s="457">
        <v>1000</v>
      </c>
      <c r="CN113" s="457">
        <v>1000</v>
      </c>
      <c r="CO113" s="457">
        <v>1000</v>
      </c>
      <c r="CP113" s="457">
        <v>1000</v>
      </c>
      <c r="CQ113" s="457">
        <v>1000</v>
      </c>
      <c r="CR113" s="457">
        <v>1000</v>
      </c>
      <c r="CS113" s="457">
        <v>1000</v>
      </c>
      <c r="CT113" s="457">
        <v>1000</v>
      </c>
      <c r="CU113" s="457">
        <v>1000</v>
      </c>
      <c r="CV113" s="457">
        <v>1000</v>
      </c>
      <c r="CW113" s="457">
        <v>1000</v>
      </c>
      <c r="CX113" s="457">
        <v>26000</v>
      </c>
      <c r="CY113" s="457">
        <v>4000</v>
      </c>
      <c r="CZ113" s="457">
        <v>3000</v>
      </c>
      <c r="DA113" s="457">
        <v>5000</v>
      </c>
      <c r="DB113" s="457">
        <v>1000</v>
      </c>
      <c r="DC113" s="457">
        <v>1000</v>
      </c>
      <c r="DD113" s="457">
        <v>1000</v>
      </c>
      <c r="DE113" s="457">
        <v>1000</v>
      </c>
      <c r="DF113" s="457">
        <v>1000</v>
      </c>
      <c r="DG113" s="457">
        <v>8000</v>
      </c>
      <c r="DH113" s="457">
        <v>1000</v>
      </c>
      <c r="DI113" s="457">
        <v>9000</v>
      </c>
      <c r="DJ113" s="457">
        <v>5000</v>
      </c>
      <c r="DK113" s="457">
        <v>3000</v>
      </c>
      <c r="DL113" s="457">
        <v>6000</v>
      </c>
      <c r="DM113" s="457">
        <v>3000</v>
      </c>
      <c r="DN113" s="457">
        <v>1000</v>
      </c>
      <c r="DO113" s="457">
        <v>1000</v>
      </c>
      <c r="DP113" s="457">
        <v>1000</v>
      </c>
      <c r="DQ113" s="457">
        <v>1000</v>
      </c>
      <c r="DR113">
        <v>1000</v>
      </c>
      <c r="DS113">
        <v>1000</v>
      </c>
      <c r="DT113">
        <v>91000</v>
      </c>
      <c r="DU113">
        <v>51000</v>
      </c>
    </row>
    <row r="114" spans="1:125">
      <c r="A114" s="362" t="s">
        <v>2400</v>
      </c>
      <c r="B114" s="457" t="s">
        <v>3324</v>
      </c>
      <c r="C114" s="457">
        <v>1000</v>
      </c>
      <c r="D114" s="457">
        <v>1000</v>
      </c>
      <c r="E114" s="457">
        <v>1000</v>
      </c>
      <c r="F114" s="457">
        <v>1000</v>
      </c>
      <c r="G114" s="457">
        <v>1000</v>
      </c>
      <c r="H114" s="457">
        <v>1000</v>
      </c>
      <c r="I114" s="457">
        <v>1000</v>
      </c>
      <c r="J114" s="457">
        <v>1000</v>
      </c>
      <c r="K114" s="457">
        <v>1000</v>
      </c>
      <c r="L114" s="457">
        <v>1000</v>
      </c>
      <c r="M114" s="457">
        <v>1000</v>
      </c>
      <c r="N114" s="457">
        <v>1000</v>
      </c>
      <c r="O114" s="457">
        <v>1000</v>
      </c>
      <c r="P114" s="457">
        <v>1000</v>
      </c>
      <c r="Q114" s="457">
        <v>1000</v>
      </c>
      <c r="R114" s="457">
        <v>1000</v>
      </c>
      <c r="S114" s="457">
        <v>1000</v>
      </c>
      <c r="T114" s="457">
        <v>1000</v>
      </c>
      <c r="U114" s="457">
        <v>1000</v>
      </c>
      <c r="V114" s="457">
        <v>1000</v>
      </c>
      <c r="W114" s="457">
        <v>1000</v>
      </c>
      <c r="X114" s="457">
        <v>1000</v>
      </c>
      <c r="Y114" s="457">
        <v>1000</v>
      </c>
      <c r="Z114" s="457">
        <v>1000</v>
      </c>
      <c r="AA114" s="457">
        <v>1000</v>
      </c>
      <c r="AB114" s="457">
        <v>1000</v>
      </c>
      <c r="AC114" s="457">
        <v>1000</v>
      </c>
      <c r="AD114" s="457">
        <v>1000</v>
      </c>
      <c r="AE114" s="457">
        <v>1000</v>
      </c>
      <c r="AF114" s="457">
        <v>1000</v>
      </c>
      <c r="AG114" s="457">
        <v>1000</v>
      </c>
      <c r="AH114" s="457">
        <v>1000</v>
      </c>
      <c r="AI114" s="457">
        <v>1000</v>
      </c>
      <c r="AJ114" s="457">
        <v>1000</v>
      </c>
      <c r="AK114" s="457">
        <v>1000</v>
      </c>
      <c r="AL114" s="457">
        <v>1000</v>
      </c>
      <c r="AM114" s="457">
        <v>1000</v>
      </c>
      <c r="AN114" s="457">
        <v>1000</v>
      </c>
      <c r="AO114" s="457">
        <v>1000</v>
      </c>
      <c r="AP114" s="457">
        <v>10000</v>
      </c>
      <c r="AQ114" s="457">
        <v>4000</v>
      </c>
      <c r="AR114" s="457">
        <v>1000</v>
      </c>
      <c r="AS114" s="457">
        <v>3000</v>
      </c>
      <c r="AT114" s="457">
        <v>1000</v>
      </c>
      <c r="AU114" s="457">
        <v>1000</v>
      </c>
      <c r="AV114" s="457">
        <v>5000</v>
      </c>
      <c r="AW114" s="457">
        <v>1000</v>
      </c>
      <c r="AX114" s="457">
        <v>1000</v>
      </c>
      <c r="AY114" s="457">
        <v>1000</v>
      </c>
      <c r="AZ114" s="457">
        <v>1000</v>
      </c>
      <c r="BA114" s="457">
        <v>1000</v>
      </c>
      <c r="BB114" s="457">
        <v>1000</v>
      </c>
      <c r="BC114" s="457">
        <v>1000</v>
      </c>
      <c r="BD114" s="457">
        <v>1000</v>
      </c>
      <c r="BE114" s="457">
        <v>1000</v>
      </c>
      <c r="BF114" s="457">
        <v>1000</v>
      </c>
      <c r="BG114" s="457">
        <v>1000</v>
      </c>
      <c r="BH114" s="457">
        <v>1000</v>
      </c>
      <c r="BI114" s="457">
        <v>1000</v>
      </c>
      <c r="BJ114" s="457">
        <v>1000</v>
      </c>
      <c r="BK114" s="457">
        <v>1000</v>
      </c>
      <c r="BL114" s="457">
        <v>1000</v>
      </c>
      <c r="BM114" s="457">
        <v>1000</v>
      </c>
      <c r="BN114" s="457">
        <v>1000</v>
      </c>
      <c r="BO114" s="457">
        <v>1000</v>
      </c>
      <c r="BP114" s="457">
        <v>1000</v>
      </c>
      <c r="BQ114" s="457">
        <v>1000</v>
      </c>
      <c r="BR114" s="457">
        <v>1000</v>
      </c>
      <c r="BS114" s="457">
        <v>1000</v>
      </c>
      <c r="BT114" s="457">
        <v>1000</v>
      </c>
      <c r="BU114" s="457">
        <v>1000</v>
      </c>
      <c r="BV114" s="457">
        <v>1000</v>
      </c>
      <c r="BW114" s="457">
        <v>2000</v>
      </c>
      <c r="BX114" s="457">
        <v>1000</v>
      </c>
      <c r="BY114" s="457">
        <v>1000</v>
      </c>
      <c r="BZ114" s="457">
        <v>1000</v>
      </c>
      <c r="CA114" s="457">
        <v>1000</v>
      </c>
      <c r="CB114" s="457">
        <v>1000</v>
      </c>
      <c r="CC114" s="457">
        <v>1000</v>
      </c>
      <c r="CD114" s="457">
        <v>1000</v>
      </c>
      <c r="CE114" s="457">
        <v>1000</v>
      </c>
      <c r="CF114" s="457">
        <v>2000</v>
      </c>
      <c r="CG114" s="457">
        <v>1000</v>
      </c>
      <c r="CH114" s="457">
        <v>1000</v>
      </c>
      <c r="CI114" s="457">
        <v>1000</v>
      </c>
      <c r="CJ114" s="457">
        <v>1000</v>
      </c>
      <c r="CK114" s="457">
        <v>1000</v>
      </c>
      <c r="CL114" s="457">
        <v>1000</v>
      </c>
      <c r="CM114" s="457">
        <v>1000</v>
      </c>
      <c r="CN114" s="457">
        <v>1000</v>
      </c>
      <c r="CO114" s="457">
        <v>1000</v>
      </c>
      <c r="CP114" s="457">
        <v>1000</v>
      </c>
      <c r="CQ114" s="457">
        <v>1000</v>
      </c>
      <c r="CR114" s="457">
        <v>1000</v>
      </c>
      <c r="CS114" s="457">
        <v>1000</v>
      </c>
      <c r="CT114" s="457">
        <v>1000</v>
      </c>
      <c r="CU114" s="457">
        <v>1000</v>
      </c>
      <c r="CV114" s="457">
        <v>1000</v>
      </c>
      <c r="CW114" s="457">
        <v>1000</v>
      </c>
      <c r="CX114" s="457">
        <v>11000</v>
      </c>
      <c r="CY114" s="457">
        <v>1000</v>
      </c>
      <c r="CZ114" s="457">
        <v>1000</v>
      </c>
      <c r="DA114" s="457">
        <v>1000</v>
      </c>
      <c r="DB114" s="457">
        <v>1000</v>
      </c>
      <c r="DC114" s="457">
        <v>1000</v>
      </c>
      <c r="DD114" s="457">
        <v>1000</v>
      </c>
      <c r="DE114" s="457">
        <v>1000</v>
      </c>
      <c r="DF114" s="457">
        <v>1000</v>
      </c>
      <c r="DG114" s="457">
        <v>3000</v>
      </c>
      <c r="DH114" s="457">
        <v>1000</v>
      </c>
      <c r="DI114" s="457">
        <v>2000</v>
      </c>
      <c r="DJ114" s="457">
        <v>2000</v>
      </c>
      <c r="DK114" s="457">
        <v>1000</v>
      </c>
      <c r="DL114" s="457">
        <v>18000</v>
      </c>
      <c r="DM114" s="457">
        <v>1000</v>
      </c>
      <c r="DN114" s="457">
        <v>1000</v>
      </c>
      <c r="DO114" s="457">
        <v>1000</v>
      </c>
      <c r="DP114" s="457">
        <v>1000</v>
      </c>
      <c r="DQ114" s="457">
        <v>1000</v>
      </c>
      <c r="DR114">
        <v>1000</v>
      </c>
      <c r="DS114">
        <v>1000</v>
      </c>
      <c r="DT114">
        <v>21000</v>
      </c>
      <c r="DU114">
        <v>7000</v>
      </c>
    </row>
    <row r="115" spans="1:125">
      <c r="A115" s="362" t="s">
        <v>2409</v>
      </c>
      <c r="B115" s="457" t="s">
        <v>3324</v>
      </c>
      <c r="C115" s="457">
        <v>1000</v>
      </c>
      <c r="D115" s="457">
        <v>1000</v>
      </c>
      <c r="E115" s="457">
        <v>1000</v>
      </c>
      <c r="F115" s="457">
        <v>1000</v>
      </c>
      <c r="G115" s="457">
        <v>1000</v>
      </c>
      <c r="H115" s="457">
        <v>1000</v>
      </c>
      <c r="I115" s="457">
        <v>1000</v>
      </c>
      <c r="J115" s="457">
        <v>1000</v>
      </c>
      <c r="K115" s="457">
        <v>1000</v>
      </c>
      <c r="L115" s="457">
        <v>1000</v>
      </c>
      <c r="M115" s="457">
        <v>1000</v>
      </c>
      <c r="N115" s="457">
        <v>1000</v>
      </c>
      <c r="O115" s="457">
        <v>1000</v>
      </c>
      <c r="P115" s="457">
        <v>1000</v>
      </c>
      <c r="Q115" s="457">
        <v>1000</v>
      </c>
      <c r="R115" s="457">
        <v>1000</v>
      </c>
      <c r="S115" s="457">
        <v>1000</v>
      </c>
      <c r="T115" s="457">
        <v>1000</v>
      </c>
      <c r="U115" s="457">
        <v>1000</v>
      </c>
      <c r="V115" s="457">
        <v>1000</v>
      </c>
      <c r="W115" s="457">
        <v>1000</v>
      </c>
      <c r="X115" s="457">
        <v>1000</v>
      </c>
      <c r="Y115" s="457">
        <v>1000</v>
      </c>
      <c r="Z115" s="457">
        <v>1000</v>
      </c>
      <c r="AA115" s="457">
        <v>1000</v>
      </c>
      <c r="AB115" s="457">
        <v>1000</v>
      </c>
      <c r="AC115" s="457">
        <v>1000</v>
      </c>
      <c r="AD115" s="457">
        <v>1000</v>
      </c>
      <c r="AE115" s="457">
        <v>1000</v>
      </c>
      <c r="AF115" s="457">
        <v>1000</v>
      </c>
      <c r="AG115" s="457">
        <v>1000</v>
      </c>
      <c r="AH115" s="457">
        <v>1000</v>
      </c>
      <c r="AI115" s="457">
        <v>1000</v>
      </c>
      <c r="AJ115" s="457">
        <v>1000</v>
      </c>
      <c r="AK115" s="457">
        <v>1000</v>
      </c>
      <c r="AL115" s="457">
        <v>1000</v>
      </c>
      <c r="AM115" s="457">
        <v>1000</v>
      </c>
      <c r="AN115" s="457">
        <v>1000</v>
      </c>
      <c r="AO115" s="457">
        <v>1000</v>
      </c>
      <c r="AP115" s="457">
        <v>10000</v>
      </c>
      <c r="AQ115" s="457">
        <v>4000</v>
      </c>
      <c r="AR115" s="457">
        <v>1000</v>
      </c>
      <c r="AS115" s="457">
        <v>3000</v>
      </c>
      <c r="AT115" s="457">
        <v>1000</v>
      </c>
      <c r="AU115" s="457">
        <v>1000</v>
      </c>
      <c r="AV115" s="457">
        <v>5000</v>
      </c>
      <c r="AW115" s="457">
        <v>1000</v>
      </c>
      <c r="AX115" s="457">
        <v>1000</v>
      </c>
      <c r="AY115" s="457">
        <v>1000</v>
      </c>
      <c r="AZ115" s="457">
        <v>1000</v>
      </c>
      <c r="BA115" s="457">
        <v>1000</v>
      </c>
      <c r="BB115" s="457">
        <v>1000</v>
      </c>
      <c r="BC115" s="457">
        <v>1000</v>
      </c>
      <c r="BD115" s="457">
        <v>1000</v>
      </c>
      <c r="BE115" s="457">
        <v>1000</v>
      </c>
      <c r="BF115" s="457">
        <v>1000</v>
      </c>
      <c r="BG115" s="457">
        <v>1000</v>
      </c>
      <c r="BH115" s="457">
        <v>1000</v>
      </c>
      <c r="BI115" s="457">
        <v>1000</v>
      </c>
      <c r="BJ115" s="457">
        <v>1000</v>
      </c>
      <c r="BK115" s="457">
        <v>1000</v>
      </c>
      <c r="BL115" s="457">
        <v>1000</v>
      </c>
      <c r="BM115" s="457">
        <v>1000</v>
      </c>
      <c r="BN115" s="457">
        <v>1000</v>
      </c>
      <c r="BO115" s="457">
        <v>1000</v>
      </c>
      <c r="BP115" s="457">
        <v>1000</v>
      </c>
      <c r="BQ115" s="457">
        <v>1000</v>
      </c>
      <c r="BR115" s="457">
        <v>1000</v>
      </c>
      <c r="BS115" s="457">
        <v>1000</v>
      </c>
      <c r="BT115" s="457">
        <v>1000</v>
      </c>
      <c r="BU115" s="457">
        <v>1000</v>
      </c>
      <c r="BV115" s="457">
        <v>1000</v>
      </c>
      <c r="BW115" s="457">
        <v>2000</v>
      </c>
      <c r="BX115" s="457">
        <v>1000</v>
      </c>
      <c r="BY115" s="457">
        <v>1000</v>
      </c>
      <c r="BZ115" s="457">
        <v>1000</v>
      </c>
      <c r="CA115" s="457">
        <v>1000</v>
      </c>
      <c r="CB115" s="457">
        <v>1000</v>
      </c>
      <c r="CC115" s="457">
        <v>1000</v>
      </c>
      <c r="CD115" s="457">
        <v>1000</v>
      </c>
      <c r="CE115" s="457">
        <v>1000</v>
      </c>
      <c r="CF115" s="457">
        <v>2000</v>
      </c>
      <c r="CG115" s="457">
        <v>1000</v>
      </c>
      <c r="CH115" s="457">
        <v>1000</v>
      </c>
      <c r="CI115" s="457">
        <v>1000</v>
      </c>
      <c r="CJ115" s="457">
        <v>1000</v>
      </c>
      <c r="CK115" s="457">
        <v>1000</v>
      </c>
      <c r="CL115" s="457">
        <v>1000</v>
      </c>
      <c r="CM115" s="457">
        <v>1000</v>
      </c>
      <c r="CN115" s="457">
        <v>1000</v>
      </c>
      <c r="CO115" s="457">
        <v>1000</v>
      </c>
      <c r="CP115" s="457">
        <v>1000</v>
      </c>
      <c r="CQ115" s="457">
        <v>1000</v>
      </c>
      <c r="CR115" s="457">
        <v>1000</v>
      </c>
      <c r="CS115" s="457">
        <v>1000</v>
      </c>
      <c r="CT115" s="457">
        <v>1000</v>
      </c>
      <c r="CU115" s="457">
        <v>1000</v>
      </c>
      <c r="CV115" s="457">
        <v>1000</v>
      </c>
      <c r="CW115" s="457">
        <v>1000</v>
      </c>
      <c r="CX115" s="457">
        <v>11000</v>
      </c>
      <c r="CY115" s="457">
        <v>1000</v>
      </c>
      <c r="CZ115" s="457">
        <v>1000</v>
      </c>
      <c r="DA115" s="457">
        <v>1000</v>
      </c>
      <c r="DB115" s="457">
        <v>1000</v>
      </c>
      <c r="DC115" s="457">
        <v>1000</v>
      </c>
      <c r="DD115" s="457">
        <v>1000</v>
      </c>
      <c r="DE115" s="457">
        <v>1000</v>
      </c>
      <c r="DF115" s="457">
        <v>1000</v>
      </c>
      <c r="DG115" s="457">
        <v>3000</v>
      </c>
      <c r="DH115" s="457">
        <v>1000</v>
      </c>
      <c r="DI115" s="457">
        <v>2000</v>
      </c>
      <c r="DJ115" s="457">
        <v>2000</v>
      </c>
      <c r="DK115" s="457">
        <v>1000</v>
      </c>
      <c r="DL115" s="457">
        <v>18000</v>
      </c>
      <c r="DM115" s="457">
        <v>1000</v>
      </c>
      <c r="DN115" s="457">
        <v>1000</v>
      </c>
      <c r="DO115" s="457">
        <v>1000</v>
      </c>
      <c r="DP115" s="457">
        <v>1000</v>
      </c>
      <c r="DQ115" s="457">
        <v>1000</v>
      </c>
      <c r="DR115">
        <v>1000</v>
      </c>
      <c r="DS115">
        <v>1000</v>
      </c>
      <c r="DT115">
        <v>21000</v>
      </c>
      <c r="DU115">
        <v>7000</v>
      </c>
    </row>
    <row r="116" spans="1:125">
      <c r="A116" s="362" t="s">
        <v>2615</v>
      </c>
      <c r="B116" s="457" t="s">
        <v>3324</v>
      </c>
      <c r="C116" s="457">
        <v>10000</v>
      </c>
      <c r="D116" s="457">
        <v>1000</v>
      </c>
      <c r="E116" s="457">
        <v>1000</v>
      </c>
      <c r="F116" s="457">
        <v>7000</v>
      </c>
      <c r="G116" s="457">
        <v>3000</v>
      </c>
      <c r="H116" s="457">
        <v>1000</v>
      </c>
      <c r="I116" s="457">
        <v>5000</v>
      </c>
      <c r="J116" s="457">
        <v>1000</v>
      </c>
      <c r="K116" s="457">
        <v>1000</v>
      </c>
      <c r="L116" s="457">
        <v>2000</v>
      </c>
      <c r="M116" s="457">
        <v>3000</v>
      </c>
      <c r="N116" s="457">
        <v>1000</v>
      </c>
      <c r="O116" s="457">
        <v>42000</v>
      </c>
      <c r="P116" s="457">
        <v>1000</v>
      </c>
      <c r="Q116" s="457">
        <v>1000</v>
      </c>
      <c r="R116" s="457">
        <v>1000</v>
      </c>
      <c r="S116" s="457">
        <v>1000</v>
      </c>
      <c r="T116" s="457">
        <v>1000</v>
      </c>
      <c r="U116" s="457">
        <v>3000</v>
      </c>
      <c r="V116" s="457">
        <v>1000</v>
      </c>
      <c r="W116" s="457">
        <v>1000</v>
      </c>
      <c r="X116" s="457">
        <v>1000</v>
      </c>
      <c r="Y116" s="457">
        <v>1000</v>
      </c>
      <c r="Z116" s="457">
        <v>1000</v>
      </c>
      <c r="AA116" s="457">
        <v>1000</v>
      </c>
      <c r="AB116" s="457">
        <v>1000</v>
      </c>
      <c r="AC116" s="457">
        <v>1000</v>
      </c>
      <c r="AD116" s="457">
        <v>1000</v>
      </c>
      <c r="AE116" s="457">
        <v>1000</v>
      </c>
      <c r="AF116" s="457">
        <v>1000</v>
      </c>
      <c r="AG116" s="457">
        <v>2000</v>
      </c>
      <c r="AH116" s="457">
        <v>1000</v>
      </c>
      <c r="AI116" s="457">
        <v>1000</v>
      </c>
      <c r="AJ116" s="457">
        <v>6000</v>
      </c>
      <c r="AK116" s="457">
        <v>4000</v>
      </c>
      <c r="AL116" s="457">
        <v>1000</v>
      </c>
      <c r="AM116" s="457">
        <v>1000</v>
      </c>
      <c r="AN116" s="457">
        <v>1000</v>
      </c>
      <c r="AO116" s="457">
        <v>1000</v>
      </c>
      <c r="AP116" s="457">
        <v>134000</v>
      </c>
      <c r="AQ116" s="457">
        <v>54000</v>
      </c>
      <c r="AR116" s="457">
        <v>57000</v>
      </c>
      <c r="AS116" s="457">
        <v>5000</v>
      </c>
      <c r="AT116" s="457">
        <v>1000</v>
      </c>
      <c r="AU116" s="457">
        <v>1000</v>
      </c>
      <c r="AV116" s="457">
        <v>11000</v>
      </c>
      <c r="AW116" s="457">
        <v>1000</v>
      </c>
      <c r="AX116" s="457">
        <v>1000</v>
      </c>
      <c r="AY116" s="457">
        <v>2000</v>
      </c>
      <c r="AZ116" s="457">
        <v>1000</v>
      </c>
      <c r="BA116" s="457">
        <v>1000</v>
      </c>
      <c r="BB116" s="457">
        <v>1000</v>
      </c>
      <c r="BC116" s="457">
        <v>1000</v>
      </c>
      <c r="BD116" s="457">
        <v>1000</v>
      </c>
      <c r="BE116" s="457">
        <v>1000</v>
      </c>
      <c r="BF116" s="457">
        <v>1000</v>
      </c>
      <c r="BG116" s="457">
        <v>1000</v>
      </c>
      <c r="BH116" s="457">
        <v>2000</v>
      </c>
      <c r="BI116" s="457">
        <v>1000</v>
      </c>
      <c r="BJ116" s="457">
        <v>1000</v>
      </c>
      <c r="BK116" s="457">
        <v>3000</v>
      </c>
      <c r="BL116" s="457">
        <v>1000</v>
      </c>
      <c r="BM116" s="457">
        <v>1000</v>
      </c>
      <c r="BN116" s="457">
        <v>1000</v>
      </c>
      <c r="BO116" s="457">
        <v>1000</v>
      </c>
      <c r="BP116" s="457">
        <v>1000</v>
      </c>
      <c r="BQ116" s="457">
        <v>2000</v>
      </c>
      <c r="BR116" s="457">
        <v>1000</v>
      </c>
      <c r="BS116" s="457">
        <v>1000</v>
      </c>
      <c r="BT116" s="457">
        <v>1000</v>
      </c>
      <c r="BU116" s="457">
        <v>1000</v>
      </c>
      <c r="BV116" s="457">
        <v>2000</v>
      </c>
      <c r="BW116" s="457">
        <v>1000</v>
      </c>
      <c r="BX116" s="457">
        <v>1000</v>
      </c>
      <c r="BY116" s="457">
        <v>1000</v>
      </c>
      <c r="BZ116" s="457">
        <v>1000</v>
      </c>
      <c r="CA116" s="457">
        <v>1000</v>
      </c>
      <c r="CB116" s="457">
        <v>1000</v>
      </c>
      <c r="CC116" s="457">
        <v>1000</v>
      </c>
      <c r="CD116" s="457">
        <v>1000</v>
      </c>
      <c r="CE116" s="457">
        <v>1000</v>
      </c>
      <c r="CF116" s="457">
        <v>3000</v>
      </c>
      <c r="CG116" s="457">
        <v>1000</v>
      </c>
      <c r="CH116" s="457">
        <v>1000</v>
      </c>
      <c r="CI116" s="457">
        <v>5000</v>
      </c>
      <c r="CJ116" s="457">
        <v>1000</v>
      </c>
      <c r="CK116" s="457">
        <v>1000</v>
      </c>
      <c r="CL116" s="457">
        <v>1000</v>
      </c>
      <c r="CM116" s="457">
        <v>1000</v>
      </c>
      <c r="CN116" s="457">
        <v>1000</v>
      </c>
      <c r="CO116" s="457">
        <v>3000</v>
      </c>
      <c r="CP116" s="457">
        <v>1000</v>
      </c>
      <c r="CQ116" s="457">
        <v>1000</v>
      </c>
      <c r="CR116" s="457">
        <v>1000</v>
      </c>
      <c r="CS116" s="457">
        <v>1000</v>
      </c>
      <c r="CT116" s="457">
        <v>1000</v>
      </c>
      <c r="CU116" s="457">
        <v>2000</v>
      </c>
      <c r="CV116" s="457">
        <v>1000</v>
      </c>
      <c r="CW116" s="457">
        <v>1000</v>
      </c>
      <c r="CX116" s="457">
        <v>17000</v>
      </c>
      <c r="CY116" s="457">
        <v>5000</v>
      </c>
      <c r="CZ116" s="457">
        <v>7000</v>
      </c>
      <c r="DA116" s="457">
        <v>5000</v>
      </c>
      <c r="DB116" s="457">
        <v>1000</v>
      </c>
      <c r="DC116" s="457">
        <v>1000</v>
      </c>
      <c r="DD116" s="457">
        <v>1000</v>
      </c>
      <c r="DE116" s="457">
        <v>1000</v>
      </c>
      <c r="DF116" s="457">
        <v>1000</v>
      </c>
      <c r="DG116" s="457">
        <v>21000</v>
      </c>
      <c r="DH116" s="457">
        <v>6000</v>
      </c>
      <c r="DI116" s="457">
        <v>13000</v>
      </c>
      <c r="DJ116" s="457">
        <v>9000</v>
      </c>
      <c r="DK116" s="457">
        <v>3000</v>
      </c>
      <c r="DL116" s="457">
        <v>5000</v>
      </c>
      <c r="DM116" s="457">
        <v>1000</v>
      </c>
      <c r="DN116" s="457">
        <v>1000</v>
      </c>
      <c r="DO116" s="457">
        <v>1000</v>
      </c>
      <c r="DP116" s="457">
        <v>1000</v>
      </c>
      <c r="DQ116" s="457">
        <v>1000</v>
      </c>
      <c r="DR116">
        <v>1000</v>
      </c>
      <c r="DS116">
        <v>1000</v>
      </c>
      <c r="DT116">
        <v>254000</v>
      </c>
      <c r="DU116">
        <v>133000</v>
      </c>
    </row>
    <row r="117" spans="1:125">
      <c r="A117" s="362" t="s">
        <v>2795</v>
      </c>
      <c r="B117" s="457" t="s">
        <v>3324</v>
      </c>
      <c r="C117" s="457">
        <v>1000</v>
      </c>
      <c r="D117" s="457">
        <v>1000</v>
      </c>
      <c r="E117" s="457">
        <v>1000</v>
      </c>
      <c r="F117" s="457">
        <v>1000</v>
      </c>
      <c r="G117" s="457">
        <v>1000</v>
      </c>
      <c r="H117" s="457">
        <v>1000</v>
      </c>
      <c r="I117" s="457">
        <v>1000</v>
      </c>
      <c r="J117" s="457">
        <v>1000</v>
      </c>
      <c r="K117" s="457">
        <v>1000</v>
      </c>
      <c r="L117" s="457">
        <v>1000</v>
      </c>
      <c r="M117" s="457">
        <v>1000</v>
      </c>
      <c r="N117" s="457">
        <v>1000</v>
      </c>
      <c r="O117" s="457">
        <v>1000</v>
      </c>
      <c r="P117" s="457">
        <v>1000</v>
      </c>
      <c r="Q117" s="457">
        <v>1000</v>
      </c>
      <c r="R117" s="457">
        <v>1000</v>
      </c>
      <c r="S117" s="457">
        <v>1000</v>
      </c>
      <c r="T117" s="457">
        <v>1000</v>
      </c>
      <c r="U117" s="457">
        <v>1000</v>
      </c>
      <c r="V117" s="457">
        <v>1000</v>
      </c>
      <c r="W117" s="457">
        <v>1000</v>
      </c>
      <c r="X117" s="457">
        <v>1000</v>
      </c>
      <c r="Y117" s="457">
        <v>1000</v>
      </c>
      <c r="Z117" s="457">
        <v>1000</v>
      </c>
      <c r="AA117" s="457">
        <v>1000</v>
      </c>
      <c r="AB117" s="457">
        <v>1000</v>
      </c>
      <c r="AC117" s="457">
        <v>1000</v>
      </c>
      <c r="AD117" s="457">
        <v>1000</v>
      </c>
      <c r="AE117" s="457">
        <v>1000</v>
      </c>
      <c r="AF117" s="457">
        <v>1000</v>
      </c>
      <c r="AG117" s="457">
        <v>1000</v>
      </c>
      <c r="AH117" s="457">
        <v>1000</v>
      </c>
      <c r="AI117" s="457">
        <v>1000</v>
      </c>
      <c r="AJ117" s="457">
        <v>1000</v>
      </c>
      <c r="AK117" s="457">
        <v>1000</v>
      </c>
      <c r="AL117" s="457">
        <v>1000</v>
      </c>
      <c r="AM117" s="457">
        <v>1000</v>
      </c>
      <c r="AN117" s="457">
        <v>1000</v>
      </c>
      <c r="AO117" s="457">
        <v>1000</v>
      </c>
      <c r="AP117" s="457">
        <v>10000</v>
      </c>
      <c r="AQ117" s="457">
        <v>4000</v>
      </c>
      <c r="AR117" s="457">
        <v>1000</v>
      </c>
      <c r="AS117" s="457">
        <v>3000</v>
      </c>
      <c r="AT117" s="457">
        <v>1000</v>
      </c>
      <c r="AU117" s="457">
        <v>1000</v>
      </c>
      <c r="AV117" s="457">
        <v>5000</v>
      </c>
      <c r="AW117" s="457">
        <v>1000</v>
      </c>
      <c r="AX117" s="457">
        <v>1000</v>
      </c>
      <c r="AY117" s="457">
        <v>1000</v>
      </c>
      <c r="AZ117" s="457">
        <v>1000</v>
      </c>
      <c r="BA117" s="457">
        <v>1000</v>
      </c>
      <c r="BB117" s="457">
        <v>1000</v>
      </c>
      <c r="BC117" s="457">
        <v>1000</v>
      </c>
      <c r="BD117" s="457">
        <v>1000</v>
      </c>
      <c r="BE117" s="457">
        <v>1000</v>
      </c>
      <c r="BF117" s="457">
        <v>1000</v>
      </c>
      <c r="BG117" s="457">
        <v>1000</v>
      </c>
      <c r="BH117" s="457">
        <v>1000</v>
      </c>
      <c r="BI117" s="457">
        <v>1000</v>
      </c>
      <c r="BJ117" s="457">
        <v>1000</v>
      </c>
      <c r="BK117" s="457">
        <v>1000</v>
      </c>
      <c r="BL117" s="457">
        <v>1000</v>
      </c>
      <c r="BM117" s="457">
        <v>1000</v>
      </c>
      <c r="BN117" s="457">
        <v>1000</v>
      </c>
      <c r="BO117" s="457">
        <v>1000</v>
      </c>
      <c r="BP117" s="457">
        <v>1000</v>
      </c>
      <c r="BQ117" s="457">
        <v>1000</v>
      </c>
      <c r="BR117" s="457">
        <v>1000</v>
      </c>
      <c r="BS117" s="457">
        <v>1000</v>
      </c>
      <c r="BT117" s="457">
        <v>1000</v>
      </c>
      <c r="BU117" s="457">
        <v>1000</v>
      </c>
      <c r="BV117" s="457">
        <v>1000</v>
      </c>
      <c r="BW117" s="457">
        <v>2000</v>
      </c>
      <c r="BX117" s="457">
        <v>1000</v>
      </c>
      <c r="BY117" s="457">
        <v>1000</v>
      </c>
      <c r="BZ117" s="457">
        <v>1000</v>
      </c>
      <c r="CA117" s="457">
        <v>1000</v>
      </c>
      <c r="CB117" s="457">
        <v>1000</v>
      </c>
      <c r="CC117" s="457">
        <v>1000</v>
      </c>
      <c r="CD117" s="457">
        <v>1000</v>
      </c>
      <c r="CE117" s="457">
        <v>1000</v>
      </c>
      <c r="CF117" s="457">
        <v>2000</v>
      </c>
      <c r="CG117" s="457">
        <v>1000</v>
      </c>
      <c r="CH117" s="457">
        <v>1000</v>
      </c>
      <c r="CI117" s="457">
        <v>1000</v>
      </c>
      <c r="CJ117" s="457">
        <v>1000</v>
      </c>
      <c r="CK117" s="457">
        <v>1000</v>
      </c>
      <c r="CL117" s="457">
        <v>1000</v>
      </c>
      <c r="CM117" s="457">
        <v>1000</v>
      </c>
      <c r="CN117" s="457">
        <v>1000</v>
      </c>
      <c r="CO117" s="457">
        <v>1000</v>
      </c>
      <c r="CP117" s="457">
        <v>1000</v>
      </c>
      <c r="CQ117" s="457">
        <v>1000</v>
      </c>
      <c r="CR117" s="457">
        <v>1000</v>
      </c>
      <c r="CS117" s="457">
        <v>1000</v>
      </c>
      <c r="CT117" s="457">
        <v>1000</v>
      </c>
      <c r="CU117" s="457">
        <v>1000</v>
      </c>
      <c r="CV117" s="457">
        <v>1000</v>
      </c>
      <c r="CW117" s="457">
        <v>1000</v>
      </c>
      <c r="CX117" s="457">
        <v>11000</v>
      </c>
      <c r="CY117" s="457">
        <v>1000</v>
      </c>
      <c r="CZ117" s="457">
        <v>1000</v>
      </c>
      <c r="DA117" s="457">
        <v>1000</v>
      </c>
      <c r="DB117" s="457">
        <v>1000</v>
      </c>
      <c r="DC117" s="457">
        <v>1000</v>
      </c>
      <c r="DD117" s="457">
        <v>1000</v>
      </c>
      <c r="DE117" s="457">
        <v>1000</v>
      </c>
      <c r="DF117" s="457">
        <v>1000</v>
      </c>
      <c r="DG117" s="457">
        <v>3000</v>
      </c>
      <c r="DH117" s="457">
        <v>1000</v>
      </c>
      <c r="DI117" s="457">
        <v>2000</v>
      </c>
      <c r="DJ117" s="457">
        <v>2000</v>
      </c>
      <c r="DK117" s="457">
        <v>1000</v>
      </c>
      <c r="DL117" s="457">
        <v>18000</v>
      </c>
      <c r="DM117" s="457">
        <v>1000</v>
      </c>
      <c r="DN117" s="457">
        <v>1000</v>
      </c>
      <c r="DO117" s="457">
        <v>1000</v>
      </c>
      <c r="DP117" s="457">
        <v>1000</v>
      </c>
      <c r="DQ117" s="457">
        <v>1000</v>
      </c>
      <c r="DR117">
        <v>1000</v>
      </c>
      <c r="DS117">
        <v>1000</v>
      </c>
      <c r="DT117">
        <v>21000</v>
      </c>
      <c r="DU117">
        <v>7000</v>
      </c>
    </row>
    <row r="118" spans="1:125">
      <c r="A118" s="362" t="s">
        <v>2978</v>
      </c>
      <c r="B118" s="457" t="s">
        <v>3324</v>
      </c>
      <c r="C118" s="457">
        <v>5000</v>
      </c>
      <c r="D118" s="457">
        <v>1000</v>
      </c>
      <c r="E118" s="457">
        <v>1000</v>
      </c>
      <c r="F118" s="457">
        <v>1000</v>
      </c>
      <c r="G118" s="457">
        <v>1000</v>
      </c>
      <c r="H118" s="457">
        <v>1000</v>
      </c>
      <c r="I118" s="457">
        <v>5000</v>
      </c>
      <c r="J118" s="457">
        <v>1000</v>
      </c>
      <c r="K118" s="457">
        <v>1000</v>
      </c>
      <c r="L118" s="457">
        <v>1000</v>
      </c>
      <c r="M118" s="457">
        <v>2000</v>
      </c>
      <c r="N118" s="457">
        <v>1000</v>
      </c>
      <c r="O118" s="457">
        <v>11000</v>
      </c>
      <c r="P118" s="457">
        <v>10000</v>
      </c>
      <c r="Q118" s="457">
        <v>1000</v>
      </c>
      <c r="R118" s="457">
        <v>6000</v>
      </c>
      <c r="S118" s="457">
        <v>1000</v>
      </c>
      <c r="T118" s="457">
        <v>1000</v>
      </c>
      <c r="U118" s="457">
        <v>2000</v>
      </c>
      <c r="V118" s="457">
        <v>1000</v>
      </c>
      <c r="W118" s="457">
        <v>1000</v>
      </c>
      <c r="X118" s="457">
        <v>1000</v>
      </c>
      <c r="Y118" s="457">
        <v>1000</v>
      </c>
      <c r="Z118" s="457">
        <v>1000</v>
      </c>
      <c r="AA118" s="457">
        <v>1000</v>
      </c>
      <c r="AB118" s="457">
        <v>1000</v>
      </c>
      <c r="AC118" s="457">
        <v>1000</v>
      </c>
      <c r="AD118" s="457">
        <v>1000</v>
      </c>
      <c r="AE118" s="457">
        <v>1000</v>
      </c>
      <c r="AF118" s="457">
        <v>1000</v>
      </c>
      <c r="AG118" s="457">
        <v>1000</v>
      </c>
      <c r="AH118" s="457">
        <v>1000</v>
      </c>
      <c r="AI118" s="457">
        <v>1000</v>
      </c>
      <c r="AJ118" s="457">
        <v>2000</v>
      </c>
      <c r="AK118" s="457">
        <v>1000</v>
      </c>
      <c r="AL118" s="457">
        <v>1000</v>
      </c>
      <c r="AM118" s="457">
        <v>1000</v>
      </c>
      <c r="AN118" s="457">
        <v>1000</v>
      </c>
      <c r="AO118" s="457">
        <v>1000</v>
      </c>
      <c r="AP118" s="457">
        <v>8000</v>
      </c>
      <c r="AQ118" s="457">
        <v>5000</v>
      </c>
      <c r="AR118" s="457">
        <v>4000</v>
      </c>
      <c r="AS118" s="457">
        <v>3000</v>
      </c>
      <c r="AT118" s="457">
        <v>2000</v>
      </c>
      <c r="AU118" s="457">
        <v>1000</v>
      </c>
      <c r="AV118" s="457">
        <v>8000</v>
      </c>
      <c r="AW118" s="457">
        <v>1000</v>
      </c>
      <c r="AX118" s="457">
        <v>2000</v>
      </c>
      <c r="AY118" s="457">
        <v>1000</v>
      </c>
      <c r="AZ118" s="457">
        <v>1000</v>
      </c>
      <c r="BA118" s="457">
        <v>1000</v>
      </c>
      <c r="BB118" s="457">
        <v>1000</v>
      </c>
      <c r="BC118" s="457">
        <v>1000</v>
      </c>
      <c r="BD118" s="457">
        <v>1000</v>
      </c>
      <c r="BE118" s="457">
        <v>1000</v>
      </c>
      <c r="BF118" s="457">
        <v>1000</v>
      </c>
      <c r="BG118" s="457">
        <v>1000</v>
      </c>
      <c r="BH118" s="457">
        <v>1000</v>
      </c>
      <c r="BI118" s="457">
        <v>1000</v>
      </c>
      <c r="BJ118" s="457">
        <v>1000</v>
      </c>
      <c r="BK118" s="457">
        <v>4000</v>
      </c>
      <c r="BL118" s="457">
        <v>1000</v>
      </c>
      <c r="BM118" s="457">
        <v>1000</v>
      </c>
      <c r="BN118" s="457">
        <v>1000</v>
      </c>
      <c r="BO118" s="457">
        <v>1000</v>
      </c>
      <c r="BP118" s="457">
        <v>1000</v>
      </c>
      <c r="BQ118" s="457">
        <v>1000</v>
      </c>
      <c r="BR118" s="457">
        <v>1000</v>
      </c>
      <c r="BS118" s="457">
        <v>1000</v>
      </c>
      <c r="BT118" s="457">
        <v>1000</v>
      </c>
      <c r="BU118" s="457">
        <v>1000</v>
      </c>
      <c r="BV118" s="457">
        <v>1000</v>
      </c>
      <c r="BW118" s="457">
        <v>1000</v>
      </c>
      <c r="BX118" s="457">
        <v>1000</v>
      </c>
      <c r="BY118" s="457">
        <v>1000</v>
      </c>
      <c r="BZ118" s="457">
        <v>1000</v>
      </c>
      <c r="CA118" s="457">
        <v>1000</v>
      </c>
      <c r="CB118" s="457">
        <v>1000</v>
      </c>
      <c r="CC118" s="457">
        <v>1000</v>
      </c>
      <c r="CD118" s="457">
        <v>1000</v>
      </c>
      <c r="CE118" s="457">
        <v>1000</v>
      </c>
      <c r="CF118" s="457">
        <v>5000</v>
      </c>
      <c r="CG118" s="457">
        <v>1000</v>
      </c>
      <c r="CH118" s="457">
        <v>1000</v>
      </c>
      <c r="CI118" s="457">
        <v>2000</v>
      </c>
      <c r="CJ118" s="457">
        <v>1000</v>
      </c>
      <c r="CK118" s="457">
        <v>1000</v>
      </c>
      <c r="CL118" s="457">
        <v>1000</v>
      </c>
      <c r="CM118" s="457">
        <v>1000</v>
      </c>
      <c r="CN118" s="457">
        <v>1000</v>
      </c>
      <c r="CO118" s="457">
        <v>1000</v>
      </c>
      <c r="CP118" s="457">
        <v>1000</v>
      </c>
      <c r="CQ118" s="457">
        <v>1000</v>
      </c>
      <c r="CR118" s="457">
        <v>1000</v>
      </c>
      <c r="CS118" s="457">
        <v>1000</v>
      </c>
      <c r="CT118" s="457">
        <v>1000</v>
      </c>
      <c r="CU118" s="457">
        <v>1000</v>
      </c>
      <c r="CV118" s="457">
        <v>1000</v>
      </c>
      <c r="CW118" s="457">
        <v>1000</v>
      </c>
      <c r="CX118" s="457">
        <v>26000</v>
      </c>
      <c r="CY118" s="457">
        <v>4000</v>
      </c>
      <c r="CZ118" s="457">
        <v>3000</v>
      </c>
      <c r="DA118" s="457">
        <v>5000</v>
      </c>
      <c r="DB118" s="457">
        <v>1000</v>
      </c>
      <c r="DC118" s="457">
        <v>1000</v>
      </c>
      <c r="DD118" s="457">
        <v>1000</v>
      </c>
      <c r="DE118" s="457">
        <v>1000</v>
      </c>
      <c r="DF118" s="457">
        <v>1000</v>
      </c>
      <c r="DG118" s="457">
        <v>8000</v>
      </c>
      <c r="DH118" s="457">
        <v>1000</v>
      </c>
      <c r="DI118" s="457">
        <v>9000</v>
      </c>
      <c r="DJ118" s="457">
        <v>5000</v>
      </c>
      <c r="DK118" s="457">
        <v>3000</v>
      </c>
      <c r="DL118" s="457">
        <v>6000</v>
      </c>
      <c r="DM118" s="457">
        <v>3000</v>
      </c>
      <c r="DN118" s="457">
        <v>1000</v>
      </c>
      <c r="DO118" s="457">
        <v>1000</v>
      </c>
      <c r="DP118" s="457">
        <v>1000</v>
      </c>
      <c r="DQ118" s="457">
        <v>1000</v>
      </c>
      <c r="DR118">
        <v>1000</v>
      </c>
      <c r="DS118">
        <v>1000</v>
      </c>
      <c r="DT118">
        <v>91000</v>
      </c>
      <c r="DU118">
        <v>51000</v>
      </c>
    </row>
    <row r="119" spans="1:125">
      <c r="A119" s="362" t="s">
        <v>3131</v>
      </c>
      <c r="B119" s="457" t="s">
        <v>3324</v>
      </c>
      <c r="C119" s="457">
        <v>10000</v>
      </c>
      <c r="D119" s="457">
        <v>1000</v>
      </c>
      <c r="E119" s="457">
        <v>1000</v>
      </c>
      <c r="F119" s="457">
        <v>7000</v>
      </c>
      <c r="G119" s="457">
        <v>3000</v>
      </c>
      <c r="H119" s="457">
        <v>1000</v>
      </c>
      <c r="I119" s="457">
        <v>5000</v>
      </c>
      <c r="J119" s="457">
        <v>1000</v>
      </c>
      <c r="K119" s="457">
        <v>1000</v>
      </c>
      <c r="L119" s="457">
        <v>2000</v>
      </c>
      <c r="M119" s="457">
        <v>3000</v>
      </c>
      <c r="N119" s="457">
        <v>1000</v>
      </c>
      <c r="O119" s="457">
        <v>42000</v>
      </c>
      <c r="P119" s="457">
        <v>1000</v>
      </c>
      <c r="Q119" s="457">
        <v>1000</v>
      </c>
      <c r="R119" s="457">
        <v>1000</v>
      </c>
      <c r="S119" s="457">
        <v>1000</v>
      </c>
      <c r="T119" s="457">
        <v>1000</v>
      </c>
      <c r="U119" s="457">
        <v>3000</v>
      </c>
      <c r="V119" s="457">
        <v>1000</v>
      </c>
      <c r="W119" s="457">
        <v>1000</v>
      </c>
      <c r="X119" s="457">
        <v>1000</v>
      </c>
      <c r="Y119" s="457">
        <v>1000</v>
      </c>
      <c r="Z119" s="457">
        <v>1000</v>
      </c>
      <c r="AA119" s="457">
        <v>1000</v>
      </c>
      <c r="AB119" s="457">
        <v>1000</v>
      </c>
      <c r="AC119" s="457">
        <v>1000</v>
      </c>
      <c r="AD119" s="457">
        <v>1000</v>
      </c>
      <c r="AE119" s="457">
        <v>1000</v>
      </c>
      <c r="AF119" s="457">
        <v>1000</v>
      </c>
      <c r="AG119" s="457">
        <v>2000</v>
      </c>
      <c r="AH119" s="457">
        <v>1000</v>
      </c>
      <c r="AI119" s="457">
        <v>1000</v>
      </c>
      <c r="AJ119" s="457">
        <v>6000</v>
      </c>
      <c r="AK119" s="457">
        <v>4000</v>
      </c>
      <c r="AL119" s="457">
        <v>1000</v>
      </c>
      <c r="AM119" s="457">
        <v>1000</v>
      </c>
      <c r="AN119" s="457">
        <v>1000</v>
      </c>
      <c r="AO119" s="457">
        <v>1000</v>
      </c>
      <c r="AP119" s="457">
        <v>134000</v>
      </c>
      <c r="AQ119" s="457">
        <v>54000</v>
      </c>
      <c r="AR119" s="457">
        <v>57000</v>
      </c>
      <c r="AS119" s="457">
        <v>5000</v>
      </c>
      <c r="AT119" s="457">
        <v>1000</v>
      </c>
      <c r="AU119" s="457">
        <v>1000</v>
      </c>
      <c r="AV119" s="457">
        <v>11000</v>
      </c>
      <c r="AW119" s="457">
        <v>1000</v>
      </c>
      <c r="AX119" s="457">
        <v>1000</v>
      </c>
      <c r="AY119" s="457">
        <v>2000</v>
      </c>
      <c r="AZ119" s="457">
        <v>1000</v>
      </c>
      <c r="BA119" s="457">
        <v>1000</v>
      </c>
      <c r="BB119" s="457">
        <v>1000</v>
      </c>
      <c r="BC119" s="457">
        <v>1000</v>
      </c>
      <c r="BD119" s="457">
        <v>1000</v>
      </c>
      <c r="BE119" s="457">
        <v>1000</v>
      </c>
      <c r="BF119" s="457">
        <v>1000</v>
      </c>
      <c r="BG119" s="457">
        <v>1000</v>
      </c>
      <c r="BH119" s="457">
        <v>2000</v>
      </c>
      <c r="BI119" s="457">
        <v>1000</v>
      </c>
      <c r="BJ119" s="457">
        <v>1000</v>
      </c>
      <c r="BK119" s="457">
        <v>3000</v>
      </c>
      <c r="BL119" s="457">
        <v>1000</v>
      </c>
      <c r="BM119" s="457">
        <v>1000</v>
      </c>
      <c r="BN119" s="457">
        <v>1000</v>
      </c>
      <c r="BO119" s="457">
        <v>1000</v>
      </c>
      <c r="BP119" s="457">
        <v>1000</v>
      </c>
      <c r="BQ119" s="457">
        <v>2000</v>
      </c>
      <c r="BR119" s="457">
        <v>1000</v>
      </c>
      <c r="BS119" s="457">
        <v>1000</v>
      </c>
      <c r="BT119" s="457">
        <v>1000</v>
      </c>
      <c r="BU119" s="457">
        <v>1000</v>
      </c>
      <c r="BV119" s="457">
        <v>2000</v>
      </c>
      <c r="BW119" s="457">
        <v>1000</v>
      </c>
      <c r="BX119" s="457">
        <v>1000</v>
      </c>
      <c r="BY119" s="457">
        <v>1000</v>
      </c>
      <c r="BZ119" s="457">
        <v>1000</v>
      </c>
      <c r="CA119" s="457">
        <v>1000</v>
      </c>
      <c r="CB119" s="457">
        <v>1000</v>
      </c>
      <c r="CC119" s="457">
        <v>1000</v>
      </c>
      <c r="CD119" s="457">
        <v>1000</v>
      </c>
      <c r="CE119" s="457">
        <v>1000</v>
      </c>
      <c r="CF119" s="457">
        <v>3000</v>
      </c>
      <c r="CG119" s="457">
        <v>1000</v>
      </c>
      <c r="CH119" s="457">
        <v>1000</v>
      </c>
      <c r="CI119" s="457">
        <v>5000</v>
      </c>
      <c r="CJ119" s="457">
        <v>1000</v>
      </c>
      <c r="CK119" s="457">
        <v>1000</v>
      </c>
      <c r="CL119" s="457">
        <v>1000</v>
      </c>
      <c r="CM119" s="457">
        <v>1000</v>
      </c>
      <c r="CN119" s="457">
        <v>1000</v>
      </c>
      <c r="CO119" s="457">
        <v>3000</v>
      </c>
      <c r="CP119" s="457">
        <v>1000</v>
      </c>
      <c r="CQ119" s="457">
        <v>1000</v>
      </c>
      <c r="CR119" s="457">
        <v>1000</v>
      </c>
      <c r="CS119" s="457">
        <v>1000</v>
      </c>
      <c r="CT119" s="457">
        <v>1000</v>
      </c>
      <c r="CU119" s="457">
        <v>2000</v>
      </c>
      <c r="CV119" s="457">
        <v>1000</v>
      </c>
      <c r="CW119" s="457">
        <v>1000</v>
      </c>
      <c r="CX119" s="457">
        <v>17000</v>
      </c>
      <c r="CY119" s="457">
        <v>5000</v>
      </c>
      <c r="CZ119" s="457">
        <v>7000</v>
      </c>
      <c r="DA119" s="457">
        <v>5000</v>
      </c>
      <c r="DB119" s="457">
        <v>1000</v>
      </c>
      <c r="DC119" s="457">
        <v>1000</v>
      </c>
      <c r="DD119" s="457">
        <v>1000</v>
      </c>
      <c r="DE119" s="457">
        <v>1000</v>
      </c>
      <c r="DF119" s="457">
        <v>1000</v>
      </c>
      <c r="DG119" s="457">
        <v>21000</v>
      </c>
      <c r="DH119" s="457">
        <v>6000</v>
      </c>
      <c r="DI119" s="457">
        <v>13000</v>
      </c>
      <c r="DJ119" s="457">
        <v>9000</v>
      </c>
      <c r="DK119" s="457">
        <v>3000</v>
      </c>
      <c r="DL119" s="457">
        <v>5000</v>
      </c>
      <c r="DM119" s="457">
        <v>1000</v>
      </c>
      <c r="DN119" s="457">
        <v>1000</v>
      </c>
      <c r="DO119" s="457">
        <v>1000</v>
      </c>
      <c r="DP119" s="457">
        <v>1000</v>
      </c>
      <c r="DQ119" s="457">
        <v>1000</v>
      </c>
      <c r="DR119">
        <v>1000</v>
      </c>
      <c r="DS119">
        <v>1000</v>
      </c>
      <c r="DT119">
        <v>254000</v>
      </c>
      <c r="DU119">
        <v>133000</v>
      </c>
    </row>
    <row r="120" spans="1:125">
      <c r="A120" s="362" t="s">
        <v>2054</v>
      </c>
      <c r="B120" s="457" t="s">
        <v>3324</v>
      </c>
      <c r="C120" s="457">
        <v>5000</v>
      </c>
      <c r="D120" s="457">
        <v>1000</v>
      </c>
      <c r="E120" s="457">
        <v>1000</v>
      </c>
      <c r="F120" s="457">
        <v>1000</v>
      </c>
      <c r="G120" s="457">
        <v>1000</v>
      </c>
      <c r="H120" s="457">
        <v>1000</v>
      </c>
      <c r="I120" s="457">
        <v>5000</v>
      </c>
      <c r="J120" s="457">
        <v>1000</v>
      </c>
      <c r="K120" s="457">
        <v>1000</v>
      </c>
      <c r="L120" s="457">
        <v>1000</v>
      </c>
      <c r="M120" s="457">
        <v>2000</v>
      </c>
      <c r="N120" s="457">
        <v>1000</v>
      </c>
      <c r="O120" s="457">
        <v>11000</v>
      </c>
      <c r="P120" s="457">
        <v>10000</v>
      </c>
      <c r="Q120" s="457">
        <v>1000</v>
      </c>
      <c r="R120" s="457">
        <v>6000</v>
      </c>
      <c r="S120" s="457">
        <v>1000</v>
      </c>
      <c r="T120" s="457">
        <v>1000</v>
      </c>
      <c r="U120" s="457">
        <v>2000</v>
      </c>
      <c r="V120" s="457">
        <v>1000</v>
      </c>
      <c r="W120" s="457">
        <v>1000</v>
      </c>
      <c r="X120" s="457">
        <v>1000</v>
      </c>
      <c r="Y120" s="457">
        <v>1000</v>
      </c>
      <c r="Z120" s="457">
        <v>1000</v>
      </c>
      <c r="AA120" s="457">
        <v>1000</v>
      </c>
      <c r="AB120" s="457">
        <v>1000</v>
      </c>
      <c r="AC120" s="457">
        <v>1000</v>
      </c>
      <c r="AD120" s="457">
        <v>1000</v>
      </c>
      <c r="AE120" s="457">
        <v>1000</v>
      </c>
      <c r="AF120" s="457">
        <v>1000</v>
      </c>
      <c r="AG120" s="457">
        <v>1000</v>
      </c>
      <c r="AH120" s="457">
        <v>1000</v>
      </c>
      <c r="AI120" s="457">
        <v>1000</v>
      </c>
      <c r="AJ120" s="457">
        <v>2000</v>
      </c>
      <c r="AK120" s="457">
        <v>1000</v>
      </c>
      <c r="AL120" s="457">
        <v>1000</v>
      </c>
      <c r="AM120" s="457">
        <v>1000</v>
      </c>
      <c r="AN120" s="457">
        <v>1000</v>
      </c>
      <c r="AO120" s="457">
        <v>1000</v>
      </c>
      <c r="AP120" s="457">
        <v>8000</v>
      </c>
      <c r="AQ120" s="457">
        <v>5000</v>
      </c>
      <c r="AR120" s="457">
        <v>4000</v>
      </c>
      <c r="AS120" s="457">
        <v>3000</v>
      </c>
      <c r="AT120" s="457">
        <v>2000</v>
      </c>
      <c r="AU120" s="457">
        <v>1000</v>
      </c>
      <c r="AV120" s="457">
        <v>8000</v>
      </c>
      <c r="AW120" s="457">
        <v>1000</v>
      </c>
      <c r="AX120" s="457">
        <v>2000</v>
      </c>
      <c r="AY120" s="457">
        <v>1000</v>
      </c>
      <c r="AZ120" s="457">
        <v>1000</v>
      </c>
      <c r="BA120" s="457">
        <v>1000</v>
      </c>
      <c r="BB120" s="457">
        <v>1000</v>
      </c>
      <c r="BC120" s="457">
        <v>1000</v>
      </c>
      <c r="BD120" s="457">
        <v>1000</v>
      </c>
      <c r="BE120" s="457">
        <v>1000</v>
      </c>
      <c r="BF120" s="457">
        <v>1000</v>
      </c>
      <c r="BG120" s="457">
        <v>1000</v>
      </c>
      <c r="BH120" s="457">
        <v>1000</v>
      </c>
      <c r="BI120" s="457">
        <v>1000</v>
      </c>
      <c r="BJ120" s="457">
        <v>1000</v>
      </c>
      <c r="BK120" s="457">
        <v>4000</v>
      </c>
      <c r="BL120" s="457">
        <v>1000</v>
      </c>
      <c r="BM120" s="457">
        <v>1000</v>
      </c>
      <c r="BN120" s="457">
        <v>1000</v>
      </c>
      <c r="BO120" s="457">
        <v>1000</v>
      </c>
      <c r="BP120" s="457">
        <v>1000</v>
      </c>
      <c r="BQ120" s="457">
        <v>1000</v>
      </c>
      <c r="BR120" s="457">
        <v>1000</v>
      </c>
      <c r="BS120" s="457">
        <v>1000</v>
      </c>
      <c r="BT120" s="457">
        <v>1000</v>
      </c>
      <c r="BU120" s="457">
        <v>1000</v>
      </c>
      <c r="BV120" s="457">
        <v>1000</v>
      </c>
      <c r="BW120" s="457">
        <v>1000</v>
      </c>
      <c r="BX120" s="457">
        <v>1000</v>
      </c>
      <c r="BY120" s="457">
        <v>1000</v>
      </c>
      <c r="BZ120" s="457">
        <v>1000</v>
      </c>
      <c r="CA120" s="457">
        <v>1000</v>
      </c>
      <c r="CB120" s="457">
        <v>1000</v>
      </c>
      <c r="CC120" s="457">
        <v>1000</v>
      </c>
      <c r="CD120" s="457">
        <v>1000</v>
      </c>
      <c r="CE120" s="457">
        <v>1000</v>
      </c>
      <c r="CF120" s="457">
        <v>5000</v>
      </c>
      <c r="CG120" s="457">
        <v>1000</v>
      </c>
      <c r="CH120" s="457">
        <v>1000</v>
      </c>
      <c r="CI120" s="457">
        <v>2000</v>
      </c>
      <c r="CJ120" s="457">
        <v>1000</v>
      </c>
      <c r="CK120" s="457">
        <v>1000</v>
      </c>
      <c r="CL120" s="457">
        <v>1000</v>
      </c>
      <c r="CM120" s="457">
        <v>1000</v>
      </c>
      <c r="CN120" s="457">
        <v>1000</v>
      </c>
      <c r="CO120" s="457">
        <v>1000</v>
      </c>
      <c r="CP120" s="457">
        <v>1000</v>
      </c>
      <c r="CQ120" s="457">
        <v>1000</v>
      </c>
      <c r="CR120" s="457">
        <v>1000</v>
      </c>
      <c r="CS120" s="457">
        <v>1000</v>
      </c>
      <c r="CT120" s="457">
        <v>1000</v>
      </c>
      <c r="CU120" s="457">
        <v>1000</v>
      </c>
      <c r="CV120" s="457">
        <v>1000</v>
      </c>
      <c r="CW120" s="457">
        <v>1000</v>
      </c>
      <c r="CX120" s="457">
        <v>26000</v>
      </c>
      <c r="CY120" s="457">
        <v>4000</v>
      </c>
      <c r="CZ120" s="457">
        <v>3000</v>
      </c>
      <c r="DA120" s="457">
        <v>5000</v>
      </c>
      <c r="DB120" s="457">
        <v>1000</v>
      </c>
      <c r="DC120" s="457">
        <v>1000</v>
      </c>
      <c r="DD120" s="457">
        <v>1000</v>
      </c>
      <c r="DE120" s="457">
        <v>1000</v>
      </c>
      <c r="DF120" s="457">
        <v>1000</v>
      </c>
      <c r="DG120" s="457">
        <v>8000</v>
      </c>
      <c r="DH120" s="457">
        <v>1000</v>
      </c>
      <c r="DI120" s="457">
        <v>9000</v>
      </c>
      <c r="DJ120" s="457">
        <v>5000</v>
      </c>
      <c r="DK120" s="457">
        <v>3000</v>
      </c>
      <c r="DL120" s="457">
        <v>6000</v>
      </c>
      <c r="DM120" s="457">
        <v>3000</v>
      </c>
      <c r="DN120" s="457">
        <v>1000</v>
      </c>
      <c r="DO120" s="457">
        <v>1000</v>
      </c>
      <c r="DP120" s="457">
        <v>1000</v>
      </c>
      <c r="DQ120" s="457">
        <v>1000</v>
      </c>
      <c r="DR120">
        <v>1000</v>
      </c>
      <c r="DS120">
        <v>1000</v>
      </c>
      <c r="DT120">
        <v>91000</v>
      </c>
      <c r="DU120">
        <v>51000</v>
      </c>
    </row>
    <row r="121" spans="1:125">
      <c r="A121" s="362" t="s">
        <v>2176</v>
      </c>
      <c r="B121" s="457" t="s">
        <v>3324</v>
      </c>
      <c r="C121" s="457">
        <v>10000</v>
      </c>
      <c r="D121" s="457">
        <v>1000</v>
      </c>
      <c r="E121" s="457">
        <v>1000</v>
      </c>
      <c r="F121" s="457">
        <v>7000</v>
      </c>
      <c r="G121" s="457">
        <v>3000</v>
      </c>
      <c r="H121" s="457">
        <v>1000</v>
      </c>
      <c r="I121" s="457">
        <v>5000</v>
      </c>
      <c r="J121" s="457">
        <v>1000</v>
      </c>
      <c r="K121" s="457">
        <v>1000</v>
      </c>
      <c r="L121" s="457">
        <v>2000</v>
      </c>
      <c r="M121" s="457">
        <v>3000</v>
      </c>
      <c r="N121" s="457">
        <v>1000</v>
      </c>
      <c r="O121" s="457">
        <v>42000</v>
      </c>
      <c r="P121" s="457">
        <v>1000</v>
      </c>
      <c r="Q121" s="457">
        <v>1000</v>
      </c>
      <c r="R121" s="457">
        <v>1000</v>
      </c>
      <c r="S121" s="457">
        <v>1000</v>
      </c>
      <c r="T121" s="457">
        <v>1000</v>
      </c>
      <c r="U121" s="457">
        <v>3000</v>
      </c>
      <c r="V121" s="457">
        <v>1000</v>
      </c>
      <c r="W121" s="457">
        <v>1000</v>
      </c>
      <c r="X121" s="457">
        <v>1000</v>
      </c>
      <c r="Y121" s="457">
        <v>1000</v>
      </c>
      <c r="Z121" s="457">
        <v>1000</v>
      </c>
      <c r="AA121" s="457">
        <v>1000</v>
      </c>
      <c r="AB121" s="457">
        <v>1000</v>
      </c>
      <c r="AC121" s="457">
        <v>1000</v>
      </c>
      <c r="AD121" s="457">
        <v>1000</v>
      </c>
      <c r="AE121" s="457">
        <v>1000</v>
      </c>
      <c r="AF121" s="457">
        <v>1000</v>
      </c>
      <c r="AG121" s="457">
        <v>2000</v>
      </c>
      <c r="AH121" s="457">
        <v>1000</v>
      </c>
      <c r="AI121" s="457">
        <v>1000</v>
      </c>
      <c r="AJ121" s="457">
        <v>6000</v>
      </c>
      <c r="AK121" s="457">
        <v>4000</v>
      </c>
      <c r="AL121" s="457">
        <v>1000</v>
      </c>
      <c r="AM121" s="457">
        <v>1000</v>
      </c>
      <c r="AN121" s="457">
        <v>1000</v>
      </c>
      <c r="AO121" s="457">
        <v>1000</v>
      </c>
      <c r="AP121" s="457">
        <v>134000</v>
      </c>
      <c r="AQ121" s="457">
        <v>54000</v>
      </c>
      <c r="AR121" s="457">
        <v>57000</v>
      </c>
      <c r="AS121" s="457">
        <v>5000</v>
      </c>
      <c r="AT121" s="457">
        <v>1000</v>
      </c>
      <c r="AU121" s="457">
        <v>1000</v>
      </c>
      <c r="AV121" s="457">
        <v>11000</v>
      </c>
      <c r="AW121" s="457">
        <v>1000</v>
      </c>
      <c r="AX121" s="457">
        <v>1000</v>
      </c>
      <c r="AY121" s="457">
        <v>2000</v>
      </c>
      <c r="AZ121" s="457">
        <v>1000</v>
      </c>
      <c r="BA121" s="457">
        <v>1000</v>
      </c>
      <c r="BB121" s="457">
        <v>1000</v>
      </c>
      <c r="BC121" s="457">
        <v>1000</v>
      </c>
      <c r="BD121" s="457">
        <v>1000</v>
      </c>
      <c r="BE121" s="457">
        <v>1000</v>
      </c>
      <c r="BF121" s="457">
        <v>1000</v>
      </c>
      <c r="BG121" s="457">
        <v>1000</v>
      </c>
      <c r="BH121" s="457">
        <v>2000</v>
      </c>
      <c r="BI121" s="457">
        <v>1000</v>
      </c>
      <c r="BJ121" s="457">
        <v>1000</v>
      </c>
      <c r="BK121" s="457">
        <v>3000</v>
      </c>
      <c r="BL121" s="457">
        <v>1000</v>
      </c>
      <c r="BM121" s="457">
        <v>1000</v>
      </c>
      <c r="BN121" s="457">
        <v>1000</v>
      </c>
      <c r="BO121" s="457">
        <v>1000</v>
      </c>
      <c r="BP121" s="457">
        <v>1000</v>
      </c>
      <c r="BQ121" s="457">
        <v>2000</v>
      </c>
      <c r="BR121" s="457">
        <v>1000</v>
      </c>
      <c r="BS121" s="457">
        <v>1000</v>
      </c>
      <c r="BT121" s="457">
        <v>1000</v>
      </c>
      <c r="BU121" s="457">
        <v>1000</v>
      </c>
      <c r="BV121" s="457">
        <v>2000</v>
      </c>
      <c r="BW121" s="457">
        <v>1000</v>
      </c>
      <c r="BX121" s="457">
        <v>1000</v>
      </c>
      <c r="BY121" s="457">
        <v>1000</v>
      </c>
      <c r="BZ121" s="457">
        <v>1000</v>
      </c>
      <c r="CA121" s="457">
        <v>1000</v>
      </c>
      <c r="CB121" s="457">
        <v>1000</v>
      </c>
      <c r="CC121" s="457">
        <v>1000</v>
      </c>
      <c r="CD121" s="457">
        <v>1000</v>
      </c>
      <c r="CE121" s="457">
        <v>1000</v>
      </c>
      <c r="CF121" s="457">
        <v>3000</v>
      </c>
      <c r="CG121" s="457">
        <v>1000</v>
      </c>
      <c r="CH121" s="457">
        <v>1000</v>
      </c>
      <c r="CI121" s="457">
        <v>5000</v>
      </c>
      <c r="CJ121" s="457">
        <v>1000</v>
      </c>
      <c r="CK121" s="457">
        <v>1000</v>
      </c>
      <c r="CL121" s="457">
        <v>1000</v>
      </c>
      <c r="CM121" s="457">
        <v>1000</v>
      </c>
      <c r="CN121" s="457">
        <v>1000</v>
      </c>
      <c r="CO121" s="457">
        <v>3000</v>
      </c>
      <c r="CP121" s="457">
        <v>1000</v>
      </c>
      <c r="CQ121" s="457">
        <v>1000</v>
      </c>
      <c r="CR121" s="457">
        <v>1000</v>
      </c>
      <c r="CS121" s="457">
        <v>1000</v>
      </c>
      <c r="CT121" s="457">
        <v>1000</v>
      </c>
      <c r="CU121" s="457">
        <v>2000</v>
      </c>
      <c r="CV121" s="457">
        <v>1000</v>
      </c>
      <c r="CW121" s="457">
        <v>1000</v>
      </c>
      <c r="CX121" s="457">
        <v>17000</v>
      </c>
      <c r="CY121" s="457">
        <v>5000</v>
      </c>
      <c r="CZ121" s="457">
        <v>7000</v>
      </c>
      <c r="DA121" s="457">
        <v>5000</v>
      </c>
      <c r="DB121" s="457">
        <v>1000</v>
      </c>
      <c r="DC121" s="457">
        <v>1000</v>
      </c>
      <c r="DD121" s="457">
        <v>1000</v>
      </c>
      <c r="DE121" s="457">
        <v>1000</v>
      </c>
      <c r="DF121" s="457">
        <v>1000</v>
      </c>
      <c r="DG121" s="457">
        <v>21000</v>
      </c>
      <c r="DH121" s="457">
        <v>6000</v>
      </c>
      <c r="DI121" s="457">
        <v>13000</v>
      </c>
      <c r="DJ121" s="457">
        <v>9000</v>
      </c>
      <c r="DK121" s="457">
        <v>3000</v>
      </c>
      <c r="DL121" s="457">
        <v>5000</v>
      </c>
      <c r="DM121" s="457">
        <v>1000</v>
      </c>
      <c r="DN121" s="457">
        <v>1000</v>
      </c>
      <c r="DO121" s="457">
        <v>1000</v>
      </c>
      <c r="DP121" s="457">
        <v>1000</v>
      </c>
      <c r="DQ121" s="457">
        <v>1000</v>
      </c>
      <c r="DR121">
        <v>1000</v>
      </c>
      <c r="DS121">
        <v>1000</v>
      </c>
      <c r="DT121">
        <v>254000</v>
      </c>
      <c r="DU121">
        <v>133000</v>
      </c>
    </row>
    <row r="122" spans="1:125">
      <c r="A122" s="362" t="s">
        <v>2427</v>
      </c>
      <c r="B122" s="457" t="s">
        <v>3324</v>
      </c>
      <c r="C122" s="457">
        <v>1000</v>
      </c>
      <c r="D122" s="457">
        <v>1000</v>
      </c>
      <c r="E122" s="457">
        <v>1000</v>
      </c>
      <c r="F122" s="457">
        <v>1000</v>
      </c>
      <c r="G122" s="457">
        <v>1000</v>
      </c>
      <c r="H122" s="457">
        <v>1000</v>
      </c>
      <c r="I122" s="457">
        <v>1000</v>
      </c>
      <c r="J122" s="457">
        <v>1000</v>
      </c>
      <c r="K122" s="457">
        <v>1000</v>
      </c>
      <c r="L122" s="457">
        <v>1000</v>
      </c>
      <c r="M122" s="457">
        <v>1000</v>
      </c>
      <c r="N122" s="457">
        <v>1000</v>
      </c>
      <c r="O122" s="457">
        <v>1000</v>
      </c>
      <c r="P122" s="457">
        <v>1000</v>
      </c>
      <c r="Q122" s="457">
        <v>1000</v>
      </c>
      <c r="R122" s="457">
        <v>1000</v>
      </c>
      <c r="S122" s="457">
        <v>1000</v>
      </c>
      <c r="T122" s="457">
        <v>1000</v>
      </c>
      <c r="U122" s="457">
        <v>1000</v>
      </c>
      <c r="V122" s="457">
        <v>1000</v>
      </c>
      <c r="W122" s="457">
        <v>1000</v>
      </c>
      <c r="X122" s="457">
        <v>1000</v>
      </c>
      <c r="Y122" s="457">
        <v>1000</v>
      </c>
      <c r="Z122" s="457">
        <v>1000</v>
      </c>
      <c r="AA122" s="457">
        <v>1000</v>
      </c>
      <c r="AB122" s="457">
        <v>1000</v>
      </c>
      <c r="AC122" s="457">
        <v>1000</v>
      </c>
      <c r="AD122" s="457">
        <v>1000</v>
      </c>
      <c r="AE122" s="457">
        <v>1000</v>
      </c>
      <c r="AF122" s="457">
        <v>1000</v>
      </c>
      <c r="AG122" s="457">
        <v>1000</v>
      </c>
      <c r="AH122" s="457">
        <v>1000</v>
      </c>
      <c r="AI122" s="457">
        <v>1000</v>
      </c>
      <c r="AJ122" s="457">
        <v>1000</v>
      </c>
      <c r="AK122" s="457">
        <v>1000</v>
      </c>
      <c r="AL122" s="457">
        <v>1000</v>
      </c>
      <c r="AM122" s="457">
        <v>1000</v>
      </c>
      <c r="AN122" s="457">
        <v>1000</v>
      </c>
      <c r="AO122" s="457">
        <v>1000</v>
      </c>
      <c r="AP122" s="457">
        <v>10000</v>
      </c>
      <c r="AQ122" s="457">
        <v>4000</v>
      </c>
      <c r="AR122" s="457">
        <v>1000</v>
      </c>
      <c r="AS122" s="457">
        <v>3000</v>
      </c>
      <c r="AT122" s="457">
        <v>1000</v>
      </c>
      <c r="AU122" s="457">
        <v>1000</v>
      </c>
      <c r="AV122" s="457">
        <v>5000</v>
      </c>
      <c r="AW122" s="457">
        <v>1000</v>
      </c>
      <c r="AX122" s="457">
        <v>1000</v>
      </c>
      <c r="AY122" s="457">
        <v>1000</v>
      </c>
      <c r="AZ122" s="457">
        <v>1000</v>
      </c>
      <c r="BA122" s="457">
        <v>1000</v>
      </c>
      <c r="BB122" s="457">
        <v>1000</v>
      </c>
      <c r="BC122" s="457">
        <v>1000</v>
      </c>
      <c r="BD122" s="457">
        <v>1000</v>
      </c>
      <c r="BE122" s="457">
        <v>1000</v>
      </c>
      <c r="BF122" s="457">
        <v>1000</v>
      </c>
      <c r="BG122" s="457">
        <v>1000</v>
      </c>
      <c r="BH122" s="457">
        <v>1000</v>
      </c>
      <c r="BI122" s="457">
        <v>1000</v>
      </c>
      <c r="BJ122" s="457">
        <v>1000</v>
      </c>
      <c r="BK122" s="457">
        <v>1000</v>
      </c>
      <c r="BL122" s="457">
        <v>1000</v>
      </c>
      <c r="BM122" s="457">
        <v>1000</v>
      </c>
      <c r="BN122" s="457">
        <v>1000</v>
      </c>
      <c r="BO122" s="457">
        <v>1000</v>
      </c>
      <c r="BP122" s="457">
        <v>1000</v>
      </c>
      <c r="BQ122" s="457">
        <v>1000</v>
      </c>
      <c r="BR122" s="457">
        <v>1000</v>
      </c>
      <c r="BS122" s="457">
        <v>1000</v>
      </c>
      <c r="BT122" s="457">
        <v>1000</v>
      </c>
      <c r="BU122" s="457">
        <v>1000</v>
      </c>
      <c r="BV122" s="457">
        <v>1000</v>
      </c>
      <c r="BW122" s="457">
        <v>2000</v>
      </c>
      <c r="BX122" s="457">
        <v>1000</v>
      </c>
      <c r="BY122" s="457">
        <v>1000</v>
      </c>
      <c r="BZ122" s="457">
        <v>1000</v>
      </c>
      <c r="CA122" s="457">
        <v>1000</v>
      </c>
      <c r="CB122" s="457">
        <v>1000</v>
      </c>
      <c r="CC122" s="457">
        <v>1000</v>
      </c>
      <c r="CD122" s="457">
        <v>1000</v>
      </c>
      <c r="CE122" s="457">
        <v>1000</v>
      </c>
      <c r="CF122" s="457">
        <v>2000</v>
      </c>
      <c r="CG122" s="457">
        <v>1000</v>
      </c>
      <c r="CH122" s="457">
        <v>1000</v>
      </c>
      <c r="CI122" s="457">
        <v>1000</v>
      </c>
      <c r="CJ122" s="457">
        <v>1000</v>
      </c>
      <c r="CK122" s="457">
        <v>1000</v>
      </c>
      <c r="CL122" s="457">
        <v>1000</v>
      </c>
      <c r="CM122" s="457">
        <v>1000</v>
      </c>
      <c r="CN122" s="457">
        <v>1000</v>
      </c>
      <c r="CO122" s="457">
        <v>1000</v>
      </c>
      <c r="CP122" s="457">
        <v>1000</v>
      </c>
      <c r="CQ122" s="457">
        <v>1000</v>
      </c>
      <c r="CR122" s="457">
        <v>1000</v>
      </c>
      <c r="CS122" s="457">
        <v>1000</v>
      </c>
      <c r="CT122" s="457">
        <v>1000</v>
      </c>
      <c r="CU122" s="457">
        <v>1000</v>
      </c>
      <c r="CV122" s="457">
        <v>1000</v>
      </c>
      <c r="CW122" s="457">
        <v>1000</v>
      </c>
      <c r="CX122" s="457">
        <v>11000</v>
      </c>
      <c r="CY122" s="457">
        <v>1000</v>
      </c>
      <c r="CZ122" s="457">
        <v>1000</v>
      </c>
      <c r="DA122" s="457">
        <v>1000</v>
      </c>
      <c r="DB122" s="457">
        <v>1000</v>
      </c>
      <c r="DC122" s="457">
        <v>1000</v>
      </c>
      <c r="DD122" s="457">
        <v>1000</v>
      </c>
      <c r="DE122" s="457">
        <v>1000</v>
      </c>
      <c r="DF122" s="457">
        <v>1000</v>
      </c>
      <c r="DG122" s="457">
        <v>3000</v>
      </c>
      <c r="DH122" s="457">
        <v>1000</v>
      </c>
      <c r="DI122" s="457">
        <v>2000</v>
      </c>
      <c r="DJ122" s="457">
        <v>2000</v>
      </c>
      <c r="DK122" s="457">
        <v>1000</v>
      </c>
      <c r="DL122" s="457">
        <v>18000</v>
      </c>
      <c r="DM122" s="457">
        <v>1000</v>
      </c>
      <c r="DN122" s="457">
        <v>1000</v>
      </c>
      <c r="DO122" s="457">
        <v>1000</v>
      </c>
      <c r="DP122" s="457">
        <v>1000</v>
      </c>
      <c r="DQ122" s="457">
        <v>1000</v>
      </c>
      <c r="DR122">
        <v>1000</v>
      </c>
      <c r="DS122">
        <v>1000</v>
      </c>
      <c r="DT122">
        <v>21000</v>
      </c>
      <c r="DU122">
        <v>7000</v>
      </c>
    </row>
    <row r="123" spans="1:125">
      <c r="A123" s="362" t="s">
        <v>2651</v>
      </c>
      <c r="B123" s="457" t="s">
        <v>3324</v>
      </c>
      <c r="C123" s="457">
        <v>10000</v>
      </c>
      <c r="D123" s="457">
        <v>1000</v>
      </c>
      <c r="E123" s="457">
        <v>1000</v>
      </c>
      <c r="F123" s="457">
        <v>7000</v>
      </c>
      <c r="G123" s="457">
        <v>3000</v>
      </c>
      <c r="H123" s="457">
        <v>1000</v>
      </c>
      <c r="I123" s="457">
        <v>5000</v>
      </c>
      <c r="J123" s="457">
        <v>1000</v>
      </c>
      <c r="K123" s="457">
        <v>1000</v>
      </c>
      <c r="L123" s="457">
        <v>2000</v>
      </c>
      <c r="M123" s="457">
        <v>3000</v>
      </c>
      <c r="N123" s="457">
        <v>1000</v>
      </c>
      <c r="O123" s="457">
        <v>42000</v>
      </c>
      <c r="P123" s="457">
        <v>1000</v>
      </c>
      <c r="Q123" s="457">
        <v>1000</v>
      </c>
      <c r="R123" s="457">
        <v>1000</v>
      </c>
      <c r="S123" s="457">
        <v>1000</v>
      </c>
      <c r="T123" s="457">
        <v>1000</v>
      </c>
      <c r="U123" s="457">
        <v>3000</v>
      </c>
      <c r="V123" s="457">
        <v>1000</v>
      </c>
      <c r="W123" s="457">
        <v>1000</v>
      </c>
      <c r="X123" s="457">
        <v>1000</v>
      </c>
      <c r="Y123" s="457">
        <v>1000</v>
      </c>
      <c r="Z123" s="457">
        <v>1000</v>
      </c>
      <c r="AA123" s="457">
        <v>1000</v>
      </c>
      <c r="AB123" s="457">
        <v>1000</v>
      </c>
      <c r="AC123" s="457">
        <v>1000</v>
      </c>
      <c r="AD123" s="457">
        <v>1000</v>
      </c>
      <c r="AE123" s="457">
        <v>1000</v>
      </c>
      <c r="AF123" s="457">
        <v>1000</v>
      </c>
      <c r="AG123" s="457">
        <v>2000</v>
      </c>
      <c r="AH123" s="457">
        <v>1000</v>
      </c>
      <c r="AI123" s="457">
        <v>1000</v>
      </c>
      <c r="AJ123" s="457">
        <v>6000</v>
      </c>
      <c r="AK123" s="457">
        <v>4000</v>
      </c>
      <c r="AL123" s="457">
        <v>1000</v>
      </c>
      <c r="AM123" s="457">
        <v>1000</v>
      </c>
      <c r="AN123" s="457">
        <v>1000</v>
      </c>
      <c r="AO123" s="457">
        <v>1000</v>
      </c>
      <c r="AP123" s="457">
        <v>9000</v>
      </c>
      <c r="AQ123" s="457">
        <v>5000</v>
      </c>
      <c r="AR123" s="457">
        <v>2000</v>
      </c>
      <c r="AS123" s="457">
        <v>5000</v>
      </c>
      <c r="AT123" s="457">
        <v>1000</v>
      </c>
      <c r="AU123" s="457">
        <v>1000</v>
      </c>
      <c r="AV123" s="457">
        <v>11000</v>
      </c>
      <c r="AW123" s="457">
        <v>1000</v>
      </c>
      <c r="AX123" s="457">
        <v>1000</v>
      </c>
      <c r="AY123" s="457">
        <v>2000</v>
      </c>
      <c r="AZ123" s="457">
        <v>1000</v>
      </c>
      <c r="BA123" s="457">
        <v>1000</v>
      </c>
      <c r="BB123" s="457">
        <v>1000</v>
      </c>
      <c r="BC123" s="457">
        <v>1000</v>
      </c>
      <c r="BD123" s="457">
        <v>1000</v>
      </c>
      <c r="BE123" s="457">
        <v>1000</v>
      </c>
      <c r="BF123" s="457">
        <v>1000</v>
      </c>
      <c r="BG123" s="457">
        <v>1000</v>
      </c>
      <c r="BH123" s="457">
        <v>2000</v>
      </c>
      <c r="BI123" s="457">
        <v>1000</v>
      </c>
      <c r="BJ123" s="457">
        <v>1000</v>
      </c>
      <c r="BK123" s="457">
        <v>3000</v>
      </c>
      <c r="BL123" s="457">
        <v>1000</v>
      </c>
      <c r="BM123" s="457">
        <v>1000</v>
      </c>
      <c r="BN123" s="457">
        <v>1000</v>
      </c>
      <c r="BO123" s="457">
        <v>1000</v>
      </c>
      <c r="BP123" s="457">
        <v>1000</v>
      </c>
      <c r="BQ123" s="457">
        <v>2000</v>
      </c>
      <c r="BR123" s="457">
        <v>1000</v>
      </c>
      <c r="BS123" s="457">
        <v>1000</v>
      </c>
      <c r="BT123" s="457">
        <v>1000</v>
      </c>
      <c r="BU123" s="457">
        <v>1000</v>
      </c>
      <c r="BV123" s="457">
        <v>2000</v>
      </c>
      <c r="BW123" s="457">
        <v>1000</v>
      </c>
      <c r="BX123" s="457">
        <v>1000</v>
      </c>
      <c r="BY123" s="457">
        <v>1000</v>
      </c>
      <c r="BZ123" s="457">
        <v>1000</v>
      </c>
      <c r="CA123" s="457">
        <v>1000</v>
      </c>
      <c r="CB123" s="457">
        <v>1000</v>
      </c>
      <c r="CC123" s="457">
        <v>1000</v>
      </c>
      <c r="CD123" s="457">
        <v>1000</v>
      </c>
      <c r="CE123" s="457">
        <v>1000</v>
      </c>
      <c r="CF123" s="457">
        <v>3000</v>
      </c>
      <c r="CG123" s="457">
        <v>1000</v>
      </c>
      <c r="CH123" s="457">
        <v>1000</v>
      </c>
      <c r="CI123" s="457">
        <v>5000</v>
      </c>
      <c r="CJ123" s="457">
        <v>1000</v>
      </c>
      <c r="CK123" s="457">
        <v>1000</v>
      </c>
      <c r="CL123" s="457">
        <v>1000</v>
      </c>
      <c r="CM123" s="457">
        <v>1000</v>
      </c>
      <c r="CN123" s="457">
        <v>1000</v>
      </c>
      <c r="CO123" s="457">
        <v>3000</v>
      </c>
      <c r="CP123" s="457">
        <v>1000</v>
      </c>
      <c r="CQ123" s="457">
        <v>1000</v>
      </c>
      <c r="CR123" s="457">
        <v>1000</v>
      </c>
      <c r="CS123" s="457">
        <v>1000</v>
      </c>
      <c r="CT123" s="457">
        <v>1000</v>
      </c>
      <c r="CU123" s="457">
        <v>2000</v>
      </c>
      <c r="CV123" s="457">
        <v>1000</v>
      </c>
      <c r="CW123" s="457">
        <v>1000</v>
      </c>
      <c r="CX123" s="457">
        <v>17000</v>
      </c>
      <c r="CY123" s="457">
        <v>5000</v>
      </c>
      <c r="CZ123" s="457">
        <v>7000</v>
      </c>
      <c r="DA123" s="457">
        <v>5000</v>
      </c>
      <c r="DB123" s="457">
        <v>1000</v>
      </c>
      <c r="DC123" s="457">
        <v>1000</v>
      </c>
      <c r="DD123" s="457">
        <v>1000</v>
      </c>
      <c r="DE123" s="457">
        <v>1000</v>
      </c>
      <c r="DF123" s="457">
        <v>1000</v>
      </c>
      <c r="DG123" s="457">
        <v>21000</v>
      </c>
      <c r="DH123" s="457">
        <v>6000</v>
      </c>
      <c r="DI123" s="457">
        <v>13000</v>
      </c>
      <c r="DJ123" s="457">
        <v>9000</v>
      </c>
      <c r="DK123" s="457">
        <v>3000</v>
      </c>
      <c r="DL123" s="457">
        <v>5000</v>
      </c>
      <c r="DM123" s="457">
        <v>1000</v>
      </c>
      <c r="DN123" s="457">
        <v>1000</v>
      </c>
      <c r="DO123" s="457">
        <v>1000</v>
      </c>
      <c r="DP123" s="457">
        <v>1000</v>
      </c>
      <c r="DQ123" s="457">
        <v>1000</v>
      </c>
      <c r="DR123">
        <v>1000</v>
      </c>
      <c r="DS123">
        <v>1000</v>
      </c>
      <c r="DT123">
        <v>254000</v>
      </c>
      <c r="DU123">
        <v>133000</v>
      </c>
    </row>
    <row r="124" spans="1:125">
      <c r="A124" s="362" t="s">
        <v>2993</v>
      </c>
      <c r="B124" s="457" t="s">
        <v>3324</v>
      </c>
      <c r="C124" s="457">
        <v>1000</v>
      </c>
      <c r="D124" s="457">
        <v>1000</v>
      </c>
      <c r="E124" s="457">
        <v>1000</v>
      </c>
      <c r="F124" s="457">
        <v>1000</v>
      </c>
      <c r="G124" s="457">
        <v>1000</v>
      </c>
      <c r="H124" s="457">
        <v>1000</v>
      </c>
      <c r="I124" s="457">
        <v>1000</v>
      </c>
      <c r="J124" s="457">
        <v>1000</v>
      </c>
      <c r="K124" s="457">
        <v>1000</v>
      </c>
      <c r="L124" s="457">
        <v>1000</v>
      </c>
      <c r="M124" s="457">
        <v>1000</v>
      </c>
      <c r="N124" s="457">
        <v>1000</v>
      </c>
      <c r="O124" s="457">
        <v>1000</v>
      </c>
      <c r="P124" s="457">
        <v>1000</v>
      </c>
      <c r="Q124" s="457">
        <v>1000</v>
      </c>
      <c r="R124" s="457">
        <v>1000</v>
      </c>
      <c r="S124" s="457">
        <v>1000</v>
      </c>
      <c r="T124" s="457">
        <v>1000</v>
      </c>
      <c r="U124" s="457">
        <v>1000</v>
      </c>
      <c r="V124" s="457">
        <v>1000</v>
      </c>
      <c r="W124" s="457">
        <v>1000</v>
      </c>
      <c r="X124" s="457">
        <v>1000</v>
      </c>
      <c r="Y124" s="457">
        <v>1000</v>
      </c>
      <c r="Z124" s="457">
        <v>1000</v>
      </c>
      <c r="AA124" s="457">
        <v>1000</v>
      </c>
      <c r="AB124" s="457">
        <v>1000</v>
      </c>
      <c r="AC124" s="457">
        <v>1000</v>
      </c>
      <c r="AD124" s="457">
        <v>1000</v>
      </c>
      <c r="AE124" s="457">
        <v>1000</v>
      </c>
      <c r="AF124" s="457">
        <v>1000</v>
      </c>
      <c r="AG124" s="457">
        <v>1000</v>
      </c>
      <c r="AH124" s="457">
        <v>1000</v>
      </c>
      <c r="AI124" s="457">
        <v>1000</v>
      </c>
      <c r="AJ124" s="457">
        <v>1000</v>
      </c>
      <c r="AK124" s="457">
        <v>1000</v>
      </c>
      <c r="AL124" s="457">
        <v>1000</v>
      </c>
      <c r="AM124" s="457">
        <v>1000</v>
      </c>
      <c r="AN124" s="457">
        <v>1000</v>
      </c>
      <c r="AO124" s="457">
        <v>1000</v>
      </c>
      <c r="AP124" s="457">
        <v>10000</v>
      </c>
      <c r="AQ124" s="457">
        <v>4000</v>
      </c>
      <c r="AR124" s="457">
        <v>1000</v>
      </c>
      <c r="AS124" s="457">
        <v>3000</v>
      </c>
      <c r="AT124" s="457">
        <v>1000</v>
      </c>
      <c r="AU124" s="457">
        <v>1000</v>
      </c>
      <c r="AV124" s="457">
        <v>5000</v>
      </c>
      <c r="AW124" s="457">
        <v>1000</v>
      </c>
      <c r="AX124" s="457">
        <v>1000</v>
      </c>
      <c r="AY124" s="457">
        <v>1000</v>
      </c>
      <c r="AZ124" s="457">
        <v>1000</v>
      </c>
      <c r="BA124" s="457">
        <v>1000</v>
      </c>
      <c r="BB124" s="457">
        <v>1000</v>
      </c>
      <c r="BC124" s="457">
        <v>1000</v>
      </c>
      <c r="BD124" s="457">
        <v>1000</v>
      </c>
      <c r="BE124" s="457">
        <v>1000</v>
      </c>
      <c r="BF124" s="457">
        <v>1000</v>
      </c>
      <c r="BG124" s="457">
        <v>1000</v>
      </c>
      <c r="BH124" s="457">
        <v>1000</v>
      </c>
      <c r="BI124" s="457">
        <v>1000</v>
      </c>
      <c r="BJ124" s="457">
        <v>1000</v>
      </c>
      <c r="BK124" s="457">
        <v>1000</v>
      </c>
      <c r="BL124" s="457">
        <v>1000</v>
      </c>
      <c r="BM124" s="457">
        <v>1000</v>
      </c>
      <c r="BN124" s="457">
        <v>1000</v>
      </c>
      <c r="BO124" s="457">
        <v>1000</v>
      </c>
      <c r="BP124" s="457">
        <v>1000</v>
      </c>
      <c r="BQ124" s="457">
        <v>1000</v>
      </c>
      <c r="BR124" s="457">
        <v>1000</v>
      </c>
      <c r="BS124" s="457">
        <v>1000</v>
      </c>
      <c r="BT124" s="457">
        <v>1000</v>
      </c>
      <c r="BU124" s="457">
        <v>1000</v>
      </c>
      <c r="BV124" s="457">
        <v>1000</v>
      </c>
      <c r="BW124" s="457">
        <v>2000</v>
      </c>
      <c r="BX124" s="457">
        <v>1000</v>
      </c>
      <c r="BY124" s="457">
        <v>1000</v>
      </c>
      <c r="BZ124" s="457">
        <v>1000</v>
      </c>
      <c r="CA124" s="457">
        <v>1000</v>
      </c>
      <c r="CB124" s="457">
        <v>1000</v>
      </c>
      <c r="CC124" s="457">
        <v>1000</v>
      </c>
      <c r="CD124" s="457">
        <v>1000</v>
      </c>
      <c r="CE124" s="457">
        <v>1000</v>
      </c>
      <c r="CF124" s="457">
        <v>2000</v>
      </c>
      <c r="CG124" s="457">
        <v>1000</v>
      </c>
      <c r="CH124" s="457">
        <v>1000</v>
      </c>
      <c r="CI124" s="457">
        <v>1000</v>
      </c>
      <c r="CJ124" s="457">
        <v>1000</v>
      </c>
      <c r="CK124" s="457">
        <v>1000</v>
      </c>
      <c r="CL124" s="457">
        <v>1000</v>
      </c>
      <c r="CM124" s="457">
        <v>1000</v>
      </c>
      <c r="CN124" s="457">
        <v>1000</v>
      </c>
      <c r="CO124" s="457">
        <v>1000</v>
      </c>
      <c r="CP124" s="457">
        <v>1000</v>
      </c>
      <c r="CQ124" s="457">
        <v>1000</v>
      </c>
      <c r="CR124" s="457">
        <v>1000</v>
      </c>
      <c r="CS124" s="457">
        <v>1000</v>
      </c>
      <c r="CT124" s="457">
        <v>1000</v>
      </c>
      <c r="CU124" s="457">
        <v>1000</v>
      </c>
      <c r="CV124" s="457">
        <v>1000</v>
      </c>
      <c r="CW124" s="457">
        <v>1000</v>
      </c>
      <c r="CX124" s="457">
        <v>11000</v>
      </c>
      <c r="CY124" s="457">
        <v>1000</v>
      </c>
      <c r="CZ124" s="457">
        <v>1000</v>
      </c>
      <c r="DA124" s="457">
        <v>1000</v>
      </c>
      <c r="DB124" s="457">
        <v>1000</v>
      </c>
      <c r="DC124" s="457">
        <v>1000</v>
      </c>
      <c r="DD124" s="457">
        <v>1000</v>
      </c>
      <c r="DE124" s="457">
        <v>1000</v>
      </c>
      <c r="DF124" s="457">
        <v>1000</v>
      </c>
      <c r="DG124" s="457">
        <v>3000</v>
      </c>
      <c r="DH124" s="457">
        <v>1000</v>
      </c>
      <c r="DI124" s="457">
        <v>2000</v>
      </c>
      <c r="DJ124" s="457">
        <v>2000</v>
      </c>
      <c r="DK124" s="457">
        <v>1000</v>
      </c>
      <c r="DL124" s="457">
        <v>18000</v>
      </c>
      <c r="DM124" s="457">
        <v>1000</v>
      </c>
      <c r="DN124" s="457">
        <v>1000</v>
      </c>
      <c r="DO124" s="457">
        <v>1000</v>
      </c>
      <c r="DP124" s="457">
        <v>1000</v>
      </c>
      <c r="DQ124" s="457">
        <v>1000</v>
      </c>
      <c r="DR124">
        <v>1000</v>
      </c>
      <c r="DS124">
        <v>1000</v>
      </c>
      <c r="DT124">
        <v>21000</v>
      </c>
      <c r="DU124">
        <v>7000</v>
      </c>
    </row>
    <row r="125" spans="1:125">
      <c r="A125" s="362" t="s">
        <v>3050</v>
      </c>
      <c r="B125" s="457" t="s">
        <v>3324</v>
      </c>
      <c r="C125" s="457">
        <v>30000</v>
      </c>
      <c r="D125" s="457">
        <v>5000</v>
      </c>
      <c r="E125" s="457">
        <v>1000</v>
      </c>
      <c r="F125" s="457">
        <v>23000</v>
      </c>
      <c r="G125" s="457">
        <v>7000</v>
      </c>
      <c r="H125" s="457">
        <v>2000</v>
      </c>
      <c r="I125" s="457">
        <v>10000</v>
      </c>
      <c r="J125" s="457">
        <v>2000</v>
      </c>
      <c r="K125" s="457">
        <v>1000</v>
      </c>
      <c r="L125" s="457">
        <v>2000</v>
      </c>
      <c r="M125" s="457">
        <v>1000</v>
      </c>
      <c r="N125" s="457">
        <v>1000</v>
      </c>
      <c r="O125" s="457">
        <v>148000</v>
      </c>
      <c r="P125" s="457">
        <v>65000</v>
      </c>
      <c r="Q125" s="457">
        <v>1000</v>
      </c>
      <c r="R125" s="457">
        <v>2000</v>
      </c>
      <c r="S125" s="457">
        <v>1000</v>
      </c>
      <c r="T125" s="457">
        <v>1000</v>
      </c>
      <c r="U125" s="457">
        <v>14000</v>
      </c>
      <c r="V125" s="457">
        <v>47000</v>
      </c>
      <c r="W125" s="457">
        <v>1000</v>
      </c>
      <c r="X125" s="457">
        <v>69000</v>
      </c>
      <c r="Y125" s="457">
        <v>426000</v>
      </c>
      <c r="Z125" s="457">
        <v>29000</v>
      </c>
      <c r="AA125" s="457">
        <v>2000</v>
      </c>
      <c r="AB125" s="457">
        <v>3000</v>
      </c>
      <c r="AC125" s="457">
        <v>1000</v>
      </c>
      <c r="AD125" s="457">
        <v>3000</v>
      </c>
      <c r="AE125" s="457">
        <v>1000</v>
      </c>
      <c r="AF125" s="457">
        <v>1000</v>
      </c>
      <c r="AG125" s="457">
        <v>8000</v>
      </c>
      <c r="AH125" s="457">
        <v>1000</v>
      </c>
      <c r="AI125" s="457">
        <v>1000</v>
      </c>
      <c r="AJ125" s="457">
        <v>11000</v>
      </c>
      <c r="AK125" s="457">
        <v>11000</v>
      </c>
      <c r="AL125" s="457">
        <v>3000</v>
      </c>
      <c r="AM125" s="457">
        <v>1000</v>
      </c>
      <c r="AN125" s="457">
        <v>2000</v>
      </c>
      <c r="AO125" s="457">
        <v>1000</v>
      </c>
      <c r="AP125" s="457">
        <v>6000</v>
      </c>
      <c r="AQ125" s="457">
        <v>479000</v>
      </c>
      <c r="AR125" s="457">
        <v>72000</v>
      </c>
      <c r="AS125" s="457">
        <v>16000</v>
      </c>
      <c r="AT125" s="457">
        <v>26000</v>
      </c>
      <c r="AU125" s="457">
        <v>4000</v>
      </c>
      <c r="AV125" s="457">
        <v>11000</v>
      </c>
      <c r="AW125" s="457">
        <v>1000</v>
      </c>
      <c r="AX125" s="457">
        <v>2000</v>
      </c>
      <c r="AY125" s="457">
        <v>4000</v>
      </c>
      <c r="AZ125" s="457">
        <v>3000</v>
      </c>
      <c r="BA125" s="457">
        <v>1000</v>
      </c>
      <c r="BB125" s="457">
        <v>1000</v>
      </c>
      <c r="BC125" s="457">
        <v>1000</v>
      </c>
      <c r="BD125" s="457">
        <v>1000</v>
      </c>
      <c r="BE125" s="457">
        <v>3000</v>
      </c>
      <c r="BF125" s="457">
        <v>1000</v>
      </c>
      <c r="BG125" s="457">
        <v>1000</v>
      </c>
      <c r="BH125" s="457">
        <v>2000</v>
      </c>
      <c r="BI125" s="457">
        <v>1000</v>
      </c>
      <c r="BJ125" s="457">
        <v>1000</v>
      </c>
      <c r="BK125" s="457">
        <v>7000</v>
      </c>
      <c r="BL125" s="457">
        <v>1000</v>
      </c>
      <c r="BM125" s="457">
        <v>1000</v>
      </c>
      <c r="BN125" s="457">
        <v>1000</v>
      </c>
      <c r="BO125" s="457">
        <v>1000</v>
      </c>
      <c r="BP125" s="457">
        <v>1000</v>
      </c>
      <c r="BQ125" s="457">
        <v>6000</v>
      </c>
      <c r="BR125" s="457">
        <v>2000</v>
      </c>
      <c r="BS125" s="457">
        <v>1000</v>
      </c>
      <c r="BT125" s="457">
        <v>1000</v>
      </c>
      <c r="BU125" s="457">
        <v>1000</v>
      </c>
      <c r="BV125" s="457">
        <v>1000</v>
      </c>
      <c r="BW125" s="457">
        <v>1000</v>
      </c>
      <c r="BX125" s="457">
        <v>1000</v>
      </c>
      <c r="BY125" s="457">
        <v>1000</v>
      </c>
      <c r="BZ125" s="457">
        <v>1000</v>
      </c>
      <c r="CA125" s="457">
        <v>1000</v>
      </c>
      <c r="CB125" s="457">
        <v>1000</v>
      </c>
      <c r="CC125" s="457">
        <v>1000</v>
      </c>
      <c r="CD125" s="457">
        <v>1000</v>
      </c>
      <c r="CE125" s="457">
        <v>1000</v>
      </c>
      <c r="CF125" s="457">
        <v>10000</v>
      </c>
      <c r="CG125" s="457">
        <v>1000</v>
      </c>
      <c r="CH125" s="457">
        <v>1000</v>
      </c>
      <c r="CI125" s="457">
        <v>71000</v>
      </c>
      <c r="CJ125" s="457">
        <v>1000</v>
      </c>
      <c r="CK125" s="457">
        <v>1000</v>
      </c>
      <c r="CL125" s="457">
        <v>1000</v>
      </c>
      <c r="CM125" s="457">
        <v>1000</v>
      </c>
      <c r="CN125" s="457">
        <v>1000</v>
      </c>
      <c r="CO125" s="457">
        <v>1000</v>
      </c>
      <c r="CP125" s="457">
        <v>1000</v>
      </c>
      <c r="CQ125" s="457">
        <v>1000</v>
      </c>
      <c r="CR125" s="457">
        <v>1000</v>
      </c>
      <c r="CS125" s="457">
        <v>1000</v>
      </c>
      <c r="CT125" s="457">
        <v>1000</v>
      </c>
      <c r="CU125" s="457">
        <v>7000</v>
      </c>
      <c r="CV125" s="457">
        <v>26000</v>
      </c>
      <c r="CW125" s="457">
        <v>1000</v>
      </c>
      <c r="CX125" s="457">
        <v>47000</v>
      </c>
      <c r="CY125" s="457">
        <v>95000</v>
      </c>
      <c r="CZ125" s="457">
        <v>76000</v>
      </c>
      <c r="DA125" s="457">
        <v>85000</v>
      </c>
      <c r="DB125" s="457">
        <v>1000</v>
      </c>
      <c r="DC125" s="457">
        <v>2000</v>
      </c>
      <c r="DD125" s="457">
        <v>19000</v>
      </c>
      <c r="DE125" s="457">
        <v>1000</v>
      </c>
      <c r="DF125" s="457">
        <v>1000</v>
      </c>
      <c r="DG125" s="457">
        <v>41000</v>
      </c>
      <c r="DH125" s="457">
        <v>7000</v>
      </c>
      <c r="DI125" s="457">
        <v>45000</v>
      </c>
      <c r="DJ125" s="457">
        <v>30000</v>
      </c>
      <c r="DK125" s="457">
        <v>25000</v>
      </c>
      <c r="DL125" s="457">
        <v>18000</v>
      </c>
      <c r="DM125" s="457">
        <v>6000</v>
      </c>
      <c r="DN125" s="457">
        <v>32000</v>
      </c>
      <c r="DO125" s="457">
        <v>6000</v>
      </c>
      <c r="DP125" s="457">
        <v>1000</v>
      </c>
      <c r="DQ125" s="457">
        <v>1000</v>
      </c>
      <c r="DR125">
        <v>1000</v>
      </c>
      <c r="DS125">
        <v>1000</v>
      </c>
      <c r="DT125">
        <v>29027000</v>
      </c>
      <c r="DU125">
        <v>3287000</v>
      </c>
    </row>
    <row r="126" spans="1:125">
      <c r="A126" s="362" t="s">
        <v>1944</v>
      </c>
      <c r="B126" s="457" t="s">
        <v>3324</v>
      </c>
      <c r="C126" s="457">
        <v>30000</v>
      </c>
      <c r="D126" s="457">
        <v>5000</v>
      </c>
      <c r="E126" s="457">
        <v>1000</v>
      </c>
      <c r="F126" s="457">
        <v>23000</v>
      </c>
      <c r="G126" s="457">
        <v>7000</v>
      </c>
      <c r="H126" s="457">
        <v>2000</v>
      </c>
      <c r="I126" s="457">
        <v>10000</v>
      </c>
      <c r="J126" s="457">
        <v>2000</v>
      </c>
      <c r="K126" s="457">
        <v>1000</v>
      </c>
      <c r="L126" s="457">
        <v>2000</v>
      </c>
      <c r="M126" s="457">
        <v>1000</v>
      </c>
      <c r="N126" s="457">
        <v>1000</v>
      </c>
      <c r="O126" s="457">
        <v>148000</v>
      </c>
      <c r="P126" s="457">
        <v>65000</v>
      </c>
      <c r="Q126" s="457">
        <v>1000</v>
      </c>
      <c r="R126" s="457">
        <v>2000</v>
      </c>
      <c r="S126" s="457">
        <v>1000</v>
      </c>
      <c r="T126" s="457">
        <v>1000</v>
      </c>
      <c r="U126" s="457">
        <v>14000</v>
      </c>
      <c r="V126" s="457">
        <v>47000</v>
      </c>
      <c r="W126" s="457">
        <v>1000</v>
      </c>
      <c r="X126" s="457">
        <v>69000</v>
      </c>
      <c r="Y126" s="457">
        <v>426000</v>
      </c>
      <c r="Z126" s="457">
        <v>29000</v>
      </c>
      <c r="AA126" s="457">
        <v>2000</v>
      </c>
      <c r="AB126" s="457">
        <v>3000</v>
      </c>
      <c r="AC126" s="457">
        <v>1000</v>
      </c>
      <c r="AD126" s="457">
        <v>3000</v>
      </c>
      <c r="AE126" s="457">
        <v>1000</v>
      </c>
      <c r="AF126" s="457">
        <v>1000</v>
      </c>
      <c r="AG126" s="457">
        <v>8000</v>
      </c>
      <c r="AH126" s="457">
        <v>1000</v>
      </c>
      <c r="AI126" s="457">
        <v>1000</v>
      </c>
      <c r="AJ126" s="457">
        <v>11000</v>
      </c>
      <c r="AK126" s="457">
        <v>11000</v>
      </c>
      <c r="AL126" s="457">
        <v>3000</v>
      </c>
      <c r="AM126" s="457">
        <v>1000</v>
      </c>
      <c r="AN126" s="457">
        <v>2000</v>
      </c>
      <c r="AO126" s="457">
        <v>1000</v>
      </c>
      <c r="AP126" s="457">
        <v>268000</v>
      </c>
      <c r="AQ126" s="457">
        <v>32000</v>
      </c>
      <c r="AR126" s="457">
        <v>54000</v>
      </c>
      <c r="AS126" s="457">
        <v>16000</v>
      </c>
      <c r="AT126" s="457">
        <v>26000</v>
      </c>
      <c r="AU126" s="457">
        <v>4000</v>
      </c>
      <c r="AV126" s="457">
        <v>11000</v>
      </c>
      <c r="AW126" s="457">
        <v>1000</v>
      </c>
      <c r="AX126" s="457">
        <v>2000</v>
      </c>
      <c r="AY126" s="457">
        <v>4000</v>
      </c>
      <c r="AZ126" s="457">
        <v>3000</v>
      </c>
      <c r="BA126" s="457">
        <v>1000</v>
      </c>
      <c r="BB126" s="457">
        <v>1000</v>
      </c>
      <c r="BC126" s="457">
        <v>1000</v>
      </c>
      <c r="BD126" s="457">
        <v>1000</v>
      </c>
      <c r="BE126" s="457">
        <v>3000</v>
      </c>
      <c r="BF126" s="457">
        <v>1000</v>
      </c>
      <c r="BG126" s="457">
        <v>1000</v>
      </c>
      <c r="BH126" s="457">
        <v>2000</v>
      </c>
      <c r="BI126" s="457">
        <v>1000</v>
      </c>
      <c r="BJ126" s="457">
        <v>1000</v>
      </c>
      <c r="BK126" s="457">
        <v>7000</v>
      </c>
      <c r="BL126" s="457">
        <v>1000</v>
      </c>
      <c r="BM126" s="457">
        <v>1000</v>
      </c>
      <c r="BN126" s="457">
        <v>1000</v>
      </c>
      <c r="BO126" s="457">
        <v>1000</v>
      </c>
      <c r="BP126" s="457">
        <v>1000</v>
      </c>
      <c r="BQ126" s="457">
        <v>6000</v>
      </c>
      <c r="BR126" s="457">
        <v>2000</v>
      </c>
      <c r="BS126" s="457">
        <v>1000</v>
      </c>
      <c r="BT126" s="457">
        <v>1000</v>
      </c>
      <c r="BU126" s="457">
        <v>1000</v>
      </c>
      <c r="BV126" s="457">
        <v>1000</v>
      </c>
      <c r="BW126" s="457">
        <v>1000</v>
      </c>
      <c r="BX126" s="457">
        <v>1000</v>
      </c>
      <c r="BY126" s="457">
        <v>1000</v>
      </c>
      <c r="BZ126" s="457">
        <v>1000</v>
      </c>
      <c r="CA126" s="457">
        <v>1000</v>
      </c>
      <c r="CB126" s="457">
        <v>1000</v>
      </c>
      <c r="CC126" s="457">
        <v>1000</v>
      </c>
      <c r="CD126" s="457">
        <v>1000</v>
      </c>
      <c r="CE126" s="457">
        <v>1000</v>
      </c>
      <c r="CF126" s="457">
        <v>10000</v>
      </c>
      <c r="CG126" s="457">
        <v>1000</v>
      </c>
      <c r="CH126" s="457">
        <v>1000</v>
      </c>
      <c r="CI126" s="457">
        <v>71000</v>
      </c>
      <c r="CJ126" s="457">
        <v>1000</v>
      </c>
      <c r="CK126" s="457">
        <v>1000</v>
      </c>
      <c r="CL126" s="457">
        <v>1000</v>
      </c>
      <c r="CM126" s="457">
        <v>1000</v>
      </c>
      <c r="CN126" s="457">
        <v>1000</v>
      </c>
      <c r="CO126" s="457">
        <v>1000</v>
      </c>
      <c r="CP126" s="457">
        <v>1000</v>
      </c>
      <c r="CQ126" s="457">
        <v>1000</v>
      </c>
      <c r="CR126" s="457">
        <v>1000</v>
      </c>
      <c r="CS126" s="457">
        <v>1000</v>
      </c>
      <c r="CT126" s="457">
        <v>1000</v>
      </c>
      <c r="CU126" s="457">
        <v>7000</v>
      </c>
      <c r="CV126" s="457">
        <v>26000</v>
      </c>
      <c r="CW126" s="457">
        <v>1000</v>
      </c>
      <c r="CX126" s="457">
        <v>47000</v>
      </c>
      <c r="CY126" s="457">
        <v>95000</v>
      </c>
      <c r="CZ126" s="457">
        <v>76000</v>
      </c>
      <c r="DA126" s="457">
        <v>85000</v>
      </c>
      <c r="DB126" s="457">
        <v>1000</v>
      </c>
      <c r="DC126" s="457">
        <v>2000</v>
      </c>
      <c r="DD126" s="457">
        <v>19000</v>
      </c>
      <c r="DE126" s="457">
        <v>1000</v>
      </c>
      <c r="DF126" s="457">
        <v>1000</v>
      </c>
      <c r="DG126" s="457">
        <v>41000</v>
      </c>
      <c r="DH126" s="457">
        <v>7000</v>
      </c>
      <c r="DI126" s="457">
        <v>45000</v>
      </c>
      <c r="DJ126" s="457">
        <v>30000</v>
      </c>
      <c r="DK126" s="457">
        <v>25000</v>
      </c>
      <c r="DL126" s="457">
        <v>18000</v>
      </c>
      <c r="DM126" s="457">
        <v>6000</v>
      </c>
      <c r="DN126" s="457">
        <v>32000</v>
      </c>
      <c r="DO126" s="457">
        <v>6000</v>
      </c>
      <c r="DP126" s="457">
        <v>1000</v>
      </c>
      <c r="DQ126" s="457">
        <v>1000</v>
      </c>
      <c r="DR126">
        <v>1000</v>
      </c>
      <c r="DS126">
        <v>1000</v>
      </c>
      <c r="DT126">
        <v>29027000</v>
      </c>
      <c r="DU126">
        <v>3287000</v>
      </c>
    </row>
    <row r="127" spans="1:125">
      <c r="A127" s="362" t="s">
        <v>2098</v>
      </c>
      <c r="B127" s="457" t="s">
        <v>3324</v>
      </c>
      <c r="C127" s="457">
        <v>1000</v>
      </c>
      <c r="D127" s="457">
        <v>1000</v>
      </c>
      <c r="E127" s="457">
        <v>1000</v>
      </c>
      <c r="F127" s="457">
        <v>1000</v>
      </c>
      <c r="G127" s="457">
        <v>1000</v>
      </c>
      <c r="H127" s="457">
        <v>1000</v>
      </c>
      <c r="I127" s="457">
        <v>1000</v>
      </c>
      <c r="J127" s="457">
        <v>1000</v>
      </c>
      <c r="K127" s="457">
        <v>1000</v>
      </c>
      <c r="L127" s="457">
        <v>1000</v>
      </c>
      <c r="M127" s="457">
        <v>1000</v>
      </c>
      <c r="N127" s="457">
        <v>1000</v>
      </c>
      <c r="O127" s="457">
        <v>1000</v>
      </c>
      <c r="P127" s="457">
        <v>1000</v>
      </c>
      <c r="Q127" s="457">
        <v>1000</v>
      </c>
      <c r="R127" s="457">
        <v>1000</v>
      </c>
      <c r="S127" s="457">
        <v>1000</v>
      </c>
      <c r="T127" s="457">
        <v>1000</v>
      </c>
      <c r="U127" s="457">
        <v>1000</v>
      </c>
      <c r="V127" s="457">
        <v>1000</v>
      </c>
      <c r="W127" s="457">
        <v>1000</v>
      </c>
      <c r="X127" s="457">
        <v>1000</v>
      </c>
      <c r="Y127" s="457">
        <v>1000</v>
      </c>
      <c r="Z127" s="457">
        <v>1000</v>
      </c>
      <c r="AA127" s="457">
        <v>1000</v>
      </c>
      <c r="AB127" s="457">
        <v>1000</v>
      </c>
      <c r="AC127" s="457">
        <v>1000</v>
      </c>
      <c r="AD127" s="457">
        <v>1000</v>
      </c>
      <c r="AE127" s="457">
        <v>1000</v>
      </c>
      <c r="AF127" s="457">
        <v>1000</v>
      </c>
      <c r="AG127" s="457">
        <v>1000</v>
      </c>
      <c r="AH127" s="457">
        <v>1000</v>
      </c>
      <c r="AI127" s="457">
        <v>1000</v>
      </c>
      <c r="AJ127" s="457">
        <v>1000</v>
      </c>
      <c r="AK127" s="457">
        <v>1000</v>
      </c>
      <c r="AL127" s="457">
        <v>1000</v>
      </c>
      <c r="AM127" s="457">
        <v>1000</v>
      </c>
      <c r="AN127" s="457">
        <v>1000</v>
      </c>
      <c r="AO127" s="457">
        <v>1000</v>
      </c>
      <c r="AP127" s="457">
        <v>27000</v>
      </c>
      <c r="AQ127" s="457">
        <v>3000</v>
      </c>
      <c r="AR127" s="457">
        <v>4000</v>
      </c>
      <c r="AS127" s="457">
        <v>3000</v>
      </c>
      <c r="AT127" s="457">
        <v>1000</v>
      </c>
      <c r="AU127" s="457">
        <v>1000</v>
      </c>
      <c r="AV127" s="457">
        <v>5000</v>
      </c>
      <c r="AW127" s="457">
        <v>1000</v>
      </c>
      <c r="AX127" s="457">
        <v>1000</v>
      </c>
      <c r="AY127" s="457">
        <v>1000</v>
      </c>
      <c r="AZ127" s="457">
        <v>1000</v>
      </c>
      <c r="BA127" s="457">
        <v>1000</v>
      </c>
      <c r="BB127" s="457">
        <v>1000</v>
      </c>
      <c r="BC127" s="457">
        <v>1000</v>
      </c>
      <c r="BD127" s="457">
        <v>1000</v>
      </c>
      <c r="BE127" s="457">
        <v>1000</v>
      </c>
      <c r="BF127" s="457">
        <v>1000</v>
      </c>
      <c r="BG127" s="457">
        <v>1000</v>
      </c>
      <c r="BH127" s="457">
        <v>1000</v>
      </c>
      <c r="BI127" s="457">
        <v>1000</v>
      </c>
      <c r="BJ127" s="457">
        <v>1000</v>
      </c>
      <c r="BK127" s="457">
        <v>1000</v>
      </c>
      <c r="BL127" s="457">
        <v>1000</v>
      </c>
      <c r="BM127" s="457">
        <v>1000</v>
      </c>
      <c r="BN127" s="457">
        <v>1000</v>
      </c>
      <c r="BO127" s="457">
        <v>1000</v>
      </c>
      <c r="BP127" s="457">
        <v>1000</v>
      </c>
      <c r="BQ127" s="457">
        <v>1000</v>
      </c>
      <c r="BR127" s="457">
        <v>1000</v>
      </c>
      <c r="BS127" s="457">
        <v>1000</v>
      </c>
      <c r="BT127" s="457">
        <v>1000</v>
      </c>
      <c r="BU127" s="457">
        <v>1000</v>
      </c>
      <c r="BV127" s="457">
        <v>1000</v>
      </c>
      <c r="BW127" s="457">
        <v>2000</v>
      </c>
      <c r="BX127" s="457">
        <v>1000</v>
      </c>
      <c r="BY127" s="457">
        <v>1000</v>
      </c>
      <c r="BZ127" s="457">
        <v>1000</v>
      </c>
      <c r="CA127" s="457">
        <v>1000</v>
      </c>
      <c r="CB127" s="457">
        <v>1000</v>
      </c>
      <c r="CC127" s="457">
        <v>1000</v>
      </c>
      <c r="CD127" s="457">
        <v>1000</v>
      </c>
      <c r="CE127" s="457">
        <v>1000</v>
      </c>
      <c r="CF127" s="457">
        <v>2000</v>
      </c>
      <c r="CG127" s="457">
        <v>1000</v>
      </c>
      <c r="CH127" s="457">
        <v>1000</v>
      </c>
      <c r="CI127" s="457">
        <v>1000</v>
      </c>
      <c r="CJ127" s="457">
        <v>1000</v>
      </c>
      <c r="CK127" s="457">
        <v>1000</v>
      </c>
      <c r="CL127" s="457">
        <v>1000</v>
      </c>
      <c r="CM127" s="457">
        <v>1000</v>
      </c>
      <c r="CN127" s="457">
        <v>1000</v>
      </c>
      <c r="CO127" s="457">
        <v>1000</v>
      </c>
      <c r="CP127" s="457">
        <v>1000</v>
      </c>
      <c r="CQ127" s="457">
        <v>1000</v>
      </c>
      <c r="CR127" s="457">
        <v>1000</v>
      </c>
      <c r="CS127" s="457">
        <v>1000</v>
      </c>
      <c r="CT127" s="457">
        <v>1000</v>
      </c>
      <c r="CU127" s="457">
        <v>1000</v>
      </c>
      <c r="CV127" s="457">
        <v>1000</v>
      </c>
      <c r="CW127" s="457">
        <v>1000</v>
      </c>
      <c r="CX127" s="457">
        <v>11000</v>
      </c>
      <c r="CY127" s="457">
        <v>1000</v>
      </c>
      <c r="CZ127" s="457">
        <v>1000</v>
      </c>
      <c r="DA127" s="457">
        <v>1000</v>
      </c>
      <c r="DB127" s="457">
        <v>1000</v>
      </c>
      <c r="DC127" s="457">
        <v>1000</v>
      </c>
      <c r="DD127" s="457">
        <v>1000</v>
      </c>
      <c r="DE127" s="457">
        <v>1000</v>
      </c>
      <c r="DF127" s="457">
        <v>1000</v>
      </c>
      <c r="DG127" s="457">
        <v>3000</v>
      </c>
      <c r="DH127" s="457">
        <v>1000</v>
      </c>
      <c r="DI127" s="457">
        <v>2000</v>
      </c>
      <c r="DJ127" s="457">
        <v>2000</v>
      </c>
      <c r="DK127" s="457">
        <v>1000</v>
      </c>
      <c r="DL127" s="457">
        <v>18000</v>
      </c>
      <c r="DM127" s="457">
        <v>1000</v>
      </c>
      <c r="DN127" s="457">
        <v>1000</v>
      </c>
      <c r="DO127" s="457">
        <v>1000</v>
      </c>
      <c r="DP127" s="457">
        <v>1000</v>
      </c>
      <c r="DQ127" s="457">
        <v>1000</v>
      </c>
      <c r="DR127">
        <v>1000</v>
      </c>
      <c r="DS127">
        <v>1000</v>
      </c>
      <c r="DT127">
        <v>21000</v>
      </c>
      <c r="DU127">
        <v>7000</v>
      </c>
    </row>
    <row r="128" spans="1:125">
      <c r="A128" s="362" t="s">
        <v>2182</v>
      </c>
      <c r="B128" s="457" t="s">
        <v>3324</v>
      </c>
      <c r="C128" s="457">
        <v>5000</v>
      </c>
      <c r="D128" s="457">
        <v>1000</v>
      </c>
      <c r="E128" s="457">
        <v>1000</v>
      </c>
      <c r="F128" s="457">
        <v>1000</v>
      </c>
      <c r="G128" s="457">
        <v>1000</v>
      </c>
      <c r="H128" s="457">
        <v>1000</v>
      </c>
      <c r="I128" s="457">
        <v>5000</v>
      </c>
      <c r="J128" s="457">
        <v>1000</v>
      </c>
      <c r="K128" s="457">
        <v>1000</v>
      </c>
      <c r="L128" s="457">
        <v>1000</v>
      </c>
      <c r="M128" s="457">
        <v>2000</v>
      </c>
      <c r="N128" s="457">
        <v>1000</v>
      </c>
      <c r="O128" s="457">
        <v>11000</v>
      </c>
      <c r="P128" s="457">
        <v>10000</v>
      </c>
      <c r="Q128" s="457">
        <v>1000</v>
      </c>
      <c r="R128" s="457">
        <v>6000</v>
      </c>
      <c r="S128" s="457">
        <v>1000</v>
      </c>
      <c r="T128" s="457">
        <v>1000</v>
      </c>
      <c r="U128" s="457">
        <v>2000</v>
      </c>
      <c r="V128" s="457">
        <v>1000</v>
      </c>
      <c r="W128" s="457">
        <v>1000</v>
      </c>
      <c r="X128" s="457">
        <v>1000</v>
      </c>
      <c r="Y128" s="457">
        <v>1000</v>
      </c>
      <c r="Z128" s="457">
        <v>1000</v>
      </c>
      <c r="AA128" s="457">
        <v>1000</v>
      </c>
      <c r="AB128" s="457">
        <v>1000</v>
      </c>
      <c r="AC128" s="457">
        <v>1000</v>
      </c>
      <c r="AD128" s="457">
        <v>1000</v>
      </c>
      <c r="AE128" s="457">
        <v>1000</v>
      </c>
      <c r="AF128" s="457">
        <v>1000</v>
      </c>
      <c r="AG128" s="457">
        <v>1000</v>
      </c>
      <c r="AH128" s="457">
        <v>1000</v>
      </c>
      <c r="AI128" s="457">
        <v>1000</v>
      </c>
      <c r="AJ128" s="457">
        <v>2000</v>
      </c>
      <c r="AK128" s="457">
        <v>1000</v>
      </c>
      <c r="AL128" s="457">
        <v>1000</v>
      </c>
      <c r="AM128" s="457">
        <v>1000</v>
      </c>
      <c r="AN128" s="457">
        <v>1000</v>
      </c>
      <c r="AO128" s="457">
        <v>1000</v>
      </c>
      <c r="AP128" s="457">
        <v>57000</v>
      </c>
      <c r="AQ128" s="457">
        <v>6000</v>
      </c>
      <c r="AR128" s="457">
        <v>14000</v>
      </c>
      <c r="AS128" s="457">
        <v>3000</v>
      </c>
      <c r="AT128" s="457">
        <v>2000</v>
      </c>
      <c r="AU128" s="457">
        <v>1000</v>
      </c>
      <c r="AV128" s="457">
        <v>8000</v>
      </c>
      <c r="AW128" s="457">
        <v>1000</v>
      </c>
      <c r="AX128" s="457">
        <v>2000</v>
      </c>
      <c r="AY128" s="457">
        <v>1000</v>
      </c>
      <c r="AZ128" s="457">
        <v>1000</v>
      </c>
      <c r="BA128" s="457">
        <v>1000</v>
      </c>
      <c r="BB128" s="457">
        <v>1000</v>
      </c>
      <c r="BC128" s="457">
        <v>1000</v>
      </c>
      <c r="BD128" s="457">
        <v>1000</v>
      </c>
      <c r="BE128" s="457">
        <v>1000</v>
      </c>
      <c r="BF128" s="457">
        <v>1000</v>
      </c>
      <c r="BG128" s="457">
        <v>1000</v>
      </c>
      <c r="BH128" s="457">
        <v>1000</v>
      </c>
      <c r="BI128" s="457">
        <v>1000</v>
      </c>
      <c r="BJ128" s="457">
        <v>1000</v>
      </c>
      <c r="BK128" s="457">
        <v>4000</v>
      </c>
      <c r="BL128" s="457">
        <v>1000</v>
      </c>
      <c r="BM128" s="457">
        <v>1000</v>
      </c>
      <c r="BN128" s="457">
        <v>1000</v>
      </c>
      <c r="BO128" s="457">
        <v>1000</v>
      </c>
      <c r="BP128" s="457">
        <v>1000</v>
      </c>
      <c r="BQ128" s="457">
        <v>1000</v>
      </c>
      <c r="BR128" s="457">
        <v>1000</v>
      </c>
      <c r="BS128" s="457">
        <v>1000</v>
      </c>
      <c r="BT128" s="457">
        <v>1000</v>
      </c>
      <c r="BU128" s="457">
        <v>1000</v>
      </c>
      <c r="BV128" s="457">
        <v>1000</v>
      </c>
      <c r="BW128" s="457">
        <v>1000</v>
      </c>
      <c r="BX128" s="457">
        <v>1000</v>
      </c>
      <c r="BY128" s="457">
        <v>1000</v>
      </c>
      <c r="BZ128" s="457">
        <v>1000</v>
      </c>
      <c r="CA128" s="457">
        <v>1000</v>
      </c>
      <c r="CB128" s="457">
        <v>1000</v>
      </c>
      <c r="CC128" s="457">
        <v>1000</v>
      </c>
      <c r="CD128" s="457">
        <v>1000</v>
      </c>
      <c r="CE128" s="457">
        <v>1000</v>
      </c>
      <c r="CF128" s="457">
        <v>5000</v>
      </c>
      <c r="CG128" s="457">
        <v>1000</v>
      </c>
      <c r="CH128" s="457">
        <v>1000</v>
      </c>
      <c r="CI128" s="457">
        <v>2000</v>
      </c>
      <c r="CJ128" s="457">
        <v>1000</v>
      </c>
      <c r="CK128" s="457">
        <v>1000</v>
      </c>
      <c r="CL128" s="457">
        <v>1000</v>
      </c>
      <c r="CM128" s="457">
        <v>1000</v>
      </c>
      <c r="CN128" s="457">
        <v>1000</v>
      </c>
      <c r="CO128" s="457">
        <v>1000</v>
      </c>
      <c r="CP128" s="457">
        <v>1000</v>
      </c>
      <c r="CQ128" s="457">
        <v>1000</v>
      </c>
      <c r="CR128" s="457">
        <v>1000</v>
      </c>
      <c r="CS128" s="457">
        <v>1000</v>
      </c>
      <c r="CT128" s="457">
        <v>1000</v>
      </c>
      <c r="CU128" s="457">
        <v>1000</v>
      </c>
      <c r="CV128" s="457">
        <v>1000</v>
      </c>
      <c r="CW128" s="457">
        <v>1000</v>
      </c>
      <c r="CX128" s="457">
        <v>26000</v>
      </c>
      <c r="CY128" s="457">
        <v>4000</v>
      </c>
      <c r="CZ128" s="457">
        <v>3000</v>
      </c>
      <c r="DA128" s="457">
        <v>5000</v>
      </c>
      <c r="DB128" s="457">
        <v>1000</v>
      </c>
      <c r="DC128" s="457">
        <v>1000</v>
      </c>
      <c r="DD128" s="457">
        <v>1000</v>
      </c>
      <c r="DE128" s="457">
        <v>1000</v>
      </c>
      <c r="DF128" s="457">
        <v>1000</v>
      </c>
      <c r="DG128" s="457">
        <v>8000</v>
      </c>
      <c r="DH128" s="457">
        <v>1000</v>
      </c>
      <c r="DI128" s="457">
        <v>9000</v>
      </c>
      <c r="DJ128" s="457">
        <v>5000</v>
      </c>
      <c r="DK128" s="457">
        <v>3000</v>
      </c>
      <c r="DL128" s="457">
        <v>6000</v>
      </c>
      <c r="DM128" s="457">
        <v>3000</v>
      </c>
      <c r="DN128" s="457">
        <v>1000</v>
      </c>
      <c r="DO128" s="457">
        <v>1000</v>
      </c>
      <c r="DP128" s="457">
        <v>1000</v>
      </c>
      <c r="DQ128" s="457">
        <v>1000</v>
      </c>
      <c r="DR128">
        <v>1000</v>
      </c>
      <c r="DS128">
        <v>1000</v>
      </c>
      <c r="DT128">
        <v>91000</v>
      </c>
      <c r="DU128">
        <v>51000</v>
      </c>
    </row>
    <row r="129" spans="1:125">
      <c r="A129" s="362" t="s">
        <v>2228</v>
      </c>
      <c r="B129" s="457" t="s">
        <v>3324</v>
      </c>
      <c r="C129" s="457">
        <v>5000</v>
      </c>
      <c r="D129" s="457">
        <v>1000</v>
      </c>
      <c r="E129" s="457">
        <v>1000</v>
      </c>
      <c r="F129" s="457">
        <v>1000</v>
      </c>
      <c r="G129" s="457">
        <v>1000</v>
      </c>
      <c r="H129" s="457">
        <v>1000</v>
      </c>
      <c r="I129" s="457">
        <v>5000</v>
      </c>
      <c r="J129" s="457">
        <v>1000</v>
      </c>
      <c r="K129" s="457">
        <v>1000</v>
      </c>
      <c r="L129" s="457">
        <v>1000</v>
      </c>
      <c r="M129" s="457">
        <v>2000</v>
      </c>
      <c r="N129" s="457">
        <v>1000</v>
      </c>
      <c r="O129" s="457">
        <v>11000</v>
      </c>
      <c r="P129" s="457">
        <v>10000</v>
      </c>
      <c r="Q129" s="457">
        <v>1000</v>
      </c>
      <c r="R129" s="457">
        <v>6000</v>
      </c>
      <c r="S129" s="457">
        <v>1000</v>
      </c>
      <c r="T129" s="457">
        <v>1000</v>
      </c>
      <c r="U129" s="457">
        <v>2000</v>
      </c>
      <c r="V129" s="457">
        <v>1000</v>
      </c>
      <c r="W129" s="457">
        <v>1000</v>
      </c>
      <c r="X129" s="457">
        <v>1000</v>
      </c>
      <c r="Y129" s="457">
        <v>1000</v>
      </c>
      <c r="Z129" s="457">
        <v>1000</v>
      </c>
      <c r="AA129" s="457">
        <v>1000</v>
      </c>
      <c r="AB129" s="457">
        <v>1000</v>
      </c>
      <c r="AC129" s="457">
        <v>1000</v>
      </c>
      <c r="AD129" s="457">
        <v>1000</v>
      </c>
      <c r="AE129" s="457">
        <v>1000</v>
      </c>
      <c r="AF129" s="457">
        <v>1000</v>
      </c>
      <c r="AG129" s="457">
        <v>1000</v>
      </c>
      <c r="AH129" s="457">
        <v>1000</v>
      </c>
      <c r="AI129" s="457">
        <v>1000</v>
      </c>
      <c r="AJ129" s="457">
        <v>2000</v>
      </c>
      <c r="AK129" s="457">
        <v>1000</v>
      </c>
      <c r="AL129" s="457">
        <v>1000</v>
      </c>
      <c r="AM129" s="457">
        <v>1000</v>
      </c>
      <c r="AN129" s="457">
        <v>1000</v>
      </c>
      <c r="AO129" s="457">
        <v>1000</v>
      </c>
      <c r="AP129" s="457">
        <v>57000</v>
      </c>
      <c r="AQ129" s="457">
        <v>6000</v>
      </c>
      <c r="AR129" s="457">
        <v>14000</v>
      </c>
      <c r="AS129" s="457">
        <v>3000</v>
      </c>
      <c r="AT129" s="457">
        <v>2000</v>
      </c>
      <c r="AU129" s="457">
        <v>1000</v>
      </c>
      <c r="AV129" s="457">
        <v>8000</v>
      </c>
      <c r="AW129" s="457">
        <v>1000</v>
      </c>
      <c r="AX129" s="457">
        <v>2000</v>
      </c>
      <c r="AY129" s="457">
        <v>1000</v>
      </c>
      <c r="AZ129" s="457">
        <v>1000</v>
      </c>
      <c r="BA129" s="457">
        <v>1000</v>
      </c>
      <c r="BB129" s="457">
        <v>1000</v>
      </c>
      <c r="BC129" s="457">
        <v>1000</v>
      </c>
      <c r="BD129" s="457">
        <v>1000</v>
      </c>
      <c r="BE129" s="457">
        <v>1000</v>
      </c>
      <c r="BF129" s="457">
        <v>1000</v>
      </c>
      <c r="BG129" s="457">
        <v>1000</v>
      </c>
      <c r="BH129" s="457">
        <v>1000</v>
      </c>
      <c r="BI129" s="457">
        <v>1000</v>
      </c>
      <c r="BJ129" s="457">
        <v>1000</v>
      </c>
      <c r="BK129" s="457">
        <v>4000</v>
      </c>
      <c r="BL129" s="457">
        <v>1000</v>
      </c>
      <c r="BM129" s="457">
        <v>1000</v>
      </c>
      <c r="BN129" s="457">
        <v>1000</v>
      </c>
      <c r="BO129" s="457">
        <v>1000</v>
      </c>
      <c r="BP129" s="457">
        <v>1000</v>
      </c>
      <c r="BQ129" s="457">
        <v>1000</v>
      </c>
      <c r="BR129" s="457">
        <v>1000</v>
      </c>
      <c r="BS129" s="457">
        <v>1000</v>
      </c>
      <c r="BT129" s="457">
        <v>1000</v>
      </c>
      <c r="BU129" s="457">
        <v>1000</v>
      </c>
      <c r="BV129" s="457">
        <v>1000</v>
      </c>
      <c r="BW129" s="457">
        <v>1000</v>
      </c>
      <c r="BX129" s="457">
        <v>1000</v>
      </c>
      <c r="BY129" s="457">
        <v>1000</v>
      </c>
      <c r="BZ129" s="457">
        <v>1000</v>
      </c>
      <c r="CA129" s="457">
        <v>1000</v>
      </c>
      <c r="CB129" s="457">
        <v>1000</v>
      </c>
      <c r="CC129" s="457">
        <v>1000</v>
      </c>
      <c r="CD129" s="457">
        <v>1000</v>
      </c>
      <c r="CE129" s="457">
        <v>1000</v>
      </c>
      <c r="CF129" s="457">
        <v>5000</v>
      </c>
      <c r="CG129" s="457">
        <v>1000</v>
      </c>
      <c r="CH129" s="457">
        <v>1000</v>
      </c>
      <c r="CI129" s="457">
        <v>2000</v>
      </c>
      <c r="CJ129" s="457">
        <v>1000</v>
      </c>
      <c r="CK129" s="457">
        <v>1000</v>
      </c>
      <c r="CL129" s="457">
        <v>1000</v>
      </c>
      <c r="CM129" s="457">
        <v>1000</v>
      </c>
      <c r="CN129" s="457">
        <v>1000</v>
      </c>
      <c r="CO129" s="457">
        <v>1000</v>
      </c>
      <c r="CP129" s="457">
        <v>1000</v>
      </c>
      <c r="CQ129" s="457">
        <v>1000</v>
      </c>
      <c r="CR129" s="457">
        <v>1000</v>
      </c>
      <c r="CS129" s="457">
        <v>1000</v>
      </c>
      <c r="CT129" s="457">
        <v>1000</v>
      </c>
      <c r="CU129" s="457">
        <v>1000</v>
      </c>
      <c r="CV129" s="457">
        <v>1000</v>
      </c>
      <c r="CW129" s="457">
        <v>1000</v>
      </c>
      <c r="CX129" s="457">
        <v>26000</v>
      </c>
      <c r="CY129" s="457">
        <v>4000</v>
      </c>
      <c r="CZ129" s="457">
        <v>3000</v>
      </c>
      <c r="DA129" s="457">
        <v>5000</v>
      </c>
      <c r="DB129" s="457">
        <v>1000</v>
      </c>
      <c r="DC129" s="457">
        <v>1000</v>
      </c>
      <c r="DD129" s="457">
        <v>1000</v>
      </c>
      <c r="DE129" s="457">
        <v>1000</v>
      </c>
      <c r="DF129" s="457">
        <v>1000</v>
      </c>
      <c r="DG129" s="457">
        <v>8000</v>
      </c>
      <c r="DH129" s="457">
        <v>1000</v>
      </c>
      <c r="DI129" s="457">
        <v>9000</v>
      </c>
      <c r="DJ129" s="457">
        <v>5000</v>
      </c>
      <c r="DK129" s="457">
        <v>3000</v>
      </c>
      <c r="DL129" s="457">
        <v>6000</v>
      </c>
      <c r="DM129" s="457">
        <v>3000</v>
      </c>
      <c r="DN129" s="457">
        <v>1000</v>
      </c>
      <c r="DO129" s="457">
        <v>1000</v>
      </c>
      <c r="DP129" s="457">
        <v>1000</v>
      </c>
      <c r="DQ129" s="457">
        <v>1000</v>
      </c>
      <c r="DR129">
        <v>1000</v>
      </c>
      <c r="DS129">
        <v>1000</v>
      </c>
      <c r="DT129">
        <v>91000</v>
      </c>
      <c r="DU129">
        <v>51000</v>
      </c>
    </row>
    <row r="130" spans="1:125">
      <c r="A130" s="362" t="s">
        <v>2352</v>
      </c>
      <c r="B130" s="457" t="s">
        <v>3324</v>
      </c>
      <c r="C130" s="457">
        <v>15000</v>
      </c>
      <c r="D130" s="457">
        <v>2000</v>
      </c>
      <c r="E130" s="457">
        <v>1000</v>
      </c>
      <c r="F130" s="457">
        <v>16000</v>
      </c>
      <c r="G130" s="457">
        <v>6000</v>
      </c>
      <c r="H130" s="457">
        <v>1000</v>
      </c>
      <c r="I130" s="457">
        <v>15000</v>
      </c>
      <c r="J130" s="457">
        <v>1000</v>
      </c>
      <c r="K130" s="457">
        <v>1000</v>
      </c>
      <c r="L130" s="457">
        <v>4000</v>
      </c>
      <c r="M130" s="457">
        <v>1000</v>
      </c>
      <c r="N130" s="457">
        <v>1000</v>
      </c>
      <c r="O130" s="457">
        <v>89000</v>
      </c>
      <c r="P130" s="457">
        <v>2000</v>
      </c>
      <c r="Q130" s="457">
        <v>1000</v>
      </c>
      <c r="R130" s="457">
        <v>5000</v>
      </c>
      <c r="S130" s="457">
        <v>1000</v>
      </c>
      <c r="T130" s="457">
        <v>1000</v>
      </c>
      <c r="U130" s="457">
        <v>4000</v>
      </c>
      <c r="V130" s="457">
        <v>5000</v>
      </c>
      <c r="W130" s="457">
        <v>1000</v>
      </c>
      <c r="X130" s="457">
        <v>5000</v>
      </c>
      <c r="Y130" s="457">
        <v>1000</v>
      </c>
      <c r="Z130" s="457">
        <v>1000</v>
      </c>
      <c r="AA130" s="457">
        <v>1000</v>
      </c>
      <c r="AB130" s="457">
        <v>2000</v>
      </c>
      <c r="AC130" s="457">
        <v>14000</v>
      </c>
      <c r="AD130" s="457">
        <v>1000</v>
      </c>
      <c r="AE130" s="457">
        <v>1000</v>
      </c>
      <c r="AF130" s="457">
        <v>1000</v>
      </c>
      <c r="AG130" s="457">
        <v>1000</v>
      </c>
      <c r="AH130" s="457">
        <v>1000</v>
      </c>
      <c r="AI130" s="457">
        <v>1000</v>
      </c>
      <c r="AJ130" s="457">
        <v>10000</v>
      </c>
      <c r="AK130" s="457">
        <v>5000</v>
      </c>
      <c r="AL130" s="457">
        <v>1000</v>
      </c>
      <c r="AM130" s="457">
        <v>1000</v>
      </c>
      <c r="AN130" s="457">
        <v>2000</v>
      </c>
      <c r="AO130" s="457">
        <v>1000</v>
      </c>
      <c r="AP130" s="457">
        <v>191000</v>
      </c>
      <c r="AQ130" s="457">
        <v>14000</v>
      </c>
      <c r="AR130" s="457">
        <v>31000</v>
      </c>
      <c r="AS130" s="457">
        <v>8000</v>
      </c>
      <c r="AT130" s="457">
        <v>1000</v>
      </c>
      <c r="AU130" s="457">
        <v>1000</v>
      </c>
      <c r="AV130" s="457">
        <v>12000</v>
      </c>
      <c r="AW130" s="457">
        <v>3000</v>
      </c>
      <c r="AX130" s="457">
        <v>1000</v>
      </c>
      <c r="AY130" s="457">
        <v>4000</v>
      </c>
      <c r="AZ130" s="457">
        <v>1000</v>
      </c>
      <c r="BA130" s="457">
        <v>1000</v>
      </c>
      <c r="BB130" s="457">
        <v>3000</v>
      </c>
      <c r="BC130" s="457">
        <v>1000</v>
      </c>
      <c r="BD130" s="457">
        <v>1000</v>
      </c>
      <c r="BE130" s="457">
        <v>4000</v>
      </c>
      <c r="BF130" s="457">
        <v>1000</v>
      </c>
      <c r="BG130" s="457">
        <v>1000</v>
      </c>
      <c r="BH130" s="457">
        <v>2000</v>
      </c>
      <c r="BI130" s="457">
        <v>1000</v>
      </c>
      <c r="BJ130" s="457">
        <v>1000</v>
      </c>
      <c r="BK130" s="457">
        <v>2000</v>
      </c>
      <c r="BL130" s="457">
        <v>1000</v>
      </c>
      <c r="BM130" s="457">
        <v>1000</v>
      </c>
      <c r="BN130" s="457">
        <v>1000</v>
      </c>
      <c r="BO130" s="457">
        <v>1000</v>
      </c>
      <c r="BP130" s="457">
        <v>1000</v>
      </c>
      <c r="BQ130" s="457">
        <v>4000</v>
      </c>
      <c r="BR130" s="457">
        <v>1000</v>
      </c>
      <c r="BS130" s="457">
        <v>1000</v>
      </c>
      <c r="BT130" s="457">
        <v>1000</v>
      </c>
      <c r="BU130" s="457">
        <v>1000</v>
      </c>
      <c r="BV130" s="457">
        <v>1000</v>
      </c>
      <c r="BW130" s="457">
        <v>1000</v>
      </c>
      <c r="BX130" s="457">
        <v>1000</v>
      </c>
      <c r="BY130" s="457">
        <v>1000</v>
      </c>
      <c r="BZ130" s="457">
        <v>1000</v>
      </c>
      <c r="CA130" s="457">
        <v>1000</v>
      </c>
      <c r="CB130" s="457">
        <v>1000</v>
      </c>
      <c r="CC130" s="457">
        <v>1000</v>
      </c>
      <c r="CD130" s="457">
        <v>1000</v>
      </c>
      <c r="CE130" s="457">
        <v>1000</v>
      </c>
      <c r="CF130" s="457">
        <v>4000</v>
      </c>
      <c r="CG130" s="457">
        <v>1000</v>
      </c>
      <c r="CH130" s="457">
        <v>1000</v>
      </c>
      <c r="CI130" s="457">
        <v>2000</v>
      </c>
      <c r="CJ130" s="457">
        <v>1000</v>
      </c>
      <c r="CK130" s="457">
        <v>1000</v>
      </c>
      <c r="CL130" s="457">
        <v>1000</v>
      </c>
      <c r="CM130" s="457">
        <v>1000</v>
      </c>
      <c r="CN130" s="457">
        <v>1000</v>
      </c>
      <c r="CO130" s="457">
        <v>1000</v>
      </c>
      <c r="CP130" s="457">
        <v>1000</v>
      </c>
      <c r="CQ130" s="457">
        <v>1000</v>
      </c>
      <c r="CR130" s="457">
        <v>1000</v>
      </c>
      <c r="CS130" s="457">
        <v>1000</v>
      </c>
      <c r="CT130" s="457">
        <v>1000</v>
      </c>
      <c r="CU130" s="457">
        <v>4000</v>
      </c>
      <c r="CV130" s="457">
        <v>2000</v>
      </c>
      <c r="CW130" s="457">
        <v>1000</v>
      </c>
      <c r="CX130" s="457">
        <v>29000</v>
      </c>
      <c r="CY130" s="457">
        <v>7000</v>
      </c>
      <c r="CZ130" s="457">
        <v>11000</v>
      </c>
      <c r="DA130" s="457">
        <v>1000</v>
      </c>
      <c r="DB130" s="457">
        <v>1000</v>
      </c>
      <c r="DC130" s="457">
        <v>1000</v>
      </c>
      <c r="DD130" s="457">
        <v>1000</v>
      </c>
      <c r="DE130" s="457">
        <v>1000</v>
      </c>
      <c r="DF130" s="457">
        <v>1000</v>
      </c>
      <c r="DG130" s="457">
        <v>29000</v>
      </c>
      <c r="DH130" s="457">
        <v>14000</v>
      </c>
      <c r="DI130" s="457">
        <v>22000</v>
      </c>
      <c r="DJ130" s="457">
        <v>10000</v>
      </c>
      <c r="DK130" s="457">
        <v>9000</v>
      </c>
      <c r="DL130" s="457">
        <v>64000</v>
      </c>
      <c r="DM130" s="457">
        <v>4000</v>
      </c>
      <c r="DN130" s="457">
        <v>1000</v>
      </c>
      <c r="DO130" s="457">
        <v>1000</v>
      </c>
      <c r="DP130" s="457">
        <v>1000</v>
      </c>
      <c r="DQ130" s="457">
        <v>1000</v>
      </c>
      <c r="DR130">
        <v>1000</v>
      </c>
      <c r="DS130">
        <v>1000</v>
      </c>
      <c r="DT130">
        <v>323000</v>
      </c>
      <c r="DU130">
        <v>131000</v>
      </c>
    </row>
    <row r="131" spans="1:125">
      <c r="A131" s="362" t="s">
        <v>2564</v>
      </c>
      <c r="B131" s="457" t="s">
        <v>3324</v>
      </c>
      <c r="C131" s="457">
        <v>1000</v>
      </c>
      <c r="D131" s="457">
        <v>1000</v>
      </c>
      <c r="E131" s="457">
        <v>1000</v>
      </c>
      <c r="F131" s="457">
        <v>1000</v>
      </c>
      <c r="G131" s="457">
        <v>1000</v>
      </c>
      <c r="H131" s="457">
        <v>1000</v>
      </c>
      <c r="I131" s="457">
        <v>1000</v>
      </c>
      <c r="J131" s="457">
        <v>1000</v>
      </c>
      <c r="K131" s="457">
        <v>1000</v>
      </c>
      <c r="L131" s="457">
        <v>1000</v>
      </c>
      <c r="M131" s="457">
        <v>1000</v>
      </c>
      <c r="N131" s="457">
        <v>1000</v>
      </c>
      <c r="O131" s="457">
        <v>1000</v>
      </c>
      <c r="P131" s="457">
        <v>1000</v>
      </c>
      <c r="Q131" s="457">
        <v>1000</v>
      </c>
      <c r="R131" s="457">
        <v>1000</v>
      </c>
      <c r="S131" s="457">
        <v>1000</v>
      </c>
      <c r="T131" s="457">
        <v>1000</v>
      </c>
      <c r="U131" s="457">
        <v>1000</v>
      </c>
      <c r="V131" s="457">
        <v>1000</v>
      </c>
      <c r="W131" s="457">
        <v>1000</v>
      </c>
      <c r="X131" s="457">
        <v>1000</v>
      </c>
      <c r="Y131" s="457">
        <v>1000</v>
      </c>
      <c r="Z131" s="457">
        <v>1000</v>
      </c>
      <c r="AA131" s="457">
        <v>1000</v>
      </c>
      <c r="AB131" s="457">
        <v>1000</v>
      </c>
      <c r="AC131" s="457">
        <v>1000</v>
      </c>
      <c r="AD131" s="457">
        <v>1000</v>
      </c>
      <c r="AE131" s="457">
        <v>1000</v>
      </c>
      <c r="AF131" s="457">
        <v>1000</v>
      </c>
      <c r="AG131" s="457">
        <v>1000</v>
      </c>
      <c r="AH131" s="457">
        <v>1000</v>
      </c>
      <c r="AI131" s="457">
        <v>1000</v>
      </c>
      <c r="AJ131" s="457">
        <v>1000</v>
      </c>
      <c r="AK131" s="457">
        <v>1000</v>
      </c>
      <c r="AL131" s="457">
        <v>1000</v>
      </c>
      <c r="AM131" s="457">
        <v>1000</v>
      </c>
      <c r="AN131" s="457">
        <v>1000</v>
      </c>
      <c r="AO131" s="457">
        <v>1000</v>
      </c>
      <c r="AP131" s="457">
        <v>10000</v>
      </c>
      <c r="AQ131" s="457">
        <v>4000</v>
      </c>
      <c r="AR131" s="457">
        <v>1000</v>
      </c>
      <c r="AS131" s="457">
        <v>3000</v>
      </c>
      <c r="AT131" s="457">
        <v>1000</v>
      </c>
      <c r="AU131" s="457">
        <v>1000</v>
      </c>
      <c r="AV131" s="457">
        <v>5000</v>
      </c>
      <c r="AW131" s="457">
        <v>1000</v>
      </c>
      <c r="AX131" s="457">
        <v>1000</v>
      </c>
      <c r="AY131" s="457">
        <v>1000</v>
      </c>
      <c r="AZ131" s="457">
        <v>1000</v>
      </c>
      <c r="BA131" s="457">
        <v>1000</v>
      </c>
      <c r="BB131" s="457">
        <v>1000</v>
      </c>
      <c r="BC131" s="457">
        <v>1000</v>
      </c>
      <c r="BD131" s="457">
        <v>1000</v>
      </c>
      <c r="BE131" s="457">
        <v>1000</v>
      </c>
      <c r="BF131" s="457">
        <v>1000</v>
      </c>
      <c r="BG131" s="457">
        <v>1000</v>
      </c>
      <c r="BH131" s="457">
        <v>1000</v>
      </c>
      <c r="BI131" s="457">
        <v>1000</v>
      </c>
      <c r="BJ131" s="457">
        <v>1000</v>
      </c>
      <c r="BK131" s="457">
        <v>1000</v>
      </c>
      <c r="BL131" s="457">
        <v>1000</v>
      </c>
      <c r="BM131" s="457">
        <v>1000</v>
      </c>
      <c r="BN131" s="457">
        <v>1000</v>
      </c>
      <c r="BO131" s="457">
        <v>1000</v>
      </c>
      <c r="BP131" s="457">
        <v>1000</v>
      </c>
      <c r="BQ131" s="457">
        <v>1000</v>
      </c>
      <c r="BR131" s="457">
        <v>1000</v>
      </c>
      <c r="BS131" s="457">
        <v>1000</v>
      </c>
      <c r="BT131" s="457">
        <v>1000</v>
      </c>
      <c r="BU131" s="457">
        <v>1000</v>
      </c>
      <c r="BV131" s="457">
        <v>1000</v>
      </c>
      <c r="BW131" s="457">
        <v>2000</v>
      </c>
      <c r="BX131" s="457">
        <v>1000</v>
      </c>
      <c r="BY131" s="457">
        <v>1000</v>
      </c>
      <c r="BZ131" s="457">
        <v>1000</v>
      </c>
      <c r="CA131" s="457">
        <v>1000</v>
      </c>
      <c r="CB131" s="457">
        <v>1000</v>
      </c>
      <c r="CC131" s="457">
        <v>1000</v>
      </c>
      <c r="CD131" s="457">
        <v>1000</v>
      </c>
      <c r="CE131" s="457">
        <v>1000</v>
      </c>
      <c r="CF131" s="457">
        <v>2000</v>
      </c>
      <c r="CG131" s="457">
        <v>1000</v>
      </c>
      <c r="CH131" s="457">
        <v>1000</v>
      </c>
      <c r="CI131" s="457">
        <v>1000</v>
      </c>
      <c r="CJ131" s="457">
        <v>1000</v>
      </c>
      <c r="CK131" s="457">
        <v>1000</v>
      </c>
      <c r="CL131" s="457">
        <v>1000</v>
      </c>
      <c r="CM131" s="457">
        <v>1000</v>
      </c>
      <c r="CN131" s="457">
        <v>1000</v>
      </c>
      <c r="CO131" s="457">
        <v>1000</v>
      </c>
      <c r="CP131" s="457">
        <v>1000</v>
      </c>
      <c r="CQ131" s="457">
        <v>1000</v>
      </c>
      <c r="CR131" s="457">
        <v>1000</v>
      </c>
      <c r="CS131" s="457">
        <v>1000</v>
      </c>
      <c r="CT131" s="457">
        <v>1000</v>
      </c>
      <c r="CU131" s="457">
        <v>1000</v>
      </c>
      <c r="CV131" s="457">
        <v>1000</v>
      </c>
      <c r="CW131" s="457">
        <v>1000</v>
      </c>
      <c r="CX131" s="457">
        <v>11000</v>
      </c>
      <c r="CY131" s="457">
        <v>1000</v>
      </c>
      <c r="CZ131" s="457">
        <v>1000</v>
      </c>
      <c r="DA131" s="457">
        <v>1000</v>
      </c>
      <c r="DB131" s="457">
        <v>1000</v>
      </c>
      <c r="DC131" s="457">
        <v>1000</v>
      </c>
      <c r="DD131" s="457">
        <v>1000</v>
      </c>
      <c r="DE131" s="457">
        <v>1000</v>
      </c>
      <c r="DF131" s="457">
        <v>1000</v>
      </c>
      <c r="DG131" s="457">
        <v>3000</v>
      </c>
      <c r="DH131" s="457">
        <v>1000</v>
      </c>
      <c r="DI131" s="457">
        <v>2000</v>
      </c>
      <c r="DJ131" s="457">
        <v>2000</v>
      </c>
      <c r="DK131" s="457">
        <v>1000</v>
      </c>
      <c r="DL131" s="457">
        <v>18000</v>
      </c>
      <c r="DM131" s="457">
        <v>1000</v>
      </c>
      <c r="DN131" s="457">
        <v>1000</v>
      </c>
      <c r="DO131" s="457">
        <v>1000</v>
      </c>
      <c r="DP131" s="457">
        <v>1000</v>
      </c>
      <c r="DQ131" s="457">
        <v>1000</v>
      </c>
      <c r="DR131">
        <v>1000</v>
      </c>
      <c r="DS131">
        <v>1000</v>
      </c>
      <c r="DT131">
        <v>21000</v>
      </c>
      <c r="DU131">
        <v>7000</v>
      </c>
    </row>
    <row r="132" spans="1:125">
      <c r="A132" s="362" t="s">
        <v>2810</v>
      </c>
      <c r="B132" s="457" t="s">
        <v>3324</v>
      </c>
      <c r="C132" s="457">
        <v>10000</v>
      </c>
      <c r="D132" s="457">
        <v>1000</v>
      </c>
      <c r="E132" s="457">
        <v>1000</v>
      </c>
      <c r="F132" s="457">
        <v>7000</v>
      </c>
      <c r="G132" s="457">
        <v>3000</v>
      </c>
      <c r="H132" s="457">
        <v>1000</v>
      </c>
      <c r="I132" s="457">
        <v>5000</v>
      </c>
      <c r="J132" s="457">
        <v>1000</v>
      </c>
      <c r="K132" s="457">
        <v>1000</v>
      </c>
      <c r="L132" s="457">
        <v>2000</v>
      </c>
      <c r="M132" s="457">
        <v>3000</v>
      </c>
      <c r="N132" s="457">
        <v>1000</v>
      </c>
      <c r="O132" s="457">
        <v>42000</v>
      </c>
      <c r="P132" s="457">
        <v>1000</v>
      </c>
      <c r="Q132" s="457">
        <v>1000</v>
      </c>
      <c r="R132" s="457">
        <v>1000</v>
      </c>
      <c r="S132" s="457">
        <v>1000</v>
      </c>
      <c r="T132" s="457">
        <v>1000</v>
      </c>
      <c r="U132" s="457">
        <v>3000</v>
      </c>
      <c r="V132" s="457">
        <v>1000</v>
      </c>
      <c r="W132" s="457">
        <v>1000</v>
      </c>
      <c r="X132" s="457">
        <v>1000</v>
      </c>
      <c r="Y132" s="457">
        <v>1000</v>
      </c>
      <c r="Z132" s="457">
        <v>1000</v>
      </c>
      <c r="AA132" s="457">
        <v>1000</v>
      </c>
      <c r="AB132" s="457">
        <v>1000</v>
      </c>
      <c r="AC132" s="457">
        <v>1000</v>
      </c>
      <c r="AD132" s="457">
        <v>1000</v>
      </c>
      <c r="AE132" s="457">
        <v>1000</v>
      </c>
      <c r="AF132" s="457">
        <v>1000</v>
      </c>
      <c r="AG132" s="457">
        <v>2000</v>
      </c>
      <c r="AH132" s="457">
        <v>1000</v>
      </c>
      <c r="AI132" s="457">
        <v>1000</v>
      </c>
      <c r="AJ132" s="457">
        <v>6000</v>
      </c>
      <c r="AK132" s="457">
        <v>4000</v>
      </c>
      <c r="AL132" s="457">
        <v>1000</v>
      </c>
      <c r="AM132" s="457">
        <v>1000</v>
      </c>
      <c r="AN132" s="457">
        <v>1000</v>
      </c>
      <c r="AO132" s="457">
        <v>1000</v>
      </c>
      <c r="AP132" s="457">
        <v>9000</v>
      </c>
      <c r="AQ132" s="457">
        <v>5000</v>
      </c>
      <c r="AR132" s="457">
        <v>2000</v>
      </c>
      <c r="AS132" s="457">
        <v>5000</v>
      </c>
      <c r="AT132" s="457">
        <v>1000</v>
      </c>
      <c r="AU132" s="457">
        <v>1000</v>
      </c>
      <c r="AV132" s="457">
        <v>11000</v>
      </c>
      <c r="AW132" s="457">
        <v>1000</v>
      </c>
      <c r="AX132" s="457">
        <v>1000</v>
      </c>
      <c r="AY132" s="457">
        <v>2000</v>
      </c>
      <c r="AZ132" s="457">
        <v>1000</v>
      </c>
      <c r="BA132" s="457">
        <v>1000</v>
      </c>
      <c r="BB132" s="457">
        <v>1000</v>
      </c>
      <c r="BC132" s="457">
        <v>1000</v>
      </c>
      <c r="BD132" s="457">
        <v>1000</v>
      </c>
      <c r="BE132" s="457">
        <v>1000</v>
      </c>
      <c r="BF132" s="457">
        <v>1000</v>
      </c>
      <c r="BG132" s="457">
        <v>1000</v>
      </c>
      <c r="BH132" s="457">
        <v>2000</v>
      </c>
      <c r="BI132" s="457">
        <v>1000</v>
      </c>
      <c r="BJ132" s="457">
        <v>1000</v>
      </c>
      <c r="BK132" s="457">
        <v>3000</v>
      </c>
      <c r="BL132" s="457">
        <v>1000</v>
      </c>
      <c r="BM132" s="457">
        <v>1000</v>
      </c>
      <c r="BN132" s="457">
        <v>1000</v>
      </c>
      <c r="BO132" s="457">
        <v>1000</v>
      </c>
      <c r="BP132" s="457">
        <v>1000</v>
      </c>
      <c r="BQ132" s="457">
        <v>2000</v>
      </c>
      <c r="BR132" s="457">
        <v>1000</v>
      </c>
      <c r="BS132" s="457">
        <v>1000</v>
      </c>
      <c r="BT132" s="457">
        <v>1000</v>
      </c>
      <c r="BU132" s="457">
        <v>1000</v>
      </c>
      <c r="BV132" s="457">
        <v>2000</v>
      </c>
      <c r="BW132" s="457">
        <v>1000</v>
      </c>
      <c r="BX132" s="457">
        <v>1000</v>
      </c>
      <c r="BY132" s="457">
        <v>1000</v>
      </c>
      <c r="BZ132" s="457">
        <v>1000</v>
      </c>
      <c r="CA132" s="457">
        <v>1000</v>
      </c>
      <c r="CB132" s="457">
        <v>1000</v>
      </c>
      <c r="CC132" s="457">
        <v>1000</v>
      </c>
      <c r="CD132" s="457">
        <v>1000</v>
      </c>
      <c r="CE132" s="457">
        <v>1000</v>
      </c>
      <c r="CF132" s="457">
        <v>3000</v>
      </c>
      <c r="CG132" s="457">
        <v>1000</v>
      </c>
      <c r="CH132" s="457">
        <v>1000</v>
      </c>
      <c r="CI132" s="457">
        <v>5000</v>
      </c>
      <c r="CJ132" s="457">
        <v>1000</v>
      </c>
      <c r="CK132" s="457">
        <v>1000</v>
      </c>
      <c r="CL132" s="457">
        <v>1000</v>
      </c>
      <c r="CM132" s="457">
        <v>1000</v>
      </c>
      <c r="CN132" s="457">
        <v>1000</v>
      </c>
      <c r="CO132" s="457">
        <v>3000</v>
      </c>
      <c r="CP132" s="457">
        <v>1000</v>
      </c>
      <c r="CQ132" s="457">
        <v>1000</v>
      </c>
      <c r="CR132" s="457">
        <v>1000</v>
      </c>
      <c r="CS132" s="457">
        <v>1000</v>
      </c>
      <c r="CT132" s="457">
        <v>1000</v>
      </c>
      <c r="CU132" s="457">
        <v>2000</v>
      </c>
      <c r="CV132" s="457">
        <v>1000</v>
      </c>
      <c r="CW132" s="457">
        <v>1000</v>
      </c>
      <c r="CX132" s="457">
        <v>17000</v>
      </c>
      <c r="CY132" s="457">
        <v>5000</v>
      </c>
      <c r="CZ132" s="457">
        <v>7000</v>
      </c>
      <c r="DA132" s="457">
        <v>5000</v>
      </c>
      <c r="DB132" s="457">
        <v>1000</v>
      </c>
      <c r="DC132" s="457">
        <v>1000</v>
      </c>
      <c r="DD132" s="457">
        <v>1000</v>
      </c>
      <c r="DE132" s="457">
        <v>1000</v>
      </c>
      <c r="DF132" s="457">
        <v>1000</v>
      </c>
      <c r="DG132" s="457">
        <v>21000</v>
      </c>
      <c r="DH132" s="457">
        <v>6000</v>
      </c>
      <c r="DI132" s="457">
        <v>13000</v>
      </c>
      <c r="DJ132" s="457">
        <v>9000</v>
      </c>
      <c r="DK132" s="457">
        <v>3000</v>
      </c>
      <c r="DL132" s="457">
        <v>5000</v>
      </c>
      <c r="DM132" s="457">
        <v>1000</v>
      </c>
      <c r="DN132" s="457">
        <v>1000</v>
      </c>
      <c r="DO132" s="457">
        <v>1000</v>
      </c>
      <c r="DP132" s="457">
        <v>1000</v>
      </c>
      <c r="DQ132" s="457">
        <v>1000</v>
      </c>
      <c r="DR132">
        <v>1000</v>
      </c>
      <c r="DS132">
        <v>1000</v>
      </c>
      <c r="DT132">
        <v>254000</v>
      </c>
      <c r="DU132">
        <v>133000</v>
      </c>
    </row>
    <row r="133" spans="1:125">
      <c r="A133" s="362" t="s">
        <v>2325</v>
      </c>
      <c r="B133" s="457" t="s">
        <v>3324</v>
      </c>
      <c r="C133" s="457">
        <v>10000</v>
      </c>
      <c r="D133" s="457">
        <v>1000</v>
      </c>
      <c r="E133" s="457">
        <v>1000</v>
      </c>
      <c r="F133" s="457">
        <v>7000</v>
      </c>
      <c r="G133" s="457">
        <v>3000</v>
      </c>
      <c r="H133" s="457">
        <v>1000</v>
      </c>
      <c r="I133" s="457">
        <v>5000</v>
      </c>
      <c r="J133" s="457">
        <v>1000</v>
      </c>
      <c r="K133" s="457">
        <v>1000</v>
      </c>
      <c r="L133" s="457">
        <v>2000</v>
      </c>
      <c r="M133" s="457">
        <v>3000</v>
      </c>
      <c r="N133" s="457">
        <v>1000</v>
      </c>
      <c r="O133" s="457">
        <v>42000</v>
      </c>
      <c r="P133" s="457">
        <v>1000</v>
      </c>
      <c r="Q133" s="457">
        <v>1000</v>
      </c>
      <c r="R133" s="457">
        <v>1000</v>
      </c>
      <c r="S133" s="457">
        <v>1000</v>
      </c>
      <c r="T133" s="457">
        <v>1000</v>
      </c>
      <c r="U133" s="457">
        <v>3000</v>
      </c>
      <c r="V133" s="457">
        <v>1000</v>
      </c>
      <c r="W133" s="457">
        <v>1000</v>
      </c>
      <c r="X133" s="457">
        <v>1000</v>
      </c>
      <c r="Y133" s="457">
        <v>1000</v>
      </c>
      <c r="Z133" s="457">
        <v>1000</v>
      </c>
      <c r="AA133" s="457">
        <v>1000</v>
      </c>
      <c r="AB133" s="457">
        <v>1000</v>
      </c>
      <c r="AC133" s="457">
        <v>1000</v>
      </c>
      <c r="AD133" s="457">
        <v>1000</v>
      </c>
      <c r="AE133" s="457">
        <v>1000</v>
      </c>
      <c r="AF133" s="457">
        <v>1000</v>
      </c>
      <c r="AG133" s="457">
        <v>2000</v>
      </c>
      <c r="AH133" s="457">
        <v>1000</v>
      </c>
      <c r="AI133" s="457">
        <v>1000</v>
      </c>
      <c r="AJ133" s="457">
        <v>6000</v>
      </c>
      <c r="AK133" s="457">
        <v>4000</v>
      </c>
      <c r="AL133" s="457">
        <v>1000</v>
      </c>
      <c r="AM133" s="457">
        <v>1000</v>
      </c>
      <c r="AN133" s="457">
        <v>1000</v>
      </c>
      <c r="AO133" s="457">
        <v>1000</v>
      </c>
      <c r="AP133" s="457">
        <v>134000</v>
      </c>
      <c r="AQ133" s="457">
        <v>54000</v>
      </c>
      <c r="AR133" s="457">
        <v>57000</v>
      </c>
      <c r="AS133" s="457">
        <v>5000</v>
      </c>
      <c r="AT133" s="457">
        <v>1000</v>
      </c>
      <c r="AU133" s="457">
        <v>1000</v>
      </c>
      <c r="AV133" s="457">
        <v>11000</v>
      </c>
      <c r="AW133" s="457">
        <v>1000</v>
      </c>
      <c r="AX133" s="457">
        <v>1000</v>
      </c>
      <c r="AY133" s="457">
        <v>2000</v>
      </c>
      <c r="AZ133" s="457">
        <v>1000</v>
      </c>
      <c r="BA133" s="457">
        <v>1000</v>
      </c>
      <c r="BB133" s="457">
        <v>1000</v>
      </c>
      <c r="BC133" s="457">
        <v>1000</v>
      </c>
      <c r="BD133" s="457">
        <v>1000</v>
      </c>
      <c r="BE133" s="457">
        <v>1000</v>
      </c>
      <c r="BF133" s="457">
        <v>1000</v>
      </c>
      <c r="BG133" s="457">
        <v>1000</v>
      </c>
      <c r="BH133" s="457">
        <v>2000</v>
      </c>
      <c r="BI133" s="457">
        <v>1000</v>
      </c>
      <c r="BJ133" s="457">
        <v>1000</v>
      </c>
      <c r="BK133" s="457">
        <v>3000</v>
      </c>
      <c r="BL133" s="457">
        <v>1000</v>
      </c>
      <c r="BM133" s="457">
        <v>1000</v>
      </c>
      <c r="BN133" s="457">
        <v>1000</v>
      </c>
      <c r="BO133" s="457">
        <v>1000</v>
      </c>
      <c r="BP133" s="457">
        <v>1000</v>
      </c>
      <c r="BQ133" s="457">
        <v>2000</v>
      </c>
      <c r="BR133" s="457">
        <v>1000</v>
      </c>
      <c r="BS133" s="457">
        <v>1000</v>
      </c>
      <c r="BT133" s="457">
        <v>1000</v>
      </c>
      <c r="BU133" s="457">
        <v>1000</v>
      </c>
      <c r="BV133" s="457">
        <v>2000</v>
      </c>
      <c r="BW133" s="457">
        <v>1000</v>
      </c>
      <c r="BX133" s="457">
        <v>1000</v>
      </c>
      <c r="BY133" s="457">
        <v>1000</v>
      </c>
      <c r="BZ133" s="457">
        <v>1000</v>
      </c>
      <c r="CA133" s="457">
        <v>1000</v>
      </c>
      <c r="CB133" s="457">
        <v>1000</v>
      </c>
      <c r="CC133" s="457">
        <v>1000</v>
      </c>
      <c r="CD133" s="457">
        <v>1000</v>
      </c>
      <c r="CE133" s="457">
        <v>1000</v>
      </c>
      <c r="CF133" s="457">
        <v>3000</v>
      </c>
      <c r="CG133" s="457">
        <v>1000</v>
      </c>
      <c r="CH133" s="457">
        <v>1000</v>
      </c>
      <c r="CI133" s="457">
        <v>5000</v>
      </c>
      <c r="CJ133" s="457">
        <v>1000</v>
      </c>
      <c r="CK133" s="457">
        <v>1000</v>
      </c>
      <c r="CL133" s="457">
        <v>1000</v>
      </c>
      <c r="CM133" s="457">
        <v>1000</v>
      </c>
      <c r="CN133" s="457">
        <v>1000</v>
      </c>
      <c r="CO133" s="457">
        <v>3000</v>
      </c>
      <c r="CP133" s="457">
        <v>1000</v>
      </c>
      <c r="CQ133" s="457">
        <v>1000</v>
      </c>
      <c r="CR133" s="457">
        <v>1000</v>
      </c>
      <c r="CS133" s="457">
        <v>1000</v>
      </c>
      <c r="CT133" s="457">
        <v>1000</v>
      </c>
      <c r="CU133" s="457">
        <v>2000</v>
      </c>
      <c r="CV133" s="457">
        <v>1000</v>
      </c>
      <c r="CW133" s="457">
        <v>1000</v>
      </c>
      <c r="CX133" s="457">
        <v>17000</v>
      </c>
      <c r="CY133" s="457">
        <v>5000</v>
      </c>
      <c r="CZ133" s="457">
        <v>7000</v>
      </c>
      <c r="DA133" s="457">
        <v>5000</v>
      </c>
      <c r="DB133" s="457">
        <v>1000</v>
      </c>
      <c r="DC133" s="457">
        <v>1000</v>
      </c>
      <c r="DD133" s="457">
        <v>1000</v>
      </c>
      <c r="DE133" s="457">
        <v>1000</v>
      </c>
      <c r="DF133" s="457">
        <v>1000</v>
      </c>
      <c r="DG133" s="457">
        <v>21000</v>
      </c>
      <c r="DH133" s="457">
        <v>6000</v>
      </c>
      <c r="DI133" s="457">
        <v>13000</v>
      </c>
      <c r="DJ133" s="457">
        <v>9000</v>
      </c>
      <c r="DK133" s="457">
        <v>3000</v>
      </c>
      <c r="DL133" s="457">
        <v>5000</v>
      </c>
      <c r="DM133" s="457">
        <v>1000</v>
      </c>
      <c r="DN133" s="457">
        <v>1000</v>
      </c>
      <c r="DO133" s="457">
        <v>1000</v>
      </c>
      <c r="DP133" s="457">
        <v>1000</v>
      </c>
      <c r="DQ133" s="457">
        <v>1000</v>
      </c>
      <c r="DR133">
        <v>1000</v>
      </c>
      <c r="DS133">
        <v>1000</v>
      </c>
      <c r="DT133">
        <v>254000</v>
      </c>
      <c r="DU133">
        <v>133000</v>
      </c>
    </row>
    <row r="134" spans="1:125">
      <c r="A134" s="362" t="s">
        <v>2951</v>
      </c>
      <c r="B134" s="457" t="s">
        <v>3324</v>
      </c>
      <c r="C134" s="457">
        <v>5000</v>
      </c>
      <c r="D134" s="457">
        <v>1000</v>
      </c>
      <c r="E134" s="457">
        <v>1000</v>
      </c>
      <c r="F134" s="457">
        <v>1000</v>
      </c>
      <c r="G134" s="457">
        <v>1000</v>
      </c>
      <c r="H134" s="457">
        <v>1000</v>
      </c>
      <c r="I134" s="457">
        <v>5000</v>
      </c>
      <c r="J134" s="457">
        <v>1000</v>
      </c>
      <c r="K134" s="457">
        <v>1000</v>
      </c>
      <c r="L134" s="457">
        <v>1000</v>
      </c>
      <c r="M134" s="457">
        <v>2000</v>
      </c>
      <c r="N134" s="457">
        <v>1000</v>
      </c>
      <c r="O134" s="457">
        <v>11000</v>
      </c>
      <c r="P134" s="457">
        <v>10000</v>
      </c>
      <c r="Q134" s="457">
        <v>1000</v>
      </c>
      <c r="R134" s="457">
        <v>6000</v>
      </c>
      <c r="S134" s="457">
        <v>1000</v>
      </c>
      <c r="T134" s="457">
        <v>1000</v>
      </c>
      <c r="U134" s="457">
        <v>2000</v>
      </c>
      <c r="V134" s="457">
        <v>1000</v>
      </c>
      <c r="W134" s="457">
        <v>1000</v>
      </c>
      <c r="X134" s="457">
        <v>1000</v>
      </c>
      <c r="Y134" s="457">
        <v>1000</v>
      </c>
      <c r="Z134" s="457">
        <v>1000</v>
      </c>
      <c r="AA134" s="457">
        <v>1000</v>
      </c>
      <c r="AB134" s="457">
        <v>1000</v>
      </c>
      <c r="AC134" s="457">
        <v>1000</v>
      </c>
      <c r="AD134" s="457">
        <v>1000</v>
      </c>
      <c r="AE134" s="457">
        <v>1000</v>
      </c>
      <c r="AF134" s="457">
        <v>1000</v>
      </c>
      <c r="AG134" s="457">
        <v>1000</v>
      </c>
      <c r="AH134" s="457">
        <v>1000</v>
      </c>
      <c r="AI134" s="457">
        <v>1000</v>
      </c>
      <c r="AJ134" s="457">
        <v>2000</v>
      </c>
      <c r="AK134" s="457">
        <v>1000</v>
      </c>
      <c r="AL134" s="457">
        <v>1000</v>
      </c>
      <c r="AM134" s="457">
        <v>1000</v>
      </c>
      <c r="AN134" s="457">
        <v>1000</v>
      </c>
      <c r="AO134" s="457">
        <v>1000</v>
      </c>
      <c r="AP134" s="457">
        <v>8000</v>
      </c>
      <c r="AQ134" s="457">
        <v>5000</v>
      </c>
      <c r="AR134" s="457">
        <v>4000</v>
      </c>
      <c r="AS134" s="457">
        <v>3000</v>
      </c>
      <c r="AT134" s="457">
        <v>2000</v>
      </c>
      <c r="AU134" s="457">
        <v>1000</v>
      </c>
      <c r="AV134" s="457">
        <v>8000</v>
      </c>
      <c r="AW134" s="457">
        <v>1000</v>
      </c>
      <c r="AX134" s="457">
        <v>2000</v>
      </c>
      <c r="AY134" s="457">
        <v>1000</v>
      </c>
      <c r="AZ134" s="457">
        <v>1000</v>
      </c>
      <c r="BA134" s="457">
        <v>1000</v>
      </c>
      <c r="BB134" s="457">
        <v>1000</v>
      </c>
      <c r="BC134" s="457">
        <v>1000</v>
      </c>
      <c r="BD134" s="457">
        <v>1000</v>
      </c>
      <c r="BE134" s="457">
        <v>1000</v>
      </c>
      <c r="BF134" s="457">
        <v>1000</v>
      </c>
      <c r="BG134" s="457">
        <v>1000</v>
      </c>
      <c r="BH134" s="457">
        <v>1000</v>
      </c>
      <c r="BI134" s="457">
        <v>1000</v>
      </c>
      <c r="BJ134" s="457">
        <v>1000</v>
      </c>
      <c r="BK134" s="457">
        <v>4000</v>
      </c>
      <c r="BL134" s="457">
        <v>1000</v>
      </c>
      <c r="BM134" s="457">
        <v>1000</v>
      </c>
      <c r="BN134" s="457">
        <v>1000</v>
      </c>
      <c r="BO134" s="457">
        <v>1000</v>
      </c>
      <c r="BP134" s="457">
        <v>1000</v>
      </c>
      <c r="BQ134" s="457">
        <v>1000</v>
      </c>
      <c r="BR134" s="457">
        <v>1000</v>
      </c>
      <c r="BS134" s="457">
        <v>1000</v>
      </c>
      <c r="BT134" s="457">
        <v>1000</v>
      </c>
      <c r="BU134" s="457">
        <v>1000</v>
      </c>
      <c r="BV134" s="457">
        <v>1000</v>
      </c>
      <c r="BW134" s="457">
        <v>1000</v>
      </c>
      <c r="BX134" s="457">
        <v>1000</v>
      </c>
      <c r="BY134" s="457">
        <v>1000</v>
      </c>
      <c r="BZ134" s="457">
        <v>1000</v>
      </c>
      <c r="CA134" s="457">
        <v>1000</v>
      </c>
      <c r="CB134" s="457">
        <v>1000</v>
      </c>
      <c r="CC134" s="457">
        <v>1000</v>
      </c>
      <c r="CD134" s="457">
        <v>1000</v>
      </c>
      <c r="CE134" s="457">
        <v>1000</v>
      </c>
      <c r="CF134" s="457">
        <v>5000</v>
      </c>
      <c r="CG134" s="457">
        <v>1000</v>
      </c>
      <c r="CH134" s="457">
        <v>1000</v>
      </c>
      <c r="CI134" s="457">
        <v>2000</v>
      </c>
      <c r="CJ134" s="457">
        <v>1000</v>
      </c>
      <c r="CK134" s="457">
        <v>1000</v>
      </c>
      <c r="CL134" s="457">
        <v>1000</v>
      </c>
      <c r="CM134" s="457">
        <v>1000</v>
      </c>
      <c r="CN134" s="457">
        <v>1000</v>
      </c>
      <c r="CO134" s="457">
        <v>1000</v>
      </c>
      <c r="CP134" s="457">
        <v>1000</v>
      </c>
      <c r="CQ134" s="457">
        <v>1000</v>
      </c>
      <c r="CR134" s="457">
        <v>1000</v>
      </c>
      <c r="CS134" s="457">
        <v>1000</v>
      </c>
      <c r="CT134" s="457">
        <v>1000</v>
      </c>
      <c r="CU134" s="457">
        <v>1000</v>
      </c>
      <c r="CV134" s="457">
        <v>1000</v>
      </c>
      <c r="CW134" s="457">
        <v>1000</v>
      </c>
      <c r="CX134" s="457">
        <v>26000</v>
      </c>
      <c r="CY134" s="457">
        <v>4000</v>
      </c>
      <c r="CZ134" s="457">
        <v>3000</v>
      </c>
      <c r="DA134" s="457">
        <v>5000</v>
      </c>
      <c r="DB134" s="457">
        <v>1000</v>
      </c>
      <c r="DC134" s="457">
        <v>1000</v>
      </c>
      <c r="DD134" s="457">
        <v>1000</v>
      </c>
      <c r="DE134" s="457">
        <v>1000</v>
      </c>
      <c r="DF134" s="457">
        <v>1000</v>
      </c>
      <c r="DG134" s="457">
        <v>8000</v>
      </c>
      <c r="DH134" s="457">
        <v>1000</v>
      </c>
      <c r="DI134" s="457">
        <v>9000</v>
      </c>
      <c r="DJ134" s="457">
        <v>5000</v>
      </c>
      <c r="DK134" s="457">
        <v>3000</v>
      </c>
      <c r="DL134" s="457">
        <v>6000</v>
      </c>
      <c r="DM134" s="457">
        <v>3000</v>
      </c>
      <c r="DN134" s="457">
        <v>1000</v>
      </c>
      <c r="DO134" s="457">
        <v>1000</v>
      </c>
      <c r="DP134" s="457">
        <v>1000</v>
      </c>
      <c r="DQ134" s="457">
        <v>1000</v>
      </c>
      <c r="DR134">
        <v>1000</v>
      </c>
      <c r="DS134">
        <v>1000</v>
      </c>
      <c r="DT134">
        <v>91000</v>
      </c>
      <c r="DU134">
        <v>51000</v>
      </c>
    </row>
    <row r="135" spans="1:125">
      <c r="A135" s="362" t="s">
        <v>2987</v>
      </c>
      <c r="B135" s="457" t="s">
        <v>3324</v>
      </c>
      <c r="C135" s="457">
        <v>10000</v>
      </c>
      <c r="D135" s="457">
        <v>1000</v>
      </c>
      <c r="E135" s="457">
        <v>1000</v>
      </c>
      <c r="F135" s="457">
        <v>7000</v>
      </c>
      <c r="G135" s="457">
        <v>3000</v>
      </c>
      <c r="H135" s="457">
        <v>1000</v>
      </c>
      <c r="I135" s="457">
        <v>5000</v>
      </c>
      <c r="J135" s="457">
        <v>1000</v>
      </c>
      <c r="K135" s="457">
        <v>1000</v>
      </c>
      <c r="L135" s="457">
        <v>2000</v>
      </c>
      <c r="M135" s="457">
        <v>3000</v>
      </c>
      <c r="N135" s="457">
        <v>1000</v>
      </c>
      <c r="O135" s="457">
        <v>42000</v>
      </c>
      <c r="P135" s="457">
        <v>1000</v>
      </c>
      <c r="Q135" s="457">
        <v>1000</v>
      </c>
      <c r="R135" s="457">
        <v>1000</v>
      </c>
      <c r="S135" s="457">
        <v>1000</v>
      </c>
      <c r="T135" s="457">
        <v>1000</v>
      </c>
      <c r="U135" s="457">
        <v>3000</v>
      </c>
      <c r="V135" s="457">
        <v>1000</v>
      </c>
      <c r="W135" s="457">
        <v>1000</v>
      </c>
      <c r="X135" s="457">
        <v>1000</v>
      </c>
      <c r="Y135" s="457">
        <v>1000</v>
      </c>
      <c r="Z135" s="457">
        <v>1000</v>
      </c>
      <c r="AA135" s="457">
        <v>1000</v>
      </c>
      <c r="AB135" s="457">
        <v>1000</v>
      </c>
      <c r="AC135" s="457">
        <v>1000</v>
      </c>
      <c r="AD135" s="457">
        <v>1000</v>
      </c>
      <c r="AE135" s="457">
        <v>1000</v>
      </c>
      <c r="AF135" s="457">
        <v>1000</v>
      </c>
      <c r="AG135" s="457">
        <v>2000</v>
      </c>
      <c r="AH135" s="457">
        <v>1000</v>
      </c>
      <c r="AI135" s="457">
        <v>1000</v>
      </c>
      <c r="AJ135" s="457">
        <v>6000</v>
      </c>
      <c r="AK135" s="457">
        <v>4000</v>
      </c>
      <c r="AL135" s="457">
        <v>1000</v>
      </c>
      <c r="AM135" s="457">
        <v>1000</v>
      </c>
      <c r="AN135" s="457">
        <v>1000</v>
      </c>
      <c r="AO135" s="457">
        <v>1000</v>
      </c>
      <c r="AP135" s="457">
        <v>134000</v>
      </c>
      <c r="AQ135" s="457">
        <v>54000</v>
      </c>
      <c r="AR135" s="457">
        <v>57000</v>
      </c>
      <c r="AS135" s="457">
        <v>5000</v>
      </c>
      <c r="AT135" s="457">
        <v>1000</v>
      </c>
      <c r="AU135" s="457">
        <v>1000</v>
      </c>
      <c r="AV135" s="457">
        <v>11000</v>
      </c>
      <c r="AW135" s="457">
        <v>1000</v>
      </c>
      <c r="AX135" s="457">
        <v>1000</v>
      </c>
      <c r="AY135" s="457">
        <v>2000</v>
      </c>
      <c r="AZ135" s="457">
        <v>1000</v>
      </c>
      <c r="BA135" s="457">
        <v>1000</v>
      </c>
      <c r="BB135" s="457">
        <v>1000</v>
      </c>
      <c r="BC135" s="457">
        <v>1000</v>
      </c>
      <c r="BD135" s="457">
        <v>1000</v>
      </c>
      <c r="BE135" s="457">
        <v>1000</v>
      </c>
      <c r="BF135" s="457">
        <v>1000</v>
      </c>
      <c r="BG135" s="457">
        <v>1000</v>
      </c>
      <c r="BH135" s="457">
        <v>2000</v>
      </c>
      <c r="BI135" s="457">
        <v>1000</v>
      </c>
      <c r="BJ135" s="457">
        <v>1000</v>
      </c>
      <c r="BK135" s="457">
        <v>3000</v>
      </c>
      <c r="BL135" s="457">
        <v>1000</v>
      </c>
      <c r="BM135" s="457">
        <v>1000</v>
      </c>
      <c r="BN135" s="457">
        <v>1000</v>
      </c>
      <c r="BO135" s="457">
        <v>1000</v>
      </c>
      <c r="BP135" s="457">
        <v>1000</v>
      </c>
      <c r="BQ135" s="457">
        <v>2000</v>
      </c>
      <c r="BR135" s="457">
        <v>1000</v>
      </c>
      <c r="BS135" s="457">
        <v>1000</v>
      </c>
      <c r="BT135" s="457">
        <v>1000</v>
      </c>
      <c r="BU135" s="457">
        <v>1000</v>
      </c>
      <c r="BV135" s="457">
        <v>2000</v>
      </c>
      <c r="BW135" s="457">
        <v>1000</v>
      </c>
      <c r="BX135" s="457">
        <v>1000</v>
      </c>
      <c r="BY135" s="457">
        <v>1000</v>
      </c>
      <c r="BZ135" s="457">
        <v>1000</v>
      </c>
      <c r="CA135" s="457">
        <v>1000</v>
      </c>
      <c r="CB135" s="457">
        <v>1000</v>
      </c>
      <c r="CC135" s="457">
        <v>1000</v>
      </c>
      <c r="CD135" s="457">
        <v>1000</v>
      </c>
      <c r="CE135" s="457">
        <v>1000</v>
      </c>
      <c r="CF135" s="457">
        <v>3000</v>
      </c>
      <c r="CG135" s="457">
        <v>1000</v>
      </c>
      <c r="CH135" s="457">
        <v>1000</v>
      </c>
      <c r="CI135" s="457">
        <v>5000</v>
      </c>
      <c r="CJ135" s="457">
        <v>1000</v>
      </c>
      <c r="CK135" s="457">
        <v>1000</v>
      </c>
      <c r="CL135" s="457">
        <v>1000</v>
      </c>
      <c r="CM135" s="457">
        <v>1000</v>
      </c>
      <c r="CN135" s="457">
        <v>1000</v>
      </c>
      <c r="CO135" s="457">
        <v>3000</v>
      </c>
      <c r="CP135" s="457">
        <v>1000</v>
      </c>
      <c r="CQ135" s="457">
        <v>1000</v>
      </c>
      <c r="CR135" s="457">
        <v>1000</v>
      </c>
      <c r="CS135" s="457">
        <v>1000</v>
      </c>
      <c r="CT135" s="457">
        <v>1000</v>
      </c>
      <c r="CU135" s="457">
        <v>2000</v>
      </c>
      <c r="CV135" s="457">
        <v>1000</v>
      </c>
      <c r="CW135" s="457">
        <v>1000</v>
      </c>
      <c r="CX135" s="457">
        <v>17000</v>
      </c>
      <c r="CY135" s="457">
        <v>5000</v>
      </c>
      <c r="CZ135" s="457">
        <v>7000</v>
      </c>
      <c r="DA135" s="457">
        <v>5000</v>
      </c>
      <c r="DB135" s="457">
        <v>1000</v>
      </c>
      <c r="DC135" s="457">
        <v>1000</v>
      </c>
      <c r="DD135" s="457">
        <v>1000</v>
      </c>
      <c r="DE135" s="457">
        <v>1000</v>
      </c>
      <c r="DF135" s="457">
        <v>1000</v>
      </c>
      <c r="DG135" s="457">
        <v>21000</v>
      </c>
      <c r="DH135" s="457">
        <v>6000</v>
      </c>
      <c r="DI135" s="457">
        <v>13000</v>
      </c>
      <c r="DJ135" s="457">
        <v>9000</v>
      </c>
      <c r="DK135" s="457">
        <v>3000</v>
      </c>
      <c r="DL135" s="457">
        <v>5000</v>
      </c>
      <c r="DM135" s="457">
        <v>1000</v>
      </c>
      <c r="DN135" s="457">
        <v>1000</v>
      </c>
      <c r="DO135" s="457">
        <v>1000</v>
      </c>
      <c r="DP135" s="457">
        <v>1000</v>
      </c>
      <c r="DQ135" s="457">
        <v>1000</v>
      </c>
      <c r="DR135">
        <v>1000</v>
      </c>
      <c r="DS135">
        <v>1000</v>
      </c>
      <c r="DT135">
        <v>254000</v>
      </c>
      <c r="DU135">
        <v>133000</v>
      </c>
    </row>
    <row r="136" spans="1:125">
      <c r="A136" s="362" t="s">
        <v>2999</v>
      </c>
      <c r="B136" s="457" t="s">
        <v>3324</v>
      </c>
      <c r="C136" s="457">
        <v>5000</v>
      </c>
      <c r="D136" s="457">
        <v>1000</v>
      </c>
      <c r="E136" s="457">
        <v>1000</v>
      </c>
      <c r="F136" s="457">
        <v>1000</v>
      </c>
      <c r="G136" s="457">
        <v>1000</v>
      </c>
      <c r="H136" s="457">
        <v>1000</v>
      </c>
      <c r="I136" s="457">
        <v>5000</v>
      </c>
      <c r="J136" s="457">
        <v>1000</v>
      </c>
      <c r="K136" s="457">
        <v>1000</v>
      </c>
      <c r="L136" s="457">
        <v>1000</v>
      </c>
      <c r="M136" s="457">
        <v>2000</v>
      </c>
      <c r="N136" s="457">
        <v>1000</v>
      </c>
      <c r="O136" s="457">
        <v>11000</v>
      </c>
      <c r="P136" s="457">
        <v>10000</v>
      </c>
      <c r="Q136" s="457">
        <v>1000</v>
      </c>
      <c r="R136" s="457">
        <v>6000</v>
      </c>
      <c r="S136" s="457">
        <v>1000</v>
      </c>
      <c r="T136" s="457">
        <v>1000</v>
      </c>
      <c r="U136" s="457">
        <v>2000</v>
      </c>
      <c r="V136" s="457">
        <v>1000</v>
      </c>
      <c r="W136" s="457">
        <v>1000</v>
      </c>
      <c r="X136" s="457">
        <v>1000</v>
      </c>
      <c r="Y136" s="457">
        <v>1000</v>
      </c>
      <c r="Z136" s="457">
        <v>1000</v>
      </c>
      <c r="AA136" s="457">
        <v>1000</v>
      </c>
      <c r="AB136" s="457">
        <v>1000</v>
      </c>
      <c r="AC136" s="457">
        <v>1000</v>
      </c>
      <c r="AD136" s="457">
        <v>1000</v>
      </c>
      <c r="AE136" s="457">
        <v>1000</v>
      </c>
      <c r="AF136" s="457">
        <v>1000</v>
      </c>
      <c r="AG136" s="457">
        <v>1000</v>
      </c>
      <c r="AH136" s="457">
        <v>1000</v>
      </c>
      <c r="AI136" s="457">
        <v>1000</v>
      </c>
      <c r="AJ136" s="457">
        <v>2000</v>
      </c>
      <c r="AK136" s="457">
        <v>1000</v>
      </c>
      <c r="AL136" s="457">
        <v>1000</v>
      </c>
      <c r="AM136" s="457">
        <v>1000</v>
      </c>
      <c r="AN136" s="457">
        <v>1000</v>
      </c>
      <c r="AO136" s="457">
        <v>1000</v>
      </c>
      <c r="AP136" s="457">
        <v>8000</v>
      </c>
      <c r="AQ136" s="457">
        <v>5000</v>
      </c>
      <c r="AR136" s="457">
        <v>4000</v>
      </c>
      <c r="AS136" s="457">
        <v>3000</v>
      </c>
      <c r="AT136" s="457">
        <v>2000</v>
      </c>
      <c r="AU136" s="457">
        <v>1000</v>
      </c>
      <c r="AV136" s="457">
        <v>8000</v>
      </c>
      <c r="AW136" s="457">
        <v>1000</v>
      </c>
      <c r="AX136" s="457">
        <v>2000</v>
      </c>
      <c r="AY136" s="457">
        <v>1000</v>
      </c>
      <c r="AZ136" s="457">
        <v>1000</v>
      </c>
      <c r="BA136" s="457">
        <v>1000</v>
      </c>
      <c r="BB136" s="457">
        <v>1000</v>
      </c>
      <c r="BC136" s="457">
        <v>1000</v>
      </c>
      <c r="BD136" s="457">
        <v>1000</v>
      </c>
      <c r="BE136" s="457">
        <v>1000</v>
      </c>
      <c r="BF136" s="457">
        <v>1000</v>
      </c>
      <c r="BG136" s="457">
        <v>1000</v>
      </c>
      <c r="BH136" s="457">
        <v>1000</v>
      </c>
      <c r="BI136" s="457">
        <v>1000</v>
      </c>
      <c r="BJ136" s="457">
        <v>1000</v>
      </c>
      <c r="BK136" s="457">
        <v>4000</v>
      </c>
      <c r="BL136" s="457">
        <v>1000</v>
      </c>
      <c r="BM136" s="457">
        <v>1000</v>
      </c>
      <c r="BN136" s="457">
        <v>1000</v>
      </c>
      <c r="BO136" s="457">
        <v>1000</v>
      </c>
      <c r="BP136" s="457">
        <v>1000</v>
      </c>
      <c r="BQ136" s="457">
        <v>1000</v>
      </c>
      <c r="BR136" s="457">
        <v>1000</v>
      </c>
      <c r="BS136" s="457">
        <v>1000</v>
      </c>
      <c r="BT136" s="457">
        <v>1000</v>
      </c>
      <c r="BU136" s="457">
        <v>1000</v>
      </c>
      <c r="BV136" s="457">
        <v>1000</v>
      </c>
      <c r="BW136" s="457">
        <v>1000</v>
      </c>
      <c r="BX136" s="457">
        <v>1000</v>
      </c>
      <c r="BY136" s="457">
        <v>1000</v>
      </c>
      <c r="BZ136" s="457">
        <v>1000</v>
      </c>
      <c r="CA136" s="457">
        <v>1000</v>
      </c>
      <c r="CB136" s="457">
        <v>1000</v>
      </c>
      <c r="CC136" s="457">
        <v>1000</v>
      </c>
      <c r="CD136" s="457">
        <v>1000</v>
      </c>
      <c r="CE136" s="457">
        <v>1000</v>
      </c>
      <c r="CF136" s="457">
        <v>5000</v>
      </c>
      <c r="CG136" s="457">
        <v>1000</v>
      </c>
      <c r="CH136" s="457">
        <v>1000</v>
      </c>
      <c r="CI136" s="457">
        <v>2000</v>
      </c>
      <c r="CJ136" s="457">
        <v>1000</v>
      </c>
      <c r="CK136" s="457">
        <v>1000</v>
      </c>
      <c r="CL136" s="457">
        <v>1000</v>
      </c>
      <c r="CM136" s="457">
        <v>1000</v>
      </c>
      <c r="CN136" s="457">
        <v>1000</v>
      </c>
      <c r="CO136" s="457">
        <v>1000</v>
      </c>
      <c r="CP136" s="457">
        <v>1000</v>
      </c>
      <c r="CQ136" s="457">
        <v>1000</v>
      </c>
      <c r="CR136" s="457">
        <v>1000</v>
      </c>
      <c r="CS136" s="457">
        <v>1000</v>
      </c>
      <c r="CT136" s="457">
        <v>1000</v>
      </c>
      <c r="CU136" s="457">
        <v>1000</v>
      </c>
      <c r="CV136" s="457">
        <v>1000</v>
      </c>
      <c r="CW136" s="457">
        <v>1000</v>
      </c>
      <c r="CX136" s="457">
        <v>26000</v>
      </c>
      <c r="CY136" s="457">
        <v>4000</v>
      </c>
      <c r="CZ136" s="457">
        <v>3000</v>
      </c>
      <c r="DA136" s="457">
        <v>5000</v>
      </c>
      <c r="DB136" s="457">
        <v>1000</v>
      </c>
      <c r="DC136" s="457">
        <v>1000</v>
      </c>
      <c r="DD136" s="457">
        <v>1000</v>
      </c>
      <c r="DE136" s="457">
        <v>1000</v>
      </c>
      <c r="DF136" s="457">
        <v>1000</v>
      </c>
      <c r="DG136" s="457">
        <v>8000</v>
      </c>
      <c r="DH136" s="457">
        <v>1000</v>
      </c>
      <c r="DI136" s="457">
        <v>9000</v>
      </c>
      <c r="DJ136" s="457">
        <v>5000</v>
      </c>
      <c r="DK136" s="457">
        <v>3000</v>
      </c>
      <c r="DL136" s="457">
        <v>6000</v>
      </c>
      <c r="DM136" s="457">
        <v>3000</v>
      </c>
      <c r="DN136" s="457">
        <v>1000</v>
      </c>
      <c r="DO136" s="457">
        <v>1000</v>
      </c>
      <c r="DP136" s="457">
        <v>1000</v>
      </c>
      <c r="DQ136" s="457">
        <v>1000</v>
      </c>
      <c r="DR136">
        <v>1000</v>
      </c>
      <c r="DS136">
        <v>1000</v>
      </c>
      <c r="DT136">
        <v>91000</v>
      </c>
      <c r="DU136">
        <v>51000</v>
      </c>
    </row>
    <row r="137" spans="1:125">
      <c r="A137" s="362" t="s">
        <v>3014</v>
      </c>
      <c r="B137" s="457" t="s">
        <v>3324</v>
      </c>
      <c r="C137" s="457">
        <v>15000</v>
      </c>
      <c r="D137" s="457">
        <v>2000</v>
      </c>
      <c r="E137" s="457">
        <v>1000</v>
      </c>
      <c r="F137" s="457">
        <v>16000</v>
      </c>
      <c r="G137" s="457">
        <v>6000</v>
      </c>
      <c r="H137" s="457">
        <v>1000</v>
      </c>
      <c r="I137" s="457">
        <v>15000</v>
      </c>
      <c r="J137" s="457">
        <v>1000</v>
      </c>
      <c r="K137" s="457">
        <v>1000</v>
      </c>
      <c r="L137" s="457">
        <v>4000</v>
      </c>
      <c r="M137" s="457">
        <v>1000</v>
      </c>
      <c r="N137" s="457">
        <v>1000</v>
      </c>
      <c r="O137" s="457">
        <v>89000</v>
      </c>
      <c r="P137" s="457">
        <v>2000</v>
      </c>
      <c r="Q137" s="457">
        <v>1000</v>
      </c>
      <c r="R137" s="457">
        <v>5000</v>
      </c>
      <c r="S137" s="457">
        <v>1000</v>
      </c>
      <c r="T137" s="457">
        <v>1000</v>
      </c>
      <c r="U137" s="457">
        <v>4000</v>
      </c>
      <c r="V137" s="457">
        <v>5000</v>
      </c>
      <c r="W137" s="457">
        <v>1000</v>
      </c>
      <c r="X137" s="457">
        <v>5000</v>
      </c>
      <c r="Y137" s="457">
        <v>1000</v>
      </c>
      <c r="Z137" s="457">
        <v>1000</v>
      </c>
      <c r="AA137" s="457">
        <v>1000</v>
      </c>
      <c r="AB137" s="457">
        <v>2000</v>
      </c>
      <c r="AC137" s="457">
        <v>14000</v>
      </c>
      <c r="AD137" s="457">
        <v>1000</v>
      </c>
      <c r="AE137" s="457">
        <v>1000</v>
      </c>
      <c r="AF137" s="457">
        <v>1000</v>
      </c>
      <c r="AG137" s="457">
        <v>1000</v>
      </c>
      <c r="AH137" s="457">
        <v>1000</v>
      </c>
      <c r="AI137" s="457">
        <v>1000</v>
      </c>
      <c r="AJ137" s="457">
        <v>10000</v>
      </c>
      <c r="AK137" s="457">
        <v>5000</v>
      </c>
      <c r="AL137" s="457">
        <v>1000</v>
      </c>
      <c r="AM137" s="457">
        <v>1000</v>
      </c>
      <c r="AN137" s="457">
        <v>2000</v>
      </c>
      <c r="AO137" s="457">
        <v>1000</v>
      </c>
      <c r="AP137" s="457">
        <v>10000</v>
      </c>
      <c r="AQ137" s="457">
        <v>7000</v>
      </c>
      <c r="AR137" s="457">
        <v>3000</v>
      </c>
      <c r="AS137" s="457">
        <v>8000</v>
      </c>
      <c r="AT137" s="457">
        <v>1000</v>
      </c>
      <c r="AU137" s="457">
        <v>1000</v>
      </c>
      <c r="AV137" s="457">
        <v>12000</v>
      </c>
      <c r="AW137" s="457">
        <v>3000</v>
      </c>
      <c r="AX137" s="457">
        <v>1000</v>
      </c>
      <c r="AY137" s="457">
        <v>4000</v>
      </c>
      <c r="AZ137" s="457">
        <v>1000</v>
      </c>
      <c r="BA137" s="457">
        <v>1000</v>
      </c>
      <c r="BB137" s="457">
        <v>3000</v>
      </c>
      <c r="BC137" s="457">
        <v>1000</v>
      </c>
      <c r="BD137" s="457">
        <v>1000</v>
      </c>
      <c r="BE137" s="457">
        <v>4000</v>
      </c>
      <c r="BF137" s="457">
        <v>1000</v>
      </c>
      <c r="BG137" s="457">
        <v>1000</v>
      </c>
      <c r="BH137" s="457">
        <v>2000</v>
      </c>
      <c r="BI137" s="457">
        <v>1000</v>
      </c>
      <c r="BJ137" s="457">
        <v>1000</v>
      </c>
      <c r="BK137" s="457">
        <v>2000</v>
      </c>
      <c r="BL137" s="457">
        <v>1000</v>
      </c>
      <c r="BM137" s="457">
        <v>1000</v>
      </c>
      <c r="BN137" s="457">
        <v>1000</v>
      </c>
      <c r="BO137" s="457">
        <v>1000</v>
      </c>
      <c r="BP137" s="457">
        <v>1000</v>
      </c>
      <c r="BQ137" s="457">
        <v>4000</v>
      </c>
      <c r="BR137" s="457">
        <v>1000</v>
      </c>
      <c r="BS137" s="457">
        <v>1000</v>
      </c>
      <c r="BT137" s="457">
        <v>1000</v>
      </c>
      <c r="BU137" s="457">
        <v>1000</v>
      </c>
      <c r="BV137" s="457">
        <v>1000</v>
      </c>
      <c r="BW137" s="457">
        <v>1000</v>
      </c>
      <c r="BX137" s="457">
        <v>1000</v>
      </c>
      <c r="BY137" s="457">
        <v>1000</v>
      </c>
      <c r="BZ137" s="457">
        <v>1000</v>
      </c>
      <c r="CA137" s="457">
        <v>1000</v>
      </c>
      <c r="CB137" s="457">
        <v>1000</v>
      </c>
      <c r="CC137" s="457">
        <v>1000</v>
      </c>
      <c r="CD137" s="457">
        <v>1000</v>
      </c>
      <c r="CE137" s="457">
        <v>1000</v>
      </c>
      <c r="CF137" s="457">
        <v>4000</v>
      </c>
      <c r="CG137" s="457">
        <v>1000</v>
      </c>
      <c r="CH137" s="457">
        <v>1000</v>
      </c>
      <c r="CI137" s="457">
        <v>2000</v>
      </c>
      <c r="CJ137" s="457">
        <v>1000</v>
      </c>
      <c r="CK137" s="457">
        <v>1000</v>
      </c>
      <c r="CL137" s="457">
        <v>1000</v>
      </c>
      <c r="CM137" s="457">
        <v>1000</v>
      </c>
      <c r="CN137" s="457">
        <v>1000</v>
      </c>
      <c r="CO137" s="457">
        <v>1000</v>
      </c>
      <c r="CP137" s="457">
        <v>1000</v>
      </c>
      <c r="CQ137" s="457">
        <v>1000</v>
      </c>
      <c r="CR137" s="457">
        <v>1000</v>
      </c>
      <c r="CS137" s="457">
        <v>1000</v>
      </c>
      <c r="CT137" s="457">
        <v>1000</v>
      </c>
      <c r="CU137" s="457">
        <v>4000</v>
      </c>
      <c r="CV137" s="457">
        <v>2000</v>
      </c>
      <c r="CW137" s="457">
        <v>1000</v>
      </c>
      <c r="CX137" s="457">
        <v>29000</v>
      </c>
      <c r="CY137" s="457">
        <v>7000</v>
      </c>
      <c r="CZ137" s="457">
        <v>11000</v>
      </c>
      <c r="DA137" s="457">
        <v>1000</v>
      </c>
      <c r="DB137" s="457">
        <v>1000</v>
      </c>
      <c r="DC137" s="457">
        <v>1000</v>
      </c>
      <c r="DD137" s="457">
        <v>1000</v>
      </c>
      <c r="DE137" s="457">
        <v>1000</v>
      </c>
      <c r="DF137" s="457">
        <v>1000</v>
      </c>
      <c r="DG137" s="457">
        <v>29000</v>
      </c>
      <c r="DH137" s="457">
        <v>14000</v>
      </c>
      <c r="DI137" s="457">
        <v>22000</v>
      </c>
      <c r="DJ137" s="457">
        <v>10000</v>
      </c>
      <c r="DK137" s="457">
        <v>9000</v>
      </c>
      <c r="DL137" s="457">
        <v>64000</v>
      </c>
      <c r="DM137" s="457">
        <v>4000</v>
      </c>
      <c r="DN137" s="457">
        <v>1000</v>
      </c>
      <c r="DO137" s="457">
        <v>1000</v>
      </c>
      <c r="DP137" s="457">
        <v>1000</v>
      </c>
      <c r="DQ137" s="457">
        <v>1000</v>
      </c>
      <c r="DR137">
        <v>1000</v>
      </c>
      <c r="DS137">
        <v>1000</v>
      </c>
      <c r="DT137">
        <v>323000</v>
      </c>
      <c r="DU137">
        <v>131000</v>
      </c>
    </row>
    <row r="138" spans="1:125">
      <c r="A138" s="362" t="s">
        <v>2066</v>
      </c>
      <c r="B138" s="457" t="s">
        <v>3324</v>
      </c>
      <c r="C138" s="457">
        <v>1000</v>
      </c>
      <c r="D138" s="457">
        <v>1000</v>
      </c>
      <c r="E138" s="457">
        <v>1000</v>
      </c>
      <c r="F138" s="457">
        <v>1000</v>
      </c>
      <c r="G138" s="457">
        <v>1000</v>
      </c>
      <c r="H138" s="457">
        <v>1000</v>
      </c>
      <c r="I138" s="457">
        <v>1000</v>
      </c>
      <c r="J138" s="457">
        <v>1000</v>
      </c>
      <c r="K138" s="457">
        <v>1000</v>
      </c>
      <c r="L138" s="457">
        <v>1000</v>
      </c>
      <c r="M138" s="457">
        <v>1000</v>
      </c>
      <c r="N138" s="457">
        <v>1000</v>
      </c>
      <c r="O138" s="457">
        <v>1000</v>
      </c>
      <c r="P138" s="457">
        <v>1000</v>
      </c>
      <c r="Q138" s="457">
        <v>1000</v>
      </c>
      <c r="R138" s="457">
        <v>1000</v>
      </c>
      <c r="S138" s="457">
        <v>1000</v>
      </c>
      <c r="T138" s="457">
        <v>1000</v>
      </c>
      <c r="U138" s="457">
        <v>1000</v>
      </c>
      <c r="V138" s="457">
        <v>1000</v>
      </c>
      <c r="W138" s="457">
        <v>1000</v>
      </c>
      <c r="X138" s="457">
        <v>1000</v>
      </c>
      <c r="Y138" s="457">
        <v>1000</v>
      </c>
      <c r="Z138" s="457">
        <v>1000</v>
      </c>
      <c r="AA138" s="457">
        <v>1000</v>
      </c>
      <c r="AB138" s="457">
        <v>1000</v>
      </c>
      <c r="AC138" s="457">
        <v>1000</v>
      </c>
      <c r="AD138" s="457">
        <v>1000</v>
      </c>
      <c r="AE138" s="457">
        <v>1000</v>
      </c>
      <c r="AF138" s="457">
        <v>1000</v>
      </c>
      <c r="AG138" s="457">
        <v>1000</v>
      </c>
      <c r="AH138" s="457">
        <v>1000</v>
      </c>
      <c r="AI138" s="457">
        <v>1000</v>
      </c>
      <c r="AJ138" s="457">
        <v>1000</v>
      </c>
      <c r="AK138" s="457">
        <v>1000</v>
      </c>
      <c r="AL138" s="457">
        <v>1000</v>
      </c>
      <c r="AM138" s="457">
        <v>1000</v>
      </c>
      <c r="AN138" s="457">
        <v>1000</v>
      </c>
      <c r="AO138" s="457">
        <v>1000</v>
      </c>
      <c r="AP138" s="457">
        <v>10000</v>
      </c>
      <c r="AQ138" s="457">
        <v>4000</v>
      </c>
      <c r="AR138" s="457">
        <v>1000</v>
      </c>
      <c r="AS138" s="457">
        <v>3000</v>
      </c>
      <c r="AT138" s="457">
        <v>1000</v>
      </c>
      <c r="AU138" s="457">
        <v>1000</v>
      </c>
      <c r="AV138" s="457">
        <v>5000</v>
      </c>
      <c r="AW138" s="457">
        <v>1000</v>
      </c>
      <c r="AX138" s="457">
        <v>1000</v>
      </c>
      <c r="AY138" s="457">
        <v>1000</v>
      </c>
      <c r="AZ138" s="457">
        <v>1000</v>
      </c>
      <c r="BA138" s="457">
        <v>1000</v>
      </c>
      <c r="BB138" s="457">
        <v>1000</v>
      </c>
      <c r="BC138" s="457">
        <v>1000</v>
      </c>
      <c r="BD138" s="457">
        <v>1000</v>
      </c>
      <c r="BE138" s="457">
        <v>1000</v>
      </c>
      <c r="BF138" s="457">
        <v>1000</v>
      </c>
      <c r="BG138" s="457">
        <v>1000</v>
      </c>
      <c r="BH138" s="457">
        <v>1000</v>
      </c>
      <c r="BI138" s="457">
        <v>1000</v>
      </c>
      <c r="BJ138" s="457">
        <v>1000</v>
      </c>
      <c r="BK138" s="457">
        <v>1000</v>
      </c>
      <c r="BL138" s="457">
        <v>1000</v>
      </c>
      <c r="BM138" s="457">
        <v>1000</v>
      </c>
      <c r="BN138" s="457">
        <v>1000</v>
      </c>
      <c r="BO138" s="457">
        <v>1000</v>
      </c>
      <c r="BP138" s="457">
        <v>1000</v>
      </c>
      <c r="BQ138" s="457">
        <v>1000</v>
      </c>
      <c r="BR138" s="457">
        <v>1000</v>
      </c>
      <c r="BS138" s="457">
        <v>1000</v>
      </c>
      <c r="BT138" s="457">
        <v>1000</v>
      </c>
      <c r="BU138" s="457">
        <v>1000</v>
      </c>
      <c r="BV138" s="457">
        <v>1000</v>
      </c>
      <c r="BW138" s="457">
        <v>2000</v>
      </c>
      <c r="BX138" s="457">
        <v>1000</v>
      </c>
      <c r="BY138" s="457">
        <v>1000</v>
      </c>
      <c r="BZ138" s="457">
        <v>1000</v>
      </c>
      <c r="CA138" s="457">
        <v>1000</v>
      </c>
      <c r="CB138" s="457">
        <v>1000</v>
      </c>
      <c r="CC138" s="457">
        <v>1000</v>
      </c>
      <c r="CD138" s="457">
        <v>1000</v>
      </c>
      <c r="CE138" s="457">
        <v>1000</v>
      </c>
      <c r="CF138" s="457">
        <v>2000</v>
      </c>
      <c r="CG138" s="457">
        <v>1000</v>
      </c>
      <c r="CH138" s="457">
        <v>1000</v>
      </c>
      <c r="CI138" s="457">
        <v>1000</v>
      </c>
      <c r="CJ138" s="457">
        <v>1000</v>
      </c>
      <c r="CK138" s="457">
        <v>1000</v>
      </c>
      <c r="CL138" s="457">
        <v>1000</v>
      </c>
      <c r="CM138" s="457">
        <v>1000</v>
      </c>
      <c r="CN138" s="457">
        <v>1000</v>
      </c>
      <c r="CO138" s="457">
        <v>1000</v>
      </c>
      <c r="CP138" s="457">
        <v>1000</v>
      </c>
      <c r="CQ138" s="457">
        <v>1000</v>
      </c>
      <c r="CR138" s="457">
        <v>1000</v>
      </c>
      <c r="CS138" s="457">
        <v>1000</v>
      </c>
      <c r="CT138" s="457">
        <v>1000</v>
      </c>
      <c r="CU138" s="457">
        <v>1000</v>
      </c>
      <c r="CV138" s="457">
        <v>1000</v>
      </c>
      <c r="CW138" s="457">
        <v>1000</v>
      </c>
      <c r="CX138" s="457">
        <v>11000</v>
      </c>
      <c r="CY138" s="457">
        <v>1000</v>
      </c>
      <c r="CZ138" s="457">
        <v>1000</v>
      </c>
      <c r="DA138" s="457">
        <v>1000</v>
      </c>
      <c r="DB138" s="457">
        <v>1000</v>
      </c>
      <c r="DC138" s="457">
        <v>1000</v>
      </c>
      <c r="DD138" s="457">
        <v>1000</v>
      </c>
      <c r="DE138" s="457">
        <v>1000</v>
      </c>
      <c r="DF138" s="457">
        <v>1000</v>
      </c>
      <c r="DG138" s="457">
        <v>3000</v>
      </c>
      <c r="DH138" s="457">
        <v>1000</v>
      </c>
      <c r="DI138" s="457">
        <v>2000</v>
      </c>
      <c r="DJ138" s="457">
        <v>2000</v>
      </c>
      <c r="DK138" s="457">
        <v>1000</v>
      </c>
      <c r="DL138" s="457">
        <v>18000</v>
      </c>
      <c r="DM138" s="457">
        <v>1000</v>
      </c>
      <c r="DN138" s="457">
        <v>1000</v>
      </c>
      <c r="DO138" s="457">
        <v>1000</v>
      </c>
      <c r="DP138" s="457">
        <v>1000</v>
      </c>
      <c r="DQ138" s="457">
        <v>1000</v>
      </c>
      <c r="DR138">
        <v>1000</v>
      </c>
      <c r="DS138">
        <v>1000</v>
      </c>
      <c r="DT138">
        <v>21000</v>
      </c>
      <c r="DU138">
        <v>7000</v>
      </c>
    </row>
    <row r="139" spans="1:125">
      <c r="A139" s="362" t="s">
        <v>2137</v>
      </c>
      <c r="B139" s="457" t="s">
        <v>3324</v>
      </c>
      <c r="C139" s="457">
        <v>1000</v>
      </c>
      <c r="D139" s="457">
        <v>1000</v>
      </c>
      <c r="E139" s="457">
        <v>1000</v>
      </c>
      <c r="F139" s="457">
        <v>1000</v>
      </c>
      <c r="G139" s="457">
        <v>1000</v>
      </c>
      <c r="H139" s="457">
        <v>1000</v>
      </c>
      <c r="I139" s="457">
        <v>1000</v>
      </c>
      <c r="J139" s="457">
        <v>1000</v>
      </c>
      <c r="K139" s="457">
        <v>1000</v>
      </c>
      <c r="L139" s="457">
        <v>1000</v>
      </c>
      <c r="M139" s="457">
        <v>1000</v>
      </c>
      <c r="N139" s="457">
        <v>1000</v>
      </c>
      <c r="O139" s="457">
        <v>1000</v>
      </c>
      <c r="P139" s="457">
        <v>1000</v>
      </c>
      <c r="Q139" s="457">
        <v>1000</v>
      </c>
      <c r="R139" s="457">
        <v>1000</v>
      </c>
      <c r="S139" s="457">
        <v>1000</v>
      </c>
      <c r="T139" s="457">
        <v>1000</v>
      </c>
      <c r="U139" s="457">
        <v>1000</v>
      </c>
      <c r="V139" s="457">
        <v>1000</v>
      </c>
      <c r="W139" s="457">
        <v>1000</v>
      </c>
      <c r="X139" s="457">
        <v>1000</v>
      </c>
      <c r="Y139" s="457">
        <v>1000</v>
      </c>
      <c r="Z139" s="457">
        <v>1000</v>
      </c>
      <c r="AA139" s="457">
        <v>1000</v>
      </c>
      <c r="AB139" s="457">
        <v>1000</v>
      </c>
      <c r="AC139" s="457">
        <v>1000</v>
      </c>
      <c r="AD139" s="457">
        <v>1000</v>
      </c>
      <c r="AE139" s="457">
        <v>1000</v>
      </c>
      <c r="AF139" s="457">
        <v>1000</v>
      </c>
      <c r="AG139" s="457">
        <v>1000</v>
      </c>
      <c r="AH139" s="457">
        <v>1000</v>
      </c>
      <c r="AI139" s="457">
        <v>1000</v>
      </c>
      <c r="AJ139" s="457">
        <v>1000</v>
      </c>
      <c r="AK139" s="457">
        <v>1000</v>
      </c>
      <c r="AL139" s="457">
        <v>1000</v>
      </c>
      <c r="AM139" s="457">
        <v>1000</v>
      </c>
      <c r="AN139" s="457">
        <v>1000</v>
      </c>
      <c r="AO139" s="457">
        <v>1000</v>
      </c>
      <c r="AP139" s="457">
        <v>10000</v>
      </c>
      <c r="AQ139" s="457">
        <v>4000</v>
      </c>
      <c r="AR139" s="457">
        <v>1000</v>
      </c>
      <c r="AS139" s="457">
        <v>3000</v>
      </c>
      <c r="AT139" s="457">
        <v>1000</v>
      </c>
      <c r="AU139" s="457">
        <v>1000</v>
      </c>
      <c r="AV139" s="457">
        <v>5000</v>
      </c>
      <c r="AW139" s="457">
        <v>1000</v>
      </c>
      <c r="AX139" s="457">
        <v>1000</v>
      </c>
      <c r="AY139" s="457">
        <v>1000</v>
      </c>
      <c r="AZ139" s="457">
        <v>1000</v>
      </c>
      <c r="BA139" s="457">
        <v>1000</v>
      </c>
      <c r="BB139" s="457">
        <v>1000</v>
      </c>
      <c r="BC139" s="457">
        <v>1000</v>
      </c>
      <c r="BD139" s="457">
        <v>1000</v>
      </c>
      <c r="BE139" s="457">
        <v>1000</v>
      </c>
      <c r="BF139" s="457">
        <v>1000</v>
      </c>
      <c r="BG139" s="457">
        <v>1000</v>
      </c>
      <c r="BH139" s="457">
        <v>1000</v>
      </c>
      <c r="BI139" s="457">
        <v>1000</v>
      </c>
      <c r="BJ139" s="457">
        <v>1000</v>
      </c>
      <c r="BK139" s="457">
        <v>1000</v>
      </c>
      <c r="BL139" s="457">
        <v>1000</v>
      </c>
      <c r="BM139" s="457">
        <v>1000</v>
      </c>
      <c r="BN139" s="457">
        <v>1000</v>
      </c>
      <c r="BO139" s="457">
        <v>1000</v>
      </c>
      <c r="BP139" s="457">
        <v>1000</v>
      </c>
      <c r="BQ139" s="457">
        <v>1000</v>
      </c>
      <c r="BR139" s="457">
        <v>1000</v>
      </c>
      <c r="BS139" s="457">
        <v>1000</v>
      </c>
      <c r="BT139" s="457">
        <v>1000</v>
      </c>
      <c r="BU139" s="457">
        <v>1000</v>
      </c>
      <c r="BV139" s="457">
        <v>1000</v>
      </c>
      <c r="BW139" s="457">
        <v>2000</v>
      </c>
      <c r="BX139" s="457">
        <v>1000</v>
      </c>
      <c r="BY139" s="457">
        <v>1000</v>
      </c>
      <c r="BZ139" s="457">
        <v>1000</v>
      </c>
      <c r="CA139" s="457">
        <v>1000</v>
      </c>
      <c r="CB139" s="457">
        <v>1000</v>
      </c>
      <c r="CC139" s="457">
        <v>1000</v>
      </c>
      <c r="CD139" s="457">
        <v>1000</v>
      </c>
      <c r="CE139" s="457">
        <v>1000</v>
      </c>
      <c r="CF139" s="457">
        <v>2000</v>
      </c>
      <c r="CG139" s="457">
        <v>1000</v>
      </c>
      <c r="CH139" s="457">
        <v>1000</v>
      </c>
      <c r="CI139" s="457">
        <v>1000</v>
      </c>
      <c r="CJ139" s="457">
        <v>1000</v>
      </c>
      <c r="CK139" s="457">
        <v>1000</v>
      </c>
      <c r="CL139" s="457">
        <v>1000</v>
      </c>
      <c r="CM139" s="457">
        <v>1000</v>
      </c>
      <c r="CN139" s="457">
        <v>1000</v>
      </c>
      <c r="CO139" s="457">
        <v>1000</v>
      </c>
      <c r="CP139" s="457">
        <v>1000</v>
      </c>
      <c r="CQ139" s="457">
        <v>1000</v>
      </c>
      <c r="CR139" s="457">
        <v>1000</v>
      </c>
      <c r="CS139" s="457">
        <v>1000</v>
      </c>
      <c r="CT139" s="457">
        <v>1000</v>
      </c>
      <c r="CU139" s="457">
        <v>1000</v>
      </c>
      <c r="CV139" s="457">
        <v>1000</v>
      </c>
      <c r="CW139" s="457">
        <v>1000</v>
      </c>
      <c r="CX139" s="457">
        <v>11000</v>
      </c>
      <c r="CY139" s="457">
        <v>1000</v>
      </c>
      <c r="CZ139" s="457">
        <v>1000</v>
      </c>
      <c r="DA139" s="457">
        <v>1000</v>
      </c>
      <c r="DB139" s="457">
        <v>1000</v>
      </c>
      <c r="DC139" s="457">
        <v>1000</v>
      </c>
      <c r="DD139" s="457">
        <v>1000</v>
      </c>
      <c r="DE139" s="457">
        <v>1000</v>
      </c>
      <c r="DF139" s="457">
        <v>1000</v>
      </c>
      <c r="DG139" s="457">
        <v>3000</v>
      </c>
      <c r="DH139" s="457">
        <v>1000</v>
      </c>
      <c r="DI139" s="457">
        <v>2000</v>
      </c>
      <c r="DJ139" s="457">
        <v>2000</v>
      </c>
      <c r="DK139" s="457">
        <v>1000</v>
      </c>
      <c r="DL139" s="457">
        <v>18000</v>
      </c>
      <c r="DM139" s="457">
        <v>1000</v>
      </c>
      <c r="DN139" s="457">
        <v>1000</v>
      </c>
      <c r="DO139" s="457">
        <v>1000</v>
      </c>
      <c r="DP139" s="457">
        <v>1000</v>
      </c>
      <c r="DQ139" s="457">
        <v>1000</v>
      </c>
      <c r="DR139">
        <v>1000</v>
      </c>
      <c r="DS139">
        <v>1000</v>
      </c>
      <c r="DT139">
        <v>21000</v>
      </c>
      <c r="DU139">
        <v>7000</v>
      </c>
    </row>
    <row r="140" spans="1:125">
      <c r="A140" s="362" t="s">
        <v>2331</v>
      </c>
      <c r="B140" s="457" t="s">
        <v>3324</v>
      </c>
      <c r="C140" s="457">
        <v>10000</v>
      </c>
      <c r="D140" s="457">
        <v>1000</v>
      </c>
      <c r="E140" s="457">
        <v>1000</v>
      </c>
      <c r="F140" s="457">
        <v>7000</v>
      </c>
      <c r="G140" s="457">
        <v>3000</v>
      </c>
      <c r="H140" s="457">
        <v>1000</v>
      </c>
      <c r="I140" s="457">
        <v>5000</v>
      </c>
      <c r="J140" s="457">
        <v>1000</v>
      </c>
      <c r="K140" s="457">
        <v>1000</v>
      </c>
      <c r="L140" s="457">
        <v>2000</v>
      </c>
      <c r="M140" s="457">
        <v>3000</v>
      </c>
      <c r="N140" s="457">
        <v>1000</v>
      </c>
      <c r="O140" s="457">
        <v>42000</v>
      </c>
      <c r="P140" s="457">
        <v>1000</v>
      </c>
      <c r="Q140" s="457">
        <v>1000</v>
      </c>
      <c r="R140" s="457">
        <v>1000</v>
      </c>
      <c r="S140" s="457">
        <v>1000</v>
      </c>
      <c r="T140" s="457">
        <v>1000</v>
      </c>
      <c r="U140" s="457">
        <v>3000</v>
      </c>
      <c r="V140" s="457">
        <v>1000</v>
      </c>
      <c r="W140" s="457">
        <v>1000</v>
      </c>
      <c r="X140" s="457">
        <v>1000</v>
      </c>
      <c r="Y140" s="457">
        <v>1000</v>
      </c>
      <c r="Z140" s="457">
        <v>1000</v>
      </c>
      <c r="AA140" s="457">
        <v>1000</v>
      </c>
      <c r="AB140" s="457">
        <v>1000</v>
      </c>
      <c r="AC140" s="457">
        <v>1000</v>
      </c>
      <c r="AD140" s="457">
        <v>1000</v>
      </c>
      <c r="AE140" s="457">
        <v>1000</v>
      </c>
      <c r="AF140" s="457">
        <v>1000</v>
      </c>
      <c r="AG140" s="457">
        <v>2000</v>
      </c>
      <c r="AH140" s="457">
        <v>1000</v>
      </c>
      <c r="AI140" s="457">
        <v>1000</v>
      </c>
      <c r="AJ140" s="457">
        <v>6000</v>
      </c>
      <c r="AK140" s="457">
        <v>4000</v>
      </c>
      <c r="AL140" s="457">
        <v>1000</v>
      </c>
      <c r="AM140" s="457">
        <v>1000</v>
      </c>
      <c r="AN140" s="457">
        <v>1000</v>
      </c>
      <c r="AO140" s="457">
        <v>1000</v>
      </c>
      <c r="AP140" s="457">
        <v>9000</v>
      </c>
      <c r="AQ140" s="457">
        <v>5000</v>
      </c>
      <c r="AR140" s="457">
        <v>2000</v>
      </c>
      <c r="AS140" s="457">
        <v>5000</v>
      </c>
      <c r="AT140" s="457">
        <v>1000</v>
      </c>
      <c r="AU140" s="457">
        <v>1000</v>
      </c>
      <c r="AV140" s="457">
        <v>11000</v>
      </c>
      <c r="AW140" s="457">
        <v>1000</v>
      </c>
      <c r="AX140" s="457">
        <v>1000</v>
      </c>
      <c r="AY140" s="457">
        <v>2000</v>
      </c>
      <c r="AZ140" s="457">
        <v>1000</v>
      </c>
      <c r="BA140" s="457">
        <v>1000</v>
      </c>
      <c r="BB140" s="457">
        <v>1000</v>
      </c>
      <c r="BC140" s="457">
        <v>1000</v>
      </c>
      <c r="BD140" s="457">
        <v>1000</v>
      </c>
      <c r="BE140" s="457">
        <v>1000</v>
      </c>
      <c r="BF140" s="457">
        <v>1000</v>
      </c>
      <c r="BG140" s="457">
        <v>1000</v>
      </c>
      <c r="BH140" s="457">
        <v>2000</v>
      </c>
      <c r="BI140" s="457">
        <v>1000</v>
      </c>
      <c r="BJ140" s="457">
        <v>1000</v>
      </c>
      <c r="BK140" s="457">
        <v>3000</v>
      </c>
      <c r="BL140" s="457">
        <v>1000</v>
      </c>
      <c r="BM140" s="457">
        <v>1000</v>
      </c>
      <c r="BN140" s="457">
        <v>1000</v>
      </c>
      <c r="BO140" s="457">
        <v>1000</v>
      </c>
      <c r="BP140" s="457">
        <v>1000</v>
      </c>
      <c r="BQ140" s="457">
        <v>2000</v>
      </c>
      <c r="BR140" s="457">
        <v>1000</v>
      </c>
      <c r="BS140" s="457">
        <v>1000</v>
      </c>
      <c r="BT140" s="457">
        <v>1000</v>
      </c>
      <c r="BU140" s="457">
        <v>1000</v>
      </c>
      <c r="BV140" s="457">
        <v>2000</v>
      </c>
      <c r="BW140" s="457">
        <v>1000</v>
      </c>
      <c r="BX140" s="457">
        <v>1000</v>
      </c>
      <c r="BY140" s="457">
        <v>1000</v>
      </c>
      <c r="BZ140" s="457">
        <v>1000</v>
      </c>
      <c r="CA140" s="457">
        <v>1000</v>
      </c>
      <c r="CB140" s="457">
        <v>1000</v>
      </c>
      <c r="CC140" s="457">
        <v>1000</v>
      </c>
      <c r="CD140" s="457">
        <v>1000</v>
      </c>
      <c r="CE140" s="457">
        <v>1000</v>
      </c>
      <c r="CF140" s="457">
        <v>3000</v>
      </c>
      <c r="CG140" s="457">
        <v>1000</v>
      </c>
      <c r="CH140" s="457">
        <v>1000</v>
      </c>
      <c r="CI140" s="457">
        <v>5000</v>
      </c>
      <c r="CJ140" s="457">
        <v>1000</v>
      </c>
      <c r="CK140" s="457">
        <v>1000</v>
      </c>
      <c r="CL140" s="457">
        <v>1000</v>
      </c>
      <c r="CM140" s="457">
        <v>1000</v>
      </c>
      <c r="CN140" s="457">
        <v>1000</v>
      </c>
      <c r="CO140" s="457">
        <v>3000</v>
      </c>
      <c r="CP140" s="457">
        <v>1000</v>
      </c>
      <c r="CQ140" s="457">
        <v>1000</v>
      </c>
      <c r="CR140" s="457">
        <v>1000</v>
      </c>
      <c r="CS140" s="457">
        <v>1000</v>
      </c>
      <c r="CT140" s="457">
        <v>1000</v>
      </c>
      <c r="CU140" s="457">
        <v>2000</v>
      </c>
      <c r="CV140" s="457">
        <v>1000</v>
      </c>
      <c r="CW140" s="457">
        <v>1000</v>
      </c>
      <c r="CX140" s="457">
        <v>17000</v>
      </c>
      <c r="CY140" s="457">
        <v>5000</v>
      </c>
      <c r="CZ140" s="457">
        <v>7000</v>
      </c>
      <c r="DA140" s="457">
        <v>5000</v>
      </c>
      <c r="DB140" s="457">
        <v>1000</v>
      </c>
      <c r="DC140" s="457">
        <v>1000</v>
      </c>
      <c r="DD140" s="457">
        <v>1000</v>
      </c>
      <c r="DE140" s="457">
        <v>1000</v>
      </c>
      <c r="DF140" s="457">
        <v>1000</v>
      </c>
      <c r="DG140" s="457">
        <v>21000</v>
      </c>
      <c r="DH140" s="457">
        <v>6000</v>
      </c>
      <c r="DI140" s="457">
        <v>13000</v>
      </c>
      <c r="DJ140" s="457">
        <v>9000</v>
      </c>
      <c r="DK140" s="457">
        <v>3000</v>
      </c>
      <c r="DL140" s="457">
        <v>5000</v>
      </c>
      <c r="DM140" s="457">
        <v>1000</v>
      </c>
      <c r="DN140" s="457">
        <v>1000</v>
      </c>
      <c r="DO140" s="457">
        <v>1000</v>
      </c>
      <c r="DP140" s="457">
        <v>1000</v>
      </c>
      <c r="DQ140" s="457">
        <v>1000</v>
      </c>
      <c r="DR140">
        <v>1000</v>
      </c>
      <c r="DS140">
        <v>1000</v>
      </c>
      <c r="DT140">
        <v>254000</v>
      </c>
      <c r="DU140">
        <v>133000</v>
      </c>
    </row>
    <row r="141" spans="1:125">
      <c r="A141" s="362" t="s">
        <v>2457</v>
      </c>
      <c r="B141" s="457" t="s">
        <v>3324</v>
      </c>
      <c r="C141" s="457">
        <v>1000</v>
      </c>
      <c r="D141" s="457">
        <v>1000</v>
      </c>
      <c r="E141" s="457">
        <v>1000</v>
      </c>
      <c r="F141" s="457">
        <v>1000</v>
      </c>
      <c r="G141" s="457">
        <v>1000</v>
      </c>
      <c r="H141" s="457">
        <v>1000</v>
      </c>
      <c r="I141" s="457">
        <v>1000</v>
      </c>
      <c r="J141" s="457">
        <v>1000</v>
      </c>
      <c r="K141" s="457">
        <v>1000</v>
      </c>
      <c r="L141" s="457">
        <v>1000</v>
      </c>
      <c r="M141" s="457">
        <v>1000</v>
      </c>
      <c r="N141" s="457">
        <v>1000</v>
      </c>
      <c r="O141" s="457">
        <v>1000</v>
      </c>
      <c r="P141" s="457">
        <v>1000</v>
      </c>
      <c r="Q141" s="457">
        <v>1000</v>
      </c>
      <c r="R141" s="457">
        <v>1000</v>
      </c>
      <c r="S141" s="457">
        <v>1000</v>
      </c>
      <c r="T141" s="457">
        <v>1000</v>
      </c>
      <c r="U141" s="457">
        <v>1000</v>
      </c>
      <c r="V141" s="457">
        <v>1000</v>
      </c>
      <c r="W141" s="457">
        <v>1000</v>
      </c>
      <c r="X141" s="457">
        <v>1000</v>
      </c>
      <c r="Y141" s="457">
        <v>1000</v>
      </c>
      <c r="Z141" s="457">
        <v>1000</v>
      </c>
      <c r="AA141" s="457">
        <v>1000</v>
      </c>
      <c r="AB141" s="457">
        <v>1000</v>
      </c>
      <c r="AC141" s="457">
        <v>1000</v>
      </c>
      <c r="AD141" s="457">
        <v>1000</v>
      </c>
      <c r="AE141" s="457">
        <v>1000</v>
      </c>
      <c r="AF141" s="457">
        <v>1000</v>
      </c>
      <c r="AG141" s="457">
        <v>1000</v>
      </c>
      <c r="AH141" s="457">
        <v>1000</v>
      </c>
      <c r="AI141" s="457">
        <v>1000</v>
      </c>
      <c r="AJ141" s="457">
        <v>1000</v>
      </c>
      <c r="AK141" s="457">
        <v>1000</v>
      </c>
      <c r="AL141" s="457">
        <v>1000</v>
      </c>
      <c r="AM141" s="457">
        <v>1000</v>
      </c>
      <c r="AN141" s="457">
        <v>1000</v>
      </c>
      <c r="AO141" s="457">
        <v>1000</v>
      </c>
      <c r="AP141" s="457">
        <v>10000</v>
      </c>
      <c r="AQ141" s="457">
        <v>4000</v>
      </c>
      <c r="AR141" s="457">
        <v>1000</v>
      </c>
      <c r="AS141" s="457">
        <v>3000</v>
      </c>
      <c r="AT141" s="457">
        <v>1000</v>
      </c>
      <c r="AU141" s="457">
        <v>1000</v>
      </c>
      <c r="AV141" s="457">
        <v>5000</v>
      </c>
      <c r="AW141" s="457">
        <v>1000</v>
      </c>
      <c r="AX141" s="457">
        <v>1000</v>
      </c>
      <c r="AY141" s="457">
        <v>1000</v>
      </c>
      <c r="AZ141" s="457">
        <v>1000</v>
      </c>
      <c r="BA141" s="457">
        <v>1000</v>
      </c>
      <c r="BB141" s="457">
        <v>1000</v>
      </c>
      <c r="BC141" s="457">
        <v>1000</v>
      </c>
      <c r="BD141" s="457">
        <v>1000</v>
      </c>
      <c r="BE141" s="457">
        <v>1000</v>
      </c>
      <c r="BF141" s="457">
        <v>1000</v>
      </c>
      <c r="BG141" s="457">
        <v>1000</v>
      </c>
      <c r="BH141" s="457">
        <v>1000</v>
      </c>
      <c r="BI141" s="457">
        <v>1000</v>
      </c>
      <c r="BJ141" s="457">
        <v>1000</v>
      </c>
      <c r="BK141" s="457">
        <v>1000</v>
      </c>
      <c r="BL141" s="457">
        <v>1000</v>
      </c>
      <c r="BM141" s="457">
        <v>1000</v>
      </c>
      <c r="BN141" s="457">
        <v>1000</v>
      </c>
      <c r="BO141" s="457">
        <v>1000</v>
      </c>
      <c r="BP141" s="457">
        <v>1000</v>
      </c>
      <c r="BQ141" s="457">
        <v>1000</v>
      </c>
      <c r="BR141" s="457">
        <v>1000</v>
      </c>
      <c r="BS141" s="457">
        <v>1000</v>
      </c>
      <c r="BT141" s="457">
        <v>1000</v>
      </c>
      <c r="BU141" s="457">
        <v>1000</v>
      </c>
      <c r="BV141" s="457">
        <v>1000</v>
      </c>
      <c r="BW141" s="457">
        <v>2000</v>
      </c>
      <c r="BX141" s="457">
        <v>1000</v>
      </c>
      <c r="BY141" s="457">
        <v>1000</v>
      </c>
      <c r="BZ141" s="457">
        <v>1000</v>
      </c>
      <c r="CA141" s="457">
        <v>1000</v>
      </c>
      <c r="CB141" s="457">
        <v>1000</v>
      </c>
      <c r="CC141" s="457">
        <v>1000</v>
      </c>
      <c r="CD141" s="457">
        <v>1000</v>
      </c>
      <c r="CE141" s="457">
        <v>1000</v>
      </c>
      <c r="CF141" s="457">
        <v>2000</v>
      </c>
      <c r="CG141" s="457">
        <v>1000</v>
      </c>
      <c r="CH141" s="457">
        <v>1000</v>
      </c>
      <c r="CI141" s="457">
        <v>1000</v>
      </c>
      <c r="CJ141" s="457">
        <v>1000</v>
      </c>
      <c r="CK141" s="457">
        <v>1000</v>
      </c>
      <c r="CL141" s="457">
        <v>1000</v>
      </c>
      <c r="CM141" s="457">
        <v>1000</v>
      </c>
      <c r="CN141" s="457">
        <v>1000</v>
      </c>
      <c r="CO141" s="457">
        <v>1000</v>
      </c>
      <c r="CP141" s="457">
        <v>1000</v>
      </c>
      <c r="CQ141" s="457">
        <v>1000</v>
      </c>
      <c r="CR141" s="457">
        <v>1000</v>
      </c>
      <c r="CS141" s="457">
        <v>1000</v>
      </c>
      <c r="CT141" s="457">
        <v>1000</v>
      </c>
      <c r="CU141" s="457">
        <v>1000</v>
      </c>
      <c r="CV141" s="457">
        <v>1000</v>
      </c>
      <c r="CW141" s="457">
        <v>1000</v>
      </c>
      <c r="CX141" s="457">
        <v>11000</v>
      </c>
      <c r="CY141" s="457">
        <v>1000</v>
      </c>
      <c r="CZ141" s="457">
        <v>1000</v>
      </c>
      <c r="DA141" s="457">
        <v>1000</v>
      </c>
      <c r="DB141" s="457">
        <v>1000</v>
      </c>
      <c r="DC141" s="457">
        <v>1000</v>
      </c>
      <c r="DD141" s="457">
        <v>1000</v>
      </c>
      <c r="DE141" s="457">
        <v>1000</v>
      </c>
      <c r="DF141" s="457">
        <v>1000</v>
      </c>
      <c r="DG141" s="457">
        <v>3000</v>
      </c>
      <c r="DH141" s="457">
        <v>1000</v>
      </c>
      <c r="DI141" s="457">
        <v>2000</v>
      </c>
      <c r="DJ141" s="457">
        <v>2000</v>
      </c>
      <c r="DK141" s="457">
        <v>1000</v>
      </c>
      <c r="DL141" s="457">
        <v>18000</v>
      </c>
      <c r="DM141" s="457">
        <v>1000</v>
      </c>
      <c r="DN141" s="457">
        <v>1000</v>
      </c>
      <c r="DO141" s="457">
        <v>1000</v>
      </c>
      <c r="DP141" s="457">
        <v>1000</v>
      </c>
      <c r="DQ141" s="457">
        <v>1000</v>
      </c>
      <c r="DR141">
        <v>1000</v>
      </c>
      <c r="DS141">
        <v>1000</v>
      </c>
      <c r="DT141">
        <v>21000</v>
      </c>
      <c r="DU141">
        <v>7000</v>
      </c>
    </row>
    <row r="142" spans="1:125">
      <c r="A142" s="362" t="s">
        <v>2517</v>
      </c>
      <c r="B142" s="457" t="s">
        <v>3324</v>
      </c>
      <c r="C142" s="457">
        <v>10000</v>
      </c>
      <c r="D142" s="457">
        <v>1000</v>
      </c>
      <c r="E142" s="457">
        <v>1000</v>
      </c>
      <c r="F142" s="457">
        <v>7000</v>
      </c>
      <c r="G142" s="457">
        <v>3000</v>
      </c>
      <c r="H142" s="457">
        <v>1000</v>
      </c>
      <c r="I142" s="457">
        <v>5000</v>
      </c>
      <c r="J142" s="457">
        <v>1000</v>
      </c>
      <c r="K142" s="457">
        <v>1000</v>
      </c>
      <c r="L142" s="457">
        <v>2000</v>
      </c>
      <c r="M142" s="457">
        <v>3000</v>
      </c>
      <c r="N142" s="457">
        <v>1000</v>
      </c>
      <c r="O142" s="457">
        <v>42000</v>
      </c>
      <c r="P142" s="457">
        <v>1000</v>
      </c>
      <c r="Q142" s="457">
        <v>1000</v>
      </c>
      <c r="R142" s="457">
        <v>1000</v>
      </c>
      <c r="S142" s="457">
        <v>1000</v>
      </c>
      <c r="T142" s="457">
        <v>1000</v>
      </c>
      <c r="U142" s="457">
        <v>3000</v>
      </c>
      <c r="V142" s="457">
        <v>1000</v>
      </c>
      <c r="W142" s="457">
        <v>1000</v>
      </c>
      <c r="X142" s="457">
        <v>1000</v>
      </c>
      <c r="Y142" s="457">
        <v>1000</v>
      </c>
      <c r="Z142" s="457">
        <v>1000</v>
      </c>
      <c r="AA142" s="457">
        <v>1000</v>
      </c>
      <c r="AB142" s="457">
        <v>1000</v>
      </c>
      <c r="AC142" s="457">
        <v>1000</v>
      </c>
      <c r="AD142" s="457">
        <v>1000</v>
      </c>
      <c r="AE142" s="457">
        <v>1000</v>
      </c>
      <c r="AF142" s="457">
        <v>1000</v>
      </c>
      <c r="AG142" s="457">
        <v>2000</v>
      </c>
      <c r="AH142" s="457">
        <v>1000</v>
      </c>
      <c r="AI142" s="457">
        <v>1000</v>
      </c>
      <c r="AJ142" s="457">
        <v>6000</v>
      </c>
      <c r="AK142" s="457">
        <v>4000</v>
      </c>
      <c r="AL142" s="457">
        <v>1000</v>
      </c>
      <c r="AM142" s="457">
        <v>1000</v>
      </c>
      <c r="AN142" s="457">
        <v>1000</v>
      </c>
      <c r="AO142" s="457">
        <v>1000</v>
      </c>
      <c r="AP142" s="457">
        <v>134000</v>
      </c>
      <c r="AQ142" s="457">
        <v>54000</v>
      </c>
      <c r="AR142" s="457">
        <v>57000</v>
      </c>
      <c r="AS142" s="457">
        <v>5000</v>
      </c>
      <c r="AT142" s="457">
        <v>1000</v>
      </c>
      <c r="AU142" s="457">
        <v>1000</v>
      </c>
      <c r="AV142" s="457">
        <v>11000</v>
      </c>
      <c r="AW142" s="457">
        <v>1000</v>
      </c>
      <c r="AX142" s="457">
        <v>1000</v>
      </c>
      <c r="AY142" s="457">
        <v>2000</v>
      </c>
      <c r="AZ142" s="457">
        <v>1000</v>
      </c>
      <c r="BA142" s="457">
        <v>1000</v>
      </c>
      <c r="BB142" s="457">
        <v>1000</v>
      </c>
      <c r="BC142" s="457">
        <v>1000</v>
      </c>
      <c r="BD142" s="457">
        <v>1000</v>
      </c>
      <c r="BE142" s="457">
        <v>1000</v>
      </c>
      <c r="BF142" s="457">
        <v>1000</v>
      </c>
      <c r="BG142" s="457">
        <v>1000</v>
      </c>
      <c r="BH142" s="457">
        <v>2000</v>
      </c>
      <c r="BI142" s="457">
        <v>1000</v>
      </c>
      <c r="BJ142" s="457">
        <v>1000</v>
      </c>
      <c r="BK142" s="457">
        <v>3000</v>
      </c>
      <c r="BL142" s="457">
        <v>1000</v>
      </c>
      <c r="BM142" s="457">
        <v>1000</v>
      </c>
      <c r="BN142" s="457">
        <v>1000</v>
      </c>
      <c r="BO142" s="457">
        <v>1000</v>
      </c>
      <c r="BP142" s="457">
        <v>1000</v>
      </c>
      <c r="BQ142" s="457">
        <v>2000</v>
      </c>
      <c r="BR142" s="457">
        <v>1000</v>
      </c>
      <c r="BS142" s="457">
        <v>1000</v>
      </c>
      <c r="BT142" s="457">
        <v>1000</v>
      </c>
      <c r="BU142" s="457">
        <v>1000</v>
      </c>
      <c r="BV142" s="457">
        <v>2000</v>
      </c>
      <c r="BW142" s="457">
        <v>1000</v>
      </c>
      <c r="BX142" s="457">
        <v>1000</v>
      </c>
      <c r="BY142" s="457">
        <v>1000</v>
      </c>
      <c r="BZ142" s="457">
        <v>1000</v>
      </c>
      <c r="CA142" s="457">
        <v>1000</v>
      </c>
      <c r="CB142" s="457">
        <v>1000</v>
      </c>
      <c r="CC142" s="457">
        <v>1000</v>
      </c>
      <c r="CD142" s="457">
        <v>1000</v>
      </c>
      <c r="CE142" s="457">
        <v>1000</v>
      </c>
      <c r="CF142" s="457">
        <v>3000</v>
      </c>
      <c r="CG142" s="457">
        <v>1000</v>
      </c>
      <c r="CH142" s="457">
        <v>1000</v>
      </c>
      <c r="CI142" s="457">
        <v>5000</v>
      </c>
      <c r="CJ142" s="457">
        <v>1000</v>
      </c>
      <c r="CK142" s="457">
        <v>1000</v>
      </c>
      <c r="CL142" s="457">
        <v>1000</v>
      </c>
      <c r="CM142" s="457">
        <v>1000</v>
      </c>
      <c r="CN142" s="457">
        <v>1000</v>
      </c>
      <c r="CO142" s="457">
        <v>3000</v>
      </c>
      <c r="CP142" s="457">
        <v>1000</v>
      </c>
      <c r="CQ142" s="457">
        <v>1000</v>
      </c>
      <c r="CR142" s="457">
        <v>1000</v>
      </c>
      <c r="CS142" s="457">
        <v>1000</v>
      </c>
      <c r="CT142" s="457">
        <v>1000</v>
      </c>
      <c r="CU142" s="457">
        <v>2000</v>
      </c>
      <c r="CV142" s="457">
        <v>1000</v>
      </c>
      <c r="CW142" s="457">
        <v>1000</v>
      </c>
      <c r="CX142" s="457">
        <v>17000</v>
      </c>
      <c r="CY142" s="457">
        <v>5000</v>
      </c>
      <c r="CZ142" s="457">
        <v>7000</v>
      </c>
      <c r="DA142" s="457">
        <v>5000</v>
      </c>
      <c r="DB142" s="457">
        <v>1000</v>
      </c>
      <c r="DC142" s="457">
        <v>1000</v>
      </c>
      <c r="DD142" s="457">
        <v>1000</v>
      </c>
      <c r="DE142" s="457">
        <v>1000</v>
      </c>
      <c r="DF142" s="457">
        <v>1000</v>
      </c>
      <c r="DG142" s="457">
        <v>21000</v>
      </c>
      <c r="DH142" s="457">
        <v>6000</v>
      </c>
      <c r="DI142" s="457">
        <v>13000</v>
      </c>
      <c r="DJ142" s="457">
        <v>9000</v>
      </c>
      <c r="DK142" s="457">
        <v>3000</v>
      </c>
      <c r="DL142" s="457">
        <v>5000</v>
      </c>
      <c r="DM142" s="457">
        <v>1000</v>
      </c>
      <c r="DN142" s="457">
        <v>1000</v>
      </c>
      <c r="DO142" s="457">
        <v>1000</v>
      </c>
      <c r="DP142" s="457">
        <v>1000</v>
      </c>
      <c r="DQ142" s="457">
        <v>1000</v>
      </c>
      <c r="DR142">
        <v>1000</v>
      </c>
      <c r="DS142">
        <v>1000</v>
      </c>
      <c r="DT142">
        <v>254000</v>
      </c>
      <c r="DU142">
        <v>133000</v>
      </c>
    </row>
    <row r="143" spans="1:125">
      <c r="A143" s="362" t="s">
        <v>2735</v>
      </c>
      <c r="B143" s="457" t="s">
        <v>3324</v>
      </c>
      <c r="C143" s="457">
        <v>15000</v>
      </c>
      <c r="D143" s="457">
        <v>2000</v>
      </c>
      <c r="E143" s="457">
        <v>1000</v>
      </c>
      <c r="F143" s="457">
        <v>16000</v>
      </c>
      <c r="G143" s="457">
        <v>6000</v>
      </c>
      <c r="H143" s="457">
        <v>1000</v>
      </c>
      <c r="I143" s="457">
        <v>15000</v>
      </c>
      <c r="J143" s="457">
        <v>1000</v>
      </c>
      <c r="K143" s="457">
        <v>1000</v>
      </c>
      <c r="L143" s="457">
        <v>4000</v>
      </c>
      <c r="M143" s="457">
        <v>1000</v>
      </c>
      <c r="N143" s="457">
        <v>1000</v>
      </c>
      <c r="O143" s="457">
        <v>89000</v>
      </c>
      <c r="P143" s="457">
        <v>2000</v>
      </c>
      <c r="Q143" s="457">
        <v>1000</v>
      </c>
      <c r="R143" s="457">
        <v>5000</v>
      </c>
      <c r="S143" s="457">
        <v>1000</v>
      </c>
      <c r="T143" s="457">
        <v>1000</v>
      </c>
      <c r="U143" s="457">
        <v>4000</v>
      </c>
      <c r="V143" s="457">
        <v>5000</v>
      </c>
      <c r="W143" s="457">
        <v>1000</v>
      </c>
      <c r="X143" s="457">
        <v>5000</v>
      </c>
      <c r="Y143" s="457">
        <v>1000</v>
      </c>
      <c r="Z143" s="457">
        <v>1000</v>
      </c>
      <c r="AA143" s="457">
        <v>1000</v>
      </c>
      <c r="AB143" s="457">
        <v>2000</v>
      </c>
      <c r="AC143" s="457">
        <v>14000</v>
      </c>
      <c r="AD143" s="457">
        <v>1000</v>
      </c>
      <c r="AE143" s="457">
        <v>1000</v>
      </c>
      <c r="AF143" s="457">
        <v>1000</v>
      </c>
      <c r="AG143" s="457">
        <v>1000</v>
      </c>
      <c r="AH143" s="457">
        <v>1000</v>
      </c>
      <c r="AI143" s="457">
        <v>1000</v>
      </c>
      <c r="AJ143" s="457">
        <v>10000</v>
      </c>
      <c r="AK143" s="457">
        <v>5000</v>
      </c>
      <c r="AL143" s="457">
        <v>1000</v>
      </c>
      <c r="AM143" s="457">
        <v>1000</v>
      </c>
      <c r="AN143" s="457">
        <v>2000</v>
      </c>
      <c r="AO143" s="457">
        <v>1000</v>
      </c>
      <c r="AP143" s="457">
        <v>10000</v>
      </c>
      <c r="AQ143" s="457">
        <v>7000</v>
      </c>
      <c r="AR143" s="457">
        <v>3000</v>
      </c>
      <c r="AS143" s="457">
        <v>8000</v>
      </c>
      <c r="AT143" s="457">
        <v>1000</v>
      </c>
      <c r="AU143" s="457">
        <v>1000</v>
      </c>
      <c r="AV143" s="457">
        <v>12000</v>
      </c>
      <c r="AW143" s="457">
        <v>3000</v>
      </c>
      <c r="AX143" s="457">
        <v>1000</v>
      </c>
      <c r="AY143" s="457">
        <v>4000</v>
      </c>
      <c r="AZ143" s="457">
        <v>1000</v>
      </c>
      <c r="BA143" s="457">
        <v>1000</v>
      </c>
      <c r="BB143" s="457">
        <v>3000</v>
      </c>
      <c r="BC143" s="457">
        <v>1000</v>
      </c>
      <c r="BD143" s="457">
        <v>1000</v>
      </c>
      <c r="BE143" s="457">
        <v>4000</v>
      </c>
      <c r="BF143" s="457">
        <v>1000</v>
      </c>
      <c r="BG143" s="457">
        <v>1000</v>
      </c>
      <c r="BH143" s="457">
        <v>2000</v>
      </c>
      <c r="BI143" s="457">
        <v>1000</v>
      </c>
      <c r="BJ143" s="457">
        <v>1000</v>
      </c>
      <c r="BK143" s="457">
        <v>2000</v>
      </c>
      <c r="BL143" s="457">
        <v>1000</v>
      </c>
      <c r="BM143" s="457">
        <v>1000</v>
      </c>
      <c r="BN143" s="457">
        <v>1000</v>
      </c>
      <c r="BO143" s="457">
        <v>1000</v>
      </c>
      <c r="BP143" s="457">
        <v>1000</v>
      </c>
      <c r="BQ143" s="457">
        <v>4000</v>
      </c>
      <c r="BR143" s="457">
        <v>1000</v>
      </c>
      <c r="BS143" s="457">
        <v>1000</v>
      </c>
      <c r="BT143" s="457">
        <v>1000</v>
      </c>
      <c r="BU143" s="457">
        <v>1000</v>
      </c>
      <c r="BV143" s="457">
        <v>1000</v>
      </c>
      <c r="BW143" s="457">
        <v>1000</v>
      </c>
      <c r="BX143" s="457">
        <v>1000</v>
      </c>
      <c r="BY143" s="457">
        <v>1000</v>
      </c>
      <c r="BZ143" s="457">
        <v>1000</v>
      </c>
      <c r="CA143" s="457">
        <v>1000</v>
      </c>
      <c r="CB143" s="457">
        <v>1000</v>
      </c>
      <c r="CC143" s="457">
        <v>1000</v>
      </c>
      <c r="CD143" s="457">
        <v>1000</v>
      </c>
      <c r="CE143" s="457">
        <v>1000</v>
      </c>
      <c r="CF143" s="457">
        <v>4000</v>
      </c>
      <c r="CG143" s="457">
        <v>1000</v>
      </c>
      <c r="CH143" s="457">
        <v>1000</v>
      </c>
      <c r="CI143" s="457">
        <v>2000</v>
      </c>
      <c r="CJ143" s="457">
        <v>1000</v>
      </c>
      <c r="CK143" s="457">
        <v>1000</v>
      </c>
      <c r="CL143" s="457">
        <v>1000</v>
      </c>
      <c r="CM143" s="457">
        <v>1000</v>
      </c>
      <c r="CN143" s="457">
        <v>1000</v>
      </c>
      <c r="CO143" s="457">
        <v>1000</v>
      </c>
      <c r="CP143" s="457">
        <v>1000</v>
      </c>
      <c r="CQ143" s="457">
        <v>1000</v>
      </c>
      <c r="CR143" s="457">
        <v>1000</v>
      </c>
      <c r="CS143" s="457">
        <v>1000</v>
      </c>
      <c r="CT143" s="457">
        <v>1000</v>
      </c>
      <c r="CU143" s="457">
        <v>4000</v>
      </c>
      <c r="CV143" s="457">
        <v>2000</v>
      </c>
      <c r="CW143" s="457">
        <v>1000</v>
      </c>
      <c r="CX143" s="457">
        <v>29000</v>
      </c>
      <c r="CY143" s="457">
        <v>7000</v>
      </c>
      <c r="CZ143" s="457">
        <v>11000</v>
      </c>
      <c r="DA143" s="457">
        <v>1000</v>
      </c>
      <c r="DB143" s="457">
        <v>1000</v>
      </c>
      <c r="DC143" s="457">
        <v>1000</v>
      </c>
      <c r="DD143" s="457">
        <v>1000</v>
      </c>
      <c r="DE143" s="457">
        <v>1000</v>
      </c>
      <c r="DF143" s="457">
        <v>1000</v>
      </c>
      <c r="DG143" s="457">
        <v>29000</v>
      </c>
      <c r="DH143" s="457">
        <v>14000</v>
      </c>
      <c r="DI143" s="457">
        <v>22000</v>
      </c>
      <c r="DJ143" s="457">
        <v>10000</v>
      </c>
      <c r="DK143" s="457">
        <v>9000</v>
      </c>
      <c r="DL143" s="457">
        <v>64000</v>
      </c>
      <c r="DM143" s="457">
        <v>4000</v>
      </c>
      <c r="DN143" s="457">
        <v>1000</v>
      </c>
      <c r="DO143" s="457">
        <v>1000</v>
      </c>
      <c r="DP143" s="457">
        <v>1000</v>
      </c>
      <c r="DQ143" s="457">
        <v>1000</v>
      </c>
      <c r="DR143">
        <v>1000</v>
      </c>
      <c r="DS143">
        <v>1000</v>
      </c>
      <c r="DT143">
        <v>323000</v>
      </c>
      <c r="DU143">
        <v>131000</v>
      </c>
    </row>
    <row r="144" spans="1:125">
      <c r="A144" s="362" t="s">
        <v>2747</v>
      </c>
      <c r="B144" s="457" t="s">
        <v>3324</v>
      </c>
      <c r="C144" s="457">
        <v>10000</v>
      </c>
      <c r="D144" s="457">
        <v>1000</v>
      </c>
      <c r="E144" s="457">
        <v>1000</v>
      </c>
      <c r="F144" s="457">
        <v>7000</v>
      </c>
      <c r="G144" s="457">
        <v>3000</v>
      </c>
      <c r="H144" s="457">
        <v>1000</v>
      </c>
      <c r="I144" s="457">
        <v>5000</v>
      </c>
      <c r="J144" s="457">
        <v>1000</v>
      </c>
      <c r="K144" s="457">
        <v>1000</v>
      </c>
      <c r="L144" s="457">
        <v>2000</v>
      </c>
      <c r="M144" s="457">
        <v>3000</v>
      </c>
      <c r="N144" s="457">
        <v>1000</v>
      </c>
      <c r="O144" s="457">
        <v>42000</v>
      </c>
      <c r="P144" s="457">
        <v>1000</v>
      </c>
      <c r="Q144" s="457">
        <v>1000</v>
      </c>
      <c r="R144" s="457">
        <v>1000</v>
      </c>
      <c r="S144" s="457">
        <v>1000</v>
      </c>
      <c r="T144" s="457">
        <v>1000</v>
      </c>
      <c r="U144" s="457">
        <v>3000</v>
      </c>
      <c r="V144" s="457">
        <v>1000</v>
      </c>
      <c r="W144" s="457">
        <v>1000</v>
      </c>
      <c r="X144" s="457">
        <v>1000</v>
      </c>
      <c r="Y144" s="457">
        <v>1000</v>
      </c>
      <c r="Z144" s="457">
        <v>1000</v>
      </c>
      <c r="AA144" s="457">
        <v>1000</v>
      </c>
      <c r="AB144" s="457">
        <v>1000</v>
      </c>
      <c r="AC144" s="457">
        <v>1000</v>
      </c>
      <c r="AD144" s="457">
        <v>1000</v>
      </c>
      <c r="AE144" s="457">
        <v>1000</v>
      </c>
      <c r="AF144" s="457">
        <v>1000</v>
      </c>
      <c r="AG144" s="457">
        <v>2000</v>
      </c>
      <c r="AH144" s="457">
        <v>1000</v>
      </c>
      <c r="AI144" s="457">
        <v>1000</v>
      </c>
      <c r="AJ144" s="457">
        <v>6000</v>
      </c>
      <c r="AK144" s="457">
        <v>4000</v>
      </c>
      <c r="AL144" s="457">
        <v>1000</v>
      </c>
      <c r="AM144" s="457">
        <v>1000</v>
      </c>
      <c r="AN144" s="457">
        <v>1000</v>
      </c>
      <c r="AO144" s="457">
        <v>1000</v>
      </c>
      <c r="AP144" s="457">
        <v>9000</v>
      </c>
      <c r="AQ144" s="457">
        <v>5000</v>
      </c>
      <c r="AR144" s="457">
        <v>2000</v>
      </c>
      <c r="AS144" s="457">
        <v>5000</v>
      </c>
      <c r="AT144" s="457">
        <v>1000</v>
      </c>
      <c r="AU144" s="457">
        <v>1000</v>
      </c>
      <c r="AV144" s="457">
        <v>11000</v>
      </c>
      <c r="AW144" s="457">
        <v>1000</v>
      </c>
      <c r="AX144" s="457">
        <v>1000</v>
      </c>
      <c r="AY144" s="457">
        <v>2000</v>
      </c>
      <c r="AZ144" s="457">
        <v>1000</v>
      </c>
      <c r="BA144" s="457">
        <v>1000</v>
      </c>
      <c r="BB144" s="457">
        <v>1000</v>
      </c>
      <c r="BC144" s="457">
        <v>1000</v>
      </c>
      <c r="BD144" s="457">
        <v>1000</v>
      </c>
      <c r="BE144" s="457">
        <v>1000</v>
      </c>
      <c r="BF144" s="457">
        <v>1000</v>
      </c>
      <c r="BG144" s="457">
        <v>1000</v>
      </c>
      <c r="BH144" s="457">
        <v>2000</v>
      </c>
      <c r="BI144" s="457">
        <v>1000</v>
      </c>
      <c r="BJ144" s="457">
        <v>1000</v>
      </c>
      <c r="BK144" s="457">
        <v>3000</v>
      </c>
      <c r="BL144" s="457">
        <v>1000</v>
      </c>
      <c r="BM144" s="457">
        <v>1000</v>
      </c>
      <c r="BN144" s="457">
        <v>1000</v>
      </c>
      <c r="BO144" s="457">
        <v>1000</v>
      </c>
      <c r="BP144" s="457">
        <v>1000</v>
      </c>
      <c r="BQ144" s="457">
        <v>2000</v>
      </c>
      <c r="BR144" s="457">
        <v>1000</v>
      </c>
      <c r="BS144" s="457">
        <v>1000</v>
      </c>
      <c r="BT144" s="457">
        <v>1000</v>
      </c>
      <c r="BU144" s="457">
        <v>1000</v>
      </c>
      <c r="BV144" s="457">
        <v>2000</v>
      </c>
      <c r="BW144" s="457">
        <v>1000</v>
      </c>
      <c r="BX144" s="457">
        <v>1000</v>
      </c>
      <c r="BY144" s="457">
        <v>1000</v>
      </c>
      <c r="BZ144" s="457">
        <v>1000</v>
      </c>
      <c r="CA144" s="457">
        <v>1000</v>
      </c>
      <c r="CB144" s="457">
        <v>1000</v>
      </c>
      <c r="CC144" s="457">
        <v>1000</v>
      </c>
      <c r="CD144" s="457">
        <v>1000</v>
      </c>
      <c r="CE144" s="457">
        <v>1000</v>
      </c>
      <c r="CF144" s="457">
        <v>3000</v>
      </c>
      <c r="CG144" s="457">
        <v>1000</v>
      </c>
      <c r="CH144" s="457">
        <v>1000</v>
      </c>
      <c r="CI144" s="457">
        <v>5000</v>
      </c>
      <c r="CJ144" s="457">
        <v>1000</v>
      </c>
      <c r="CK144" s="457">
        <v>1000</v>
      </c>
      <c r="CL144" s="457">
        <v>1000</v>
      </c>
      <c r="CM144" s="457">
        <v>1000</v>
      </c>
      <c r="CN144" s="457">
        <v>1000</v>
      </c>
      <c r="CO144" s="457">
        <v>3000</v>
      </c>
      <c r="CP144" s="457">
        <v>1000</v>
      </c>
      <c r="CQ144" s="457">
        <v>1000</v>
      </c>
      <c r="CR144" s="457">
        <v>1000</v>
      </c>
      <c r="CS144" s="457">
        <v>1000</v>
      </c>
      <c r="CT144" s="457">
        <v>1000</v>
      </c>
      <c r="CU144" s="457">
        <v>2000</v>
      </c>
      <c r="CV144" s="457">
        <v>1000</v>
      </c>
      <c r="CW144" s="457">
        <v>1000</v>
      </c>
      <c r="CX144" s="457">
        <v>17000</v>
      </c>
      <c r="CY144" s="457">
        <v>5000</v>
      </c>
      <c r="CZ144" s="457">
        <v>7000</v>
      </c>
      <c r="DA144" s="457">
        <v>5000</v>
      </c>
      <c r="DB144" s="457">
        <v>1000</v>
      </c>
      <c r="DC144" s="457">
        <v>1000</v>
      </c>
      <c r="DD144" s="457">
        <v>1000</v>
      </c>
      <c r="DE144" s="457">
        <v>1000</v>
      </c>
      <c r="DF144" s="457">
        <v>1000</v>
      </c>
      <c r="DG144" s="457">
        <v>21000</v>
      </c>
      <c r="DH144" s="457">
        <v>6000</v>
      </c>
      <c r="DI144" s="457">
        <v>13000</v>
      </c>
      <c r="DJ144" s="457">
        <v>9000</v>
      </c>
      <c r="DK144" s="457">
        <v>3000</v>
      </c>
      <c r="DL144" s="457">
        <v>5000</v>
      </c>
      <c r="DM144" s="457">
        <v>1000</v>
      </c>
      <c r="DN144" s="457">
        <v>1000</v>
      </c>
      <c r="DO144" s="457">
        <v>1000</v>
      </c>
      <c r="DP144" s="457">
        <v>1000</v>
      </c>
      <c r="DQ144" s="457">
        <v>1000</v>
      </c>
      <c r="DR144">
        <v>1000</v>
      </c>
      <c r="DS144">
        <v>1000</v>
      </c>
      <c r="DT144">
        <v>254000</v>
      </c>
      <c r="DU144">
        <v>133000</v>
      </c>
    </row>
    <row r="145" spans="1:125">
      <c r="A145" s="362" t="s">
        <v>2765</v>
      </c>
      <c r="B145" s="457" t="s">
        <v>3324</v>
      </c>
      <c r="C145" s="457">
        <v>5000</v>
      </c>
      <c r="D145" s="457">
        <v>1000</v>
      </c>
      <c r="E145" s="457">
        <v>1000</v>
      </c>
      <c r="F145" s="457">
        <v>1000</v>
      </c>
      <c r="G145" s="457">
        <v>1000</v>
      </c>
      <c r="H145" s="457">
        <v>1000</v>
      </c>
      <c r="I145" s="457">
        <v>5000</v>
      </c>
      <c r="J145" s="457">
        <v>1000</v>
      </c>
      <c r="K145" s="457">
        <v>1000</v>
      </c>
      <c r="L145" s="457">
        <v>1000</v>
      </c>
      <c r="M145" s="457">
        <v>2000</v>
      </c>
      <c r="N145" s="457">
        <v>1000</v>
      </c>
      <c r="O145" s="457">
        <v>11000</v>
      </c>
      <c r="P145" s="457">
        <v>10000</v>
      </c>
      <c r="Q145" s="457">
        <v>1000</v>
      </c>
      <c r="R145" s="457">
        <v>6000</v>
      </c>
      <c r="S145" s="457">
        <v>1000</v>
      </c>
      <c r="T145" s="457">
        <v>1000</v>
      </c>
      <c r="U145" s="457">
        <v>2000</v>
      </c>
      <c r="V145" s="457">
        <v>1000</v>
      </c>
      <c r="W145" s="457">
        <v>1000</v>
      </c>
      <c r="X145" s="457">
        <v>1000</v>
      </c>
      <c r="Y145" s="457">
        <v>1000</v>
      </c>
      <c r="Z145" s="457">
        <v>1000</v>
      </c>
      <c r="AA145" s="457">
        <v>1000</v>
      </c>
      <c r="AB145" s="457">
        <v>1000</v>
      </c>
      <c r="AC145" s="457">
        <v>1000</v>
      </c>
      <c r="AD145" s="457">
        <v>1000</v>
      </c>
      <c r="AE145" s="457">
        <v>1000</v>
      </c>
      <c r="AF145" s="457">
        <v>1000</v>
      </c>
      <c r="AG145" s="457">
        <v>1000</v>
      </c>
      <c r="AH145" s="457">
        <v>1000</v>
      </c>
      <c r="AI145" s="457">
        <v>1000</v>
      </c>
      <c r="AJ145" s="457">
        <v>2000</v>
      </c>
      <c r="AK145" s="457">
        <v>1000</v>
      </c>
      <c r="AL145" s="457">
        <v>1000</v>
      </c>
      <c r="AM145" s="457">
        <v>1000</v>
      </c>
      <c r="AN145" s="457">
        <v>1000</v>
      </c>
      <c r="AO145" s="457">
        <v>1000</v>
      </c>
      <c r="AP145" s="457">
        <v>8000</v>
      </c>
      <c r="AQ145" s="457">
        <v>5000</v>
      </c>
      <c r="AR145" s="457">
        <v>4000</v>
      </c>
      <c r="AS145" s="457">
        <v>3000</v>
      </c>
      <c r="AT145" s="457">
        <v>2000</v>
      </c>
      <c r="AU145" s="457">
        <v>1000</v>
      </c>
      <c r="AV145" s="457">
        <v>8000</v>
      </c>
      <c r="AW145" s="457">
        <v>1000</v>
      </c>
      <c r="AX145" s="457">
        <v>2000</v>
      </c>
      <c r="AY145" s="457">
        <v>1000</v>
      </c>
      <c r="AZ145" s="457">
        <v>1000</v>
      </c>
      <c r="BA145" s="457">
        <v>1000</v>
      </c>
      <c r="BB145" s="457">
        <v>1000</v>
      </c>
      <c r="BC145" s="457">
        <v>1000</v>
      </c>
      <c r="BD145" s="457">
        <v>1000</v>
      </c>
      <c r="BE145" s="457">
        <v>1000</v>
      </c>
      <c r="BF145" s="457">
        <v>1000</v>
      </c>
      <c r="BG145" s="457">
        <v>1000</v>
      </c>
      <c r="BH145" s="457">
        <v>1000</v>
      </c>
      <c r="BI145" s="457">
        <v>1000</v>
      </c>
      <c r="BJ145" s="457">
        <v>1000</v>
      </c>
      <c r="BK145" s="457">
        <v>4000</v>
      </c>
      <c r="BL145" s="457">
        <v>1000</v>
      </c>
      <c r="BM145" s="457">
        <v>1000</v>
      </c>
      <c r="BN145" s="457">
        <v>1000</v>
      </c>
      <c r="BO145" s="457">
        <v>1000</v>
      </c>
      <c r="BP145" s="457">
        <v>1000</v>
      </c>
      <c r="BQ145" s="457">
        <v>1000</v>
      </c>
      <c r="BR145" s="457">
        <v>1000</v>
      </c>
      <c r="BS145" s="457">
        <v>1000</v>
      </c>
      <c r="BT145" s="457">
        <v>1000</v>
      </c>
      <c r="BU145" s="457">
        <v>1000</v>
      </c>
      <c r="BV145" s="457">
        <v>1000</v>
      </c>
      <c r="BW145" s="457">
        <v>1000</v>
      </c>
      <c r="BX145" s="457">
        <v>1000</v>
      </c>
      <c r="BY145" s="457">
        <v>1000</v>
      </c>
      <c r="BZ145" s="457">
        <v>1000</v>
      </c>
      <c r="CA145" s="457">
        <v>1000</v>
      </c>
      <c r="CB145" s="457">
        <v>1000</v>
      </c>
      <c r="CC145" s="457">
        <v>1000</v>
      </c>
      <c r="CD145" s="457">
        <v>1000</v>
      </c>
      <c r="CE145" s="457">
        <v>1000</v>
      </c>
      <c r="CF145" s="457">
        <v>5000</v>
      </c>
      <c r="CG145" s="457">
        <v>1000</v>
      </c>
      <c r="CH145" s="457">
        <v>1000</v>
      </c>
      <c r="CI145" s="457">
        <v>2000</v>
      </c>
      <c r="CJ145" s="457">
        <v>1000</v>
      </c>
      <c r="CK145" s="457">
        <v>1000</v>
      </c>
      <c r="CL145" s="457">
        <v>1000</v>
      </c>
      <c r="CM145" s="457">
        <v>1000</v>
      </c>
      <c r="CN145" s="457">
        <v>1000</v>
      </c>
      <c r="CO145" s="457">
        <v>1000</v>
      </c>
      <c r="CP145" s="457">
        <v>1000</v>
      </c>
      <c r="CQ145" s="457">
        <v>1000</v>
      </c>
      <c r="CR145" s="457">
        <v>1000</v>
      </c>
      <c r="CS145" s="457">
        <v>1000</v>
      </c>
      <c r="CT145" s="457">
        <v>1000</v>
      </c>
      <c r="CU145" s="457">
        <v>1000</v>
      </c>
      <c r="CV145" s="457">
        <v>1000</v>
      </c>
      <c r="CW145" s="457">
        <v>1000</v>
      </c>
      <c r="CX145" s="457">
        <v>26000</v>
      </c>
      <c r="CY145" s="457">
        <v>4000</v>
      </c>
      <c r="CZ145" s="457">
        <v>3000</v>
      </c>
      <c r="DA145" s="457">
        <v>5000</v>
      </c>
      <c r="DB145" s="457">
        <v>1000</v>
      </c>
      <c r="DC145" s="457">
        <v>1000</v>
      </c>
      <c r="DD145" s="457">
        <v>1000</v>
      </c>
      <c r="DE145" s="457">
        <v>1000</v>
      </c>
      <c r="DF145" s="457">
        <v>1000</v>
      </c>
      <c r="DG145" s="457">
        <v>8000</v>
      </c>
      <c r="DH145" s="457">
        <v>1000</v>
      </c>
      <c r="DI145" s="457">
        <v>9000</v>
      </c>
      <c r="DJ145" s="457">
        <v>5000</v>
      </c>
      <c r="DK145" s="457">
        <v>3000</v>
      </c>
      <c r="DL145" s="457">
        <v>6000</v>
      </c>
      <c r="DM145" s="457">
        <v>3000</v>
      </c>
      <c r="DN145" s="457">
        <v>1000</v>
      </c>
      <c r="DO145" s="457">
        <v>1000</v>
      </c>
      <c r="DP145" s="457">
        <v>1000</v>
      </c>
      <c r="DQ145" s="457">
        <v>1000</v>
      </c>
      <c r="DR145">
        <v>1000</v>
      </c>
      <c r="DS145">
        <v>1000</v>
      </c>
      <c r="DT145">
        <v>91000</v>
      </c>
      <c r="DU145">
        <v>51000</v>
      </c>
    </row>
    <row r="146" spans="1:125">
      <c r="A146" s="362" t="s">
        <v>2777</v>
      </c>
      <c r="B146" s="457" t="s">
        <v>3324</v>
      </c>
      <c r="C146" s="457">
        <v>1000</v>
      </c>
      <c r="D146" s="457">
        <v>1000</v>
      </c>
      <c r="E146" s="457">
        <v>1000</v>
      </c>
      <c r="F146" s="457">
        <v>1000</v>
      </c>
      <c r="G146" s="457">
        <v>1000</v>
      </c>
      <c r="H146" s="457">
        <v>1000</v>
      </c>
      <c r="I146" s="457">
        <v>1000</v>
      </c>
      <c r="J146" s="457">
        <v>1000</v>
      </c>
      <c r="K146" s="457">
        <v>1000</v>
      </c>
      <c r="L146" s="457">
        <v>1000</v>
      </c>
      <c r="M146" s="457">
        <v>1000</v>
      </c>
      <c r="N146" s="457">
        <v>1000</v>
      </c>
      <c r="O146" s="457">
        <v>1000</v>
      </c>
      <c r="P146" s="457">
        <v>1000</v>
      </c>
      <c r="Q146" s="457">
        <v>1000</v>
      </c>
      <c r="R146" s="457">
        <v>1000</v>
      </c>
      <c r="S146" s="457">
        <v>1000</v>
      </c>
      <c r="T146" s="457">
        <v>1000</v>
      </c>
      <c r="U146" s="457">
        <v>1000</v>
      </c>
      <c r="V146" s="457">
        <v>1000</v>
      </c>
      <c r="W146" s="457">
        <v>1000</v>
      </c>
      <c r="X146" s="457">
        <v>1000</v>
      </c>
      <c r="Y146" s="457">
        <v>1000</v>
      </c>
      <c r="Z146" s="457">
        <v>1000</v>
      </c>
      <c r="AA146" s="457">
        <v>1000</v>
      </c>
      <c r="AB146" s="457">
        <v>1000</v>
      </c>
      <c r="AC146" s="457">
        <v>1000</v>
      </c>
      <c r="AD146" s="457">
        <v>1000</v>
      </c>
      <c r="AE146" s="457">
        <v>1000</v>
      </c>
      <c r="AF146" s="457">
        <v>1000</v>
      </c>
      <c r="AG146" s="457">
        <v>1000</v>
      </c>
      <c r="AH146" s="457">
        <v>1000</v>
      </c>
      <c r="AI146" s="457">
        <v>1000</v>
      </c>
      <c r="AJ146" s="457">
        <v>1000</v>
      </c>
      <c r="AK146" s="457">
        <v>1000</v>
      </c>
      <c r="AL146" s="457">
        <v>1000</v>
      </c>
      <c r="AM146" s="457">
        <v>1000</v>
      </c>
      <c r="AN146" s="457">
        <v>1000</v>
      </c>
      <c r="AO146" s="457">
        <v>1000</v>
      </c>
      <c r="AP146" s="457">
        <v>10000</v>
      </c>
      <c r="AQ146" s="457">
        <v>4000</v>
      </c>
      <c r="AR146" s="457">
        <v>1000</v>
      </c>
      <c r="AS146" s="457">
        <v>3000</v>
      </c>
      <c r="AT146" s="457">
        <v>1000</v>
      </c>
      <c r="AU146" s="457">
        <v>1000</v>
      </c>
      <c r="AV146" s="457">
        <v>5000</v>
      </c>
      <c r="AW146" s="457">
        <v>1000</v>
      </c>
      <c r="AX146" s="457">
        <v>1000</v>
      </c>
      <c r="AY146" s="457">
        <v>1000</v>
      </c>
      <c r="AZ146" s="457">
        <v>1000</v>
      </c>
      <c r="BA146" s="457">
        <v>1000</v>
      </c>
      <c r="BB146" s="457">
        <v>1000</v>
      </c>
      <c r="BC146" s="457">
        <v>1000</v>
      </c>
      <c r="BD146" s="457">
        <v>1000</v>
      </c>
      <c r="BE146" s="457">
        <v>1000</v>
      </c>
      <c r="BF146" s="457">
        <v>1000</v>
      </c>
      <c r="BG146" s="457">
        <v>1000</v>
      </c>
      <c r="BH146" s="457">
        <v>1000</v>
      </c>
      <c r="BI146" s="457">
        <v>1000</v>
      </c>
      <c r="BJ146" s="457">
        <v>1000</v>
      </c>
      <c r="BK146" s="457">
        <v>1000</v>
      </c>
      <c r="BL146" s="457">
        <v>1000</v>
      </c>
      <c r="BM146" s="457">
        <v>1000</v>
      </c>
      <c r="BN146" s="457">
        <v>1000</v>
      </c>
      <c r="BO146" s="457">
        <v>1000</v>
      </c>
      <c r="BP146" s="457">
        <v>1000</v>
      </c>
      <c r="BQ146" s="457">
        <v>1000</v>
      </c>
      <c r="BR146" s="457">
        <v>1000</v>
      </c>
      <c r="BS146" s="457">
        <v>1000</v>
      </c>
      <c r="BT146" s="457">
        <v>1000</v>
      </c>
      <c r="BU146" s="457">
        <v>1000</v>
      </c>
      <c r="BV146" s="457">
        <v>1000</v>
      </c>
      <c r="BW146" s="457">
        <v>2000</v>
      </c>
      <c r="BX146" s="457">
        <v>1000</v>
      </c>
      <c r="BY146" s="457">
        <v>1000</v>
      </c>
      <c r="BZ146" s="457">
        <v>1000</v>
      </c>
      <c r="CA146" s="457">
        <v>1000</v>
      </c>
      <c r="CB146" s="457">
        <v>1000</v>
      </c>
      <c r="CC146" s="457">
        <v>1000</v>
      </c>
      <c r="CD146" s="457">
        <v>1000</v>
      </c>
      <c r="CE146" s="457">
        <v>1000</v>
      </c>
      <c r="CF146" s="457">
        <v>2000</v>
      </c>
      <c r="CG146" s="457">
        <v>1000</v>
      </c>
      <c r="CH146" s="457">
        <v>1000</v>
      </c>
      <c r="CI146" s="457">
        <v>1000</v>
      </c>
      <c r="CJ146" s="457">
        <v>1000</v>
      </c>
      <c r="CK146" s="457">
        <v>1000</v>
      </c>
      <c r="CL146" s="457">
        <v>1000</v>
      </c>
      <c r="CM146" s="457">
        <v>1000</v>
      </c>
      <c r="CN146" s="457">
        <v>1000</v>
      </c>
      <c r="CO146" s="457">
        <v>1000</v>
      </c>
      <c r="CP146" s="457">
        <v>1000</v>
      </c>
      <c r="CQ146" s="457">
        <v>1000</v>
      </c>
      <c r="CR146" s="457">
        <v>1000</v>
      </c>
      <c r="CS146" s="457">
        <v>1000</v>
      </c>
      <c r="CT146" s="457">
        <v>1000</v>
      </c>
      <c r="CU146" s="457">
        <v>1000</v>
      </c>
      <c r="CV146" s="457">
        <v>1000</v>
      </c>
      <c r="CW146" s="457">
        <v>1000</v>
      </c>
      <c r="CX146" s="457">
        <v>11000</v>
      </c>
      <c r="CY146" s="457">
        <v>1000</v>
      </c>
      <c r="CZ146" s="457">
        <v>1000</v>
      </c>
      <c r="DA146" s="457">
        <v>1000</v>
      </c>
      <c r="DB146" s="457">
        <v>1000</v>
      </c>
      <c r="DC146" s="457">
        <v>1000</v>
      </c>
      <c r="DD146" s="457">
        <v>1000</v>
      </c>
      <c r="DE146" s="457">
        <v>1000</v>
      </c>
      <c r="DF146" s="457">
        <v>1000</v>
      </c>
      <c r="DG146" s="457">
        <v>3000</v>
      </c>
      <c r="DH146" s="457">
        <v>1000</v>
      </c>
      <c r="DI146" s="457">
        <v>2000</v>
      </c>
      <c r="DJ146" s="457">
        <v>2000</v>
      </c>
      <c r="DK146" s="457">
        <v>1000</v>
      </c>
      <c r="DL146" s="457">
        <v>18000</v>
      </c>
      <c r="DM146" s="457">
        <v>1000</v>
      </c>
      <c r="DN146" s="457">
        <v>1000</v>
      </c>
      <c r="DO146" s="457">
        <v>1000</v>
      </c>
      <c r="DP146" s="457">
        <v>1000</v>
      </c>
      <c r="DQ146" s="457">
        <v>1000</v>
      </c>
      <c r="DR146">
        <v>1000</v>
      </c>
      <c r="DS146">
        <v>1000</v>
      </c>
      <c r="DT146">
        <v>21000</v>
      </c>
      <c r="DU146">
        <v>7000</v>
      </c>
    </row>
    <row r="147" spans="1:125">
      <c r="A147" s="362" t="s">
        <v>2858</v>
      </c>
      <c r="B147" s="457" t="s">
        <v>3324</v>
      </c>
      <c r="C147" s="457">
        <v>1000</v>
      </c>
      <c r="D147" s="457">
        <v>1000</v>
      </c>
      <c r="E147" s="457">
        <v>1000</v>
      </c>
      <c r="F147" s="457">
        <v>1000</v>
      </c>
      <c r="G147" s="457">
        <v>1000</v>
      </c>
      <c r="H147" s="457">
        <v>1000</v>
      </c>
      <c r="I147" s="457">
        <v>1000</v>
      </c>
      <c r="J147" s="457">
        <v>1000</v>
      </c>
      <c r="K147" s="457">
        <v>1000</v>
      </c>
      <c r="L147" s="457">
        <v>1000</v>
      </c>
      <c r="M147" s="457">
        <v>1000</v>
      </c>
      <c r="N147" s="457">
        <v>1000</v>
      </c>
      <c r="O147" s="457">
        <v>1000</v>
      </c>
      <c r="P147" s="457">
        <v>1000</v>
      </c>
      <c r="Q147" s="457">
        <v>1000</v>
      </c>
      <c r="R147" s="457">
        <v>1000</v>
      </c>
      <c r="S147" s="457">
        <v>1000</v>
      </c>
      <c r="T147" s="457">
        <v>1000</v>
      </c>
      <c r="U147" s="457">
        <v>1000</v>
      </c>
      <c r="V147" s="457">
        <v>1000</v>
      </c>
      <c r="W147" s="457">
        <v>1000</v>
      </c>
      <c r="X147" s="457">
        <v>1000</v>
      </c>
      <c r="Y147" s="457">
        <v>1000</v>
      </c>
      <c r="Z147" s="457">
        <v>1000</v>
      </c>
      <c r="AA147" s="457">
        <v>1000</v>
      </c>
      <c r="AB147" s="457">
        <v>1000</v>
      </c>
      <c r="AC147" s="457">
        <v>1000</v>
      </c>
      <c r="AD147" s="457">
        <v>1000</v>
      </c>
      <c r="AE147" s="457">
        <v>1000</v>
      </c>
      <c r="AF147" s="457">
        <v>1000</v>
      </c>
      <c r="AG147" s="457">
        <v>1000</v>
      </c>
      <c r="AH147" s="457">
        <v>1000</v>
      </c>
      <c r="AI147" s="457">
        <v>1000</v>
      </c>
      <c r="AJ147" s="457">
        <v>1000</v>
      </c>
      <c r="AK147" s="457">
        <v>1000</v>
      </c>
      <c r="AL147" s="457">
        <v>1000</v>
      </c>
      <c r="AM147" s="457">
        <v>1000</v>
      </c>
      <c r="AN147" s="457">
        <v>1000</v>
      </c>
      <c r="AO147" s="457">
        <v>1000</v>
      </c>
      <c r="AP147" s="457">
        <v>10000</v>
      </c>
      <c r="AQ147" s="457">
        <v>4000</v>
      </c>
      <c r="AR147" s="457">
        <v>1000</v>
      </c>
      <c r="AS147" s="457">
        <v>3000</v>
      </c>
      <c r="AT147" s="457">
        <v>1000</v>
      </c>
      <c r="AU147" s="457">
        <v>1000</v>
      </c>
      <c r="AV147" s="457">
        <v>5000</v>
      </c>
      <c r="AW147" s="457">
        <v>1000</v>
      </c>
      <c r="AX147" s="457">
        <v>1000</v>
      </c>
      <c r="AY147" s="457">
        <v>1000</v>
      </c>
      <c r="AZ147" s="457">
        <v>1000</v>
      </c>
      <c r="BA147" s="457">
        <v>1000</v>
      </c>
      <c r="BB147" s="457">
        <v>1000</v>
      </c>
      <c r="BC147" s="457">
        <v>1000</v>
      </c>
      <c r="BD147" s="457">
        <v>1000</v>
      </c>
      <c r="BE147" s="457">
        <v>1000</v>
      </c>
      <c r="BF147" s="457">
        <v>1000</v>
      </c>
      <c r="BG147" s="457">
        <v>1000</v>
      </c>
      <c r="BH147" s="457">
        <v>1000</v>
      </c>
      <c r="BI147" s="457">
        <v>1000</v>
      </c>
      <c r="BJ147" s="457">
        <v>1000</v>
      </c>
      <c r="BK147" s="457">
        <v>1000</v>
      </c>
      <c r="BL147" s="457">
        <v>1000</v>
      </c>
      <c r="BM147" s="457">
        <v>1000</v>
      </c>
      <c r="BN147" s="457">
        <v>1000</v>
      </c>
      <c r="BO147" s="457">
        <v>1000</v>
      </c>
      <c r="BP147" s="457">
        <v>1000</v>
      </c>
      <c r="BQ147" s="457">
        <v>1000</v>
      </c>
      <c r="BR147" s="457">
        <v>1000</v>
      </c>
      <c r="BS147" s="457">
        <v>1000</v>
      </c>
      <c r="BT147" s="457">
        <v>1000</v>
      </c>
      <c r="BU147" s="457">
        <v>1000</v>
      </c>
      <c r="BV147" s="457">
        <v>1000</v>
      </c>
      <c r="BW147" s="457">
        <v>2000</v>
      </c>
      <c r="BX147" s="457">
        <v>1000</v>
      </c>
      <c r="BY147" s="457">
        <v>1000</v>
      </c>
      <c r="BZ147" s="457">
        <v>1000</v>
      </c>
      <c r="CA147" s="457">
        <v>1000</v>
      </c>
      <c r="CB147" s="457">
        <v>1000</v>
      </c>
      <c r="CC147" s="457">
        <v>1000</v>
      </c>
      <c r="CD147" s="457">
        <v>1000</v>
      </c>
      <c r="CE147" s="457">
        <v>1000</v>
      </c>
      <c r="CF147" s="457">
        <v>2000</v>
      </c>
      <c r="CG147" s="457">
        <v>1000</v>
      </c>
      <c r="CH147" s="457">
        <v>1000</v>
      </c>
      <c r="CI147" s="457">
        <v>1000</v>
      </c>
      <c r="CJ147" s="457">
        <v>1000</v>
      </c>
      <c r="CK147" s="457">
        <v>1000</v>
      </c>
      <c r="CL147" s="457">
        <v>1000</v>
      </c>
      <c r="CM147" s="457">
        <v>1000</v>
      </c>
      <c r="CN147" s="457">
        <v>1000</v>
      </c>
      <c r="CO147" s="457">
        <v>1000</v>
      </c>
      <c r="CP147" s="457">
        <v>1000</v>
      </c>
      <c r="CQ147" s="457">
        <v>1000</v>
      </c>
      <c r="CR147" s="457">
        <v>1000</v>
      </c>
      <c r="CS147" s="457">
        <v>1000</v>
      </c>
      <c r="CT147" s="457">
        <v>1000</v>
      </c>
      <c r="CU147" s="457">
        <v>1000</v>
      </c>
      <c r="CV147" s="457">
        <v>1000</v>
      </c>
      <c r="CW147" s="457">
        <v>1000</v>
      </c>
      <c r="CX147" s="457">
        <v>11000</v>
      </c>
      <c r="CY147" s="457">
        <v>1000</v>
      </c>
      <c r="CZ147" s="457">
        <v>1000</v>
      </c>
      <c r="DA147" s="457">
        <v>1000</v>
      </c>
      <c r="DB147" s="457">
        <v>1000</v>
      </c>
      <c r="DC147" s="457">
        <v>1000</v>
      </c>
      <c r="DD147" s="457">
        <v>1000</v>
      </c>
      <c r="DE147" s="457">
        <v>1000</v>
      </c>
      <c r="DF147" s="457">
        <v>1000</v>
      </c>
      <c r="DG147" s="457">
        <v>3000</v>
      </c>
      <c r="DH147" s="457">
        <v>1000</v>
      </c>
      <c r="DI147" s="457">
        <v>2000</v>
      </c>
      <c r="DJ147" s="457">
        <v>2000</v>
      </c>
      <c r="DK147" s="457">
        <v>1000</v>
      </c>
      <c r="DL147" s="457">
        <v>18000</v>
      </c>
      <c r="DM147" s="457">
        <v>1000</v>
      </c>
      <c r="DN147" s="457">
        <v>1000</v>
      </c>
      <c r="DO147" s="457">
        <v>1000</v>
      </c>
      <c r="DP147" s="457">
        <v>1000</v>
      </c>
      <c r="DQ147" s="457">
        <v>1000</v>
      </c>
      <c r="DR147">
        <v>1000</v>
      </c>
      <c r="DS147">
        <v>1000</v>
      </c>
      <c r="DT147">
        <v>21000</v>
      </c>
      <c r="DU147">
        <v>7000</v>
      </c>
    </row>
    <row r="148" spans="1:125">
      <c r="A148" s="362" t="s">
        <v>3068</v>
      </c>
      <c r="B148" s="457" t="s">
        <v>3324</v>
      </c>
      <c r="C148" s="457">
        <v>15000</v>
      </c>
      <c r="D148" s="457">
        <v>2000</v>
      </c>
      <c r="E148" s="457">
        <v>1000</v>
      </c>
      <c r="F148" s="457">
        <v>16000</v>
      </c>
      <c r="G148" s="457">
        <v>6000</v>
      </c>
      <c r="H148" s="457">
        <v>1000</v>
      </c>
      <c r="I148" s="457">
        <v>15000</v>
      </c>
      <c r="J148" s="457">
        <v>1000</v>
      </c>
      <c r="K148" s="457">
        <v>1000</v>
      </c>
      <c r="L148" s="457">
        <v>4000</v>
      </c>
      <c r="M148" s="457">
        <v>1000</v>
      </c>
      <c r="N148" s="457">
        <v>1000</v>
      </c>
      <c r="O148" s="457">
        <v>89000</v>
      </c>
      <c r="P148" s="457">
        <v>2000</v>
      </c>
      <c r="Q148" s="457">
        <v>1000</v>
      </c>
      <c r="R148" s="457">
        <v>5000</v>
      </c>
      <c r="S148" s="457">
        <v>1000</v>
      </c>
      <c r="T148" s="457">
        <v>1000</v>
      </c>
      <c r="U148" s="457">
        <v>4000</v>
      </c>
      <c r="V148" s="457">
        <v>5000</v>
      </c>
      <c r="W148" s="457">
        <v>1000</v>
      </c>
      <c r="X148" s="457">
        <v>5000</v>
      </c>
      <c r="Y148" s="457">
        <v>1000</v>
      </c>
      <c r="Z148" s="457">
        <v>1000</v>
      </c>
      <c r="AA148" s="457">
        <v>1000</v>
      </c>
      <c r="AB148" s="457">
        <v>2000</v>
      </c>
      <c r="AC148" s="457">
        <v>14000</v>
      </c>
      <c r="AD148" s="457">
        <v>1000</v>
      </c>
      <c r="AE148" s="457">
        <v>1000</v>
      </c>
      <c r="AF148" s="457">
        <v>1000</v>
      </c>
      <c r="AG148" s="457">
        <v>1000</v>
      </c>
      <c r="AH148" s="457">
        <v>1000</v>
      </c>
      <c r="AI148" s="457">
        <v>1000</v>
      </c>
      <c r="AJ148" s="457">
        <v>10000</v>
      </c>
      <c r="AK148" s="457">
        <v>5000</v>
      </c>
      <c r="AL148" s="457">
        <v>1000</v>
      </c>
      <c r="AM148" s="457">
        <v>1000</v>
      </c>
      <c r="AN148" s="457">
        <v>2000</v>
      </c>
      <c r="AO148" s="457">
        <v>1000</v>
      </c>
      <c r="AP148" s="457">
        <v>191000</v>
      </c>
      <c r="AQ148" s="457">
        <v>14000</v>
      </c>
      <c r="AR148" s="457">
        <v>31000</v>
      </c>
      <c r="AS148" s="457">
        <v>8000</v>
      </c>
      <c r="AT148" s="457">
        <v>1000</v>
      </c>
      <c r="AU148" s="457">
        <v>1000</v>
      </c>
      <c r="AV148" s="457">
        <v>12000</v>
      </c>
      <c r="AW148" s="457">
        <v>3000</v>
      </c>
      <c r="AX148" s="457">
        <v>1000</v>
      </c>
      <c r="AY148" s="457">
        <v>4000</v>
      </c>
      <c r="AZ148" s="457">
        <v>1000</v>
      </c>
      <c r="BA148" s="457">
        <v>1000</v>
      </c>
      <c r="BB148" s="457">
        <v>3000</v>
      </c>
      <c r="BC148" s="457">
        <v>1000</v>
      </c>
      <c r="BD148" s="457">
        <v>1000</v>
      </c>
      <c r="BE148" s="457">
        <v>4000</v>
      </c>
      <c r="BF148" s="457">
        <v>1000</v>
      </c>
      <c r="BG148" s="457">
        <v>1000</v>
      </c>
      <c r="BH148" s="457">
        <v>2000</v>
      </c>
      <c r="BI148" s="457">
        <v>1000</v>
      </c>
      <c r="BJ148" s="457">
        <v>1000</v>
      </c>
      <c r="BK148" s="457">
        <v>2000</v>
      </c>
      <c r="BL148" s="457">
        <v>1000</v>
      </c>
      <c r="BM148" s="457">
        <v>1000</v>
      </c>
      <c r="BN148" s="457">
        <v>1000</v>
      </c>
      <c r="BO148" s="457">
        <v>1000</v>
      </c>
      <c r="BP148" s="457">
        <v>1000</v>
      </c>
      <c r="BQ148" s="457">
        <v>4000</v>
      </c>
      <c r="BR148" s="457">
        <v>1000</v>
      </c>
      <c r="BS148" s="457">
        <v>1000</v>
      </c>
      <c r="BT148" s="457">
        <v>1000</v>
      </c>
      <c r="BU148" s="457">
        <v>1000</v>
      </c>
      <c r="BV148" s="457">
        <v>1000</v>
      </c>
      <c r="BW148" s="457">
        <v>1000</v>
      </c>
      <c r="BX148" s="457">
        <v>1000</v>
      </c>
      <c r="BY148" s="457">
        <v>1000</v>
      </c>
      <c r="BZ148" s="457">
        <v>1000</v>
      </c>
      <c r="CA148" s="457">
        <v>1000</v>
      </c>
      <c r="CB148" s="457">
        <v>1000</v>
      </c>
      <c r="CC148" s="457">
        <v>1000</v>
      </c>
      <c r="CD148" s="457">
        <v>1000</v>
      </c>
      <c r="CE148" s="457">
        <v>1000</v>
      </c>
      <c r="CF148" s="457">
        <v>4000</v>
      </c>
      <c r="CG148" s="457">
        <v>1000</v>
      </c>
      <c r="CH148" s="457">
        <v>1000</v>
      </c>
      <c r="CI148" s="457">
        <v>2000</v>
      </c>
      <c r="CJ148" s="457">
        <v>1000</v>
      </c>
      <c r="CK148" s="457">
        <v>1000</v>
      </c>
      <c r="CL148" s="457">
        <v>1000</v>
      </c>
      <c r="CM148" s="457">
        <v>1000</v>
      </c>
      <c r="CN148" s="457">
        <v>1000</v>
      </c>
      <c r="CO148" s="457">
        <v>1000</v>
      </c>
      <c r="CP148" s="457">
        <v>1000</v>
      </c>
      <c r="CQ148" s="457">
        <v>1000</v>
      </c>
      <c r="CR148" s="457">
        <v>1000</v>
      </c>
      <c r="CS148" s="457">
        <v>1000</v>
      </c>
      <c r="CT148" s="457">
        <v>1000</v>
      </c>
      <c r="CU148" s="457">
        <v>4000</v>
      </c>
      <c r="CV148" s="457">
        <v>2000</v>
      </c>
      <c r="CW148" s="457">
        <v>1000</v>
      </c>
      <c r="CX148" s="457">
        <v>29000</v>
      </c>
      <c r="CY148" s="457">
        <v>7000</v>
      </c>
      <c r="CZ148" s="457">
        <v>11000</v>
      </c>
      <c r="DA148" s="457">
        <v>1000</v>
      </c>
      <c r="DB148" s="457">
        <v>1000</v>
      </c>
      <c r="DC148" s="457">
        <v>1000</v>
      </c>
      <c r="DD148" s="457">
        <v>1000</v>
      </c>
      <c r="DE148" s="457">
        <v>1000</v>
      </c>
      <c r="DF148" s="457">
        <v>1000</v>
      </c>
      <c r="DG148" s="457">
        <v>29000</v>
      </c>
      <c r="DH148" s="457">
        <v>14000</v>
      </c>
      <c r="DI148" s="457">
        <v>22000</v>
      </c>
      <c r="DJ148" s="457">
        <v>10000</v>
      </c>
      <c r="DK148" s="457">
        <v>9000</v>
      </c>
      <c r="DL148" s="457">
        <v>64000</v>
      </c>
      <c r="DM148" s="457">
        <v>4000</v>
      </c>
      <c r="DN148" s="457">
        <v>1000</v>
      </c>
      <c r="DO148" s="457">
        <v>1000</v>
      </c>
      <c r="DP148" s="457">
        <v>1000</v>
      </c>
      <c r="DQ148" s="457">
        <v>1000</v>
      </c>
      <c r="DR148">
        <v>1000</v>
      </c>
      <c r="DS148">
        <v>1000</v>
      </c>
      <c r="DT148">
        <v>323000</v>
      </c>
      <c r="DU148">
        <v>131000</v>
      </c>
    </row>
    <row r="149" spans="1:125">
      <c r="A149" s="362" t="s">
        <v>3161</v>
      </c>
      <c r="B149" s="457" t="s">
        <v>3324</v>
      </c>
      <c r="C149" s="457">
        <v>5000</v>
      </c>
      <c r="D149" s="457">
        <v>1000</v>
      </c>
      <c r="E149" s="457">
        <v>1000</v>
      </c>
      <c r="F149" s="457">
        <v>1000</v>
      </c>
      <c r="G149" s="457">
        <v>1000</v>
      </c>
      <c r="H149" s="457">
        <v>1000</v>
      </c>
      <c r="I149" s="457">
        <v>5000</v>
      </c>
      <c r="J149" s="457">
        <v>1000</v>
      </c>
      <c r="K149" s="457">
        <v>1000</v>
      </c>
      <c r="L149" s="457">
        <v>1000</v>
      </c>
      <c r="M149" s="457">
        <v>2000</v>
      </c>
      <c r="N149" s="457">
        <v>1000</v>
      </c>
      <c r="O149" s="457">
        <v>11000</v>
      </c>
      <c r="P149" s="457">
        <v>10000</v>
      </c>
      <c r="Q149" s="457">
        <v>1000</v>
      </c>
      <c r="R149" s="457">
        <v>6000</v>
      </c>
      <c r="S149" s="457">
        <v>1000</v>
      </c>
      <c r="T149" s="457">
        <v>1000</v>
      </c>
      <c r="U149" s="457">
        <v>2000</v>
      </c>
      <c r="V149" s="457">
        <v>1000</v>
      </c>
      <c r="W149" s="457">
        <v>1000</v>
      </c>
      <c r="X149" s="457">
        <v>1000</v>
      </c>
      <c r="Y149" s="457">
        <v>1000</v>
      </c>
      <c r="Z149" s="457">
        <v>1000</v>
      </c>
      <c r="AA149" s="457">
        <v>1000</v>
      </c>
      <c r="AB149" s="457">
        <v>1000</v>
      </c>
      <c r="AC149" s="457">
        <v>1000</v>
      </c>
      <c r="AD149" s="457">
        <v>1000</v>
      </c>
      <c r="AE149" s="457">
        <v>1000</v>
      </c>
      <c r="AF149" s="457">
        <v>1000</v>
      </c>
      <c r="AG149" s="457">
        <v>1000</v>
      </c>
      <c r="AH149" s="457">
        <v>1000</v>
      </c>
      <c r="AI149" s="457">
        <v>1000</v>
      </c>
      <c r="AJ149" s="457">
        <v>2000</v>
      </c>
      <c r="AK149" s="457">
        <v>1000</v>
      </c>
      <c r="AL149" s="457">
        <v>1000</v>
      </c>
      <c r="AM149" s="457">
        <v>1000</v>
      </c>
      <c r="AN149" s="457">
        <v>1000</v>
      </c>
      <c r="AO149" s="457">
        <v>1000</v>
      </c>
      <c r="AP149" s="457">
        <v>8000</v>
      </c>
      <c r="AQ149" s="457">
        <v>5000</v>
      </c>
      <c r="AR149" s="457">
        <v>4000</v>
      </c>
      <c r="AS149" s="457">
        <v>3000</v>
      </c>
      <c r="AT149" s="457">
        <v>2000</v>
      </c>
      <c r="AU149" s="457">
        <v>1000</v>
      </c>
      <c r="AV149" s="457">
        <v>8000</v>
      </c>
      <c r="AW149" s="457">
        <v>1000</v>
      </c>
      <c r="AX149" s="457">
        <v>2000</v>
      </c>
      <c r="AY149" s="457">
        <v>1000</v>
      </c>
      <c r="AZ149" s="457">
        <v>1000</v>
      </c>
      <c r="BA149" s="457">
        <v>1000</v>
      </c>
      <c r="BB149" s="457">
        <v>1000</v>
      </c>
      <c r="BC149" s="457">
        <v>1000</v>
      </c>
      <c r="BD149" s="457">
        <v>1000</v>
      </c>
      <c r="BE149" s="457">
        <v>1000</v>
      </c>
      <c r="BF149" s="457">
        <v>1000</v>
      </c>
      <c r="BG149" s="457">
        <v>1000</v>
      </c>
      <c r="BH149" s="457">
        <v>1000</v>
      </c>
      <c r="BI149" s="457">
        <v>1000</v>
      </c>
      <c r="BJ149" s="457">
        <v>1000</v>
      </c>
      <c r="BK149" s="457">
        <v>4000</v>
      </c>
      <c r="BL149" s="457">
        <v>1000</v>
      </c>
      <c r="BM149" s="457">
        <v>1000</v>
      </c>
      <c r="BN149" s="457">
        <v>1000</v>
      </c>
      <c r="BO149" s="457">
        <v>1000</v>
      </c>
      <c r="BP149" s="457">
        <v>1000</v>
      </c>
      <c r="BQ149" s="457">
        <v>1000</v>
      </c>
      <c r="BR149" s="457">
        <v>1000</v>
      </c>
      <c r="BS149" s="457">
        <v>1000</v>
      </c>
      <c r="BT149" s="457">
        <v>1000</v>
      </c>
      <c r="BU149" s="457">
        <v>1000</v>
      </c>
      <c r="BV149" s="457">
        <v>1000</v>
      </c>
      <c r="BW149" s="457">
        <v>1000</v>
      </c>
      <c r="BX149" s="457">
        <v>1000</v>
      </c>
      <c r="BY149" s="457">
        <v>1000</v>
      </c>
      <c r="BZ149" s="457">
        <v>1000</v>
      </c>
      <c r="CA149" s="457">
        <v>1000</v>
      </c>
      <c r="CB149" s="457">
        <v>1000</v>
      </c>
      <c r="CC149" s="457">
        <v>1000</v>
      </c>
      <c r="CD149" s="457">
        <v>1000</v>
      </c>
      <c r="CE149" s="457">
        <v>1000</v>
      </c>
      <c r="CF149" s="457">
        <v>5000</v>
      </c>
      <c r="CG149" s="457">
        <v>1000</v>
      </c>
      <c r="CH149" s="457">
        <v>1000</v>
      </c>
      <c r="CI149" s="457">
        <v>2000</v>
      </c>
      <c r="CJ149" s="457">
        <v>1000</v>
      </c>
      <c r="CK149" s="457">
        <v>1000</v>
      </c>
      <c r="CL149" s="457">
        <v>1000</v>
      </c>
      <c r="CM149" s="457">
        <v>1000</v>
      </c>
      <c r="CN149" s="457">
        <v>1000</v>
      </c>
      <c r="CO149" s="457">
        <v>1000</v>
      </c>
      <c r="CP149" s="457">
        <v>1000</v>
      </c>
      <c r="CQ149" s="457">
        <v>1000</v>
      </c>
      <c r="CR149" s="457">
        <v>1000</v>
      </c>
      <c r="CS149" s="457">
        <v>1000</v>
      </c>
      <c r="CT149" s="457">
        <v>1000</v>
      </c>
      <c r="CU149" s="457">
        <v>1000</v>
      </c>
      <c r="CV149" s="457">
        <v>1000</v>
      </c>
      <c r="CW149" s="457">
        <v>1000</v>
      </c>
      <c r="CX149" s="457">
        <v>26000</v>
      </c>
      <c r="CY149" s="457">
        <v>4000</v>
      </c>
      <c r="CZ149" s="457">
        <v>3000</v>
      </c>
      <c r="DA149" s="457">
        <v>5000</v>
      </c>
      <c r="DB149" s="457">
        <v>1000</v>
      </c>
      <c r="DC149" s="457">
        <v>1000</v>
      </c>
      <c r="DD149" s="457">
        <v>1000</v>
      </c>
      <c r="DE149" s="457">
        <v>1000</v>
      </c>
      <c r="DF149" s="457">
        <v>1000</v>
      </c>
      <c r="DG149" s="457">
        <v>8000</v>
      </c>
      <c r="DH149" s="457">
        <v>1000</v>
      </c>
      <c r="DI149" s="457">
        <v>9000</v>
      </c>
      <c r="DJ149" s="457">
        <v>5000</v>
      </c>
      <c r="DK149" s="457">
        <v>3000</v>
      </c>
      <c r="DL149" s="457">
        <v>6000</v>
      </c>
      <c r="DM149" s="457">
        <v>3000</v>
      </c>
      <c r="DN149" s="457">
        <v>1000</v>
      </c>
      <c r="DO149" s="457">
        <v>1000</v>
      </c>
      <c r="DP149" s="457">
        <v>1000</v>
      </c>
      <c r="DQ149" s="457">
        <v>1000</v>
      </c>
      <c r="DR149">
        <v>1000</v>
      </c>
      <c r="DS149">
        <v>1000</v>
      </c>
      <c r="DT149">
        <v>91000</v>
      </c>
      <c r="DU149">
        <v>51000</v>
      </c>
    </row>
    <row r="150" spans="1:125">
      <c r="A150" s="362" t="s">
        <v>2000</v>
      </c>
      <c r="B150" s="457" t="s">
        <v>3324</v>
      </c>
      <c r="C150" s="457">
        <v>1000</v>
      </c>
      <c r="D150" s="457">
        <v>1000</v>
      </c>
      <c r="E150" s="457">
        <v>1000</v>
      </c>
      <c r="F150" s="457">
        <v>1000</v>
      </c>
      <c r="G150" s="457">
        <v>1000</v>
      </c>
      <c r="H150" s="457">
        <v>1000</v>
      </c>
      <c r="I150" s="457">
        <v>1000</v>
      </c>
      <c r="J150" s="457">
        <v>1000</v>
      </c>
      <c r="K150" s="457">
        <v>1000</v>
      </c>
      <c r="L150" s="457">
        <v>1000</v>
      </c>
      <c r="M150" s="457">
        <v>1000</v>
      </c>
      <c r="N150" s="457">
        <v>1000</v>
      </c>
      <c r="O150" s="457">
        <v>1000</v>
      </c>
      <c r="P150" s="457">
        <v>1000</v>
      </c>
      <c r="Q150" s="457">
        <v>1000</v>
      </c>
      <c r="R150" s="457">
        <v>1000</v>
      </c>
      <c r="S150" s="457">
        <v>1000</v>
      </c>
      <c r="T150" s="457">
        <v>1000</v>
      </c>
      <c r="U150" s="457">
        <v>1000</v>
      </c>
      <c r="V150" s="457">
        <v>1000</v>
      </c>
      <c r="W150" s="457">
        <v>1000</v>
      </c>
      <c r="X150" s="457">
        <v>1000</v>
      </c>
      <c r="Y150" s="457">
        <v>1000</v>
      </c>
      <c r="Z150" s="457">
        <v>1000</v>
      </c>
      <c r="AA150" s="457">
        <v>1000</v>
      </c>
      <c r="AB150" s="457">
        <v>1000</v>
      </c>
      <c r="AC150" s="457">
        <v>1000</v>
      </c>
      <c r="AD150" s="457">
        <v>1000</v>
      </c>
      <c r="AE150" s="457">
        <v>1000</v>
      </c>
      <c r="AF150" s="457">
        <v>1000</v>
      </c>
      <c r="AG150" s="457">
        <v>1000</v>
      </c>
      <c r="AH150" s="457">
        <v>1000</v>
      </c>
      <c r="AI150" s="457">
        <v>1000</v>
      </c>
      <c r="AJ150" s="457">
        <v>1000</v>
      </c>
      <c r="AK150" s="457">
        <v>1000</v>
      </c>
      <c r="AL150" s="457">
        <v>1000</v>
      </c>
      <c r="AM150" s="457">
        <v>1000</v>
      </c>
      <c r="AN150" s="457">
        <v>1000</v>
      </c>
      <c r="AO150" s="457">
        <v>1000</v>
      </c>
      <c r="AP150" s="457">
        <v>10000</v>
      </c>
      <c r="AQ150" s="457">
        <v>4000</v>
      </c>
      <c r="AR150" s="457">
        <v>1000</v>
      </c>
      <c r="AS150" s="457">
        <v>3000</v>
      </c>
      <c r="AT150" s="457">
        <v>1000</v>
      </c>
      <c r="AU150" s="457">
        <v>1000</v>
      </c>
      <c r="AV150" s="457">
        <v>5000</v>
      </c>
      <c r="AW150" s="457">
        <v>1000</v>
      </c>
      <c r="AX150" s="457">
        <v>1000</v>
      </c>
      <c r="AY150" s="457">
        <v>1000</v>
      </c>
      <c r="AZ150" s="457">
        <v>1000</v>
      </c>
      <c r="BA150" s="457">
        <v>1000</v>
      </c>
      <c r="BB150" s="457">
        <v>1000</v>
      </c>
      <c r="BC150" s="457">
        <v>1000</v>
      </c>
      <c r="BD150" s="457">
        <v>1000</v>
      </c>
      <c r="BE150" s="457">
        <v>1000</v>
      </c>
      <c r="BF150" s="457">
        <v>1000</v>
      </c>
      <c r="BG150" s="457">
        <v>1000</v>
      </c>
      <c r="BH150" s="457">
        <v>1000</v>
      </c>
      <c r="BI150" s="457">
        <v>1000</v>
      </c>
      <c r="BJ150" s="457">
        <v>1000</v>
      </c>
      <c r="BK150" s="457">
        <v>1000</v>
      </c>
      <c r="BL150" s="457">
        <v>1000</v>
      </c>
      <c r="BM150" s="457">
        <v>1000</v>
      </c>
      <c r="BN150" s="457">
        <v>1000</v>
      </c>
      <c r="BO150" s="457">
        <v>1000</v>
      </c>
      <c r="BP150" s="457">
        <v>1000</v>
      </c>
      <c r="BQ150" s="457">
        <v>1000</v>
      </c>
      <c r="BR150" s="457">
        <v>1000</v>
      </c>
      <c r="BS150" s="457">
        <v>1000</v>
      </c>
      <c r="BT150" s="457">
        <v>1000</v>
      </c>
      <c r="BU150" s="457">
        <v>1000</v>
      </c>
      <c r="BV150" s="457">
        <v>1000</v>
      </c>
      <c r="BW150" s="457">
        <v>2000</v>
      </c>
      <c r="BX150" s="457">
        <v>1000</v>
      </c>
      <c r="BY150" s="457">
        <v>1000</v>
      </c>
      <c r="BZ150" s="457">
        <v>1000</v>
      </c>
      <c r="CA150" s="457">
        <v>1000</v>
      </c>
      <c r="CB150" s="457">
        <v>1000</v>
      </c>
      <c r="CC150" s="457">
        <v>1000</v>
      </c>
      <c r="CD150" s="457">
        <v>1000</v>
      </c>
      <c r="CE150" s="457">
        <v>1000</v>
      </c>
      <c r="CF150" s="457">
        <v>2000</v>
      </c>
      <c r="CG150" s="457">
        <v>1000</v>
      </c>
      <c r="CH150" s="457">
        <v>1000</v>
      </c>
      <c r="CI150" s="457">
        <v>1000</v>
      </c>
      <c r="CJ150" s="457">
        <v>1000</v>
      </c>
      <c r="CK150" s="457">
        <v>1000</v>
      </c>
      <c r="CL150" s="457">
        <v>1000</v>
      </c>
      <c r="CM150" s="457">
        <v>1000</v>
      </c>
      <c r="CN150" s="457">
        <v>1000</v>
      </c>
      <c r="CO150" s="457">
        <v>1000</v>
      </c>
      <c r="CP150" s="457">
        <v>1000</v>
      </c>
      <c r="CQ150" s="457">
        <v>1000</v>
      </c>
      <c r="CR150" s="457">
        <v>1000</v>
      </c>
      <c r="CS150" s="457">
        <v>1000</v>
      </c>
      <c r="CT150" s="457">
        <v>1000</v>
      </c>
      <c r="CU150" s="457">
        <v>1000</v>
      </c>
      <c r="CV150" s="457">
        <v>1000</v>
      </c>
      <c r="CW150" s="457">
        <v>1000</v>
      </c>
      <c r="CX150" s="457">
        <v>11000</v>
      </c>
      <c r="CY150" s="457">
        <v>1000</v>
      </c>
      <c r="CZ150" s="457">
        <v>1000</v>
      </c>
      <c r="DA150" s="457">
        <v>1000</v>
      </c>
      <c r="DB150" s="457">
        <v>1000</v>
      </c>
      <c r="DC150" s="457">
        <v>1000</v>
      </c>
      <c r="DD150" s="457">
        <v>1000</v>
      </c>
      <c r="DE150" s="457">
        <v>1000</v>
      </c>
      <c r="DF150" s="457">
        <v>1000</v>
      </c>
      <c r="DG150" s="457">
        <v>3000</v>
      </c>
      <c r="DH150" s="457">
        <v>1000</v>
      </c>
      <c r="DI150" s="457">
        <v>2000</v>
      </c>
      <c r="DJ150" s="457">
        <v>2000</v>
      </c>
      <c r="DK150" s="457">
        <v>1000</v>
      </c>
      <c r="DL150" s="457">
        <v>18000</v>
      </c>
      <c r="DM150" s="457">
        <v>1000</v>
      </c>
      <c r="DN150" s="457">
        <v>1000</v>
      </c>
      <c r="DO150" s="457">
        <v>1000</v>
      </c>
      <c r="DP150" s="457">
        <v>1000</v>
      </c>
      <c r="DQ150" s="457">
        <v>1000</v>
      </c>
      <c r="DR150">
        <v>1000</v>
      </c>
      <c r="DS150">
        <v>1000</v>
      </c>
      <c r="DT150">
        <v>21000</v>
      </c>
      <c r="DU150">
        <v>7000</v>
      </c>
    </row>
    <row r="151" spans="1:125">
      <c r="A151" s="362" t="s">
        <v>2107</v>
      </c>
      <c r="B151" s="457" t="s">
        <v>3324</v>
      </c>
      <c r="C151" s="457">
        <v>1000</v>
      </c>
      <c r="D151" s="457">
        <v>1000</v>
      </c>
      <c r="E151" s="457">
        <v>1000</v>
      </c>
      <c r="F151" s="457">
        <v>1000</v>
      </c>
      <c r="G151" s="457">
        <v>1000</v>
      </c>
      <c r="H151" s="457">
        <v>1000</v>
      </c>
      <c r="I151" s="457">
        <v>1000</v>
      </c>
      <c r="J151" s="457">
        <v>1000</v>
      </c>
      <c r="K151" s="457">
        <v>1000</v>
      </c>
      <c r="L151" s="457">
        <v>1000</v>
      </c>
      <c r="M151" s="457">
        <v>1000</v>
      </c>
      <c r="N151" s="457">
        <v>1000</v>
      </c>
      <c r="O151" s="457">
        <v>1000</v>
      </c>
      <c r="P151" s="457">
        <v>1000</v>
      </c>
      <c r="Q151" s="457">
        <v>1000</v>
      </c>
      <c r="R151" s="457">
        <v>1000</v>
      </c>
      <c r="S151" s="457">
        <v>1000</v>
      </c>
      <c r="T151" s="457">
        <v>1000</v>
      </c>
      <c r="U151" s="457">
        <v>1000</v>
      </c>
      <c r="V151" s="457">
        <v>1000</v>
      </c>
      <c r="W151" s="457">
        <v>1000</v>
      </c>
      <c r="X151" s="457">
        <v>1000</v>
      </c>
      <c r="Y151" s="457">
        <v>1000</v>
      </c>
      <c r="Z151" s="457">
        <v>1000</v>
      </c>
      <c r="AA151" s="457">
        <v>1000</v>
      </c>
      <c r="AB151" s="457">
        <v>1000</v>
      </c>
      <c r="AC151" s="457">
        <v>1000</v>
      </c>
      <c r="AD151" s="457">
        <v>1000</v>
      </c>
      <c r="AE151" s="457">
        <v>1000</v>
      </c>
      <c r="AF151" s="457">
        <v>1000</v>
      </c>
      <c r="AG151" s="457">
        <v>1000</v>
      </c>
      <c r="AH151" s="457">
        <v>1000</v>
      </c>
      <c r="AI151" s="457">
        <v>1000</v>
      </c>
      <c r="AJ151" s="457">
        <v>1000</v>
      </c>
      <c r="AK151" s="457">
        <v>1000</v>
      </c>
      <c r="AL151" s="457">
        <v>1000</v>
      </c>
      <c r="AM151" s="457">
        <v>1000</v>
      </c>
      <c r="AN151" s="457">
        <v>1000</v>
      </c>
      <c r="AO151" s="457">
        <v>1000</v>
      </c>
      <c r="AP151" s="457">
        <v>27000</v>
      </c>
      <c r="AQ151" s="457">
        <v>3000</v>
      </c>
      <c r="AR151" s="457">
        <v>4000</v>
      </c>
      <c r="AS151" s="457">
        <v>3000</v>
      </c>
      <c r="AT151" s="457">
        <v>1000</v>
      </c>
      <c r="AU151" s="457">
        <v>1000</v>
      </c>
      <c r="AV151" s="457">
        <v>5000</v>
      </c>
      <c r="AW151" s="457">
        <v>1000</v>
      </c>
      <c r="AX151" s="457">
        <v>1000</v>
      </c>
      <c r="AY151" s="457">
        <v>1000</v>
      </c>
      <c r="AZ151" s="457">
        <v>1000</v>
      </c>
      <c r="BA151" s="457">
        <v>1000</v>
      </c>
      <c r="BB151" s="457">
        <v>1000</v>
      </c>
      <c r="BC151" s="457">
        <v>1000</v>
      </c>
      <c r="BD151" s="457">
        <v>1000</v>
      </c>
      <c r="BE151" s="457">
        <v>1000</v>
      </c>
      <c r="BF151" s="457">
        <v>1000</v>
      </c>
      <c r="BG151" s="457">
        <v>1000</v>
      </c>
      <c r="BH151" s="457">
        <v>1000</v>
      </c>
      <c r="BI151" s="457">
        <v>1000</v>
      </c>
      <c r="BJ151" s="457">
        <v>1000</v>
      </c>
      <c r="BK151" s="457">
        <v>1000</v>
      </c>
      <c r="BL151" s="457">
        <v>1000</v>
      </c>
      <c r="BM151" s="457">
        <v>1000</v>
      </c>
      <c r="BN151" s="457">
        <v>1000</v>
      </c>
      <c r="BO151" s="457">
        <v>1000</v>
      </c>
      <c r="BP151" s="457">
        <v>1000</v>
      </c>
      <c r="BQ151" s="457">
        <v>1000</v>
      </c>
      <c r="BR151" s="457">
        <v>1000</v>
      </c>
      <c r="BS151" s="457">
        <v>1000</v>
      </c>
      <c r="BT151" s="457">
        <v>1000</v>
      </c>
      <c r="BU151" s="457">
        <v>1000</v>
      </c>
      <c r="BV151" s="457">
        <v>1000</v>
      </c>
      <c r="BW151" s="457">
        <v>2000</v>
      </c>
      <c r="BX151" s="457">
        <v>1000</v>
      </c>
      <c r="BY151" s="457">
        <v>1000</v>
      </c>
      <c r="BZ151" s="457">
        <v>1000</v>
      </c>
      <c r="CA151" s="457">
        <v>1000</v>
      </c>
      <c r="CB151" s="457">
        <v>1000</v>
      </c>
      <c r="CC151" s="457">
        <v>1000</v>
      </c>
      <c r="CD151" s="457">
        <v>1000</v>
      </c>
      <c r="CE151" s="457">
        <v>1000</v>
      </c>
      <c r="CF151" s="457">
        <v>2000</v>
      </c>
      <c r="CG151" s="457">
        <v>1000</v>
      </c>
      <c r="CH151" s="457">
        <v>1000</v>
      </c>
      <c r="CI151" s="457">
        <v>1000</v>
      </c>
      <c r="CJ151" s="457">
        <v>1000</v>
      </c>
      <c r="CK151" s="457">
        <v>1000</v>
      </c>
      <c r="CL151" s="457">
        <v>1000</v>
      </c>
      <c r="CM151" s="457">
        <v>1000</v>
      </c>
      <c r="CN151" s="457">
        <v>1000</v>
      </c>
      <c r="CO151" s="457">
        <v>1000</v>
      </c>
      <c r="CP151" s="457">
        <v>1000</v>
      </c>
      <c r="CQ151" s="457">
        <v>1000</v>
      </c>
      <c r="CR151" s="457">
        <v>1000</v>
      </c>
      <c r="CS151" s="457">
        <v>1000</v>
      </c>
      <c r="CT151" s="457">
        <v>1000</v>
      </c>
      <c r="CU151" s="457">
        <v>1000</v>
      </c>
      <c r="CV151" s="457">
        <v>1000</v>
      </c>
      <c r="CW151" s="457">
        <v>1000</v>
      </c>
      <c r="CX151" s="457">
        <v>11000</v>
      </c>
      <c r="CY151" s="457">
        <v>1000</v>
      </c>
      <c r="CZ151" s="457">
        <v>1000</v>
      </c>
      <c r="DA151" s="457">
        <v>1000</v>
      </c>
      <c r="DB151" s="457">
        <v>1000</v>
      </c>
      <c r="DC151" s="457">
        <v>1000</v>
      </c>
      <c r="DD151" s="457">
        <v>1000</v>
      </c>
      <c r="DE151" s="457">
        <v>1000</v>
      </c>
      <c r="DF151" s="457">
        <v>1000</v>
      </c>
      <c r="DG151" s="457">
        <v>3000</v>
      </c>
      <c r="DH151" s="457">
        <v>1000</v>
      </c>
      <c r="DI151" s="457">
        <v>2000</v>
      </c>
      <c r="DJ151" s="457">
        <v>2000</v>
      </c>
      <c r="DK151" s="457">
        <v>1000</v>
      </c>
      <c r="DL151" s="457">
        <v>18000</v>
      </c>
      <c r="DM151" s="457">
        <v>1000</v>
      </c>
      <c r="DN151" s="457">
        <v>1000</v>
      </c>
      <c r="DO151" s="457">
        <v>1000</v>
      </c>
      <c r="DP151" s="457">
        <v>1000</v>
      </c>
      <c r="DQ151" s="457">
        <v>1000</v>
      </c>
      <c r="DR151">
        <v>1000</v>
      </c>
      <c r="DS151">
        <v>1000</v>
      </c>
      <c r="DT151">
        <v>21000</v>
      </c>
      <c r="DU151">
        <v>7000</v>
      </c>
    </row>
    <row r="152" spans="1:125">
      <c r="A152" s="362" t="s">
        <v>2388</v>
      </c>
      <c r="B152" s="457" t="s">
        <v>3324</v>
      </c>
      <c r="C152" s="457">
        <v>10000</v>
      </c>
      <c r="D152" s="457">
        <v>1000</v>
      </c>
      <c r="E152" s="457">
        <v>1000</v>
      </c>
      <c r="F152" s="457">
        <v>7000</v>
      </c>
      <c r="G152" s="457">
        <v>3000</v>
      </c>
      <c r="H152" s="457">
        <v>1000</v>
      </c>
      <c r="I152" s="457">
        <v>5000</v>
      </c>
      <c r="J152" s="457">
        <v>1000</v>
      </c>
      <c r="K152" s="457">
        <v>1000</v>
      </c>
      <c r="L152" s="457">
        <v>2000</v>
      </c>
      <c r="M152" s="457">
        <v>3000</v>
      </c>
      <c r="N152" s="457">
        <v>1000</v>
      </c>
      <c r="O152" s="457">
        <v>42000</v>
      </c>
      <c r="P152" s="457">
        <v>1000</v>
      </c>
      <c r="Q152" s="457">
        <v>1000</v>
      </c>
      <c r="R152" s="457">
        <v>1000</v>
      </c>
      <c r="S152" s="457">
        <v>1000</v>
      </c>
      <c r="T152" s="457">
        <v>1000</v>
      </c>
      <c r="U152" s="457">
        <v>3000</v>
      </c>
      <c r="V152" s="457">
        <v>1000</v>
      </c>
      <c r="W152" s="457">
        <v>1000</v>
      </c>
      <c r="X152" s="457">
        <v>1000</v>
      </c>
      <c r="Y152" s="457">
        <v>1000</v>
      </c>
      <c r="Z152" s="457">
        <v>1000</v>
      </c>
      <c r="AA152" s="457">
        <v>1000</v>
      </c>
      <c r="AB152" s="457">
        <v>1000</v>
      </c>
      <c r="AC152" s="457">
        <v>1000</v>
      </c>
      <c r="AD152" s="457">
        <v>1000</v>
      </c>
      <c r="AE152" s="457">
        <v>1000</v>
      </c>
      <c r="AF152" s="457">
        <v>1000</v>
      </c>
      <c r="AG152" s="457">
        <v>2000</v>
      </c>
      <c r="AH152" s="457">
        <v>1000</v>
      </c>
      <c r="AI152" s="457">
        <v>1000</v>
      </c>
      <c r="AJ152" s="457">
        <v>6000</v>
      </c>
      <c r="AK152" s="457">
        <v>4000</v>
      </c>
      <c r="AL152" s="457">
        <v>1000</v>
      </c>
      <c r="AM152" s="457">
        <v>1000</v>
      </c>
      <c r="AN152" s="457">
        <v>1000</v>
      </c>
      <c r="AO152" s="457">
        <v>1000</v>
      </c>
      <c r="AP152" s="457">
        <v>9000</v>
      </c>
      <c r="AQ152" s="457">
        <v>5000</v>
      </c>
      <c r="AR152" s="457">
        <v>2000</v>
      </c>
      <c r="AS152" s="457">
        <v>5000</v>
      </c>
      <c r="AT152" s="457">
        <v>1000</v>
      </c>
      <c r="AU152" s="457">
        <v>1000</v>
      </c>
      <c r="AV152" s="457">
        <v>11000</v>
      </c>
      <c r="AW152" s="457">
        <v>1000</v>
      </c>
      <c r="AX152" s="457">
        <v>1000</v>
      </c>
      <c r="AY152" s="457">
        <v>2000</v>
      </c>
      <c r="AZ152" s="457">
        <v>1000</v>
      </c>
      <c r="BA152" s="457">
        <v>1000</v>
      </c>
      <c r="BB152" s="457">
        <v>1000</v>
      </c>
      <c r="BC152" s="457">
        <v>1000</v>
      </c>
      <c r="BD152" s="457">
        <v>1000</v>
      </c>
      <c r="BE152" s="457">
        <v>1000</v>
      </c>
      <c r="BF152" s="457">
        <v>1000</v>
      </c>
      <c r="BG152" s="457">
        <v>1000</v>
      </c>
      <c r="BH152" s="457">
        <v>2000</v>
      </c>
      <c r="BI152" s="457">
        <v>1000</v>
      </c>
      <c r="BJ152" s="457">
        <v>1000</v>
      </c>
      <c r="BK152" s="457">
        <v>3000</v>
      </c>
      <c r="BL152" s="457">
        <v>1000</v>
      </c>
      <c r="BM152" s="457">
        <v>1000</v>
      </c>
      <c r="BN152" s="457">
        <v>1000</v>
      </c>
      <c r="BO152" s="457">
        <v>1000</v>
      </c>
      <c r="BP152" s="457">
        <v>1000</v>
      </c>
      <c r="BQ152" s="457">
        <v>2000</v>
      </c>
      <c r="BR152" s="457">
        <v>1000</v>
      </c>
      <c r="BS152" s="457">
        <v>1000</v>
      </c>
      <c r="BT152" s="457">
        <v>1000</v>
      </c>
      <c r="BU152" s="457">
        <v>1000</v>
      </c>
      <c r="BV152" s="457">
        <v>2000</v>
      </c>
      <c r="BW152" s="457">
        <v>1000</v>
      </c>
      <c r="BX152" s="457">
        <v>1000</v>
      </c>
      <c r="BY152" s="457">
        <v>1000</v>
      </c>
      <c r="BZ152" s="457">
        <v>1000</v>
      </c>
      <c r="CA152" s="457">
        <v>1000</v>
      </c>
      <c r="CB152" s="457">
        <v>1000</v>
      </c>
      <c r="CC152" s="457">
        <v>1000</v>
      </c>
      <c r="CD152" s="457">
        <v>1000</v>
      </c>
      <c r="CE152" s="457">
        <v>1000</v>
      </c>
      <c r="CF152" s="457">
        <v>3000</v>
      </c>
      <c r="CG152" s="457">
        <v>1000</v>
      </c>
      <c r="CH152" s="457">
        <v>1000</v>
      </c>
      <c r="CI152" s="457">
        <v>5000</v>
      </c>
      <c r="CJ152" s="457">
        <v>1000</v>
      </c>
      <c r="CK152" s="457">
        <v>1000</v>
      </c>
      <c r="CL152" s="457">
        <v>1000</v>
      </c>
      <c r="CM152" s="457">
        <v>1000</v>
      </c>
      <c r="CN152" s="457">
        <v>1000</v>
      </c>
      <c r="CO152" s="457">
        <v>3000</v>
      </c>
      <c r="CP152" s="457">
        <v>1000</v>
      </c>
      <c r="CQ152" s="457">
        <v>1000</v>
      </c>
      <c r="CR152" s="457">
        <v>1000</v>
      </c>
      <c r="CS152" s="457">
        <v>1000</v>
      </c>
      <c r="CT152" s="457">
        <v>1000</v>
      </c>
      <c r="CU152" s="457">
        <v>2000</v>
      </c>
      <c r="CV152" s="457">
        <v>1000</v>
      </c>
      <c r="CW152" s="457">
        <v>1000</v>
      </c>
      <c r="CX152" s="457">
        <v>17000</v>
      </c>
      <c r="CY152" s="457">
        <v>5000</v>
      </c>
      <c r="CZ152" s="457">
        <v>7000</v>
      </c>
      <c r="DA152" s="457">
        <v>5000</v>
      </c>
      <c r="DB152" s="457">
        <v>1000</v>
      </c>
      <c r="DC152" s="457">
        <v>1000</v>
      </c>
      <c r="DD152" s="457">
        <v>1000</v>
      </c>
      <c r="DE152" s="457">
        <v>1000</v>
      </c>
      <c r="DF152" s="457">
        <v>1000</v>
      </c>
      <c r="DG152" s="457">
        <v>21000</v>
      </c>
      <c r="DH152" s="457">
        <v>6000</v>
      </c>
      <c r="DI152" s="457">
        <v>13000</v>
      </c>
      <c r="DJ152" s="457">
        <v>9000</v>
      </c>
      <c r="DK152" s="457">
        <v>3000</v>
      </c>
      <c r="DL152" s="457">
        <v>5000</v>
      </c>
      <c r="DM152" s="457">
        <v>1000</v>
      </c>
      <c r="DN152" s="457">
        <v>1000</v>
      </c>
      <c r="DO152" s="457">
        <v>1000</v>
      </c>
      <c r="DP152" s="457">
        <v>1000</v>
      </c>
      <c r="DQ152" s="457">
        <v>1000</v>
      </c>
      <c r="DR152">
        <v>1000</v>
      </c>
      <c r="DS152">
        <v>1000</v>
      </c>
      <c r="DT152">
        <v>254000</v>
      </c>
      <c r="DU152">
        <v>133000</v>
      </c>
    </row>
    <row r="153" spans="1:125">
      <c r="A153" s="362" t="s">
        <v>2436</v>
      </c>
      <c r="B153" s="457" t="s">
        <v>3324</v>
      </c>
      <c r="C153" s="457">
        <v>5000</v>
      </c>
      <c r="D153" s="457">
        <v>1000</v>
      </c>
      <c r="E153" s="457">
        <v>1000</v>
      </c>
      <c r="F153" s="457">
        <v>1000</v>
      </c>
      <c r="G153" s="457">
        <v>1000</v>
      </c>
      <c r="H153" s="457">
        <v>1000</v>
      </c>
      <c r="I153" s="457">
        <v>5000</v>
      </c>
      <c r="J153" s="457">
        <v>1000</v>
      </c>
      <c r="K153" s="457">
        <v>1000</v>
      </c>
      <c r="L153" s="457">
        <v>1000</v>
      </c>
      <c r="M153" s="457">
        <v>2000</v>
      </c>
      <c r="N153" s="457">
        <v>1000</v>
      </c>
      <c r="O153" s="457">
        <v>11000</v>
      </c>
      <c r="P153" s="457">
        <v>10000</v>
      </c>
      <c r="Q153" s="457">
        <v>1000</v>
      </c>
      <c r="R153" s="457">
        <v>6000</v>
      </c>
      <c r="S153" s="457">
        <v>1000</v>
      </c>
      <c r="T153" s="457">
        <v>1000</v>
      </c>
      <c r="U153" s="457">
        <v>2000</v>
      </c>
      <c r="V153" s="457">
        <v>1000</v>
      </c>
      <c r="W153" s="457">
        <v>1000</v>
      </c>
      <c r="X153" s="457">
        <v>1000</v>
      </c>
      <c r="Y153" s="457">
        <v>1000</v>
      </c>
      <c r="Z153" s="457">
        <v>1000</v>
      </c>
      <c r="AA153" s="457">
        <v>1000</v>
      </c>
      <c r="AB153" s="457">
        <v>1000</v>
      </c>
      <c r="AC153" s="457">
        <v>1000</v>
      </c>
      <c r="AD153" s="457">
        <v>1000</v>
      </c>
      <c r="AE153" s="457">
        <v>1000</v>
      </c>
      <c r="AF153" s="457">
        <v>1000</v>
      </c>
      <c r="AG153" s="457">
        <v>1000</v>
      </c>
      <c r="AH153" s="457">
        <v>1000</v>
      </c>
      <c r="AI153" s="457">
        <v>1000</v>
      </c>
      <c r="AJ153" s="457">
        <v>2000</v>
      </c>
      <c r="AK153" s="457">
        <v>1000</v>
      </c>
      <c r="AL153" s="457">
        <v>1000</v>
      </c>
      <c r="AM153" s="457">
        <v>1000</v>
      </c>
      <c r="AN153" s="457">
        <v>1000</v>
      </c>
      <c r="AO153" s="457">
        <v>1000</v>
      </c>
      <c r="AP153" s="457">
        <v>57000</v>
      </c>
      <c r="AQ153" s="457">
        <v>6000</v>
      </c>
      <c r="AR153" s="457">
        <v>14000</v>
      </c>
      <c r="AS153" s="457">
        <v>3000</v>
      </c>
      <c r="AT153" s="457">
        <v>2000</v>
      </c>
      <c r="AU153" s="457">
        <v>1000</v>
      </c>
      <c r="AV153" s="457">
        <v>8000</v>
      </c>
      <c r="AW153" s="457">
        <v>1000</v>
      </c>
      <c r="AX153" s="457">
        <v>2000</v>
      </c>
      <c r="AY153" s="457">
        <v>1000</v>
      </c>
      <c r="AZ153" s="457">
        <v>1000</v>
      </c>
      <c r="BA153" s="457">
        <v>1000</v>
      </c>
      <c r="BB153" s="457">
        <v>1000</v>
      </c>
      <c r="BC153" s="457">
        <v>1000</v>
      </c>
      <c r="BD153" s="457">
        <v>1000</v>
      </c>
      <c r="BE153" s="457">
        <v>1000</v>
      </c>
      <c r="BF153" s="457">
        <v>1000</v>
      </c>
      <c r="BG153" s="457">
        <v>1000</v>
      </c>
      <c r="BH153" s="457">
        <v>1000</v>
      </c>
      <c r="BI153" s="457">
        <v>1000</v>
      </c>
      <c r="BJ153" s="457">
        <v>1000</v>
      </c>
      <c r="BK153" s="457">
        <v>4000</v>
      </c>
      <c r="BL153" s="457">
        <v>1000</v>
      </c>
      <c r="BM153" s="457">
        <v>1000</v>
      </c>
      <c r="BN153" s="457">
        <v>1000</v>
      </c>
      <c r="BO153" s="457">
        <v>1000</v>
      </c>
      <c r="BP153" s="457">
        <v>1000</v>
      </c>
      <c r="BQ153" s="457">
        <v>1000</v>
      </c>
      <c r="BR153" s="457">
        <v>1000</v>
      </c>
      <c r="BS153" s="457">
        <v>1000</v>
      </c>
      <c r="BT153" s="457">
        <v>1000</v>
      </c>
      <c r="BU153" s="457">
        <v>1000</v>
      </c>
      <c r="BV153" s="457">
        <v>1000</v>
      </c>
      <c r="BW153" s="457">
        <v>1000</v>
      </c>
      <c r="BX153" s="457">
        <v>1000</v>
      </c>
      <c r="BY153" s="457">
        <v>1000</v>
      </c>
      <c r="BZ153" s="457">
        <v>1000</v>
      </c>
      <c r="CA153" s="457">
        <v>1000</v>
      </c>
      <c r="CB153" s="457">
        <v>1000</v>
      </c>
      <c r="CC153" s="457">
        <v>1000</v>
      </c>
      <c r="CD153" s="457">
        <v>1000</v>
      </c>
      <c r="CE153" s="457">
        <v>1000</v>
      </c>
      <c r="CF153" s="457">
        <v>5000</v>
      </c>
      <c r="CG153" s="457">
        <v>1000</v>
      </c>
      <c r="CH153" s="457">
        <v>1000</v>
      </c>
      <c r="CI153" s="457">
        <v>2000</v>
      </c>
      <c r="CJ153" s="457">
        <v>1000</v>
      </c>
      <c r="CK153" s="457">
        <v>1000</v>
      </c>
      <c r="CL153" s="457">
        <v>1000</v>
      </c>
      <c r="CM153" s="457">
        <v>1000</v>
      </c>
      <c r="CN153" s="457">
        <v>1000</v>
      </c>
      <c r="CO153" s="457">
        <v>1000</v>
      </c>
      <c r="CP153" s="457">
        <v>1000</v>
      </c>
      <c r="CQ153" s="457">
        <v>1000</v>
      </c>
      <c r="CR153" s="457">
        <v>1000</v>
      </c>
      <c r="CS153" s="457">
        <v>1000</v>
      </c>
      <c r="CT153" s="457">
        <v>1000</v>
      </c>
      <c r="CU153" s="457">
        <v>1000</v>
      </c>
      <c r="CV153" s="457">
        <v>1000</v>
      </c>
      <c r="CW153" s="457">
        <v>1000</v>
      </c>
      <c r="CX153" s="457">
        <v>26000</v>
      </c>
      <c r="CY153" s="457">
        <v>4000</v>
      </c>
      <c r="CZ153" s="457">
        <v>3000</v>
      </c>
      <c r="DA153" s="457">
        <v>5000</v>
      </c>
      <c r="DB153" s="457">
        <v>1000</v>
      </c>
      <c r="DC153" s="457">
        <v>1000</v>
      </c>
      <c r="DD153" s="457">
        <v>1000</v>
      </c>
      <c r="DE153" s="457">
        <v>1000</v>
      </c>
      <c r="DF153" s="457">
        <v>1000</v>
      </c>
      <c r="DG153" s="457">
        <v>8000</v>
      </c>
      <c r="DH153" s="457">
        <v>1000</v>
      </c>
      <c r="DI153" s="457">
        <v>9000</v>
      </c>
      <c r="DJ153" s="457">
        <v>5000</v>
      </c>
      <c r="DK153" s="457">
        <v>3000</v>
      </c>
      <c r="DL153" s="457">
        <v>6000</v>
      </c>
      <c r="DM153" s="457">
        <v>3000</v>
      </c>
      <c r="DN153" s="457">
        <v>1000</v>
      </c>
      <c r="DO153" s="457">
        <v>1000</v>
      </c>
      <c r="DP153" s="457">
        <v>1000</v>
      </c>
      <c r="DQ153" s="457">
        <v>1000</v>
      </c>
      <c r="DR153">
        <v>1000</v>
      </c>
      <c r="DS153">
        <v>1000</v>
      </c>
      <c r="DT153">
        <v>91000</v>
      </c>
      <c r="DU153">
        <v>51000</v>
      </c>
    </row>
    <row r="154" spans="1:125">
      <c r="A154" s="362" t="s">
        <v>2582</v>
      </c>
      <c r="B154" s="457" t="s">
        <v>3324</v>
      </c>
      <c r="C154" s="457">
        <v>5000</v>
      </c>
      <c r="D154" s="457">
        <v>1000</v>
      </c>
      <c r="E154" s="457">
        <v>1000</v>
      </c>
      <c r="F154" s="457">
        <v>1000</v>
      </c>
      <c r="G154" s="457">
        <v>1000</v>
      </c>
      <c r="H154" s="457">
        <v>1000</v>
      </c>
      <c r="I154" s="457">
        <v>5000</v>
      </c>
      <c r="J154" s="457">
        <v>1000</v>
      </c>
      <c r="K154" s="457">
        <v>1000</v>
      </c>
      <c r="L154" s="457">
        <v>1000</v>
      </c>
      <c r="M154" s="457">
        <v>2000</v>
      </c>
      <c r="N154" s="457">
        <v>1000</v>
      </c>
      <c r="O154" s="457">
        <v>11000</v>
      </c>
      <c r="P154" s="457">
        <v>10000</v>
      </c>
      <c r="Q154" s="457">
        <v>1000</v>
      </c>
      <c r="R154" s="457">
        <v>6000</v>
      </c>
      <c r="S154" s="457">
        <v>1000</v>
      </c>
      <c r="T154" s="457">
        <v>1000</v>
      </c>
      <c r="U154" s="457">
        <v>2000</v>
      </c>
      <c r="V154" s="457">
        <v>1000</v>
      </c>
      <c r="W154" s="457">
        <v>1000</v>
      </c>
      <c r="X154" s="457">
        <v>1000</v>
      </c>
      <c r="Y154" s="457">
        <v>1000</v>
      </c>
      <c r="Z154" s="457">
        <v>1000</v>
      </c>
      <c r="AA154" s="457">
        <v>1000</v>
      </c>
      <c r="AB154" s="457">
        <v>1000</v>
      </c>
      <c r="AC154" s="457">
        <v>1000</v>
      </c>
      <c r="AD154" s="457">
        <v>1000</v>
      </c>
      <c r="AE154" s="457">
        <v>1000</v>
      </c>
      <c r="AF154" s="457">
        <v>1000</v>
      </c>
      <c r="AG154" s="457">
        <v>1000</v>
      </c>
      <c r="AH154" s="457">
        <v>1000</v>
      </c>
      <c r="AI154" s="457">
        <v>1000</v>
      </c>
      <c r="AJ154" s="457">
        <v>2000</v>
      </c>
      <c r="AK154" s="457">
        <v>1000</v>
      </c>
      <c r="AL154" s="457">
        <v>1000</v>
      </c>
      <c r="AM154" s="457">
        <v>1000</v>
      </c>
      <c r="AN154" s="457">
        <v>1000</v>
      </c>
      <c r="AO154" s="457">
        <v>1000</v>
      </c>
      <c r="AP154" s="457">
        <v>57000</v>
      </c>
      <c r="AQ154" s="457">
        <v>6000</v>
      </c>
      <c r="AR154" s="457">
        <v>14000</v>
      </c>
      <c r="AS154" s="457">
        <v>3000</v>
      </c>
      <c r="AT154" s="457">
        <v>2000</v>
      </c>
      <c r="AU154" s="457">
        <v>1000</v>
      </c>
      <c r="AV154" s="457">
        <v>8000</v>
      </c>
      <c r="AW154" s="457">
        <v>1000</v>
      </c>
      <c r="AX154" s="457">
        <v>2000</v>
      </c>
      <c r="AY154" s="457">
        <v>1000</v>
      </c>
      <c r="AZ154" s="457">
        <v>1000</v>
      </c>
      <c r="BA154" s="457">
        <v>1000</v>
      </c>
      <c r="BB154" s="457">
        <v>1000</v>
      </c>
      <c r="BC154" s="457">
        <v>1000</v>
      </c>
      <c r="BD154" s="457">
        <v>1000</v>
      </c>
      <c r="BE154" s="457">
        <v>1000</v>
      </c>
      <c r="BF154" s="457">
        <v>1000</v>
      </c>
      <c r="BG154" s="457">
        <v>1000</v>
      </c>
      <c r="BH154" s="457">
        <v>1000</v>
      </c>
      <c r="BI154" s="457">
        <v>1000</v>
      </c>
      <c r="BJ154" s="457">
        <v>1000</v>
      </c>
      <c r="BK154" s="457">
        <v>4000</v>
      </c>
      <c r="BL154" s="457">
        <v>1000</v>
      </c>
      <c r="BM154" s="457">
        <v>1000</v>
      </c>
      <c r="BN154" s="457">
        <v>1000</v>
      </c>
      <c r="BO154" s="457">
        <v>1000</v>
      </c>
      <c r="BP154" s="457">
        <v>1000</v>
      </c>
      <c r="BQ154" s="457">
        <v>1000</v>
      </c>
      <c r="BR154" s="457">
        <v>1000</v>
      </c>
      <c r="BS154" s="457">
        <v>1000</v>
      </c>
      <c r="BT154" s="457">
        <v>1000</v>
      </c>
      <c r="BU154" s="457">
        <v>1000</v>
      </c>
      <c r="BV154" s="457">
        <v>1000</v>
      </c>
      <c r="BW154" s="457">
        <v>1000</v>
      </c>
      <c r="BX154" s="457">
        <v>1000</v>
      </c>
      <c r="BY154" s="457">
        <v>1000</v>
      </c>
      <c r="BZ154" s="457">
        <v>1000</v>
      </c>
      <c r="CA154" s="457">
        <v>1000</v>
      </c>
      <c r="CB154" s="457">
        <v>1000</v>
      </c>
      <c r="CC154" s="457">
        <v>1000</v>
      </c>
      <c r="CD154" s="457">
        <v>1000</v>
      </c>
      <c r="CE154" s="457">
        <v>1000</v>
      </c>
      <c r="CF154" s="457">
        <v>5000</v>
      </c>
      <c r="CG154" s="457">
        <v>1000</v>
      </c>
      <c r="CH154" s="457">
        <v>1000</v>
      </c>
      <c r="CI154" s="457">
        <v>2000</v>
      </c>
      <c r="CJ154" s="457">
        <v>1000</v>
      </c>
      <c r="CK154" s="457">
        <v>1000</v>
      </c>
      <c r="CL154" s="457">
        <v>1000</v>
      </c>
      <c r="CM154" s="457">
        <v>1000</v>
      </c>
      <c r="CN154" s="457">
        <v>1000</v>
      </c>
      <c r="CO154" s="457">
        <v>1000</v>
      </c>
      <c r="CP154" s="457">
        <v>1000</v>
      </c>
      <c r="CQ154" s="457">
        <v>1000</v>
      </c>
      <c r="CR154" s="457">
        <v>1000</v>
      </c>
      <c r="CS154" s="457">
        <v>1000</v>
      </c>
      <c r="CT154" s="457">
        <v>1000</v>
      </c>
      <c r="CU154" s="457">
        <v>1000</v>
      </c>
      <c r="CV154" s="457">
        <v>1000</v>
      </c>
      <c r="CW154" s="457">
        <v>1000</v>
      </c>
      <c r="CX154" s="457">
        <v>26000</v>
      </c>
      <c r="CY154" s="457">
        <v>4000</v>
      </c>
      <c r="CZ154" s="457">
        <v>3000</v>
      </c>
      <c r="DA154" s="457">
        <v>5000</v>
      </c>
      <c r="DB154" s="457">
        <v>1000</v>
      </c>
      <c r="DC154" s="457">
        <v>1000</v>
      </c>
      <c r="DD154" s="457">
        <v>1000</v>
      </c>
      <c r="DE154" s="457">
        <v>1000</v>
      </c>
      <c r="DF154" s="457">
        <v>1000</v>
      </c>
      <c r="DG154" s="457">
        <v>8000</v>
      </c>
      <c r="DH154" s="457">
        <v>1000</v>
      </c>
      <c r="DI154" s="457">
        <v>9000</v>
      </c>
      <c r="DJ154" s="457">
        <v>5000</v>
      </c>
      <c r="DK154" s="457">
        <v>3000</v>
      </c>
      <c r="DL154" s="457">
        <v>6000</v>
      </c>
      <c r="DM154" s="457">
        <v>3000</v>
      </c>
      <c r="DN154" s="457">
        <v>1000</v>
      </c>
      <c r="DO154" s="457">
        <v>1000</v>
      </c>
      <c r="DP154" s="457">
        <v>1000</v>
      </c>
      <c r="DQ154" s="457">
        <v>1000</v>
      </c>
      <c r="DR154">
        <v>1000</v>
      </c>
      <c r="DS154">
        <v>1000</v>
      </c>
      <c r="DT154">
        <v>91000</v>
      </c>
      <c r="DU154">
        <v>51000</v>
      </c>
    </row>
    <row r="155" spans="1:125">
      <c r="A155" s="362" t="s">
        <v>2678</v>
      </c>
      <c r="B155" s="457" t="s">
        <v>3324</v>
      </c>
      <c r="C155" s="457">
        <v>15000</v>
      </c>
      <c r="D155" s="457">
        <v>2000</v>
      </c>
      <c r="E155" s="457">
        <v>1000</v>
      </c>
      <c r="F155" s="457">
        <v>16000</v>
      </c>
      <c r="G155" s="457">
        <v>6000</v>
      </c>
      <c r="H155" s="457">
        <v>1000</v>
      </c>
      <c r="I155" s="457">
        <v>15000</v>
      </c>
      <c r="J155" s="457">
        <v>1000</v>
      </c>
      <c r="K155" s="457">
        <v>1000</v>
      </c>
      <c r="L155" s="457">
        <v>4000</v>
      </c>
      <c r="M155" s="457">
        <v>1000</v>
      </c>
      <c r="N155" s="457">
        <v>1000</v>
      </c>
      <c r="O155" s="457">
        <v>89000</v>
      </c>
      <c r="P155" s="457">
        <v>2000</v>
      </c>
      <c r="Q155" s="457">
        <v>1000</v>
      </c>
      <c r="R155" s="457">
        <v>5000</v>
      </c>
      <c r="S155" s="457">
        <v>1000</v>
      </c>
      <c r="T155" s="457">
        <v>1000</v>
      </c>
      <c r="U155" s="457">
        <v>4000</v>
      </c>
      <c r="V155" s="457">
        <v>5000</v>
      </c>
      <c r="W155" s="457">
        <v>1000</v>
      </c>
      <c r="X155" s="457">
        <v>5000</v>
      </c>
      <c r="Y155" s="457">
        <v>1000</v>
      </c>
      <c r="Z155" s="457">
        <v>1000</v>
      </c>
      <c r="AA155" s="457">
        <v>1000</v>
      </c>
      <c r="AB155" s="457">
        <v>2000</v>
      </c>
      <c r="AC155" s="457">
        <v>14000</v>
      </c>
      <c r="AD155" s="457">
        <v>1000</v>
      </c>
      <c r="AE155" s="457">
        <v>1000</v>
      </c>
      <c r="AF155" s="457">
        <v>1000</v>
      </c>
      <c r="AG155" s="457">
        <v>1000</v>
      </c>
      <c r="AH155" s="457">
        <v>1000</v>
      </c>
      <c r="AI155" s="457">
        <v>1000</v>
      </c>
      <c r="AJ155" s="457">
        <v>10000</v>
      </c>
      <c r="AK155" s="457">
        <v>5000</v>
      </c>
      <c r="AL155" s="457">
        <v>1000</v>
      </c>
      <c r="AM155" s="457">
        <v>1000</v>
      </c>
      <c r="AN155" s="457">
        <v>2000</v>
      </c>
      <c r="AO155" s="457">
        <v>1000</v>
      </c>
      <c r="AP155" s="457">
        <v>191000</v>
      </c>
      <c r="AQ155" s="457">
        <v>14000</v>
      </c>
      <c r="AR155" s="457">
        <v>31000</v>
      </c>
      <c r="AS155" s="457">
        <v>8000</v>
      </c>
      <c r="AT155" s="457">
        <v>1000</v>
      </c>
      <c r="AU155" s="457">
        <v>1000</v>
      </c>
      <c r="AV155" s="457">
        <v>12000</v>
      </c>
      <c r="AW155" s="457">
        <v>3000</v>
      </c>
      <c r="AX155" s="457">
        <v>1000</v>
      </c>
      <c r="AY155" s="457">
        <v>4000</v>
      </c>
      <c r="AZ155" s="457">
        <v>1000</v>
      </c>
      <c r="BA155" s="457">
        <v>1000</v>
      </c>
      <c r="BB155" s="457">
        <v>3000</v>
      </c>
      <c r="BC155" s="457">
        <v>1000</v>
      </c>
      <c r="BD155" s="457">
        <v>1000</v>
      </c>
      <c r="BE155" s="457">
        <v>4000</v>
      </c>
      <c r="BF155" s="457">
        <v>1000</v>
      </c>
      <c r="BG155" s="457">
        <v>1000</v>
      </c>
      <c r="BH155" s="457">
        <v>2000</v>
      </c>
      <c r="BI155" s="457">
        <v>1000</v>
      </c>
      <c r="BJ155" s="457">
        <v>1000</v>
      </c>
      <c r="BK155" s="457">
        <v>2000</v>
      </c>
      <c r="BL155" s="457">
        <v>1000</v>
      </c>
      <c r="BM155" s="457">
        <v>1000</v>
      </c>
      <c r="BN155" s="457">
        <v>1000</v>
      </c>
      <c r="BO155" s="457">
        <v>1000</v>
      </c>
      <c r="BP155" s="457">
        <v>1000</v>
      </c>
      <c r="BQ155" s="457">
        <v>4000</v>
      </c>
      <c r="BR155" s="457">
        <v>1000</v>
      </c>
      <c r="BS155" s="457">
        <v>1000</v>
      </c>
      <c r="BT155" s="457">
        <v>1000</v>
      </c>
      <c r="BU155" s="457">
        <v>1000</v>
      </c>
      <c r="BV155" s="457">
        <v>1000</v>
      </c>
      <c r="BW155" s="457">
        <v>1000</v>
      </c>
      <c r="BX155" s="457">
        <v>1000</v>
      </c>
      <c r="BY155" s="457">
        <v>1000</v>
      </c>
      <c r="BZ155" s="457">
        <v>1000</v>
      </c>
      <c r="CA155" s="457">
        <v>1000</v>
      </c>
      <c r="CB155" s="457">
        <v>1000</v>
      </c>
      <c r="CC155" s="457">
        <v>1000</v>
      </c>
      <c r="CD155" s="457">
        <v>1000</v>
      </c>
      <c r="CE155" s="457">
        <v>1000</v>
      </c>
      <c r="CF155" s="457">
        <v>4000</v>
      </c>
      <c r="CG155" s="457">
        <v>1000</v>
      </c>
      <c r="CH155" s="457">
        <v>1000</v>
      </c>
      <c r="CI155" s="457">
        <v>2000</v>
      </c>
      <c r="CJ155" s="457">
        <v>1000</v>
      </c>
      <c r="CK155" s="457">
        <v>1000</v>
      </c>
      <c r="CL155" s="457">
        <v>1000</v>
      </c>
      <c r="CM155" s="457">
        <v>1000</v>
      </c>
      <c r="CN155" s="457">
        <v>1000</v>
      </c>
      <c r="CO155" s="457">
        <v>1000</v>
      </c>
      <c r="CP155" s="457">
        <v>1000</v>
      </c>
      <c r="CQ155" s="457">
        <v>1000</v>
      </c>
      <c r="CR155" s="457">
        <v>1000</v>
      </c>
      <c r="CS155" s="457">
        <v>1000</v>
      </c>
      <c r="CT155" s="457">
        <v>1000</v>
      </c>
      <c r="CU155" s="457">
        <v>4000</v>
      </c>
      <c r="CV155" s="457">
        <v>2000</v>
      </c>
      <c r="CW155" s="457">
        <v>1000</v>
      </c>
      <c r="CX155" s="457">
        <v>29000</v>
      </c>
      <c r="CY155" s="457">
        <v>7000</v>
      </c>
      <c r="CZ155" s="457">
        <v>11000</v>
      </c>
      <c r="DA155" s="457">
        <v>1000</v>
      </c>
      <c r="DB155" s="457">
        <v>1000</v>
      </c>
      <c r="DC155" s="457">
        <v>1000</v>
      </c>
      <c r="DD155" s="457">
        <v>1000</v>
      </c>
      <c r="DE155" s="457">
        <v>1000</v>
      </c>
      <c r="DF155" s="457">
        <v>1000</v>
      </c>
      <c r="DG155" s="457">
        <v>29000</v>
      </c>
      <c r="DH155" s="457">
        <v>14000</v>
      </c>
      <c r="DI155" s="457">
        <v>22000</v>
      </c>
      <c r="DJ155" s="457">
        <v>10000</v>
      </c>
      <c r="DK155" s="457">
        <v>9000</v>
      </c>
      <c r="DL155" s="457">
        <v>64000</v>
      </c>
      <c r="DM155" s="457">
        <v>4000</v>
      </c>
      <c r="DN155" s="457">
        <v>1000</v>
      </c>
      <c r="DO155" s="457">
        <v>1000</v>
      </c>
      <c r="DP155" s="457">
        <v>1000</v>
      </c>
      <c r="DQ155" s="457">
        <v>1000</v>
      </c>
      <c r="DR155">
        <v>1000</v>
      </c>
      <c r="DS155">
        <v>1000</v>
      </c>
      <c r="DT155">
        <v>323000</v>
      </c>
      <c r="DU155">
        <v>131000</v>
      </c>
    </row>
    <row r="156" spans="1:125">
      <c r="A156" s="362" t="s">
        <v>2720</v>
      </c>
      <c r="B156" s="457" t="s">
        <v>3324</v>
      </c>
      <c r="C156" s="457">
        <v>1000</v>
      </c>
      <c r="D156" s="457">
        <v>1000</v>
      </c>
      <c r="E156" s="457">
        <v>1000</v>
      </c>
      <c r="F156" s="457">
        <v>1000</v>
      </c>
      <c r="G156" s="457">
        <v>1000</v>
      </c>
      <c r="H156" s="457">
        <v>1000</v>
      </c>
      <c r="I156" s="457">
        <v>1000</v>
      </c>
      <c r="J156" s="457">
        <v>1000</v>
      </c>
      <c r="K156" s="457">
        <v>1000</v>
      </c>
      <c r="L156" s="457">
        <v>1000</v>
      </c>
      <c r="M156" s="457">
        <v>1000</v>
      </c>
      <c r="N156" s="457">
        <v>1000</v>
      </c>
      <c r="O156" s="457">
        <v>1000</v>
      </c>
      <c r="P156" s="457">
        <v>1000</v>
      </c>
      <c r="Q156" s="457">
        <v>1000</v>
      </c>
      <c r="R156" s="457">
        <v>1000</v>
      </c>
      <c r="S156" s="457">
        <v>1000</v>
      </c>
      <c r="T156" s="457">
        <v>1000</v>
      </c>
      <c r="U156" s="457">
        <v>1000</v>
      </c>
      <c r="V156" s="457">
        <v>1000</v>
      </c>
      <c r="W156" s="457">
        <v>1000</v>
      </c>
      <c r="X156" s="457">
        <v>1000</v>
      </c>
      <c r="Y156" s="457">
        <v>1000</v>
      </c>
      <c r="Z156" s="457">
        <v>1000</v>
      </c>
      <c r="AA156" s="457">
        <v>1000</v>
      </c>
      <c r="AB156" s="457">
        <v>1000</v>
      </c>
      <c r="AC156" s="457">
        <v>1000</v>
      </c>
      <c r="AD156" s="457">
        <v>1000</v>
      </c>
      <c r="AE156" s="457">
        <v>1000</v>
      </c>
      <c r="AF156" s="457">
        <v>1000</v>
      </c>
      <c r="AG156" s="457">
        <v>1000</v>
      </c>
      <c r="AH156" s="457">
        <v>1000</v>
      </c>
      <c r="AI156" s="457">
        <v>1000</v>
      </c>
      <c r="AJ156" s="457">
        <v>1000</v>
      </c>
      <c r="AK156" s="457">
        <v>1000</v>
      </c>
      <c r="AL156" s="457">
        <v>1000</v>
      </c>
      <c r="AM156" s="457">
        <v>1000</v>
      </c>
      <c r="AN156" s="457">
        <v>1000</v>
      </c>
      <c r="AO156" s="457">
        <v>1000</v>
      </c>
      <c r="AP156" s="457">
        <v>27000</v>
      </c>
      <c r="AQ156" s="457">
        <v>3000</v>
      </c>
      <c r="AR156" s="457">
        <v>4000</v>
      </c>
      <c r="AS156" s="457">
        <v>3000</v>
      </c>
      <c r="AT156" s="457">
        <v>1000</v>
      </c>
      <c r="AU156" s="457">
        <v>1000</v>
      </c>
      <c r="AV156" s="457">
        <v>5000</v>
      </c>
      <c r="AW156" s="457">
        <v>1000</v>
      </c>
      <c r="AX156" s="457">
        <v>1000</v>
      </c>
      <c r="AY156" s="457">
        <v>1000</v>
      </c>
      <c r="AZ156" s="457">
        <v>1000</v>
      </c>
      <c r="BA156" s="457">
        <v>1000</v>
      </c>
      <c r="BB156" s="457">
        <v>1000</v>
      </c>
      <c r="BC156" s="457">
        <v>1000</v>
      </c>
      <c r="BD156" s="457">
        <v>1000</v>
      </c>
      <c r="BE156" s="457">
        <v>1000</v>
      </c>
      <c r="BF156" s="457">
        <v>1000</v>
      </c>
      <c r="BG156" s="457">
        <v>1000</v>
      </c>
      <c r="BH156" s="457">
        <v>1000</v>
      </c>
      <c r="BI156" s="457">
        <v>1000</v>
      </c>
      <c r="BJ156" s="457">
        <v>1000</v>
      </c>
      <c r="BK156" s="457">
        <v>1000</v>
      </c>
      <c r="BL156" s="457">
        <v>1000</v>
      </c>
      <c r="BM156" s="457">
        <v>1000</v>
      </c>
      <c r="BN156" s="457">
        <v>1000</v>
      </c>
      <c r="BO156" s="457">
        <v>1000</v>
      </c>
      <c r="BP156" s="457">
        <v>1000</v>
      </c>
      <c r="BQ156" s="457">
        <v>1000</v>
      </c>
      <c r="BR156" s="457">
        <v>1000</v>
      </c>
      <c r="BS156" s="457">
        <v>1000</v>
      </c>
      <c r="BT156" s="457">
        <v>1000</v>
      </c>
      <c r="BU156" s="457">
        <v>1000</v>
      </c>
      <c r="BV156" s="457">
        <v>1000</v>
      </c>
      <c r="BW156" s="457">
        <v>2000</v>
      </c>
      <c r="BX156" s="457">
        <v>1000</v>
      </c>
      <c r="BY156" s="457">
        <v>1000</v>
      </c>
      <c r="BZ156" s="457">
        <v>1000</v>
      </c>
      <c r="CA156" s="457">
        <v>1000</v>
      </c>
      <c r="CB156" s="457">
        <v>1000</v>
      </c>
      <c r="CC156" s="457">
        <v>1000</v>
      </c>
      <c r="CD156" s="457">
        <v>1000</v>
      </c>
      <c r="CE156" s="457">
        <v>1000</v>
      </c>
      <c r="CF156" s="457">
        <v>2000</v>
      </c>
      <c r="CG156" s="457">
        <v>1000</v>
      </c>
      <c r="CH156" s="457">
        <v>1000</v>
      </c>
      <c r="CI156" s="457">
        <v>1000</v>
      </c>
      <c r="CJ156" s="457">
        <v>1000</v>
      </c>
      <c r="CK156" s="457">
        <v>1000</v>
      </c>
      <c r="CL156" s="457">
        <v>1000</v>
      </c>
      <c r="CM156" s="457">
        <v>1000</v>
      </c>
      <c r="CN156" s="457">
        <v>1000</v>
      </c>
      <c r="CO156" s="457">
        <v>1000</v>
      </c>
      <c r="CP156" s="457">
        <v>1000</v>
      </c>
      <c r="CQ156" s="457">
        <v>1000</v>
      </c>
      <c r="CR156" s="457">
        <v>1000</v>
      </c>
      <c r="CS156" s="457">
        <v>1000</v>
      </c>
      <c r="CT156" s="457">
        <v>1000</v>
      </c>
      <c r="CU156" s="457">
        <v>1000</v>
      </c>
      <c r="CV156" s="457">
        <v>1000</v>
      </c>
      <c r="CW156" s="457">
        <v>1000</v>
      </c>
      <c r="CX156" s="457">
        <v>11000</v>
      </c>
      <c r="CY156" s="457">
        <v>1000</v>
      </c>
      <c r="CZ156" s="457">
        <v>1000</v>
      </c>
      <c r="DA156" s="457">
        <v>1000</v>
      </c>
      <c r="DB156" s="457">
        <v>1000</v>
      </c>
      <c r="DC156" s="457">
        <v>1000</v>
      </c>
      <c r="DD156" s="457">
        <v>1000</v>
      </c>
      <c r="DE156" s="457">
        <v>1000</v>
      </c>
      <c r="DF156" s="457">
        <v>1000</v>
      </c>
      <c r="DG156" s="457">
        <v>3000</v>
      </c>
      <c r="DH156" s="457">
        <v>1000</v>
      </c>
      <c r="DI156" s="457">
        <v>2000</v>
      </c>
      <c r="DJ156" s="457">
        <v>2000</v>
      </c>
      <c r="DK156" s="457">
        <v>1000</v>
      </c>
      <c r="DL156" s="457">
        <v>18000</v>
      </c>
      <c r="DM156" s="457">
        <v>1000</v>
      </c>
      <c r="DN156" s="457">
        <v>1000</v>
      </c>
      <c r="DO156" s="457">
        <v>1000</v>
      </c>
      <c r="DP156" s="457">
        <v>1000</v>
      </c>
      <c r="DQ156" s="457">
        <v>1000</v>
      </c>
      <c r="DR156">
        <v>1000</v>
      </c>
      <c r="DS156">
        <v>1000</v>
      </c>
      <c r="DT156">
        <v>21000</v>
      </c>
      <c r="DU156">
        <v>7000</v>
      </c>
    </row>
    <row r="157" spans="1:125">
      <c r="A157" s="362" t="s">
        <v>2015</v>
      </c>
      <c r="B157" s="457" t="s">
        <v>3324</v>
      </c>
      <c r="C157" s="457">
        <v>5000</v>
      </c>
      <c r="D157" s="457">
        <v>1000</v>
      </c>
      <c r="E157" s="457">
        <v>1000</v>
      </c>
      <c r="F157" s="457">
        <v>1000</v>
      </c>
      <c r="G157" s="457">
        <v>1000</v>
      </c>
      <c r="H157" s="457">
        <v>1000</v>
      </c>
      <c r="I157" s="457">
        <v>5000</v>
      </c>
      <c r="J157" s="457">
        <v>1000</v>
      </c>
      <c r="K157" s="457">
        <v>1000</v>
      </c>
      <c r="L157" s="457">
        <v>1000</v>
      </c>
      <c r="M157" s="457">
        <v>2000</v>
      </c>
      <c r="N157" s="457">
        <v>1000</v>
      </c>
      <c r="O157" s="457">
        <v>11000</v>
      </c>
      <c r="P157" s="457">
        <v>10000</v>
      </c>
      <c r="Q157" s="457">
        <v>1000</v>
      </c>
      <c r="R157" s="457">
        <v>6000</v>
      </c>
      <c r="S157" s="457">
        <v>1000</v>
      </c>
      <c r="T157" s="457">
        <v>1000</v>
      </c>
      <c r="U157" s="457">
        <v>2000</v>
      </c>
      <c r="V157" s="457">
        <v>1000</v>
      </c>
      <c r="W157" s="457">
        <v>1000</v>
      </c>
      <c r="X157" s="457">
        <v>1000</v>
      </c>
      <c r="Y157" s="457">
        <v>1000</v>
      </c>
      <c r="Z157" s="457">
        <v>1000</v>
      </c>
      <c r="AA157" s="457">
        <v>1000</v>
      </c>
      <c r="AB157" s="457">
        <v>1000</v>
      </c>
      <c r="AC157" s="457">
        <v>1000</v>
      </c>
      <c r="AD157" s="457">
        <v>1000</v>
      </c>
      <c r="AE157" s="457">
        <v>1000</v>
      </c>
      <c r="AF157" s="457">
        <v>1000</v>
      </c>
      <c r="AG157" s="457">
        <v>1000</v>
      </c>
      <c r="AH157" s="457">
        <v>1000</v>
      </c>
      <c r="AI157" s="457">
        <v>1000</v>
      </c>
      <c r="AJ157" s="457">
        <v>2000</v>
      </c>
      <c r="AK157" s="457">
        <v>1000</v>
      </c>
      <c r="AL157" s="457">
        <v>1000</v>
      </c>
      <c r="AM157" s="457">
        <v>1000</v>
      </c>
      <c r="AN157" s="457">
        <v>1000</v>
      </c>
      <c r="AO157" s="457">
        <v>1000</v>
      </c>
      <c r="AP157" s="457">
        <v>8000</v>
      </c>
      <c r="AQ157" s="457">
        <v>5000</v>
      </c>
      <c r="AR157" s="457">
        <v>4000</v>
      </c>
      <c r="AS157" s="457">
        <v>3000</v>
      </c>
      <c r="AT157" s="457">
        <v>2000</v>
      </c>
      <c r="AU157" s="457">
        <v>1000</v>
      </c>
      <c r="AV157" s="457">
        <v>8000</v>
      </c>
      <c r="AW157" s="457">
        <v>1000</v>
      </c>
      <c r="AX157" s="457">
        <v>2000</v>
      </c>
      <c r="AY157" s="457">
        <v>1000</v>
      </c>
      <c r="AZ157" s="457">
        <v>1000</v>
      </c>
      <c r="BA157" s="457">
        <v>1000</v>
      </c>
      <c r="BB157" s="457">
        <v>1000</v>
      </c>
      <c r="BC157" s="457">
        <v>1000</v>
      </c>
      <c r="BD157" s="457">
        <v>1000</v>
      </c>
      <c r="BE157" s="457">
        <v>1000</v>
      </c>
      <c r="BF157" s="457">
        <v>1000</v>
      </c>
      <c r="BG157" s="457">
        <v>1000</v>
      </c>
      <c r="BH157" s="457">
        <v>1000</v>
      </c>
      <c r="BI157" s="457">
        <v>1000</v>
      </c>
      <c r="BJ157" s="457">
        <v>1000</v>
      </c>
      <c r="BK157" s="457">
        <v>4000</v>
      </c>
      <c r="BL157" s="457">
        <v>1000</v>
      </c>
      <c r="BM157" s="457">
        <v>1000</v>
      </c>
      <c r="BN157" s="457">
        <v>1000</v>
      </c>
      <c r="BO157" s="457">
        <v>1000</v>
      </c>
      <c r="BP157" s="457">
        <v>1000</v>
      </c>
      <c r="BQ157" s="457">
        <v>1000</v>
      </c>
      <c r="BR157" s="457">
        <v>1000</v>
      </c>
      <c r="BS157" s="457">
        <v>1000</v>
      </c>
      <c r="BT157" s="457">
        <v>1000</v>
      </c>
      <c r="BU157" s="457">
        <v>1000</v>
      </c>
      <c r="BV157" s="457">
        <v>1000</v>
      </c>
      <c r="BW157" s="457">
        <v>1000</v>
      </c>
      <c r="BX157" s="457">
        <v>1000</v>
      </c>
      <c r="BY157" s="457">
        <v>1000</v>
      </c>
      <c r="BZ157" s="457">
        <v>1000</v>
      </c>
      <c r="CA157" s="457">
        <v>1000</v>
      </c>
      <c r="CB157" s="457">
        <v>1000</v>
      </c>
      <c r="CC157" s="457">
        <v>1000</v>
      </c>
      <c r="CD157" s="457">
        <v>1000</v>
      </c>
      <c r="CE157" s="457">
        <v>1000</v>
      </c>
      <c r="CF157" s="457">
        <v>5000</v>
      </c>
      <c r="CG157" s="457">
        <v>1000</v>
      </c>
      <c r="CH157" s="457">
        <v>1000</v>
      </c>
      <c r="CI157" s="457">
        <v>2000</v>
      </c>
      <c r="CJ157" s="457">
        <v>1000</v>
      </c>
      <c r="CK157" s="457">
        <v>1000</v>
      </c>
      <c r="CL157" s="457">
        <v>1000</v>
      </c>
      <c r="CM157" s="457">
        <v>1000</v>
      </c>
      <c r="CN157" s="457">
        <v>1000</v>
      </c>
      <c r="CO157" s="457">
        <v>1000</v>
      </c>
      <c r="CP157" s="457">
        <v>1000</v>
      </c>
      <c r="CQ157" s="457">
        <v>1000</v>
      </c>
      <c r="CR157" s="457">
        <v>1000</v>
      </c>
      <c r="CS157" s="457">
        <v>1000</v>
      </c>
      <c r="CT157" s="457">
        <v>1000</v>
      </c>
      <c r="CU157" s="457">
        <v>1000</v>
      </c>
      <c r="CV157" s="457">
        <v>1000</v>
      </c>
      <c r="CW157" s="457">
        <v>1000</v>
      </c>
      <c r="CX157" s="457">
        <v>26000</v>
      </c>
      <c r="CY157" s="457">
        <v>4000</v>
      </c>
      <c r="CZ157" s="457">
        <v>3000</v>
      </c>
      <c r="DA157" s="457">
        <v>5000</v>
      </c>
      <c r="DB157" s="457">
        <v>1000</v>
      </c>
      <c r="DC157" s="457">
        <v>1000</v>
      </c>
      <c r="DD157" s="457">
        <v>1000</v>
      </c>
      <c r="DE157" s="457">
        <v>1000</v>
      </c>
      <c r="DF157" s="457">
        <v>1000</v>
      </c>
      <c r="DG157" s="457">
        <v>8000</v>
      </c>
      <c r="DH157" s="457">
        <v>1000</v>
      </c>
      <c r="DI157" s="457">
        <v>9000</v>
      </c>
      <c r="DJ157" s="457">
        <v>5000</v>
      </c>
      <c r="DK157" s="457">
        <v>3000</v>
      </c>
      <c r="DL157" s="457">
        <v>6000</v>
      </c>
      <c r="DM157" s="457">
        <v>3000</v>
      </c>
      <c r="DN157" s="457">
        <v>1000</v>
      </c>
      <c r="DO157" s="457">
        <v>1000</v>
      </c>
      <c r="DP157" s="457">
        <v>1000</v>
      </c>
      <c r="DQ157" s="457">
        <v>1000</v>
      </c>
      <c r="DR157">
        <v>1000</v>
      </c>
      <c r="DS157">
        <v>1000</v>
      </c>
      <c r="DT157">
        <v>91000</v>
      </c>
      <c r="DU157">
        <v>51000</v>
      </c>
    </row>
    <row r="158" spans="1:125">
      <c r="A158" s="362" t="s">
        <v>2258</v>
      </c>
      <c r="B158" s="457" t="s">
        <v>3324</v>
      </c>
      <c r="C158" s="457">
        <v>15000</v>
      </c>
      <c r="D158" s="457">
        <v>2000</v>
      </c>
      <c r="E158" s="457">
        <v>1000</v>
      </c>
      <c r="F158" s="457">
        <v>16000</v>
      </c>
      <c r="G158" s="457">
        <v>6000</v>
      </c>
      <c r="H158" s="457">
        <v>1000</v>
      </c>
      <c r="I158" s="457">
        <v>15000</v>
      </c>
      <c r="J158" s="457">
        <v>1000</v>
      </c>
      <c r="K158" s="457">
        <v>1000</v>
      </c>
      <c r="L158" s="457">
        <v>4000</v>
      </c>
      <c r="M158" s="457">
        <v>1000</v>
      </c>
      <c r="N158" s="457">
        <v>1000</v>
      </c>
      <c r="O158" s="457">
        <v>89000</v>
      </c>
      <c r="P158" s="457">
        <v>2000</v>
      </c>
      <c r="Q158" s="457">
        <v>1000</v>
      </c>
      <c r="R158" s="457">
        <v>5000</v>
      </c>
      <c r="S158" s="457">
        <v>1000</v>
      </c>
      <c r="T158" s="457">
        <v>1000</v>
      </c>
      <c r="U158" s="457">
        <v>4000</v>
      </c>
      <c r="V158" s="457">
        <v>5000</v>
      </c>
      <c r="W158" s="457">
        <v>1000</v>
      </c>
      <c r="X158" s="457">
        <v>5000</v>
      </c>
      <c r="Y158" s="457">
        <v>1000</v>
      </c>
      <c r="Z158" s="457">
        <v>1000</v>
      </c>
      <c r="AA158" s="457">
        <v>1000</v>
      </c>
      <c r="AB158" s="457">
        <v>2000</v>
      </c>
      <c r="AC158" s="457">
        <v>14000</v>
      </c>
      <c r="AD158" s="457">
        <v>1000</v>
      </c>
      <c r="AE158" s="457">
        <v>1000</v>
      </c>
      <c r="AF158" s="457">
        <v>1000</v>
      </c>
      <c r="AG158" s="457">
        <v>1000</v>
      </c>
      <c r="AH158" s="457">
        <v>1000</v>
      </c>
      <c r="AI158" s="457">
        <v>1000</v>
      </c>
      <c r="AJ158" s="457">
        <v>10000</v>
      </c>
      <c r="AK158" s="457">
        <v>5000</v>
      </c>
      <c r="AL158" s="457">
        <v>1000</v>
      </c>
      <c r="AM158" s="457">
        <v>1000</v>
      </c>
      <c r="AN158" s="457">
        <v>2000</v>
      </c>
      <c r="AO158" s="457">
        <v>1000</v>
      </c>
      <c r="AP158" s="457">
        <v>10000</v>
      </c>
      <c r="AQ158" s="457">
        <v>7000</v>
      </c>
      <c r="AR158" s="457">
        <v>3000</v>
      </c>
      <c r="AS158" s="457">
        <v>8000</v>
      </c>
      <c r="AT158" s="457">
        <v>1000</v>
      </c>
      <c r="AU158" s="457">
        <v>1000</v>
      </c>
      <c r="AV158" s="457">
        <v>12000</v>
      </c>
      <c r="AW158" s="457">
        <v>3000</v>
      </c>
      <c r="AX158" s="457">
        <v>1000</v>
      </c>
      <c r="AY158" s="457">
        <v>4000</v>
      </c>
      <c r="AZ158" s="457">
        <v>1000</v>
      </c>
      <c r="BA158" s="457">
        <v>1000</v>
      </c>
      <c r="BB158" s="457">
        <v>3000</v>
      </c>
      <c r="BC158" s="457">
        <v>1000</v>
      </c>
      <c r="BD158" s="457">
        <v>1000</v>
      </c>
      <c r="BE158" s="457">
        <v>4000</v>
      </c>
      <c r="BF158" s="457">
        <v>1000</v>
      </c>
      <c r="BG158" s="457">
        <v>1000</v>
      </c>
      <c r="BH158" s="457">
        <v>2000</v>
      </c>
      <c r="BI158" s="457">
        <v>1000</v>
      </c>
      <c r="BJ158" s="457">
        <v>1000</v>
      </c>
      <c r="BK158" s="457">
        <v>2000</v>
      </c>
      <c r="BL158" s="457">
        <v>1000</v>
      </c>
      <c r="BM158" s="457">
        <v>1000</v>
      </c>
      <c r="BN158" s="457">
        <v>1000</v>
      </c>
      <c r="BO158" s="457">
        <v>1000</v>
      </c>
      <c r="BP158" s="457">
        <v>1000</v>
      </c>
      <c r="BQ158" s="457">
        <v>4000</v>
      </c>
      <c r="BR158" s="457">
        <v>1000</v>
      </c>
      <c r="BS158" s="457">
        <v>1000</v>
      </c>
      <c r="BT158" s="457">
        <v>1000</v>
      </c>
      <c r="BU158" s="457">
        <v>1000</v>
      </c>
      <c r="BV158" s="457">
        <v>1000</v>
      </c>
      <c r="BW158" s="457">
        <v>1000</v>
      </c>
      <c r="BX158" s="457">
        <v>1000</v>
      </c>
      <c r="BY158" s="457">
        <v>1000</v>
      </c>
      <c r="BZ158" s="457">
        <v>1000</v>
      </c>
      <c r="CA158" s="457">
        <v>1000</v>
      </c>
      <c r="CB158" s="457">
        <v>1000</v>
      </c>
      <c r="CC158" s="457">
        <v>1000</v>
      </c>
      <c r="CD158" s="457">
        <v>1000</v>
      </c>
      <c r="CE158" s="457">
        <v>1000</v>
      </c>
      <c r="CF158" s="457">
        <v>4000</v>
      </c>
      <c r="CG158" s="457">
        <v>1000</v>
      </c>
      <c r="CH158" s="457">
        <v>1000</v>
      </c>
      <c r="CI158" s="457">
        <v>2000</v>
      </c>
      <c r="CJ158" s="457">
        <v>1000</v>
      </c>
      <c r="CK158" s="457">
        <v>1000</v>
      </c>
      <c r="CL158" s="457">
        <v>1000</v>
      </c>
      <c r="CM158" s="457">
        <v>1000</v>
      </c>
      <c r="CN158" s="457">
        <v>1000</v>
      </c>
      <c r="CO158" s="457">
        <v>1000</v>
      </c>
      <c r="CP158" s="457">
        <v>1000</v>
      </c>
      <c r="CQ158" s="457">
        <v>1000</v>
      </c>
      <c r="CR158" s="457">
        <v>1000</v>
      </c>
      <c r="CS158" s="457">
        <v>1000</v>
      </c>
      <c r="CT158" s="457">
        <v>1000</v>
      </c>
      <c r="CU158" s="457">
        <v>4000</v>
      </c>
      <c r="CV158" s="457">
        <v>2000</v>
      </c>
      <c r="CW158" s="457">
        <v>1000</v>
      </c>
      <c r="CX158" s="457">
        <v>29000</v>
      </c>
      <c r="CY158" s="457">
        <v>7000</v>
      </c>
      <c r="CZ158" s="457">
        <v>11000</v>
      </c>
      <c r="DA158" s="457">
        <v>1000</v>
      </c>
      <c r="DB158" s="457">
        <v>1000</v>
      </c>
      <c r="DC158" s="457">
        <v>1000</v>
      </c>
      <c r="DD158" s="457">
        <v>1000</v>
      </c>
      <c r="DE158" s="457">
        <v>1000</v>
      </c>
      <c r="DF158" s="457">
        <v>1000</v>
      </c>
      <c r="DG158" s="457">
        <v>29000</v>
      </c>
      <c r="DH158" s="457">
        <v>14000</v>
      </c>
      <c r="DI158" s="457">
        <v>22000</v>
      </c>
      <c r="DJ158" s="457">
        <v>10000</v>
      </c>
      <c r="DK158" s="457">
        <v>9000</v>
      </c>
      <c r="DL158" s="457">
        <v>64000</v>
      </c>
      <c r="DM158" s="457">
        <v>4000</v>
      </c>
      <c r="DN158" s="457">
        <v>1000</v>
      </c>
      <c r="DO158" s="457">
        <v>1000</v>
      </c>
      <c r="DP158" s="457">
        <v>1000</v>
      </c>
      <c r="DQ158" s="457">
        <v>1000</v>
      </c>
      <c r="DR158">
        <v>1000</v>
      </c>
      <c r="DS158">
        <v>1000</v>
      </c>
      <c r="DT158">
        <v>323000</v>
      </c>
      <c r="DU158">
        <v>131000</v>
      </c>
    </row>
    <row r="159" spans="1:125">
      <c r="A159" s="362" t="s">
        <v>2546</v>
      </c>
      <c r="B159" s="457" t="s">
        <v>3324</v>
      </c>
      <c r="C159" s="457">
        <v>5000</v>
      </c>
      <c r="D159" s="457">
        <v>1000</v>
      </c>
      <c r="E159" s="457">
        <v>1000</v>
      </c>
      <c r="F159" s="457">
        <v>1000</v>
      </c>
      <c r="G159" s="457">
        <v>1000</v>
      </c>
      <c r="H159" s="457">
        <v>1000</v>
      </c>
      <c r="I159" s="457">
        <v>5000</v>
      </c>
      <c r="J159" s="457">
        <v>1000</v>
      </c>
      <c r="K159" s="457">
        <v>1000</v>
      </c>
      <c r="L159" s="457">
        <v>1000</v>
      </c>
      <c r="M159" s="457">
        <v>2000</v>
      </c>
      <c r="N159" s="457">
        <v>1000</v>
      </c>
      <c r="O159" s="457">
        <v>11000</v>
      </c>
      <c r="P159" s="457">
        <v>10000</v>
      </c>
      <c r="Q159" s="457">
        <v>1000</v>
      </c>
      <c r="R159" s="457">
        <v>6000</v>
      </c>
      <c r="S159" s="457">
        <v>1000</v>
      </c>
      <c r="T159" s="457">
        <v>1000</v>
      </c>
      <c r="U159" s="457">
        <v>2000</v>
      </c>
      <c r="V159" s="457">
        <v>1000</v>
      </c>
      <c r="W159" s="457">
        <v>1000</v>
      </c>
      <c r="X159" s="457">
        <v>1000</v>
      </c>
      <c r="Y159" s="457">
        <v>1000</v>
      </c>
      <c r="Z159" s="457">
        <v>1000</v>
      </c>
      <c r="AA159" s="457">
        <v>1000</v>
      </c>
      <c r="AB159" s="457">
        <v>1000</v>
      </c>
      <c r="AC159" s="457">
        <v>1000</v>
      </c>
      <c r="AD159" s="457">
        <v>1000</v>
      </c>
      <c r="AE159" s="457">
        <v>1000</v>
      </c>
      <c r="AF159" s="457">
        <v>1000</v>
      </c>
      <c r="AG159" s="457">
        <v>1000</v>
      </c>
      <c r="AH159" s="457">
        <v>1000</v>
      </c>
      <c r="AI159" s="457">
        <v>1000</v>
      </c>
      <c r="AJ159" s="457">
        <v>2000</v>
      </c>
      <c r="AK159" s="457">
        <v>1000</v>
      </c>
      <c r="AL159" s="457">
        <v>1000</v>
      </c>
      <c r="AM159" s="457">
        <v>1000</v>
      </c>
      <c r="AN159" s="457">
        <v>1000</v>
      </c>
      <c r="AO159" s="457">
        <v>1000</v>
      </c>
      <c r="AP159" s="457">
        <v>57000</v>
      </c>
      <c r="AQ159" s="457">
        <v>6000</v>
      </c>
      <c r="AR159" s="457">
        <v>14000</v>
      </c>
      <c r="AS159" s="457">
        <v>3000</v>
      </c>
      <c r="AT159" s="457">
        <v>2000</v>
      </c>
      <c r="AU159" s="457">
        <v>1000</v>
      </c>
      <c r="AV159" s="457">
        <v>8000</v>
      </c>
      <c r="AW159" s="457">
        <v>1000</v>
      </c>
      <c r="AX159" s="457">
        <v>2000</v>
      </c>
      <c r="AY159" s="457">
        <v>1000</v>
      </c>
      <c r="AZ159" s="457">
        <v>1000</v>
      </c>
      <c r="BA159" s="457">
        <v>1000</v>
      </c>
      <c r="BB159" s="457">
        <v>1000</v>
      </c>
      <c r="BC159" s="457">
        <v>1000</v>
      </c>
      <c r="BD159" s="457">
        <v>1000</v>
      </c>
      <c r="BE159" s="457">
        <v>1000</v>
      </c>
      <c r="BF159" s="457">
        <v>1000</v>
      </c>
      <c r="BG159" s="457">
        <v>1000</v>
      </c>
      <c r="BH159" s="457">
        <v>1000</v>
      </c>
      <c r="BI159" s="457">
        <v>1000</v>
      </c>
      <c r="BJ159" s="457">
        <v>1000</v>
      </c>
      <c r="BK159" s="457">
        <v>4000</v>
      </c>
      <c r="BL159" s="457">
        <v>1000</v>
      </c>
      <c r="BM159" s="457">
        <v>1000</v>
      </c>
      <c r="BN159" s="457">
        <v>1000</v>
      </c>
      <c r="BO159" s="457">
        <v>1000</v>
      </c>
      <c r="BP159" s="457">
        <v>1000</v>
      </c>
      <c r="BQ159" s="457">
        <v>1000</v>
      </c>
      <c r="BR159" s="457">
        <v>1000</v>
      </c>
      <c r="BS159" s="457">
        <v>1000</v>
      </c>
      <c r="BT159" s="457">
        <v>1000</v>
      </c>
      <c r="BU159" s="457">
        <v>1000</v>
      </c>
      <c r="BV159" s="457">
        <v>1000</v>
      </c>
      <c r="BW159" s="457">
        <v>1000</v>
      </c>
      <c r="BX159" s="457">
        <v>1000</v>
      </c>
      <c r="BY159" s="457">
        <v>1000</v>
      </c>
      <c r="BZ159" s="457">
        <v>1000</v>
      </c>
      <c r="CA159" s="457">
        <v>1000</v>
      </c>
      <c r="CB159" s="457">
        <v>1000</v>
      </c>
      <c r="CC159" s="457">
        <v>1000</v>
      </c>
      <c r="CD159" s="457">
        <v>1000</v>
      </c>
      <c r="CE159" s="457">
        <v>1000</v>
      </c>
      <c r="CF159" s="457">
        <v>5000</v>
      </c>
      <c r="CG159" s="457">
        <v>1000</v>
      </c>
      <c r="CH159" s="457">
        <v>1000</v>
      </c>
      <c r="CI159" s="457">
        <v>2000</v>
      </c>
      <c r="CJ159" s="457">
        <v>1000</v>
      </c>
      <c r="CK159" s="457">
        <v>1000</v>
      </c>
      <c r="CL159" s="457">
        <v>1000</v>
      </c>
      <c r="CM159" s="457">
        <v>1000</v>
      </c>
      <c r="CN159" s="457">
        <v>1000</v>
      </c>
      <c r="CO159" s="457">
        <v>1000</v>
      </c>
      <c r="CP159" s="457">
        <v>1000</v>
      </c>
      <c r="CQ159" s="457">
        <v>1000</v>
      </c>
      <c r="CR159" s="457">
        <v>1000</v>
      </c>
      <c r="CS159" s="457">
        <v>1000</v>
      </c>
      <c r="CT159" s="457">
        <v>1000</v>
      </c>
      <c r="CU159" s="457">
        <v>1000</v>
      </c>
      <c r="CV159" s="457">
        <v>1000</v>
      </c>
      <c r="CW159" s="457">
        <v>1000</v>
      </c>
      <c r="CX159" s="457">
        <v>26000</v>
      </c>
      <c r="CY159" s="457">
        <v>4000</v>
      </c>
      <c r="CZ159" s="457">
        <v>3000</v>
      </c>
      <c r="DA159" s="457">
        <v>5000</v>
      </c>
      <c r="DB159" s="457">
        <v>1000</v>
      </c>
      <c r="DC159" s="457">
        <v>1000</v>
      </c>
      <c r="DD159" s="457">
        <v>1000</v>
      </c>
      <c r="DE159" s="457">
        <v>1000</v>
      </c>
      <c r="DF159" s="457">
        <v>1000</v>
      </c>
      <c r="DG159" s="457">
        <v>8000</v>
      </c>
      <c r="DH159" s="457">
        <v>1000</v>
      </c>
      <c r="DI159" s="457">
        <v>9000</v>
      </c>
      <c r="DJ159" s="457">
        <v>5000</v>
      </c>
      <c r="DK159" s="457">
        <v>3000</v>
      </c>
      <c r="DL159" s="457">
        <v>6000</v>
      </c>
      <c r="DM159" s="457">
        <v>3000</v>
      </c>
      <c r="DN159" s="457">
        <v>1000</v>
      </c>
      <c r="DO159" s="457">
        <v>1000</v>
      </c>
      <c r="DP159" s="457">
        <v>1000</v>
      </c>
      <c r="DQ159" s="457">
        <v>1000</v>
      </c>
      <c r="DR159">
        <v>1000</v>
      </c>
      <c r="DS159">
        <v>1000</v>
      </c>
      <c r="DT159">
        <v>91000</v>
      </c>
      <c r="DU159">
        <v>51000</v>
      </c>
    </row>
    <row r="160" spans="1:125">
      <c r="A160" s="362" t="s">
        <v>2654</v>
      </c>
      <c r="B160" s="457" t="s">
        <v>3324</v>
      </c>
      <c r="C160" s="457">
        <v>15000</v>
      </c>
      <c r="D160" s="457">
        <v>2000</v>
      </c>
      <c r="E160" s="457">
        <v>1000</v>
      </c>
      <c r="F160" s="457">
        <v>16000</v>
      </c>
      <c r="G160" s="457">
        <v>6000</v>
      </c>
      <c r="H160" s="457">
        <v>1000</v>
      </c>
      <c r="I160" s="457">
        <v>15000</v>
      </c>
      <c r="J160" s="457">
        <v>1000</v>
      </c>
      <c r="K160" s="457">
        <v>1000</v>
      </c>
      <c r="L160" s="457">
        <v>4000</v>
      </c>
      <c r="M160" s="457">
        <v>1000</v>
      </c>
      <c r="N160" s="457">
        <v>1000</v>
      </c>
      <c r="O160" s="457">
        <v>89000</v>
      </c>
      <c r="P160" s="457">
        <v>2000</v>
      </c>
      <c r="Q160" s="457">
        <v>1000</v>
      </c>
      <c r="R160" s="457">
        <v>5000</v>
      </c>
      <c r="S160" s="457">
        <v>1000</v>
      </c>
      <c r="T160" s="457">
        <v>1000</v>
      </c>
      <c r="U160" s="457">
        <v>4000</v>
      </c>
      <c r="V160" s="457">
        <v>5000</v>
      </c>
      <c r="W160" s="457">
        <v>1000</v>
      </c>
      <c r="X160" s="457">
        <v>5000</v>
      </c>
      <c r="Y160" s="457">
        <v>1000</v>
      </c>
      <c r="Z160" s="457">
        <v>1000</v>
      </c>
      <c r="AA160" s="457">
        <v>1000</v>
      </c>
      <c r="AB160" s="457">
        <v>2000</v>
      </c>
      <c r="AC160" s="457">
        <v>14000</v>
      </c>
      <c r="AD160" s="457">
        <v>1000</v>
      </c>
      <c r="AE160" s="457">
        <v>1000</v>
      </c>
      <c r="AF160" s="457">
        <v>1000</v>
      </c>
      <c r="AG160" s="457">
        <v>1000</v>
      </c>
      <c r="AH160" s="457">
        <v>1000</v>
      </c>
      <c r="AI160" s="457">
        <v>1000</v>
      </c>
      <c r="AJ160" s="457">
        <v>10000</v>
      </c>
      <c r="AK160" s="457">
        <v>5000</v>
      </c>
      <c r="AL160" s="457">
        <v>1000</v>
      </c>
      <c r="AM160" s="457">
        <v>1000</v>
      </c>
      <c r="AN160" s="457">
        <v>2000</v>
      </c>
      <c r="AO160" s="457">
        <v>1000</v>
      </c>
      <c r="AP160" s="457">
        <v>191000</v>
      </c>
      <c r="AQ160" s="457">
        <v>14000</v>
      </c>
      <c r="AR160" s="457">
        <v>31000</v>
      </c>
      <c r="AS160" s="457">
        <v>8000</v>
      </c>
      <c r="AT160" s="457">
        <v>1000</v>
      </c>
      <c r="AU160" s="457">
        <v>1000</v>
      </c>
      <c r="AV160" s="457">
        <v>12000</v>
      </c>
      <c r="AW160" s="457">
        <v>3000</v>
      </c>
      <c r="AX160" s="457">
        <v>1000</v>
      </c>
      <c r="AY160" s="457">
        <v>4000</v>
      </c>
      <c r="AZ160" s="457">
        <v>1000</v>
      </c>
      <c r="BA160" s="457">
        <v>1000</v>
      </c>
      <c r="BB160" s="457">
        <v>3000</v>
      </c>
      <c r="BC160" s="457">
        <v>1000</v>
      </c>
      <c r="BD160" s="457">
        <v>1000</v>
      </c>
      <c r="BE160" s="457">
        <v>4000</v>
      </c>
      <c r="BF160" s="457">
        <v>1000</v>
      </c>
      <c r="BG160" s="457">
        <v>1000</v>
      </c>
      <c r="BH160" s="457">
        <v>2000</v>
      </c>
      <c r="BI160" s="457">
        <v>1000</v>
      </c>
      <c r="BJ160" s="457">
        <v>1000</v>
      </c>
      <c r="BK160" s="457">
        <v>2000</v>
      </c>
      <c r="BL160" s="457">
        <v>1000</v>
      </c>
      <c r="BM160" s="457">
        <v>1000</v>
      </c>
      <c r="BN160" s="457">
        <v>1000</v>
      </c>
      <c r="BO160" s="457">
        <v>1000</v>
      </c>
      <c r="BP160" s="457">
        <v>1000</v>
      </c>
      <c r="BQ160" s="457">
        <v>4000</v>
      </c>
      <c r="BR160" s="457">
        <v>1000</v>
      </c>
      <c r="BS160" s="457">
        <v>1000</v>
      </c>
      <c r="BT160" s="457">
        <v>1000</v>
      </c>
      <c r="BU160" s="457">
        <v>1000</v>
      </c>
      <c r="BV160" s="457">
        <v>1000</v>
      </c>
      <c r="BW160" s="457">
        <v>1000</v>
      </c>
      <c r="BX160" s="457">
        <v>1000</v>
      </c>
      <c r="BY160" s="457">
        <v>1000</v>
      </c>
      <c r="BZ160" s="457">
        <v>1000</v>
      </c>
      <c r="CA160" s="457">
        <v>1000</v>
      </c>
      <c r="CB160" s="457">
        <v>1000</v>
      </c>
      <c r="CC160" s="457">
        <v>1000</v>
      </c>
      <c r="CD160" s="457">
        <v>1000</v>
      </c>
      <c r="CE160" s="457">
        <v>1000</v>
      </c>
      <c r="CF160" s="457">
        <v>4000</v>
      </c>
      <c r="CG160" s="457">
        <v>1000</v>
      </c>
      <c r="CH160" s="457">
        <v>1000</v>
      </c>
      <c r="CI160" s="457">
        <v>2000</v>
      </c>
      <c r="CJ160" s="457">
        <v>1000</v>
      </c>
      <c r="CK160" s="457">
        <v>1000</v>
      </c>
      <c r="CL160" s="457">
        <v>1000</v>
      </c>
      <c r="CM160" s="457">
        <v>1000</v>
      </c>
      <c r="CN160" s="457">
        <v>1000</v>
      </c>
      <c r="CO160" s="457">
        <v>1000</v>
      </c>
      <c r="CP160" s="457">
        <v>1000</v>
      </c>
      <c r="CQ160" s="457">
        <v>1000</v>
      </c>
      <c r="CR160" s="457">
        <v>1000</v>
      </c>
      <c r="CS160" s="457">
        <v>1000</v>
      </c>
      <c r="CT160" s="457">
        <v>1000</v>
      </c>
      <c r="CU160" s="457">
        <v>4000</v>
      </c>
      <c r="CV160" s="457">
        <v>2000</v>
      </c>
      <c r="CW160" s="457">
        <v>1000</v>
      </c>
      <c r="CX160" s="457">
        <v>29000</v>
      </c>
      <c r="CY160" s="457">
        <v>7000</v>
      </c>
      <c r="CZ160" s="457">
        <v>11000</v>
      </c>
      <c r="DA160" s="457">
        <v>1000</v>
      </c>
      <c r="DB160" s="457">
        <v>1000</v>
      </c>
      <c r="DC160" s="457">
        <v>1000</v>
      </c>
      <c r="DD160" s="457">
        <v>1000</v>
      </c>
      <c r="DE160" s="457">
        <v>1000</v>
      </c>
      <c r="DF160" s="457">
        <v>1000</v>
      </c>
      <c r="DG160" s="457">
        <v>29000</v>
      </c>
      <c r="DH160" s="457">
        <v>14000</v>
      </c>
      <c r="DI160" s="457">
        <v>22000</v>
      </c>
      <c r="DJ160" s="457">
        <v>10000</v>
      </c>
      <c r="DK160" s="457">
        <v>9000</v>
      </c>
      <c r="DL160" s="457">
        <v>64000</v>
      </c>
      <c r="DM160" s="457">
        <v>4000</v>
      </c>
      <c r="DN160" s="457">
        <v>1000</v>
      </c>
      <c r="DO160" s="457">
        <v>1000</v>
      </c>
      <c r="DP160" s="457">
        <v>1000</v>
      </c>
      <c r="DQ160" s="457">
        <v>1000</v>
      </c>
      <c r="DR160">
        <v>1000</v>
      </c>
      <c r="DS160">
        <v>1000</v>
      </c>
      <c r="DT160">
        <v>323000</v>
      </c>
      <c r="DU160">
        <v>131000</v>
      </c>
    </row>
    <row r="161" spans="1:125">
      <c r="A161" s="362" t="s">
        <v>2846</v>
      </c>
      <c r="B161" s="457" t="s">
        <v>3324</v>
      </c>
      <c r="C161" s="457">
        <v>5000</v>
      </c>
      <c r="D161" s="457">
        <v>1000</v>
      </c>
      <c r="E161" s="457">
        <v>1000</v>
      </c>
      <c r="F161" s="457">
        <v>1000</v>
      </c>
      <c r="G161" s="457">
        <v>1000</v>
      </c>
      <c r="H161" s="457">
        <v>1000</v>
      </c>
      <c r="I161" s="457">
        <v>5000</v>
      </c>
      <c r="J161" s="457">
        <v>1000</v>
      </c>
      <c r="K161" s="457">
        <v>1000</v>
      </c>
      <c r="L161" s="457">
        <v>1000</v>
      </c>
      <c r="M161" s="457">
        <v>2000</v>
      </c>
      <c r="N161" s="457">
        <v>1000</v>
      </c>
      <c r="O161" s="457">
        <v>11000</v>
      </c>
      <c r="P161" s="457">
        <v>10000</v>
      </c>
      <c r="Q161" s="457">
        <v>1000</v>
      </c>
      <c r="R161" s="457">
        <v>6000</v>
      </c>
      <c r="S161" s="457">
        <v>1000</v>
      </c>
      <c r="T161" s="457">
        <v>1000</v>
      </c>
      <c r="U161" s="457">
        <v>2000</v>
      </c>
      <c r="V161" s="457">
        <v>1000</v>
      </c>
      <c r="W161" s="457">
        <v>1000</v>
      </c>
      <c r="X161" s="457">
        <v>1000</v>
      </c>
      <c r="Y161" s="457">
        <v>1000</v>
      </c>
      <c r="Z161" s="457">
        <v>1000</v>
      </c>
      <c r="AA161" s="457">
        <v>1000</v>
      </c>
      <c r="AB161" s="457">
        <v>1000</v>
      </c>
      <c r="AC161" s="457">
        <v>1000</v>
      </c>
      <c r="AD161" s="457">
        <v>1000</v>
      </c>
      <c r="AE161" s="457">
        <v>1000</v>
      </c>
      <c r="AF161" s="457">
        <v>1000</v>
      </c>
      <c r="AG161" s="457">
        <v>1000</v>
      </c>
      <c r="AH161" s="457">
        <v>1000</v>
      </c>
      <c r="AI161" s="457">
        <v>1000</v>
      </c>
      <c r="AJ161" s="457">
        <v>2000</v>
      </c>
      <c r="AK161" s="457">
        <v>1000</v>
      </c>
      <c r="AL161" s="457">
        <v>1000</v>
      </c>
      <c r="AM161" s="457">
        <v>1000</v>
      </c>
      <c r="AN161" s="457">
        <v>1000</v>
      </c>
      <c r="AO161" s="457">
        <v>1000</v>
      </c>
      <c r="AP161" s="457">
        <v>57000</v>
      </c>
      <c r="AQ161" s="457">
        <v>6000</v>
      </c>
      <c r="AR161" s="457">
        <v>14000</v>
      </c>
      <c r="AS161" s="457">
        <v>3000</v>
      </c>
      <c r="AT161" s="457">
        <v>2000</v>
      </c>
      <c r="AU161" s="457">
        <v>1000</v>
      </c>
      <c r="AV161" s="457">
        <v>8000</v>
      </c>
      <c r="AW161" s="457">
        <v>1000</v>
      </c>
      <c r="AX161" s="457">
        <v>2000</v>
      </c>
      <c r="AY161" s="457">
        <v>1000</v>
      </c>
      <c r="AZ161" s="457">
        <v>1000</v>
      </c>
      <c r="BA161" s="457">
        <v>1000</v>
      </c>
      <c r="BB161" s="457">
        <v>1000</v>
      </c>
      <c r="BC161" s="457">
        <v>1000</v>
      </c>
      <c r="BD161" s="457">
        <v>1000</v>
      </c>
      <c r="BE161" s="457">
        <v>1000</v>
      </c>
      <c r="BF161" s="457">
        <v>1000</v>
      </c>
      <c r="BG161" s="457">
        <v>1000</v>
      </c>
      <c r="BH161" s="457">
        <v>1000</v>
      </c>
      <c r="BI161" s="457">
        <v>1000</v>
      </c>
      <c r="BJ161" s="457">
        <v>1000</v>
      </c>
      <c r="BK161" s="457">
        <v>4000</v>
      </c>
      <c r="BL161" s="457">
        <v>1000</v>
      </c>
      <c r="BM161" s="457">
        <v>1000</v>
      </c>
      <c r="BN161" s="457">
        <v>1000</v>
      </c>
      <c r="BO161" s="457">
        <v>1000</v>
      </c>
      <c r="BP161" s="457">
        <v>1000</v>
      </c>
      <c r="BQ161" s="457">
        <v>1000</v>
      </c>
      <c r="BR161" s="457">
        <v>1000</v>
      </c>
      <c r="BS161" s="457">
        <v>1000</v>
      </c>
      <c r="BT161" s="457">
        <v>1000</v>
      </c>
      <c r="BU161" s="457">
        <v>1000</v>
      </c>
      <c r="BV161" s="457">
        <v>1000</v>
      </c>
      <c r="BW161" s="457">
        <v>1000</v>
      </c>
      <c r="BX161" s="457">
        <v>1000</v>
      </c>
      <c r="BY161" s="457">
        <v>1000</v>
      </c>
      <c r="BZ161" s="457">
        <v>1000</v>
      </c>
      <c r="CA161" s="457">
        <v>1000</v>
      </c>
      <c r="CB161" s="457">
        <v>1000</v>
      </c>
      <c r="CC161" s="457">
        <v>1000</v>
      </c>
      <c r="CD161" s="457">
        <v>1000</v>
      </c>
      <c r="CE161" s="457">
        <v>1000</v>
      </c>
      <c r="CF161" s="457">
        <v>5000</v>
      </c>
      <c r="CG161" s="457">
        <v>1000</v>
      </c>
      <c r="CH161" s="457">
        <v>1000</v>
      </c>
      <c r="CI161" s="457">
        <v>2000</v>
      </c>
      <c r="CJ161" s="457">
        <v>1000</v>
      </c>
      <c r="CK161" s="457">
        <v>1000</v>
      </c>
      <c r="CL161" s="457">
        <v>1000</v>
      </c>
      <c r="CM161" s="457">
        <v>1000</v>
      </c>
      <c r="CN161" s="457">
        <v>1000</v>
      </c>
      <c r="CO161" s="457">
        <v>1000</v>
      </c>
      <c r="CP161" s="457">
        <v>1000</v>
      </c>
      <c r="CQ161" s="457">
        <v>1000</v>
      </c>
      <c r="CR161" s="457">
        <v>1000</v>
      </c>
      <c r="CS161" s="457">
        <v>1000</v>
      </c>
      <c r="CT161" s="457">
        <v>1000</v>
      </c>
      <c r="CU161" s="457">
        <v>1000</v>
      </c>
      <c r="CV161" s="457">
        <v>1000</v>
      </c>
      <c r="CW161" s="457">
        <v>1000</v>
      </c>
      <c r="CX161" s="457">
        <v>26000</v>
      </c>
      <c r="CY161" s="457">
        <v>4000</v>
      </c>
      <c r="CZ161" s="457">
        <v>3000</v>
      </c>
      <c r="DA161" s="457">
        <v>5000</v>
      </c>
      <c r="DB161" s="457">
        <v>1000</v>
      </c>
      <c r="DC161" s="457">
        <v>1000</v>
      </c>
      <c r="DD161" s="457">
        <v>1000</v>
      </c>
      <c r="DE161" s="457">
        <v>1000</v>
      </c>
      <c r="DF161" s="457">
        <v>1000</v>
      </c>
      <c r="DG161" s="457">
        <v>8000</v>
      </c>
      <c r="DH161" s="457">
        <v>1000</v>
      </c>
      <c r="DI161" s="457">
        <v>9000</v>
      </c>
      <c r="DJ161" s="457">
        <v>5000</v>
      </c>
      <c r="DK161" s="457">
        <v>3000</v>
      </c>
      <c r="DL161" s="457">
        <v>6000</v>
      </c>
      <c r="DM161" s="457">
        <v>3000</v>
      </c>
      <c r="DN161" s="457">
        <v>1000</v>
      </c>
      <c r="DO161" s="457">
        <v>1000</v>
      </c>
      <c r="DP161" s="457">
        <v>1000</v>
      </c>
      <c r="DQ161" s="457">
        <v>1000</v>
      </c>
      <c r="DR161">
        <v>1000</v>
      </c>
      <c r="DS161">
        <v>1000</v>
      </c>
      <c r="DT161">
        <v>91000</v>
      </c>
      <c r="DU161">
        <v>51000</v>
      </c>
    </row>
    <row r="162" spans="1:125">
      <c r="A162" s="362" t="s">
        <v>2849</v>
      </c>
      <c r="B162" s="457" t="s">
        <v>3324</v>
      </c>
      <c r="C162" s="457">
        <v>10000</v>
      </c>
      <c r="D162" s="457">
        <v>1000</v>
      </c>
      <c r="E162" s="457">
        <v>1000</v>
      </c>
      <c r="F162" s="457">
        <v>7000</v>
      </c>
      <c r="G162" s="457">
        <v>3000</v>
      </c>
      <c r="H162" s="457">
        <v>1000</v>
      </c>
      <c r="I162" s="457">
        <v>5000</v>
      </c>
      <c r="J162" s="457">
        <v>1000</v>
      </c>
      <c r="K162" s="457">
        <v>1000</v>
      </c>
      <c r="L162" s="457">
        <v>2000</v>
      </c>
      <c r="M162" s="457">
        <v>3000</v>
      </c>
      <c r="N162" s="457">
        <v>1000</v>
      </c>
      <c r="O162" s="457">
        <v>42000</v>
      </c>
      <c r="P162" s="457">
        <v>1000</v>
      </c>
      <c r="Q162" s="457">
        <v>1000</v>
      </c>
      <c r="R162" s="457">
        <v>1000</v>
      </c>
      <c r="S162" s="457">
        <v>1000</v>
      </c>
      <c r="T162" s="457">
        <v>1000</v>
      </c>
      <c r="U162" s="457">
        <v>3000</v>
      </c>
      <c r="V162" s="457">
        <v>1000</v>
      </c>
      <c r="W162" s="457">
        <v>1000</v>
      </c>
      <c r="X162" s="457">
        <v>1000</v>
      </c>
      <c r="Y162" s="457">
        <v>1000</v>
      </c>
      <c r="Z162" s="457">
        <v>1000</v>
      </c>
      <c r="AA162" s="457">
        <v>1000</v>
      </c>
      <c r="AB162" s="457">
        <v>1000</v>
      </c>
      <c r="AC162" s="457">
        <v>1000</v>
      </c>
      <c r="AD162" s="457">
        <v>1000</v>
      </c>
      <c r="AE162" s="457">
        <v>1000</v>
      </c>
      <c r="AF162" s="457">
        <v>1000</v>
      </c>
      <c r="AG162" s="457">
        <v>2000</v>
      </c>
      <c r="AH162" s="457">
        <v>1000</v>
      </c>
      <c r="AI162" s="457">
        <v>1000</v>
      </c>
      <c r="AJ162" s="457">
        <v>6000</v>
      </c>
      <c r="AK162" s="457">
        <v>4000</v>
      </c>
      <c r="AL162" s="457">
        <v>1000</v>
      </c>
      <c r="AM162" s="457">
        <v>1000</v>
      </c>
      <c r="AN162" s="457">
        <v>1000</v>
      </c>
      <c r="AO162" s="457">
        <v>1000</v>
      </c>
      <c r="AP162" s="457">
        <v>134000</v>
      </c>
      <c r="AQ162" s="457">
        <v>54000</v>
      </c>
      <c r="AR162" s="457">
        <v>57000</v>
      </c>
      <c r="AS162" s="457">
        <v>5000</v>
      </c>
      <c r="AT162" s="457">
        <v>1000</v>
      </c>
      <c r="AU162" s="457">
        <v>1000</v>
      </c>
      <c r="AV162" s="457">
        <v>11000</v>
      </c>
      <c r="AW162" s="457">
        <v>1000</v>
      </c>
      <c r="AX162" s="457">
        <v>1000</v>
      </c>
      <c r="AY162" s="457">
        <v>2000</v>
      </c>
      <c r="AZ162" s="457">
        <v>1000</v>
      </c>
      <c r="BA162" s="457">
        <v>1000</v>
      </c>
      <c r="BB162" s="457">
        <v>1000</v>
      </c>
      <c r="BC162" s="457">
        <v>1000</v>
      </c>
      <c r="BD162" s="457">
        <v>1000</v>
      </c>
      <c r="BE162" s="457">
        <v>1000</v>
      </c>
      <c r="BF162" s="457">
        <v>1000</v>
      </c>
      <c r="BG162" s="457">
        <v>1000</v>
      </c>
      <c r="BH162" s="457">
        <v>2000</v>
      </c>
      <c r="BI162" s="457">
        <v>1000</v>
      </c>
      <c r="BJ162" s="457">
        <v>1000</v>
      </c>
      <c r="BK162" s="457">
        <v>3000</v>
      </c>
      <c r="BL162" s="457">
        <v>1000</v>
      </c>
      <c r="BM162" s="457">
        <v>1000</v>
      </c>
      <c r="BN162" s="457">
        <v>1000</v>
      </c>
      <c r="BO162" s="457">
        <v>1000</v>
      </c>
      <c r="BP162" s="457">
        <v>1000</v>
      </c>
      <c r="BQ162" s="457">
        <v>2000</v>
      </c>
      <c r="BR162" s="457">
        <v>1000</v>
      </c>
      <c r="BS162" s="457">
        <v>1000</v>
      </c>
      <c r="BT162" s="457">
        <v>1000</v>
      </c>
      <c r="BU162" s="457">
        <v>1000</v>
      </c>
      <c r="BV162" s="457">
        <v>2000</v>
      </c>
      <c r="BW162" s="457">
        <v>1000</v>
      </c>
      <c r="BX162" s="457">
        <v>1000</v>
      </c>
      <c r="BY162" s="457">
        <v>1000</v>
      </c>
      <c r="BZ162" s="457">
        <v>1000</v>
      </c>
      <c r="CA162" s="457">
        <v>1000</v>
      </c>
      <c r="CB162" s="457">
        <v>1000</v>
      </c>
      <c r="CC162" s="457">
        <v>1000</v>
      </c>
      <c r="CD162" s="457">
        <v>1000</v>
      </c>
      <c r="CE162" s="457">
        <v>1000</v>
      </c>
      <c r="CF162" s="457">
        <v>3000</v>
      </c>
      <c r="CG162" s="457">
        <v>1000</v>
      </c>
      <c r="CH162" s="457">
        <v>1000</v>
      </c>
      <c r="CI162" s="457">
        <v>5000</v>
      </c>
      <c r="CJ162" s="457">
        <v>1000</v>
      </c>
      <c r="CK162" s="457">
        <v>1000</v>
      </c>
      <c r="CL162" s="457">
        <v>1000</v>
      </c>
      <c r="CM162" s="457">
        <v>1000</v>
      </c>
      <c r="CN162" s="457">
        <v>1000</v>
      </c>
      <c r="CO162" s="457">
        <v>3000</v>
      </c>
      <c r="CP162" s="457">
        <v>1000</v>
      </c>
      <c r="CQ162" s="457">
        <v>1000</v>
      </c>
      <c r="CR162" s="457">
        <v>1000</v>
      </c>
      <c r="CS162" s="457">
        <v>1000</v>
      </c>
      <c r="CT162" s="457">
        <v>1000</v>
      </c>
      <c r="CU162" s="457">
        <v>2000</v>
      </c>
      <c r="CV162" s="457">
        <v>1000</v>
      </c>
      <c r="CW162" s="457">
        <v>1000</v>
      </c>
      <c r="CX162" s="457">
        <v>17000</v>
      </c>
      <c r="CY162" s="457">
        <v>5000</v>
      </c>
      <c r="CZ162" s="457">
        <v>7000</v>
      </c>
      <c r="DA162" s="457">
        <v>5000</v>
      </c>
      <c r="DB162" s="457">
        <v>1000</v>
      </c>
      <c r="DC162" s="457">
        <v>1000</v>
      </c>
      <c r="DD162" s="457">
        <v>1000</v>
      </c>
      <c r="DE162" s="457">
        <v>1000</v>
      </c>
      <c r="DF162" s="457">
        <v>1000</v>
      </c>
      <c r="DG162" s="457">
        <v>21000</v>
      </c>
      <c r="DH162" s="457">
        <v>6000</v>
      </c>
      <c r="DI162" s="457">
        <v>13000</v>
      </c>
      <c r="DJ162" s="457">
        <v>9000</v>
      </c>
      <c r="DK162" s="457">
        <v>3000</v>
      </c>
      <c r="DL162" s="457">
        <v>5000</v>
      </c>
      <c r="DM162" s="457">
        <v>1000</v>
      </c>
      <c r="DN162" s="457">
        <v>1000</v>
      </c>
      <c r="DO162" s="457">
        <v>1000</v>
      </c>
      <c r="DP162" s="457">
        <v>1000</v>
      </c>
      <c r="DQ162" s="457">
        <v>1000</v>
      </c>
      <c r="DR162">
        <v>1000</v>
      </c>
      <c r="DS162">
        <v>1000</v>
      </c>
      <c r="DT162">
        <v>254000</v>
      </c>
      <c r="DU162">
        <v>133000</v>
      </c>
    </row>
    <row r="163" spans="1:125">
      <c r="A163" s="362" t="s">
        <v>3071</v>
      </c>
      <c r="B163" s="457" t="s">
        <v>3324</v>
      </c>
      <c r="C163" s="457">
        <v>1000</v>
      </c>
      <c r="D163" s="457">
        <v>1000</v>
      </c>
      <c r="E163" s="457">
        <v>1000</v>
      </c>
      <c r="F163" s="457">
        <v>1000</v>
      </c>
      <c r="G163" s="457">
        <v>1000</v>
      </c>
      <c r="H163" s="457">
        <v>1000</v>
      </c>
      <c r="I163" s="457">
        <v>1000</v>
      </c>
      <c r="J163" s="457">
        <v>1000</v>
      </c>
      <c r="K163" s="457">
        <v>1000</v>
      </c>
      <c r="L163" s="457">
        <v>1000</v>
      </c>
      <c r="M163" s="457">
        <v>1000</v>
      </c>
      <c r="N163" s="457">
        <v>1000</v>
      </c>
      <c r="O163" s="457">
        <v>1000</v>
      </c>
      <c r="P163" s="457">
        <v>1000</v>
      </c>
      <c r="Q163" s="457">
        <v>1000</v>
      </c>
      <c r="R163" s="457">
        <v>1000</v>
      </c>
      <c r="S163" s="457">
        <v>1000</v>
      </c>
      <c r="T163" s="457">
        <v>1000</v>
      </c>
      <c r="U163" s="457">
        <v>1000</v>
      </c>
      <c r="V163" s="457">
        <v>1000</v>
      </c>
      <c r="W163" s="457">
        <v>1000</v>
      </c>
      <c r="X163" s="457">
        <v>1000</v>
      </c>
      <c r="Y163" s="457">
        <v>1000</v>
      </c>
      <c r="Z163" s="457">
        <v>1000</v>
      </c>
      <c r="AA163" s="457">
        <v>1000</v>
      </c>
      <c r="AB163" s="457">
        <v>1000</v>
      </c>
      <c r="AC163" s="457">
        <v>1000</v>
      </c>
      <c r="AD163" s="457">
        <v>1000</v>
      </c>
      <c r="AE163" s="457">
        <v>1000</v>
      </c>
      <c r="AF163" s="457">
        <v>1000</v>
      </c>
      <c r="AG163" s="457">
        <v>1000</v>
      </c>
      <c r="AH163" s="457">
        <v>1000</v>
      </c>
      <c r="AI163" s="457">
        <v>1000</v>
      </c>
      <c r="AJ163" s="457">
        <v>1000</v>
      </c>
      <c r="AK163" s="457">
        <v>1000</v>
      </c>
      <c r="AL163" s="457">
        <v>1000</v>
      </c>
      <c r="AM163" s="457">
        <v>1000</v>
      </c>
      <c r="AN163" s="457">
        <v>1000</v>
      </c>
      <c r="AO163" s="457">
        <v>1000</v>
      </c>
      <c r="AP163" s="457">
        <v>10000</v>
      </c>
      <c r="AQ163" s="457">
        <v>4000</v>
      </c>
      <c r="AR163" s="457">
        <v>1000</v>
      </c>
      <c r="AS163" s="457">
        <v>3000</v>
      </c>
      <c r="AT163" s="457">
        <v>1000</v>
      </c>
      <c r="AU163" s="457">
        <v>1000</v>
      </c>
      <c r="AV163" s="457">
        <v>5000</v>
      </c>
      <c r="AW163" s="457">
        <v>1000</v>
      </c>
      <c r="AX163" s="457">
        <v>1000</v>
      </c>
      <c r="AY163" s="457">
        <v>1000</v>
      </c>
      <c r="AZ163" s="457">
        <v>1000</v>
      </c>
      <c r="BA163" s="457">
        <v>1000</v>
      </c>
      <c r="BB163" s="457">
        <v>1000</v>
      </c>
      <c r="BC163" s="457">
        <v>1000</v>
      </c>
      <c r="BD163" s="457">
        <v>1000</v>
      </c>
      <c r="BE163" s="457">
        <v>1000</v>
      </c>
      <c r="BF163" s="457">
        <v>1000</v>
      </c>
      <c r="BG163" s="457">
        <v>1000</v>
      </c>
      <c r="BH163" s="457">
        <v>1000</v>
      </c>
      <c r="BI163" s="457">
        <v>1000</v>
      </c>
      <c r="BJ163" s="457">
        <v>1000</v>
      </c>
      <c r="BK163" s="457">
        <v>1000</v>
      </c>
      <c r="BL163" s="457">
        <v>1000</v>
      </c>
      <c r="BM163" s="457">
        <v>1000</v>
      </c>
      <c r="BN163" s="457">
        <v>1000</v>
      </c>
      <c r="BO163" s="457">
        <v>1000</v>
      </c>
      <c r="BP163" s="457">
        <v>1000</v>
      </c>
      <c r="BQ163" s="457">
        <v>1000</v>
      </c>
      <c r="BR163" s="457">
        <v>1000</v>
      </c>
      <c r="BS163" s="457">
        <v>1000</v>
      </c>
      <c r="BT163" s="457">
        <v>1000</v>
      </c>
      <c r="BU163" s="457">
        <v>1000</v>
      </c>
      <c r="BV163" s="457">
        <v>1000</v>
      </c>
      <c r="BW163" s="457">
        <v>2000</v>
      </c>
      <c r="BX163" s="457">
        <v>1000</v>
      </c>
      <c r="BY163" s="457">
        <v>1000</v>
      </c>
      <c r="BZ163" s="457">
        <v>1000</v>
      </c>
      <c r="CA163" s="457">
        <v>1000</v>
      </c>
      <c r="CB163" s="457">
        <v>1000</v>
      </c>
      <c r="CC163" s="457">
        <v>1000</v>
      </c>
      <c r="CD163" s="457">
        <v>1000</v>
      </c>
      <c r="CE163" s="457">
        <v>1000</v>
      </c>
      <c r="CF163" s="457">
        <v>2000</v>
      </c>
      <c r="CG163" s="457">
        <v>1000</v>
      </c>
      <c r="CH163" s="457">
        <v>1000</v>
      </c>
      <c r="CI163" s="457">
        <v>1000</v>
      </c>
      <c r="CJ163" s="457">
        <v>1000</v>
      </c>
      <c r="CK163" s="457">
        <v>1000</v>
      </c>
      <c r="CL163" s="457">
        <v>1000</v>
      </c>
      <c r="CM163" s="457">
        <v>1000</v>
      </c>
      <c r="CN163" s="457">
        <v>1000</v>
      </c>
      <c r="CO163" s="457">
        <v>1000</v>
      </c>
      <c r="CP163" s="457">
        <v>1000</v>
      </c>
      <c r="CQ163" s="457">
        <v>1000</v>
      </c>
      <c r="CR163" s="457">
        <v>1000</v>
      </c>
      <c r="CS163" s="457">
        <v>1000</v>
      </c>
      <c r="CT163" s="457">
        <v>1000</v>
      </c>
      <c r="CU163" s="457">
        <v>1000</v>
      </c>
      <c r="CV163" s="457">
        <v>1000</v>
      </c>
      <c r="CW163" s="457">
        <v>1000</v>
      </c>
      <c r="CX163" s="457">
        <v>11000</v>
      </c>
      <c r="CY163" s="457">
        <v>1000</v>
      </c>
      <c r="CZ163" s="457">
        <v>1000</v>
      </c>
      <c r="DA163" s="457">
        <v>1000</v>
      </c>
      <c r="DB163" s="457">
        <v>1000</v>
      </c>
      <c r="DC163" s="457">
        <v>1000</v>
      </c>
      <c r="DD163" s="457">
        <v>1000</v>
      </c>
      <c r="DE163" s="457">
        <v>1000</v>
      </c>
      <c r="DF163" s="457">
        <v>1000</v>
      </c>
      <c r="DG163" s="457">
        <v>3000</v>
      </c>
      <c r="DH163" s="457">
        <v>1000</v>
      </c>
      <c r="DI163" s="457">
        <v>2000</v>
      </c>
      <c r="DJ163" s="457">
        <v>2000</v>
      </c>
      <c r="DK163" s="457">
        <v>1000</v>
      </c>
      <c r="DL163" s="457">
        <v>18000</v>
      </c>
      <c r="DM163" s="457">
        <v>1000</v>
      </c>
      <c r="DN163" s="457">
        <v>1000</v>
      </c>
      <c r="DO163" s="457">
        <v>1000</v>
      </c>
      <c r="DP163" s="457">
        <v>1000</v>
      </c>
      <c r="DQ163" s="457">
        <v>1000</v>
      </c>
      <c r="DR163">
        <v>1000</v>
      </c>
      <c r="DS163">
        <v>1000</v>
      </c>
      <c r="DT163">
        <v>21000</v>
      </c>
      <c r="DU163">
        <v>7000</v>
      </c>
    </row>
    <row r="164" spans="1:125">
      <c r="A164" s="362" t="s">
        <v>2030</v>
      </c>
      <c r="B164" s="457" t="s">
        <v>3324</v>
      </c>
      <c r="C164" s="457">
        <v>15000</v>
      </c>
      <c r="D164" s="457">
        <v>2000</v>
      </c>
      <c r="E164" s="457">
        <v>1000</v>
      </c>
      <c r="F164" s="457">
        <v>16000</v>
      </c>
      <c r="G164" s="457">
        <v>6000</v>
      </c>
      <c r="H164" s="457">
        <v>1000</v>
      </c>
      <c r="I164" s="457">
        <v>15000</v>
      </c>
      <c r="J164" s="457">
        <v>1000</v>
      </c>
      <c r="K164" s="457">
        <v>1000</v>
      </c>
      <c r="L164" s="457">
        <v>4000</v>
      </c>
      <c r="M164" s="457">
        <v>1000</v>
      </c>
      <c r="N164" s="457">
        <v>1000</v>
      </c>
      <c r="O164" s="457">
        <v>89000</v>
      </c>
      <c r="P164" s="457">
        <v>2000</v>
      </c>
      <c r="Q164" s="457">
        <v>1000</v>
      </c>
      <c r="R164" s="457">
        <v>5000</v>
      </c>
      <c r="S164" s="457">
        <v>1000</v>
      </c>
      <c r="T164" s="457">
        <v>1000</v>
      </c>
      <c r="U164" s="457">
        <v>4000</v>
      </c>
      <c r="V164" s="457">
        <v>5000</v>
      </c>
      <c r="W164" s="457">
        <v>1000</v>
      </c>
      <c r="X164" s="457">
        <v>5000</v>
      </c>
      <c r="Y164" s="457">
        <v>1000</v>
      </c>
      <c r="Z164" s="457">
        <v>1000</v>
      </c>
      <c r="AA164" s="457">
        <v>1000</v>
      </c>
      <c r="AB164" s="457">
        <v>2000</v>
      </c>
      <c r="AC164" s="457">
        <v>14000</v>
      </c>
      <c r="AD164" s="457">
        <v>1000</v>
      </c>
      <c r="AE164" s="457">
        <v>1000</v>
      </c>
      <c r="AF164" s="457">
        <v>1000</v>
      </c>
      <c r="AG164" s="457">
        <v>1000</v>
      </c>
      <c r="AH164" s="457">
        <v>1000</v>
      </c>
      <c r="AI164" s="457">
        <v>1000</v>
      </c>
      <c r="AJ164" s="457">
        <v>10000</v>
      </c>
      <c r="AK164" s="457">
        <v>5000</v>
      </c>
      <c r="AL164" s="457">
        <v>1000</v>
      </c>
      <c r="AM164" s="457">
        <v>1000</v>
      </c>
      <c r="AN164" s="457">
        <v>2000</v>
      </c>
      <c r="AO164" s="457">
        <v>1000</v>
      </c>
      <c r="AP164" s="457">
        <v>10000</v>
      </c>
      <c r="AQ164" s="457">
        <v>7000</v>
      </c>
      <c r="AR164" s="457">
        <v>3000</v>
      </c>
      <c r="AS164" s="457">
        <v>8000</v>
      </c>
      <c r="AT164" s="457">
        <v>1000</v>
      </c>
      <c r="AU164" s="457">
        <v>1000</v>
      </c>
      <c r="AV164" s="457">
        <v>12000</v>
      </c>
      <c r="AW164" s="457">
        <v>3000</v>
      </c>
      <c r="AX164" s="457">
        <v>1000</v>
      </c>
      <c r="AY164" s="457">
        <v>4000</v>
      </c>
      <c r="AZ164" s="457">
        <v>1000</v>
      </c>
      <c r="BA164" s="457">
        <v>1000</v>
      </c>
      <c r="BB164" s="457">
        <v>3000</v>
      </c>
      <c r="BC164" s="457">
        <v>1000</v>
      </c>
      <c r="BD164" s="457">
        <v>1000</v>
      </c>
      <c r="BE164" s="457">
        <v>4000</v>
      </c>
      <c r="BF164" s="457">
        <v>1000</v>
      </c>
      <c r="BG164" s="457">
        <v>1000</v>
      </c>
      <c r="BH164" s="457">
        <v>2000</v>
      </c>
      <c r="BI164" s="457">
        <v>1000</v>
      </c>
      <c r="BJ164" s="457">
        <v>1000</v>
      </c>
      <c r="BK164" s="457">
        <v>2000</v>
      </c>
      <c r="BL164" s="457">
        <v>1000</v>
      </c>
      <c r="BM164" s="457">
        <v>1000</v>
      </c>
      <c r="BN164" s="457">
        <v>1000</v>
      </c>
      <c r="BO164" s="457">
        <v>1000</v>
      </c>
      <c r="BP164" s="457">
        <v>1000</v>
      </c>
      <c r="BQ164" s="457">
        <v>4000</v>
      </c>
      <c r="BR164" s="457">
        <v>1000</v>
      </c>
      <c r="BS164" s="457">
        <v>1000</v>
      </c>
      <c r="BT164" s="457">
        <v>1000</v>
      </c>
      <c r="BU164" s="457">
        <v>1000</v>
      </c>
      <c r="BV164" s="457">
        <v>1000</v>
      </c>
      <c r="BW164" s="457">
        <v>1000</v>
      </c>
      <c r="BX164" s="457">
        <v>1000</v>
      </c>
      <c r="BY164" s="457">
        <v>1000</v>
      </c>
      <c r="BZ164" s="457">
        <v>1000</v>
      </c>
      <c r="CA164" s="457">
        <v>1000</v>
      </c>
      <c r="CB164" s="457">
        <v>1000</v>
      </c>
      <c r="CC164" s="457">
        <v>1000</v>
      </c>
      <c r="CD164" s="457">
        <v>1000</v>
      </c>
      <c r="CE164" s="457">
        <v>1000</v>
      </c>
      <c r="CF164" s="457">
        <v>4000</v>
      </c>
      <c r="CG164" s="457">
        <v>1000</v>
      </c>
      <c r="CH164" s="457">
        <v>1000</v>
      </c>
      <c r="CI164" s="457">
        <v>2000</v>
      </c>
      <c r="CJ164" s="457">
        <v>1000</v>
      </c>
      <c r="CK164" s="457">
        <v>1000</v>
      </c>
      <c r="CL164" s="457">
        <v>1000</v>
      </c>
      <c r="CM164" s="457">
        <v>1000</v>
      </c>
      <c r="CN164" s="457">
        <v>1000</v>
      </c>
      <c r="CO164" s="457">
        <v>1000</v>
      </c>
      <c r="CP164" s="457">
        <v>1000</v>
      </c>
      <c r="CQ164" s="457">
        <v>1000</v>
      </c>
      <c r="CR164" s="457">
        <v>1000</v>
      </c>
      <c r="CS164" s="457">
        <v>1000</v>
      </c>
      <c r="CT164" s="457">
        <v>1000</v>
      </c>
      <c r="CU164" s="457">
        <v>4000</v>
      </c>
      <c r="CV164" s="457">
        <v>2000</v>
      </c>
      <c r="CW164" s="457">
        <v>1000</v>
      </c>
      <c r="CX164" s="457">
        <v>29000</v>
      </c>
      <c r="CY164" s="457">
        <v>7000</v>
      </c>
      <c r="CZ164" s="457">
        <v>11000</v>
      </c>
      <c r="DA164" s="457">
        <v>1000</v>
      </c>
      <c r="DB164" s="457">
        <v>1000</v>
      </c>
      <c r="DC164" s="457">
        <v>1000</v>
      </c>
      <c r="DD164" s="457">
        <v>1000</v>
      </c>
      <c r="DE164" s="457">
        <v>1000</v>
      </c>
      <c r="DF164" s="457">
        <v>1000</v>
      </c>
      <c r="DG164" s="457">
        <v>29000</v>
      </c>
      <c r="DH164" s="457">
        <v>14000</v>
      </c>
      <c r="DI164" s="457">
        <v>22000</v>
      </c>
      <c r="DJ164" s="457">
        <v>10000</v>
      </c>
      <c r="DK164" s="457">
        <v>9000</v>
      </c>
      <c r="DL164" s="457">
        <v>64000</v>
      </c>
      <c r="DM164" s="457">
        <v>4000</v>
      </c>
      <c r="DN164" s="457">
        <v>1000</v>
      </c>
      <c r="DO164" s="457">
        <v>1000</v>
      </c>
      <c r="DP164" s="457">
        <v>1000</v>
      </c>
      <c r="DQ164" s="457">
        <v>1000</v>
      </c>
      <c r="DR164">
        <v>1000</v>
      </c>
      <c r="DS164">
        <v>1000</v>
      </c>
      <c r="DT164">
        <v>323000</v>
      </c>
      <c r="DU164">
        <v>131000</v>
      </c>
    </row>
    <row r="165" spans="1:125">
      <c r="A165" s="362" t="s">
        <v>2045</v>
      </c>
      <c r="B165" s="457" t="s">
        <v>3324</v>
      </c>
      <c r="C165" s="457">
        <v>1000</v>
      </c>
      <c r="D165" s="457">
        <v>1000</v>
      </c>
      <c r="E165" s="457">
        <v>1000</v>
      </c>
      <c r="F165" s="457">
        <v>1000</v>
      </c>
      <c r="G165" s="457">
        <v>1000</v>
      </c>
      <c r="H165" s="457">
        <v>1000</v>
      </c>
      <c r="I165" s="457">
        <v>1000</v>
      </c>
      <c r="J165" s="457">
        <v>1000</v>
      </c>
      <c r="K165" s="457">
        <v>1000</v>
      </c>
      <c r="L165" s="457">
        <v>1000</v>
      </c>
      <c r="M165" s="457">
        <v>1000</v>
      </c>
      <c r="N165" s="457">
        <v>1000</v>
      </c>
      <c r="O165" s="457">
        <v>1000</v>
      </c>
      <c r="P165" s="457">
        <v>1000</v>
      </c>
      <c r="Q165" s="457">
        <v>1000</v>
      </c>
      <c r="R165" s="457">
        <v>1000</v>
      </c>
      <c r="S165" s="457">
        <v>1000</v>
      </c>
      <c r="T165" s="457">
        <v>1000</v>
      </c>
      <c r="U165" s="457">
        <v>1000</v>
      </c>
      <c r="V165" s="457">
        <v>1000</v>
      </c>
      <c r="W165" s="457">
        <v>1000</v>
      </c>
      <c r="X165" s="457">
        <v>1000</v>
      </c>
      <c r="Y165" s="457">
        <v>1000</v>
      </c>
      <c r="Z165" s="457">
        <v>1000</v>
      </c>
      <c r="AA165" s="457">
        <v>1000</v>
      </c>
      <c r="AB165" s="457">
        <v>1000</v>
      </c>
      <c r="AC165" s="457">
        <v>1000</v>
      </c>
      <c r="AD165" s="457">
        <v>1000</v>
      </c>
      <c r="AE165" s="457">
        <v>1000</v>
      </c>
      <c r="AF165" s="457">
        <v>1000</v>
      </c>
      <c r="AG165" s="457">
        <v>1000</v>
      </c>
      <c r="AH165" s="457">
        <v>1000</v>
      </c>
      <c r="AI165" s="457">
        <v>1000</v>
      </c>
      <c r="AJ165" s="457">
        <v>1000</v>
      </c>
      <c r="AK165" s="457">
        <v>1000</v>
      </c>
      <c r="AL165" s="457">
        <v>1000</v>
      </c>
      <c r="AM165" s="457">
        <v>1000</v>
      </c>
      <c r="AN165" s="457">
        <v>1000</v>
      </c>
      <c r="AO165" s="457">
        <v>1000</v>
      </c>
      <c r="AP165" s="457">
        <v>10000</v>
      </c>
      <c r="AQ165" s="457">
        <v>4000</v>
      </c>
      <c r="AR165" s="457">
        <v>1000</v>
      </c>
      <c r="AS165" s="457">
        <v>3000</v>
      </c>
      <c r="AT165" s="457">
        <v>1000</v>
      </c>
      <c r="AU165" s="457">
        <v>1000</v>
      </c>
      <c r="AV165" s="457">
        <v>5000</v>
      </c>
      <c r="AW165" s="457">
        <v>1000</v>
      </c>
      <c r="AX165" s="457">
        <v>1000</v>
      </c>
      <c r="AY165" s="457">
        <v>1000</v>
      </c>
      <c r="AZ165" s="457">
        <v>1000</v>
      </c>
      <c r="BA165" s="457">
        <v>1000</v>
      </c>
      <c r="BB165" s="457">
        <v>1000</v>
      </c>
      <c r="BC165" s="457">
        <v>1000</v>
      </c>
      <c r="BD165" s="457">
        <v>1000</v>
      </c>
      <c r="BE165" s="457">
        <v>1000</v>
      </c>
      <c r="BF165" s="457">
        <v>1000</v>
      </c>
      <c r="BG165" s="457">
        <v>1000</v>
      </c>
      <c r="BH165" s="457">
        <v>1000</v>
      </c>
      <c r="BI165" s="457">
        <v>1000</v>
      </c>
      <c r="BJ165" s="457">
        <v>1000</v>
      </c>
      <c r="BK165" s="457">
        <v>1000</v>
      </c>
      <c r="BL165" s="457">
        <v>1000</v>
      </c>
      <c r="BM165" s="457">
        <v>1000</v>
      </c>
      <c r="BN165" s="457">
        <v>1000</v>
      </c>
      <c r="BO165" s="457">
        <v>1000</v>
      </c>
      <c r="BP165" s="457">
        <v>1000</v>
      </c>
      <c r="BQ165" s="457">
        <v>1000</v>
      </c>
      <c r="BR165" s="457">
        <v>1000</v>
      </c>
      <c r="BS165" s="457">
        <v>1000</v>
      </c>
      <c r="BT165" s="457">
        <v>1000</v>
      </c>
      <c r="BU165" s="457">
        <v>1000</v>
      </c>
      <c r="BV165" s="457">
        <v>1000</v>
      </c>
      <c r="BW165" s="457">
        <v>2000</v>
      </c>
      <c r="BX165" s="457">
        <v>1000</v>
      </c>
      <c r="BY165" s="457">
        <v>1000</v>
      </c>
      <c r="BZ165" s="457">
        <v>1000</v>
      </c>
      <c r="CA165" s="457">
        <v>1000</v>
      </c>
      <c r="CB165" s="457">
        <v>1000</v>
      </c>
      <c r="CC165" s="457">
        <v>1000</v>
      </c>
      <c r="CD165" s="457">
        <v>1000</v>
      </c>
      <c r="CE165" s="457">
        <v>1000</v>
      </c>
      <c r="CF165" s="457">
        <v>2000</v>
      </c>
      <c r="CG165" s="457">
        <v>1000</v>
      </c>
      <c r="CH165" s="457">
        <v>1000</v>
      </c>
      <c r="CI165" s="457">
        <v>1000</v>
      </c>
      <c r="CJ165" s="457">
        <v>1000</v>
      </c>
      <c r="CK165" s="457">
        <v>1000</v>
      </c>
      <c r="CL165" s="457">
        <v>1000</v>
      </c>
      <c r="CM165" s="457">
        <v>1000</v>
      </c>
      <c r="CN165" s="457">
        <v>1000</v>
      </c>
      <c r="CO165" s="457">
        <v>1000</v>
      </c>
      <c r="CP165" s="457">
        <v>1000</v>
      </c>
      <c r="CQ165" s="457">
        <v>1000</v>
      </c>
      <c r="CR165" s="457">
        <v>1000</v>
      </c>
      <c r="CS165" s="457">
        <v>1000</v>
      </c>
      <c r="CT165" s="457">
        <v>1000</v>
      </c>
      <c r="CU165" s="457">
        <v>1000</v>
      </c>
      <c r="CV165" s="457">
        <v>1000</v>
      </c>
      <c r="CW165" s="457">
        <v>1000</v>
      </c>
      <c r="CX165" s="457">
        <v>11000</v>
      </c>
      <c r="CY165" s="457">
        <v>1000</v>
      </c>
      <c r="CZ165" s="457">
        <v>1000</v>
      </c>
      <c r="DA165" s="457">
        <v>1000</v>
      </c>
      <c r="DB165" s="457">
        <v>1000</v>
      </c>
      <c r="DC165" s="457">
        <v>1000</v>
      </c>
      <c r="DD165" s="457">
        <v>1000</v>
      </c>
      <c r="DE165" s="457">
        <v>1000</v>
      </c>
      <c r="DF165" s="457">
        <v>1000</v>
      </c>
      <c r="DG165" s="457">
        <v>3000</v>
      </c>
      <c r="DH165" s="457">
        <v>1000</v>
      </c>
      <c r="DI165" s="457">
        <v>2000</v>
      </c>
      <c r="DJ165" s="457">
        <v>2000</v>
      </c>
      <c r="DK165" s="457">
        <v>1000</v>
      </c>
      <c r="DL165" s="457">
        <v>18000</v>
      </c>
      <c r="DM165" s="457">
        <v>1000</v>
      </c>
      <c r="DN165" s="457">
        <v>1000</v>
      </c>
      <c r="DO165" s="457">
        <v>1000</v>
      </c>
      <c r="DP165" s="457">
        <v>1000</v>
      </c>
      <c r="DQ165" s="457">
        <v>1000</v>
      </c>
      <c r="DR165">
        <v>1000</v>
      </c>
      <c r="DS165">
        <v>1000</v>
      </c>
      <c r="DT165">
        <v>21000</v>
      </c>
      <c r="DU165">
        <v>7000</v>
      </c>
    </row>
    <row r="166" spans="1:125">
      <c r="A166" s="362" t="s">
        <v>2355</v>
      </c>
      <c r="B166" s="457" t="s">
        <v>3324</v>
      </c>
      <c r="C166" s="457">
        <v>10000</v>
      </c>
      <c r="D166" s="457">
        <v>1000</v>
      </c>
      <c r="E166" s="457">
        <v>1000</v>
      </c>
      <c r="F166" s="457">
        <v>7000</v>
      </c>
      <c r="G166" s="457">
        <v>3000</v>
      </c>
      <c r="H166" s="457">
        <v>1000</v>
      </c>
      <c r="I166" s="457">
        <v>5000</v>
      </c>
      <c r="J166" s="457">
        <v>1000</v>
      </c>
      <c r="K166" s="457">
        <v>1000</v>
      </c>
      <c r="L166" s="457">
        <v>2000</v>
      </c>
      <c r="M166" s="457">
        <v>3000</v>
      </c>
      <c r="N166" s="457">
        <v>1000</v>
      </c>
      <c r="O166" s="457">
        <v>42000</v>
      </c>
      <c r="P166" s="457">
        <v>1000</v>
      </c>
      <c r="Q166" s="457">
        <v>1000</v>
      </c>
      <c r="R166" s="457">
        <v>1000</v>
      </c>
      <c r="S166" s="457">
        <v>1000</v>
      </c>
      <c r="T166" s="457">
        <v>1000</v>
      </c>
      <c r="U166" s="457">
        <v>3000</v>
      </c>
      <c r="V166" s="457">
        <v>1000</v>
      </c>
      <c r="W166" s="457">
        <v>1000</v>
      </c>
      <c r="X166" s="457">
        <v>1000</v>
      </c>
      <c r="Y166" s="457">
        <v>1000</v>
      </c>
      <c r="Z166" s="457">
        <v>1000</v>
      </c>
      <c r="AA166" s="457">
        <v>1000</v>
      </c>
      <c r="AB166" s="457">
        <v>1000</v>
      </c>
      <c r="AC166" s="457">
        <v>1000</v>
      </c>
      <c r="AD166" s="457">
        <v>1000</v>
      </c>
      <c r="AE166" s="457">
        <v>1000</v>
      </c>
      <c r="AF166" s="457">
        <v>1000</v>
      </c>
      <c r="AG166" s="457">
        <v>2000</v>
      </c>
      <c r="AH166" s="457">
        <v>1000</v>
      </c>
      <c r="AI166" s="457">
        <v>1000</v>
      </c>
      <c r="AJ166" s="457">
        <v>6000</v>
      </c>
      <c r="AK166" s="457">
        <v>4000</v>
      </c>
      <c r="AL166" s="457">
        <v>1000</v>
      </c>
      <c r="AM166" s="457">
        <v>1000</v>
      </c>
      <c r="AN166" s="457">
        <v>1000</v>
      </c>
      <c r="AO166" s="457">
        <v>1000</v>
      </c>
      <c r="AP166" s="457">
        <v>134000</v>
      </c>
      <c r="AQ166" s="457">
        <v>54000</v>
      </c>
      <c r="AR166" s="457">
        <v>57000</v>
      </c>
      <c r="AS166" s="457">
        <v>5000</v>
      </c>
      <c r="AT166" s="457">
        <v>1000</v>
      </c>
      <c r="AU166" s="457">
        <v>1000</v>
      </c>
      <c r="AV166" s="457">
        <v>11000</v>
      </c>
      <c r="AW166" s="457">
        <v>1000</v>
      </c>
      <c r="AX166" s="457">
        <v>1000</v>
      </c>
      <c r="AY166" s="457">
        <v>2000</v>
      </c>
      <c r="AZ166" s="457">
        <v>1000</v>
      </c>
      <c r="BA166" s="457">
        <v>1000</v>
      </c>
      <c r="BB166" s="457">
        <v>1000</v>
      </c>
      <c r="BC166" s="457">
        <v>1000</v>
      </c>
      <c r="BD166" s="457">
        <v>1000</v>
      </c>
      <c r="BE166" s="457">
        <v>1000</v>
      </c>
      <c r="BF166" s="457">
        <v>1000</v>
      </c>
      <c r="BG166" s="457">
        <v>1000</v>
      </c>
      <c r="BH166" s="457">
        <v>2000</v>
      </c>
      <c r="BI166" s="457">
        <v>1000</v>
      </c>
      <c r="BJ166" s="457">
        <v>1000</v>
      </c>
      <c r="BK166" s="457">
        <v>3000</v>
      </c>
      <c r="BL166" s="457">
        <v>1000</v>
      </c>
      <c r="BM166" s="457">
        <v>1000</v>
      </c>
      <c r="BN166" s="457">
        <v>1000</v>
      </c>
      <c r="BO166" s="457">
        <v>1000</v>
      </c>
      <c r="BP166" s="457">
        <v>1000</v>
      </c>
      <c r="BQ166" s="457">
        <v>2000</v>
      </c>
      <c r="BR166" s="457">
        <v>1000</v>
      </c>
      <c r="BS166" s="457">
        <v>1000</v>
      </c>
      <c r="BT166" s="457">
        <v>1000</v>
      </c>
      <c r="BU166" s="457">
        <v>1000</v>
      </c>
      <c r="BV166" s="457">
        <v>2000</v>
      </c>
      <c r="BW166" s="457">
        <v>1000</v>
      </c>
      <c r="BX166" s="457">
        <v>1000</v>
      </c>
      <c r="BY166" s="457">
        <v>1000</v>
      </c>
      <c r="BZ166" s="457">
        <v>1000</v>
      </c>
      <c r="CA166" s="457">
        <v>1000</v>
      </c>
      <c r="CB166" s="457">
        <v>1000</v>
      </c>
      <c r="CC166" s="457">
        <v>1000</v>
      </c>
      <c r="CD166" s="457">
        <v>1000</v>
      </c>
      <c r="CE166" s="457">
        <v>1000</v>
      </c>
      <c r="CF166" s="457">
        <v>3000</v>
      </c>
      <c r="CG166" s="457">
        <v>1000</v>
      </c>
      <c r="CH166" s="457">
        <v>1000</v>
      </c>
      <c r="CI166" s="457">
        <v>5000</v>
      </c>
      <c r="CJ166" s="457">
        <v>1000</v>
      </c>
      <c r="CK166" s="457">
        <v>1000</v>
      </c>
      <c r="CL166" s="457">
        <v>1000</v>
      </c>
      <c r="CM166" s="457">
        <v>1000</v>
      </c>
      <c r="CN166" s="457">
        <v>1000</v>
      </c>
      <c r="CO166" s="457">
        <v>3000</v>
      </c>
      <c r="CP166" s="457">
        <v>1000</v>
      </c>
      <c r="CQ166" s="457">
        <v>1000</v>
      </c>
      <c r="CR166" s="457">
        <v>1000</v>
      </c>
      <c r="CS166" s="457">
        <v>1000</v>
      </c>
      <c r="CT166" s="457">
        <v>1000</v>
      </c>
      <c r="CU166" s="457">
        <v>2000</v>
      </c>
      <c r="CV166" s="457">
        <v>1000</v>
      </c>
      <c r="CW166" s="457">
        <v>1000</v>
      </c>
      <c r="CX166" s="457">
        <v>17000</v>
      </c>
      <c r="CY166" s="457">
        <v>5000</v>
      </c>
      <c r="CZ166" s="457">
        <v>7000</v>
      </c>
      <c r="DA166" s="457">
        <v>5000</v>
      </c>
      <c r="DB166" s="457">
        <v>1000</v>
      </c>
      <c r="DC166" s="457">
        <v>1000</v>
      </c>
      <c r="DD166" s="457">
        <v>1000</v>
      </c>
      <c r="DE166" s="457">
        <v>1000</v>
      </c>
      <c r="DF166" s="457">
        <v>1000</v>
      </c>
      <c r="DG166" s="457">
        <v>21000</v>
      </c>
      <c r="DH166" s="457">
        <v>6000</v>
      </c>
      <c r="DI166" s="457">
        <v>13000</v>
      </c>
      <c r="DJ166" s="457">
        <v>9000</v>
      </c>
      <c r="DK166" s="457">
        <v>3000</v>
      </c>
      <c r="DL166" s="457">
        <v>5000</v>
      </c>
      <c r="DM166" s="457">
        <v>1000</v>
      </c>
      <c r="DN166" s="457">
        <v>1000</v>
      </c>
      <c r="DO166" s="457">
        <v>1000</v>
      </c>
      <c r="DP166" s="457">
        <v>1000</v>
      </c>
      <c r="DQ166" s="457">
        <v>1000</v>
      </c>
      <c r="DR166">
        <v>1000</v>
      </c>
      <c r="DS166">
        <v>1000</v>
      </c>
      <c r="DT166">
        <v>254000</v>
      </c>
      <c r="DU166">
        <v>133000</v>
      </c>
    </row>
    <row r="167" spans="1:125">
      <c r="A167" s="362" t="s">
        <v>2484</v>
      </c>
      <c r="B167" s="457" t="s">
        <v>3324</v>
      </c>
      <c r="C167" s="457">
        <v>15000</v>
      </c>
      <c r="D167" s="457">
        <v>2000</v>
      </c>
      <c r="E167" s="457">
        <v>1000</v>
      </c>
      <c r="F167" s="457">
        <v>16000</v>
      </c>
      <c r="G167" s="457">
        <v>6000</v>
      </c>
      <c r="H167" s="457">
        <v>1000</v>
      </c>
      <c r="I167" s="457">
        <v>15000</v>
      </c>
      <c r="J167" s="457">
        <v>1000</v>
      </c>
      <c r="K167" s="457">
        <v>1000</v>
      </c>
      <c r="L167" s="457">
        <v>4000</v>
      </c>
      <c r="M167" s="457">
        <v>1000</v>
      </c>
      <c r="N167" s="457">
        <v>1000</v>
      </c>
      <c r="O167" s="457">
        <v>89000</v>
      </c>
      <c r="P167" s="457">
        <v>2000</v>
      </c>
      <c r="Q167" s="457">
        <v>1000</v>
      </c>
      <c r="R167" s="457">
        <v>5000</v>
      </c>
      <c r="S167" s="457">
        <v>1000</v>
      </c>
      <c r="T167" s="457">
        <v>1000</v>
      </c>
      <c r="U167" s="457">
        <v>4000</v>
      </c>
      <c r="V167" s="457">
        <v>5000</v>
      </c>
      <c r="W167" s="457">
        <v>1000</v>
      </c>
      <c r="X167" s="457">
        <v>5000</v>
      </c>
      <c r="Y167" s="457">
        <v>1000</v>
      </c>
      <c r="Z167" s="457">
        <v>1000</v>
      </c>
      <c r="AA167" s="457">
        <v>1000</v>
      </c>
      <c r="AB167" s="457">
        <v>2000</v>
      </c>
      <c r="AC167" s="457">
        <v>14000</v>
      </c>
      <c r="AD167" s="457">
        <v>1000</v>
      </c>
      <c r="AE167" s="457">
        <v>1000</v>
      </c>
      <c r="AF167" s="457">
        <v>1000</v>
      </c>
      <c r="AG167" s="457">
        <v>1000</v>
      </c>
      <c r="AH167" s="457">
        <v>1000</v>
      </c>
      <c r="AI167" s="457">
        <v>1000</v>
      </c>
      <c r="AJ167" s="457">
        <v>10000</v>
      </c>
      <c r="AK167" s="457">
        <v>5000</v>
      </c>
      <c r="AL167" s="457">
        <v>1000</v>
      </c>
      <c r="AM167" s="457">
        <v>1000</v>
      </c>
      <c r="AN167" s="457">
        <v>2000</v>
      </c>
      <c r="AO167" s="457">
        <v>1000</v>
      </c>
      <c r="AP167" s="457">
        <v>10000</v>
      </c>
      <c r="AQ167" s="457">
        <v>7000</v>
      </c>
      <c r="AR167" s="457">
        <v>3000</v>
      </c>
      <c r="AS167" s="457">
        <v>8000</v>
      </c>
      <c r="AT167" s="457">
        <v>1000</v>
      </c>
      <c r="AU167" s="457">
        <v>1000</v>
      </c>
      <c r="AV167" s="457">
        <v>12000</v>
      </c>
      <c r="AW167" s="457">
        <v>3000</v>
      </c>
      <c r="AX167" s="457">
        <v>1000</v>
      </c>
      <c r="AY167" s="457">
        <v>4000</v>
      </c>
      <c r="AZ167" s="457">
        <v>1000</v>
      </c>
      <c r="BA167" s="457">
        <v>1000</v>
      </c>
      <c r="BB167" s="457">
        <v>3000</v>
      </c>
      <c r="BC167" s="457">
        <v>1000</v>
      </c>
      <c r="BD167" s="457">
        <v>1000</v>
      </c>
      <c r="BE167" s="457">
        <v>4000</v>
      </c>
      <c r="BF167" s="457">
        <v>1000</v>
      </c>
      <c r="BG167" s="457">
        <v>1000</v>
      </c>
      <c r="BH167" s="457">
        <v>2000</v>
      </c>
      <c r="BI167" s="457">
        <v>1000</v>
      </c>
      <c r="BJ167" s="457">
        <v>1000</v>
      </c>
      <c r="BK167" s="457">
        <v>2000</v>
      </c>
      <c r="BL167" s="457">
        <v>1000</v>
      </c>
      <c r="BM167" s="457">
        <v>1000</v>
      </c>
      <c r="BN167" s="457">
        <v>1000</v>
      </c>
      <c r="BO167" s="457">
        <v>1000</v>
      </c>
      <c r="BP167" s="457">
        <v>1000</v>
      </c>
      <c r="BQ167" s="457">
        <v>4000</v>
      </c>
      <c r="BR167" s="457">
        <v>1000</v>
      </c>
      <c r="BS167" s="457">
        <v>1000</v>
      </c>
      <c r="BT167" s="457">
        <v>1000</v>
      </c>
      <c r="BU167" s="457">
        <v>1000</v>
      </c>
      <c r="BV167" s="457">
        <v>1000</v>
      </c>
      <c r="BW167" s="457">
        <v>1000</v>
      </c>
      <c r="BX167" s="457">
        <v>1000</v>
      </c>
      <c r="BY167" s="457">
        <v>1000</v>
      </c>
      <c r="BZ167" s="457">
        <v>1000</v>
      </c>
      <c r="CA167" s="457">
        <v>1000</v>
      </c>
      <c r="CB167" s="457">
        <v>1000</v>
      </c>
      <c r="CC167" s="457">
        <v>1000</v>
      </c>
      <c r="CD167" s="457">
        <v>1000</v>
      </c>
      <c r="CE167" s="457">
        <v>1000</v>
      </c>
      <c r="CF167" s="457">
        <v>4000</v>
      </c>
      <c r="CG167" s="457">
        <v>1000</v>
      </c>
      <c r="CH167" s="457">
        <v>1000</v>
      </c>
      <c r="CI167" s="457">
        <v>2000</v>
      </c>
      <c r="CJ167" s="457">
        <v>1000</v>
      </c>
      <c r="CK167" s="457">
        <v>1000</v>
      </c>
      <c r="CL167" s="457">
        <v>1000</v>
      </c>
      <c r="CM167" s="457">
        <v>1000</v>
      </c>
      <c r="CN167" s="457">
        <v>1000</v>
      </c>
      <c r="CO167" s="457">
        <v>1000</v>
      </c>
      <c r="CP167" s="457">
        <v>1000</v>
      </c>
      <c r="CQ167" s="457">
        <v>1000</v>
      </c>
      <c r="CR167" s="457">
        <v>1000</v>
      </c>
      <c r="CS167" s="457">
        <v>1000</v>
      </c>
      <c r="CT167" s="457">
        <v>1000</v>
      </c>
      <c r="CU167" s="457">
        <v>4000</v>
      </c>
      <c r="CV167" s="457">
        <v>2000</v>
      </c>
      <c r="CW167" s="457">
        <v>1000</v>
      </c>
      <c r="CX167" s="457">
        <v>29000</v>
      </c>
      <c r="CY167" s="457">
        <v>7000</v>
      </c>
      <c r="CZ167" s="457">
        <v>11000</v>
      </c>
      <c r="DA167" s="457">
        <v>1000</v>
      </c>
      <c r="DB167" s="457">
        <v>1000</v>
      </c>
      <c r="DC167" s="457">
        <v>1000</v>
      </c>
      <c r="DD167" s="457">
        <v>1000</v>
      </c>
      <c r="DE167" s="457">
        <v>1000</v>
      </c>
      <c r="DF167" s="457">
        <v>1000</v>
      </c>
      <c r="DG167" s="457">
        <v>29000</v>
      </c>
      <c r="DH167" s="457">
        <v>14000</v>
      </c>
      <c r="DI167" s="457">
        <v>22000</v>
      </c>
      <c r="DJ167" s="457">
        <v>10000</v>
      </c>
      <c r="DK167" s="457">
        <v>9000</v>
      </c>
      <c r="DL167" s="457">
        <v>64000</v>
      </c>
      <c r="DM167" s="457">
        <v>4000</v>
      </c>
      <c r="DN167" s="457">
        <v>1000</v>
      </c>
      <c r="DO167" s="457">
        <v>1000</v>
      </c>
      <c r="DP167" s="457">
        <v>1000</v>
      </c>
      <c r="DQ167" s="457">
        <v>1000</v>
      </c>
      <c r="DR167">
        <v>1000</v>
      </c>
      <c r="DS167">
        <v>1000</v>
      </c>
      <c r="DT167">
        <v>323000</v>
      </c>
      <c r="DU167">
        <v>131000</v>
      </c>
    </row>
    <row r="168" spans="1:125">
      <c r="A168" s="362" t="s">
        <v>2663</v>
      </c>
      <c r="B168" s="457" t="s">
        <v>3324</v>
      </c>
      <c r="C168" s="457">
        <v>10000</v>
      </c>
      <c r="D168" s="457">
        <v>1000</v>
      </c>
      <c r="E168" s="457">
        <v>1000</v>
      </c>
      <c r="F168" s="457">
        <v>7000</v>
      </c>
      <c r="G168" s="457">
        <v>3000</v>
      </c>
      <c r="H168" s="457">
        <v>1000</v>
      </c>
      <c r="I168" s="457">
        <v>5000</v>
      </c>
      <c r="J168" s="457">
        <v>1000</v>
      </c>
      <c r="K168" s="457">
        <v>1000</v>
      </c>
      <c r="L168" s="457">
        <v>2000</v>
      </c>
      <c r="M168" s="457">
        <v>3000</v>
      </c>
      <c r="N168" s="457">
        <v>1000</v>
      </c>
      <c r="O168" s="457">
        <v>42000</v>
      </c>
      <c r="P168" s="457">
        <v>1000</v>
      </c>
      <c r="Q168" s="457">
        <v>1000</v>
      </c>
      <c r="R168" s="457">
        <v>1000</v>
      </c>
      <c r="S168" s="457">
        <v>1000</v>
      </c>
      <c r="T168" s="457">
        <v>1000</v>
      </c>
      <c r="U168" s="457">
        <v>3000</v>
      </c>
      <c r="V168" s="457">
        <v>1000</v>
      </c>
      <c r="W168" s="457">
        <v>1000</v>
      </c>
      <c r="X168" s="457">
        <v>1000</v>
      </c>
      <c r="Y168" s="457">
        <v>1000</v>
      </c>
      <c r="Z168" s="457">
        <v>1000</v>
      </c>
      <c r="AA168" s="457">
        <v>1000</v>
      </c>
      <c r="AB168" s="457">
        <v>1000</v>
      </c>
      <c r="AC168" s="457">
        <v>1000</v>
      </c>
      <c r="AD168" s="457">
        <v>1000</v>
      </c>
      <c r="AE168" s="457">
        <v>1000</v>
      </c>
      <c r="AF168" s="457">
        <v>1000</v>
      </c>
      <c r="AG168" s="457">
        <v>2000</v>
      </c>
      <c r="AH168" s="457">
        <v>1000</v>
      </c>
      <c r="AI168" s="457">
        <v>1000</v>
      </c>
      <c r="AJ168" s="457">
        <v>6000</v>
      </c>
      <c r="AK168" s="457">
        <v>4000</v>
      </c>
      <c r="AL168" s="457">
        <v>1000</v>
      </c>
      <c r="AM168" s="457">
        <v>1000</v>
      </c>
      <c r="AN168" s="457">
        <v>1000</v>
      </c>
      <c r="AO168" s="457">
        <v>1000</v>
      </c>
      <c r="AP168" s="457">
        <v>9000</v>
      </c>
      <c r="AQ168" s="457">
        <v>5000</v>
      </c>
      <c r="AR168" s="457">
        <v>2000</v>
      </c>
      <c r="AS168" s="457">
        <v>5000</v>
      </c>
      <c r="AT168" s="457">
        <v>1000</v>
      </c>
      <c r="AU168" s="457">
        <v>1000</v>
      </c>
      <c r="AV168" s="457">
        <v>11000</v>
      </c>
      <c r="AW168" s="457">
        <v>1000</v>
      </c>
      <c r="AX168" s="457">
        <v>1000</v>
      </c>
      <c r="AY168" s="457">
        <v>2000</v>
      </c>
      <c r="AZ168" s="457">
        <v>1000</v>
      </c>
      <c r="BA168" s="457">
        <v>1000</v>
      </c>
      <c r="BB168" s="457">
        <v>1000</v>
      </c>
      <c r="BC168" s="457">
        <v>1000</v>
      </c>
      <c r="BD168" s="457">
        <v>1000</v>
      </c>
      <c r="BE168" s="457">
        <v>1000</v>
      </c>
      <c r="BF168" s="457">
        <v>1000</v>
      </c>
      <c r="BG168" s="457">
        <v>1000</v>
      </c>
      <c r="BH168" s="457">
        <v>2000</v>
      </c>
      <c r="BI168" s="457">
        <v>1000</v>
      </c>
      <c r="BJ168" s="457">
        <v>1000</v>
      </c>
      <c r="BK168" s="457">
        <v>3000</v>
      </c>
      <c r="BL168" s="457">
        <v>1000</v>
      </c>
      <c r="BM168" s="457">
        <v>1000</v>
      </c>
      <c r="BN168" s="457">
        <v>1000</v>
      </c>
      <c r="BO168" s="457">
        <v>1000</v>
      </c>
      <c r="BP168" s="457">
        <v>1000</v>
      </c>
      <c r="BQ168" s="457">
        <v>2000</v>
      </c>
      <c r="BR168" s="457">
        <v>1000</v>
      </c>
      <c r="BS168" s="457">
        <v>1000</v>
      </c>
      <c r="BT168" s="457">
        <v>1000</v>
      </c>
      <c r="BU168" s="457">
        <v>1000</v>
      </c>
      <c r="BV168" s="457">
        <v>2000</v>
      </c>
      <c r="BW168" s="457">
        <v>1000</v>
      </c>
      <c r="BX168" s="457">
        <v>1000</v>
      </c>
      <c r="BY168" s="457">
        <v>1000</v>
      </c>
      <c r="BZ168" s="457">
        <v>1000</v>
      </c>
      <c r="CA168" s="457">
        <v>1000</v>
      </c>
      <c r="CB168" s="457">
        <v>1000</v>
      </c>
      <c r="CC168" s="457">
        <v>1000</v>
      </c>
      <c r="CD168" s="457">
        <v>1000</v>
      </c>
      <c r="CE168" s="457">
        <v>1000</v>
      </c>
      <c r="CF168" s="457">
        <v>3000</v>
      </c>
      <c r="CG168" s="457">
        <v>1000</v>
      </c>
      <c r="CH168" s="457">
        <v>1000</v>
      </c>
      <c r="CI168" s="457">
        <v>5000</v>
      </c>
      <c r="CJ168" s="457">
        <v>1000</v>
      </c>
      <c r="CK168" s="457">
        <v>1000</v>
      </c>
      <c r="CL168" s="457">
        <v>1000</v>
      </c>
      <c r="CM168" s="457">
        <v>1000</v>
      </c>
      <c r="CN168" s="457">
        <v>1000</v>
      </c>
      <c r="CO168" s="457">
        <v>3000</v>
      </c>
      <c r="CP168" s="457">
        <v>1000</v>
      </c>
      <c r="CQ168" s="457">
        <v>1000</v>
      </c>
      <c r="CR168" s="457">
        <v>1000</v>
      </c>
      <c r="CS168" s="457">
        <v>1000</v>
      </c>
      <c r="CT168" s="457">
        <v>1000</v>
      </c>
      <c r="CU168" s="457">
        <v>2000</v>
      </c>
      <c r="CV168" s="457">
        <v>1000</v>
      </c>
      <c r="CW168" s="457">
        <v>1000</v>
      </c>
      <c r="CX168" s="457">
        <v>17000</v>
      </c>
      <c r="CY168" s="457">
        <v>5000</v>
      </c>
      <c r="CZ168" s="457">
        <v>7000</v>
      </c>
      <c r="DA168" s="457">
        <v>5000</v>
      </c>
      <c r="DB168" s="457">
        <v>1000</v>
      </c>
      <c r="DC168" s="457">
        <v>1000</v>
      </c>
      <c r="DD168" s="457">
        <v>1000</v>
      </c>
      <c r="DE168" s="457">
        <v>1000</v>
      </c>
      <c r="DF168" s="457">
        <v>1000</v>
      </c>
      <c r="DG168" s="457">
        <v>21000</v>
      </c>
      <c r="DH168" s="457">
        <v>6000</v>
      </c>
      <c r="DI168" s="457">
        <v>13000</v>
      </c>
      <c r="DJ168" s="457">
        <v>9000</v>
      </c>
      <c r="DK168" s="457">
        <v>3000</v>
      </c>
      <c r="DL168" s="457">
        <v>5000</v>
      </c>
      <c r="DM168" s="457">
        <v>1000</v>
      </c>
      <c r="DN168" s="457">
        <v>1000</v>
      </c>
      <c r="DO168" s="457">
        <v>1000</v>
      </c>
      <c r="DP168" s="457">
        <v>1000</v>
      </c>
      <c r="DQ168" s="457">
        <v>1000</v>
      </c>
      <c r="DR168">
        <v>1000</v>
      </c>
      <c r="DS168">
        <v>1000</v>
      </c>
      <c r="DT168">
        <v>254000</v>
      </c>
      <c r="DU168">
        <v>133000</v>
      </c>
    </row>
    <row r="169" spans="1:125">
      <c r="A169" s="362" t="s">
        <v>2702</v>
      </c>
      <c r="B169" s="457" t="s">
        <v>3324</v>
      </c>
      <c r="C169" s="457">
        <v>5000</v>
      </c>
      <c r="D169" s="457">
        <v>1000</v>
      </c>
      <c r="E169" s="457">
        <v>1000</v>
      </c>
      <c r="F169" s="457">
        <v>1000</v>
      </c>
      <c r="G169" s="457">
        <v>1000</v>
      </c>
      <c r="H169" s="457">
        <v>1000</v>
      </c>
      <c r="I169" s="457">
        <v>5000</v>
      </c>
      <c r="J169" s="457">
        <v>1000</v>
      </c>
      <c r="K169" s="457">
        <v>1000</v>
      </c>
      <c r="L169" s="457">
        <v>1000</v>
      </c>
      <c r="M169" s="457">
        <v>2000</v>
      </c>
      <c r="N169" s="457">
        <v>1000</v>
      </c>
      <c r="O169" s="457">
        <v>11000</v>
      </c>
      <c r="P169" s="457">
        <v>10000</v>
      </c>
      <c r="Q169" s="457">
        <v>1000</v>
      </c>
      <c r="R169" s="457">
        <v>6000</v>
      </c>
      <c r="S169" s="457">
        <v>1000</v>
      </c>
      <c r="T169" s="457">
        <v>1000</v>
      </c>
      <c r="U169" s="457">
        <v>2000</v>
      </c>
      <c r="V169" s="457">
        <v>1000</v>
      </c>
      <c r="W169" s="457">
        <v>1000</v>
      </c>
      <c r="X169" s="457">
        <v>1000</v>
      </c>
      <c r="Y169" s="457">
        <v>1000</v>
      </c>
      <c r="Z169" s="457">
        <v>1000</v>
      </c>
      <c r="AA169" s="457">
        <v>1000</v>
      </c>
      <c r="AB169" s="457">
        <v>1000</v>
      </c>
      <c r="AC169" s="457">
        <v>1000</v>
      </c>
      <c r="AD169" s="457">
        <v>1000</v>
      </c>
      <c r="AE169" s="457">
        <v>1000</v>
      </c>
      <c r="AF169" s="457">
        <v>1000</v>
      </c>
      <c r="AG169" s="457">
        <v>1000</v>
      </c>
      <c r="AH169" s="457">
        <v>1000</v>
      </c>
      <c r="AI169" s="457">
        <v>1000</v>
      </c>
      <c r="AJ169" s="457">
        <v>2000</v>
      </c>
      <c r="AK169" s="457">
        <v>1000</v>
      </c>
      <c r="AL169" s="457">
        <v>1000</v>
      </c>
      <c r="AM169" s="457">
        <v>1000</v>
      </c>
      <c r="AN169" s="457">
        <v>1000</v>
      </c>
      <c r="AO169" s="457">
        <v>1000</v>
      </c>
      <c r="AP169" s="457">
        <v>57000</v>
      </c>
      <c r="AQ169" s="457">
        <v>6000</v>
      </c>
      <c r="AR169" s="457">
        <v>14000</v>
      </c>
      <c r="AS169" s="457">
        <v>3000</v>
      </c>
      <c r="AT169" s="457">
        <v>2000</v>
      </c>
      <c r="AU169" s="457">
        <v>1000</v>
      </c>
      <c r="AV169" s="457">
        <v>8000</v>
      </c>
      <c r="AW169" s="457">
        <v>1000</v>
      </c>
      <c r="AX169" s="457">
        <v>2000</v>
      </c>
      <c r="AY169" s="457">
        <v>1000</v>
      </c>
      <c r="AZ169" s="457">
        <v>1000</v>
      </c>
      <c r="BA169" s="457">
        <v>1000</v>
      </c>
      <c r="BB169" s="457">
        <v>1000</v>
      </c>
      <c r="BC169" s="457">
        <v>1000</v>
      </c>
      <c r="BD169" s="457">
        <v>1000</v>
      </c>
      <c r="BE169" s="457">
        <v>1000</v>
      </c>
      <c r="BF169" s="457">
        <v>1000</v>
      </c>
      <c r="BG169" s="457">
        <v>1000</v>
      </c>
      <c r="BH169" s="457">
        <v>1000</v>
      </c>
      <c r="BI169" s="457">
        <v>1000</v>
      </c>
      <c r="BJ169" s="457">
        <v>1000</v>
      </c>
      <c r="BK169" s="457">
        <v>4000</v>
      </c>
      <c r="BL169" s="457">
        <v>1000</v>
      </c>
      <c r="BM169" s="457">
        <v>1000</v>
      </c>
      <c r="BN169" s="457">
        <v>1000</v>
      </c>
      <c r="BO169" s="457">
        <v>1000</v>
      </c>
      <c r="BP169" s="457">
        <v>1000</v>
      </c>
      <c r="BQ169" s="457">
        <v>1000</v>
      </c>
      <c r="BR169" s="457">
        <v>1000</v>
      </c>
      <c r="BS169" s="457">
        <v>1000</v>
      </c>
      <c r="BT169" s="457">
        <v>1000</v>
      </c>
      <c r="BU169" s="457">
        <v>1000</v>
      </c>
      <c r="BV169" s="457">
        <v>1000</v>
      </c>
      <c r="BW169" s="457">
        <v>1000</v>
      </c>
      <c r="BX169" s="457">
        <v>1000</v>
      </c>
      <c r="BY169" s="457">
        <v>1000</v>
      </c>
      <c r="BZ169" s="457">
        <v>1000</v>
      </c>
      <c r="CA169" s="457">
        <v>1000</v>
      </c>
      <c r="CB169" s="457">
        <v>1000</v>
      </c>
      <c r="CC169" s="457">
        <v>1000</v>
      </c>
      <c r="CD169" s="457">
        <v>1000</v>
      </c>
      <c r="CE169" s="457">
        <v>1000</v>
      </c>
      <c r="CF169" s="457">
        <v>5000</v>
      </c>
      <c r="CG169" s="457">
        <v>1000</v>
      </c>
      <c r="CH169" s="457">
        <v>1000</v>
      </c>
      <c r="CI169" s="457">
        <v>2000</v>
      </c>
      <c r="CJ169" s="457">
        <v>1000</v>
      </c>
      <c r="CK169" s="457">
        <v>1000</v>
      </c>
      <c r="CL169" s="457">
        <v>1000</v>
      </c>
      <c r="CM169" s="457">
        <v>1000</v>
      </c>
      <c r="CN169" s="457">
        <v>1000</v>
      </c>
      <c r="CO169" s="457">
        <v>1000</v>
      </c>
      <c r="CP169" s="457">
        <v>1000</v>
      </c>
      <c r="CQ169" s="457">
        <v>1000</v>
      </c>
      <c r="CR169" s="457">
        <v>1000</v>
      </c>
      <c r="CS169" s="457">
        <v>1000</v>
      </c>
      <c r="CT169" s="457">
        <v>1000</v>
      </c>
      <c r="CU169" s="457">
        <v>1000</v>
      </c>
      <c r="CV169" s="457">
        <v>1000</v>
      </c>
      <c r="CW169" s="457">
        <v>1000</v>
      </c>
      <c r="CX169" s="457">
        <v>26000</v>
      </c>
      <c r="CY169" s="457">
        <v>4000</v>
      </c>
      <c r="CZ169" s="457">
        <v>3000</v>
      </c>
      <c r="DA169" s="457">
        <v>5000</v>
      </c>
      <c r="DB169" s="457">
        <v>1000</v>
      </c>
      <c r="DC169" s="457">
        <v>1000</v>
      </c>
      <c r="DD169" s="457">
        <v>1000</v>
      </c>
      <c r="DE169" s="457">
        <v>1000</v>
      </c>
      <c r="DF169" s="457">
        <v>1000</v>
      </c>
      <c r="DG169" s="457">
        <v>8000</v>
      </c>
      <c r="DH169" s="457">
        <v>1000</v>
      </c>
      <c r="DI169" s="457">
        <v>9000</v>
      </c>
      <c r="DJ169" s="457">
        <v>5000</v>
      </c>
      <c r="DK169" s="457">
        <v>3000</v>
      </c>
      <c r="DL169" s="457">
        <v>6000</v>
      </c>
      <c r="DM169" s="457">
        <v>3000</v>
      </c>
      <c r="DN169" s="457">
        <v>1000</v>
      </c>
      <c r="DO169" s="457">
        <v>1000</v>
      </c>
      <c r="DP169" s="457">
        <v>1000</v>
      </c>
      <c r="DQ169" s="457">
        <v>1000</v>
      </c>
      <c r="DR169">
        <v>1000</v>
      </c>
      <c r="DS169">
        <v>1000</v>
      </c>
      <c r="DT169">
        <v>91000</v>
      </c>
      <c r="DU169">
        <v>51000</v>
      </c>
    </row>
    <row r="170" spans="1:125">
      <c r="A170" s="362" t="s">
        <v>2852</v>
      </c>
      <c r="B170" s="457" t="s">
        <v>3324</v>
      </c>
      <c r="C170" s="457">
        <v>15000</v>
      </c>
      <c r="D170" s="457">
        <v>2000</v>
      </c>
      <c r="E170" s="457">
        <v>1000</v>
      </c>
      <c r="F170" s="457">
        <v>16000</v>
      </c>
      <c r="G170" s="457">
        <v>6000</v>
      </c>
      <c r="H170" s="457">
        <v>1000</v>
      </c>
      <c r="I170" s="457">
        <v>15000</v>
      </c>
      <c r="J170" s="457">
        <v>1000</v>
      </c>
      <c r="K170" s="457">
        <v>1000</v>
      </c>
      <c r="L170" s="457">
        <v>4000</v>
      </c>
      <c r="M170" s="457">
        <v>1000</v>
      </c>
      <c r="N170" s="457">
        <v>1000</v>
      </c>
      <c r="O170" s="457">
        <v>89000</v>
      </c>
      <c r="P170" s="457">
        <v>2000</v>
      </c>
      <c r="Q170" s="457">
        <v>1000</v>
      </c>
      <c r="R170" s="457">
        <v>5000</v>
      </c>
      <c r="S170" s="457">
        <v>1000</v>
      </c>
      <c r="T170" s="457">
        <v>1000</v>
      </c>
      <c r="U170" s="457">
        <v>4000</v>
      </c>
      <c r="V170" s="457">
        <v>5000</v>
      </c>
      <c r="W170" s="457">
        <v>1000</v>
      </c>
      <c r="X170" s="457">
        <v>5000</v>
      </c>
      <c r="Y170" s="457">
        <v>1000</v>
      </c>
      <c r="Z170" s="457">
        <v>1000</v>
      </c>
      <c r="AA170" s="457">
        <v>1000</v>
      </c>
      <c r="AB170" s="457">
        <v>2000</v>
      </c>
      <c r="AC170" s="457">
        <v>14000</v>
      </c>
      <c r="AD170" s="457">
        <v>1000</v>
      </c>
      <c r="AE170" s="457">
        <v>1000</v>
      </c>
      <c r="AF170" s="457">
        <v>1000</v>
      </c>
      <c r="AG170" s="457">
        <v>1000</v>
      </c>
      <c r="AH170" s="457">
        <v>1000</v>
      </c>
      <c r="AI170" s="457">
        <v>1000</v>
      </c>
      <c r="AJ170" s="457">
        <v>10000</v>
      </c>
      <c r="AK170" s="457">
        <v>5000</v>
      </c>
      <c r="AL170" s="457">
        <v>1000</v>
      </c>
      <c r="AM170" s="457">
        <v>1000</v>
      </c>
      <c r="AN170" s="457">
        <v>2000</v>
      </c>
      <c r="AO170" s="457">
        <v>1000</v>
      </c>
      <c r="AP170" s="457">
        <v>10000</v>
      </c>
      <c r="AQ170" s="457">
        <v>7000</v>
      </c>
      <c r="AR170" s="457">
        <v>3000</v>
      </c>
      <c r="AS170" s="457">
        <v>8000</v>
      </c>
      <c r="AT170" s="457">
        <v>1000</v>
      </c>
      <c r="AU170" s="457">
        <v>1000</v>
      </c>
      <c r="AV170" s="457">
        <v>12000</v>
      </c>
      <c r="AW170" s="457">
        <v>3000</v>
      </c>
      <c r="AX170" s="457">
        <v>1000</v>
      </c>
      <c r="AY170" s="457">
        <v>4000</v>
      </c>
      <c r="AZ170" s="457">
        <v>1000</v>
      </c>
      <c r="BA170" s="457">
        <v>1000</v>
      </c>
      <c r="BB170" s="457">
        <v>3000</v>
      </c>
      <c r="BC170" s="457">
        <v>1000</v>
      </c>
      <c r="BD170" s="457">
        <v>1000</v>
      </c>
      <c r="BE170" s="457">
        <v>4000</v>
      </c>
      <c r="BF170" s="457">
        <v>1000</v>
      </c>
      <c r="BG170" s="457">
        <v>1000</v>
      </c>
      <c r="BH170" s="457">
        <v>2000</v>
      </c>
      <c r="BI170" s="457">
        <v>1000</v>
      </c>
      <c r="BJ170" s="457">
        <v>1000</v>
      </c>
      <c r="BK170" s="457">
        <v>2000</v>
      </c>
      <c r="BL170" s="457">
        <v>1000</v>
      </c>
      <c r="BM170" s="457">
        <v>1000</v>
      </c>
      <c r="BN170" s="457">
        <v>1000</v>
      </c>
      <c r="BO170" s="457">
        <v>1000</v>
      </c>
      <c r="BP170" s="457">
        <v>1000</v>
      </c>
      <c r="BQ170" s="457">
        <v>4000</v>
      </c>
      <c r="BR170" s="457">
        <v>1000</v>
      </c>
      <c r="BS170" s="457">
        <v>1000</v>
      </c>
      <c r="BT170" s="457">
        <v>1000</v>
      </c>
      <c r="BU170" s="457">
        <v>1000</v>
      </c>
      <c r="BV170" s="457">
        <v>1000</v>
      </c>
      <c r="BW170" s="457">
        <v>1000</v>
      </c>
      <c r="BX170" s="457">
        <v>1000</v>
      </c>
      <c r="BY170" s="457">
        <v>1000</v>
      </c>
      <c r="BZ170" s="457">
        <v>1000</v>
      </c>
      <c r="CA170" s="457">
        <v>1000</v>
      </c>
      <c r="CB170" s="457">
        <v>1000</v>
      </c>
      <c r="CC170" s="457">
        <v>1000</v>
      </c>
      <c r="CD170" s="457">
        <v>1000</v>
      </c>
      <c r="CE170" s="457">
        <v>1000</v>
      </c>
      <c r="CF170" s="457">
        <v>4000</v>
      </c>
      <c r="CG170" s="457">
        <v>1000</v>
      </c>
      <c r="CH170" s="457">
        <v>1000</v>
      </c>
      <c r="CI170" s="457">
        <v>2000</v>
      </c>
      <c r="CJ170" s="457">
        <v>1000</v>
      </c>
      <c r="CK170" s="457">
        <v>1000</v>
      </c>
      <c r="CL170" s="457">
        <v>1000</v>
      </c>
      <c r="CM170" s="457">
        <v>1000</v>
      </c>
      <c r="CN170" s="457">
        <v>1000</v>
      </c>
      <c r="CO170" s="457">
        <v>1000</v>
      </c>
      <c r="CP170" s="457">
        <v>1000</v>
      </c>
      <c r="CQ170" s="457">
        <v>1000</v>
      </c>
      <c r="CR170" s="457">
        <v>1000</v>
      </c>
      <c r="CS170" s="457">
        <v>1000</v>
      </c>
      <c r="CT170" s="457">
        <v>1000</v>
      </c>
      <c r="CU170" s="457">
        <v>4000</v>
      </c>
      <c r="CV170" s="457">
        <v>2000</v>
      </c>
      <c r="CW170" s="457">
        <v>1000</v>
      </c>
      <c r="CX170" s="457">
        <v>29000</v>
      </c>
      <c r="CY170" s="457">
        <v>7000</v>
      </c>
      <c r="CZ170" s="457">
        <v>11000</v>
      </c>
      <c r="DA170" s="457">
        <v>1000</v>
      </c>
      <c r="DB170" s="457">
        <v>1000</v>
      </c>
      <c r="DC170" s="457">
        <v>1000</v>
      </c>
      <c r="DD170" s="457">
        <v>1000</v>
      </c>
      <c r="DE170" s="457">
        <v>1000</v>
      </c>
      <c r="DF170" s="457">
        <v>1000</v>
      </c>
      <c r="DG170" s="457">
        <v>29000</v>
      </c>
      <c r="DH170" s="457">
        <v>14000</v>
      </c>
      <c r="DI170" s="457">
        <v>22000</v>
      </c>
      <c r="DJ170" s="457">
        <v>10000</v>
      </c>
      <c r="DK170" s="457">
        <v>9000</v>
      </c>
      <c r="DL170" s="457">
        <v>64000</v>
      </c>
      <c r="DM170" s="457">
        <v>4000</v>
      </c>
      <c r="DN170" s="457">
        <v>1000</v>
      </c>
      <c r="DO170" s="457">
        <v>1000</v>
      </c>
      <c r="DP170" s="457">
        <v>1000</v>
      </c>
      <c r="DQ170" s="457">
        <v>1000</v>
      </c>
      <c r="DR170">
        <v>1000</v>
      </c>
      <c r="DS170">
        <v>1000</v>
      </c>
      <c r="DT170">
        <v>323000</v>
      </c>
      <c r="DU170">
        <v>131000</v>
      </c>
    </row>
    <row r="171" spans="1:125">
      <c r="A171" s="362" t="s">
        <v>1941</v>
      </c>
      <c r="B171" s="457" t="s">
        <v>3324</v>
      </c>
      <c r="C171" s="457">
        <v>5000</v>
      </c>
      <c r="D171" s="457">
        <v>1000</v>
      </c>
      <c r="E171" s="457">
        <v>1000</v>
      </c>
      <c r="F171" s="457">
        <v>1000</v>
      </c>
      <c r="G171" s="457">
        <v>1000</v>
      </c>
      <c r="H171" s="457">
        <v>1000</v>
      </c>
      <c r="I171" s="457">
        <v>5000</v>
      </c>
      <c r="J171" s="457">
        <v>1000</v>
      </c>
      <c r="K171" s="457">
        <v>1000</v>
      </c>
      <c r="L171" s="457">
        <v>1000</v>
      </c>
      <c r="M171" s="457">
        <v>2000</v>
      </c>
      <c r="N171" s="457">
        <v>1000</v>
      </c>
      <c r="O171" s="457">
        <v>11000</v>
      </c>
      <c r="P171" s="457">
        <v>10000</v>
      </c>
      <c r="Q171" s="457">
        <v>1000</v>
      </c>
      <c r="R171" s="457">
        <v>6000</v>
      </c>
      <c r="S171" s="457">
        <v>1000</v>
      </c>
      <c r="T171" s="457">
        <v>1000</v>
      </c>
      <c r="U171" s="457">
        <v>2000</v>
      </c>
      <c r="V171" s="457">
        <v>1000</v>
      </c>
      <c r="W171" s="457">
        <v>1000</v>
      </c>
      <c r="X171" s="457">
        <v>1000</v>
      </c>
      <c r="Y171" s="457">
        <v>1000</v>
      </c>
      <c r="Z171" s="457">
        <v>1000</v>
      </c>
      <c r="AA171" s="457">
        <v>1000</v>
      </c>
      <c r="AB171" s="457">
        <v>1000</v>
      </c>
      <c r="AC171" s="457">
        <v>1000</v>
      </c>
      <c r="AD171" s="457">
        <v>1000</v>
      </c>
      <c r="AE171" s="457">
        <v>1000</v>
      </c>
      <c r="AF171" s="457">
        <v>1000</v>
      </c>
      <c r="AG171" s="457">
        <v>1000</v>
      </c>
      <c r="AH171" s="457">
        <v>1000</v>
      </c>
      <c r="AI171" s="457">
        <v>1000</v>
      </c>
      <c r="AJ171" s="457">
        <v>2000</v>
      </c>
      <c r="AK171" s="457">
        <v>1000</v>
      </c>
      <c r="AL171" s="457">
        <v>1000</v>
      </c>
      <c r="AM171" s="457">
        <v>1000</v>
      </c>
      <c r="AN171" s="457">
        <v>1000</v>
      </c>
      <c r="AO171" s="457">
        <v>1000</v>
      </c>
      <c r="AP171" s="457">
        <v>57000</v>
      </c>
      <c r="AQ171" s="457">
        <v>6000</v>
      </c>
      <c r="AR171" s="457">
        <v>14000</v>
      </c>
      <c r="AS171" s="457">
        <v>3000</v>
      </c>
      <c r="AT171" s="457">
        <v>2000</v>
      </c>
      <c r="AU171" s="457">
        <v>1000</v>
      </c>
      <c r="AV171" s="457">
        <v>8000</v>
      </c>
      <c r="AW171" s="457">
        <v>1000</v>
      </c>
      <c r="AX171" s="457">
        <v>2000</v>
      </c>
      <c r="AY171" s="457">
        <v>1000</v>
      </c>
      <c r="AZ171" s="457">
        <v>1000</v>
      </c>
      <c r="BA171" s="457">
        <v>1000</v>
      </c>
      <c r="BB171" s="457">
        <v>1000</v>
      </c>
      <c r="BC171" s="457">
        <v>1000</v>
      </c>
      <c r="BD171" s="457">
        <v>1000</v>
      </c>
      <c r="BE171" s="457">
        <v>1000</v>
      </c>
      <c r="BF171" s="457">
        <v>1000</v>
      </c>
      <c r="BG171" s="457">
        <v>1000</v>
      </c>
      <c r="BH171" s="457">
        <v>1000</v>
      </c>
      <c r="BI171" s="457">
        <v>1000</v>
      </c>
      <c r="BJ171" s="457">
        <v>1000</v>
      </c>
      <c r="BK171" s="457">
        <v>4000</v>
      </c>
      <c r="BL171" s="457">
        <v>1000</v>
      </c>
      <c r="BM171" s="457">
        <v>1000</v>
      </c>
      <c r="BN171" s="457">
        <v>1000</v>
      </c>
      <c r="BO171" s="457">
        <v>1000</v>
      </c>
      <c r="BP171" s="457">
        <v>1000</v>
      </c>
      <c r="BQ171" s="457">
        <v>1000</v>
      </c>
      <c r="BR171" s="457">
        <v>1000</v>
      </c>
      <c r="BS171" s="457">
        <v>1000</v>
      </c>
      <c r="BT171" s="457">
        <v>1000</v>
      </c>
      <c r="BU171" s="457">
        <v>1000</v>
      </c>
      <c r="BV171" s="457">
        <v>1000</v>
      </c>
      <c r="BW171" s="457">
        <v>1000</v>
      </c>
      <c r="BX171" s="457">
        <v>1000</v>
      </c>
      <c r="BY171" s="457">
        <v>1000</v>
      </c>
      <c r="BZ171" s="457">
        <v>1000</v>
      </c>
      <c r="CA171" s="457">
        <v>1000</v>
      </c>
      <c r="CB171" s="457">
        <v>1000</v>
      </c>
      <c r="CC171" s="457">
        <v>1000</v>
      </c>
      <c r="CD171" s="457">
        <v>1000</v>
      </c>
      <c r="CE171" s="457">
        <v>1000</v>
      </c>
      <c r="CF171" s="457">
        <v>5000</v>
      </c>
      <c r="CG171" s="457">
        <v>1000</v>
      </c>
      <c r="CH171" s="457">
        <v>1000</v>
      </c>
      <c r="CI171" s="457">
        <v>2000</v>
      </c>
      <c r="CJ171" s="457">
        <v>1000</v>
      </c>
      <c r="CK171" s="457">
        <v>1000</v>
      </c>
      <c r="CL171" s="457">
        <v>1000</v>
      </c>
      <c r="CM171" s="457">
        <v>1000</v>
      </c>
      <c r="CN171" s="457">
        <v>1000</v>
      </c>
      <c r="CO171" s="457">
        <v>1000</v>
      </c>
      <c r="CP171" s="457">
        <v>1000</v>
      </c>
      <c r="CQ171" s="457">
        <v>1000</v>
      </c>
      <c r="CR171" s="457">
        <v>1000</v>
      </c>
      <c r="CS171" s="457">
        <v>1000</v>
      </c>
      <c r="CT171" s="457">
        <v>1000</v>
      </c>
      <c r="CU171" s="457">
        <v>1000</v>
      </c>
      <c r="CV171" s="457">
        <v>1000</v>
      </c>
      <c r="CW171" s="457">
        <v>1000</v>
      </c>
      <c r="CX171" s="457">
        <v>26000</v>
      </c>
      <c r="CY171" s="457">
        <v>4000</v>
      </c>
      <c r="CZ171" s="457">
        <v>3000</v>
      </c>
      <c r="DA171" s="457">
        <v>5000</v>
      </c>
      <c r="DB171" s="457">
        <v>1000</v>
      </c>
      <c r="DC171" s="457">
        <v>1000</v>
      </c>
      <c r="DD171" s="457">
        <v>1000</v>
      </c>
      <c r="DE171" s="457">
        <v>1000</v>
      </c>
      <c r="DF171" s="457">
        <v>1000</v>
      </c>
      <c r="DG171" s="457">
        <v>8000</v>
      </c>
      <c r="DH171" s="457">
        <v>1000</v>
      </c>
      <c r="DI171" s="457">
        <v>9000</v>
      </c>
      <c r="DJ171" s="457">
        <v>5000</v>
      </c>
      <c r="DK171" s="457">
        <v>3000</v>
      </c>
      <c r="DL171" s="457">
        <v>6000</v>
      </c>
      <c r="DM171" s="457">
        <v>3000</v>
      </c>
      <c r="DN171" s="457">
        <v>1000</v>
      </c>
      <c r="DO171" s="457">
        <v>1000</v>
      </c>
      <c r="DP171" s="457">
        <v>1000</v>
      </c>
      <c r="DQ171" s="457">
        <v>1000</v>
      </c>
      <c r="DR171">
        <v>1000</v>
      </c>
      <c r="DS171">
        <v>1000</v>
      </c>
      <c r="DT171">
        <v>91000</v>
      </c>
      <c r="DU171">
        <v>51000</v>
      </c>
    </row>
    <row r="172" spans="1:125">
      <c r="A172" s="362" t="s">
        <v>1975</v>
      </c>
      <c r="B172" s="457" t="s">
        <v>3324</v>
      </c>
      <c r="C172" s="457">
        <v>5000</v>
      </c>
      <c r="D172" s="457">
        <v>1000</v>
      </c>
      <c r="E172" s="457">
        <v>1000</v>
      </c>
      <c r="F172" s="457">
        <v>1000</v>
      </c>
      <c r="G172" s="457">
        <v>1000</v>
      </c>
      <c r="H172" s="457">
        <v>1000</v>
      </c>
      <c r="I172" s="457">
        <v>5000</v>
      </c>
      <c r="J172" s="457">
        <v>1000</v>
      </c>
      <c r="K172" s="457">
        <v>1000</v>
      </c>
      <c r="L172" s="457">
        <v>1000</v>
      </c>
      <c r="M172" s="457">
        <v>2000</v>
      </c>
      <c r="N172" s="457">
        <v>1000</v>
      </c>
      <c r="O172" s="457">
        <v>11000</v>
      </c>
      <c r="P172" s="457">
        <v>10000</v>
      </c>
      <c r="Q172" s="457">
        <v>1000</v>
      </c>
      <c r="R172" s="457">
        <v>6000</v>
      </c>
      <c r="S172" s="457">
        <v>1000</v>
      </c>
      <c r="T172" s="457">
        <v>1000</v>
      </c>
      <c r="U172" s="457">
        <v>2000</v>
      </c>
      <c r="V172" s="457">
        <v>1000</v>
      </c>
      <c r="W172" s="457">
        <v>1000</v>
      </c>
      <c r="X172" s="457">
        <v>1000</v>
      </c>
      <c r="Y172" s="457">
        <v>1000</v>
      </c>
      <c r="Z172" s="457">
        <v>1000</v>
      </c>
      <c r="AA172" s="457">
        <v>1000</v>
      </c>
      <c r="AB172" s="457">
        <v>1000</v>
      </c>
      <c r="AC172" s="457">
        <v>1000</v>
      </c>
      <c r="AD172" s="457">
        <v>1000</v>
      </c>
      <c r="AE172" s="457">
        <v>1000</v>
      </c>
      <c r="AF172" s="457">
        <v>1000</v>
      </c>
      <c r="AG172" s="457">
        <v>1000</v>
      </c>
      <c r="AH172" s="457">
        <v>1000</v>
      </c>
      <c r="AI172" s="457">
        <v>1000</v>
      </c>
      <c r="AJ172" s="457">
        <v>2000</v>
      </c>
      <c r="AK172" s="457">
        <v>1000</v>
      </c>
      <c r="AL172" s="457">
        <v>1000</v>
      </c>
      <c r="AM172" s="457">
        <v>1000</v>
      </c>
      <c r="AN172" s="457">
        <v>1000</v>
      </c>
      <c r="AO172" s="457">
        <v>1000</v>
      </c>
      <c r="AP172" s="457">
        <v>57000</v>
      </c>
      <c r="AQ172" s="457">
        <v>6000</v>
      </c>
      <c r="AR172" s="457">
        <v>14000</v>
      </c>
      <c r="AS172" s="457">
        <v>3000</v>
      </c>
      <c r="AT172" s="457">
        <v>2000</v>
      </c>
      <c r="AU172" s="457">
        <v>1000</v>
      </c>
      <c r="AV172" s="457">
        <v>8000</v>
      </c>
      <c r="AW172" s="457">
        <v>1000</v>
      </c>
      <c r="AX172" s="457">
        <v>2000</v>
      </c>
      <c r="AY172" s="457">
        <v>1000</v>
      </c>
      <c r="AZ172" s="457">
        <v>1000</v>
      </c>
      <c r="BA172" s="457">
        <v>1000</v>
      </c>
      <c r="BB172" s="457">
        <v>1000</v>
      </c>
      <c r="BC172" s="457">
        <v>1000</v>
      </c>
      <c r="BD172" s="457">
        <v>1000</v>
      </c>
      <c r="BE172" s="457">
        <v>1000</v>
      </c>
      <c r="BF172" s="457">
        <v>1000</v>
      </c>
      <c r="BG172" s="457">
        <v>1000</v>
      </c>
      <c r="BH172" s="457">
        <v>1000</v>
      </c>
      <c r="BI172" s="457">
        <v>1000</v>
      </c>
      <c r="BJ172" s="457">
        <v>1000</v>
      </c>
      <c r="BK172" s="457">
        <v>4000</v>
      </c>
      <c r="BL172" s="457">
        <v>1000</v>
      </c>
      <c r="BM172" s="457">
        <v>1000</v>
      </c>
      <c r="BN172" s="457">
        <v>1000</v>
      </c>
      <c r="BO172" s="457">
        <v>1000</v>
      </c>
      <c r="BP172" s="457">
        <v>1000</v>
      </c>
      <c r="BQ172" s="457">
        <v>1000</v>
      </c>
      <c r="BR172" s="457">
        <v>1000</v>
      </c>
      <c r="BS172" s="457">
        <v>1000</v>
      </c>
      <c r="BT172" s="457">
        <v>1000</v>
      </c>
      <c r="BU172" s="457">
        <v>1000</v>
      </c>
      <c r="BV172" s="457">
        <v>1000</v>
      </c>
      <c r="BW172" s="457">
        <v>1000</v>
      </c>
      <c r="BX172" s="457">
        <v>1000</v>
      </c>
      <c r="BY172" s="457">
        <v>1000</v>
      </c>
      <c r="BZ172" s="457">
        <v>1000</v>
      </c>
      <c r="CA172" s="457">
        <v>1000</v>
      </c>
      <c r="CB172" s="457">
        <v>1000</v>
      </c>
      <c r="CC172" s="457">
        <v>1000</v>
      </c>
      <c r="CD172" s="457">
        <v>1000</v>
      </c>
      <c r="CE172" s="457">
        <v>1000</v>
      </c>
      <c r="CF172" s="457">
        <v>5000</v>
      </c>
      <c r="CG172" s="457">
        <v>1000</v>
      </c>
      <c r="CH172" s="457">
        <v>1000</v>
      </c>
      <c r="CI172" s="457">
        <v>2000</v>
      </c>
      <c r="CJ172" s="457">
        <v>1000</v>
      </c>
      <c r="CK172" s="457">
        <v>1000</v>
      </c>
      <c r="CL172" s="457">
        <v>1000</v>
      </c>
      <c r="CM172" s="457">
        <v>1000</v>
      </c>
      <c r="CN172" s="457">
        <v>1000</v>
      </c>
      <c r="CO172" s="457">
        <v>1000</v>
      </c>
      <c r="CP172" s="457">
        <v>1000</v>
      </c>
      <c r="CQ172" s="457">
        <v>1000</v>
      </c>
      <c r="CR172" s="457">
        <v>1000</v>
      </c>
      <c r="CS172" s="457">
        <v>1000</v>
      </c>
      <c r="CT172" s="457">
        <v>1000</v>
      </c>
      <c r="CU172" s="457">
        <v>1000</v>
      </c>
      <c r="CV172" s="457">
        <v>1000</v>
      </c>
      <c r="CW172" s="457">
        <v>1000</v>
      </c>
      <c r="CX172" s="457">
        <v>26000</v>
      </c>
      <c r="CY172" s="457">
        <v>4000</v>
      </c>
      <c r="CZ172" s="457">
        <v>3000</v>
      </c>
      <c r="DA172" s="457">
        <v>5000</v>
      </c>
      <c r="DB172" s="457">
        <v>1000</v>
      </c>
      <c r="DC172" s="457">
        <v>1000</v>
      </c>
      <c r="DD172" s="457">
        <v>1000</v>
      </c>
      <c r="DE172" s="457">
        <v>1000</v>
      </c>
      <c r="DF172" s="457">
        <v>1000</v>
      </c>
      <c r="DG172" s="457">
        <v>8000</v>
      </c>
      <c r="DH172" s="457">
        <v>1000</v>
      </c>
      <c r="DI172" s="457">
        <v>9000</v>
      </c>
      <c r="DJ172" s="457">
        <v>5000</v>
      </c>
      <c r="DK172" s="457">
        <v>3000</v>
      </c>
      <c r="DL172" s="457">
        <v>6000</v>
      </c>
      <c r="DM172" s="457">
        <v>3000</v>
      </c>
      <c r="DN172" s="457">
        <v>1000</v>
      </c>
      <c r="DO172" s="457">
        <v>1000</v>
      </c>
      <c r="DP172" s="457">
        <v>1000</v>
      </c>
      <c r="DQ172" s="457">
        <v>1000</v>
      </c>
      <c r="DR172">
        <v>1000</v>
      </c>
      <c r="DS172">
        <v>1000</v>
      </c>
      <c r="DT172">
        <v>91000</v>
      </c>
      <c r="DU172">
        <v>51000</v>
      </c>
    </row>
    <row r="173" spans="1:125">
      <c r="A173" s="362" t="s">
        <v>2057</v>
      </c>
      <c r="B173" s="457" t="s">
        <v>3324</v>
      </c>
      <c r="C173" s="457">
        <v>1000</v>
      </c>
      <c r="D173" s="457">
        <v>1000</v>
      </c>
      <c r="E173" s="457">
        <v>1000</v>
      </c>
      <c r="F173" s="457">
        <v>1000</v>
      </c>
      <c r="G173" s="457">
        <v>1000</v>
      </c>
      <c r="H173" s="457">
        <v>1000</v>
      </c>
      <c r="I173" s="457">
        <v>1000</v>
      </c>
      <c r="J173" s="457">
        <v>1000</v>
      </c>
      <c r="K173" s="457">
        <v>1000</v>
      </c>
      <c r="L173" s="457">
        <v>1000</v>
      </c>
      <c r="M173" s="457">
        <v>1000</v>
      </c>
      <c r="N173" s="457">
        <v>1000</v>
      </c>
      <c r="O173" s="457">
        <v>1000</v>
      </c>
      <c r="P173" s="457">
        <v>1000</v>
      </c>
      <c r="Q173" s="457">
        <v>1000</v>
      </c>
      <c r="R173" s="457">
        <v>1000</v>
      </c>
      <c r="S173" s="457">
        <v>1000</v>
      </c>
      <c r="T173" s="457">
        <v>1000</v>
      </c>
      <c r="U173" s="457">
        <v>1000</v>
      </c>
      <c r="V173" s="457">
        <v>1000</v>
      </c>
      <c r="W173" s="457">
        <v>1000</v>
      </c>
      <c r="X173" s="457">
        <v>1000</v>
      </c>
      <c r="Y173" s="457">
        <v>1000</v>
      </c>
      <c r="Z173" s="457">
        <v>1000</v>
      </c>
      <c r="AA173" s="457">
        <v>1000</v>
      </c>
      <c r="AB173" s="457">
        <v>1000</v>
      </c>
      <c r="AC173" s="457">
        <v>1000</v>
      </c>
      <c r="AD173" s="457">
        <v>1000</v>
      </c>
      <c r="AE173" s="457">
        <v>1000</v>
      </c>
      <c r="AF173" s="457">
        <v>1000</v>
      </c>
      <c r="AG173" s="457">
        <v>1000</v>
      </c>
      <c r="AH173" s="457">
        <v>1000</v>
      </c>
      <c r="AI173" s="457">
        <v>1000</v>
      </c>
      <c r="AJ173" s="457">
        <v>1000</v>
      </c>
      <c r="AK173" s="457">
        <v>1000</v>
      </c>
      <c r="AL173" s="457">
        <v>1000</v>
      </c>
      <c r="AM173" s="457">
        <v>1000</v>
      </c>
      <c r="AN173" s="457">
        <v>1000</v>
      </c>
      <c r="AO173" s="457">
        <v>1000</v>
      </c>
      <c r="AP173" s="457">
        <v>27000</v>
      </c>
      <c r="AQ173" s="457">
        <v>3000</v>
      </c>
      <c r="AR173" s="457">
        <v>4000</v>
      </c>
      <c r="AS173" s="457">
        <v>3000</v>
      </c>
      <c r="AT173" s="457">
        <v>1000</v>
      </c>
      <c r="AU173" s="457">
        <v>1000</v>
      </c>
      <c r="AV173" s="457">
        <v>5000</v>
      </c>
      <c r="AW173" s="457">
        <v>1000</v>
      </c>
      <c r="AX173" s="457">
        <v>1000</v>
      </c>
      <c r="AY173" s="457">
        <v>1000</v>
      </c>
      <c r="AZ173" s="457">
        <v>1000</v>
      </c>
      <c r="BA173" s="457">
        <v>1000</v>
      </c>
      <c r="BB173" s="457">
        <v>1000</v>
      </c>
      <c r="BC173" s="457">
        <v>1000</v>
      </c>
      <c r="BD173" s="457">
        <v>1000</v>
      </c>
      <c r="BE173" s="457">
        <v>1000</v>
      </c>
      <c r="BF173" s="457">
        <v>1000</v>
      </c>
      <c r="BG173" s="457">
        <v>1000</v>
      </c>
      <c r="BH173" s="457">
        <v>1000</v>
      </c>
      <c r="BI173" s="457">
        <v>1000</v>
      </c>
      <c r="BJ173" s="457">
        <v>1000</v>
      </c>
      <c r="BK173" s="457">
        <v>1000</v>
      </c>
      <c r="BL173" s="457">
        <v>1000</v>
      </c>
      <c r="BM173" s="457">
        <v>1000</v>
      </c>
      <c r="BN173" s="457">
        <v>1000</v>
      </c>
      <c r="BO173" s="457">
        <v>1000</v>
      </c>
      <c r="BP173" s="457">
        <v>1000</v>
      </c>
      <c r="BQ173" s="457">
        <v>1000</v>
      </c>
      <c r="BR173" s="457">
        <v>1000</v>
      </c>
      <c r="BS173" s="457">
        <v>1000</v>
      </c>
      <c r="BT173" s="457">
        <v>1000</v>
      </c>
      <c r="BU173" s="457">
        <v>1000</v>
      </c>
      <c r="BV173" s="457">
        <v>1000</v>
      </c>
      <c r="BW173" s="457">
        <v>2000</v>
      </c>
      <c r="BX173" s="457">
        <v>1000</v>
      </c>
      <c r="BY173" s="457">
        <v>1000</v>
      </c>
      <c r="BZ173" s="457">
        <v>1000</v>
      </c>
      <c r="CA173" s="457">
        <v>1000</v>
      </c>
      <c r="CB173" s="457">
        <v>1000</v>
      </c>
      <c r="CC173" s="457">
        <v>1000</v>
      </c>
      <c r="CD173" s="457">
        <v>1000</v>
      </c>
      <c r="CE173" s="457">
        <v>1000</v>
      </c>
      <c r="CF173" s="457">
        <v>2000</v>
      </c>
      <c r="CG173" s="457">
        <v>1000</v>
      </c>
      <c r="CH173" s="457">
        <v>1000</v>
      </c>
      <c r="CI173" s="457">
        <v>1000</v>
      </c>
      <c r="CJ173" s="457">
        <v>1000</v>
      </c>
      <c r="CK173" s="457">
        <v>1000</v>
      </c>
      <c r="CL173" s="457">
        <v>1000</v>
      </c>
      <c r="CM173" s="457">
        <v>1000</v>
      </c>
      <c r="CN173" s="457">
        <v>1000</v>
      </c>
      <c r="CO173" s="457">
        <v>1000</v>
      </c>
      <c r="CP173" s="457">
        <v>1000</v>
      </c>
      <c r="CQ173" s="457">
        <v>1000</v>
      </c>
      <c r="CR173" s="457">
        <v>1000</v>
      </c>
      <c r="CS173" s="457">
        <v>1000</v>
      </c>
      <c r="CT173" s="457">
        <v>1000</v>
      </c>
      <c r="CU173" s="457">
        <v>1000</v>
      </c>
      <c r="CV173" s="457">
        <v>1000</v>
      </c>
      <c r="CW173" s="457">
        <v>1000</v>
      </c>
      <c r="CX173" s="457">
        <v>11000</v>
      </c>
      <c r="CY173" s="457">
        <v>1000</v>
      </c>
      <c r="CZ173" s="457">
        <v>1000</v>
      </c>
      <c r="DA173" s="457">
        <v>1000</v>
      </c>
      <c r="DB173" s="457">
        <v>1000</v>
      </c>
      <c r="DC173" s="457">
        <v>1000</v>
      </c>
      <c r="DD173" s="457">
        <v>1000</v>
      </c>
      <c r="DE173" s="457">
        <v>1000</v>
      </c>
      <c r="DF173" s="457">
        <v>1000</v>
      </c>
      <c r="DG173" s="457">
        <v>3000</v>
      </c>
      <c r="DH173" s="457">
        <v>1000</v>
      </c>
      <c r="DI173" s="457">
        <v>2000</v>
      </c>
      <c r="DJ173" s="457">
        <v>2000</v>
      </c>
      <c r="DK173" s="457">
        <v>1000</v>
      </c>
      <c r="DL173" s="457">
        <v>18000</v>
      </c>
      <c r="DM173" s="457">
        <v>1000</v>
      </c>
      <c r="DN173" s="457">
        <v>1000</v>
      </c>
      <c r="DO173" s="457">
        <v>1000</v>
      </c>
      <c r="DP173" s="457">
        <v>1000</v>
      </c>
      <c r="DQ173" s="457">
        <v>1000</v>
      </c>
      <c r="DR173">
        <v>1000</v>
      </c>
      <c r="DS173">
        <v>1000</v>
      </c>
      <c r="DT173">
        <v>21000</v>
      </c>
      <c r="DU173">
        <v>7000</v>
      </c>
    </row>
    <row r="174" spans="1:125">
      <c r="A174" s="362" t="s">
        <v>2337</v>
      </c>
      <c r="B174" s="457" t="s">
        <v>3324</v>
      </c>
      <c r="C174" s="457">
        <v>1000</v>
      </c>
      <c r="D174" s="457">
        <v>1000</v>
      </c>
      <c r="E174" s="457">
        <v>1000</v>
      </c>
      <c r="F174" s="457">
        <v>1000</v>
      </c>
      <c r="G174" s="457">
        <v>1000</v>
      </c>
      <c r="H174" s="457">
        <v>1000</v>
      </c>
      <c r="I174" s="457">
        <v>1000</v>
      </c>
      <c r="J174" s="457">
        <v>1000</v>
      </c>
      <c r="K174" s="457">
        <v>1000</v>
      </c>
      <c r="L174" s="457">
        <v>1000</v>
      </c>
      <c r="M174" s="457">
        <v>1000</v>
      </c>
      <c r="N174" s="457">
        <v>1000</v>
      </c>
      <c r="O174" s="457">
        <v>1000</v>
      </c>
      <c r="P174" s="457">
        <v>1000</v>
      </c>
      <c r="Q174" s="457">
        <v>1000</v>
      </c>
      <c r="R174" s="457">
        <v>1000</v>
      </c>
      <c r="S174" s="457">
        <v>1000</v>
      </c>
      <c r="T174" s="457">
        <v>1000</v>
      </c>
      <c r="U174" s="457">
        <v>1000</v>
      </c>
      <c r="V174" s="457">
        <v>1000</v>
      </c>
      <c r="W174" s="457">
        <v>1000</v>
      </c>
      <c r="X174" s="457">
        <v>1000</v>
      </c>
      <c r="Y174" s="457">
        <v>1000</v>
      </c>
      <c r="Z174" s="457">
        <v>1000</v>
      </c>
      <c r="AA174" s="457">
        <v>1000</v>
      </c>
      <c r="AB174" s="457">
        <v>1000</v>
      </c>
      <c r="AC174" s="457">
        <v>1000</v>
      </c>
      <c r="AD174" s="457">
        <v>1000</v>
      </c>
      <c r="AE174" s="457">
        <v>1000</v>
      </c>
      <c r="AF174" s="457">
        <v>1000</v>
      </c>
      <c r="AG174" s="457">
        <v>1000</v>
      </c>
      <c r="AH174" s="457">
        <v>1000</v>
      </c>
      <c r="AI174" s="457">
        <v>1000</v>
      </c>
      <c r="AJ174" s="457">
        <v>1000</v>
      </c>
      <c r="AK174" s="457">
        <v>1000</v>
      </c>
      <c r="AL174" s="457">
        <v>1000</v>
      </c>
      <c r="AM174" s="457">
        <v>1000</v>
      </c>
      <c r="AN174" s="457">
        <v>1000</v>
      </c>
      <c r="AO174" s="457">
        <v>1000</v>
      </c>
      <c r="AP174" s="457">
        <v>10000</v>
      </c>
      <c r="AQ174" s="457">
        <v>4000</v>
      </c>
      <c r="AR174" s="457">
        <v>1000</v>
      </c>
      <c r="AS174" s="457">
        <v>3000</v>
      </c>
      <c r="AT174" s="457">
        <v>1000</v>
      </c>
      <c r="AU174" s="457">
        <v>1000</v>
      </c>
      <c r="AV174" s="457">
        <v>5000</v>
      </c>
      <c r="AW174" s="457">
        <v>1000</v>
      </c>
      <c r="AX174" s="457">
        <v>1000</v>
      </c>
      <c r="AY174" s="457">
        <v>1000</v>
      </c>
      <c r="AZ174" s="457">
        <v>1000</v>
      </c>
      <c r="BA174" s="457">
        <v>1000</v>
      </c>
      <c r="BB174" s="457">
        <v>1000</v>
      </c>
      <c r="BC174" s="457">
        <v>1000</v>
      </c>
      <c r="BD174" s="457">
        <v>1000</v>
      </c>
      <c r="BE174" s="457">
        <v>1000</v>
      </c>
      <c r="BF174" s="457">
        <v>1000</v>
      </c>
      <c r="BG174" s="457">
        <v>1000</v>
      </c>
      <c r="BH174" s="457">
        <v>1000</v>
      </c>
      <c r="BI174" s="457">
        <v>1000</v>
      </c>
      <c r="BJ174" s="457">
        <v>1000</v>
      </c>
      <c r="BK174" s="457">
        <v>1000</v>
      </c>
      <c r="BL174" s="457">
        <v>1000</v>
      </c>
      <c r="BM174" s="457">
        <v>1000</v>
      </c>
      <c r="BN174" s="457">
        <v>1000</v>
      </c>
      <c r="BO174" s="457">
        <v>1000</v>
      </c>
      <c r="BP174" s="457">
        <v>1000</v>
      </c>
      <c r="BQ174" s="457">
        <v>1000</v>
      </c>
      <c r="BR174" s="457">
        <v>1000</v>
      </c>
      <c r="BS174" s="457">
        <v>1000</v>
      </c>
      <c r="BT174" s="457">
        <v>1000</v>
      </c>
      <c r="BU174" s="457">
        <v>1000</v>
      </c>
      <c r="BV174" s="457">
        <v>1000</v>
      </c>
      <c r="BW174" s="457">
        <v>2000</v>
      </c>
      <c r="BX174" s="457">
        <v>1000</v>
      </c>
      <c r="BY174" s="457">
        <v>1000</v>
      </c>
      <c r="BZ174" s="457">
        <v>1000</v>
      </c>
      <c r="CA174" s="457">
        <v>1000</v>
      </c>
      <c r="CB174" s="457">
        <v>1000</v>
      </c>
      <c r="CC174" s="457">
        <v>1000</v>
      </c>
      <c r="CD174" s="457">
        <v>1000</v>
      </c>
      <c r="CE174" s="457">
        <v>1000</v>
      </c>
      <c r="CF174" s="457">
        <v>2000</v>
      </c>
      <c r="CG174" s="457">
        <v>1000</v>
      </c>
      <c r="CH174" s="457">
        <v>1000</v>
      </c>
      <c r="CI174" s="457">
        <v>1000</v>
      </c>
      <c r="CJ174" s="457">
        <v>1000</v>
      </c>
      <c r="CK174" s="457">
        <v>1000</v>
      </c>
      <c r="CL174" s="457">
        <v>1000</v>
      </c>
      <c r="CM174" s="457">
        <v>1000</v>
      </c>
      <c r="CN174" s="457">
        <v>1000</v>
      </c>
      <c r="CO174" s="457">
        <v>1000</v>
      </c>
      <c r="CP174" s="457">
        <v>1000</v>
      </c>
      <c r="CQ174" s="457">
        <v>1000</v>
      </c>
      <c r="CR174" s="457">
        <v>1000</v>
      </c>
      <c r="CS174" s="457">
        <v>1000</v>
      </c>
      <c r="CT174" s="457">
        <v>1000</v>
      </c>
      <c r="CU174" s="457">
        <v>1000</v>
      </c>
      <c r="CV174" s="457">
        <v>1000</v>
      </c>
      <c r="CW174" s="457">
        <v>1000</v>
      </c>
      <c r="CX174" s="457">
        <v>11000</v>
      </c>
      <c r="CY174" s="457">
        <v>1000</v>
      </c>
      <c r="CZ174" s="457">
        <v>1000</v>
      </c>
      <c r="DA174" s="457">
        <v>1000</v>
      </c>
      <c r="DB174" s="457">
        <v>1000</v>
      </c>
      <c r="DC174" s="457">
        <v>1000</v>
      </c>
      <c r="DD174" s="457">
        <v>1000</v>
      </c>
      <c r="DE174" s="457">
        <v>1000</v>
      </c>
      <c r="DF174" s="457">
        <v>1000</v>
      </c>
      <c r="DG174" s="457">
        <v>3000</v>
      </c>
      <c r="DH174" s="457">
        <v>1000</v>
      </c>
      <c r="DI174" s="457">
        <v>2000</v>
      </c>
      <c r="DJ174" s="457">
        <v>2000</v>
      </c>
      <c r="DK174" s="457">
        <v>1000</v>
      </c>
      <c r="DL174" s="457">
        <v>18000</v>
      </c>
      <c r="DM174" s="457">
        <v>1000</v>
      </c>
      <c r="DN174" s="457">
        <v>1000</v>
      </c>
      <c r="DO174" s="457">
        <v>1000</v>
      </c>
      <c r="DP174" s="457">
        <v>1000</v>
      </c>
      <c r="DQ174" s="457">
        <v>1000</v>
      </c>
      <c r="DR174">
        <v>1000</v>
      </c>
      <c r="DS174">
        <v>1000</v>
      </c>
      <c r="DT174">
        <v>21000</v>
      </c>
      <c r="DU174">
        <v>7000</v>
      </c>
    </row>
    <row r="175" spans="1:125">
      <c r="A175" s="362" t="s">
        <v>2576</v>
      </c>
      <c r="B175" s="457" t="s">
        <v>3324</v>
      </c>
      <c r="C175" s="457">
        <v>5000</v>
      </c>
      <c r="D175" s="457">
        <v>1000</v>
      </c>
      <c r="E175" s="457">
        <v>1000</v>
      </c>
      <c r="F175" s="457">
        <v>1000</v>
      </c>
      <c r="G175" s="457">
        <v>1000</v>
      </c>
      <c r="H175" s="457">
        <v>1000</v>
      </c>
      <c r="I175" s="457">
        <v>5000</v>
      </c>
      <c r="J175" s="457">
        <v>1000</v>
      </c>
      <c r="K175" s="457">
        <v>1000</v>
      </c>
      <c r="L175" s="457">
        <v>1000</v>
      </c>
      <c r="M175" s="457">
        <v>2000</v>
      </c>
      <c r="N175" s="457">
        <v>1000</v>
      </c>
      <c r="O175" s="457">
        <v>11000</v>
      </c>
      <c r="P175" s="457">
        <v>10000</v>
      </c>
      <c r="Q175" s="457">
        <v>1000</v>
      </c>
      <c r="R175" s="457">
        <v>6000</v>
      </c>
      <c r="S175" s="457">
        <v>1000</v>
      </c>
      <c r="T175" s="457">
        <v>1000</v>
      </c>
      <c r="U175" s="457">
        <v>2000</v>
      </c>
      <c r="V175" s="457">
        <v>1000</v>
      </c>
      <c r="W175" s="457">
        <v>1000</v>
      </c>
      <c r="X175" s="457">
        <v>1000</v>
      </c>
      <c r="Y175" s="457">
        <v>1000</v>
      </c>
      <c r="Z175" s="457">
        <v>1000</v>
      </c>
      <c r="AA175" s="457">
        <v>1000</v>
      </c>
      <c r="AB175" s="457">
        <v>1000</v>
      </c>
      <c r="AC175" s="457">
        <v>1000</v>
      </c>
      <c r="AD175" s="457">
        <v>1000</v>
      </c>
      <c r="AE175" s="457">
        <v>1000</v>
      </c>
      <c r="AF175" s="457">
        <v>1000</v>
      </c>
      <c r="AG175" s="457">
        <v>1000</v>
      </c>
      <c r="AH175" s="457">
        <v>1000</v>
      </c>
      <c r="AI175" s="457">
        <v>1000</v>
      </c>
      <c r="AJ175" s="457">
        <v>2000</v>
      </c>
      <c r="AK175" s="457">
        <v>1000</v>
      </c>
      <c r="AL175" s="457">
        <v>1000</v>
      </c>
      <c r="AM175" s="457">
        <v>1000</v>
      </c>
      <c r="AN175" s="457">
        <v>1000</v>
      </c>
      <c r="AO175" s="457">
        <v>1000</v>
      </c>
      <c r="AP175" s="457">
        <v>57000</v>
      </c>
      <c r="AQ175" s="457">
        <v>6000</v>
      </c>
      <c r="AR175" s="457">
        <v>14000</v>
      </c>
      <c r="AS175" s="457">
        <v>3000</v>
      </c>
      <c r="AT175" s="457">
        <v>2000</v>
      </c>
      <c r="AU175" s="457">
        <v>1000</v>
      </c>
      <c r="AV175" s="457">
        <v>8000</v>
      </c>
      <c r="AW175" s="457">
        <v>1000</v>
      </c>
      <c r="AX175" s="457">
        <v>2000</v>
      </c>
      <c r="AY175" s="457">
        <v>1000</v>
      </c>
      <c r="AZ175" s="457">
        <v>1000</v>
      </c>
      <c r="BA175" s="457">
        <v>1000</v>
      </c>
      <c r="BB175" s="457">
        <v>1000</v>
      </c>
      <c r="BC175" s="457">
        <v>1000</v>
      </c>
      <c r="BD175" s="457">
        <v>1000</v>
      </c>
      <c r="BE175" s="457">
        <v>1000</v>
      </c>
      <c r="BF175" s="457">
        <v>1000</v>
      </c>
      <c r="BG175" s="457">
        <v>1000</v>
      </c>
      <c r="BH175" s="457">
        <v>1000</v>
      </c>
      <c r="BI175" s="457">
        <v>1000</v>
      </c>
      <c r="BJ175" s="457">
        <v>1000</v>
      </c>
      <c r="BK175" s="457">
        <v>4000</v>
      </c>
      <c r="BL175" s="457">
        <v>1000</v>
      </c>
      <c r="BM175" s="457">
        <v>1000</v>
      </c>
      <c r="BN175" s="457">
        <v>1000</v>
      </c>
      <c r="BO175" s="457">
        <v>1000</v>
      </c>
      <c r="BP175" s="457">
        <v>1000</v>
      </c>
      <c r="BQ175" s="457">
        <v>1000</v>
      </c>
      <c r="BR175" s="457">
        <v>1000</v>
      </c>
      <c r="BS175" s="457">
        <v>1000</v>
      </c>
      <c r="BT175" s="457">
        <v>1000</v>
      </c>
      <c r="BU175" s="457">
        <v>1000</v>
      </c>
      <c r="BV175" s="457">
        <v>1000</v>
      </c>
      <c r="BW175" s="457">
        <v>1000</v>
      </c>
      <c r="BX175" s="457">
        <v>1000</v>
      </c>
      <c r="BY175" s="457">
        <v>1000</v>
      </c>
      <c r="BZ175" s="457">
        <v>1000</v>
      </c>
      <c r="CA175" s="457">
        <v>1000</v>
      </c>
      <c r="CB175" s="457">
        <v>1000</v>
      </c>
      <c r="CC175" s="457">
        <v>1000</v>
      </c>
      <c r="CD175" s="457">
        <v>1000</v>
      </c>
      <c r="CE175" s="457">
        <v>1000</v>
      </c>
      <c r="CF175" s="457">
        <v>5000</v>
      </c>
      <c r="CG175" s="457">
        <v>1000</v>
      </c>
      <c r="CH175" s="457">
        <v>1000</v>
      </c>
      <c r="CI175" s="457">
        <v>2000</v>
      </c>
      <c r="CJ175" s="457">
        <v>1000</v>
      </c>
      <c r="CK175" s="457">
        <v>1000</v>
      </c>
      <c r="CL175" s="457">
        <v>1000</v>
      </c>
      <c r="CM175" s="457">
        <v>1000</v>
      </c>
      <c r="CN175" s="457">
        <v>1000</v>
      </c>
      <c r="CO175" s="457">
        <v>1000</v>
      </c>
      <c r="CP175" s="457">
        <v>1000</v>
      </c>
      <c r="CQ175" s="457">
        <v>1000</v>
      </c>
      <c r="CR175" s="457">
        <v>1000</v>
      </c>
      <c r="CS175" s="457">
        <v>1000</v>
      </c>
      <c r="CT175" s="457">
        <v>1000</v>
      </c>
      <c r="CU175" s="457">
        <v>1000</v>
      </c>
      <c r="CV175" s="457">
        <v>1000</v>
      </c>
      <c r="CW175" s="457">
        <v>1000</v>
      </c>
      <c r="CX175" s="457">
        <v>26000</v>
      </c>
      <c r="CY175" s="457">
        <v>4000</v>
      </c>
      <c r="CZ175" s="457">
        <v>3000</v>
      </c>
      <c r="DA175" s="457">
        <v>5000</v>
      </c>
      <c r="DB175" s="457">
        <v>1000</v>
      </c>
      <c r="DC175" s="457">
        <v>1000</v>
      </c>
      <c r="DD175" s="457">
        <v>1000</v>
      </c>
      <c r="DE175" s="457">
        <v>1000</v>
      </c>
      <c r="DF175" s="457">
        <v>1000</v>
      </c>
      <c r="DG175" s="457">
        <v>8000</v>
      </c>
      <c r="DH175" s="457">
        <v>1000</v>
      </c>
      <c r="DI175" s="457">
        <v>9000</v>
      </c>
      <c r="DJ175" s="457">
        <v>5000</v>
      </c>
      <c r="DK175" s="457">
        <v>3000</v>
      </c>
      <c r="DL175" s="457">
        <v>6000</v>
      </c>
      <c r="DM175" s="457">
        <v>3000</v>
      </c>
      <c r="DN175" s="457">
        <v>1000</v>
      </c>
      <c r="DO175" s="457">
        <v>1000</v>
      </c>
      <c r="DP175" s="457">
        <v>1000</v>
      </c>
      <c r="DQ175" s="457">
        <v>1000</v>
      </c>
      <c r="DR175">
        <v>1000</v>
      </c>
      <c r="DS175">
        <v>1000</v>
      </c>
      <c r="DT175">
        <v>91000</v>
      </c>
      <c r="DU175">
        <v>51000</v>
      </c>
    </row>
    <row r="176" spans="1:125">
      <c r="A176" s="362" t="s">
        <v>2621</v>
      </c>
      <c r="B176" s="457" t="s">
        <v>3324</v>
      </c>
      <c r="C176" s="457">
        <v>5000</v>
      </c>
      <c r="D176" s="457">
        <v>1000</v>
      </c>
      <c r="E176" s="457">
        <v>1000</v>
      </c>
      <c r="F176" s="457">
        <v>1000</v>
      </c>
      <c r="G176" s="457">
        <v>1000</v>
      </c>
      <c r="H176" s="457">
        <v>1000</v>
      </c>
      <c r="I176" s="457">
        <v>5000</v>
      </c>
      <c r="J176" s="457">
        <v>1000</v>
      </c>
      <c r="K176" s="457">
        <v>1000</v>
      </c>
      <c r="L176" s="457">
        <v>1000</v>
      </c>
      <c r="M176" s="457">
        <v>2000</v>
      </c>
      <c r="N176" s="457">
        <v>1000</v>
      </c>
      <c r="O176" s="457">
        <v>11000</v>
      </c>
      <c r="P176" s="457">
        <v>10000</v>
      </c>
      <c r="Q176" s="457">
        <v>1000</v>
      </c>
      <c r="R176" s="457">
        <v>6000</v>
      </c>
      <c r="S176" s="457">
        <v>1000</v>
      </c>
      <c r="T176" s="457">
        <v>1000</v>
      </c>
      <c r="U176" s="457">
        <v>2000</v>
      </c>
      <c r="V176" s="457">
        <v>1000</v>
      </c>
      <c r="W176" s="457">
        <v>1000</v>
      </c>
      <c r="X176" s="457">
        <v>1000</v>
      </c>
      <c r="Y176" s="457">
        <v>1000</v>
      </c>
      <c r="Z176" s="457">
        <v>1000</v>
      </c>
      <c r="AA176" s="457">
        <v>1000</v>
      </c>
      <c r="AB176" s="457">
        <v>1000</v>
      </c>
      <c r="AC176" s="457">
        <v>1000</v>
      </c>
      <c r="AD176" s="457">
        <v>1000</v>
      </c>
      <c r="AE176" s="457">
        <v>1000</v>
      </c>
      <c r="AF176" s="457">
        <v>1000</v>
      </c>
      <c r="AG176" s="457">
        <v>1000</v>
      </c>
      <c r="AH176" s="457">
        <v>1000</v>
      </c>
      <c r="AI176" s="457">
        <v>1000</v>
      </c>
      <c r="AJ176" s="457">
        <v>2000</v>
      </c>
      <c r="AK176" s="457">
        <v>1000</v>
      </c>
      <c r="AL176" s="457">
        <v>1000</v>
      </c>
      <c r="AM176" s="457">
        <v>1000</v>
      </c>
      <c r="AN176" s="457">
        <v>1000</v>
      </c>
      <c r="AO176" s="457">
        <v>1000</v>
      </c>
      <c r="AP176" s="457">
        <v>57000</v>
      </c>
      <c r="AQ176" s="457">
        <v>6000</v>
      </c>
      <c r="AR176" s="457">
        <v>14000</v>
      </c>
      <c r="AS176" s="457">
        <v>3000</v>
      </c>
      <c r="AT176" s="457">
        <v>2000</v>
      </c>
      <c r="AU176" s="457">
        <v>1000</v>
      </c>
      <c r="AV176" s="457">
        <v>8000</v>
      </c>
      <c r="AW176" s="457">
        <v>1000</v>
      </c>
      <c r="AX176" s="457">
        <v>2000</v>
      </c>
      <c r="AY176" s="457">
        <v>1000</v>
      </c>
      <c r="AZ176" s="457">
        <v>1000</v>
      </c>
      <c r="BA176" s="457">
        <v>1000</v>
      </c>
      <c r="BB176" s="457">
        <v>1000</v>
      </c>
      <c r="BC176" s="457">
        <v>1000</v>
      </c>
      <c r="BD176" s="457">
        <v>1000</v>
      </c>
      <c r="BE176" s="457">
        <v>1000</v>
      </c>
      <c r="BF176" s="457">
        <v>1000</v>
      </c>
      <c r="BG176" s="457">
        <v>1000</v>
      </c>
      <c r="BH176" s="457">
        <v>1000</v>
      </c>
      <c r="BI176" s="457">
        <v>1000</v>
      </c>
      <c r="BJ176" s="457">
        <v>1000</v>
      </c>
      <c r="BK176" s="457">
        <v>4000</v>
      </c>
      <c r="BL176" s="457">
        <v>1000</v>
      </c>
      <c r="BM176" s="457">
        <v>1000</v>
      </c>
      <c r="BN176" s="457">
        <v>1000</v>
      </c>
      <c r="BO176" s="457">
        <v>1000</v>
      </c>
      <c r="BP176" s="457">
        <v>1000</v>
      </c>
      <c r="BQ176" s="457">
        <v>1000</v>
      </c>
      <c r="BR176" s="457">
        <v>1000</v>
      </c>
      <c r="BS176" s="457">
        <v>1000</v>
      </c>
      <c r="BT176" s="457">
        <v>1000</v>
      </c>
      <c r="BU176" s="457">
        <v>1000</v>
      </c>
      <c r="BV176" s="457">
        <v>1000</v>
      </c>
      <c r="BW176" s="457">
        <v>1000</v>
      </c>
      <c r="BX176" s="457">
        <v>1000</v>
      </c>
      <c r="BY176" s="457">
        <v>1000</v>
      </c>
      <c r="BZ176" s="457">
        <v>1000</v>
      </c>
      <c r="CA176" s="457">
        <v>1000</v>
      </c>
      <c r="CB176" s="457">
        <v>1000</v>
      </c>
      <c r="CC176" s="457">
        <v>1000</v>
      </c>
      <c r="CD176" s="457">
        <v>1000</v>
      </c>
      <c r="CE176" s="457">
        <v>1000</v>
      </c>
      <c r="CF176" s="457">
        <v>5000</v>
      </c>
      <c r="CG176" s="457">
        <v>1000</v>
      </c>
      <c r="CH176" s="457">
        <v>1000</v>
      </c>
      <c r="CI176" s="457">
        <v>2000</v>
      </c>
      <c r="CJ176" s="457">
        <v>1000</v>
      </c>
      <c r="CK176" s="457">
        <v>1000</v>
      </c>
      <c r="CL176" s="457">
        <v>1000</v>
      </c>
      <c r="CM176" s="457">
        <v>1000</v>
      </c>
      <c r="CN176" s="457">
        <v>1000</v>
      </c>
      <c r="CO176" s="457">
        <v>1000</v>
      </c>
      <c r="CP176" s="457">
        <v>1000</v>
      </c>
      <c r="CQ176" s="457">
        <v>1000</v>
      </c>
      <c r="CR176" s="457">
        <v>1000</v>
      </c>
      <c r="CS176" s="457">
        <v>1000</v>
      </c>
      <c r="CT176" s="457">
        <v>1000</v>
      </c>
      <c r="CU176" s="457">
        <v>1000</v>
      </c>
      <c r="CV176" s="457">
        <v>1000</v>
      </c>
      <c r="CW176" s="457">
        <v>1000</v>
      </c>
      <c r="CX176" s="457">
        <v>26000</v>
      </c>
      <c r="CY176" s="457">
        <v>4000</v>
      </c>
      <c r="CZ176" s="457">
        <v>3000</v>
      </c>
      <c r="DA176" s="457">
        <v>5000</v>
      </c>
      <c r="DB176" s="457">
        <v>1000</v>
      </c>
      <c r="DC176" s="457">
        <v>1000</v>
      </c>
      <c r="DD176" s="457">
        <v>1000</v>
      </c>
      <c r="DE176" s="457">
        <v>1000</v>
      </c>
      <c r="DF176" s="457">
        <v>1000</v>
      </c>
      <c r="DG176" s="457">
        <v>8000</v>
      </c>
      <c r="DH176" s="457">
        <v>1000</v>
      </c>
      <c r="DI176" s="457">
        <v>9000</v>
      </c>
      <c r="DJ176" s="457">
        <v>5000</v>
      </c>
      <c r="DK176" s="457">
        <v>3000</v>
      </c>
      <c r="DL176" s="457">
        <v>6000</v>
      </c>
      <c r="DM176" s="457">
        <v>3000</v>
      </c>
      <c r="DN176" s="457">
        <v>1000</v>
      </c>
      <c r="DO176" s="457">
        <v>1000</v>
      </c>
      <c r="DP176" s="457">
        <v>1000</v>
      </c>
      <c r="DQ176" s="457">
        <v>1000</v>
      </c>
      <c r="DR176">
        <v>1000</v>
      </c>
      <c r="DS176">
        <v>1000</v>
      </c>
      <c r="DT176">
        <v>91000</v>
      </c>
      <c r="DU176">
        <v>51000</v>
      </c>
    </row>
    <row r="177" spans="1:125">
      <c r="A177" s="362" t="s">
        <v>2792</v>
      </c>
      <c r="B177" s="457" t="s">
        <v>3324</v>
      </c>
      <c r="C177" s="457">
        <v>5000</v>
      </c>
      <c r="D177" s="457">
        <v>1000</v>
      </c>
      <c r="E177" s="457">
        <v>1000</v>
      </c>
      <c r="F177" s="457">
        <v>1000</v>
      </c>
      <c r="G177" s="457">
        <v>1000</v>
      </c>
      <c r="H177" s="457">
        <v>1000</v>
      </c>
      <c r="I177" s="457">
        <v>5000</v>
      </c>
      <c r="J177" s="457">
        <v>1000</v>
      </c>
      <c r="K177" s="457">
        <v>1000</v>
      </c>
      <c r="L177" s="457">
        <v>1000</v>
      </c>
      <c r="M177" s="457">
        <v>2000</v>
      </c>
      <c r="N177" s="457">
        <v>1000</v>
      </c>
      <c r="O177" s="457">
        <v>11000</v>
      </c>
      <c r="P177" s="457">
        <v>10000</v>
      </c>
      <c r="Q177" s="457">
        <v>1000</v>
      </c>
      <c r="R177" s="457">
        <v>6000</v>
      </c>
      <c r="S177" s="457">
        <v>1000</v>
      </c>
      <c r="T177" s="457">
        <v>1000</v>
      </c>
      <c r="U177" s="457">
        <v>2000</v>
      </c>
      <c r="V177" s="457">
        <v>1000</v>
      </c>
      <c r="W177" s="457">
        <v>1000</v>
      </c>
      <c r="X177" s="457">
        <v>1000</v>
      </c>
      <c r="Y177" s="457">
        <v>1000</v>
      </c>
      <c r="Z177" s="457">
        <v>1000</v>
      </c>
      <c r="AA177" s="457">
        <v>1000</v>
      </c>
      <c r="AB177" s="457">
        <v>1000</v>
      </c>
      <c r="AC177" s="457">
        <v>1000</v>
      </c>
      <c r="AD177" s="457">
        <v>1000</v>
      </c>
      <c r="AE177" s="457">
        <v>1000</v>
      </c>
      <c r="AF177" s="457">
        <v>1000</v>
      </c>
      <c r="AG177" s="457">
        <v>1000</v>
      </c>
      <c r="AH177" s="457">
        <v>1000</v>
      </c>
      <c r="AI177" s="457">
        <v>1000</v>
      </c>
      <c r="AJ177" s="457">
        <v>2000</v>
      </c>
      <c r="AK177" s="457">
        <v>1000</v>
      </c>
      <c r="AL177" s="457">
        <v>1000</v>
      </c>
      <c r="AM177" s="457">
        <v>1000</v>
      </c>
      <c r="AN177" s="457">
        <v>1000</v>
      </c>
      <c r="AO177" s="457">
        <v>1000</v>
      </c>
      <c r="AP177" s="457">
        <v>8000</v>
      </c>
      <c r="AQ177" s="457">
        <v>5000</v>
      </c>
      <c r="AR177" s="457">
        <v>4000</v>
      </c>
      <c r="AS177" s="457">
        <v>3000</v>
      </c>
      <c r="AT177" s="457">
        <v>2000</v>
      </c>
      <c r="AU177" s="457">
        <v>1000</v>
      </c>
      <c r="AV177" s="457">
        <v>8000</v>
      </c>
      <c r="AW177" s="457">
        <v>1000</v>
      </c>
      <c r="AX177" s="457">
        <v>2000</v>
      </c>
      <c r="AY177" s="457">
        <v>1000</v>
      </c>
      <c r="AZ177" s="457">
        <v>1000</v>
      </c>
      <c r="BA177" s="457">
        <v>1000</v>
      </c>
      <c r="BB177" s="457">
        <v>1000</v>
      </c>
      <c r="BC177" s="457">
        <v>1000</v>
      </c>
      <c r="BD177" s="457">
        <v>1000</v>
      </c>
      <c r="BE177" s="457">
        <v>1000</v>
      </c>
      <c r="BF177" s="457">
        <v>1000</v>
      </c>
      <c r="BG177" s="457">
        <v>1000</v>
      </c>
      <c r="BH177" s="457">
        <v>1000</v>
      </c>
      <c r="BI177" s="457">
        <v>1000</v>
      </c>
      <c r="BJ177" s="457">
        <v>1000</v>
      </c>
      <c r="BK177" s="457">
        <v>4000</v>
      </c>
      <c r="BL177" s="457">
        <v>1000</v>
      </c>
      <c r="BM177" s="457">
        <v>1000</v>
      </c>
      <c r="BN177" s="457">
        <v>1000</v>
      </c>
      <c r="BO177" s="457">
        <v>1000</v>
      </c>
      <c r="BP177" s="457">
        <v>1000</v>
      </c>
      <c r="BQ177" s="457">
        <v>1000</v>
      </c>
      <c r="BR177" s="457">
        <v>1000</v>
      </c>
      <c r="BS177" s="457">
        <v>1000</v>
      </c>
      <c r="BT177" s="457">
        <v>1000</v>
      </c>
      <c r="BU177" s="457">
        <v>1000</v>
      </c>
      <c r="BV177" s="457">
        <v>1000</v>
      </c>
      <c r="BW177" s="457">
        <v>1000</v>
      </c>
      <c r="BX177" s="457">
        <v>1000</v>
      </c>
      <c r="BY177" s="457">
        <v>1000</v>
      </c>
      <c r="BZ177" s="457">
        <v>1000</v>
      </c>
      <c r="CA177" s="457">
        <v>1000</v>
      </c>
      <c r="CB177" s="457">
        <v>1000</v>
      </c>
      <c r="CC177" s="457">
        <v>1000</v>
      </c>
      <c r="CD177" s="457">
        <v>1000</v>
      </c>
      <c r="CE177" s="457">
        <v>1000</v>
      </c>
      <c r="CF177" s="457">
        <v>5000</v>
      </c>
      <c r="CG177" s="457">
        <v>1000</v>
      </c>
      <c r="CH177" s="457">
        <v>1000</v>
      </c>
      <c r="CI177" s="457">
        <v>2000</v>
      </c>
      <c r="CJ177" s="457">
        <v>1000</v>
      </c>
      <c r="CK177" s="457">
        <v>1000</v>
      </c>
      <c r="CL177" s="457">
        <v>1000</v>
      </c>
      <c r="CM177" s="457">
        <v>1000</v>
      </c>
      <c r="CN177" s="457">
        <v>1000</v>
      </c>
      <c r="CO177" s="457">
        <v>1000</v>
      </c>
      <c r="CP177" s="457">
        <v>1000</v>
      </c>
      <c r="CQ177" s="457">
        <v>1000</v>
      </c>
      <c r="CR177" s="457">
        <v>1000</v>
      </c>
      <c r="CS177" s="457">
        <v>1000</v>
      </c>
      <c r="CT177" s="457">
        <v>1000</v>
      </c>
      <c r="CU177" s="457">
        <v>1000</v>
      </c>
      <c r="CV177" s="457">
        <v>1000</v>
      </c>
      <c r="CW177" s="457">
        <v>1000</v>
      </c>
      <c r="CX177" s="457">
        <v>26000</v>
      </c>
      <c r="CY177" s="457">
        <v>4000</v>
      </c>
      <c r="CZ177" s="457">
        <v>3000</v>
      </c>
      <c r="DA177" s="457">
        <v>5000</v>
      </c>
      <c r="DB177" s="457">
        <v>1000</v>
      </c>
      <c r="DC177" s="457">
        <v>1000</v>
      </c>
      <c r="DD177" s="457">
        <v>1000</v>
      </c>
      <c r="DE177" s="457">
        <v>1000</v>
      </c>
      <c r="DF177" s="457">
        <v>1000</v>
      </c>
      <c r="DG177" s="457">
        <v>8000</v>
      </c>
      <c r="DH177" s="457">
        <v>1000</v>
      </c>
      <c r="DI177" s="457">
        <v>9000</v>
      </c>
      <c r="DJ177" s="457">
        <v>5000</v>
      </c>
      <c r="DK177" s="457">
        <v>3000</v>
      </c>
      <c r="DL177" s="457">
        <v>6000</v>
      </c>
      <c r="DM177" s="457">
        <v>3000</v>
      </c>
      <c r="DN177" s="457">
        <v>1000</v>
      </c>
      <c r="DO177" s="457">
        <v>1000</v>
      </c>
      <c r="DP177" s="457">
        <v>1000</v>
      </c>
      <c r="DQ177" s="457">
        <v>1000</v>
      </c>
      <c r="DR177">
        <v>1000</v>
      </c>
      <c r="DS177">
        <v>1000</v>
      </c>
      <c r="DT177">
        <v>91000</v>
      </c>
      <c r="DU177">
        <v>51000</v>
      </c>
    </row>
    <row r="178" spans="1:125">
      <c r="A178" s="362" t="s">
        <v>2116</v>
      </c>
      <c r="B178" s="457" t="s">
        <v>3324</v>
      </c>
      <c r="C178" s="457">
        <v>5000</v>
      </c>
      <c r="D178" s="457">
        <v>1000</v>
      </c>
      <c r="E178" s="457">
        <v>1000</v>
      </c>
      <c r="F178" s="457">
        <v>1000</v>
      </c>
      <c r="G178" s="457">
        <v>1000</v>
      </c>
      <c r="H178" s="457">
        <v>1000</v>
      </c>
      <c r="I178" s="457">
        <v>5000</v>
      </c>
      <c r="J178" s="457">
        <v>1000</v>
      </c>
      <c r="K178" s="457">
        <v>1000</v>
      </c>
      <c r="L178" s="457">
        <v>1000</v>
      </c>
      <c r="M178" s="457">
        <v>2000</v>
      </c>
      <c r="N178" s="457">
        <v>1000</v>
      </c>
      <c r="O178" s="457">
        <v>11000</v>
      </c>
      <c r="P178" s="457">
        <v>10000</v>
      </c>
      <c r="Q178" s="457">
        <v>1000</v>
      </c>
      <c r="R178" s="457">
        <v>6000</v>
      </c>
      <c r="S178" s="457">
        <v>1000</v>
      </c>
      <c r="T178" s="457">
        <v>1000</v>
      </c>
      <c r="U178" s="457">
        <v>2000</v>
      </c>
      <c r="V178" s="457">
        <v>1000</v>
      </c>
      <c r="W178" s="457">
        <v>1000</v>
      </c>
      <c r="X178" s="457">
        <v>1000</v>
      </c>
      <c r="Y178" s="457">
        <v>1000</v>
      </c>
      <c r="Z178" s="457">
        <v>1000</v>
      </c>
      <c r="AA178" s="457">
        <v>1000</v>
      </c>
      <c r="AB178" s="457">
        <v>1000</v>
      </c>
      <c r="AC178" s="457">
        <v>1000</v>
      </c>
      <c r="AD178" s="457">
        <v>1000</v>
      </c>
      <c r="AE178" s="457">
        <v>1000</v>
      </c>
      <c r="AF178" s="457">
        <v>1000</v>
      </c>
      <c r="AG178" s="457">
        <v>1000</v>
      </c>
      <c r="AH178" s="457">
        <v>1000</v>
      </c>
      <c r="AI178" s="457">
        <v>1000</v>
      </c>
      <c r="AJ178" s="457">
        <v>2000</v>
      </c>
      <c r="AK178" s="457">
        <v>1000</v>
      </c>
      <c r="AL178" s="457">
        <v>1000</v>
      </c>
      <c r="AM178" s="457">
        <v>1000</v>
      </c>
      <c r="AN178" s="457">
        <v>1000</v>
      </c>
      <c r="AO178" s="457">
        <v>1000</v>
      </c>
      <c r="AP178" s="457">
        <v>8000</v>
      </c>
      <c r="AQ178" s="457">
        <v>5000</v>
      </c>
      <c r="AR178" s="457">
        <v>4000</v>
      </c>
      <c r="AS178" s="457">
        <v>3000</v>
      </c>
      <c r="AT178" s="457">
        <v>2000</v>
      </c>
      <c r="AU178" s="457">
        <v>1000</v>
      </c>
      <c r="AV178" s="457">
        <v>8000</v>
      </c>
      <c r="AW178" s="457">
        <v>1000</v>
      </c>
      <c r="AX178" s="457">
        <v>2000</v>
      </c>
      <c r="AY178" s="457">
        <v>1000</v>
      </c>
      <c r="AZ178" s="457">
        <v>1000</v>
      </c>
      <c r="BA178" s="457">
        <v>1000</v>
      </c>
      <c r="BB178" s="457">
        <v>1000</v>
      </c>
      <c r="BC178" s="457">
        <v>1000</v>
      </c>
      <c r="BD178" s="457">
        <v>1000</v>
      </c>
      <c r="BE178" s="457">
        <v>1000</v>
      </c>
      <c r="BF178" s="457">
        <v>1000</v>
      </c>
      <c r="BG178" s="457">
        <v>1000</v>
      </c>
      <c r="BH178" s="457">
        <v>1000</v>
      </c>
      <c r="BI178" s="457">
        <v>1000</v>
      </c>
      <c r="BJ178" s="457">
        <v>1000</v>
      </c>
      <c r="BK178" s="457">
        <v>4000</v>
      </c>
      <c r="BL178" s="457">
        <v>1000</v>
      </c>
      <c r="BM178" s="457">
        <v>1000</v>
      </c>
      <c r="BN178" s="457">
        <v>1000</v>
      </c>
      <c r="BO178" s="457">
        <v>1000</v>
      </c>
      <c r="BP178" s="457">
        <v>1000</v>
      </c>
      <c r="BQ178" s="457">
        <v>1000</v>
      </c>
      <c r="BR178" s="457">
        <v>1000</v>
      </c>
      <c r="BS178" s="457">
        <v>1000</v>
      </c>
      <c r="BT178" s="457">
        <v>1000</v>
      </c>
      <c r="BU178" s="457">
        <v>1000</v>
      </c>
      <c r="BV178" s="457">
        <v>1000</v>
      </c>
      <c r="BW178" s="457">
        <v>1000</v>
      </c>
      <c r="BX178" s="457">
        <v>1000</v>
      </c>
      <c r="BY178" s="457">
        <v>1000</v>
      </c>
      <c r="BZ178" s="457">
        <v>1000</v>
      </c>
      <c r="CA178" s="457">
        <v>1000</v>
      </c>
      <c r="CB178" s="457">
        <v>1000</v>
      </c>
      <c r="CC178" s="457">
        <v>1000</v>
      </c>
      <c r="CD178" s="457">
        <v>1000</v>
      </c>
      <c r="CE178" s="457">
        <v>1000</v>
      </c>
      <c r="CF178" s="457">
        <v>5000</v>
      </c>
      <c r="CG178" s="457">
        <v>1000</v>
      </c>
      <c r="CH178" s="457">
        <v>1000</v>
      </c>
      <c r="CI178" s="457">
        <v>2000</v>
      </c>
      <c r="CJ178" s="457">
        <v>1000</v>
      </c>
      <c r="CK178" s="457">
        <v>1000</v>
      </c>
      <c r="CL178" s="457">
        <v>1000</v>
      </c>
      <c r="CM178" s="457">
        <v>1000</v>
      </c>
      <c r="CN178" s="457">
        <v>1000</v>
      </c>
      <c r="CO178" s="457">
        <v>1000</v>
      </c>
      <c r="CP178" s="457">
        <v>1000</v>
      </c>
      <c r="CQ178" s="457">
        <v>1000</v>
      </c>
      <c r="CR178" s="457">
        <v>1000</v>
      </c>
      <c r="CS178" s="457">
        <v>1000</v>
      </c>
      <c r="CT178" s="457">
        <v>1000</v>
      </c>
      <c r="CU178" s="457">
        <v>1000</v>
      </c>
      <c r="CV178" s="457">
        <v>1000</v>
      </c>
      <c r="CW178" s="457">
        <v>1000</v>
      </c>
      <c r="CX178" s="457">
        <v>26000</v>
      </c>
      <c r="CY178" s="457">
        <v>4000</v>
      </c>
      <c r="CZ178" s="457">
        <v>3000</v>
      </c>
      <c r="DA178" s="457">
        <v>5000</v>
      </c>
      <c r="DB178" s="457">
        <v>1000</v>
      </c>
      <c r="DC178" s="457">
        <v>1000</v>
      </c>
      <c r="DD178" s="457">
        <v>1000</v>
      </c>
      <c r="DE178" s="457">
        <v>1000</v>
      </c>
      <c r="DF178" s="457">
        <v>1000</v>
      </c>
      <c r="DG178" s="457">
        <v>8000</v>
      </c>
      <c r="DH178" s="457">
        <v>1000</v>
      </c>
      <c r="DI178" s="457">
        <v>9000</v>
      </c>
      <c r="DJ178" s="457">
        <v>5000</v>
      </c>
      <c r="DK178" s="457">
        <v>3000</v>
      </c>
      <c r="DL178" s="457">
        <v>6000</v>
      </c>
      <c r="DM178" s="457">
        <v>3000</v>
      </c>
      <c r="DN178" s="457">
        <v>1000</v>
      </c>
      <c r="DO178" s="457">
        <v>1000</v>
      </c>
      <c r="DP178" s="457">
        <v>1000</v>
      </c>
      <c r="DQ178" s="457">
        <v>1000</v>
      </c>
      <c r="DR178">
        <v>1000</v>
      </c>
      <c r="DS178">
        <v>1000</v>
      </c>
      <c r="DT178">
        <v>91000</v>
      </c>
      <c r="DU178">
        <v>51000</v>
      </c>
    </row>
    <row r="179" spans="1:125">
      <c r="A179" s="362" t="s">
        <v>2726</v>
      </c>
      <c r="B179" s="457" t="s">
        <v>3324</v>
      </c>
      <c r="C179" s="457">
        <v>15000</v>
      </c>
      <c r="D179" s="457">
        <v>2000</v>
      </c>
      <c r="E179" s="457">
        <v>1000</v>
      </c>
      <c r="F179" s="457">
        <v>16000</v>
      </c>
      <c r="G179" s="457">
        <v>6000</v>
      </c>
      <c r="H179" s="457">
        <v>1000</v>
      </c>
      <c r="I179" s="457">
        <v>15000</v>
      </c>
      <c r="J179" s="457">
        <v>1000</v>
      </c>
      <c r="K179" s="457">
        <v>1000</v>
      </c>
      <c r="L179" s="457">
        <v>4000</v>
      </c>
      <c r="M179" s="457">
        <v>1000</v>
      </c>
      <c r="N179" s="457">
        <v>1000</v>
      </c>
      <c r="O179" s="457">
        <v>89000</v>
      </c>
      <c r="P179" s="457">
        <v>2000</v>
      </c>
      <c r="Q179" s="457">
        <v>1000</v>
      </c>
      <c r="R179" s="457">
        <v>5000</v>
      </c>
      <c r="S179" s="457">
        <v>1000</v>
      </c>
      <c r="T179" s="457">
        <v>1000</v>
      </c>
      <c r="U179" s="457">
        <v>4000</v>
      </c>
      <c r="V179" s="457">
        <v>5000</v>
      </c>
      <c r="W179" s="457">
        <v>1000</v>
      </c>
      <c r="X179" s="457">
        <v>5000</v>
      </c>
      <c r="Y179" s="457">
        <v>1000</v>
      </c>
      <c r="Z179" s="457">
        <v>1000</v>
      </c>
      <c r="AA179" s="457">
        <v>1000</v>
      </c>
      <c r="AB179" s="457">
        <v>2000</v>
      </c>
      <c r="AC179" s="457">
        <v>14000</v>
      </c>
      <c r="AD179" s="457">
        <v>1000</v>
      </c>
      <c r="AE179" s="457">
        <v>1000</v>
      </c>
      <c r="AF179" s="457">
        <v>1000</v>
      </c>
      <c r="AG179" s="457">
        <v>1000</v>
      </c>
      <c r="AH179" s="457">
        <v>1000</v>
      </c>
      <c r="AI179" s="457">
        <v>1000</v>
      </c>
      <c r="AJ179" s="457">
        <v>10000</v>
      </c>
      <c r="AK179" s="457">
        <v>5000</v>
      </c>
      <c r="AL179" s="457">
        <v>1000</v>
      </c>
      <c r="AM179" s="457">
        <v>1000</v>
      </c>
      <c r="AN179" s="457">
        <v>2000</v>
      </c>
      <c r="AO179" s="457">
        <v>1000</v>
      </c>
      <c r="AP179" s="457">
        <v>191000</v>
      </c>
      <c r="AQ179" s="457">
        <v>14000</v>
      </c>
      <c r="AR179" s="457">
        <v>31000</v>
      </c>
      <c r="AS179" s="457">
        <v>8000</v>
      </c>
      <c r="AT179" s="457">
        <v>1000</v>
      </c>
      <c r="AU179" s="457">
        <v>1000</v>
      </c>
      <c r="AV179" s="457">
        <v>12000</v>
      </c>
      <c r="AW179" s="457">
        <v>3000</v>
      </c>
      <c r="AX179" s="457">
        <v>1000</v>
      </c>
      <c r="AY179" s="457">
        <v>4000</v>
      </c>
      <c r="AZ179" s="457">
        <v>1000</v>
      </c>
      <c r="BA179" s="457">
        <v>1000</v>
      </c>
      <c r="BB179" s="457">
        <v>3000</v>
      </c>
      <c r="BC179" s="457">
        <v>1000</v>
      </c>
      <c r="BD179" s="457">
        <v>1000</v>
      </c>
      <c r="BE179" s="457">
        <v>4000</v>
      </c>
      <c r="BF179" s="457">
        <v>1000</v>
      </c>
      <c r="BG179" s="457">
        <v>1000</v>
      </c>
      <c r="BH179" s="457">
        <v>2000</v>
      </c>
      <c r="BI179" s="457">
        <v>1000</v>
      </c>
      <c r="BJ179" s="457">
        <v>1000</v>
      </c>
      <c r="BK179" s="457">
        <v>2000</v>
      </c>
      <c r="BL179" s="457">
        <v>1000</v>
      </c>
      <c r="BM179" s="457">
        <v>1000</v>
      </c>
      <c r="BN179" s="457">
        <v>1000</v>
      </c>
      <c r="BO179" s="457">
        <v>1000</v>
      </c>
      <c r="BP179" s="457">
        <v>1000</v>
      </c>
      <c r="BQ179" s="457">
        <v>4000</v>
      </c>
      <c r="BR179" s="457">
        <v>1000</v>
      </c>
      <c r="BS179" s="457">
        <v>1000</v>
      </c>
      <c r="BT179" s="457">
        <v>1000</v>
      </c>
      <c r="BU179" s="457">
        <v>1000</v>
      </c>
      <c r="BV179" s="457">
        <v>1000</v>
      </c>
      <c r="BW179" s="457">
        <v>1000</v>
      </c>
      <c r="BX179" s="457">
        <v>1000</v>
      </c>
      <c r="BY179" s="457">
        <v>1000</v>
      </c>
      <c r="BZ179" s="457">
        <v>1000</v>
      </c>
      <c r="CA179" s="457">
        <v>1000</v>
      </c>
      <c r="CB179" s="457">
        <v>1000</v>
      </c>
      <c r="CC179" s="457">
        <v>1000</v>
      </c>
      <c r="CD179" s="457">
        <v>1000</v>
      </c>
      <c r="CE179" s="457">
        <v>1000</v>
      </c>
      <c r="CF179" s="457">
        <v>4000</v>
      </c>
      <c r="CG179" s="457">
        <v>1000</v>
      </c>
      <c r="CH179" s="457">
        <v>1000</v>
      </c>
      <c r="CI179" s="457">
        <v>2000</v>
      </c>
      <c r="CJ179" s="457">
        <v>1000</v>
      </c>
      <c r="CK179" s="457">
        <v>1000</v>
      </c>
      <c r="CL179" s="457">
        <v>1000</v>
      </c>
      <c r="CM179" s="457">
        <v>1000</v>
      </c>
      <c r="CN179" s="457">
        <v>1000</v>
      </c>
      <c r="CO179" s="457">
        <v>1000</v>
      </c>
      <c r="CP179" s="457">
        <v>1000</v>
      </c>
      <c r="CQ179" s="457">
        <v>1000</v>
      </c>
      <c r="CR179" s="457">
        <v>1000</v>
      </c>
      <c r="CS179" s="457">
        <v>1000</v>
      </c>
      <c r="CT179" s="457">
        <v>1000</v>
      </c>
      <c r="CU179" s="457">
        <v>4000</v>
      </c>
      <c r="CV179" s="457">
        <v>2000</v>
      </c>
      <c r="CW179" s="457">
        <v>1000</v>
      </c>
      <c r="CX179" s="457">
        <v>29000</v>
      </c>
      <c r="CY179" s="457">
        <v>7000</v>
      </c>
      <c r="CZ179" s="457">
        <v>11000</v>
      </c>
      <c r="DA179" s="457">
        <v>1000</v>
      </c>
      <c r="DB179" s="457">
        <v>1000</v>
      </c>
      <c r="DC179" s="457">
        <v>1000</v>
      </c>
      <c r="DD179" s="457">
        <v>1000</v>
      </c>
      <c r="DE179" s="457">
        <v>1000</v>
      </c>
      <c r="DF179" s="457">
        <v>1000</v>
      </c>
      <c r="DG179" s="457">
        <v>29000</v>
      </c>
      <c r="DH179" s="457">
        <v>14000</v>
      </c>
      <c r="DI179" s="457">
        <v>22000</v>
      </c>
      <c r="DJ179" s="457">
        <v>10000</v>
      </c>
      <c r="DK179" s="457">
        <v>9000</v>
      </c>
      <c r="DL179" s="457">
        <v>64000</v>
      </c>
      <c r="DM179" s="457">
        <v>4000</v>
      </c>
      <c r="DN179" s="457">
        <v>1000</v>
      </c>
      <c r="DO179" s="457">
        <v>1000</v>
      </c>
      <c r="DP179" s="457">
        <v>1000</v>
      </c>
      <c r="DQ179" s="457">
        <v>1000</v>
      </c>
      <c r="DR179">
        <v>1000</v>
      </c>
      <c r="DS179">
        <v>1000</v>
      </c>
      <c r="DT179">
        <v>323000</v>
      </c>
      <c r="DU179">
        <v>131000</v>
      </c>
    </row>
    <row r="180" spans="1:125">
      <c r="A180" s="362" t="s">
        <v>2855</v>
      </c>
      <c r="B180" s="457" t="s">
        <v>3324</v>
      </c>
      <c r="C180" s="457">
        <v>5000</v>
      </c>
      <c r="D180" s="457">
        <v>1000</v>
      </c>
      <c r="E180" s="457">
        <v>1000</v>
      </c>
      <c r="F180" s="457">
        <v>1000</v>
      </c>
      <c r="G180" s="457">
        <v>1000</v>
      </c>
      <c r="H180" s="457">
        <v>1000</v>
      </c>
      <c r="I180" s="457">
        <v>5000</v>
      </c>
      <c r="J180" s="457">
        <v>1000</v>
      </c>
      <c r="K180" s="457">
        <v>1000</v>
      </c>
      <c r="L180" s="457">
        <v>1000</v>
      </c>
      <c r="M180" s="457">
        <v>2000</v>
      </c>
      <c r="N180" s="457">
        <v>1000</v>
      </c>
      <c r="O180" s="457">
        <v>11000</v>
      </c>
      <c r="P180" s="457">
        <v>10000</v>
      </c>
      <c r="Q180" s="457">
        <v>1000</v>
      </c>
      <c r="R180" s="457">
        <v>6000</v>
      </c>
      <c r="S180" s="457">
        <v>1000</v>
      </c>
      <c r="T180" s="457">
        <v>1000</v>
      </c>
      <c r="U180" s="457">
        <v>2000</v>
      </c>
      <c r="V180" s="457">
        <v>1000</v>
      </c>
      <c r="W180" s="457">
        <v>1000</v>
      </c>
      <c r="X180" s="457">
        <v>1000</v>
      </c>
      <c r="Y180" s="457">
        <v>1000</v>
      </c>
      <c r="Z180" s="457">
        <v>1000</v>
      </c>
      <c r="AA180" s="457">
        <v>1000</v>
      </c>
      <c r="AB180" s="457">
        <v>1000</v>
      </c>
      <c r="AC180" s="457">
        <v>1000</v>
      </c>
      <c r="AD180" s="457">
        <v>1000</v>
      </c>
      <c r="AE180" s="457">
        <v>1000</v>
      </c>
      <c r="AF180" s="457">
        <v>1000</v>
      </c>
      <c r="AG180" s="457">
        <v>1000</v>
      </c>
      <c r="AH180" s="457">
        <v>1000</v>
      </c>
      <c r="AI180" s="457">
        <v>1000</v>
      </c>
      <c r="AJ180" s="457">
        <v>2000</v>
      </c>
      <c r="AK180" s="457">
        <v>1000</v>
      </c>
      <c r="AL180" s="457">
        <v>1000</v>
      </c>
      <c r="AM180" s="457">
        <v>1000</v>
      </c>
      <c r="AN180" s="457">
        <v>1000</v>
      </c>
      <c r="AO180" s="457">
        <v>1000</v>
      </c>
      <c r="AP180" s="457">
        <v>8000</v>
      </c>
      <c r="AQ180" s="457">
        <v>5000</v>
      </c>
      <c r="AR180" s="457">
        <v>4000</v>
      </c>
      <c r="AS180" s="457">
        <v>3000</v>
      </c>
      <c r="AT180" s="457">
        <v>2000</v>
      </c>
      <c r="AU180" s="457">
        <v>1000</v>
      </c>
      <c r="AV180" s="457">
        <v>8000</v>
      </c>
      <c r="AW180" s="457">
        <v>1000</v>
      </c>
      <c r="AX180" s="457">
        <v>2000</v>
      </c>
      <c r="AY180" s="457">
        <v>1000</v>
      </c>
      <c r="AZ180" s="457">
        <v>1000</v>
      </c>
      <c r="BA180" s="457">
        <v>1000</v>
      </c>
      <c r="BB180" s="457">
        <v>1000</v>
      </c>
      <c r="BC180" s="457">
        <v>1000</v>
      </c>
      <c r="BD180" s="457">
        <v>1000</v>
      </c>
      <c r="BE180" s="457">
        <v>1000</v>
      </c>
      <c r="BF180" s="457">
        <v>1000</v>
      </c>
      <c r="BG180" s="457">
        <v>1000</v>
      </c>
      <c r="BH180" s="457">
        <v>1000</v>
      </c>
      <c r="BI180" s="457">
        <v>1000</v>
      </c>
      <c r="BJ180" s="457">
        <v>1000</v>
      </c>
      <c r="BK180" s="457">
        <v>4000</v>
      </c>
      <c r="BL180" s="457">
        <v>1000</v>
      </c>
      <c r="BM180" s="457">
        <v>1000</v>
      </c>
      <c r="BN180" s="457">
        <v>1000</v>
      </c>
      <c r="BO180" s="457">
        <v>1000</v>
      </c>
      <c r="BP180" s="457">
        <v>1000</v>
      </c>
      <c r="BQ180" s="457">
        <v>1000</v>
      </c>
      <c r="BR180" s="457">
        <v>1000</v>
      </c>
      <c r="BS180" s="457">
        <v>1000</v>
      </c>
      <c r="BT180" s="457">
        <v>1000</v>
      </c>
      <c r="BU180" s="457">
        <v>1000</v>
      </c>
      <c r="BV180" s="457">
        <v>1000</v>
      </c>
      <c r="BW180" s="457">
        <v>1000</v>
      </c>
      <c r="BX180" s="457">
        <v>1000</v>
      </c>
      <c r="BY180" s="457">
        <v>1000</v>
      </c>
      <c r="BZ180" s="457">
        <v>1000</v>
      </c>
      <c r="CA180" s="457">
        <v>1000</v>
      </c>
      <c r="CB180" s="457">
        <v>1000</v>
      </c>
      <c r="CC180" s="457">
        <v>1000</v>
      </c>
      <c r="CD180" s="457">
        <v>1000</v>
      </c>
      <c r="CE180" s="457">
        <v>1000</v>
      </c>
      <c r="CF180" s="457">
        <v>5000</v>
      </c>
      <c r="CG180" s="457">
        <v>1000</v>
      </c>
      <c r="CH180" s="457">
        <v>1000</v>
      </c>
      <c r="CI180" s="457">
        <v>2000</v>
      </c>
      <c r="CJ180" s="457">
        <v>1000</v>
      </c>
      <c r="CK180" s="457">
        <v>1000</v>
      </c>
      <c r="CL180" s="457">
        <v>1000</v>
      </c>
      <c r="CM180" s="457">
        <v>1000</v>
      </c>
      <c r="CN180" s="457">
        <v>1000</v>
      </c>
      <c r="CO180" s="457">
        <v>1000</v>
      </c>
      <c r="CP180" s="457">
        <v>1000</v>
      </c>
      <c r="CQ180" s="457">
        <v>1000</v>
      </c>
      <c r="CR180" s="457">
        <v>1000</v>
      </c>
      <c r="CS180" s="457">
        <v>1000</v>
      </c>
      <c r="CT180" s="457">
        <v>1000</v>
      </c>
      <c r="CU180" s="457">
        <v>1000</v>
      </c>
      <c r="CV180" s="457">
        <v>1000</v>
      </c>
      <c r="CW180" s="457">
        <v>1000</v>
      </c>
      <c r="CX180" s="457">
        <v>26000</v>
      </c>
      <c r="CY180" s="457">
        <v>4000</v>
      </c>
      <c r="CZ180" s="457">
        <v>3000</v>
      </c>
      <c r="DA180" s="457">
        <v>5000</v>
      </c>
      <c r="DB180" s="457">
        <v>1000</v>
      </c>
      <c r="DC180" s="457">
        <v>1000</v>
      </c>
      <c r="DD180" s="457">
        <v>1000</v>
      </c>
      <c r="DE180" s="457">
        <v>1000</v>
      </c>
      <c r="DF180" s="457">
        <v>1000</v>
      </c>
      <c r="DG180" s="457">
        <v>8000</v>
      </c>
      <c r="DH180" s="457">
        <v>1000</v>
      </c>
      <c r="DI180" s="457">
        <v>9000</v>
      </c>
      <c r="DJ180" s="457">
        <v>5000</v>
      </c>
      <c r="DK180" s="457">
        <v>3000</v>
      </c>
      <c r="DL180" s="457">
        <v>6000</v>
      </c>
      <c r="DM180" s="457">
        <v>3000</v>
      </c>
      <c r="DN180" s="457">
        <v>1000</v>
      </c>
      <c r="DO180" s="457">
        <v>1000</v>
      </c>
      <c r="DP180" s="457">
        <v>1000</v>
      </c>
      <c r="DQ180" s="457">
        <v>1000</v>
      </c>
      <c r="DR180">
        <v>1000</v>
      </c>
      <c r="DS180">
        <v>1000</v>
      </c>
      <c r="DT180">
        <v>91000</v>
      </c>
      <c r="DU180">
        <v>51000</v>
      </c>
    </row>
    <row r="181" spans="1:125">
      <c r="A181" s="362" t="s">
        <v>3023</v>
      </c>
      <c r="B181" s="457" t="s">
        <v>3324</v>
      </c>
      <c r="C181" s="457">
        <v>5000</v>
      </c>
      <c r="D181" s="457">
        <v>1000</v>
      </c>
      <c r="E181" s="457">
        <v>1000</v>
      </c>
      <c r="F181" s="457">
        <v>1000</v>
      </c>
      <c r="G181" s="457">
        <v>1000</v>
      </c>
      <c r="H181" s="457">
        <v>1000</v>
      </c>
      <c r="I181" s="457">
        <v>5000</v>
      </c>
      <c r="J181" s="457">
        <v>1000</v>
      </c>
      <c r="K181" s="457">
        <v>1000</v>
      </c>
      <c r="L181" s="457">
        <v>1000</v>
      </c>
      <c r="M181" s="457">
        <v>2000</v>
      </c>
      <c r="N181" s="457">
        <v>1000</v>
      </c>
      <c r="O181" s="457">
        <v>11000</v>
      </c>
      <c r="P181" s="457">
        <v>10000</v>
      </c>
      <c r="Q181" s="457">
        <v>1000</v>
      </c>
      <c r="R181" s="457">
        <v>6000</v>
      </c>
      <c r="S181" s="457">
        <v>1000</v>
      </c>
      <c r="T181" s="457">
        <v>1000</v>
      </c>
      <c r="U181" s="457">
        <v>2000</v>
      </c>
      <c r="V181" s="457">
        <v>1000</v>
      </c>
      <c r="W181" s="457">
        <v>1000</v>
      </c>
      <c r="X181" s="457">
        <v>1000</v>
      </c>
      <c r="Y181" s="457">
        <v>1000</v>
      </c>
      <c r="Z181" s="457">
        <v>1000</v>
      </c>
      <c r="AA181" s="457">
        <v>1000</v>
      </c>
      <c r="AB181" s="457">
        <v>1000</v>
      </c>
      <c r="AC181" s="457">
        <v>1000</v>
      </c>
      <c r="AD181" s="457">
        <v>1000</v>
      </c>
      <c r="AE181" s="457">
        <v>1000</v>
      </c>
      <c r="AF181" s="457">
        <v>1000</v>
      </c>
      <c r="AG181" s="457">
        <v>1000</v>
      </c>
      <c r="AH181" s="457">
        <v>1000</v>
      </c>
      <c r="AI181" s="457">
        <v>1000</v>
      </c>
      <c r="AJ181" s="457">
        <v>2000</v>
      </c>
      <c r="AK181" s="457">
        <v>1000</v>
      </c>
      <c r="AL181" s="457">
        <v>1000</v>
      </c>
      <c r="AM181" s="457">
        <v>1000</v>
      </c>
      <c r="AN181" s="457">
        <v>1000</v>
      </c>
      <c r="AO181" s="457">
        <v>1000</v>
      </c>
      <c r="AP181" s="457">
        <v>8000</v>
      </c>
      <c r="AQ181" s="457">
        <v>5000</v>
      </c>
      <c r="AR181" s="457">
        <v>4000</v>
      </c>
      <c r="AS181" s="457">
        <v>3000</v>
      </c>
      <c r="AT181" s="457">
        <v>2000</v>
      </c>
      <c r="AU181" s="457">
        <v>1000</v>
      </c>
      <c r="AV181" s="457">
        <v>8000</v>
      </c>
      <c r="AW181" s="457">
        <v>1000</v>
      </c>
      <c r="AX181" s="457">
        <v>2000</v>
      </c>
      <c r="AY181" s="457">
        <v>1000</v>
      </c>
      <c r="AZ181" s="457">
        <v>1000</v>
      </c>
      <c r="BA181" s="457">
        <v>1000</v>
      </c>
      <c r="BB181" s="457">
        <v>1000</v>
      </c>
      <c r="BC181" s="457">
        <v>1000</v>
      </c>
      <c r="BD181" s="457">
        <v>1000</v>
      </c>
      <c r="BE181" s="457">
        <v>1000</v>
      </c>
      <c r="BF181" s="457">
        <v>1000</v>
      </c>
      <c r="BG181" s="457">
        <v>1000</v>
      </c>
      <c r="BH181" s="457">
        <v>1000</v>
      </c>
      <c r="BI181" s="457">
        <v>1000</v>
      </c>
      <c r="BJ181" s="457">
        <v>1000</v>
      </c>
      <c r="BK181" s="457">
        <v>4000</v>
      </c>
      <c r="BL181" s="457">
        <v>1000</v>
      </c>
      <c r="BM181" s="457">
        <v>1000</v>
      </c>
      <c r="BN181" s="457">
        <v>1000</v>
      </c>
      <c r="BO181" s="457">
        <v>1000</v>
      </c>
      <c r="BP181" s="457">
        <v>1000</v>
      </c>
      <c r="BQ181" s="457">
        <v>1000</v>
      </c>
      <c r="BR181" s="457">
        <v>1000</v>
      </c>
      <c r="BS181" s="457">
        <v>1000</v>
      </c>
      <c r="BT181" s="457">
        <v>1000</v>
      </c>
      <c r="BU181" s="457">
        <v>1000</v>
      </c>
      <c r="BV181" s="457">
        <v>1000</v>
      </c>
      <c r="BW181" s="457">
        <v>1000</v>
      </c>
      <c r="BX181" s="457">
        <v>1000</v>
      </c>
      <c r="BY181" s="457">
        <v>1000</v>
      </c>
      <c r="BZ181" s="457">
        <v>1000</v>
      </c>
      <c r="CA181" s="457">
        <v>1000</v>
      </c>
      <c r="CB181" s="457">
        <v>1000</v>
      </c>
      <c r="CC181" s="457">
        <v>1000</v>
      </c>
      <c r="CD181" s="457">
        <v>1000</v>
      </c>
      <c r="CE181" s="457">
        <v>1000</v>
      </c>
      <c r="CF181" s="457">
        <v>5000</v>
      </c>
      <c r="CG181" s="457">
        <v>1000</v>
      </c>
      <c r="CH181" s="457">
        <v>1000</v>
      </c>
      <c r="CI181" s="457">
        <v>2000</v>
      </c>
      <c r="CJ181" s="457">
        <v>1000</v>
      </c>
      <c r="CK181" s="457">
        <v>1000</v>
      </c>
      <c r="CL181" s="457">
        <v>1000</v>
      </c>
      <c r="CM181" s="457">
        <v>1000</v>
      </c>
      <c r="CN181" s="457">
        <v>1000</v>
      </c>
      <c r="CO181" s="457">
        <v>1000</v>
      </c>
      <c r="CP181" s="457">
        <v>1000</v>
      </c>
      <c r="CQ181" s="457">
        <v>1000</v>
      </c>
      <c r="CR181" s="457">
        <v>1000</v>
      </c>
      <c r="CS181" s="457">
        <v>1000</v>
      </c>
      <c r="CT181" s="457">
        <v>1000</v>
      </c>
      <c r="CU181" s="457">
        <v>1000</v>
      </c>
      <c r="CV181" s="457">
        <v>1000</v>
      </c>
      <c r="CW181" s="457">
        <v>1000</v>
      </c>
      <c r="CX181" s="457">
        <v>26000</v>
      </c>
      <c r="CY181" s="457">
        <v>4000</v>
      </c>
      <c r="CZ181" s="457">
        <v>3000</v>
      </c>
      <c r="DA181" s="457">
        <v>5000</v>
      </c>
      <c r="DB181" s="457">
        <v>1000</v>
      </c>
      <c r="DC181" s="457">
        <v>1000</v>
      </c>
      <c r="DD181" s="457">
        <v>1000</v>
      </c>
      <c r="DE181" s="457">
        <v>1000</v>
      </c>
      <c r="DF181" s="457">
        <v>1000</v>
      </c>
      <c r="DG181" s="457">
        <v>8000</v>
      </c>
      <c r="DH181" s="457">
        <v>1000</v>
      </c>
      <c r="DI181" s="457">
        <v>9000</v>
      </c>
      <c r="DJ181" s="457">
        <v>5000</v>
      </c>
      <c r="DK181" s="457">
        <v>3000</v>
      </c>
      <c r="DL181" s="457">
        <v>6000</v>
      </c>
      <c r="DM181" s="457">
        <v>3000</v>
      </c>
      <c r="DN181" s="457">
        <v>1000</v>
      </c>
      <c r="DO181" s="457">
        <v>1000</v>
      </c>
      <c r="DP181" s="457">
        <v>1000</v>
      </c>
      <c r="DQ181" s="457">
        <v>1000</v>
      </c>
      <c r="DR181">
        <v>1000</v>
      </c>
      <c r="DS181">
        <v>1000</v>
      </c>
      <c r="DT181">
        <v>91000</v>
      </c>
      <c r="DU181">
        <v>51000</v>
      </c>
    </row>
    <row r="182" spans="1:125">
      <c r="A182" s="362" t="s">
        <v>3095</v>
      </c>
      <c r="B182" s="457" t="s">
        <v>3324</v>
      </c>
      <c r="C182" s="457">
        <v>5000</v>
      </c>
      <c r="D182" s="457">
        <v>1000</v>
      </c>
      <c r="E182" s="457">
        <v>1000</v>
      </c>
      <c r="F182" s="457">
        <v>1000</v>
      </c>
      <c r="G182" s="457">
        <v>1000</v>
      </c>
      <c r="H182" s="457">
        <v>1000</v>
      </c>
      <c r="I182" s="457">
        <v>5000</v>
      </c>
      <c r="J182" s="457">
        <v>1000</v>
      </c>
      <c r="K182" s="457">
        <v>1000</v>
      </c>
      <c r="L182" s="457">
        <v>1000</v>
      </c>
      <c r="M182" s="457">
        <v>2000</v>
      </c>
      <c r="N182" s="457">
        <v>1000</v>
      </c>
      <c r="O182" s="457">
        <v>11000</v>
      </c>
      <c r="P182" s="457">
        <v>10000</v>
      </c>
      <c r="Q182" s="457">
        <v>1000</v>
      </c>
      <c r="R182" s="457">
        <v>6000</v>
      </c>
      <c r="S182" s="457">
        <v>1000</v>
      </c>
      <c r="T182" s="457">
        <v>1000</v>
      </c>
      <c r="U182" s="457">
        <v>2000</v>
      </c>
      <c r="V182" s="457">
        <v>1000</v>
      </c>
      <c r="W182" s="457">
        <v>1000</v>
      </c>
      <c r="X182" s="457">
        <v>1000</v>
      </c>
      <c r="Y182" s="457">
        <v>1000</v>
      </c>
      <c r="Z182" s="457">
        <v>1000</v>
      </c>
      <c r="AA182" s="457">
        <v>1000</v>
      </c>
      <c r="AB182" s="457">
        <v>1000</v>
      </c>
      <c r="AC182" s="457">
        <v>1000</v>
      </c>
      <c r="AD182" s="457">
        <v>1000</v>
      </c>
      <c r="AE182" s="457">
        <v>1000</v>
      </c>
      <c r="AF182" s="457">
        <v>1000</v>
      </c>
      <c r="AG182" s="457">
        <v>1000</v>
      </c>
      <c r="AH182" s="457">
        <v>1000</v>
      </c>
      <c r="AI182" s="457">
        <v>1000</v>
      </c>
      <c r="AJ182" s="457">
        <v>2000</v>
      </c>
      <c r="AK182" s="457">
        <v>1000</v>
      </c>
      <c r="AL182" s="457">
        <v>1000</v>
      </c>
      <c r="AM182" s="457">
        <v>1000</v>
      </c>
      <c r="AN182" s="457">
        <v>1000</v>
      </c>
      <c r="AO182" s="457">
        <v>1000</v>
      </c>
      <c r="AP182" s="457">
        <v>8000</v>
      </c>
      <c r="AQ182" s="457">
        <v>5000</v>
      </c>
      <c r="AR182" s="457">
        <v>4000</v>
      </c>
      <c r="AS182" s="457">
        <v>3000</v>
      </c>
      <c r="AT182" s="457">
        <v>2000</v>
      </c>
      <c r="AU182" s="457">
        <v>1000</v>
      </c>
      <c r="AV182" s="457">
        <v>8000</v>
      </c>
      <c r="AW182" s="457">
        <v>1000</v>
      </c>
      <c r="AX182" s="457">
        <v>2000</v>
      </c>
      <c r="AY182" s="457">
        <v>1000</v>
      </c>
      <c r="AZ182" s="457">
        <v>1000</v>
      </c>
      <c r="BA182" s="457">
        <v>1000</v>
      </c>
      <c r="BB182" s="457">
        <v>1000</v>
      </c>
      <c r="BC182" s="457">
        <v>1000</v>
      </c>
      <c r="BD182" s="457">
        <v>1000</v>
      </c>
      <c r="BE182" s="457">
        <v>1000</v>
      </c>
      <c r="BF182" s="457">
        <v>1000</v>
      </c>
      <c r="BG182" s="457">
        <v>1000</v>
      </c>
      <c r="BH182" s="457">
        <v>1000</v>
      </c>
      <c r="BI182" s="457">
        <v>1000</v>
      </c>
      <c r="BJ182" s="457">
        <v>1000</v>
      </c>
      <c r="BK182" s="457">
        <v>4000</v>
      </c>
      <c r="BL182" s="457">
        <v>1000</v>
      </c>
      <c r="BM182" s="457">
        <v>1000</v>
      </c>
      <c r="BN182" s="457">
        <v>1000</v>
      </c>
      <c r="BO182" s="457">
        <v>1000</v>
      </c>
      <c r="BP182" s="457">
        <v>1000</v>
      </c>
      <c r="BQ182" s="457">
        <v>1000</v>
      </c>
      <c r="BR182" s="457">
        <v>1000</v>
      </c>
      <c r="BS182" s="457">
        <v>1000</v>
      </c>
      <c r="BT182" s="457">
        <v>1000</v>
      </c>
      <c r="BU182" s="457">
        <v>1000</v>
      </c>
      <c r="BV182" s="457">
        <v>1000</v>
      </c>
      <c r="BW182" s="457">
        <v>1000</v>
      </c>
      <c r="BX182" s="457">
        <v>1000</v>
      </c>
      <c r="BY182" s="457">
        <v>1000</v>
      </c>
      <c r="BZ182" s="457">
        <v>1000</v>
      </c>
      <c r="CA182" s="457">
        <v>1000</v>
      </c>
      <c r="CB182" s="457">
        <v>1000</v>
      </c>
      <c r="CC182" s="457">
        <v>1000</v>
      </c>
      <c r="CD182" s="457">
        <v>1000</v>
      </c>
      <c r="CE182" s="457">
        <v>1000</v>
      </c>
      <c r="CF182" s="457">
        <v>5000</v>
      </c>
      <c r="CG182" s="457">
        <v>1000</v>
      </c>
      <c r="CH182" s="457">
        <v>1000</v>
      </c>
      <c r="CI182" s="457">
        <v>2000</v>
      </c>
      <c r="CJ182" s="457">
        <v>1000</v>
      </c>
      <c r="CK182" s="457">
        <v>1000</v>
      </c>
      <c r="CL182" s="457">
        <v>1000</v>
      </c>
      <c r="CM182" s="457">
        <v>1000</v>
      </c>
      <c r="CN182" s="457">
        <v>1000</v>
      </c>
      <c r="CO182" s="457">
        <v>1000</v>
      </c>
      <c r="CP182" s="457">
        <v>1000</v>
      </c>
      <c r="CQ182" s="457">
        <v>1000</v>
      </c>
      <c r="CR182" s="457">
        <v>1000</v>
      </c>
      <c r="CS182" s="457">
        <v>1000</v>
      </c>
      <c r="CT182" s="457">
        <v>1000</v>
      </c>
      <c r="CU182" s="457">
        <v>1000</v>
      </c>
      <c r="CV182" s="457">
        <v>1000</v>
      </c>
      <c r="CW182" s="457">
        <v>1000</v>
      </c>
      <c r="CX182" s="457">
        <v>26000</v>
      </c>
      <c r="CY182" s="457">
        <v>4000</v>
      </c>
      <c r="CZ182" s="457">
        <v>3000</v>
      </c>
      <c r="DA182" s="457">
        <v>5000</v>
      </c>
      <c r="DB182" s="457">
        <v>1000</v>
      </c>
      <c r="DC182" s="457">
        <v>1000</v>
      </c>
      <c r="DD182" s="457">
        <v>1000</v>
      </c>
      <c r="DE182" s="457">
        <v>1000</v>
      </c>
      <c r="DF182" s="457">
        <v>1000</v>
      </c>
      <c r="DG182" s="457">
        <v>8000</v>
      </c>
      <c r="DH182" s="457">
        <v>1000</v>
      </c>
      <c r="DI182" s="457">
        <v>9000</v>
      </c>
      <c r="DJ182" s="457">
        <v>5000</v>
      </c>
      <c r="DK182" s="457">
        <v>3000</v>
      </c>
      <c r="DL182" s="457">
        <v>6000</v>
      </c>
      <c r="DM182" s="457">
        <v>3000</v>
      </c>
      <c r="DN182" s="457">
        <v>1000</v>
      </c>
      <c r="DO182" s="457">
        <v>1000</v>
      </c>
      <c r="DP182" s="457">
        <v>1000</v>
      </c>
      <c r="DQ182" s="457">
        <v>1000</v>
      </c>
      <c r="DR182">
        <v>1000</v>
      </c>
      <c r="DS182">
        <v>1000</v>
      </c>
      <c r="DT182">
        <v>91000</v>
      </c>
      <c r="DU182">
        <v>51000</v>
      </c>
    </row>
    <row r="183" spans="1:125">
      <c r="A183" s="362" t="s">
        <v>2095</v>
      </c>
      <c r="B183" s="457" t="s">
        <v>3324</v>
      </c>
      <c r="C183" s="457">
        <v>1000</v>
      </c>
      <c r="D183" s="457">
        <v>1000</v>
      </c>
      <c r="E183" s="457">
        <v>1000</v>
      </c>
      <c r="F183" s="457">
        <v>1000</v>
      </c>
      <c r="G183" s="457">
        <v>1000</v>
      </c>
      <c r="H183" s="457">
        <v>1000</v>
      </c>
      <c r="I183" s="457">
        <v>1000</v>
      </c>
      <c r="J183" s="457">
        <v>1000</v>
      </c>
      <c r="K183" s="457">
        <v>1000</v>
      </c>
      <c r="L183" s="457">
        <v>1000</v>
      </c>
      <c r="M183" s="457">
        <v>1000</v>
      </c>
      <c r="N183" s="457">
        <v>1000</v>
      </c>
      <c r="O183" s="457">
        <v>1000</v>
      </c>
      <c r="P183" s="457">
        <v>1000</v>
      </c>
      <c r="Q183" s="457">
        <v>1000</v>
      </c>
      <c r="R183" s="457">
        <v>1000</v>
      </c>
      <c r="S183" s="457">
        <v>1000</v>
      </c>
      <c r="T183" s="457">
        <v>1000</v>
      </c>
      <c r="U183" s="457">
        <v>1000</v>
      </c>
      <c r="V183" s="457">
        <v>1000</v>
      </c>
      <c r="W183" s="457">
        <v>1000</v>
      </c>
      <c r="X183" s="457">
        <v>1000</v>
      </c>
      <c r="Y183" s="457">
        <v>1000</v>
      </c>
      <c r="Z183" s="457">
        <v>1000</v>
      </c>
      <c r="AA183" s="457">
        <v>1000</v>
      </c>
      <c r="AB183" s="457">
        <v>1000</v>
      </c>
      <c r="AC183" s="457">
        <v>1000</v>
      </c>
      <c r="AD183" s="457">
        <v>1000</v>
      </c>
      <c r="AE183" s="457">
        <v>1000</v>
      </c>
      <c r="AF183" s="457">
        <v>1000</v>
      </c>
      <c r="AG183" s="457">
        <v>1000</v>
      </c>
      <c r="AH183" s="457">
        <v>1000</v>
      </c>
      <c r="AI183" s="457">
        <v>1000</v>
      </c>
      <c r="AJ183" s="457">
        <v>1000</v>
      </c>
      <c r="AK183" s="457">
        <v>1000</v>
      </c>
      <c r="AL183" s="457">
        <v>1000</v>
      </c>
      <c r="AM183" s="457">
        <v>1000</v>
      </c>
      <c r="AN183" s="457">
        <v>1000</v>
      </c>
      <c r="AO183" s="457">
        <v>1000</v>
      </c>
      <c r="AP183" s="457">
        <v>27000</v>
      </c>
      <c r="AQ183" s="457">
        <v>3000</v>
      </c>
      <c r="AR183" s="457">
        <v>4000</v>
      </c>
      <c r="AS183" s="457">
        <v>3000</v>
      </c>
      <c r="AT183" s="457">
        <v>1000</v>
      </c>
      <c r="AU183" s="457">
        <v>1000</v>
      </c>
      <c r="AV183" s="457">
        <v>5000</v>
      </c>
      <c r="AW183" s="457">
        <v>1000</v>
      </c>
      <c r="AX183" s="457">
        <v>1000</v>
      </c>
      <c r="AY183" s="457">
        <v>1000</v>
      </c>
      <c r="AZ183" s="457">
        <v>1000</v>
      </c>
      <c r="BA183" s="457">
        <v>1000</v>
      </c>
      <c r="BB183" s="457">
        <v>1000</v>
      </c>
      <c r="BC183" s="457">
        <v>1000</v>
      </c>
      <c r="BD183" s="457">
        <v>1000</v>
      </c>
      <c r="BE183" s="457">
        <v>1000</v>
      </c>
      <c r="BF183" s="457">
        <v>1000</v>
      </c>
      <c r="BG183" s="457">
        <v>1000</v>
      </c>
      <c r="BH183" s="457">
        <v>1000</v>
      </c>
      <c r="BI183" s="457">
        <v>1000</v>
      </c>
      <c r="BJ183" s="457">
        <v>1000</v>
      </c>
      <c r="BK183" s="457">
        <v>1000</v>
      </c>
      <c r="BL183" s="457">
        <v>1000</v>
      </c>
      <c r="BM183" s="457">
        <v>1000</v>
      </c>
      <c r="BN183" s="457">
        <v>1000</v>
      </c>
      <c r="BO183" s="457">
        <v>1000</v>
      </c>
      <c r="BP183" s="457">
        <v>1000</v>
      </c>
      <c r="BQ183" s="457">
        <v>1000</v>
      </c>
      <c r="BR183" s="457">
        <v>1000</v>
      </c>
      <c r="BS183" s="457">
        <v>1000</v>
      </c>
      <c r="BT183" s="457">
        <v>1000</v>
      </c>
      <c r="BU183" s="457">
        <v>1000</v>
      </c>
      <c r="BV183" s="457">
        <v>1000</v>
      </c>
      <c r="BW183" s="457">
        <v>2000</v>
      </c>
      <c r="BX183" s="457">
        <v>1000</v>
      </c>
      <c r="BY183" s="457">
        <v>1000</v>
      </c>
      <c r="BZ183" s="457">
        <v>1000</v>
      </c>
      <c r="CA183" s="457">
        <v>1000</v>
      </c>
      <c r="CB183" s="457">
        <v>1000</v>
      </c>
      <c r="CC183" s="457">
        <v>1000</v>
      </c>
      <c r="CD183" s="457">
        <v>1000</v>
      </c>
      <c r="CE183" s="457">
        <v>1000</v>
      </c>
      <c r="CF183" s="457">
        <v>2000</v>
      </c>
      <c r="CG183" s="457">
        <v>1000</v>
      </c>
      <c r="CH183" s="457">
        <v>1000</v>
      </c>
      <c r="CI183" s="457">
        <v>1000</v>
      </c>
      <c r="CJ183" s="457">
        <v>1000</v>
      </c>
      <c r="CK183" s="457">
        <v>1000</v>
      </c>
      <c r="CL183" s="457">
        <v>1000</v>
      </c>
      <c r="CM183" s="457">
        <v>1000</v>
      </c>
      <c r="CN183" s="457">
        <v>1000</v>
      </c>
      <c r="CO183" s="457">
        <v>1000</v>
      </c>
      <c r="CP183" s="457">
        <v>1000</v>
      </c>
      <c r="CQ183" s="457">
        <v>1000</v>
      </c>
      <c r="CR183" s="457">
        <v>1000</v>
      </c>
      <c r="CS183" s="457">
        <v>1000</v>
      </c>
      <c r="CT183" s="457">
        <v>1000</v>
      </c>
      <c r="CU183" s="457">
        <v>1000</v>
      </c>
      <c r="CV183" s="457">
        <v>1000</v>
      </c>
      <c r="CW183" s="457">
        <v>1000</v>
      </c>
      <c r="CX183" s="457">
        <v>11000</v>
      </c>
      <c r="CY183" s="457">
        <v>1000</v>
      </c>
      <c r="CZ183" s="457">
        <v>1000</v>
      </c>
      <c r="DA183" s="457">
        <v>1000</v>
      </c>
      <c r="DB183" s="457">
        <v>1000</v>
      </c>
      <c r="DC183" s="457">
        <v>1000</v>
      </c>
      <c r="DD183" s="457">
        <v>1000</v>
      </c>
      <c r="DE183" s="457">
        <v>1000</v>
      </c>
      <c r="DF183" s="457">
        <v>1000</v>
      </c>
      <c r="DG183" s="457">
        <v>3000</v>
      </c>
      <c r="DH183" s="457">
        <v>1000</v>
      </c>
      <c r="DI183" s="457">
        <v>2000</v>
      </c>
      <c r="DJ183" s="457">
        <v>2000</v>
      </c>
      <c r="DK183" s="457">
        <v>1000</v>
      </c>
      <c r="DL183" s="457">
        <v>18000</v>
      </c>
      <c r="DM183" s="457">
        <v>1000</v>
      </c>
      <c r="DN183" s="457">
        <v>1000</v>
      </c>
      <c r="DO183" s="457">
        <v>1000</v>
      </c>
      <c r="DP183" s="457">
        <v>1000</v>
      </c>
      <c r="DQ183" s="457">
        <v>1000</v>
      </c>
      <c r="DR183">
        <v>1000</v>
      </c>
      <c r="DS183">
        <v>1000</v>
      </c>
      <c r="DT183">
        <v>21000</v>
      </c>
      <c r="DU183">
        <v>7000</v>
      </c>
    </row>
    <row r="184" spans="1:125">
      <c r="A184" s="362" t="s">
        <v>2271</v>
      </c>
      <c r="B184" s="457" t="s">
        <v>3324</v>
      </c>
      <c r="C184" s="457">
        <v>5000</v>
      </c>
      <c r="D184" s="457">
        <v>1000</v>
      </c>
      <c r="E184" s="457">
        <v>1000</v>
      </c>
      <c r="F184" s="457">
        <v>1000</v>
      </c>
      <c r="G184" s="457">
        <v>1000</v>
      </c>
      <c r="H184" s="457">
        <v>1000</v>
      </c>
      <c r="I184" s="457">
        <v>5000</v>
      </c>
      <c r="J184" s="457">
        <v>1000</v>
      </c>
      <c r="K184" s="457">
        <v>1000</v>
      </c>
      <c r="L184" s="457">
        <v>1000</v>
      </c>
      <c r="M184" s="457">
        <v>2000</v>
      </c>
      <c r="N184" s="457">
        <v>1000</v>
      </c>
      <c r="O184" s="457">
        <v>11000</v>
      </c>
      <c r="P184" s="457">
        <v>10000</v>
      </c>
      <c r="Q184" s="457">
        <v>1000</v>
      </c>
      <c r="R184" s="457">
        <v>6000</v>
      </c>
      <c r="S184" s="457">
        <v>1000</v>
      </c>
      <c r="T184" s="457">
        <v>1000</v>
      </c>
      <c r="U184" s="457">
        <v>2000</v>
      </c>
      <c r="V184" s="457">
        <v>1000</v>
      </c>
      <c r="W184" s="457">
        <v>1000</v>
      </c>
      <c r="X184" s="457">
        <v>1000</v>
      </c>
      <c r="Y184" s="457">
        <v>1000</v>
      </c>
      <c r="Z184" s="457">
        <v>1000</v>
      </c>
      <c r="AA184" s="457">
        <v>1000</v>
      </c>
      <c r="AB184" s="457">
        <v>1000</v>
      </c>
      <c r="AC184" s="457">
        <v>1000</v>
      </c>
      <c r="AD184" s="457">
        <v>1000</v>
      </c>
      <c r="AE184" s="457">
        <v>1000</v>
      </c>
      <c r="AF184" s="457">
        <v>1000</v>
      </c>
      <c r="AG184" s="457">
        <v>1000</v>
      </c>
      <c r="AH184" s="457">
        <v>1000</v>
      </c>
      <c r="AI184" s="457">
        <v>1000</v>
      </c>
      <c r="AJ184" s="457">
        <v>2000</v>
      </c>
      <c r="AK184" s="457">
        <v>1000</v>
      </c>
      <c r="AL184" s="457">
        <v>1000</v>
      </c>
      <c r="AM184" s="457">
        <v>1000</v>
      </c>
      <c r="AN184" s="457">
        <v>1000</v>
      </c>
      <c r="AO184" s="457">
        <v>1000</v>
      </c>
      <c r="AP184" s="457">
        <v>8000</v>
      </c>
      <c r="AQ184" s="457">
        <v>5000</v>
      </c>
      <c r="AR184" s="457">
        <v>4000</v>
      </c>
      <c r="AS184" s="457">
        <v>3000</v>
      </c>
      <c r="AT184" s="457">
        <v>2000</v>
      </c>
      <c r="AU184" s="457">
        <v>1000</v>
      </c>
      <c r="AV184" s="457">
        <v>8000</v>
      </c>
      <c r="AW184" s="457">
        <v>1000</v>
      </c>
      <c r="AX184" s="457">
        <v>2000</v>
      </c>
      <c r="AY184" s="457">
        <v>1000</v>
      </c>
      <c r="AZ184" s="457">
        <v>1000</v>
      </c>
      <c r="BA184" s="457">
        <v>1000</v>
      </c>
      <c r="BB184" s="457">
        <v>1000</v>
      </c>
      <c r="BC184" s="457">
        <v>1000</v>
      </c>
      <c r="BD184" s="457">
        <v>1000</v>
      </c>
      <c r="BE184" s="457">
        <v>1000</v>
      </c>
      <c r="BF184" s="457">
        <v>1000</v>
      </c>
      <c r="BG184" s="457">
        <v>1000</v>
      </c>
      <c r="BH184" s="457">
        <v>1000</v>
      </c>
      <c r="BI184" s="457">
        <v>1000</v>
      </c>
      <c r="BJ184" s="457">
        <v>1000</v>
      </c>
      <c r="BK184" s="457">
        <v>4000</v>
      </c>
      <c r="BL184" s="457">
        <v>1000</v>
      </c>
      <c r="BM184" s="457">
        <v>1000</v>
      </c>
      <c r="BN184" s="457">
        <v>1000</v>
      </c>
      <c r="BO184" s="457">
        <v>1000</v>
      </c>
      <c r="BP184" s="457">
        <v>1000</v>
      </c>
      <c r="BQ184" s="457">
        <v>1000</v>
      </c>
      <c r="BR184" s="457">
        <v>1000</v>
      </c>
      <c r="BS184" s="457">
        <v>1000</v>
      </c>
      <c r="BT184" s="457">
        <v>1000</v>
      </c>
      <c r="BU184" s="457">
        <v>1000</v>
      </c>
      <c r="BV184" s="457">
        <v>1000</v>
      </c>
      <c r="BW184" s="457">
        <v>1000</v>
      </c>
      <c r="BX184" s="457">
        <v>1000</v>
      </c>
      <c r="BY184" s="457">
        <v>1000</v>
      </c>
      <c r="BZ184" s="457">
        <v>1000</v>
      </c>
      <c r="CA184" s="457">
        <v>1000</v>
      </c>
      <c r="CB184" s="457">
        <v>1000</v>
      </c>
      <c r="CC184" s="457">
        <v>1000</v>
      </c>
      <c r="CD184" s="457">
        <v>1000</v>
      </c>
      <c r="CE184" s="457">
        <v>1000</v>
      </c>
      <c r="CF184" s="457">
        <v>5000</v>
      </c>
      <c r="CG184" s="457">
        <v>1000</v>
      </c>
      <c r="CH184" s="457">
        <v>1000</v>
      </c>
      <c r="CI184" s="457">
        <v>2000</v>
      </c>
      <c r="CJ184" s="457">
        <v>1000</v>
      </c>
      <c r="CK184" s="457">
        <v>1000</v>
      </c>
      <c r="CL184" s="457">
        <v>1000</v>
      </c>
      <c r="CM184" s="457">
        <v>1000</v>
      </c>
      <c r="CN184" s="457">
        <v>1000</v>
      </c>
      <c r="CO184" s="457">
        <v>1000</v>
      </c>
      <c r="CP184" s="457">
        <v>1000</v>
      </c>
      <c r="CQ184" s="457">
        <v>1000</v>
      </c>
      <c r="CR184" s="457">
        <v>1000</v>
      </c>
      <c r="CS184" s="457">
        <v>1000</v>
      </c>
      <c r="CT184" s="457">
        <v>1000</v>
      </c>
      <c r="CU184" s="457">
        <v>1000</v>
      </c>
      <c r="CV184" s="457">
        <v>1000</v>
      </c>
      <c r="CW184" s="457">
        <v>1000</v>
      </c>
      <c r="CX184" s="457">
        <v>26000</v>
      </c>
      <c r="CY184" s="457">
        <v>4000</v>
      </c>
      <c r="CZ184" s="457">
        <v>3000</v>
      </c>
      <c r="DA184" s="457">
        <v>5000</v>
      </c>
      <c r="DB184" s="457">
        <v>1000</v>
      </c>
      <c r="DC184" s="457">
        <v>1000</v>
      </c>
      <c r="DD184" s="457">
        <v>1000</v>
      </c>
      <c r="DE184" s="457">
        <v>1000</v>
      </c>
      <c r="DF184" s="457">
        <v>1000</v>
      </c>
      <c r="DG184" s="457">
        <v>8000</v>
      </c>
      <c r="DH184" s="457">
        <v>1000</v>
      </c>
      <c r="DI184" s="457">
        <v>9000</v>
      </c>
      <c r="DJ184" s="457">
        <v>5000</v>
      </c>
      <c r="DK184" s="457">
        <v>3000</v>
      </c>
      <c r="DL184" s="457">
        <v>6000</v>
      </c>
      <c r="DM184" s="457">
        <v>3000</v>
      </c>
      <c r="DN184" s="457">
        <v>1000</v>
      </c>
      <c r="DO184" s="457">
        <v>1000</v>
      </c>
      <c r="DP184" s="457">
        <v>1000</v>
      </c>
      <c r="DQ184" s="457">
        <v>1000</v>
      </c>
      <c r="DR184">
        <v>1000</v>
      </c>
      <c r="DS184">
        <v>1000</v>
      </c>
      <c r="DT184">
        <v>91000</v>
      </c>
      <c r="DU184">
        <v>51000</v>
      </c>
    </row>
    <row r="185" spans="1:125">
      <c r="A185" s="362" t="s">
        <v>2543</v>
      </c>
      <c r="B185" s="457" t="s">
        <v>3324</v>
      </c>
      <c r="C185" s="457">
        <v>5000</v>
      </c>
      <c r="D185" s="457">
        <v>1000</v>
      </c>
      <c r="E185" s="457">
        <v>1000</v>
      </c>
      <c r="F185" s="457">
        <v>1000</v>
      </c>
      <c r="G185" s="457">
        <v>1000</v>
      </c>
      <c r="H185" s="457">
        <v>1000</v>
      </c>
      <c r="I185" s="457">
        <v>5000</v>
      </c>
      <c r="J185" s="457">
        <v>1000</v>
      </c>
      <c r="K185" s="457">
        <v>1000</v>
      </c>
      <c r="L185" s="457">
        <v>1000</v>
      </c>
      <c r="M185" s="457">
        <v>2000</v>
      </c>
      <c r="N185" s="457">
        <v>1000</v>
      </c>
      <c r="O185" s="457">
        <v>11000</v>
      </c>
      <c r="P185" s="457">
        <v>10000</v>
      </c>
      <c r="Q185" s="457">
        <v>1000</v>
      </c>
      <c r="R185" s="457">
        <v>6000</v>
      </c>
      <c r="S185" s="457">
        <v>1000</v>
      </c>
      <c r="T185" s="457">
        <v>1000</v>
      </c>
      <c r="U185" s="457">
        <v>2000</v>
      </c>
      <c r="V185" s="457">
        <v>1000</v>
      </c>
      <c r="W185" s="457">
        <v>1000</v>
      </c>
      <c r="X185" s="457">
        <v>1000</v>
      </c>
      <c r="Y185" s="457">
        <v>1000</v>
      </c>
      <c r="Z185" s="457">
        <v>1000</v>
      </c>
      <c r="AA185" s="457">
        <v>1000</v>
      </c>
      <c r="AB185" s="457">
        <v>1000</v>
      </c>
      <c r="AC185" s="457">
        <v>1000</v>
      </c>
      <c r="AD185" s="457">
        <v>1000</v>
      </c>
      <c r="AE185" s="457">
        <v>1000</v>
      </c>
      <c r="AF185" s="457">
        <v>1000</v>
      </c>
      <c r="AG185" s="457">
        <v>1000</v>
      </c>
      <c r="AH185" s="457">
        <v>1000</v>
      </c>
      <c r="AI185" s="457">
        <v>1000</v>
      </c>
      <c r="AJ185" s="457">
        <v>2000</v>
      </c>
      <c r="AK185" s="457">
        <v>1000</v>
      </c>
      <c r="AL185" s="457">
        <v>1000</v>
      </c>
      <c r="AM185" s="457">
        <v>1000</v>
      </c>
      <c r="AN185" s="457">
        <v>1000</v>
      </c>
      <c r="AO185" s="457">
        <v>1000</v>
      </c>
      <c r="AP185" s="457">
        <v>8000</v>
      </c>
      <c r="AQ185" s="457">
        <v>5000</v>
      </c>
      <c r="AR185" s="457">
        <v>4000</v>
      </c>
      <c r="AS185" s="457">
        <v>3000</v>
      </c>
      <c r="AT185" s="457">
        <v>2000</v>
      </c>
      <c r="AU185" s="457">
        <v>1000</v>
      </c>
      <c r="AV185" s="457">
        <v>8000</v>
      </c>
      <c r="AW185" s="457">
        <v>1000</v>
      </c>
      <c r="AX185" s="457">
        <v>2000</v>
      </c>
      <c r="AY185" s="457">
        <v>1000</v>
      </c>
      <c r="AZ185" s="457">
        <v>1000</v>
      </c>
      <c r="BA185" s="457">
        <v>1000</v>
      </c>
      <c r="BB185" s="457">
        <v>1000</v>
      </c>
      <c r="BC185" s="457">
        <v>1000</v>
      </c>
      <c r="BD185" s="457">
        <v>1000</v>
      </c>
      <c r="BE185" s="457">
        <v>1000</v>
      </c>
      <c r="BF185" s="457">
        <v>1000</v>
      </c>
      <c r="BG185" s="457">
        <v>1000</v>
      </c>
      <c r="BH185" s="457">
        <v>1000</v>
      </c>
      <c r="BI185" s="457">
        <v>1000</v>
      </c>
      <c r="BJ185" s="457">
        <v>1000</v>
      </c>
      <c r="BK185" s="457">
        <v>4000</v>
      </c>
      <c r="BL185" s="457">
        <v>1000</v>
      </c>
      <c r="BM185" s="457">
        <v>1000</v>
      </c>
      <c r="BN185" s="457">
        <v>1000</v>
      </c>
      <c r="BO185" s="457">
        <v>1000</v>
      </c>
      <c r="BP185" s="457">
        <v>1000</v>
      </c>
      <c r="BQ185" s="457">
        <v>1000</v>
      </c>
      <c r="BR185" s="457">
        <v>1000</v>
      </c>
      <c r="BS185" s="457">
        <v>1000</v>
      </c>
      <c r="BT185" s="457">
        <v>1000</v>
      </c>
      <c r="BU185" s="457">
        <v>1000</v>
      </c>
      <c r="BV185" s="457">
        <v>1000</v>
      </c>
      <c r="BW185" s="457">
        <v>1000</v>
      </c>
      <c r="BX185" s="457">
        <v>1000</v>
      </c>
      <c r="BY185" s="457">
        <v>1000</v>
      </c>
      <c r="BZ185" s="457">
        <v>1000</v>
      </c>
      <c r="CA185" s="457">
        <v>1000</v>
      </c>
      <c r="CB185" s="457">
        <v>1000</v>
      </c>
      <c r="CC185" s="457">
        <v>1000</v>
      </c>
      <c r="CD185" s="457">
        <v>1000</v>
      </c>
      <c r="CE185" s="457">
        <v>1000</v>
      </c>
      <c r="CF185" s="457">
        <v>5000</v>
      </c>
      <c r="CG185" s="457">
        <v>1000</v>
      </c>
      <c r="CH185" s="457">
        <v>1000</v>
      </c>
      <c r="CI185" s="457">
        <v>2000</v>
      </c>
      <c r="CJ185" s="457">
        <v>1000</v>
      </c>
      <c r="CK185" s="457">
        <v>1000</v>
      </c>
      <c r="CL185" s="457">
        <v>1000</v>
      </c>
      <c r="CM185" s="457">
        <v>1000</v>
      </c>
      <c r="CN185" s="457">
        <v>1000</v>
      </c>
      <c r="CO185" s="457">
        <v>1000</v>
      </c>
      <c r="CP185" s="457">
        <v>1000</v>
      </c>
      <c r="CQ185" s="457">
        <v>1000</v>
      </c>
      <c r="CR185" s="457">
        <v>1000</v>
      </c>
      <c r="CS185" s="457">
        <v>1000</v>
      </c>
      <c r="CT185" s="457">
        <v>1000</v>
      </c>
      <c r="CU185" s="457">
        <v>1000</v>
      </c>
      <c r="CV185" s="457">
        <v>1000</v>
      </c>
      <c r="CW185" s="457">
        <v>1000</v>
      </c>
      <c r="CX185" s="457">
        <v>26000</v>
      </c>
      <c r="CY185" s="457">
        <v>4000</v>
      </c>
      <c r="CZ185" s="457">
        <v>3000</v>
      </c>
      <c r="DA185" s="457">
        <v>5000</v>
      </c>
      <c r="DB185" s="457">
        <v>1000</v>
      </c>
      <c r="DC185" s="457">
        <v>1000</v>
      </c>
      <c r="DD185" s="457">
        <v>1000</v>
      </c>
      <c r="DE185" s="457">
        <v>1000</v>
      </c>
      <c r="DF185" s="457">
        <v>1000</v>
      </c>
      <c r="DG185" s="457">
        <v>8000</v>
      </c>
      <c r="DH185" s="457">
        <v>1000</v>
      </c>
      <c r="DI185" s="457">
        <v>9000</v>
      </c>
      <c r="DJ185" s="457">
        <v>5000</v>
      </c>
      <c r="DK185" s="457">
        <v>3000</v>
      </c>
      <c r="DL185" s="457">
        <v>6000</v>
      </c>
      <c r="DM185" s="457">
        <v>3000</v>
      </c>
      <c r="DN185" s="457">
        <v>1000</v>
      </c>
      <c r="DO185" s="457">
        <v>1000</v>
      </c>
      <c r="DP185" s="457">
        <v>1000</v>
      </c>
      <c r="DQ185" s="457">
        <v>1000</v>
      </c>
      <c r="DR185">
        <v>1000</v>
      </c>
      <c r="DS185">
        <v>1000</v>
      </c>
      <c r="DT185">
        <v>91000</v>
      </c>
      <c r="DU185">
        <v>51000</v>
      </c>
    </row>
    <row r="186" spans="1:125">
      <c r="A186" s="362" t="s">
        <v>2627</v>
      </c>
      <c r="B186" s="457" t="s">
        <v>3324</v>
      </c>
      <c r="C186" s="457">
        <v>15000</v>
      </c>
      <c r="D186" s="457">
        <v>2000</v>
      </c>
      <c r="E186" s="457">
        <v>1000</v>
      </c>
      <c r="F186" s="457">
        <v>16000</v>
      </c>
      <c r="G186" s="457">
        <v>6000</v>
      </c>
      <c r="H186" s="457">
        <v>1000</v>
      </c>
      <c r="I186" s="457">
        <v>15000</v>
      </c>
      <c r="J186" s="457">
        <v>1000</v>
      </c>
      <c r="K186" s="457">
        <v>1000</v>
      </c>
      <c r="L186" s="457">
        <v>4000</v>
      </c>
      <c r="M186" s="457">
        <v>1000</v>
      </c>
      <c r="N186" s="457">
        <v>1000</v>
      </c>
      <c r="O186" s="457">
        <v>89000</v>
      </c>
      <c r="P186" s="457">
        <v>2000</v>
      </c>
      <c r="Q186" s="457">
        <v>1000</v>
      </c>
      <c r="R186" s="457">
        <v>5000</v>
      </c>
      <c r="S186" s="457">
        <v>1000</v>
      </c>
      <c r="T186" s="457">
        <v>1000</v>
      </c>
      <c r="U186" s="457">
        <v>4000</v>
      </c>
      <c r="V186" s="457">
        <v>5000</v>
      </c>
      <c r="W186" s="457">
        <v>1000</v>
      </c>
      <c r="X186" s="457">
        <v>5000</v>
      </c>
      <c r="Y186" s="457">
        <v>1000</v>
      </c>
      <c r="Z186" s="457">
        <v>1000</v>
      </c>
      <c r="AA186" s="457">
        <v>1000</v>
      </c>
      <c r="AB186" s="457">
        <v>2000</v>
      </c>
      <c r="AC186" s="457">
        <v>14000</v>
      </c>
      <c r="AD186" s="457">
        <v>1000</v>
      </c>
      <c r="AE186" s="457">
        <v>1000</v>
      </c>
      <c r="AF186" s="457">
        <v>1000</v>
      </c>
      <c r="AG186" s="457">
        <v>1000</v>
      </c>
      <c r="AH186" s="457">
        <v>1000</v>
      </c>
      <c r="AI186" s="457">
        <v>1000</v>
      </c>
      <c r="AJ186" s="457">
        <v>10000</v>
      </c>
      <c r="AK186" s="457">
        <v>5000</v>
      </c>
      <c r="AL186" s="457">
        <v>1000</v>
      </c>
      <c r="AM186" s="457">
        <v>1000</v>
      </c>
      <c r="AN186" s="457">
        <v>2000</v>
      </c>
      <c r="AO186" s="457">
        <v>1000</v>
      </c>
      <c r="AP186" s="457">
        <v>10000</v>
      </c>
      <c r="AQ186" s="457">
        <v>7000</v>
      </c>
      <c r="AR186" s="457">
        <v>3000</v>
      </c>
      <c r="AS186" s="457">
        <v>8000</v>
      </c>
      <c r="AT186" s="457">
        <v>1000</v>
      </c>
      <c r="AU186" s="457">
        <v>1000</v>
      </c>
      <c r="AV186" s="457">
        <v>12000</v>
      </c>
      <c r="AW186" s="457">
        <v>3000</v>
      </c>
      <c r="AX186" s="457">
        <v>1000</v>
      </c>
      <c r="AY186" s="457">
        <v>4000</v>
      </c>
      <c r="AZ186" s="457">
        <v>1000</v>
      </c>
      <c r="BA186" s="457">
        <v>1000</v>
      </c>
      <c r="BB186" s="457">
        <v>3000</v>
      </c>
      <c r="BC186" s="457">
        <v>1000</v>
      </c>
      <c r="BD186" s="457">
        <v>1000</v>
      </c>
      <c r="BE186" s="457">
        <v>4000</v>
      </c>
      <c r="BF186" s="457">
        <v>1000</v>
      </c>
      <c r="BG186" s="457">
        <v>1000</v>
      </c>
      <c r="BH186" s="457">
        <v>2000</v>
      </c>
      <c r="BI186" s="457">
        <v>1000</v>
      </c>
      <c r="BJ186" s="457">
        <v>1000</v>
      </c>
      <c r="BK186" s="457">
        <v>2000</v>
      </c>
      <c r="BL186" s="457">
        <v>1000</v>
      </c>
      <c r="BM186" s="457">
        <v>1000</v>
      </c>
      <c r="BN186" s="457">
        <v>1000</v>
      </c>
      <c r="BO186" s="457">
        <v>1000</v>
      </c>
      <c r="BP186" s="457">
        <v>1000</v>
      </c>
      <c r="BQ186" s="457">
        <v>4000</v>
      </c>
      <c r="BR186" s="457">
        <v>1000</v>
      </c>
      <c r="BS186" s="457">
        <v>1000</v>
      </c>
      <c r="BT186" s="457">
        <v>1000</v>
      </c>
      <c r="BU186" s="457">
        <v>1000</v>
      </c>
      <c r="BV186" s="457">
        <v>1000</v>
      </c>
      <c r="BW186" s="457">
        <v>1000</v>
      </c>
      <c r="BX186" s="457">
        <v>1000</v>
      </c>
      <c r="BY186" s="457">
        <v>1000</v>
      </c>
      <c r="BZ186" s="457">
        <v>1000</v>
      </c>
      <c r="CA186" s="457">
        <v>1000</v>
      </c>
      <c r="CB186" s="457">
        <v>1000</v>
      </c>
      <c r="CC186" s="457">
        <v>1000</v>
      </c>
      <c r="CD186" s="457">
        <v>1000</v>
      </c>
      <c r="CE186" s="457">
        <v>1000</v>
      </c>
      <c r="CF186" s="457">
        <v>4000</v>
      </c>
      <c r="CG186" s="457">
        <v>1000</v>
      </c>
      <c r="CH186" s="457">
        <v>1000</v>
      </c>
      <c r="CI186" s="457">
        <v>2000</v>
      </c>
      <c r="CJ186" s="457">
        <v>1000</v>
      </c>
      <c r="CK186" s="457">
        <v>1000</v>
      </c>
      <c r="CL186" s="457">
        <v>1000</v>
      </c>
      <c r="CM186" s="457">
        <v>1000</v>
      </c>
      <c r="CN186" s="457">
        <v>1000</v>
      </c>
      <c r="CO186" s="457">
        <v>1000</v>
      </c>
      <c r="CP186" s="457">
        <v>1000</v>
      </c>
      <c r="CQ186" s="457">
        <v>1000</v>
      </c>
      <c r="CR186" s="457">
        <v>1000</v>
      </c>
      <c r="CS186" s="457">
        <v>1000</v>
      </c>
      <c r="CT186" s="457">
        <v>1000</v>
      </c>
      <c r="CU186" s="457">
        <v>4000</v>
      </c>
      <c r="CV186" s="457">
        <v>2000</v>
      </c>
      <c r="CW186" s="457">
        <v>1000</v>
      </c>
      <c r="CX186" s="457">
        <v>29000</v>
      </c>
      <c r="CY186" s="457">
        <v>7000</v>
      </c>
      <c r="CZ186" s="457">
        <v>11000</v>
      </c>
      <c r="DA186" s="457">
        <v>1000</v>
      </c>
      <c r="DB186" s="457">
        <v>1000</v>
      </c>
      <c r="DC186" s="457">
        <v>1000</v>
      </c>
      <c r="DD186" s="457">
        <v>1000</v>
      </c>
      <c r="DE186" s="457">
        <v>1000</v>
      </c>
      <c r="DF186" s="457">
        <v>1000</v>
      </c>
      <c r="DG186" s="457">
        <v>29000</v>
      </c>
      <c r="DH186" s="457">
        <v>14000</v>
      </c>
      <c r="DI186" s="457">
        <v>22000</v>
      </c>
      <c r="DJ186" s="457">
        <v>10000</v>
      </c>
      <c r="DK186" s="457">
        <v>9000</v>
      </c>
      <c r="DL186" s="457">
        <v>64000</v>
      </c>
      <c r="DM186" s="457">
        <v>4000</v>
      </c>
      <c r="DN186" s="457">
        <v>1000</v>
      </c>
      <c r="DO186" s="457">
        <v>1000</v>
      </c>
      <c r="DP186" s="457">
        <v>1000</v>
      </c>
      <c r="DQ186" s="457">
        <v>1000</v>
      </c>
      <c r="DR186">
        <v>1000</v>
      </c>
      <c r="DS186">
        <v>1000</v>
      </c>
      <c r="DT186">
        <v>323000</v>
      </c>
      <c r="DU186">
        <v>131000</v>
      </c>
    </row>
    <row r="187" spans="1:125">
      <c r="A187" s="362" t="s">
        <v>2861</v>
      </c>
      <c r="B187" s="457" t="s">
        <v>3324</v>
      </c>
      <c r="C187" s="457">
        <v>5000</v>
      </c>
      <c r="D187" s="457">
        <v>1000</v>
      </c>
      <c r="E187" s="457">
        <v>1000</v>
      </c>
      <c r="F187" s="457">
        <v>1000</v>
      </c>
      <c r="G187" s="457">
        <v>1000</v>
      </c>
      <c r="H187" s="457">
        <v>1000</v>
      </c>
      <c r="I187" s="457">
        <v>5000</v>
      </c>
      <c r="J187" s="457">
        <v>1000</v>
      </c>
      <c r="K187" s="457">
        <v>1000</v>
      </c>
      <c r="L187" s="457">
        <v>1000</v>
      </c>
      <c r="M187" s="457">
        <v>2000</v>
      </c>
      <c r="N187" s="457">
        <v>1000</v>
      </c>
      <c r="O187" s="457">
        <v>11000</v>
      </c>
      <c r="P187" s="457">
        <v>10000</v>
      </c>
      <c r="Q187" s="457">
        <v>1000</v>
      </c>
      <c r="R187" s="457">
        <v>6000</v>
      </c>
      <c r="S187" s="457">
        <v>1000</v>
      </c>
      <c r="T187" s="457">
        <v>1000</v>
      </c>
      <c r="U187" s="457">
        <v>2000</v>
      </c>
      <c r="V187" s="457">
        <v>1000</v>
      </c>
      <c r="W187" s="457">
        <v>1000</v>
      </c>
      <c r="X187" s="457">
        <v>1000</v>
      </c>
      <c r="Y187" s="457">
        <v>1000</v>
      </c>
      <c r="Z187" s="457">
        <v>1000</v>
      </c>
      <c r="AA187" s="457">
        <v>1000</v>
      </c>
      <c r="AB187" s="457">
        <v>1000</v>
      </c>
      <c r="AC187" s="457">
        <v>1000</v>
      </c>
      <c r="AD187" s="457">
        <v>1000</v>
      </c>
      <c r="AE187" s="457">
        <v>1000</v>
      </c>
      <c r="AF187" s="457">
        <v>1000</v>
      </c>
      <c r="AG187" s="457">
        <v>1000</v>
      </c>
      <c r="AH187" s="457">
        <v>1000</v>
      </c>
      <c r="AI187" s="457">
        <v>1000</v>
      </c>
      <c r="AJ187" s="457">
        <v>2000</v>
      </c>
      <c r="AK187" s="457">
        <v>1000</v>
      </c>
      <c r="AL187" s="457">
        <v>1000</v>
      </c>
      <c r="AM187" s="457">
        <v>1000</v>
      </c>
      <c r="AN187" s="457">
        <v>1000</v>
      </c>
      <c r="AO187" s="457">
        <v>1000</v>
      </c>
      <c r="AP187" s="457">
        <v>8000</v>
      </c>
      <c r="AQ187" s="457">
        <v>5000</v>
      </c>
      <c r="AR187" s="457">
        <v>4000</v>
      </c>
      <c r="AS187" s="457">
        <v>3000</v>
      </c>
      <c r="AT187" s="457">
        <v>2000</v>
      </c>
      <c r="AU187" s="457">
        <v>1000</v>
      </c>
      <c r="AV187" s="457">
        <v>8000</v>
      </c>
      <c r="AW187" s="457">
        <v>1000</v>
      </c>
      <c r="AX187" s="457">
        <v>2000</v>
      </c>
      <c r="AY187" s="457">
        <v>1000</v>
      </c>
      <c r="AZ187" s="457">
        <v>1000</v>
      </c>
      <c r="BA187" s="457">
        <v>1000</v>
      </c>
      <c r="BB187" s="457">
        <v>1000</v>
      </c>
      <c r="BC187" s="457">
        <v>1000</v>
      </c>
      <c r="BD187" s="457">
        <v>1000</v>
      </c>
      <c r="BE187" s="457">
        <v>1000</v>
      </c>
      <c r="BF187" s="457">
        <v>1000</v>
      </c>
      <c r="BG187" s="457">
        <v>1000</v>
      </c>
      <c r="BH187" s="457">
        <v>1000</v>
      </c>
      <c r="BI187" s="457">
        <v>1000</v>
      </c>
      <c r="BJ187" s="457">
        <v>1000</v>
      </c>
      <c r="BK187" s="457">
        <v>4000</v>
      </c>
      <c r="BL187" s="457">
        <v>1000</v>
      </c>
      <c r="BM187" s="457">
        <v>1000</v>
      </c>
      <c r="BN187" s="457">
        <v>1000</v>
      </c>
      <c r="BO187" s="457">
        <v>1000</v>
      </c>
      <c r="BP187" s="457">
        <v>1000</v>
      </c>
      <c r="BQ187" s="457">
        <v>1000</v>
      </c>
      <c r="BR187" s="457">
        <v>1000</v>
      </c>
      <c r="BS187" s="457">
        <v>1000</v>
      </c>
      <c r="BT187" s="457">
        <v>1000</v>
      </c>
      <c r="BU187" s="457">
        <v>1000</v>
      </c>
      <c r="BV187" s="457">
        <v>1000</v>
      </c>
      <c r="BW187" s="457">
        <v>1000</v>
      </c>
      <c r="BX187" s="457">
        <v>1000</v>
      </c>
      <c r="BY187" s="457">
        <v>1000</v>
      </c>
      <c r="BZ187" s="457">
        <v>1000</v>
      </c>
      <c r="CA187" s="457">
        <v>1000</v>
      </c>
      <c r="CB187" s="457">
        <v>1000</v>
      </c>
      <c r="CC187" s="457">
        <v>1000</v>
      </c>
      <c r="CD187" s="457">
        <v>1000</v>
      </c>
      <c r="CE187" s="457">
        <v>1000</v>
      </c>
      <c r="CF187" s="457">
        <v>5000</v>
      </c>
      <c r="CG187" s="457">
        <v>1000</v>
      </c>
      <c r="CH187" s="457">
        <v>1000</v>
      </c>
      <c r="CI187" s="457">
        <v>2000</v>
      </c>
      <c r="CJ187" s="457">
        <v>1000</v>
      </c>
      <c r="CK187" s="457">
        <v>1000</v>
      </c>
      <c r="CL187" s="457">
        <v>1000</v>
      </c>
      <c r="CM187" s="457">
        <v>1000</v>
      </c>
      <c r="CN187" s="457">
        <v>1000</v>
      </c>
      <c r="CO187" s="457">
        <v>1000</v>
      </c>
      <c r="CP187" s="457">
        <v>1000</v>
      </c>
      <c r="CQ187" s="457">
        <v>1000</v>
      </c>
      <c r="CR187" s="457">
        <v>1000</v>
      </c>
      <c r="CS187" s="457">
        <v>1000</v>
      </c>
      <c r="CT187" s="457">
        <v>1000</v>
      </c>
      <c r="CU187" s="457">
        <v>1000</v>
      </c>
      <c r="CV187" s="457">
        <v>1000</v>
      </c>
      <c r="CW187" s="457">
        <v>1000</v>
      </c>
      <c r="CX187" s="457">
        <v>26000</v>
      </c>
      <c r="CY187" s="457">
        <v>4000</v>
      </c>
      <c r="CZ187" s="457">
        <v>3000</v>
      </c>
      <c r="DA187" s="457">
        <v>5000</v>
      </c>
      <c r="DB187" s="457">
        <v>1000</v>
      </c>
      <c r="DC187" s="457">
        <v>1000</v>
      </c>
      <c r="DD187" s="457">
        <v>1000</v>
      </c>
      <c r="DE187" s="457">
        <v>1000</v>
      </c>
      <c r="DF187" s="457">
        <v>1000</v>
      </c>
      <c r="DG187" s="457">
        <v>8000</v>
      </c>
      <c r="DH187" s="457">
        <v>1000</v>
      </c>
      <c r="DI187" s="457">
        <v>9000</v>
      </c>
      <c r="DJ187" s="457">
        <v>5000</v>
      </c>
      <c r="DK187" s="457">
        <v>3000</v>
      </c>
      <c r="DL187" s="457">
        <v>6000</v>
      </c>
      <c r="DM187" s="457">
        <v>3000</v>
      </c>
      <c r="DN187" s="457">
        <v>1000</v>
      </c>
      <c r="DO187" s="457">
        <v>1000</v>
      </c>
      <c r="DP187" s="457">
        <v>1000</v>
      </c>
      <c r="DQ187" s="457">
        <v>1000</v>
      </c>
      <c r="DR187">
        <v>1000</v>
      </c>
      <c r="DS187">
        <v>1000</v>
      </c>
      <c r="DT187">
        <v>91000</v>
      </c>
      <c r="DU187">
        <v>51000</v>
      </c>
    </row>
    <row r="188" spans="1:125">
      <c r="A188" s="362" t="s">
        <v>2894</v>
      </c>
      <c r="B188" s="457" t="s">
        <v>3324</v>
      </c>
      <c r="C188" s="457">
        <v>5000</v>
      </c>
      <c r="D188" s="457">
        <v>1000</v>
      </c>
      <c r="E188" s="457">
        <v>1000</v>
      </c>
      <c r="F188" s="457">
        <v>1000</v>
      </c>
      <c r="G188" s="457">
        <v>1000</v>
      </c>
      <c r="H188" s="457">
        <v>1000</v>
      </c>
      <c r="I188" s="457">
        <v>5000</v>
      </c>
      <c r="J188" s="457">
        <v>1000</v>
      </c>
      <c r="K188" s="457">
        <v>1000</v>
      </c>
      <c r="L188" s="457">
        <v>1000</v>
      </c>
      <c r="M188" s="457">
        <v>2000</v>
      </c>
      <c r="N188" s="457">
        <v>1000</v>
      </c>
      <c r="O188" s="457">
        <v>11000</v>
      </c>
      <c r="P188" s="457">
        <v>10000</v>
      </c>
      <c r="Q188" s="457">
        <v>1000</v>
      </c>
      <c r="R188" s="457">
        <v>6000</v>
      </c>
      <c r="S188" s="457">
        <v>1000</v>
      </c>
      <c r="T188" s="457">
        <v>1000</v>
      </c>
      <c r="U188" s="457">
        <v>2000</v>
      </c>
      <c r="V188" s="457">
        <v>1000</v>
      </c>
      <c r="W188" s="457">
        <v>1000</v>
      </c>
      <c r="X188" s="457">
        <v>1000</v>
      </c>
      <c r="Y188" s="457">
        <v>1000</v>
      </c>
      <c r="Z188" s="457">
        <v>1000</v>
      </c>
      <c r="AA188" s="457">
        <v>1000</v>
      </c>
      <c r="AB188" s="457">
        <v>1000</v>
      </c>
      <c r="AC188" s="457">
        <v>1000</v>
      </c>
      <c r="AD188" s="457">
        <v>1000</v>
      </c>
      <c r="AE188" s="457">
        <v>1000</v>
      </c>
      <c r="AF188" s="457">
        <v>1000</v>
      </c>
      <c r="AG188" s="457">
        <v>1000</v>
      </c>
      <c r="AH188" s="457">
        <v>1000</v>
      </c>
      <c r="AI188" s="457">
        <v>1000</v>
      </c>
      <c r="AJ188" s="457">
        <v>2000</v>
      </c>
      <c r="AK188" s="457">
        <v>1000</v>
      </c>
      <c r="AL188" s="457">
        <v>1000</v>
      </c>
      <c r="AM188" s="457">
        <v>1000</v>
      </c>
      <c r="AN188" s="457">
        <v>1000</v>
      </c>
      <c r="AO188" s="457">
        <v>1000</v>
      </c>
      <c r="AP188" s="457">
        <v>8000</v>
      </c>
      <c r="AQ188" s="457">
        <v>5000</v>
      </c>
      <c r="AR188" s="457">
        <v>4000</v>
      </c>
      <c r="AS188" s="457">
        <v>3000</v>
      </c>
      <c r="AT188" s="457">
        <v>2000</v>
      </c>
      <c r="AU188" s="457">
        <v>1000</v>
      </c>
      <c r="AV188" s="457">
        <v>8000</v>
      </c>
      <c r="AW188" s="457">
        <v>1000</v>
      </c>
      <c r="AX188" s="457">
        <v>2000</v>
      </c>
      <c r="AY188" s="457">
        <v>1000</v>
      </c>
      <c r="AZ188" s="457">
        <v>1000</v>
      </c>
      <c r="BA188" s="457">
        <v>1000</v>
      </c>
      <c r="BB188" s="457">
        <v>1000</v>
      </c>
      <c r="BC188" s="457">
        <v>1000</v>
      </c>
      <c r="BD188" s="457">
        <v>1000</v>
      </c>
      <c r="BE188" s="457">
        <v>1000</v>
      </c>
      <c r="BF188" s="457">
        <v>1000</v>
      </c>
      <c r="BG188" s="457">
        <v>1000</v>
      </c>
      <c r="BH188" s="457">
        <v>1000</v>
      </c>
      <c r="BI188" s="457">
        <v>1000</v>
      </c>
      <c r="BJ188" s="457">
        <v>1000</v>
      </c>
      <c r="BK188" s="457">
        <v>4000</v>
      </c>
      <c r="BL188" s="457">
        <v>1000</v>
      </c>
      <c r="BM188" s="457">
        <v>1000</v>
      </c>
      <c r="BN188" s="457">
        <v>1000</v>
      </c>
      <c r="BO188" s="457">
        <v>1000</v>
      </c>
      <c r="BP188" s="457">
        <v>1000</v>
      </c>
      <c r="BQ188" s="457">
        <v>1000</v>
      </c>
      <c r="BR188" s="457">
        <v>1000</v>
      </c>
      <c r="BS188" s="457">
        <v>1000</v>
      </c>
      <c r="BT188" s="457">
        <v>1000</v>
      </c>
      <c r="BU188" s="457">
        <v>1000</v>
      </c>
      <c r="BV188" s="457">
        <v>1000</v>
      </c>
      <c r="BW188" s="457">
        <v>1000</v>
      </c>
      <c r="BX188" s="457">
        <v>1000</v>
      </c>
      <c r="BY188" s="457">
        <v>1000</v>
      </c>
      <c r="BZ188" s="457">
        <v>1000</v>
      </c>
      <c r="CA188" s="457">
        <v>1000</v>
      </c>
      <c r="CB188" s="457">
        <v>1000</v>
      </c>
      <c r="CC188" s="457">
        <v>1000</v>
      </c>
      <c r="CD188" s="457">
        <v>1000</v>
      </c>
      <c r="CE188" s="457">
        <v>1000</v>
      </c>
      <c r="CF188" s="457">
        <v>5000</v>
      </c>
      <c r="CG188" s="457">
        <v>1000</v>
      </c>
      <c r="CH188" s="457">
        <v>1000</v>
      </c>
      <c r="CI188" s="457">
        <v>2000</v>
      </c>
      <c r="CJ188" s="457">
        <v>1000</v>
      </c>
      <c r="CK188" s="457">
        <v>1000</v>
      </c>
      <c r="CL188" s="457">
        <v>1000</v>
      </c>
      <c r="CM188" s="457">
        <v>1000</v>
      </c>
      <c r="CN188" s="457">
        <v>1000</v>
      </c>
      <c r="CO188" s="457">
        <v>1000</v>
      </c>
      <c r="CP188" s="457">
        <v>1000</v>
      </c>
      <c r="CQ188" s="457">
        <v>1000</v>
      </c>
      <c r="CR188" s="457">
        <v>1000</v>
      </c>
      <c r="CS188" s="457">
        <v>1000</v>
      </c>
      <c r="CT188" s="457">
        <v>1000</v>
      </c>
      <c r="CU188" s="457">
        <v>1000</v>
      </c>
      <c r="CV188" s="457">
        <v>1000</v>
      </c>
      <c r="CW188" s="457">
        <v>1000</v>
      </c>
      <c r="CX188" s="457">
        <v>26000</v>
      </c>
      <c r="CY188" s="457">
        <v>4000</v>
      </c>
      <c r="CZ188" s="457">
        <v>3000</v>
      </c>
      <c r="DA188" s="457">
        <v>5000</v>
      </c>
      <c r="DB188" s="457">
        <v>1000</v>
      </c>
      <c r="DC188" s="457">
        <v>1000</v>
      </c>
      <c r="DD188" s="457">
        <v>1000</v>
      </c>
      <c r="DE188" s="457">
        <v>1000</v>
      </c>
      <c r="DF188" s="457">
        <v>1000</v>
      </c>
      <c r="DG188" s="457">
        <v>8000</v>
      </c>
      <c r="DH188" s="457">
        <v>1000</v>
      </c>
      <c r="DI188" s="457">
        <v>9000</v>
      </c>
      <c r="DJ188" s="457">
        <v>5000</v>
      </c>
      <c r="DK188" s="457">
        <v>3000</v>
      </c>
      <c r="DL188" s="457">
        <v>6000</v>
      </c>
      <c r="DM188" s="457">
        <v>3000</v>
      </c>
      <c r="DN188" s="457">
        <v>1000</v>
      </c>
      <c r="DO188" s="457">
        <v>1000</v>
      </c>
      <c r="DP188" s="457">
        <v>1000</v>
      </c>
      <c r="DQ188" s="457">
        <v>1000</v>
      </c>
      <c r="DR188">
        <v>1000</v>
      </c>
      <c r="DS188">
        <v>1000</v>
      </c>
      <c r="DT188">
        <v>91000</v>
      </c>
      <c r="DU188">
        <v>51000</v>
      </c>
    </row>
    <row r="189" spans="1:125">
      <c r="A189" s="362" t="s">
        <v>2900</v>
      </c>
      <c r="B189" s="457" t="s">
        <v>3324</v>
      </c>
      <c r="C189" s="457">
        <v>5000</v>
      </c>
      <c r="D189" s="457">
        <v>1000</v>
      </c>
      <c r="E189" s="457">
        <v>1000</v>
      </c>
      <c r="F189" s="457">
        <v>1000</v>
      </c>
      <c r="G189" s="457">
        <v>1000</v>
      </c>
      <c r="H189" s="457">
        <v>1000</v>
      </c>
      <c r="I189" s="457">
        <v>5000</v>
      </c>
      <c r="J189" s="457">
        <v>1000</v>
      </c>
      <c r="K189" s="457">
        <v>1000</v>
      </c>
      <c r="L189" s="457">
        <v>1000</v>
      </c>
      <c r="M189" s="457">
        <v>2000</v>
      </c>
      <c r="N189" s="457">
        <v>1000</v>
      </c>
      <c r="O189" s="457">
        <v>11000</v>
      </c>
      <c r="P189" s="457">
        <v>10000</v>
      </c>
      <c r="Q189" s="457">
        <v>1000</v>
      </c>
      <c r="R189" s="457">
        <v>6000</v>
      </c>
      <c r="S189" s="457">
        <v>1000</v>
      </c>
      <c r="T189" s="457">
        <v>1000</v>
      </c>
      <c r="U189" s="457">
        <v>2000</v>
      </c>
      <c r="V189" s="457">
        <v>1000</v>
      </c>
      <c r="W189" s="457">
        <v>1000</v>
      </c>
      <c r="X189" s="457">
        <v>1000</v>
      </c>
      <c r="Y189" s="457">
        <v>1000</v>
      </c>
      <c r="Z189" s="457">
        <v>1000</v>
      </c>
      <c r="AA189" s="457">
        <v>1000</v>
      </c>
      <c r="AB189" s="457">
        <v>1000</v>
      </c>
      <c r="AC189" s="457">
        <v>1000</v>
      </c>
      <c r="AD189" s="457">
        <v>1000</v>
      </c>
      <c r="AE189" s="457">
        <v>1000</v>
      </c>
      <c r="AF189" s="457">
        <v>1000</v>
      </c>
      <c r="AG189" s="457">
        <v>1000</v>
      </c>
      <c r="AH189" s="457">
        <v>1000</v>
      </c>
      <c r="AI189" s="457">
        <v>1000</v>
      </c>
      <c r="AJ189" s="457">
        <v>2000</v>
      </c>
      <c r="AK189" s="457">
        <v>1000</v>
      </c>
      <c r="AL189" s="457">
        <v>1000</v>
      </c>
      <c r="AM189" s="457">
        <v>1000</v>
      </c>
      <c r="AN189" s="457">
        <v>1000</v>
      </c>
      <c r="AO189" s="457">
        <v>1000</v>
      </c>
      <c r="AP189" s="457">
        <v>8000</v>
      </c>
      <c r="AQ189" s="457">
        <v>5000</v>
      </c>
      <c r="AR189" s="457">
        <v>4000</v>
      </c>
      <c r="AS189" s="457">
        <v>3000</v>
      </c>
      <c r="AT189" s="457">
        <v>2000</v>
      </c>
      <c r="AU189" s="457">
        <v>1000</v>
      </c>
      <c r="AV189" s="457">
        <v>8000</v>
      </c>
      <c r="AW189" s="457">
        <v>1000</v>
      </c>
      <c r="AX189" s="457">
        <v>2000</v>
      </c>
      <c r="AY189" s="457">
        <v>1000</v>
      </c>
      <c r="AZ189" s="457">
        <v>1000</v>
      </c>
      <c r="BA189" s="457">
        <v>1000</v>
      </c>
      <c r="BB189" s="457">
        <v>1000</v>
      </c>
      <c r="BC189" s="457">
        <v>1000</v>
      </c>
      <c r="BD189" s="457">
        <v>1000</v>
      </c>
      <c r="BE189" s="457">
        <v>1000</v>
      </c>
      <c r="BF189" s="457">
        <v>1000</v>
      </c>
      <c r="BG189" s="457">
        <v>1000</v>
      </c>
      <c r="BH189" s="457">
        <v>1000</v>
      </c>
      <c r="BI189" s="457">
        <v>1000</v>
      </c>
      <c r="BJ189" s="457">
        <v>1000</v>
      </c>
      <c r="BK189" s="457">
        <v>4000</v>
      </c>
      <c r="BL189" s="457">
        <v>1000</v>
      </c>
      <c r="BM189" s="457">
        <v>1000</v>
      </c>
      <c r="BN189" s="457">
        <v>1000</v>
      </c>
      <c r="BO189" s="457">
        <v>1000</v>
      </c>
      <c r="BP189" s="457">
        <v>1000</v>
      </c>
      <c r="BQ189" s="457">
        <v>1000</v>
      </c>
      <c r="BR189" s="457">
        <v>1000</v>
      </c>
      <c r="BS189" s="457">
        <v>1000</v>
      </c>
      <c r="BT189" s="457">
        <v>1000</v>
      </c>
      <c r="BU189" s="457">
        <v>1000</v>
      </c>
      <c r="BV189" s="457">
        <v>1000</v>
      </c>
      <c r="BW189" s="457">
        <v>1000</v>
      </c>
      <c r="BX189" s="457">
        <v>1000</v>
      </c>
      <c r="BY189" s="457">
        <v>1000</v>
      </c>
      <c r="BZ189" s="457">
        <v>1000</v>
      </c>
      <c r="CA189" s="457">
        <v>1000</v>
      </c>
      <c r="CB189" s="457">
        <v>1000</v>
      </c>
      <c r="CC189" s="457">
        <v>1000</v>
      </c>
      <c r="CD189" s="457">
        <v>1000</v>
      </c>
      <c r="CE189" s="457">
        <v>1000</v>
      </c>
      <c r="CF189" s="457">
        <v>5000</v>
      </c>
      <c r="CG189" s="457">
        <v>1000</v>
      </c>
      <c r="CH189" s="457">
        <v>1000</v>
      </c>
      <c r="CI189" s="457">
        <v>2000</v>
      </c>
      <c r="CJ189" s="457">
        <v>1000</v>
      </c>
      <c r="CK189" s="457">
        <v>1000</v>
      </c>
      <c r="CL189" s="457">
        <v>1000</v>
      </c>
      <c r="CM189" s="457">
        <v>1000</v>
      </c>
      <c r="CN189" s="457">
        <v>1000</v>
      </c>
      <c r="CO189" s="457">
        <v>1000</v>
      </c>
      <c r="CP189" s="457">
        <v>1000</v>
      </c>
      <c r="CQ189" s="457">
        <v>1000</v>
      </c>
      <c r="CR189" s="457">
        <v>1000</v>
      </c>
      <c r="CS189" s="457">
        <v>1000</v>
      </c>
      <c r="CT189" s="457">
        <v>1000</v>
      </c>
      <c r="CU189" s="457">
        <v>1000</v>
      </c>
      <c r="CV189" s="457">
        <v>1000</v>
      </c>
      <c r="CW189" s="457">
        <v>1000</v>
      </c>
      <c r="CX189" s="457">
        <v>26000</v>
      </c>
      <c r="CY189" s="457">
        <v>4000</v>
      </c>
      <c r="CZ189" s="457">
        <v>3000</v>
      </c>
      <c r="DA189" s="457">
        <v>5000</v>
      </c>
      <c r="DB189" s="457">
        <v>1000</v>
      </c>
      <c r="DC189" s="457">
        <v>1000</v>
      </c>
      <c r="DD189" s="457">
        <v>1000</v>
      </c>
      <c r="DE189" s="457">
        <v>1000</v>
      </c>
      <c r="DF189" s="457">
        <v>1000</v>
      </c>
      <c r="DG189" s="457">
        <v>8000</v>
      </c>
      <c r="DH189" s="457">
        <v>1000</v>
      </c>
      <c r="DI189" s="457">
        <v>9000</v>
      </c>
      <c r="DJ189" s="457">
        <v>5000</v>
      </c>
      <c r="DK189" s="457">
        <v>3000</v>
      </c>
      <c r="DL189" s="457">
        <v>6000</v>
      </c>
      <c r="DM189" s="457">
        <v>3000</v>
      </c>
      <c r="DN189" s="457">
        <v>1000</v>
      </c>
      <c r="DO189" s="457">
        <v>1000</v>
      </c>
      <c r="DP189" s="457">
        <v>1000</v>
      </c>
      <c r="DQ189" s="457">
        <v>1000</v>
      </c>
      <c r="DR189">
        <v>1000</v>
      </c>
      <c r="DS189">
        <v>1000</v>
      </c>
      <c r="DT189">
        <v>91000</v>
      </c>
      <c r="DU189">
        <v>51000</v>
      </c>
    </row>
    <row r="190" spans="1:125">
      <c r="A190" s="362" t="s">
        <v>2960</v>
      </c>
      <c r="B190" s="457" t="s">
        <v>3324</v>
      </c>
      <c r="C190" s="457">
        <v>1000</v>
      </c>
      <c r="D190" s="457">
        <v>1000</v>
      </c>
      <c r="E190" s="457">
        <v>1000</v>
      </c>
      <c r="F190" s="457">
        <v>1000</v>
      </c>
      <c r="G190" s="457">
        <v>1000</v>
      </c>
      <c r="H190" s="457">
        <v>1000</v>
      </c>
      <c r="I190" s="457">
        <v>1000</v>
      </c>
      <c r="J190" s="457">
        <v>1000</v>
      </c>
      <c r="K190" s="457">
        <v>1000</v>
      </c>
      <c r="L190" s="457">
        <v>1000</v>
      </c>
      <c r="M190" s="457">
        <v>1000</v>
      </c>
      <c r="N190" s="457">
        <v>1000</v>
      </c>
      <c r="O190" s="457">
        <v>1000</v>
      </c>
      <c r="P190" s="457">
        <v>1000</v>
      </c>
      <c r="Q190" s="457">
        <v>1000</v>
      </c>
      <c r="R190" s="457">
        <v>1000</v>
      </c>
      <c r="S190" s="457">
        <v>1000</v>
      </c>
      <c r="T190" s="457">
        <v>1000</v>
      </c>
      <c r="U190" s="457">
        <v>1000</v>
      </c>
      <c r="V190" s="457">
        <v>1000</v>
      </c>
      <c r="W190" s="457">
        <v>1000</v>
      </c>
      <c r="X190" s="457">
        <v>1000</v>
      </c>
      <c r="Y190" s="457">
        <v>1000</v>
      </c>
      <c r="Z190" s="457">
        <v>1000</v>
      </c>
      <c r="AA190" s="457">
        <v>1000</v>
      </c>
      <c r="AB190" s="457">
        <v>1000</v>
      </c>
      <c r="AC190" s="457">
        <v>1000</v>
      </c>
      <c r="AD190" s="457">
        <v>1000</v>
      </c>
      <c r="AE190" s="457">
        <v>1000</v>
      </c>
      <c r="AF190" s="457">
        <v>1000</v>
      </c>
      <c r="AG190" s="457">
        <v>1000</v>
      </c>
      <c r="AH190" s="457">
        <v>1000</v>
      </c>
      <c r="AI190" s="457">
        <v>1000</v>
      </c>
      <c r="AJ190" s="457">
        <v>1000</v>
      </c>
      <c r="AK190" s="457">
        <v>1000</v>
      </c>
      <c r="AL190" s="457">
        <v>1000</v>
      </c>
      <c r="AM190" s="457">
        <v>1000</v>
      </c>
      <c r="AN190" s="457">
        <v>1000</v>
      </c>
      <c r="AO190" s="457">
        <v>1000</v>
      </c>
      <c r="AP190" s="457">
        <v>27000</v>
      </c>
      <c r="AQ190" s="457">
        <v>3000</v>
      </c>
      <c r="AR190" s="457">
        <v>4000</v>
      </c>
      <c r="AS190" s="457">
        <v>3000</v>
      </c>
      <c r="AT190" s="457">
        <v>1000</v>
      </c>
      <c r="AU190" s="457">
        <v>1000</v>
      </c>
      <c r="AV190" s="457">
        <v>5000</v>
      </c>
      <c r="AW190" s="457">
        <v>1000</v>
      </c>
      <c r="AX190" s="457">
        <v>1000</v>
      </c>
      <c r="AY190" s="457">
        <v>1000</v>
      </c>
      <c r="AZ190" s="457">
        <v>1000</v>
      </c>
      <c r="BA190" s="457">
        <v>1000</v>
      </c>
      <c r="BB190" s="457">
        <v>1000</v>
      </c>
      <c r="BC190" s="457">
        <v>1000</v>
      </c>
      <c r="BD190" s="457">
        <v>1000</v>
      </c>
      <c r="BE190" s="457">
        <v>1000</v>
      </c>
      <c r="BF190" s="457">
        <v>1000</v>
      </c>
      <c r="BG190" s="457">
        <v>1000</v>
      </c>
      <c r="BH190" s="457">
        <v>1000</v>
      </c>
      <c r="BI190" s="457">
        <v>1000</v>
      </c>
      <c r="BJ190" s="457">
        <v>1000</v>
      </c>
      <c r="BK190" s="457">
        <v>1000</v>
      </c>
      <c r="BL190" s="457">
        <v>1000</v>
      </c>
      <c r="BM190" s="457">
        <v>1000</v>
      </c>
      <c r="BN190" s="457">
        <v>1000</v>
      </c>
      <c r="BO190" s="457">
        <v>1000</v>
      </c>
      <c r="BP190" s="457">
        <v>1000</v>
      </c>
      <c r="BQ190" s="457">
        <v>1000</v>
      </c>
      <c r="BR190" s="457">
        <v>1000</v>
      </c>
      <c r="BS190" s="457">
        <v>1000</v>
      </c>
      <c r="BT190" s="457">
        <v>1000</v>
      </c>
      <c r="BU190" s="457">
        <v>1000</v>
      </c>
      <c r="BV190" s="457">
        <v>1000</v>
      </c>
      <c r="BW190" s="457">
        <v>2000</v>
      </c>
      <c r="BX190" s="457">
        <v>1000</v>
      </c>
      <c r="BY190" s="457">
        <v>1000</v>
      </c>
      <c r="BZ190" s="457">
        <v>1000</v>
      </c>
      <c r="CA190" s="457">
        <v>1000</v>
      </c>
      <c r="CB190" s="457">
        <v>1000</v>
      </c>
      <c r="CC190" s="457">
        <v>1000</v>
      </c>
      <c r="CD190" s="457">
        <v>1000</v>
      </c>
      <c r="CE190" s="457">
        <v>1000</v>
      </c>
      <c r="CF190" s="457">
        <v>2000</v>
      </c>
      <c r="CG190" s="457">
        <v>1000</v>
      </c>
      <c r="CH190" s="457">
        <v>1000</v>
      </c>
      <c r="CI190" s="457">
        <v>1000</v>
      </c>
      <c r="CJ190" s="457">
        <v>1000</v>
      </c>
      <c r="CK190" s="457">
        <v>1000</v>
      </c>
      <c r="CL190" s="457">
        <v>1000</v>
      </c>
      <c r="CM190" s="457">
        <v>1000</v>
      </c>
      <c r="CN190" s="457">
        <v>1000</v>
      </c>
      <c r="CO190" s="457">
        <v>1000</v>
      </c>
      <c r="CP190" s="457">
        <v>1000</v>
      </c>
      <c r="CQ190" s="457">
        <v>1000</v>
      </c>
      <c r="CR190" s="457">
        <v>1000</v>
      </c>
      <c r="CS190" s="457">
        <v>1000</v>
      </c>
      <c r="CT190" s="457">
        <v>1000</v>
      </c>
      <c r="CU190" s="457">
        <v>1000</v>
      </c>
      <c r="CV190" s="457">
        <v>1000</v>
      </c>
      <c r="CW190" s="457">
        <v>1000</v>
      </c>
      <c r="CX190" s="457">
        <v>11000</v>
      </c>
      <c r="CY190" s="457">
        <v>1000</v>
      </c>
      <c r="CZ190" s="457">
        <v>1000</v>
      </c>
      <c r="DA190" s="457">
        <v>1000</v>
      </c>
      <c r="DB190" s="457">
        <v>1000</v>
      </c>
      <c r="DC190" s="457">
        <v>1000</v>
      </c>
      <c r="DD190" s="457">
        <v>1000</v>
      </c>
      <c r="DE190" s="457">
        <v>1000</v>
      </c>
      <c r="DF190" s="457">
        <v>1000</v>
      </c>
      <c r="DG190" s="457">
        <v>3000</v>
      </c>
      <c r="DH190" s="457">
        <v>1000</v>
      </c>
      <c r="DI190" s="457">
        <v>2000</v>
      </c>
      <c r="DJ190" s="457">
        <v>2000</v>
      </c>
      <c r="DK190" s="457">
        <v>1000</v>
      </c>
      <c r="DL190" s="457">
        <v>18000</v>
      </c>
      <c r="DM190" s="457">
        <v>1000</v>
      </c>
      <c r="DN190" s="457">
        <v>1000</v>
      </c>
      <c r="DO190" s="457">
        <v>1000</v>
      </c>
      <c r="DP190" s="457">
        <v>1000</v>
      </c>
      <c r="DQ190" s="457">
        <v>1000</v>
      </c>
      <c r="DR190">
        <v>1000</v>
      </c>
      <c r="DS190">
        <v>1000</v>
      </c>
      <c r="DT190">
        <v>21000</v>
      </c>
      <c r="DU190">
        <v>7000</v>
      </c>
    </row>
    <row r="191" spans="1:125">
      <c r="A191" s="362" t="s">
        <v>1955</v>
      </c>
      <c r="B191" s="457" t="s">
        <v>3324</v>
      </c>
      <c r="C191" s="457">
        <v>5000</v>
      </c>
      <c r="D191" s="457">
        <v>1000</v>
      </c>
      <c r="E191" s="457">
        <v>1000</v>
      </c>
      <c r="F191" s="457">
        <v>1000</v>
      </c>
      <c r="G191" s="457">
        <v>1000</v>
      </c>
      <c r="H191" s="457">
        <v>1000</v>
      </c>
      <c r="I191" s="457">
        <v>5000</v>
      </c>
      <c r="J191" s="457">
        <v>1000</v>
      </c>
      <c r="K191" s="457">
        <v>1000</v>
      </c>
      <c r="L191" s="457">
        <v>1000</v>
      </c>
      <c r="M191" s="457">
        <v>2000</v>
      </c>
      <c r="N191" s="457">
        <v>1000</v>
      </c>
      <c r="O191" s="457">
        <v>11000</v>
      </c>
      <c r="P191" s="457">
        <v>10000</v>
      </c>
      <c r="Q191" s="457">
        <v>1000</v>
      </c>
      <c r="R191" s="457">
        <v>6000</v>
      </c>
      <c r="S191" s="457">
        <v>1000</v>
      </c>
      <c r="T191" s="457">
        <v>1000</v>
      </c>
      <c r="U191" s="457">
        <v>2000</v>
      </c>
      <c r="V191" s="457">
        <v>1000</v>
      </c>
      <c r="W191" s="457">
        <v>1000</v>
      </c>
      <c r="X191" s="457">
        <v>1000</v>
      </c>
      <c r="Y191" s="457">
        <v>1000</v>
      </c>
      <c r="Z191" s="457">
        <v>1000</v>
      </c>
      <c r="AA191" s="457">
        <v>1000</v>
      </c>
      <c r="AB191" s="457">
        <v>1000</v>
      </c>
      <c r="AC191" s="457">
        <v>1000</v>
      </c>
      <c r="AD191" s="457">
        <v>1000</v>
      </c>
      <c r="AE191" s="457">
        <v>1000</v>
      </c>
      <c r="AF191" s="457">
        <v>1000</v>
      </c>
      <c r="AG191" s="457">
        <v>1000</v>
      </c>
      <c r="AH191" s="457">
        <v>1000</v>
      </c>
      <c r="AI191" s="457">
        <v>1000</v>
      </c>
      <c r="AJ191" s="457">
        <v>2000</v>
      </c>
      <c r="AK191" s="457">
        <v>1000</v>
      </c>
      <c r="AL191" s="457">
        <v>1000</v>
      </c>
      <c r="AM191" s="457">
        <v>1000</v>
      </c>
      <c r="AN191" s="457">
        <v>1000</v>
      </c>
      <c r="AO191" s="457">
        <v>1000</v>
      </c>
      <c r="AP191" s="457">
        <v>57000</v>
      </c>
      <c r="AQ191" s="457">
        <v>6000</v>
      </c>
      <c r="AR191" s="457">
        <v>14000</v>
      </c>
      <c r="AS191" s="457">
        <v>3000</v>
      </c>
      <c r="AT191" s="457">
        <v>2000</v>
      </c>
      <c r="AU191" s="457">
        <v>1000</v>
      </c>
      <c r="AV191" s="457">
        <v>8000</v>
      </c>
      <c r="AW191" s="457">
        <v>1000</v>
      </c>
      <c r="AX191" s="457">
        <v>2000</v>
      </c>
      <c r="AY191" s="457">
        <v>1000</v>
      </c>
      <c r="AZ191" s="457">
        <v>1000</v>
      </c>
      <c r="BA191" s="457">
        <v>1000</v>
      </c>
      <c r="BB191" s="457">
        <v>1000</v>
      </c>
      <c r="BC191" s="457">
        <v>1000</v>
      </c>
      <c r="BD191" s="457">
        <v>1000</v>
      </c>
      <c r="BE191" s="457">
        <v>1000</v>
      </c>
      <c r="BF191" s="457">
        <v>1000</v>
      </c>
      <c r="BG191" s="457">
        <v>1000</v>
      </c>
      <c r="BH191" s="457">
        <v>1000</v>
      </c>
      <c r="BI191" s="457">
        <v>1000</v>
      </c>
      <c r="BJ191" s="457">
        <v>1000</v>
      </c>
      <c r="BK191" s="457">
        <v>4000</v>
      </c>
      <c r="BL191" s="457">
        <v>1000</v>
      </c>
      <c r="BM191" s="457">
        <v>1000</v>
      </c>
      <c r="BN191" s="457">
        <v>1000</v>
      </c>
      <c r="BO191" s="457">
        <v>1000</v>
      </c>
      <c r="BP191" s="457">
        <v>1000</v>
      </c>
      <c r="BQ191" s="457">
        <v>1000</v>
      </c>
      <c r="BR191" s="457">
        <v>1000</v>
      </c>
      <c r="BS191" s="457">
        <v>1000</v>
      </c>
      <c r="BT191" s="457">
        <v>1000</v>
      </c>
      <c r="BU191" s="457">
        <v>1000</v>
      </c>
      <c r="BV191" s="457">
        <v>1000</v>
      </c>
      <c r="BW191" s="457">
        <v>1000</v>
      </c>
      <c r="BX191" s="457">
        <v>1000</v>
      </c>
      <c r="BY191" s="457">
        <v>1000</v>
      </c>
      <c r="BZ191" s="457">
        <v>1000</v>
      </c>
      <c r="CA191" s="457">
        <v>1000</v>
      </c>
      <c r="CB191" s="457">
        <v>1000</v>
      </c>
      <c r="CC191" s="457">
        <v>1000</v>
      </c>
      <c r="CD191" s="457">
        <v>1000</v>
      </c>
      <c r="CE191" s="457">
        <v>1000</v>
      </c>
      <c r="CF191" s="457">
        <v>5000</v>
      </c>
      <c r="CG191" s="457">
        <v>1000</v>
      </c>
      <c r="CH191" s="457">
        <v>1000</v>
      </c>
      <c r="CI191" s="457">
        <v>2000</v>
      </c>
      <c r="CJ191" s="457">
        <v>1000</v>
      </c>
      <c r="CK191" s="457">
        <v>1000</v>
      </c>
      <c r="CL191" s="457">
        <v>1000</v>
      </c>
      <c r="CM191" s="457">
        <v>1000</v>
      </c>
      <c r="CN191" s="457">
        <v>1000</v>
      </c>
      <c r="CO191" s="457">
        <v>1000</v>
      </c>
      <c r="CP191" s="457">
        <v>1000</v>
      </c>
      <c r="CQ191" s="457">
        <v>1000</v>
      </c>
      <c r="CR191" s="457">
        <v>1000</v>
      </c>
      <c r="CS191" s="457">
        <v>1000</v>
      </c>
      <c r="CT191" s="457">
        <v>1000</v>
      </c>
      <c r="CU191" s="457">
        <v>1000</v>
      </c>
      <c r="CV191" s="457">
        <v>1000</v>
      </c>
      <c r="CW191" s="457">
        <v>1000</v>
      </c>
      <c r="CX191" s="457">
        <v>26000</v>
      </c>
      <c r="CY191" s="457">
        <v>4000</v>
      </c>
      <c r="CZ191" s="457">
        <v>3000</v>
      </c>
      <c r="DA191" s="457">
        <v>5000</v>
      </c>
      <c r="DB191" s="457">
        <v>1000</v>
      </c>
      <c r="DC191" s="457">
        <v>1000</v>
      </c>
      <c r="DD191" s="457">
        <v>1000</v>
      </c>
      <c r="DE191" s="457">
        <v>1000</v>
      </c>
      <c r="DF191" s="457">
        <v>1000</v>
      </c>
      <c r="DG191" s="457">
        <v>8000</v>
      </c>
      <c r="DH191" s="457">
        <v>1000</v>
      </c>
      <c r="DI191" s="457">
        <v>9000</v>
      </c>
      <c r="DJ191" s="457">
        <v>5000</v>
      </c>
      <c r="DK191" s="457">
        <v>3000</v>
      </c>
      <c r="DL191" s="457">
        <v>6000</v>
      </c>
      <c r="DM191" s="457">
        <v>3000</v>
      </c>
      <c r="DN191" s="457">
        <v>1000</v>
      </c>
      <c r="DO191" s="457">
        <v>1000</v>
      </c>
      <c r="DP191" s="457">
        <v>1000</v>
      </c>
      <c r="DQ191" s="457">
        <v>1000</v>
      </c>
      <c r="DR191">
        <v>1000</v>
      </c>
      <c r="DS191">
        <v>1000</v>
      </c>
      <c r="DT191">
        <v>91000</v>
      </c>
      <c r="DU191">
        <v>51000</v>
      </c>
    </row>
    <row r="192" spans="1:125">
      <c r="A192" s="362" t="s">
        <v>2460</v>
      </c>
      <c r="B192" s="457" t="s">
        <v>3324</v>
      </c>
      <c r="C192" s="457">
        <v>15000</v>
      </c>
      <c r="D192" s="457">
        <v>2000</v>
      </c>
      <c r="E192" s="457">
        <v>1000</v>
      </c>
      <c r="F192" s="457">
        <v>16000</v>
      </c>
      <c r="G192" s="457">
        <v>6000</v>
      </c>
      <c r="H192" s="457">
        <v>1000</v>
      </c>
      <c r="I192" s="457">
        <v>15000</v>
      </c>
      <c r="J192" s="457">
        <v>1000</v>
      </c>
      <c r="K192" s="457">
        <v>1000</v>
      </c>
      <c r="L192" s="457">
        <v>4000</v>
      </c>
      <c r="M192" s="457">
        <v>1000</v>
      </c>
      <c r="N192" s="457">
        <v>1000</v>
      </c>
      <c r="O192" s="457">
        <v>89000</v>
      </c>
      <c r="P192" s="457">
        <v>2000</v>
      </c>
      <c r="Q192" s="457">
        <v>1000</v>
      </c>
      <c r="R192" s="457">
        <v>5000</v>
      </c>
      <c r="S192" s="457">
        <v>1000</v>
      </c>
      <c r="T192" s="457">
        <v>1000</v>
      </c>
      <c r="U192" s="457">
        <v>4000</v>
      </c>
      <c r="V192" s="457">
        <v>5000</v>
      </c>
      <c r="W192" s="457">
        <v>1000</v>
      </c>
      <c r="X192" s="457">
        <v>5000</v>
      </c>
      <c r="Y192" s="457">
        <v>1000</v>
      </c>
      <c r="Z192" s="457">
        <v>1000</v>
      </c>
      <c r="AA192" s="457">
        <v>1000</v>
      </c>
      <c r="AB192" s="457">
        <v>2000</v>
      </c>
      <c r="AC192" s="457">
        <v>14000</v>
      </c>
      <c r="AD192" s="457">
        <v>1000</v>
      </c>
      <c r="AE192" s="457">
        <v>1000</v>
      </c>
      <c r="AF192" s="457">
        <v>1000</v>
      </c>
      <c r="AG192" s="457">
        <v>1000</v>
      </c>
      <c r="AH192" s="457">
        <v>1000</v>
      </c>
      <c r="AI192" s="457">
        <v>1000</v>
      </c>
      <c r="AJ192" s="457">
        <v>10000</v>
      </c>
      <c r="AK192" s="457">
        <v>5000</v>
      </c>
      <c r="AL192" s="457">
        <v>1000</v>
      </c>
      <c r="AM192" s="457">
        <v>1000</v>
      </c>
      <c r="AN192" s="457">
        <v>2000</v>
      </c>
      <c r="AO192" s="457">
        <v>1000</v>
      </c>
      <c r="AP192" s="457">
        <v>191000</v>
      </c>
      <c r="AQ192" s="457">
        <v>14000</v>
      </c>
      <c r="AR192" s="457">
        <v>31000</v>
      </c>
      <c r="AS192" s="457">
        <v>8000</v>
      </c>
      <c r="AT192" s="457">
        <v>1000</v>
      </c>
      <c r="AU192" s="457">
        <v>1000</v>
      </c>
      <c r="AV192" s="457">
        <v>12000</v>
      </c>
      <c r="AW192" s="457">
        <v>3000</v>
      </c>
      <c r="AX192" s="457">
        <v>1000</v>
      </c>
      <c r="AY192" s="457">
        <v>4000</v>
      </c>
      <c r="AZ192" s="457">
        <v>1000</v>
      </c>
      <c r="BA192" s="457">
        <v>1000</v>
      </c>
      <c r="BB192" s="457">
        <v>3000</v>
      </c>
      <c r="BC192" s="457">
        <v>1000</v>
      </c>
      <c r="BD192" s="457">
        <v>1000</v>
      </c>
      <c r="BE192" s="457">
        <v>4000</v>
      </c>
      <c r="BF192" s="457">
        <v>1000</v>
      </c>
      <c r="BG192" s="457">
        <v>1000</v>
      </c>
      <c r="BH192" s="457">
        <v>2000</v>
      </c>
      <c r="BI192" s="457">
        <v>1000</v>
      </c>
      <c r="BJ192" s="457">
        <v>1000</v>
      </c>
      <c r="BK192" s="457">
        <v>2000</v>
      </c>
      <c r="BL192" s="457">
        <v>1000</v>
      </c>
      <c r="BM192" s="457">
        <v>1000</v>
      </c>
      <c r="BN192" s="457">
        <v>1000</v>
      </c>
      <c r="BO192" s="457">
        <v>1000</v>
      </c>
      <c r="BP192" s="457">
        <v>1000</v>
      </c>
      <c r="BQ192" s="457">
        <v>4000</v>
      </c>
      <c r="BR192" s="457">
        <v>1000</v>
      </c>
      <c r="BS192" s="457">
        <v>1000</v>
      </c>
      <c r="BT192" s="457">
        <v>1000</v>
      </c>
      <c r="BU192" s="457">
        <v>1000</v>
      </c>
      <c r="BV192" s="457">
        <v>1000</v>
      </c>
      <c r="BW192" s="457">
        <v>1000</v>
      </c>
      <c r="BX192" s="457">
        <v>1000</v>
      </c>
      <c r="BY192" s="457">
        <v>1000</v>
      </c>
      <c r="BZ192" s="457">
        <v>1000</v>
      </c>
      <c r="CA192" s="457">
        <v>1000</v>
      </c>
      <c r="CB192" s="457">
        <v>1000</v>
      </c>
      <c r="CC192" s="457">
        <v>1000</v>
      </c>
      <c r="CD192" s="457">
        <v>1000</v>
      </c>
      <c r="CE192" s="457">
        <v>1000</v>
      </c>
      <c r="CF192" s="457">
        <v>4000</v>
      </c>
      <c r="CG192" s="457">
        <v>1000</v>
      </c>
      <c r="CH192" s="457">
        <v>1000</v>
      </c>
      <c r="CI192" s="457">
        <v>2000</v>
      </c>
      <c r="CJ192" s="457">
        <v>1000</v>
      </c>
      <c r="CK192" s="457">
        <v>1000</v>
      </c>
      <c r="CL192" s="457">
        <v>1000</v>
      </c>
      <c r="CM192" s="457">
        <v>1000</v>
      </c>
      <c r="CN192" s="457">
        <v>1000</v>
      </c>
      <c r="CO192" s="457">
        <v>1000</v>
      </c>
      <c r="CP192" s="457">
        <v>1000</v>
      </c>
      <c r="CQ192" s="457">
        <v>1000</v>
      </c>
      <c r="CR192" s="457">
        <v>1000</v>
      </c>
      <c r="CS192" s="457">
        <v>1000</v>
      </c>
      <c r="CT192" s="457">
        <v>1000</v>
      </c>
      <c r="CU192" s="457">
        <v>4000</v>
      </c>
      <c r="CV192" s="457">
        <v>2000</v>
      </c>
      <c r="CW192" s="457">
        <v>1000</v>
      </c>
      <c r="CX192" s="457">
        <v>29000</v>
      </c>
      <c r="CY192" s="457">
        <v>7000</v>
      </c>
      <c r="CZ192" s="457">
        <v>11000</v>
      </c>
      <c r="DA192" s="457">
        <v>1000</v>
      </c>
      <c r="DB192" s="457">
        <v>1000</v>
      </c>
      <c r="DC192" s="457">
        <v>1000</v>
      </c>
      <c r="DD192" s="457">
        <v>1000</v>
      </c>
      <c r="DE192" s="457">
        <v>1000</v>
      </c>
      <c r="DF192" s="457">
        <v>1000</v>
      </c>
      <c r="DG192" s="457">
        <v>29000</v>
      </c>
      <c r="DH192" s="457">
        <v>14000</v>
      </c>
      <c r="DI192" s="457">
        <v>22000</v>
      </c>
      <c r="DJ192" s="457">
        <v>10000</v>
      </c>
      <c r="DK192" s="457">
        <v>9000</v>
      </c>
      <c r="DL192" s="457">
        <v>64000</v>
      </c>
      <c r="DM192" s="457">
        <v>4000</v>
      </c>
      <c r="DN192" s="457">
        <v>1000</v>
      </c>
      <c r="DO192" s="457">
        <v>1000</v>
      </c>
      <c r="DP192" s="457">
        <v>1000</v>
      </c>
      <c r="DQ192" s="457">
        <v>1000</v>
      </c>
      <c r="DR192">
        <v>1000</v>
      </c>
      <c r="DS192">
        <v>1000</v>
      </c>
      <c r="DT192">
        <v>323000</v>
      </c>
      <c r="DU192">
        <v>131000</v>
      </c>
    </row>
    <row r="193" spans="1:125">
      <c r="A193" s="362" t="s">
        <v>2600</v>
      </c>
      <c r="B193" s="457" t="s">
        <v>3324</v>
      </c>
      <c r="C193" s="457">
        <v>5000</v>
      </c>
      <c r="D193" s="457">
        <v>1000</v>
      </c>
      <c r="E193" s="457">
        <v>1000</v>
      </c>
      <c r="F193" s="457">
        <v>1000</v>
      </c>
      <c r="G193" s="457">
        <v>1000</v>
      </c>
      <c r="H193" s="457">
        <v>1000</v>
      </c>
      <c r="I193" s="457">
        <v>5000</v>
      </c>
      <c r="J193" s="457">
        <v>1000</v>
      </c>
      <c r="K193" s="457">
        <v>1000</v>
      </c>
      <c r="L193" s="457">
        <v>1000</v>
      </c>
      <c r="M193" s="457">
        <v>2000</v>
      </c>
      <c r="N193" s="457">
        <v>1000</v>
      </c>
      <c r="O193" s="457">
        <v>11000</v>
      </c>
      <c r="P193" s="457">
        <v>10000</v>
      </c>
      <c r="Q193" s="457">
        <v>1000</v>
      </c>
      <c r="R193" s="457">
        <v>6000</v>
      </c>
      <c r="S193" s="457">
        <v>1000</v>
      </c>
      <c r="T193" s="457">
        <v>1000</v>
      </c>
      <c r="U193" s="457">
        <v>2000</v>
      </c>
      <c r="V193" s="457">
        <v>1000</v>
      </c>
      <c r="W193" s="457">
        <v>1000</v>
      </c>
      <c r="X193" s="457">
        <v>1000</v>
      </c>
      <c r="Y193" s="457">
        <v>1000</v>
      </c>
      <c r="Z193" s="457">
        <v>1000</v>
      </c>
      <c r="AA193" s="457">
        <v>1000</v>
      </c>
      <c r="AB193" s="457">
        <v>1000</v>
      </c>
      <c r="AC193" s="457">
        <v>1000</v>
      </c>
      <c r="AD193" s="457">
        <v>1000</v>
      </c>
      <c r="AE193" s="457">
        <v>1000</v>
      </c>
      <c r="AF193" s="457">
        <v>1000</v>
      </c>
      <c r="AG193" s="457">
        <v>1000</v>
      </c>
      <c r="AH193" s="457">
        <v>1000</v>
      </c>
      <c r="AI193" s="457">
        <v>1000</v>
      </c>
      <c r="AJ193" s="457">
        <v>2000</v>
      </c>
      <c r="AK193" s="457">
        <v>1000</v>
      </c>
      <c r="AL193" s="457">
        <v>1000</v>
      </c>
      <c r="AM193" s="457">
        <v>1000</v>
      </c>
      <c r="AN193" s="457">
        <v>1000</v>
      </c>
      <c r="AO193" s="457">
        <v>1000</v>
      </c>
      <c r="AP193" s="457">
        <v>57000</v>
      </c>
      <c r="AQ193" s="457">
        <v>6000</v>
      </c>
      <c r="AR193" s="457">
        <v>14000</v>
      </c>
      <c r="AS193" s="457">
        <v>3000</v>
      </c>
      <c r="AT193" s="457">
        <v>2000</v>
      </c>
      <c r="AU193" s="457">
        <v>1000</v>
      </c>
      <c r="AV193" s="457">
        <v>8000</v>
      </c>
      <c r="AW193" s="457">
        <v>1000</v>
      </c>
      <c r="AX193" s="457">
        <v>2000</v>
      </c>
      <c r="AY193" s="457">
        <v>1000</v>
      </c>
      <c r="AZ193" s="457">
        <v>1000</v>
      </c>
      <c r="BA193" s="457">
        <v>1000</v>
      </c>
      <c r="BB193" s="457">
        <v>1000</v>
      </c>
      <c r="BC193" s="457">
        <v>1000</v>
      </c>
      <c r="BD193" s="457">
        <v>1000</v>
      </c>
      <c r="BE193" s="457">
        <v>1000</v>
      </c>
      <c r="BF193" s="457">
        <v>1000</v>
      </c>
      <c r="BG193" s="457">
        <v>1000</v>
      </c>
      <c r="BH193" s="457">
        <v>1000</v>
      </c>
      <c r="BI193" s="457">
        <v>1000</v>
      </c>
      <c r="BJ193" s="457">
        <v>1000</v>
      </c>
      <c r="BK193" s="457">
        <v>4000</v>
      </c>
      <c r="BL193" s="457">
        <v>1000</v>
      </c>
      <c r="BM193" s="457">
        <v>1000</v>
      </c>
      <c r="BN193" s="457">
        <v>1000</v>
      </c>
      <c r="BO193" s="457">
        <v>1000</v>
      </c>
      <c r="BP193" s="457">
        <v>1000</v>
      </c>
      <c r="BQ193" s="457">
        <v>1000</v>
      </c>
      <c r="BR193" s="457">
        <v>1000</v>
      </c>
      <c r="BS193" s="457">
        <v>1000</v>
      </c>
      <c r="BT193" s="457">
        <v>1000</v>
      </c>
      <c r="BU193" s="457">
        <v>1000</v>
      </c>
      <c r="BV193" s="457">
        <v>1000</v>
      </c>
      <c r="BW193" s="457">
        <v>1000</v>
      </c>
      <c r="BX193" s="457">
        <v>1000</v>
      </c>
      <c r="BY193" s="457">
        <v>1000</v>
      </c>
      <c r="BZ193" s="457">
        <v>1000</v>
      </c>
      <c r="CA193" s="457">
        <v>1000</v>
      </c>
      <c r="CB193" s="457">
        <v>1000</v>
      </c>
      <c r="CC193" s="457">
        <v>1000</v>
      </c>
      <c r="CD193" s="457">
        <v>1000</v>
      </c>
      <c r="CE193" s="457">
        <v>1000</v>
      </c>
      <c r="CF193" s="457">
        <v>5000</v>
      </c>
      <c r="CG193" s="457">
        <v>1000</v>
      </c>
      <c r="CH193" s="457">
        <v>1000</v>
      </c>
      <c r="CI193" s="457">
        <v>2000</v>
      </c>
      <c r="CJ193" s="457">
        <v>1000</v>
      </c>
      <c r="CK193" s="457">
        <v>1000</v>
      </c>
      <c r="CL193" s="457">
        <v>1000</v>
      </c>
      <c r="CM193" s="457">
        <v>1000</v>
      </c>
      <c r="CN193" s="457">
        <v>1000</v>
      </c>
      <c r="CO193" s="457">
        <v>1000</v>
      </c>
      <c r="CP193" s="457">
        <v>1000</v>
      </c>
      <c r="CQ193" s="457">
        <v>1000</v>
      </c>
      <c r="CR193" s="457">
        <v>1000</v>
      </c>
      <c r="CS193" s="457">
        <v>1000</v>
      </c>
      <c r="CT193" s="457">
        <v>1000</v>
      </c>
      <c r="CU193" s="457">
        <v>1000</v>
      </c>
      <c r="CV193" s="457">
        <v>1000</v>
      </c>
      <c r="CW193" s="457">
        <v>1000</v>
      </c>
      <c r="CX193" s="457">
        <v>26000</v>
      </c>
      <c r="CY193" s="457">
        <v>4000</v>
      </c>
      <c r="CZ193" s="457">
        <v>3000</v>
      </c>
      <c r="DA193" s="457">
        <v>5000</v>
      </c>
      <c r="DB193" s="457">
        <v>1000</v>
      </c>
      <c r="DC193" s="457">
        <v>1000</v>
      </c>
      <c r="DD193" s="457">
        <v>1000</v>
      </c>
      <c r="DE193" s="457">
        <v>1000</v>
      </c>
      <c r="DF193" s="457">
        <v>1000</v>
      </c>
      <c r="DG193" s="457">
        <v>8000</v>
      </c>
      <c r="DH193" s="457">
        <v>1000</v>
      </c>
      <c r="DI193" s="457">
        <v>9000</v>
      </c>
      <c r="DJ193" s="457">
        <v>5000</v>
      </c>
      <c r="DK193" s="457">
        <v>3000</v>
      </c>
      <c r="DL193" s="457">
        <v>6000</v>
      </c>
      <c r="DM193" s="457">
        <v>3000</v>
      </c>
      <c r="DN193" s="457">
        <v>1000</v>
      </c>
      <c r="DO193" s="457">
        <v>1000</v>
      </c>
      <c r="DP193" s="457">
        <v>1000</v>
      </c>
      <c r="DQ193" s="457">
        <v>1000</v>
      </c>
      <c r="DR193">
        <v>1000</v>
      </c>
      <c r="DS193">
        <v>1000</v>
      </c>
      <c r="DT193">
        <v>91000</v>
      </c>
      <c r="DU193">
        <v>51000</v>
      </c>
    </row>
    <row r="194" spans="1:125">
      <c r="A194" s="362" t="s">
        <v>2289</v>
      </c>
      <c r="B194" s="457" t="s">
        <v>3324</v>
      </c>
      <c r="C194" s="457">
        <v>10000</v>
      </c>
      <c r="D194" s="457">
        <v>1000</v>
      </c>
      <c r="E194" s="457">
        <v>1000</v>
      </c>
      <c r="F194" s="457">
        <v>7000</v>
      </c>
      <c r="G194" s="457">
        <v>3000</v>
      </c>
      <c r="H194" s="457">
        <v>1000</v>
      </c>
      <c r="I194" s="457">
        <v>5000</v>
      </c>
      <c r="J194" s="457">
        <v>1000</v>
      </c>
      <c r="K194" s="457">
        <v>1000</v>
      </c>
      <c r="L194" s="457">
        <v>2000</v>
      </c>
      <c r="M194" s="457">
        <v>3000</v>
      </c>
      <c r="N194" s="457">
        <v>1000</v>
      </c>
      <c r="O194" s="457">
        <v>42000</v>
      </c>
      <c r="P194" s="457">
        <v>1000</v>
      </c>
      <c r="Q194" s="457">
        <v>1000</v>
      </c>
      <c r="R194" s="457">
        <v>1000</v>
      </c>
      <c r="S194" s="457">
        <v>1000</v>
      </c>
      <c r="T194" s="457">
        <v>1000</v>
      </c>
      <c r="U194" s="457">
        <v>3000</v>
      </c>
      <c r="V194" s="457">
        <v>1000</v>
      </c>
      <c r="W194" s="457">
        <v>1000</v>
      </c>
      <c r="X194" s="457">
        <v>1000</v>
      </c>
      <c r="Y194" s="457">
        <v>1000</v>
      </c>
      <c r="Z194" s="457">
        <v>1000</v>
      </c>
      <c r="AA194" s="457">
        <v>1000</v>
      </c>
      <c r="AB194" s="457">
        <v>1000</v>
      </c>
      <c r="AC194" s="457">
        <v>1000</v>
      </c>
      <c r="AD194" s="457">
        <v>1000</v>
      </c>
      <c r="AE194" s="457">
        <v>1000</v>
      </c>
      <c r="AF194" s="457">
        <v>1000</v>
      </c>
      <c r="AG194" s="457">
        <v>2000</v>
      </c>
      <c r="AH194" s="457">
        <v>1000</v>
      </c>
      <c r="AI194" s="457">
        <v>1000</v>
      </c>
      <c r="AJ194" s="457">
        <v>6000</v>
      </c>
      <c r="AK194" s="457">
        <v>4000</v>
      </c>
      <c r="AL194" s="457">
        <v>1000</v>
      </c>
      <c r="AM194" s="457">
        <v>1000</v>
      </c>
      <c r="AN194" s="457">
        <v>1000</v>
      </c>
      <c r="AO194" s="457">
        <v>1000</v>
      </c>
      <c r="AP194" s="457">
        <v>9000</v>
      </c>
      <c r="AQ194" s="457">
        <v>5000</v>
      </c>
      <c r="AR194" s="457">
        <v>2000</v>
      </c>
      <c r="AS194" s="457">
        <v>5000</v>
      </c>
      <c r="AT194" s="457">
        <v>1000</v>
      </c>
      <c r="AU194" s="457">
        <v>1000</v>
      </c>
      <c r="AV194" s="457">
        <v>11000</v>
      </c>
      <c r="AW194" s="457">
        <v>1000</v>
      </c>
      <c r="AX194" s="457">
        <v>1000</v>
      </c>
      <c r="AY194" s="457">
        <v>2000</v>
      </c>
      <c r="AZ194" s="457">
        <v>1000</v>
      </c>
      <c r="BA194" s="457">
        <v>1000</v>
      </c>
      <c r="BB194" s="457">
        <v>1000</v>
      </c>
      <c r="BC194" s="457">
        <v>1000</v>
      </c>
      <c r="BD194" s="457">
        <v>1000</v>
      </c>
      <c r="BE194" s="457">
        <v>1000</v>
      </c>
      <c r="BF194" s="457">
        <v>1000</v>
      </c>
      <c r="BG194" s="457">
        <v>1000</v>
      </c>
      <c r="BH194" s="457">
        <v>2000</v>
      </c>
      <c r="BI194" s="457">
        <v>1000</v>
      </c>
      <c r="BJ194" s="457">
        <v>1000</v>
      </c>
      <c r="BK194" s="457">
        <v>3000</v>
      </c>
      <c r="BL194" s="457">
        <v>1000</v>
      </c>
      <c r="BM194" s="457">
        <v>1000</v>
      </c>
      <c r="BN194" s="457">
        <v>1000</v>
      </c>
      <c r="BO194" s="457">
        <v>1000</v>
      </c>
      <c r="BP194" s="457">
        <v>1000</v>
      </c>
      <c r="BQ194" s="457">
        <v>2000</v>
      </c>
      <c r="BR194" s="457">
        <v>1000</v>
      </c>
      <c r="BS194" s="457">
        <v>1000</v>
      </c>
      <c r="BT194" s="457">
        <v>1000</v>
      </c>
      <c r="BU194" s="457">
        <v>1000</v>
      </c>
      <c r="BV194" s="457">
        <v>2000</v>
      </c>
      <c r="BW194" s="457">
        <v>1000</v>
      </c>
      <c r="BX194" s="457">
        <v>1000</v>
      </c>
      <c r="BY194" s="457">
        <v>1000</v>
      </c>
      <c r="BZ194" s="457">
        <v>1000</v>
      </c>
      <c r="CA194" s="457">
        <v>1000</v>
      </c>
      <c r="CB194" s="457">
        <v>1000</v>
      </c>
      <c r="CC194" s="457">
        <v>1000</v>
      </c>
      <c r="CD194" s="457">
        <v>1000</v>
      </c>
      <c r="CE194" s="457">
        <v>1000</v>
      </c>
      <c r="CF194" s="457">
        <v>3000</v>
      </c>
      <c r="CG194" s="457">
        <v>1000</v>
      </c>
      <c r="CH194" s="457">
        <v>1000</v>
      </c>
      <c r="CI194" s="457">
        <v>5000</v>
      </c>
      <c r="CJ194" s="457">
        <v>1000</v>
      </c>
      <c r="CK194" s="457">
        <v>1000</v>
      </c>
      <c r="CL194" s="457">
        <v>1000</v>
      </c>
      <c r="CM194" s="457">
        <v>1000</v>
      </c>
      <c r="CN194" s="457">
        <v>1000</v>
      </c>
      <c r="CO194" s="457">
        <v>3000</v>
      </c>
      <c r="CP194" s="457">
        <v>1000</v>
      </c>
      <c r="CQ194" s="457">
        <v>1000</v>
      </c>
      <c r="CR194" s="457">
        <v>1000</v>
      </c>
      <c r="CS194" s="457">
        <v>1000</v>
      </c>
      <c r="CT194" s="457">
        <v>1000</v>
      </c>
      <c r="CU194" s="457">
        <v>2000</v>
      </c>
      <c r="CV194" s="457">
        <v>1000</v>
      </c>
      <c r="CW194" s="457">
        <v>1000</v>
      </c>
      <c r="CX194" s="457">
        <v>17000</v>
      </c>
      <c r="CY194" s="457">
        <v>5000</v>
      </c>
      <c r="CZ194" s="457">
        <v>7000</v>
      </c>
      <c r="DA194" s="457">
        <v>5000</v>
      </c>
      <c r="DB194" s="457">
        <v>1000</v>
      </c>
      <c r="DC194" s="457">
        <v>1000</v>
      </c>
      <c r="DD194" s="457">
        <v>1000</v>
      </c>
      <c r="DE194" s="457">
        <v>1000</v>
      </c>
      <c r="DF194" s="457">
        <v>1000</v>
      </c>
      <c r="DG194" s="457">
        <v>21000</v>
      </c>
      <c r="DH194" s="457">
        <v>6000</v>
      </c>
      <c r="DI194" s="457">
        <v>13000</v>
      </c>
      <c r="DJ194" s="457">
        <v>9000</v>
      </c>
      <c r="DK194" s="457">
        <v>3000</v>
      </c>
      <c r="DL194" s="457">
        <v>5000</v>
      </c>
      <c r="DM194" s="457">
        <v>1000</v>
      </c>
      <c r="DN194" s="457">
        <v>1000</v>
      </c>
      <c r="DO194" s="457">
        <v>1000</v>
      </c>
      <c r="DP194" s="457">
        <v>1000</v>
      </c>
      <c r="DQ194" s="457">
        <v>1000</v>
      </c>
      <c r="DR194">
        <v>1000</v>
      </c>
      <c r="DS194">
        <v>1000</v>
      </c>
      <c r="DT194">
        <v>254000</v>
      </c>
      <c r="DU194">
        <v>133000</v>
      </c>
    </row>
    <row r="195" spans="1:125">
      <c r="A195" s="362" t="s">
        <v>2298</v>
      </c>
      <c r="B195" s="457" t="s">
        <v>3324</v>
      </c>
      <c r="C195" s="457">
        <v>15000</v>
      </c>
      <c r="D195" s="457">
        <v>2000</v>
      </c>
      <c r="E195" s="457">
        <v>1000</v>
      </c>
      <c r="F195" s="457">
        <v>16000</v>
      </c>
      <c r="G195" s="457">
        <v>6000</v>
      </c>
      <c r="H195" s="457">
        <v>1000</v>
      </c>
      <c r="I195" s="457">
        <v>15000</v>
      </c>
      <c r="J195" s="457">
        <v>1000</v>
      </c>
      <c r="K195" s="457">
        <v>1000</v>
      </c>
      <c r="L195" s="457">
        <v>4000</v>
      </c>
      <c r="M195" s="457">
        <v>1000</v>
      </c>
      <c r="N195" s="457">
        <v>1000</v>
      </c>
      <c r="O195" s="457">
        <v>89000</v>
      </c>
      <c r="P195" s="457">
        <v>2000</v>
      </c>
      <c r="Q195" s="457">
        <v>1000</v>
      </c>
      <c r="R195" s="457">
        <v>5000</v>
      </c>
      <c r="S195" s="457">
        <v>1000</v>
      </c>
      <c r="T195" s="457">
        <v>1000</v>
      </c>
      <c r="U195" s="457">
        <v>4000</v>
      </c>
      <c r="V195" s="457">
        <v>5000</v>
      </c>
      <c r="W195" s="457">
        <v>1000</v>
      </c>
      <c r="X195" s="457">
        <v>5000</v>
      </c>
      <c r="Y195" s="457">
        <v>1000</v>
      </c>
      <c r="Z195" s="457">
        <v>1000</v>
      </c>
      <c r="AA195" s="457">
        <v>1000</v>
      </c>
      <c r="AB195" s="457">
        <v>2000</v>
      </c>
      <c r="AC195" s="457">
        <v>14000</v>
      </c>
      <c r="AD195" s="457">
        <v>1000</v>
      </c>
      <c r="AE195" s="457">
        <v>1000</v>
      </c>
      <c r="AF195" s="457">
        <v>1000</v>
      </c>
      <c r="AG195" s="457">
        <v>1000</v>
      </c>
      <c r="AH195" s="457">
        <v>1000</v>
      </c>
      <c r="AI195" s="457">
        <v>1000</v>
      </c>
      <c r="AJ195" s="457">
        <v>10000</v>
      </c>
      <c r="AK195" s="457">
        <v>5000</v>
      </c>
      <c r="AL195" s="457">
        <v>1000</v>
      </c>
      <c r="AM195" s="457">
        <v>1000</v>
      </c>
      <c r="AN195" s="457">
        <v>2000</v>
      </c>
      <c r="AO195" s="457">
        <v>1000</v>
      </c>
      <c r="AP195" s="457">
        <v>10000</v>
      </c>
      <c r="AQ195" s="457">
        <v>7000</v>
      </c>
      <c r="AR195" s="457">
        <v>3000</v>
      </c>
      <c r="AS195" s="457">
        <v>8000</v>
      </c>
      <c r="AT195" s="457">
        <v>1000</v>
      </c>
      <c r="AU195" s="457">
        <v>1000</v>
      </c>
      <c r="AV195" s="457">
        <v>12000</v>
      </c>
      <c r="AW195" s="457">
        <v>3000</v>
      </c>
      <c r="AX195" s="457">
        <v>1000</v>
      </c>
      <c r="AY195" s="457">
        <v>4000</v>
      </c>
      <c r="AZ195" s="457">
        <v>1000</v>
      </c>
      <c r="BA195" s="457">
        <v>1000</v>
      </c>
      <c r="BB195" s="457">
        <v>3000</v>
      </c>
      <c r="BC195" s="457">
        <v>1000</v>
      </c>
      <c r="BD195" s="457">
        <v>1000</v>
      </c>
      <c r="BE195" s="457">
        <v>4000</v>
      </c>
      <c r="BF195" s="457">
        <v>1000</v>
      </c>
      <c r="BG195" s="457">
        <v>1000</v>
      </c>
      <c r="BH195" s="457">
        <v>2000</v>
      </c>
      <c r="BI195" s="457">
        <v>1000</v>
      </c>
      <c r="BJ195" s="457">
        <v>1000</v>
      </c>
      <c r="BK195" s="457">
        <v>2000</v>
      </c>
      <c r="BL195" s="457">
        <v>1000</v>
      </c>
      <c r="BM195" s="457">
        <v>1000</v>
      </c>
      <c r="BN195" s="457">
        <v>1000</v>
      </c>
      <c r="BO195" s="457">
        <v>1000</v>
      </c>
      <c r="BP195" s="457">
        <v>1000</v>
      </c>
      <c r="BQ195" s="457">
        <v>4000</v>
      </c>
      <c r="BR195" s="457">
        <v>1000</v>
      </c>
      <c r="BS195" s="457">
        <v>1000</v>
      </c>
      <c r="BT195" s="457">
        <v>1000</v>
      </c>
      <c r="BU195" s="457">
        <v>1000</v>
      </c>
      <c r="BV195" s="457">
        <v>1000</v>
      </c>
      <c r="BW195" s="457">
        <v>1000</v>
      </c>
      <c r="BX195" s="457">
        <v>1000</v>
      </c>
      <c r="BY195" s="457">
        <v>1000</v>
      </c>
      <c r="BZ195" s="457">
        <v>1000</v>
      </c>
      <c r="CA195" s="457">
        <v>1000</v>
      </c>
      <c r="CB195" s="457">
        <v>1000</v>
      </c>
      <c r="CC195" s="457">
        <v>1000</v>
      </c>
      <c r="CD195" s="457">
        <v>1000</v>
      </c>
      <c r="CE195" s="457">
        <v>1000</v>
      </c>
      <c r="CF195" s="457">
        <v>4000</v>
      </c>
      <c r="CG195" s="457">
        <v>1000</v>
      </c>
      <c r="CH195" s="457">
        <v>1000</v>
      </c>
      <c r="CI195" s="457">
        <v>2000</v>
      </c>
      <c r="CJ195" s="457">
        <v>1000</v>
      </c>
      <c r="CK195" s="457">
        <v>1000</v>
      </c>
      <c r="CL195" s="457">
        <v>1000</v>
      </c>
      <c r="CM195" s="457">
        <v>1000</v>
      </c>
      <c r="CN195" s="457">
        <v>1000</v>
      </c>
      <c r="CO195" s="457">
        <v>1000</v>
      </c>
      <c r="CP195" s="457">
        <v>1000</v>
      </c>
      <c r="CQ195" s="457">
        <v>1000</v>
      </c>
      <c r="CR195" s="457">
        <v>1000</v>
      </c>
      <c r="CS195" s="457">
        <v>1000</v>
      </c>
      <c r="CT195" s="457">
        <v>1000</v>
      </c>
      <c r="CU195" s="457">
        <v>4000</v>
      </c>
      <c r="CV195" s="457">
        <v>2000</v>
      </c>
      <c r="CW195" s="457">
        <v>1000</v>
      </c>
      <c r="CX195" s="457">
        <v>29000</v>
      </c>
      <c r="CY195" s="457">
        <v>7000</v>
      </c>
      <c r="CZ195" s="457">
        <v>11000</v>
      </c>
      <c r="DA195" s="457">
        <v>1000</v>
      </c>
      <c r="DB195" s="457">
        <v>1000</v>
      </c>
      <c r="DC195" s="457">
        <v>1000</v>
      </c>
      <c r="DD195" s="457">
        <v>1000</v>
      </c>
      <c r="DE195" s="457">
        <v>1000</v>
      </c>
      <c r="DF195" s="457">
        <v>1000</v>
      </c>
      <c r="DG195" s="457">
        <v>29000</v>
      </c>
      <c r="DH195" s="457">
        <v>14000</v>
      </c>
      <c r="DI195" s="457">
        <v>22000</v>
      </c>
      <c r="DJ195" s="457">
        <v>10000</v>
      </c>
      <c r="DK195" s="457">
        <v>9000</v>
      </c>
      <c r="DL195" s="457">
        <v>64000</v>
      </c>
      <c r="DM195" s="457">
        <v>4000</v>
      </c>
      <c r="DN195" s="457">
        <v>1000</v>
      </c>
      <c r="DO195" s="457">
        <v>1000</v>
      </c>
      <c r="DP195" s="457">
        <v>1000</v>
      </c>
      <c r="DQ195" s="457">
        <v>1000</v>
      </c>
      <c r="DR195">
        <v>1000</v>
      </c>
      <c r="DS195">
        <v>1000</v>
      </c>
      <c r="DT195">
        <v>323000</v>
      </c>
      <c r="DU195">
        <v>131000</v>
      </c>
    </row>
    <row r="196" spans="1:125">
      <c r="A196" s="362" t="s">
        <v>2367</v>
      </c>
      <c r="B196" s="457" t="s">
        <v>3324</v>
      </c>
      <c r="C196" s="457">
        <v>10000</v>
      </c>
      <c r="D196" s="457">
        <v>1000</v>
      </c>
      <c r="E196" s="457">
        <v>1000</v>
      </c>
      <c r="F196" s="457">
        <v>7000</v>
      </c>
      <c r="G196" s="457">
        <v>3000</v>
      </c>
      <c r="H196" s="457">
        <v>1000</v>
      </c>
      <c r="I196" s="457">
        <v>5000</v>
      </c>
      <c r="J196" s="457">
        <v>1000</v>
      </c>
      <c r="K196" s="457">
        <v>1000</v>
      </c>
      <c r="L196" s="457">
        <v>2000</v>
      </c>
      <c r="M196" s="457">
        <v>3000</v>
      </c>
      <c r="N196" s="457">
        <v>1000</v>
      </c>
      <c r="O196" s="457">
        <v>42000</v>
      </c>
      <c r="P196" s="457">
        <v>1000</v>
      </c>
      <c r="Q196" s="457">
        <v>1000</v>
      </c>
      <c r="R196" s="457">
        <v>1000</v>
      </c>
      <c r="S196" s="457">
        <v>1000</v>
      </c>
      <c r="T196" s="457">
        <v>1000</v>
      </c>
      <c r="U196" s="457">
        <v>3000</v>
      </c>
      <c r="V196" s="457">
        <v>1000</v>
      </c>
      <c r="W196" s="457">
        <v>1000</v>
      </c>
      <c r="X196" s="457">
        <v>1000</v>
      </c>
      <c r="Y196" s="457">
        <v>1000</v>
      </c>
      <c r="Z196" s="457">
        <v>1000</v>
      </c>
      <c r="AA196" s="457">
        <v>1000</v>
      </c>
      <c r="AB196" s="457">
        <v>1000</v>
      </c>
      <c r="AC196" s="457">
        <v>1000</v>
      </c>
      <c r="AD196" s="457">
        <v>1000</v>
      </c>
      <c r="AE196" s="457">
        <v>1000</v>
      </c>
      <c r="AF196" s="457">
        <v>1000</v>
      </c>
      <c r="AG196" s="457">
        <v>2000</v>
      </c>
      <c r="AH196" s="457">
        <v>1000</v>
      </c>
      <c r="AI196" s="457">
        <v>1000</v>
      </c>
      <c r="AJ196" s="457">
        <v>6000</v>
      </c>
      <c r="AK196" s="457">
        <v>4000</v>
      </c>
      <c r="AL196" s="457">
        <v>1000</v>
      </c>
      <c r="AM196" s="457">
        <v>1000</v>
      </c>
      <c r="AN196" s="457">
        <v>1000</v>
      </c>
      <c r="AO196" s="457">
        <v>1000</v>
      </c>
      <c r="AP196" s="457">
        <v>134000</v>
      </c>
      <c r="AQ196" s="457">
        <v>54000</v>
      </c>
      <c r="AR196" s="457">
        <v>57000</v>
      </c>
      <c r="AS196" s="457">
        <v>5000</v>
      </c>
      <c r="AT196" s="457">
        <v>1000</v>
      </c>
      <c r="AU196" s="457">
        <v>1000</v>
      </c>
      <c r="AV196" s="457">
        <v>11000</v>
      </c>
      <c r="AW196" s="457">
        <v>1000</v>
      </c>
      <c r="AX196" s="457">
        <v>1000</v>
      </c>
      <c r="AY196" s="457">
        <v>2000</v>
      </c>
      <c r="AZ196" s="457">
        <v>1000</v>
      </c>
      <c r="BA196" s="457">
        <v>1000</v>
      </c>
      <c r="BB196" s="457">
        <v>1000</v>
      </c>
      <c r="BC196" s="457">
        <v>1000</v>
      </c>
      <c r="BD196" s="457">
        <v>1000</v>
      </c>
      <c r="BE196" s="457">
        <v>1000</v>
      </c>
      <c r="BF196" s="457">
        <v>1000</v>
      </c>
      <c r="BG196" s="457">
        <v>1000</v>
      </c>
      <c r="BH196" s="457">
        <v>2000</v>
      </c>
      <c r="BI196" s="457">
        <v>1000</v>
      </c>
      <c r="BJ196" s="457">
        <v>1000</v>
      </c>
      <c r="BK196" s="457">
        <v>3000</v>
      </c>
      <c r="BL196" s="457">
        <v>1000</v>
      </c>
      <c r="BM196" s="457">
        <v>1000</v>
      </c>
      <c r="BN196" s="457">
        <v>1000</v>
      </c>
      <c r="BO196" s="457">
        <v>1000</v>
      </c>
      <c r="BP196" s="457">
        <v>1000</v>
      </c>
      <c r="BQ196" s="457">
        <v>2000</v>
      </c>
      <c r="BR196" s="457">
        <v>1000</v>
      </c>
      <c r="BS196" s="457">
        <v>1000</v>
      </c>
      <c r="BT196" s="457">
        <v>1000</v>
      </c>
      <c r="BU196" s="457">
        <v>1000</v>
      </c>
      <c r="BV196" s="457">
        <v>2000</v>
      </c>
      <c r="BW196" s="457">
        <v>1000</v>
      </c>
      <c r="BX196" s="457">
        <v>1000</v>
      </c>
      <c r="BY196" s="457">
        <v>1000</v>
      </c>
      <c r="BZ196" s="457">
        <v>1000</v>
      </c>
      <c r="CA196" s="457">
        <v>1000</v>
      </c>
      <c r="CB196" s="457">
        <v>1000</v>
      </c>
      <c r="CC196" s="457">
        <v>1000</v>
      </c>
      <c r="CD196" s="457">
        <v>1000</v>
      </c>
      <c r="CE196" s="457">
        <v>1000</v>
      </c>
      <c r="CF196" s="457">
        <v>3000</v>
      </c>
      <c r="CG196" s="457">
        <v>1000</v>
      </c>
      <c r="CH196" s="457">
        <v>1000</v>
      </c>
      <c r="CI196" s="457">
        <v>5000</v>
      </c>
      <c r="CJ196" s="457">
        <v>1000</v>
      </c>
      <c r="CK196" s="457">
        <v>1000</v>
      </c>
      <c r="CL196" s="457">
        <v>1000</v>
      </c>
      <c r="CM196" s="457">
        <v>1000</v>
      </c>
      <c r="CN196" s="457">
        <v>1000</v>
      </c>
      <c r="CO196" s="457">
        <v>3000</v>
      </c>
      <c r="CP196" s="457">
        <v>1000</v>
      </c>
      <c r="CQ196" s="457">
        <v>1000</v>
      </c>
      <c r="CR196" s="457">
        <v>1000</v>
      </c>
      <c r="CS196" s="457">
        <v>1000</v>
      </c>
      <c r="CT196" s="457">
        <v>1000</v>
      </c>
      <c r="CU196" s="457">
        <v>2000</v>
      </c>
      <c r="CV196" s="457">
        <v>1000</v>
      </c>
      <c r="CW196" s="457">
        <v>1000</v>
      </c>
      <c r="CX196" s="457">
        <v>17000</v>
      </c>
      <c r="CY196" s="457">
        <v>5000</v>
      </c>
      <c r="CZ196" s="457">
        <v>7000</v>
      </c>
      <c r="DA196" s="457">
        <v>5000</v>
      </c>
      <c r="DB196" s="457">
        <v>1000</v>
      </c>
      <c r="DC196" s="457">
        <v>1000</v>
      </c>
      <c r="DD196" s="457">
        <v>1000</v>
      </c>
      <c r="DE196" s="457">
        <v>1000</v>
      </c>
      <c r="DF196" s="457">
        <v>1000</v>
      </c>
      <c r="DG196" s="457">
        <v>21000</v>
      </c>
      <c r="DH196" s="457">
        <v>6000</v>
      </c>
      <c r="DI196" s="457">
        <v>13000</v>
      </c>
      <c r="DJ196" s="457">
        <v>9000</v>
      </c>
      <c r="DK196" s="457">
        <v>3000</v>
      </c>
      <c r="DL196" s="457">
        <v>5000</v>
      </c>
      <c r="DM196" s="457">
        <v>1000</v>
      </c>
      <c r="DN196" s="457">
        <v>1000</v>
      </c>
      <c r="DO196" s="457">
        <v>1000</v>
      </c>
      <c r="DP196" s="457">
        <v>1000</v>
      </c>
      <c r="DQ196" s="457">
        <v>1000</v>
      </c>
      <c r="DR196">
        <v>1000</v>
      </c>
      <c r="DS196">
        <v>1000</v>
      </c>
      <c r="DT196">
        <v>254000</v>
      </c>
      <c r="DU196">
        <v>133000</v>
      </c>
    </row>
    <row r="197" spans="1:125">
      <c r="A197" s="362" t="s">
        <v>2612</v>
      </c>
      <c r="B197" s="457" t="s">
        <v>3324</v>
      </c>
      <c r="C197" s="457">
        <v>5000</v>
      </c>
      <c r="D197" s="457">
        <v>1000</v>
      </c>
      <c r="E197" s="457">
        <v>1000</v>
      </c>
      <c r="F197" s="457">
        <v>1000</v>
      </c>
      <c r="G197" s="457">
        <v>1000</v>
      </c>
      <c r="H197" s="457">
        <v>1000</v>
      </c>
      <c r="I197" s="457">
        <v>5000</v>
      </c>
      <c r="J197" s="457">
        <v>1000</v>
      </c>
      <c r="K197" s="457">
        <v>1000</v>
      </c>
      <c r="L197" s="457">
        <v>1000</v>
      </c>
      <c r="M197" s="457">
        <v>2000</v>
      </c>
      <c r="N197" s="457">
        <v>1000</v>
      </c>
      <c r="O197" s="457">
        <v>11000</v>
      </c>
      <c r="P197" s="457">
        <v>10000</v>
      </c>
      <c r="Q197" s="457">
        <v>1000</v>
      </c>
      <c r="R197" s="457">
        <v>6000</v>
      </c>
      <c r="S197" s="457">
        <v>1000</v>
      </c>
      <c r="T197" s="457">
        <v>1000</v>
      </c>
      <c r="U197" s="457">
        <v>2000</v>
      </c>
      <c r="V197" s="457">
        <v>1000</v>
      </c>
      <c r="W197" s="457">
        <v>1000</v>
      </c>
      <c r="X197" s="457">
        <v>1000</v>
      </c>
      <c r="Y197" s="457">
        <v>1000</v>
      </c>
      <c r="Z197" s="457">
        <v>1000</v>
      </c>
      <c r="AA197" s="457">
        <v>1000</v>
      </c>
      <c r="AB197" s="457">
        <v>1000</v>
      </c>
      <c r="AC197" s="457">
        <v>1000</v>
      </c>
      <c r="AD197" s="457">
        <v>1000</v>
      </c>
      <c r="AE197" s="457">
        <v>1000</v>
      </c>
      <c r="AF197" s="457">
        <v>1000</v>
      </c>
      <c r="AG197" s="457">
        <v>1000</v>
      </c>
      <c r="AH197" s="457">
        <v>1000</v>
      </c>
      <c r="AI197" s="457">
        <v>1000</v>
      </c>
      <c r="AJ197" s="457">
        <v>2000</v>
      </c>
      <c r="AK197" s="457">
        <v>1000</v>
      </c>
      <c r="AL197" s="457">
        <v>1000</v>
      </c>
      <c r="AM197" s="457">
        <v>1000</v>
      </c>
      <c r="AN197" s="457">
        <v>1000</v>
      </c>
      <c r="AO197" s="457">
        <v>1000</v>
      </c>
      <c r="AP197" s="457">
        <v>8000</v>
      </c>
      <c r="AQ197" s="457">
        <v>5000</v>
      </c>
      <c r="AR197" s="457">
        <v>4000</v>
      </c>
      <c r="AS197" s="457">
        <v>3000</v>
      </c>
      <c r="AT197" s="457">
        <v>2000</v>
      </c>
      <c r="AU197" s="457">
        <v>1000</v>
      </c>
      <c r="AV197" s="457">
        <v>8000</v>
      </c>
      <c r="AW197" s="457">
        <v>1000</v>
      </c>
      <c r="AX197" s="457">
        <v>2000</v>
      </c>
      <c r="AY197" s="457">
        <v>1000</v>
      </c>
      <c r="AZ197" s="457">
        <v>1000</v>
      </c>
      <c r="BA197" s="457">
        <v>1000</v>
      </c>
      <c r="BB197" s="457">
        <v>1000</v>
      </c>
      <c r="BC197" s="457">
        <v>1000</v>
      </c>
      <c r="BD197" s="457">
        <v>1000</v>
      </c>
      <c r="BE197" s="457">
        <v>1000</v>
      </c>
      <c r="BF197" s="457">
        <v>1000</v>
      </c>
      <c r="BG197" s="457">
        <v>1000</v>
      </c>
      <c r="BH197" s="457">
        <v>1000</v>
      </c>
      <c r="BI197" s="457">
        <v>1000</v>
      </c>
      <c r="BJ197" s="457">
        <v>1000</v>
      </c>
      <c r="BK197" s="457">
        <v>4000</v>
      </c>
      <c r="BL197" s="457">
        <v>1000</v>
      </c>
      <c r="BM197" s="457">
        <v>1000</v>
      </c>
      <c r="BN197" s="457">
        <v>1000</v>
      </c>
      <c r="BO197" s="457">
        <v>1000</v>
      </c>
      <c r="BP197" s="457">
        <v>1000</v>
      </c>
      <c r="BQ197" s="457">
        <v>1000</v>
      </c>
      <c r="BR197" s="457">
        <v>1000</v>
      </c>
      <c r="BS197" s="457">
        <v>1000</v>
      </c>
      <c r="BT197" s="457">
        <v>1000</v>
      </c>
      <c r="BU197" s="457">
        <v>1000</v>
      </c>
      <c r="BV197" s="457">
        <v>1000</v>
      </c>
      <c r="BW197" s="457">
        <v>1000</v>
      </c>
      <c r="BX197" s="457">
        <v>1000</v>
      </c>
      <c r="BY197" s="457">
        <v>1000</v>
      </c>
      <c r="BZ197" s="457">
        <v>1000</v>
      </c>
      <c r="CA197" s="457">
        <v>1000</v>
      </c>
      <c r="CB197" s="457">
        <v>1000</v>
      </c>
      <c r="CC197" s="457">
        <v>1000</v>
      </c>
      <c r="CD197" s="457">
        <v>1000</v>
      </c>
      <c r="CE197" s="457">
        <v>1000</v>
      </c>
      <c r="CF197" s="457">
        <v>5000</v>
      </c>
      <c r="CG197" s="457">
        <v>1000</v>
      </c>
      <c r="CH197" s="457">
        <v>1000</v>
      </c>
      <c r="CI197" s="457">
        <v>2000</v>
      </c>
      <c r="CJ197" s="457">
        <v>1000</v>
      </c>
      <c r="CK197" s="457">
        <v>1000</v>
      </c>
      <c r="CL197" s="457">
        <v>1000</v>
      </c>
      <c r="CM197" s="457">
        <v>1000</v>
      </c>
      <c r="CN197" s="457">
        <v>1000</v>
      </c>
      <c r="CO197" s="457">
        <v>1000</v>
      </c>
      <c r="CP197" s="457">
        <v>1000</v>
      </c>
      <c r="CQ197" s="457">
        <v>1000</v>
      </c>
      <c r="CR197" s="457">
        <v>1000</v>
      </c>
      <c r="CS197" s="457">
        <v>1000</v>
      </c>
      <c r="CT197" s="457">
        <v>1000</v>
      </c>
      <c r="CU197" s="457">
        <v>1000</v>
      </c>
      <c r="CV197" s="457">
        <v>1000</v>
      </c>
      <c r="CW197" s="457">
        <v>1000</v>
      </c>
      <c r="CX197" s="457">
        <v>26000</v>
      </c>
      <c r="CY197" s="457">
        <v>4000</v>
      </c>
      <c r="CZ197" s="457">
        <v>3000</v>
      </c>
      <c r="DA197" s="457">
        <v>5000</v>
      </c>
      <c r="DB197" s="457">
        <v>1000</v>
      </c>
      <c r="DC197" s="457">
        <v>1000</v>
      </c>
      <c r="DD197" s="457">
        <v>1000</v>
      </c>
      <c r="DE197" s="457">
        <v>1000</v>
      </c>
      <c r="DF197" s="457">
        <v>1000</v>
      </c>
      <c r="DG197" s="457">
        <v>8000</v>
      </c>
      <c r="DH197" s="457">
        <v>1000</v>
      </c>
      <c r="DI197" s="457">
        <v>9000</v>
      </c>
      <c r="DJ197" s="457">
        <v>5000</v>
      </c>
      <c r="DK197" s="457">
        <v>3000</v>
      </c>
      <c r="DL197" s="457">
        <v>6000</v>
      </c>
      <c r="DM197" s="457">
        <v>3000</v>
      </c>
      <c r="DN197" s="457">
        <v>1000</v>
      </c>
      <c r="DO197" s="457">
        <v>1000</v>
      </c>
      <c r="DP197" s="457">
        <v>1000</v>
      </c>
      <c r="DQ197" s="457">
        <v>1000</v>
      </c>
      <c r="DR197">
        <v>1000</v>
      </c>
      <c r="DS197">
        <v>1000</v>
      </c>
      <c r="DT197">
        <v>91000</v>
      </c>
      <c r="DU197">
        <v>51000</v>
      </c>
    </row>
    <row r="198" spans="1:125">
      <c r="A198" s="362" t="s">
        <v>2762</v>
      </c>
      <c r="B198" s="457" t="s">
        <v>3324</v>
      </c>
      <c r="C198" s="457">
        <v>15000</v>
      </c>
      <c r="D198" s="457">
        <v>2000</v>
      </c>
      <c r="E198" s="457">
        <v>1000</v>
      </c>
      <c r="F198" s="457">
        <v>16000</v>
      </c>
      <c r="G198" s="457">
        <v>6000</v>
      </c>
      <c r="H198" s="457">
        <v>1000</v>
      </c>
      <c r="I198" s="457">
        <v>15000</v>
      </c>
      <c r="J198" s="457">
        <v>1000</v>
      </c>
      <c r="K198" s="457">
        <v>1000</v>
      </c>
      <c r="L198" s="457">
        <v>4000</v>
      </c>
      <c r="M198" s="457">
        <v>1000</v>
      </c>
      <c r="N198" s="457">
        <v>1000</v>
      </c>
      <c r="O198" s="457">
        <v>89000</v>
      </c>
      <c r="P198" s="457">
        <v>2000</v>
      </c>
      <c r="Q198" s="457">
        <v>1000</v>
      </c>
      <c r="R198" s="457">
        <v>5000</v>
      </c>
      <c r="S198" s="457">
        <v>1000</v>
      </c>
      <c r="T198" s="457">
        <v>1000</v>
      </c>
      <c r="U198" s="457">
        <v>4000</v>
      </c>
      <c r="V198" s="457">
        <v>5000</v>
      </c>
      <c r="W198" s="457">
        <v>1000</v>
      </c>
      <c r="X198" s="457">
        <v>5000</v>
      </c>
      <c r="Y198" s="457">
        <v>1000</v>
      </c>
      <c r="Z198" s="457">
        <v>1000</v>
      </c>
      <c r="AA198" s="457">
        <v>1000</v>
      </c>
      <c r="AB198" s="457">
        <v>2000</v>
      </c>
      <c r="AC198" s="457">
        <v>14000</v>
      </c>
      <c r="AD198" s="457">
        <v>1000</v>
      </c>
      <c r="AE198" s="457">
        <v>1000</v>
      </c>
      <c r="AF198" s="457">
        <v>1000</v>
      </c>
      <c r="AG198" s="457">
        <v>1000</v>
      </c>
      <c r="AH198" s="457">
        <v>1000</v>
      </c>
      <c r="AI198" s="457">
        <v>1000</v>
      </c>
      <c r="AJ198" s="457">
        <v>10000</v>
      </c>
      <c r="AK198" s="457">
        <v>5000</v>
      </c>
      <c r="AL198" s="457">
        <v>1000</v>
      </c>
      <c r="AM198" s="457">
        <v>1000</v>
      </c>
      <c r="AN198" s="457">
        <v>2000</v>
      </c>
      <c r="AO198" s="457">
        <v>1000</v>
      </c>
      <c r="AP198" s="457">
        <v>10000</v>
      </c>
      <c r="AQ198" s="457">
        <v>7000</v>
      </c>
      <c r="AR198" s="457">
        <v>3000</v>
      </c>
      <c r="AS198" s="457">
        <v>8000</v>
      </c>
      <c r="AT198" s="457">
        <v>1000</v>
      </c>
      <c r="AU198" s="457">
        <v>1000</v>
      </c>
      <c r="AV198" s="457">
        <v>12000</v>
      </c>
      <c r="AW198" s="457">
        <v>3000</v>
      </c>
      <c r="AX198" s="457">
        <v>1000</v>
      </c>
      <c r="AY198" s="457">
        <v>4000</v>
      </c>
      <c r="AZ198" s="457">
        <v>1000</v>
      </c>
      <c r="BA198" s="457">
        <v>1000</v>
      </c>
      <c r="BB198" s="457">
        <v>3000</v>
      </c>
      <c r="BC198" s="457">
        <v>1000</v>
      </c>
      <c r="BD198" s="457">
        <v>1000</v>
      </c>
      <c r="BE198" s="457">
        <v>4000</v>
      </c>
      <c r="BF198" s="457">
        <v>1000</v>
      </c>
      <c r="BG198" s="457">
        <v>1000</v>
      </c>
      <c r="BH198" s="457">
        <v>2000</v>
      </c>
      <c r="BI198" s="457">
        <v>1000</v>
      </c>
      <c r="BJ198" s="457">
        <v>1000</v>
      </c>
      <c r="BK198" s="457">
        <v>2000</v>
      </c>
      <c r="BL198" s="457">
        <v>1000</v>
      </c>
      <c r="BM198" s="457">
        <v>1000</v>
      </c>
      <c r="BN198" s="457">
        <v>1000</v>
      </c>
      <c r="BO198" s="457">
        <v>1000</v>
      </c>
      <c r="BP198" s="457">
        <v>1000</v>
      </c>
      <c r="BQ198" s="457">
        <v>4000</v>
      </c>
      <c r="BR198" s="457">
        <v>1000</v>
      </c>
      <c r="BS198" s="457">
        <v>1000</v>
      </c>
      <c r="BT198" s="457">
        <v>1000</v>
      </c>
      <c r="BU198" s="457">
        <v>1000</v>
      </c>
      <c r="BV198" s="457">
        <v>1000</v>
      </c>
      <c r="BW198" s="457">
        <v>1000</v>
      </c>
      <c r="BX198" s="457">
        <v>1000</v>
      </c>
      <c r="BY198" s="457">
        <v>1000</v>
      </c>
      <c r="BZ198" s="457">
        <v>1000</v>
      </c>
      <c r="CA198" s="457">
        <v>1000</v>
      </c>
      <c r="CB198" s="457">
        <v>1000</v>
      </c>
      <c r="CC198" s="457">
        <v>1000</v>
      </c>
      <c r="CD198" s="457">
        <v>1000</v>
      </c>
      <c r="CE198" s="457">
        <v>1000</v>
      </c>
      <c r="CF198" s="457">
        <v>4000</v>
      </c>
      <c r="CG198" s="457">
        <v>1000</v>
      </c>
      <c r="CH198" s="457">
        <v>1000</v>
      </c>
      <c r="CI198" s="457">
        <v>2000</v>
      </c>
      <c r="CJ198" s="457">
        <v>1000</v>
      </c>
      <c r="CK198" s="457">
        <v>1000</v>
      </c>
      <c r="CL198" s="457">
        <v>1000</v>
      </c>
      <c r="CM198" s="457">
        <v>1000</v>
      </c>
      <c r="CN198" s="457">
        <v>1000</v>
      </c>
      <c r="CO198" s="457">
        <v>1000</v>
      </c>
      <c r="CP198" s="457">
        <v>1000</v>
      </c>
      <c r="CQ198" s="457">
        <v>1000</v>
      </c>
      <c r="CR198" s="457">
        <v>1000</v>
      </c>
      <c r="CS198" s="457">
        <v>1000</v>
      </c>
      <c r="CT198" s="457">
        <v>1000</v>
      </c>
      <c r="CU198" s="457">
        <v>4000</v>
      </c>
      <c r="CV198" s="457">
        <v>2000</v>
      </c>
      <c r="CW198" s="457">
        <v>1000</v>
      </c>
      <c r="CX198" s="457">
        <v>29000</v>
      </c>
      <c r="CY198" s="457">
        <v>7000</v>
      </c>
      <c r="CZ198" s="457">
        <v>11000</v>
      </c>
      <c r="DA198" s="457">
        <v>1000</v>
      </c>
      <c r="DB198" s="457">
        <v>1000</v>
      </c>
      <c r="DC198" s="457">
        <v>1000</v>
      </c>
      <c r="DD198" s="457">
        <v>1000</v>
      </c>
      <c r="DE198" s="457">
        <v>1000</v>
      </c>
      <c r="DF198" s="457">
        <v>1000</v>
      </c>
      <c r="DG198" s="457">
        <v>29000</v>
      </c>
      <c r="DH198" s="457">
        <v>14000</v>
      </c>
      <c r="DI198" s="457">
        <v>22000</v>
      </c>
      <c r="DJ198" s="457">
        <v>10000</v>
      </c>
      <c r="DK198" s="457">
        <v>9000</v>
      </c>
      <c r="DL198" s="457">
        <v>64000</v>
      </c>
      <c r="DM198" s="457">
        <v>4000</v>
      </c>
      <c r="DN198" s="457">
        <v>1000</v>
      </c>
      <c r="DO198" s="457">
        <v>1000</v>
      </c>
      <c r="DP198" s="457">
        <v>1000</v>
      </c>
      <c r="DQ198" s="457">
        <v>1000</v>
      </c>
      <c r="DR198">
        <v>1000</v>
      </c>
      <c r="DS198">
        <v>1000</v>
      </c>
      <c r="DT198">
        <v>323000</v>
      </c>
      <c r="DU198">
        <v>131000</v>
      </c>
    </row>
    <row r="199" spans="1:125">
      <c r="A199" s="362" t="s">
        <v>2789</v>
      </c>
      <c r="B199" s="457" t="s">
        <v>3324</v>
      </c>
      <c r="C199" s="457">
        <v>5000</v>
      </c>
      <c r="D199" s="457">
        <v>1000</v>
      </c>
      <c r="E199" s="457">
        <v>1000</v>
      </c>
      <c r="F199" s="457">
        <v>1000</v>
      </c>
      <c r="G199" s="457">
        <v>1000</v>
      </c>
      <c r="H199" s="457">
        <v>1000</v>
      </c>
      <c r="I199" s="457">
        <v>5000</v>
      </c>
      <c r="J199" s="457">
        <v>1000</v>
      </c>
      <c r="K199" s="457">
        <v>1000</v>
      </c>
      <c r="L199" s="457">
        <v>1000</v>
      </c>
      <c r="M199" s="457">
        <v>2000</v>
      </c>
      <c r="N199" s="457">
        <v>1000</v>
      </c>
      <c r="O199" s="457">
        <v>11000</v>
      </c>
      <c r="P199" s="457">
        <v>10000</v>
      </c>
      <c r="Q199" s="457">
        <v>1000</v>
      </c>
      <c r="R199" s="457">
        <v>6000</v>
      </c>
      <c r="S199" s="457">
        <v>1000</v>
      </c>
      <c r="T199" s="457">
        <v>1000</v>
      </c>
      <c r="U199" s="457">
        <v>2000</v>
      </c>
      <c r="V199" s="457">
        <v>1000</v>
      </c>
      <c r="W199" s="457">
        <v>1000</v>
      </c>
      <c r="X199" s="457">
        <v>1000</v>
      </c>
      <c r="Y199" s="457">
        <v>1000</v>
      </c>
      <c r="Z199" s="457">
        <v>1000</v>
      </c>
      <c r="AA199" s="457">
        <v>1000</v>
      </c>
      <c r="AB199" s="457">
        <v>1000</v>
      </c>
      <c r="AC199" s="457">
        <v>1000</v>
      </c>
      <c r="AD199" s="457">
        <v>1000</v>
      </c>
      <c r="AE199" s="457">
        <v>1000</v>
      </c>
      <c r="AF199" s="457">
        <v>1000</v>
      </c>
      <c r="AG199" s="457">
        <v>1000</v>
      </c>
      <c r="AH199" s="457">
        <v>1000</v>
      </c>
      <c r="AI199" s="457">
        <v>1000</v>
      </c>
      <c r="AJ199" s="457">
        <v>2000</v>
      </c>
      <c r="AK199" s="457">
        <v>1000</v>
      </c>
      <c r="AL199" s="457">
        <v>1000</v>
      </c>
      <c r="AM199" s="457">
        <v>1000</v>
      </c>
      <c r="AN199" s="457">
        <v>1000</v>
      </c>
      <c r="AO199" s="457">
        <v>1000</v>
      </c>
      <c r="AP199" s="457">
        <v>57000</v>
      </c>
      <c r="AQ199" s="457">
        <v>6000</v>
      </c>
      <c r="AR199" s="457">
        <v>14000</v>
      </c>
      <c r="AS199" s="457">
        <v>3000</v>
      </c>
      <c r="AT199" s="457">
        <v>2000</v>
      </c>
      <c r="AU199" s="457">
        <v>1000</v>
      </c>
      <c r="AV199" s="457">
        <v>8000</v>
      </c>
      <c r="AW199" s="457">
        <v>1000</v>
      </c>
      <c r="AX199" s="457">
        <v>2000</v>
      </c>
      <c r="AY199" s="457">
        <v>1000</v>
      </c>
      <c r="AZ199" s="457">
        <v>1000</v>
      </c>
      <c r="BA199" s="457">
        <v>1000</v>
      </c>
      <c r="BB199" s="457">
        <v>1000</v>
      </c>
      <c r="BC199" s="457">
        <v>1000</v>
      </c>
      <c r="BD199" s="457">
        <v>1000</v>
      </c>
      <c r="BE199" s="457">
        <v>1000</v>
      </c>
      <c r="BF199" s="457">
        <v>1000</v>
      </c>
      <c r="BG199" s="457">
        <v>1000</v>
      </c>
      <c r="BH199" s="457">
        <v>1000</v>
      </c>
      <c r="BI199" s="457">
        <v>1000</v>
      </c>
      <c r="BJ199" s="457">
        <v>1000</v>
      </c>
      <c r="BK199" s="457">
        <v>4000</v>
      </c>
      <c r="BL199" s="457">
        <v>1000</v>
      </c>
      <c r="BM199" s="457">
        <v>1000</v>
      </c>
      <c r="BN199" s="457">
        <v>1000</v>
      </c>
      <c r="BO199" s="457">
        <v>1000</v>
      </c>
      <c r="BP199" s="457">
        <v>1000</v>
      </c>
      <c r="BQ199" s="457">
        <v>1000</v>
      </c>
      <c r="BR199" s="457">
        <v>1000</v>
      </c>
      <c r="BS199" s="457">
        <v>1000</v>
      </c>
      <c r="BT199" s="457">
        <v>1000</v>
      </c>
      <c r="BU199" s="457">
        <v>1000</v>
      </c>
      <c r="BV199" s="457">
        <v>1000</v>
      </c>
      <c r="BW199" s="457">
        <v>1000</v>
      </c>
      <c r="BX199" s="457">
        <v>1000</v>
      </c>
      <c r="BY199" s="457">
        <v>1000</v>
      </c>
      <c r="BZ199" s="457">
        <v>1000</v>
      </c>
      <c r="CA199" s="457">
        <v>1000</v>
      </c>
      <c r="CB199" s="457">
        <v>1000</v>
      </c>
      <c r="CC199" s="457">
        <v>1000</v>
      </c>
      <c r="CD199" s="457">
        <v>1000</v>
      </c>
      <c r="CE199" s="457">
        <v>1000</v>
      </c>
      <c r="CF199" s="457">
        <v>5000</v>
      </c>
      <c r="CG199" s="457">
        <v>1000</v>
      </c>
      <c r="CH199" s="457">
        <v>1000</v>
      </c>
      <c r="CI199" s="457">
        <v>2000</v>
      </c>
      <c r="CJ199" s="457">
        <v>1000</v>
      </c>
      <c r="CK199" s="457">
        <v>1000</v>
      </c>
      <c r="CL199" s="457">
        <v>1000</v>
      </c>
      <c r="CM199" s="457">
        <v>1000</v>
      </c>
      <c r="CN199" s="457">
        <v>1000</v>
      </c>
      <c r="CO199" s="457">
        <v>1000</v>
      </c>
      <c r="CP199" s="457">
        <v>1000</v>
      </c>
      <c r="CQ199" s="457">
        <v>1000</v>
      </c>
      <c r="CR199" s="457">
        <v>1000</v>
      </c>
      <c r="CS199" s="457">
        <v>1000</v>
      </c>
      <c r="CT199" s="457">
        <v>1000</v>
      </c>
      <c r="CU199" s="457">
        <v>1000</v>
      </c>
      <c r="CV199" s="457">
        <v>1000</v>
      </c>
      <c r="CW199" s="457">
        <v>1000</v>
      </c>
      <c r="CX199" s="457">
        <v>26000</v>
      </c>
      <c r="CY199" s="457">
        <v>4000</v>
      </c>
      <c r="CZ199" s="457">
        <v>3000</v>
      </c>
      <c r="DA199" s="457">
        <v>5000</v>
      </c>
      <c r="DB199" s="457">
        <v>1000</v>
      </c>
      <c r="DC199" s="457">
        <v>1000</v>
      </c>
      <c r="DD199" s="457">
        <v>1000</v>
      </c>
      <c r="DE199" s="457">
        <v>1000</v>
      </c>
      <c r="DF199" s="457">
        <v>1000</v>
      </c>
      <c r="DG199" s="457">
        <v>8000</v>
      </c>
      <c r="DH199" s="457">
        <v>1000</v>
      </c>
      <c r="DI199" s="457">
        <v>9000</v>
      </c>
      <c r="DJ199" s="457">
        <v>5000</v>
      </c>
      <c r="DK199" s="457">
        <v>3000</v>
      </c>
      <c r="DL199" s="457">
        <v>6000</v>
      </c>
      <c r="DM199" s="457">
        <v>3000</v>
      </c>
      <c r="DN199" s="457">
        <v>1000</v>
      </c>
      <c r="DO199" s="457">
        <v>1000</v>
      </c>
      <c r="DP199" s="457">
        <v>1000</v>
      </c>
      <c r="DQ199" s="457">
        <v>1000</v>
      </c>
      <c r="DR199">
        <v>1000</v>
      </c>
      <c r="DS199">
        <v>1000</v>
      </c>
      <c r="DT199">
        <v>91000</v>
      </c>
      <c r="DU199">
        <v>51000</v>
      </c>
    </row>
    <row r="200" spans="1:125">
      <c r="A200" s="362" t="s">
        <v>2885</v>
      </c>
      <c r="B200" s="457" t="s">
        <v>3324</v>
      </c>
      <c r="C200" s="457">
        <v>5000</v>
      </c>
      <c r="D200" s="457">
        <v>1000</v>
      </c>
      <c r="E200" s="457">
        <v>1000</v>
      </c>
      <c r="F200" s="457">
        <v>1000</v>
      </c>
      <c r="G200" s="457">
        <v>1000</v>
      </c>
      <c r="H200" s="457">
        <v>1000</v>
      </c>
      <c r="I200" s="457">
        <v>5000</v>
      </c>
      <c r="J200" s="457">
        <v>1000</v>
      </c>
      <c r="K200" s="457">
        <v>1000</v>
      </c>
      <c r="L200" s="457">
        <v>1000</v>
      </c>
      <c r="M200" s="457">
        <v>2000</v>
      </c>
      <c r="N200" s="457">
        <v>1000</v>
      </c>
      <c r="O200" s="457">
        <v>11000</v>
      </c>
      <c r="P200" s="457">
        <v>10000</v>
      </c>
      <c r="Q200" s="457">
        <v>1000</v>
      </c>
      <c r="R200" s="457">
        <v>6000</v>
      </c>
      <c r="S200" s="457">
        <v>1000</v>
      </c>
      <c r="T200" s="457">
        <v>1000</v>
      </c>
      <c r="U200" s="457">
        <v>2000</v>
      </c>
      <c r="V200" s="457">
        <v>1000</v>
      </c>
      <c r="W200" s="457">
        <v>1000</v>
      </c>
      <c r="X200" s="457">
        <v>1000</v>
      </c>
      <c r="Y200" s="457">
        <v>1000</v>
      </c>
      <c r="Z200" s="457">
        <v>1000</v>
      </c>
      <c r="AA200" s="457">
        <v>1000</v>
      </c>
      <c r="AB200" s="457">
        <v>1000</v>
      </c>
      <c r="AC200" s="457">
        <v>1000</v>
      </c>
      <c r="AD200" s="457">
        <v>1000</v>
      </c>
      <c r="AE200" s="457">
        <v>1000</v>
      </c>
      <c r="AF200" s="457">
        <v>1000</v>
      </c>
      <c r="AG200" s="457">
        <v>1000</v>
      </c>
      <c r="AH200" s="457">
        <v>1000</v>
      </c>
      <c r="AI200" s="457">
        <v>1000</v>
      </c>
      <c r="AJ200" s="457">
        <v>2000</v>
      </c>
      <c r="AK200" s="457">
        <v>1000</v>
      </c>
      <c r="AL200" s="457">
        <v>1000</v>
      </c>
      <c r="AM200" s="457">
        <v>1000</v>
      </c>
      <c r="AN200" s="457">
        <v>1000</v>
      </c>
      <c r="AO200" s="457">
        <v>1000</v>
      </c>
      <c r="AP200" s="457">
        <v>8000</v>
      </c>
      <c r="AQ200" s="457">
        <v>5000</v>
      </c>
      <c r="AR200" s="457">
        <v>4000</v>
      </c>
      <c r="AS200" s="457">
        <v>3000</v>
      </c>
      <c r="AT200" s="457">
        <v>2000</v>
      </c>
      <c r="AU200" s="457">
        <v>1000</v>
      </c>
      <c r="AV200" s="457">
        <v>8000</v>
      </c>
      <c r="AW200" s="457">
        <v>1000</v>
      </c>
      <c r="AX200" s="457">
        <v>2000</v>
      </c>
      <c r="AY200" s="457">
        <v>1000</v>
      </c>
      <c r="AZ200" s="457">
        <v>1000</v>
      </c>
      <c r="BA200" s="457">
        <v>1000</v>
      </c>
      <c r="BB200" s="457">
        <v>1000</v>
      </c>
      <c r="BC200" s="457">
        <v>1000</v>
      </c>
      <c r="BD200" s="457">
        <v>1000</v>
      </c>
      <c r="BE200" s="457">
        <v>1000</v>
      </c>
      <c r="BF200" s="457">
        <v>1000</v>
      </c>
      <c r="BG200" s="457">
        <v>1000</v>
      </c>
      <c r="BH200" s="457">
        <v>1000</v>
      </c>
      <c r="BI200" s="457">
        <v>1000</v>
      </c>
      <c r="BJ200" s="457">
        <v>1000</v>
      </c>
      <c r="BK200" s="457">
        <v>4000</v>
      </c>
      <c r="BL200" s="457">
        <v>1000</v>
      </c>
      <c r="BM200" s="457">
        <v>1000</v>
      </c>
      <c r="BN200" s="457">
        <v>1000</v>
      </c>
      <c r="BO200" s="457">
        <v>1000</v>
      </c>
      <c r="BP200" s="457">
        <v>1000</v>
      </c>
      <c r="BQ200" s="457">
        <v>1000</v>
      </c>
      <c r="BR200" s="457">
        <v>1000</v>
      </c>
      <c r="BS200" s="457">
        <v>1000</v>
      </c>
      <c r="BT200" s="457">
        <v>1000</v>
      </c>
      <c r="BU200" s="457">
        <v>1000</v>
      </c>
      <c r="BV200" s="457">
        <v>1000</v>
      </c>
      <c r="BW200" s="457">
        <v>1000</v>
      </c>
      <c r="BX200" s="457">
        <v>1000</v>
      </c>
      <c r="BY200" s="457">
        <v>1000</v>
      </c>
      <c r="BZ200" s="457">
        <v>1000</v>
      </c>
      <c r="CA200" s="457">
        <v>1000</v>
      </c>
      <c r="CB200" s="457">
        <v>1000</v>
      </c>
      <c r="CC200" s="457">
        <v>1000</v>
      </c>
      <c r="CD200" s="457">
        <v>1000</v>
      </c>
      <c r="CE200" s="457">
        <v>1000</v>
      </c>
      <c r="CF200" s="457">
        <v>5000</v>
      </c>
      <c r="CG200" s="457">
        <v>1000</v>
      </c>
      <c r="CH200" s="457">
        <v>1000</v>
      </c>
      <c r="CI200" s="457">
        <v>2000</v>
      </c>
      <c r="CJ200" s="457">
        <v>1000</v>
      </c>
      <c r="CK200" s="457">
        <v>1000</v>
      </c>
      <c r="CL200" s="457">
        <v>1000</v>
      </c>
      <c r="CM200" s="457">
        <v>1000</v>
      </c>
      <c r="CN200" s="457">
        <v>1000</v>
      </c>
      <c r="CO200" s="457">
        <v>1000</v>
      </c>
      <c r="CP200" s="457">
        <v>1000</v>
      </c>
      <c r="CQ200" s="457">
        <v>1000</v>
      </c>
      <c r="CR200" s="457">
        <v>1000</v>
      </c>
      <c r="CS200" s="457">
        <v>1000</v>
      </c>
      <c r="CT200" s="457">
        <v>1000</v>
      </c>
      <c r="CU200" s="457">
        <v>1000</v>
      </c>
      <c r="CV200" s="457">
        <v>1000</v>
      </c>
      <c r="CW200" s="457">
        <v>1000</v>
      </c>
      <c r="CX200" s="457">
        <v>26000</v>
      </c>
      <c r="CY200" s="457">
        <v>4000</v>
      </c>
      <c r="CZ200" s="457">
        <v>3000</v>
      </c>
      <c r="DA200" s="457">
        <v>5000</v>
      </c>
      <c r="DB200" s="457">
        <v>1000</v>
      </c>
      <c r="DC200" s="457">
        <v>1000</v>
      </c>
      <c r="DD200" s="457">
        <v>1000</v>
      </c>
      <c r="DE200" s="457">
        <v>1000</v>
      </c>
      <c r="DF200" s="457">
        <v>1000</v>
      </c>
      <c r="DG200" s="457">
        <v>8000</v>
      </c>
      <c r="DH200" s="457">
        <v>1000</v>
      </c>
      <c r="DI200" s="457">
        <v>9000</v>
      </c>
      <c r="DJ200" s="457">
        <v>5000</v>
      </c>
      <c r="DK200" s="457">
        <v>3000</v>
      </c>
      <c r="DL200" s="457">
        <v>6000</v>
      </c>
      <c r="DM200" s="457">
        <v>3000</v>
      </c>
      <c r="DN200" s="457">
        <v>1000</v>
      </c>
      <c r="DO200" s="457">
        <v>1000</v>
      </c>
      <c r="DP200" s="457">
        <v>1000</v>
      </c>
      <c r="DQ200" s="457">
        <v>1000</v>
      </c>
      <c r="DR200">
        <v>1000</v>
      </c>
      <c r="DS200">
        <v>1000</v>
      </c>
      <c r="DT200">
        <v>91000</v>
      </c>
      <c r="DU200">
        <v>51000</v>
      </c>
    </row>
    <row r="201" spans="1:125">
      <c r="A201" s="362" t="s">
        <v>2939</v>
      </c>
      <c r="B201" s="457" t="s">
        <v>3324</v>
      </c>
      <c r="C201" s="457">
        <v>5000</v>
      </c>
      <c r="D201" s="457">
        <v>1000</v>
      </c>
      <c r="E201" s="457">
        <v>1000</v>
      </c>
      <c r="F201" s="457">
        <v>1000</v>
      </c>
      <c r="G201" s="457">
        <v>1000</v>
      </c>
      <c r="H201" s="457">
        <v>1000</v>
      </c>
      <c r="I201" s="457">
        <v>5000</v>
      </c>
      <c r="J201" s="457">
        <v>1000</v>
      </c>
      <c r="K201" s="457">
        <v>1000</v>
      </c>
      <c r="L201" s="457">
        <v>1000</v>
      </c>
      <c r="M201" s="457">
        <v>2000</v>
      </c>
      <c r="N201" s="457">
        <v>1000</v>
      </c>
      <c r="O201" s="457">
        <v>11000</v>
      </c>
      <c r="P201" s="457">
        <v>10000</v>
      </c>
      <c r="Q201" s="457">
        <v>1000</v>
      </c>
      <c r="R201" s="457">
        <v>6000</v>
      </c>
      <c r="S201" s="457">
        <v>1000</v>
      </c>
      <c r="T201" s="457">
        <v>1000</v>
      </c>
      <c r="U201" s="457">
        <v>2000</v>
      </c>
      <c r="V201" s="457">
        <v>1000</v>
      </c>
      <c r="W201" s="457">
        <v>1000</v>
      </c>
      <c r="X201" s="457">
        <v>1000</v>
      </c>
      <c r="Y201" s="457">
        <v>1000</v>
      </c>
      <c r="Z201" s="457">
        <v>1000</v>
      </c>
      <c r="AA201" s="457">
        <v>1000</v>
      </c>
      <c r="AB201" s="457">
        <v>1000</v>
      </c>
      <c r="AC201" s="457">
        <v>1000</v>
      </c>
      <c r="AD201" s="457">
        <v>1000</v>
      </c>
      <c r="AE201" s="457">
        <v>1000</v>
      </c>
      <c r="AF201" s="457">
        <v>1000</v>
      </c>
      <c r="AG201" s="457">
        <v>1000</v>
      </c>
      <c r="AH201" s="457">
        <v>1000</v>
      </c>
      <c r="AI201" s="457">
        <v>1000</v>
      </c>
      <c r="AJ201" s="457">
        <v>2000</v>
      </c>
      <c r="AK201" s="457">
        <v>1000</v>
      </c>
      <c r="AL201" s="457">
        <v>1000</v>
      </c>
      <c r="AM201" s="457">
        <v>1000</v>
      </c>
      <c r="AN201" s="457">
        <v>1000</v>
      </c>
      <c r="AO201" s="457">
        <v>1000</v>
      </c>
      <c r="AP201" s="457">
        <v>8000</v>
      </c>
      <c r="AQ201" s="457">
        <v>5000</v>
      </c>
      <c r="AR201" s="457">
        <v>4000</v>
      </c>
      <c r="AS201" s="457">
        <v>3000</v>
      </c>
      <c r="AT201" s="457">
        <v>2000</v>
      </c>
      <c r="AU201" s="457">
        <v>1000</v>
      </c>
      <c r="AV201" s="457">
        <v>8000</v>
      </c>
      <c r="AW201" s="457">
        <v>1000</v>
      </c>
      <c r="AX201" s="457">
        <v>2000</v>
      </c>
      <c r="AY201" s="457">
        <v>1000</v>
      </c>
      <c r="AZ201" s="457">
        <v>1000</v>
      </c>
      <c r="BA201" s="457">
        <v>1000</v>
      </c>
      <c r="BB201" s="457">
        <v>1000</v>
      </c>
      <c r="BC201" s="457">
        <v>1000</v>
      </c>
      <c r="BD201" s="457">
        <v>1000</v>
      </c>
      <c r="BE201" s="457">
        <v>1000</v>
      </c>
      <c r="BF201" s="457">
        <v>1000</v>
      </c>
      <c r="BG201" s="457">
        <v>1000</v>
      </c>
      <c r="BH201" s="457">
        <v>1000</v>
      </c>
      <c r="BI201" s="457">
        <v>1000</v>
      </c>
      <c r="BJ201" s="457">
        <v>1000</v>
      </c>
      <c r="BK201" s="457">
        <v>4000</v>
      </c>
      <c r="BL201" s="457">
        <v>1000</v>
      </c>
      <c r="BM201" s="457">
        <v>1000</v>
      </c>
      <c r="BN201" s="457">
        <v>1000</v>
      </c>
      <c r="BO201" s="457">
        <v>1000</v>
      </c>
      <c r="BP201" s="457">
        <v>1000</v>
      </c>
      <c r="BQ201" s="457">
        <v>1000</v>
      </c>
      <c r="BR201" s="457">
        <v>1000</v>
      </c>
      <c r="BS201" s="457">
        <v>1000</v>
      </c>
      <c r="BT201" s="457">
        <v>1000</v>
      </c>
      <c r="BU201" s="457">
        <v>1000</v>
      </c>
      <c r="BV201" s="457">
        <v>1000</v>
      </c>
      <c r="BW201" s="457">
        <v>1000</v>
      </c>
      <c r="BX201" s="457">
        <v>1000</v>
      </c>
      <c r="BY201" s="457">
        <v>1000</v>
      </c>
      <c r="BZ201" s="457">
        <v>1000</v>
      </c>
      <c r="CA201" s="457">
        <v>1000</v>
      </c>
      <c r="CB201" s="457">
        <v>1000</v>
      </c>
      <c r="CC201" s="457">
        <v>1000</v>
      </c>
      <c r="CD201" s="457">
        <v>1000</v>
      </c>
      <c r="CE201" s="457">
        <v>1000</v>
      </c>
      <c r="CF201" s="457">
        <v>5000</v>
      </c>
      <c r="CG201" s="457">
        <v>1000</v>
      </c>
      <c r="CH201" s="457">
        <v>1000</v>
      </c>
      <c r="CI201" s="457">
        <v>2000</v>
      </c>
      <c r="CJ201" s="457">
        <v>1000</v>
      </c>
      <c r="CK201" s="457">
        <v>1000</v>
      </c>
      <c r="CL201" s="457">
        <v>1000</v>
      </c>
      <c r="CM201" s="457">
        <v>1000</v>
      </c>
      <c r="CN201" s="457">
        <v>1000</v>
      </c>
      <c r="CO201" s="457">
        <v>1000</v>
      </c>
      <c r="CP201" s="457">
        <v>1000</v>
      </c>
      <c r="CQ201" s="457">
        <v>1000</v>
      </c>
      <c r="CR201" s="457">
        <v>1000</v>
      </c>
      <c r="CS201" s="457">
        <v>1000</v>
      </c>
      <c r="CT201" s="457">
        <v>1000</v>
      </c>
      <c r="CU201" s="457">
        <v>1000</v>
      </c>
      <c r="CV201" s="457">
        <v>1000</v>
      </c>
      <c r="CW201" s="457">
        <v>1000</v>
      </c>
      <c r="CX201" s="457">
        <v>26000</v>
      </c>
      <c r="CY201" s="457">
        <v>4000</v>
      </c>
      <c r="CZ201" s="457">
        <v>3000</v>
      </c>
      <c r="DA201" s="457">
        <v>5000</v>
      </c>
      <c r="DB201" s="457">
        <v>1000</v>
      </c>
      <c r="DC201" s="457">
        <v>1000</v>
      </c>
      <c r="DD201" s="457">
        <v>1000</v>
      </c>
      <c r="DE201" s="457">
        <v>1000</v>
      </c>
      <c r="DF201" s="457">
        <v>1000</v>
      </c>
      <c r="DG201" s="457">
        <v>8000</v>
      </c>
      <c r="DH201" s="457">
        <v>1000</v>
      </c>
      <c r="DI201" s="457">
        <v>9000</v>
      </c>
      <c r="DJ201" s="457">
        <v>5000</v>
      </c>
      <c r="DK201" s="457">
        <v>3000</v>
      </c>
      <c r="DL201" s="457">
        <v>6000</v>
      </c>
      <c r="DM201" s="457">
        <v>3000</v>
      </c>
      <c r="DN201" s="457">
        <v>1000</v>
      </c>
      <c r="DO201" s="457">
        <v>1000</v>
      </c>
      <c r="DP201" s="457">
        <v>1000</v>
      </c>
      <c r="DQ201" s="457">
        <v>1000</v>
      </c>
      <c r="DR201">
        <v>1000</v>
      </c>
      <c r="DS201">
        <v>1000</v>
      </c>
      <c r="DT201">
        <v>91000</v>
      </c>
      <c r="DU201">
        <v>51000</v>
      </c>
    </row>
    <row r="202" spans="1:125">
      <c r="A202" s="362" t="s">
        <v>2963</v>
      </c>
      <c r="B202" s="457" t="s">
        <v>3324</v>
      </c>
      <c r="C202" s="457">
        <v>1000</v>
      </c>
      <c r="D202" s="457">
        <v>1000</v>
      </c>
      <c r="E202" s="457">
        <v>1000</v>
      </c>
      <c r="F202" s="457">
        <v>1000</v>
      </c>
      <c r="G202" s="457">
        <v>1000</v>
      </c>
      <c r="H202" s="457">
        <v>1000</v>
      </c>
      <c r="I202" s="457">
        <v>1000</v>
      </c>
      <c r="J202" s="457">
        <v>1000</v>
      </c>
      <c r="K202" s="457">
        <v>1000</v>
      </c>
      <c r="L202" s="457">
        <v>1000</v>
      </c>
      <c r="M202" s="457">
        <v>1000</v>
      </c>
      <c r="N202" s="457">
        <v>1000</v>
      </c>
      <c r="O202" s="457">
        <v>1000</v>
      </c>
      <c r="P202" s="457">
        <v>1000</v>
      </c>
      <c r="Q202" s="457">
        <v>1000</v>
      </c>
      <c r="R202" s="457">
        <v>1000</v>
      </c>
      <c r="S202" s="457">
        <v>1000</v>
      </c>
      <c r="T202" s="457">
        <v>1000</v>
      </c>
      <c r="U202" s="457">
        <v>1000</v>
      </c>
      <c r="V202" s="457">
        <v>1000</v>
      </c>
      <c r="W202" s="457">
        <v>1000</v>
      </c>
      <c r="X202" s="457">
        <v>1000</v>
      </c>
      <c r="Y202" s="457">
        <v>1000</v>
      </c>
      <c r="Z202" s="457">
        <v>1000</v>
      </c>
      <c r="AA202" s="457">
        <v>1000</v>
      </c>
      <c r="AB202" s="457">
        <v>1000</v>
      </c>
      <c r="AC202" s="457">
        <v>1000</v>
      </c>
      <c r="AD202" s="457">
        <v>1000</v>
      </c>
      <c r="AE202" s="457">
        <v>1000</v>
      </c>
      <c r="AF202" s="457">
        <v>1000</v>
      </c>
      <c r="AG202" s="457">
        <v>1000</v>
      </c>
      <c r="AH202" s="457">
        <v>1000</v>
      </c>
      <c r="AI202" s="457">
        <v>1000</v>
      </c>
      <c r="AJ202" s="457">
        <v>1000</v>
      </c>
      <c r="AK202" s="457">
        <v>1000</v>
      </c>
      <c r="AL202" s="457">
        <v>1000</v>
      </c>
      <c r="AM202" s="457">
        <v>1000</v>
      </c>
      <c r="AN202" s="457">
        <v>1000</v>
      </c>
      <c r="AO202" s="457">
        <v>1000</v>
      </c>
      <c r="AP202" s="457">
        <v>27000</v>
      </c>
      <c r="AQ202" s="457">
        <v>3000</v>
      </c>
      <c r="AR202" s="457">
        <v>4000</v>
      </c>
      <c r="AS202" s="457">
        <v>3000</v>
      </c>
      <c r="AT202" s="457">
        <v>1000</v>
      </c>
      <c r="AU202" s="457">
        <v>1000</v>
      </c>
      <c r="AV202" s="457">
        <v>5000</v>
      </c>
      <c r="AW202" s="457">
        <v>1000</v>
      </c>
      <c r="AX202" s="457">
        <v>1000</v>
      </c>
      <c r="AY202" s="457">
        <v>1000</v>
      </c>
      <c r="AZ202" s="457">
        <v>1000</v>
      </c>
      <c r="BA202" s="457">
        <v>1000</v>
      </c>
      <c r="BB202" s="457">
        <v>1000</v>
      </c>
      <c r="BC202" s="457">
        <v>1000</v>
      </c>
      <c r="BD202" s="457">
        <v>1000</v>
      </c>
      <c r="BE202" s="457">
        <v>1000</v>
      </c>
      <c r="BF202" s="457">
        <v>1000</v>
      </c>
      <c r="BG202" s="457">
        <v>1000</v>
      </c>
      <c r="BH202" s="457">
        <v>1000</v>
      </c>
      <c r="BI202" s="457">
        <v>1000</v>
      </c>
      <c r="BJ202" s="457">
        <v>1000</v>
      </c>
      <c r="BK202" s="457">
        <v>1000</v>
      </c>
      <c r="BL202" s="457">
        <v>1000</v>
      </c>
      <c r="BM202" s="457">
        <v>1000</v>
      </c>
      <c r="BN202" s="457">
        <v>1000</v>
      </c>
      <c r="BO202" s="457">
        <v>1000</v>
      </c>
      <c r="BP202" s="457">
        <v>1000</v>
      </c>
      <c r="BQ202" s="457">
        <v>1000</v>
      </c>
      <c r="BR202" s="457">
        <v>1000</v>
      </c>
      <c r="BS202" s="457">
        <v>1000</v>
      </c>
      <c r="BT202" s="457">
        <v>1000</v>
      </c>
      <c r="BU202" s="457">
        <v>1000</v>
      </c>
      <c r="BV202" s="457">
        <v>1000</v>
      </c>
      <c r="BW202" s="457">
        <v>2000</v>
      </c>
      <c r="BX202" s="457">
        <v>1000</v>
      </c>
      <c r="BY202" s="457">
        <v>1000</v>
      </c>
      <c r="BZ202" s="457">
        <v>1000</v>
      </c>
      <c r="CA202" s="457">
        <v>1000</v>
      </c>
      <c r="CB202" s="457">
        <v>1000</v>
      </c>
      <c r="CC202" s="457">
        <v>1000</v>
      </c>
      <c r="CD202" s="457">
        <v>1000</v>
      </c>
      <c r="CE202" s="457">
        <v>1000</v>
      </c>
      <c r="CF202" s="457">
        <v>2000</v>
      </c>
      <c r="CG202" s="457">
        <v>1000</v>
      </c>
      <c r="CH202" s="457">
        <v>1000</v>
      </c>
      <c r="CI202" s="457">
        <v>1000</v>
      </c>
      <c r="CJ202" s="457">
        <v>1000</v>
      </c>
      <c r="CK202" s="457">
        <v>1000</v>
      </c>
      <c r="CL202" s="457">
        <v>1000</v>
      </c>
      <c r="CM202" s="457">
        <v>1000</v>
      </c>
      <c r="CN202" s="457">
        <v>1000</v>
      </c>
      <c r="CO202" s="457">
        <v>1000</v>
      </c>
      <c r="CP202" s="457">
        <v>1000</v>
      </c>
      <c r="CQ202" s="457">
        <v>1000</v>
      </c>
      <c r="CR202" s="457">
        <v>1000</v>
      </c>
      <c r="CS202" s="457">
        <v>1000</v>
      </c>
      <c r="CT202" s="457">
        <v>1000</v>
      </c>
      <c r="CU202" s="457">
        <v>1000</v>
      </c>
      <c r="CV202" s="457">
        <v>1000</v>
      </c>
      <c r="CW202" s="457">
        <v>1000</v>
      </c>
      <c r="CX202" s="457">
        <v>11000</v>
      </c>
      <c r="CY202" s="457">
        <v>1000</v>
      </c>
      <c r="CZ202" s="457">
        <v>1000</v>
      </c>
      <c r="DA202" s="457">
        <v>1000</v>
      </c>
      <c r="DB202" s="457">
        <v>1000</v>
      </c>
      <c r="DC202" s="457">
        <v>1000</v>
      </c>
      <c r="DD202" s="457">
        <v>1000</v>
      </c>
      <c r="DE202" s="457">
        <v>1000</v>
      </c>
      <c r="DF202" s="457">
        <v>1000</v>
      </c>
      <c r="DG202" s="457">
        <v>3000</v>
      </c>
      <c r="DH202" s="457">
        <v>1000</v>
      </c>
      <c r="DI202" s="457">
        <v>2000</v>
      </c>
      <c r="DJ202" s="457">
        <v>2000</v>
      </c>
      <c r="DK202" s="457">
        <v>1000</v>
      </c>
      <c r="DL202" s="457">
        <v>18000</v>
      </c>
      <c r="DM202" s="457">
        <v>1000</v>
      </c>
      <c r="DN202" s="457">
        <v>1000</v>
      </c>
      <c r="DO202" s="457">
        <v>1000</v>
      </c>
      <c r="DP202" s="457">
        <v>1000</v>
      </c>
      <c r="DQ202" s="457">
        <v>1000</v>
      </c>
      <c r="DR202">
        <v>1000</v>
      </c>
      <c r="DS202">
        <v>1000</v>
      </c>
      <c r="DT202">
        <v>21000</v>
      </c>
      <c r="DU202">
        <v>7000</v>
      </c>
    </row>
    <row r="203" spans="1:125">
      <c r="A203" s="362" t="s">
        <v>3053</v>
      </c>
      <c r="B203" s="457" t="s">
        <v>3324</v>
      </c>
      <c r="C203" s="457">
        <v>5000</v>
      </c>
      <c r="D203" s="457">
        <v>1000</v>
      </c>
      <c r="E203" s="457">
        <v>1000</v>
      </c>
      <c r="F203" s="457">
        <v>1000</v>
      </c>
      <c r="G203" s="457">
        <v>1000</v>
      </c>
      <c r="H203" s="457">
        <v>1000</v>
      </c>
      <c r="I203" s="457">
        <v>5000</v>
      </c>
      <c r="J203" s="457">
        <v>1000</v>
      </c>
      <c r="K203" s="457">
        <v>1000</v>
      </c>
      <c r="L203" s="457">
        <v>1000</v>
      </c>
      <c r="M203" s="457">
        <v>2000</v>
      </c>
      <c r="N203" s="457">
        <v>1000</v>
      </c>
      <c r="O203" s="457">
        <v>11000</v>
      </c>
      <c r="P203" s="457">
        <v>10000</v>
      </c>
      <c r="Q203" s="457">
        <v>1000</v>
      </c>
      <c r="R203" s="457">
        <v>6000</v>
      </c>
      <c r="S203" s="457">
        <v>1000</v>
      </c>
      <c r="T203" s="457">
        <v>1000</v>
      </c>
      <c r="U203" s="457">
        <v>2000</v>
      </c>
      <c r="V203" s="457">
        <v>1000</v>
      </c>
      <c r="W203" s="457">
        <v>1000</v>
      </c>
      <c r="X203" s="457">
        <v>1000</v>
      </c>
      <c r="Y203" s="457">
        <v>1000</v>
      </c>
      <c r="Z203" s="457">
        <v>1000</v>
      </c>
      <c r="AA203" s="457">
        <v>1000</v>
      </c>
      <c r="AB203" s="457">
        <v>1000</v>
      </c>
      <c r="AC203" s="457">
        <v>1000</v>
      </c>
      <c r="AD203" s="457">
        <v>1000</v>
      </c>
      <c r="AE203" s="457">
        <v>1000</v>
      </c>
      <c r="AF203" s="457">
        <v>1000</v>
      </c>
      <c r="AG203" s="457">
        <v>1000</v>
      </c>
      <c r="AH203" s="457">
        <v>1000</v>
      </c>
      <c r="AI203" s="457">
        <v>1000</v>
      </c>
      <c r="AJ203" s="457">
        <v>2000</v>
      </c>
      <c r="AK203" s="457">
        <v>1000</v>
      </c>
      <c r="AL203" s="457">
        <v>1000</v>
      </c>
      <c r="AM203" s="457">
        <v>1000</v>
      </c>
      <c r="AN203" s="457">
        <v>1000</v>
      </c>
      <c r="AO203" s="457">
        <v>1000</v>
      </c>
      <c r="AP203" s="457">
        <v>57000</v>
      </c>
      <c r="AQ203" s="457">
        <v>6000</v>
      </c>
      <c r="AR203" s="457">
        <v>14000</v>
      </c>
      <c r="AS203" s="457">
        <v>3000</v>
      </c>
      <c r="AT203" s="457">
        <v>2000</v>
      </c>
      <c r="AU203" s="457">
        <v>1000</v>
      </c>
      <c r="AV203" s="457">
        <v>8000</v>
      </c>
      <c r="AW203" s="457">
        <v>1000</v>
      </c>
      <c r="AX203" s="457">
        <v>2000</v>
      </c>
      <c r="AY203" s="457">
        <v>1000</v>
      </c>
      <c r="AZ203" s="457">
        <v>1000</v>
      </c>
      <c r="BA203" s="457">
        <v>1000</v>
      </c>
      <c r="BB203" s="457">
        <v>1000</v>
      </c>
      <c r="BC203" s="457">
        <v>1000</v>
      </c>
      <c r="BD203" s="457">
        <v>1000</v>
      </c>
      <c r="BE203" s="457">
        <v>1000</v>
      </c>
      <c r="BF203" s="457">
        <v>1000</v>
      </c>
      <c r="BG203" s="457">
        <v>1000</v>
      </c>
      <c r="BH203" s="457">
        <v>1000</v>
      </c>
      <c r="BI203" s="457">
        <v>1000</v>
      </c>
      <c r="BJ203" s="457">
        <v>1000</v>
      </c>
      <c r="BK203" s="457">
        <v>4000</v>
      </c>
      <c r="BL203" s="457">
        <v>1000</v>
      </c>
      <c r="BM203" s="457">
        <v>1000</v>
      </c>
      <c r="BN203" s="457">
        <v>1000</v>
      </c>
      <c r="BO203" s="457">
        <v>1000</v>
      </c>
      <c r="BP203" s="457">
        <v>1000</v>
      </c>
      <c r="BQ203" s="457">
        <v>1000</v>
      </c>
      <c r="BR203" s="457">
        <v>1000</v>
      </c>
      <c r="BS203" s="457">
        <v>1000</v>
      </c>
      <c r="BT203" s="457">
        <v>1000</v>
      </c>
      <c r="BU203" s="457">
        <v>1000</v>
      </c>
      <c r="BV203" s="457">
        <v>1000</v>
      </c>
      <c r="BW203" s="457">
        <v>1000</v>
      </c>
      <c r="BX203" s="457">
        <v>1000</v>
      </c>
      <c r="BY203" s="457">
        <v>1000</v>
      </c>
      <c r="BZ203" s="457">
        <v>1000</v>
      </c>
      <c r="CA203" s="457">
        <v>1000</v>
      </c>
      <c r="CB203" s="457">
        <v>1000</v>
      </c>
      <c r="CC203" s="457">
        <v>1000</v>
      </c>
      <c r="CD203" s="457">
        <v>1000</v>
      </c>
      <c r="CE203" s="457">
        <v>1000</v>
      </c>
      <c r="CF203" s="457">
        <v>5000</v>
      </c>
      <c r="CG203" s="457">
        <v>1000</v>
      </c>
      <c r="CH203" s="457">
        <v>1000</v>
      </c>
      <c r="CI203" s="457">
        <v>2000</v>
      </c>
      <c r="CJ203" s="457">
        <v>1000</v>
      </c>
      <c r="CK203" s="457">
        <v>1000</v>
      </c>
      <c r="CL203" s="457">
        <v>1000</v>
      </c>
      <c r="CM203" s="457">
        <v>1000</v>
      </c>
      <c r="CN203" s="457">
        <v>1000</v>
      </c>
      <c r="CO203" s="457">
        <v>1000</v>
      </c>
      <c r="CP203" s="457">
        <v>1000</v>
      </c>
      <c r="CQ203" s="457">
        <v>1000</v>
      </c>
      <c r="CR203" s="457">
        <v>1000</v>
      </c>
      <c r="CS203" s="457">
        <v>1000</v>
      </c>
      <c r="CT203" s="457">
        <v>1000</v>
      </c>
      <c r="CU203" s="457">
        <v>1000</v>
      </c>
      <c r="CV203" s="457">
        <v>1000</v>
      </c>
      <c r="CW203" s="457">
        <v>1000</v>
      </c>
      <c r="CX203" s="457">
        <v>26000</v>
      </c>
      <c r="CY203" s="457">
        <v>4000</v>
      </c>
      <c r="CZ203" s="457">
        <v>3000</v>
      </c>
      <c r="DA203" s="457">
        <v>5000</v>
      </c>
      <c r="DB203" s="457">
        <v>1000</v>
      </c>
      <c r="DC203" s="457">
        <v>1000</v>
      </c>
      <c r="DD203" s="457">
        <v>1000</v>
      </c>
      <c r="DE203" s="457">
        <v>1000</v>
      </c>
      <c r="DF203" s="457">
        <v>1000</v>
      </c>
      <c r="DG203" s="457">
        <v>8000</v>
      </c>
      <c r="DH203" s="457">
        <v>1000</v>
      </c>
      <c r="DI203" s="457">
        <v>9000</v>
      </c>
      <c r="DJ203" s="457">
        <v>5000</v>
      </c>
      <c r="DK203" s="457">
        <v>3000</v>
      </c>
      <c r="DL203" s="457">
        <v>6000</v>
      </c>
      <c r="DM203" s="457">
        <v>3000</v>
      </c>
      <c r="DN203" s="457">
        <v>1000</v>
      </c>
      <c r="DO203" s="457">
        <v>1000</v>
      </c>
      <c r="DP203" s="457">
        <v>1000</v>
      </c>
      <c r="DQ203" s="457">
        <v>1000</v>
      </c>
      <c r="DR203">
        <v>1000</v>
      </c>
      <c r="DS203">
        <v>1000</v>
      </c>
      <c r="DT203">
        <v>91000</v>
      </c>
      <c r="DU203">
        <v>51000</v>
      </c>
    </row>
    <row r="204" spans="1:125">
      <c r="A204" s="362" t="s">
        <v>3140</v>
      </c>
      <c r="B204" s="457" t="s">
        <v>3324</v>
      </c>
      <c r="C204" s="457">
        <v>10000</v>
      </c>
      <c r="D204" s="457">
        <v>1000</v>
      </c>
      <c r="E204" s="457">
        <v>1000</v>
      </c>
      <c r="F204" s="457">
        <v>7000</v>
      </c>
      <c r="G204" s="457">
        <v>3000</v>
      </c>
      <c r="H204" s="457">
        <v>1000</v>
      </c>
      <c r="I204" s="457">
        <v>5000</v>
      </c>
      <c r="J204" s="457">
        <v>1000</v>
      </c>
      <c r="K204" s="457">
        <v>1000</v>
      </c>
      <c r="L204" s="457">
        <v>2000</v>
      </c>
      <c r="M204" s="457">
        <v>3000</v>
      </c>
      <c r="N204" s="457">
        <v>1000</v>
      </c>
      <c r="O204" s="457">
        <v>42000</v>
      </c>
      <c r="P204" s="457">
        <v>1000</v>
      </c>
      <c r="Q204" s="457">
        <v>1000</v>
      </c>
      <c r="R204" s="457">
        <v>1000</v>
      </c>
      <c r="S204" s="457">
        <v>1000</v>
      </c>
      <c r="T204" s="457">
        <v>1000</v>
      </c>
      <c r="U204" s="457">
        <v>3000</v>
      </c>
      <c r="V204" s="457">
        <v>1000</v>
      </c>
      <c r="W204" s="457">
        <v>1000</v>
      </c>
      <c r="X204" s="457">
        <v>1000</v>
      </c>
      <c r="Y204" s="457">
        <v>1000</v>
      </c>
      <c r="Z204" s="457">
        <v>1000</v>
      </c>
      <c r="AA204" s="457">
        <v>1000</v>
      </c>
      <c r="AB204" s="457">
        <v>1000</v>
      </c>
      <c r="AC204" s="457">
        <v>1000</v>
      </c>
      <c r="AD204" s="457">
        <v>1000</v>
      </c>
      <c r="AE204" s="457">
        <v>1000</v>
      </c>
      <c r="AF204" s="457">
        <v>1000</v>
      </c>
      <c r="AG204" s="457">
        <v>2000</v>
      </c>
      <c r="AH204" s="457">
        <v>1000</v>
      </c>
      <c r="AI204" s="457">
        <v>1000</v>
      </c>
      <c r="AJ204" s="457">
        <v>6000</v>
      </c>
      <c r="AK204" s="457">
        <v>4000</v>
      </c>
      <c r="AL204" s="457">
        <v>1000</v>
      </c>
      <c r="AM204" s="457">
        <v>1000</v>
      </c>
      <c r="AN204" s="457">
        <v>1000</v>
      </c>
      <c r="AO204" s="457">
        <v>1000</v>
      </c>
      <c r="AP204" s="457">
        <v>134000</v>
      </c>
      <c r="AQ204" s="457">
        <v>54000</v>
      </c>
      <c r="AR204" s="457">
        <v>57000</v>
      </c>
      <c r="AS204" s="457">
        <v>5000</v>
      </c>
      <c r="AT204" s="457">
        <v>1000</v>
      </c>
      <c r="AU204" s="457">
        <v>1000</v>
      </c>
      <c r="AV204" s="457">
        <v>11000</v>
      </c>
      <c r="AW204" s="457">
        <v>1000</v>
      </c>
      <c r="AX204" s="457">
        <v>1000</v>
      </c>
      <c r="AY204" s="457">
        <v>2000</v>
      </c>
      <c r="AZ204" s="457">
        <v>1000</v>
      </c>
      <c r="BA204" s="457">
        <v>1000</v>
      </c>
      <c r="BB204" s="457">
        <v>1000</v>
      </c>
      <c r="BC204" s="457">
        <v>1000</v>
      </c>
      <c r="BD204" s="457">
        <v>1000</v>
      </c>
      <c r="BE204" s="457">
        <v>1000</v>
      </c>
      <c r="BF204" s="457">
        <v>1000</v>
      </c>
      <c r="BG204" s="457">
        <v>1000</v>
      </c>
      <c r="BH204" s="457">
        <v>2000</v>
      </c>
      <c r="BI204" s="457">
        <v>1000</v>
      </c>
      <c r="BJ204" s="457">
        <v>1000</v>
      </c>
      <c r="BK204" s="457">
        <v>3000</v>
      </c>
      <c r="BL204" s="457">
        <v>1000</v>
      </c>
      <c r="BM204" s="457">
        <v>1000</v>
      </c>
      <c r="BN204" s="457">
        <v>1000</v>
      </c>
      <c r="BO204" s="457">
        <v>1000</v>
      </c>
      <c r="BP204" s="457">
        <v>1000</v>
      </c>
      <c r="BQ204" s="457">
        <v>2000</v>
      </c>
      <c r="BR204" s="457">
        <v>1000</v>
      </c>
      <c r="BS204" s="457">
        <v>1000</v>
      </c>
      <c r="BT204" s="457">
        <v>1000</v>
      </c>
      <c r="BU204" s="457">
        <v>1000</v>
      </c>
      <c r="BV204" s="457">
        <v>2000</v>
      </c>
      <c r="BW204" s="457">
        <v>1000</v>
      </c>
      <c r="BX204" s="457">
        <v>1000</v>
      </c>
      <c r="BY204" s="457">
        <v>1000</v>
      </c>
      <c r="BZ204" s="457">
        <v>1000</v>
      </c>
      <c r="CA204" s="457">
        <v>1000</v>
      </c>
      <c r="CB204" s="457">
        <v>1000</v>
      </c>
      <c r="CC204" s="457">
        <v>1000</v>
      </c>
      <c r="CD204" s="457">
        <v>1000</v>
      </c>
      <c r="CE204" s="457">
        <v>1000</v>
      </c>
      <c r="CF204" s="457">
        <v>3000</v>
      </c>
      <c r="CG204" s="457">
        <v>1000</v>
      </c>
      <c r="CH204" s="457">
        <v>1000</v>
      </c>
      <c r="CI204" s="457">
        <v>5000</v>
      </c>
      <c r="CJ204" s="457">
        <v>1000</v>
      </c>
      <c r="CK204" s="457">
        <v>1000</v>
      </c>
      <c r="CL204" s="457">
        <v>1000</v>
      </c>
      <c r="CM204" s="457">
        <v>1000</v>
      </c>
      <c r="CN204" s="457">
        <v>1000</v>
      </c>
      <c r="CO204" s="457">
        <v>3000</v>
      </c>
      <c r="CP204" s="457">
        <v>1000</v>
      </c>
      <c r="CQ204" s="457">
        <v>1000</v>
      </c>
      <c r="CR204" s="457">
        <v>1000</v>
      </c>
      <c r="CS204" s="457">
        <v>1000</v>
      </c>
      <c r="CT204" s="457">
        <v>1000</v>
      </c>
      <c r="CU204" s="457">
        <v>2000</v>
      </c>
      <c r="CV204" s="457">
        <v>1000</v>
      </c>
      <c r="CW204" s="457">
        <v>1000</v>
      </c>
      <c r="CX204" s="457">
        <v>17000</v>
      </c>
      <c r="CY204" s="457">
        <v>5000</v>
      </c>
      <c r="CZ204" s="457">
        <v>7000</v>
      </c>
      <c r="DA204" s="457">
        <v>5000</v>
      </c>
      <c r="DB204" s="457">
        <v>1000</v>
      </c>
      <c r="DC204" s="457">
        <v>1000</v>
      </c>
      <c r="DD204" s="457">
        <v>1000</v>
      </c>
      <c r="DE204" s="457">
        <v>1000</v>
      </c>
      <c r="DF204" s="457">
        <v>1000</v>
      </c>
      <c r="DG204" s="457">
        <v>21000</v>
      </c>
      <c r="DH204" s="457">
        <v>6000</v>
      </c>
      <c r="DI204" s="457">
        <v>13000</v>
      </c>
      <c r="DJ204" s="457">
        <v>9000</v>
      </c>
      <c r="DK204" s="457">
        <v>3000</v>
      </c>
      <c r="DL204" s="457">
        <v>5000</v>
      </c>
      <c r="DM204" s="457">
        <v>1000</v>
      </c>
      <c r="DN204" s="457">
        <v>1000</v>
      </c>
      <c r="DO204" s="457">
        <v>1000</v>
      </c>
      <c r="DP204" s="457">
        <v>1000</v>
      </c>
      <c r="DQ204" s="457">
        <v>1000</v>
      </c>
      <c r="DR204">
        <v>1000</v>
      </c>
      <c r="DS204">
        <v>1000</v>
      </c>
      <c r="DT204">
        <v>254000</v>
      </c>
      <c r="DU204">
        <v>133000</v>
      </c>
    </row>
    <row r="205" spans="1:125">
      <c r="A205" s="362" t="s">
        <v>2675</v>
      </c>
      <c r="B205" s="457" t="s">
        <v>3324</v>
      </c>
      <c r="C205" s="457">
        <v>5000</v>
      </c>
      <c r="D205" s="457">
        <v>1000</v>
      </c>
      <c r="E205" s="457">
        <v>1000</v>
      </c>
      <c r="F205" s="457">
        <v>1000</v>
      </c>
      <c r="G205" s="457">
        <v>1000</v>
      </c>
      <c r="H205" s="457">
        <v>1000</v>
      </c>
      <c r="I205" s="457">
        <v>5000</v>
      </c>
      <c r="J205" s="457">
        <v>1000</v>
      </c>
      <c r="K205" s="457">
        <v>1000</v>
      </c>
      <c r="L205" s="457">
        <v>1000</v>
      </c>
      <c r="M205" s="457">
        <v>2000</v>
      </c>
      <c r="N205" s="457">
        <v>1000</v>
      </c>
      <c r="O205" s="457">
        <v>11000</v>
      </c>
      <c r="P205" s="457">
        <v>10000</v>
      </c>
      <c r="Q205" s="457">
        <v>1000</v>
      </c>
      <c r="R205" s="457">
        <v>6000</v>
      </c>
      <c r="S205" s="457">
        <v>1000</v>
      </c>
      <c r="T205" s="457">
        <v>1000</v>
      </c>
      <c r="U205" s="457">
        <v>2000</v>
      </c>
      <c r="V205" s="457">
        <v>1000</v>
      </c>
      <c r="W205" s="457">
        <v>1000</v>
      </c>
      <c r="X205" s="457">
        <v>1000</v>
      </c>
      <c r="Y205" s="457">
        <v>1000</v>
      </c>
      <c r="Z205" s="457">
        <v>1000</v>
      </c>
      <c r="AA205" s="457">
        <v>1000</v>
      </c>
      <c r="AB205" s="457">
        <v>1000</v>
      </c>
      <c r="AC205" s="457">
        <v>1000</v>
      </c>
      <c r="AD205" s="457">
        <v>1000</v>
      </c>
      <c r="AE205" s="457">
        <v>1000</v>
      </c>
      <c r="AF205" s="457">
        <v>1000</v>
      </c>
      <c r="AG205" s="457">
        <v>1000</v>
      </c>
      <c r="AH205" s="457">
        <v>1000</v>
      </c>
      <c r="AI205" s="457">
        <v>1000</v>
      </c>
      <c r="AJ205" s="457">
        <v>2000</v>
      </c>
      <c r="AK205" s="457">
        <v>1000</v>
      </c>
      <c r="AL205" s="457">
        <v>1000</v>
      </c>
      <c r="AM205" s="457">
        <v>1000</v>
      </c>
      <c r="AN205" s="457">
        <v>1000</v>
      </c>
      <c r="AO205" s="457">
        <v>1000</v>
      </c>
      <c r="AP205" s="457">
        <v>57000</v>
      </c>
      <c r="AQ205" s="457">
        <v>6000</v>
      </c>
      <c r="AR205" s="457">
        <v>14000</v>
      </c>
      <c r="AS205" s="457">
        <v>3000</v>
      </c>
      <c r="AT205" s="457">
        <v>2000</v>
      </c>
      <c r="AU205" s="457">
        <v>1000</v>
      </c>
      <c r="AV205" s="457">
        <v>8000</v>
      </c>
      <c r="AW205" s="457">
        <v>1000</v>
      </c>
      <c r="AX205" s="457">
        <v>2000</v>
      </c>
      <c r="AY205" s="457">
        <v>1000</v>
      </c>
      <c r="AZ205" s="457">
        <v>1000</v>
      </c>
      <c r="BA205" s="457">
        <v>1000</v>
      </c>
      <c r="BB205" s="457">
        <v>1000</v>
      </c>
      <c r="BC205" s="457">
        <v>1000</v>
      </c>
      <c r="BD205" s="457">
        <v>1000</v>
      </c>
      <c r="BE205" s="457">
        <v>1000</v>
      </c>
      <c r="BF205" s="457">
        <v>1000</v>
      </c>
      <c r="BG205" s="457">
        <v>1000</v>
      </c>
      <c r="BH205" s="457">
        <v>1000</v>
      </c>
      <c r="BI205" s="457">
        <v>1000</v>
      </c>
      <c r="BJ205" s="457">
        <v>1000</v>
      </c>
      <c r="BK205" s="457">
        <v>4000</v>
      </c>
      <c r="BL205" s="457">
        <v>1000</v>
      </c>
      <c r="BM205" s="457">
        <v>1000</v>
      </c>
      <c r="BN205" s="457">
        <v>1000</v>
      </c>
      <c r="BO205" s="457">
        <v>1000</v>
      </c>
      <c r="BP205" s="457">
        <v>1000</v>
      </c>
      <c r="BQ205" s="457">
        <v>1000</v>
      </c>
      <c r="BR205" s="457">
        <v>1000</v>
      </c>
      <c r="BS205" s="457">
        <v>1000</v>
      </c>
      <c r="BT205" s="457">
        <v>1000</v>
      </c>
      <c r="BU205" s="457">
        <v>1000</v>
      </c>
      <c r="BV205" s="457">
        <v>1000</v>
      </c>
      <c r="BW205" s="457">
        <v>1000</v>
      </c>
      <c r="BX205" s="457">
        <v>1000</v>
      </c>
      <c r="BY205" s="457">
        <v>1000</v>
      </c>
      <c r="BZ205" s="457">
        <v>1000</v>
      </c>
      <c r="CA205" s="457">
        <v>1000</v>
      </c>
      <c r="CB205" s="457">
        <v>1000</v>
      </c>
      <c r="CC205" s="457">
        <v>1000</v>
      </c>
      <c r="CD205" s="457">
        <v>1000</v>
      </c>
      <c r="CE205" s="457">
        <v>1000</v>
      </c>
      <c r="CF205" s="457">
        <v>5000</v>
      </c>
      <c r="CG205" s="457">
        <v>1000</v>
      </c>
      <c r="CH205" s="457">
        <v>1000</v>
      </c>
      <c r="CI205" s="457">
        <v>2000</v>
      </c>
      <c r="CJ205" s="457">
        <v>1000</v>
      </c>
      <c r="CK205" s="457">
        <v>1000</v>
      </c>
      <c r="CL205" s="457">
        <v>1000</v>
      </c>
      <c r="CM205" s="457">
        <v>1000</v>
      </c>
      <c r="CN205" s="457">
        <v>1000</v>
      </c>
      <c r="CO205" s="457">
        <v>1000</v>
      </c>
      <c r="CP205" s="457">
        <v>1000</v>
      </c>
      <c r="CQ205" s="457">
        <v>1000</v>
      </c>
      <c r="CR205" s="457">
        <v>1000</v>
      </c>
      <c r="CS205" s="457">
        <v>1000</v>
      </c>
      <c r="CT205" s="457">
        <v>1000</v>
      </c>
      <c r="CU205" s="457">
        <v>1000</v>
      </c>
      <c r="CV205" s="457">
        <v>1000</v>
      </c>
      <c r="CW205" s="457">
        <v>1000</v>
      </c>
      <c r="CX205" s="457">
        <v>26000</v>
      </c>
      <c r="CY205" s="457">
        <v>4000</v>
      </c>
      <c r="CZ205" s="457">
        <v>3000</v>
      </c>
      <c r="DA205" s="457">
        <v>5000</v>
      </c>
      <c r="DB205" s="457">
        <v>1000</v>
      </c>
      <c r="DC205" s="457">
        <v>1000</v>
      </c>
      <c r="DD205" s="457">
        <v>1000</v>
      </c>
      <c r="DE205" s="457">
        <v>1000</v>
      </c>
      <c r="DF205" s="457">
        <v>1000</v>
      </c>
      <c r="DG205" s="457">
        <v>8000</v>
      </c>
      <c r="DH205" s="457">
        <v>1000</v>
      </c>
      <c r="DI205" s="457">
        <v>9000</v>
      </c>
      <c r="DJ205" s="457">
        <v>5000</v>
      </c>
      <c r="DK205" s="457">
        <v>3000</v>
      </c>
      <c r="DL205" s="457">
        <v>6000</v>
      </c>
      <c r="DM205" s="457">
        <v>3000</v>
      </c>
      <c r="DN205" s="457">
        <v>1000</v>
      </c>
      <c r="DO205" s="457">
        <v>1000</v>
      </c>
      <c r="DP205" s="457">
        <v>1000</v>
      </c>
      <c r="DQ205" s="457">
        <v>1000</v>
      </c>
      <c r="DR205">
        <v>1000</v>
      </c>
      <c r="DS205">
        <v>1000</v>
      </c>
      <c r="DT205">
        <v>91000</v>
      </c>
      <c r="DU205">
        <v>51000</v>
      </c>
    </row>
    <row r="206" spans="1:125">
      <c r="A206" s="362" t="s">
        <v>2717</v>
      </c>
      <c r="B206" s="457" t="s">
        <v>3324</v>
      </c>
      <c r="C206" s="457">
        <v>5000</v>
      </c>
      <c r="D206" s="457">
        <v>1000</v>
      </c>
      <c r="E206" s="457">
        <v>1000</v>
      </c>
      <c r="F206" s="457">
        <v>1000</v>
      </c>
      <c r="G206" s="457">
        <v>1000</v>
      </c>
      <c r="H206" s="457">
        <v>1000</v>
      </c>
      <c r="I206" s="457">
        <v>5000</v>
      </c>
      <c r="J206" s="457">
        <v>1000</v>
      </c>
      <c r="K206" s="457">
        <v>1000</v>
      </c>
      <c r="L206" s="457">
        <v>1000</v>
      </c>
      <c r="M206" s="457">
        <v>2000</v>
      </c>
      <c r="N206" s="457">
        <v>1000</v>
      </c>
      <c r="O206" s="457">
        <v>11000</v>
      </c>
      <c r="P206" s="457">
        <v>10000</v>
      </c>
      <c r="Q206" s="457">
        <v>1000</v>
      </c>
      <c r="R206" s="457">
        <v>6000</v>
      </c>
      <c r="S206" s="457">
        <v>1000</v>
      </c>
      <c r="T206" s="457">
        <v>1000</v>
      </c>
      <c r="U206" s="457">
        <v>2000</v>
      </c>
      <c r="V206" s="457">
        <v>1000</v>
      </c>
      <c r="W206" s="457">
        <v>1000</v>
      </c>
      <c r="X206" s="457">
        <v>1000</v>
      </c>
      <c r="Y206" s="457">
        <v>1000</v>
      </c>
      <c r="Z206" s="457">
        <v>1000</v>
      </c>
      <c r="AA206" s="457">
        <v>1000</v>
      </c>
      <c r="AB206" s="457">
        <v>1000</v>
      </c>
      <c r="AC206" s="457">
        <v>1000</v>
      </c>
      <c r="AD206" s="457">
        <v>1000</v>
      </c>
      <c r="AE206" s="457">
        <v>1000</v>
      </c>
      <c r="AF206" s="457">
        <v>1000</v>
      </c>
      <c r="AG206" s="457">
        <v>1000</v>
      </c>
      <c r="AH206" s="457">
        <v>1000</v>
      </c>
      <c r="AI206" s="457">
        <v>1000</v>
      </c>
      <c r="AJ206" s="457">
        <v>2000</v>
      </c>
      <c r="AK206" s="457">
        <v>1000</v>
      </c>
      <c r="AL206" s="457">
        <v>1000</v>
      </c>
      <c r="AM206" s="457">
        <v>1000</v>
      </c>
      <c r="AN206" s="457">
        <v>1000</v>
      </c>
      <c r="AO206" s="457">
        <v>1000</v>
      </c>
      <c r="AP206" s="457">
        <v>57000</v>
      </c>
      <c r="AQ206" s="457">
        <v>6000</v>
      </c>
      <c r="AR206" s="457">
        <v>14000</v>
      </c>
      <c r="AS206" s="457">
        <v>3000</v>
      </c>
      <c r="AT206" s="457">
        <v>2000</v>
      </c>
      <c r="AU206" s="457">
        <v>1000</v>
      </c>
      <c r="AV206" s="457">
        <v>8000</v>
      </c>
      <c r="AW206" s="457">
        <v>1000</v>
      </c>
      <c r="AX206" s="457">
        <v>2000</v>
      </c>
      <c r="AY206" s="457">
        <v>1000</v>
      </c>
      <c r="AZ206" s="457">
        <v>1000</v>
      </c>
      <c r="BA206" s="457">
        <v>1000</v>
      </c>
      <c r="BB206" s="457">
        <v>1000</v>
      </c>
      <c r="BC206" s="457">
        <v>1000</v>
      </c>
      <c r="BD206" s="457">
        <v>1000</v>
      </c>
      <c r="BE206" s="457">
        <v>1000</v>
      </c>
      <c r="BF206" s="457">
        <v>1000</v>
      </c>
      <c r="BG206" s="457">
        <v>1000</v>
      </c>
      <c r="BH206" s="457">
        <v>1000</v>
      </c>
      <c r="BI206" s="457">
        <v>1000</v>
      </c>
      <c r="BJ206" s="457">
        <v>1000</v>
      </c>
      <c r="BK206" s="457">
        <v>4000</v>
      </c>
      <c r="BL206" s="457">
        <v>1000</v>
      </c>
      <c r="BM206" s="457">
        <v>1000</v>
      </c>
      <c r="BN206" s="457">
        <v>1000</v>
      </c>
      <c r="BO206" s="457">
        <v>1000</v>
      </c>
      <c r="BP206" s="457">
        <v>1000</v>
      </c>
      <c r="BQ206" s="457">
        <v>1000</v>
      </c>
      <c r="BR206" s="457">
        <v>1000</v>
      </c>
      <c r="BS206" s="457">
        <v>1000</v>
      </c>
      <c r="BT206" s="457">
        <v>1000</v>
      </c>
      <c r="BU206" s="457">
        <v>1000</v>
      </c>
      <c r="BV206" s="457">
        <v>1000</v>
      </c>
      <c r="BW206" s="457">
        <v>1000</v>
      </c>
      <c r="BX206" s="457">
        <v>1000</v>
      </c>
      <c r="BY206" s="457">
        <v>1000</v>
      </c>
      <c r="BZ206" s="457">
        <v>1000</v>
      </c>
      <c r="CA206" s="457">
        <v>1000</v>
      </c>
      <c r="CB206" s="457">
        <v>1000</v>
      </c>
      <c r="CC206" s="457">
        <v>1000</v>
      </c>
      <c r="CD206" s="457">
        <v>1000</v>
      </c>
      <c r="CE206" s="457">
        <v>1000</v>
      </c>
      <c r="CF206" s="457">
        <v>5000</v>
      </c>
      <c r="CG206" s="457">
        <v>1000</v>
      </c>
      <c r="CH206" s="457">
        <v>1000</v>
      </c>
      <c r="CI206" s="457">
        <v>2000</v>
      </c>
      <c r="CJ206" s="457">
        <v>1000</v>
      </c>
      <c r="CK206" s="457">
        <v>1000</v>
      </c>
      <c r="CL206" s="457">
        <v>1000</v>
      </c>
      <c r="CM206" s="457">
        <v>1000</v>
      </c>
      <c r="CN206" s="457">
        <v>1000</v>
      </c>
      <c r="CO206" s="457">
        <v>1000</v>
      </c>
      <c r="CP206" s="457">
        <v>1000</v>
      </c>
      <c r="CQ206" s="457">
        <v>1000</v>
      </c>
      <c r="CR206" s="457">
        <v>1000</v>
      </c>
      <c r="CS206" s="457">
        <v>1000</v>
      </c>
      <c r="CT206" s="457">
        <v>1000</v>
      </c>
      <c r="CU206" s="457">
        <v>1000</v>
      </c>
      <c r="CV206" s="457">
        <v>1000</v>
      </c>
      <c r="CW206" s="457">
        <v>1000</v>
      </c>
      <c r="CX206" s="457">
        <v>26000</v>
      </c>
      <c r="CY206" s="457">
        <v>4000</v>
      </c>
      <c r="CZ206" s="457">
        <v>3000</v>
      </c>
      <c r="DA206" s="457">
        <v>5000</v>
      </c>
      <c r="DB206" s="457">
        <v>1000</v>
      </c>
      <c r="DC206" s="457">
        <v>1000</v>
      </c>
      <c r="DD206" s="457">
        <v>1000</v>
      </c>
      <c r="DE206" s="457">
        <v>1000</v>
      </c>
      <c r="DF206" s="457">
        <v>1000</v>
      </c>
      <c r="DG206" s="457">
        <v>8000</v>
      </c>
      <c r="DH206" s="457">
        <v>1000</v>
      </c>
      <c r="DI206" s="457">
        <v>9000</v>
      </c>
      <c r="DJ206" s="457">
        <v>5000</v>
      </c>
      <c r="DK206" s="457">
        <v>3000</v>
      </c>
      <c r="DL206" s="457">
        <v>6000</v>
      </c>
      <c r="DM206" s="457">
        <v>3000</v>
      </c>
      <c r="DN206" s="457">
        <v>1000</v>
      </c>
      <c r="DO206" s="457">
        <v>1000</v>
      </c>
      <c r="DP206" s="457">
        <v>1000</v>
      </c>
      <c r="DQ206" s="457">
        <v>1000</v>
      </c>
      <c r="DR206">
        <v>1000</v>
      </c>
      <c r="DS206">
        <v>1000</v>
      </c>
      <c r="DT206">
        <v>91000</v>
      </c>
      <c r="DU206">
        <v>51000</v>
      </c>
    </row>
    <row r="207" spans="1:125">
      <c r="A207" s="362" t="s">
        <v>2786</v>
      </c>
      <c r="B207" s="457" t="s">
        <v>3324</v>
      </c>
      <c r="C207" s="457">
        <v>1000</v>
      </c>
      <c r="D207" s="457">
        <v>1000</v>
      </c>
      <c r="E207" s="457">
        <v>1000</v>
      </c>
      <c r="F207" s="457">
        <v>1000</v>
      </c>
      <c r="G207" s="457">
        <v>1000</v>
      </c>
      <c r="H207" s="457">
        <v>1000</v>
      </c>
      <c r="I207" s="457">
        <v>1000</v>
      </c>
      <c r="J207" s="457">
        <v>1000</v>
      </c>
      <c r="K207" s="457">
        <v>1000</v>
      </c>
      <c r="L207" s="457">
        <v>1000</v>
      </c>
      <c r="M207" s="457">
        <v>1000</v>
      </c>
      <c r="N207" s="457">
        <v>1000</v>
      </c>
      <c r="O207" s="457">
        <v>1000</v>
      </c>
      <c r="P207" s="457">
        <v>1000</v>
      </c>
      <c r="Q207" s="457">
        <v>1000</v>
      </c>
      <c r="R207" s="457">
        <v>1000</v>
      </c>
      <c r="S207" s="457">
        <v>1000</v>
      </c>
      <c r="T207" s="457">
        <v>1000</v>
      </c>
      <c r="U207" s="457">
        <v>1000</v>
      </c>
      <c r="V207" s="457">
        <v>1000</v>
      </c>
      <c r="W207" s="457">
        <v>1000</v>
      </c>
      <c r="X207" s="457">
        <v>1000</v>
      </c>
      <c r="Y207" s="457">
        <v>1000</v>
      </c>
      <c r="Z207" s="457">
        <v>1000</v>
      </c>
      <c r="AA207" s="457">
        <v>1000</v>
      </c>
      <c r="AB207" s="457">
        <v>1000</v>
      </c>
      <c r="AC207" s="457">
        <v>1000</v>
      </c>
      <c r="AD207" s="457">
        <v>1000</v>
      </c>
      <c r="AE207" s="457">
        <v>1000</v>
      </c>
      <c r="AF207" s="457">
        <v>1000</v>
      </c>
      <c r="AG207" s="457">
        <v>1000</v>
      </c>
      <c r="AH207" s="457">
        <v>1000</v>
      </c>
      <c r="AI207" s="457">
        <v>1000</v>
      </c>
      <c r="AJ207" s="457">
        <v>1000</v>
      </c>
      <c r="AK207" s="457">
        <v>1000</v>
      </c>
      <c r="AL207" s="457">
        <v>1000</v>
      </c>
      <c r="AM207" s="457">
        <v>1000</v>
      </c>
      <c r="AN207" s="457">
        <v>1000</v>
      </c>
      <c r="AO207" s="457">
        <v>1000</v>
      </c>
      <c r="AP207" s="457">
        <v>27000</v>
      </c>
      <c r="AQ207" s="457">
        <v>3000</v>
      </c>
      <c r="AR207" s="457">
        <v>4000</v>
      </c>
      <c r="AS207" s="457">
        <v>3000</v>
      </c>
      <c r="AT207" s="457">
        <v>1000</v>
      </c>
      <c r="AU207" s="457">
        <v>1000</v>
      </c>
      <c r="AV207" s="457">
        <v>5000</v>
      </c>
      <c r="AW207" s="457">
        <v>1000</v>
      </c>
      <c r="AX207" s="457">
        <v>1000</v>
      </c>
      <c r="AY207" s="457">
        <v>1000</v>
      </c>
      <c r="AZ207" s="457">
        <v>1000</v>
      </c>
      <c r="BA207" s="457">
        <v>1000</v>
      </c>
      <c r="BB207" s="457">
        <v>1000</v>
      </c>
      <c r="BC207" s="457">
        <v>1000</v>
      </c>
      <c r="BD207" s="457">
        <v>1000</v>
      </c>
      <c r="BE207" s="457">
        <v>1000</v>
      </c>
      <c r="BF207" s="457">
        <v>1000</v>
      </c>
      <c r="BG207" s="457">
        <v>1000</v>
      </c>
      <c r="BH207" s="457">
        <v>1000</v>
      </c>
      <c r="BI207" s="457">
        <v>1000</v>
      </c>
      <c r="BJ207" s="457">
        <v>1000</v>
      </c>
      <c r="BK207" s="457">
        <v>1000</v>
      </c>
      <c r="BL207" s="457">
        <v>1000</v>
      </c>
      <c r="BM207" s="457">
        <v>1000</v>
      </c>
      <c r="BN207" s="457">
        <v>1000</v>
      </c>
      <c r="BO207" s="457">
        <v>1000</v>
      </c>
      <c r="BP207" s="457">
        <v>1000</v>
      </c>
      <c r="BQ207" s="457">
        <v>1000</v>
      </c>
      <c r="BR207" s="457">
        <v>1000</v>
      </c>
      <c r="BS207" s="457">
        <v>1000</v>
      </c>
      <c r="BT207" s="457">
        <v>1000</v>
      </c>
      <c r="BU207" s="457">
        <v>1000</v>
      </c>
      <c r="BV207" s="457">
        <v>1000</v>
      </c>
      <c r="BW207" s="457">
        <v>2000</v>
      </c>
      <c r="BX207" s="457">
        <v>1000</v>
      </c>
      <c r="BY207" s="457">
        <v>1000</v>
      </c>
      <c r="BZ207" s="457">
        <v>1000</v>
      </c>
      <c r="CA207" s="457">
        <v>1000</v>
      </c>
      <c r="CB207" s="457">
        <v>1000</v>
      </c>
      <c r="CC207" s="457">
        <v>1000</v>
      </c>
      <c r="CD207" s="457">
        <v>1000</v>
      </c>
      <c r="CE207" s="457">
        <v>1000</v>
      </c>
      <c r="CF207" s="457">
        <v>2000</v>
      </c>
      <c r="CG207" s="457">
        <v>1000</v>
      </c>
      <c r="CH207" s="457">
        <v>1000</v>
      </c>
      <c r="CI207" s="457">
        <v>1000</v>
      </c>
      <c r="CJ207" s="457">
        <v>1000</v>
      </c>
      <c r="CK207" s="457">
        <v>1000</v>
      </c>
      <c r="CL207" s="457">
        <v>1000</v>
      </c>
      <c r="CM207" s="457">
        <v>1000</v>
      </c>
      <c r="CN207" s="457">
        <v>1000</v>
      </c>
      <c r="CO207" s="457">
        <v>1000</v>
      </c>
      <c r="CP207" s="457">
        <v>1000</v>
      </c>
      <c r="CQ207" s="457">
        <v>1000</v>
      </c>
      <c r="CR207" s="457">
        <v>1000</v>
      </c>
      <c r="CS207" s="457">
        <v>1000</v>
      </c>
      <c r="CT207" s="457">
        <v>1000</v>
      </c>
      <c r="CU207" s="457">
        <v>1000</v>
      </c>
      <c r="CV207" s="457">
        <v>1000</v>
      </c>
      <c r="CW207" s="457">
        <v>1000</v>
      </c>
      <c r="CX207" s="457">
        <v>11000</v>
      </c>
      <c r="CY207" s="457">
        <v>1000</v>
      </c>
      <c r="CZ207" s="457">
        <v>1000</v>
      </c>
      <c r="DA207" s="457">
        <v>1000</v>
      </c>
      <c r="DB207" s="457">
        <v>1000</v>
      </c>
      <c r="DC207" s="457">
        <v>1000</v>
      </c>
      <c r="DD207" s="457">
        <v>1000</v>
      </c>
      <c r="DE207" s="457">
        <v>1000</v>
      </c>
      <c r="DF207" s="457">
        <v>1000</v>
      </c>
      <c r="DG207" s="457">
        <v>3000</v>
      </c>
      <c r="DH207" s="457">
        <v>1000</v>
      </c>
      <c r="DI207" s="457">
        <v>2000</v>
      </c>
      <c r="DJ207" s="457">
        <v>2000</v>
      </c>
      <c r="DK207" s="457">
        <v>1000</v>
      </c>
      <c r="DL207" s="457">
        <v>18000</v>
      </c>
      <c r="DM207" s="457">
        <v>1000</v>
      </c>
      <c r="DN207" s="457">
        <v>1000</v>
      </c>
      <c r="DO207" s="457">
        <v>1000</v>
      </c>
      <c r="DP207" s="457">
        <v>1000</v>
      </c>
      <c r="DQ207" s="457">
        <v>1000</v>
      </c>
      <c r="DR207">
        <v>1000</v>
      </c>
      <c r="DS207">
        <v>1000</v>
      </c>
      <c r="DT207">
        <v>21000</v>
      </c>
      <c r="DU207">
        <v>7000</v>
      </c>
    </row>
    <row r="208" spans="1:125">
      <c r="A208" s="362" t="s">
        <v>2921</v>
      </c>
      <c r="B208" s="457" t="s">
        <v>3324</v>
      </c>
      <c r="C208" s="457">
        <v>10000</v>
      </c>
      <c r="D208" s="457">
        <v>1000</v>
      </c>
      <c r="E208" s="457">
        <v>1000</v>
      </c>
      <c r="F208" s="457">
        <v>7000</v>
      </c>
      <c r="G208" s="457">
        <v>3000</v>
      </c>
      <c r="H208" s="457">
        <v>1000</v>
      </c>
      <c r="I208" s="457">
        <v>5000</v>
      </c>
      <c r="J208" s="457">
        <v>1000</v>
      </c>
      <c r="K208" s="457">
        <v>1000</v>
      </c>
      <c r="L208" s="457">
        <v>2000</v>
      </c>
      <c r="M208" s="457">
        <v>3000</v>
      </c>
      <c r="N208" s="457">
        <v>1000</v>
      </c>
      <c r="O208" s="457">
        <v>42000</v>
      </c>
      <c r="P208" s="457">
        <v>1000</v>
      </c>
      <c r="Q208" s="457">
        <v>1000</v>
      </c>
      <c r="R208" s="457">
        <v>1000</v>
      </c>
      <c r="S208" s="457">
        <v>1000</v>
      </c>
      <c r="T208" s="457">
        <v>1000</v>
      </c>
      <c r="U208" s="457">
        <v>3000</v>
      </c>
      <c r="V208" s="457">
        <v>1000</v>
      </c>
      <c r="W208" s="457">
        <v>1000</v>
      </c>
      <c r="X208" s="457">
        <v>1000</v>
      </c>
      <c r="Y208" s="457">
        <v>1000</v>
      </c>
      <c r="Z208" s="457">
        <v>1000</v>
      </c>
      <c r="AA208" s="457">
        <v>1000</v>
      </c>
      <c r="AB208" s="457">
        <v>1000</v>
      </c>
      <c r="AC208" s="457">
        <v>1000</v>
      </c>
      <c r="AD208" s="457">
        <v>1000</v>
      </c>
      <c r="AE208" s="457">
        <v>1000</v>
      </c>
      <c r="AF208" s="457">
        <v>1000</v>
      </c>
      <c r="AG208" s="457">
        <v>2000</v>
      </c>
      <c r="AH208" s="457">
        <v>1000</v>
      </c>
      <c r="AI208" s="457">
        <v>1000</v>
      </c>
      <c r="AJ208" s="457">
        <v>6000</v>
      </c>
      <c r="AK208" s="457">
        <v>4000</v>
      </c>
      <c r="AL208" s="457">
        <v>1000</v>
      </c>
      <c r="AM208" s="457">
        <v>1000</v>
      </c>
      <c r="AN208" s="457">
        <v>1000</v>
      </c>
      <c r="AO208" s="457">
        <v>1000</v>
      </c>
      <c r="AP208" s="457">
        <v>9000</v>
      </c>
      <c r="AQ208" s="457">
        <v>5000</v>
      </c>
      <c r="AR208" s="457">
        <v>2000</v>
      </c>
      <c r="AS208" s="457">
        <v>5000</v>
      </c>
      <c r="AT208" s="457">
        <v>1000</v>
      </c>
      <c r="AU208" s="457">
        <v>1000</v>
      </c>
      <c r="AV208" s="457">
        <v>11000</v>
      </c>
      <c r="AW208" s="457">
        <v>1000</v>
      </c>
      <c r="AX208" s="457">
        <v>1000</v>
      </c>
      <c r="AY208" s="457">
        <v>2000</v>
      </c>
      <c r="AZ208" s="457">
        <v>1000</v>
      </c>
      <c r="BA208" s="457">
        <v>1000</v>
      </c>
      <c r="BB208" s="457">
        <v>1000</v>
      </c>
      <c r="BC208" s="457">
        <v>1000</v>
      </c>
      <c r="BD208" s="457">
        <v>1000</v>
      </c>
      <c r="BE208" s="457">
        <v>1000</v>
      </c>
      <c r="BF208" s="457">
        <v>1000</v>
      </c>
      <c r="BG208" s="457">
        <v>1000</v>
      </c>
      <c r="BH208" s="457">
        <v>2000</v>
      </c>
      <c r="BI208" s="457">
        <v>1000</v>
      </c>
      <c r="BJ208" s="457">
        <v>1000</v>
      </c>
      <c r="BK208" s="457">
        <v>3000</v>
      </c>
      <c r="BL208" s="457">
        <v>1000</v>
      </c>
      <c r="BM208" s="457">
        <v>1000</v>
      </c>
      <c r="BN208" s="457">
        <v>1000</v>
      </c>
      <c r="BO208" s="457">
        <v>1000</v>
      </c>
      <c r="BP208" s="457">
        <v>1000</v>
      </c>
      <c r="BQ208" s="457">
        <v>2000</v>
      </c>
      <c r="BR208" s="457">
        <v>1000</v>
      </c>
      <c r="BS208" s="457">
        <v>1000</v>
      </c>
      <c r="BT208" s="457">
        <v>1000</v>
      </c>
      <c r="BU208" s="457">
        <v>1000</v>
      </c>
      <c r="BV208" s="457">
        <v>2000</v>
      </c>
      <c r="BW208" s="457">
        <v>1000</v>
      </c>
      <c r="BX208" s="457">
        <v>1000</v>
      </c>
      <c r="BY208" s="457">
        <v>1000</v>
      </c>
      <c r="BZ208" s="457">
        <v>1000</v>
      </c>
      <c r="CA208" s="457">
        <v>1000</v>
      </c>
      <c r="CB208" s="457">
        <v>1000</v>
      </c>
      <c r="CC208" s="457">
        <v>1000</v>
      </c>
      <c r="CD208" s="457">
        <v>1000</v>
      </c>
      <c r="CE208" s="457">
        <v>1000</v>
      </c>
      <c r="CF208" s="457">
        <v>3000</v>
      </c>
      <c r="CG208" s="457">
        <v>1000</v>
      </c>
      <c r="CH208" s="457">
        <v>1000</v>
      </c>
      <c r="CI208" s="457">
        <v>5000</v>
      </c>
      <c r="CJ208" s="457">
        <v>1000</v>
      </c>
      <c r="CK208" s="457">
        <v>1000</v>
      </c>
      <c r="CL208" s="457">
        <v>1000</v>
      </c>
      <c r="CM208" s="457">
        <v>1000</v>
      </c>
      <c r="CN208" s="457">
        <v>1000</v>
      </c>
      <c r="CO208" s="457">
        <v>3000</v>
      </c>
      <c r="CP208" s="457">
        <v>1000</v>
      </c>
      <c r="CQ208" s="457">
        <v>1000</v>
      </c>
      <c r="CR208" s="457">
        <v>1000</v>
      </c>
      <c r="CS208" s="457">
        <v>1000</v>
      </c>
      <c r="CT208" s="457">
        <v>1000</v>
      </c>
      <c r="CU208" s="457">
        <v>2000</v>
      </c>
      <c r="CV208" s="457">
        <v>1000</v>
      </c>
      <c r="CW208" s="457">
        <v>1000</v>
      </c>
      <c r="CX208" s="457">
        <v>17000</v>
      </c>
      <c r="CY208" s="457">
        <v>5000</v>
      </c>
      <c r="CZ208" s="457">
        <v>7000</v>
      </c>
      <c r="DA208" s="457">
        <v>5000</v>
      </c>
      <c r="DB208" s="457">
        <v>1000</v>
      </c>
      <c r="DC208" s="457">
        <v>1000</v>
      </c>
      <c r="DD208" s="457">
        <v>1000</v>
      </c>
      <c r="DE208" s="457">
        <v>1000</v>
      </c>
      <c r="DF208" s="457">
        <v>1000</v>
      </c>
      <c r="DG208" s="457">
        <v>21000</v>
      </c>
      <c r="DH208" s="457">
        <v>6000</v>
      </c>
      <c r="DI208" s="457">
        <v>13000</v>
      </c>
      <c r="DJ208" s="457">
        <v>9000</v>
      </c>
      <c r="DK208" s="457">
        <v>3000</v>
      </c>
      <c r="DL208" s="457">
        <v>5000</v>
      </c>
      <c r="DM208" s="457">
        <v>1000</v>
      </c>
      <c r="DN208" s="457">
        <v>1000</v>
      </c>
      <c r="DO208" s="457">
        <v>1000</v>
      </c>
      <c r="DP208" s="457">
        <v>1000</v>
      </c>
      <c r="DQ208" s="457">
        <v>1000</v>
      </c>
      <c r="DR208">
        <v>1000</v>
      </c>
      <c r="DS208">
        <v>1000</v>
      </c>
      <c r="DT208">
        <v>254000</v>
      </c>
      <c r="DU208">
        <v>133000</v>
      </c>
    </row>
    <row r="209" spans="1:125">
      <c r="A209" s="362" t="s">
        <v>3041</v>
      </c>
      <c r="B209" s="457" t="s">
        <v>3324</v>
      </c>
      <c r="C209" s="457">
        <v>5000</v>
      </c>
      <c r="D209" s="457">
        <v>1000</v>
      </c>
      <c r="E209" s="457">
        <v>1000</v>
      </c>
      <c r="F209" s="457">
        <v>1000</v>
      </c>
      <c r="G209" s="457">
        <v>1000</v>
      </c>
      <c r="H209" s="457">
        <v>1000</v>
      </c>
      <c r="I209" s="457">
        <v>5000</v>
      </c>
      <c r="J209" s="457">
        <v>1000</v>
      </c>
      <c r="K209" s="457">
        <v>1000</v>
      </c>
      <c r="L209" s="457">
        <v>1000</v>
      </c>
      <c r="M209" s="457">
        <v>2000</v>
      </c>
      <c r="N209" s="457">
        <v>1000</v>
      </c>
      <c r="O209" s="457">
        <v>11000</v>
      </c>
      <c r="P209" s="457">
        <v>10000</v>
      </c>
      <c r="Q209" s="457">
        <v>1000</v>
      </c>
      <c r="R209" s="457">
        <v>6000</v>
      </c>
      <c r="S209" s="457">
        <v>1000</v>
      </c>
      <c r="T209" s="457">
        <v>1000</v>
      </c>
      <c r="U209" s="457">
        <v>2000</v>
      </c>
      <c r="V209" s="457">
        <v>1000</v>
      </c>
      <c r="W209" s="457">
        <v>1000</v>
      </c>
      <c r="X209" s="457">
        <v>1000</v>
      </c>
      <c r="Y209" s="457">
        <v>1000</v>
      </c>
      <c r="Z209" s="457">
        <v>1000</v>
      </c>
      <c r="AA209" s="457">
        <v>1000</v>
      </c>
      <c r="AB209" s="457">
        <v>1000</v>
      </c>
      <c r="AC209" s="457">
        <v>1000</v>
      </c>
      <c r="AD209" s="457">
        <v>1000</v>
      </c>
      <c r="AE209" s="457">
        <v>1000</v>
      </c>
      <c r="AF209" s="457">
        <v>1000</v>
      </c>
      <c r="AG209" s="457">
        <v>1000</v>
      </c>
      <c r="AH209" s="457">
        <v>1000</v>
      </c>
      <c r="AI209" s="457">
        <v>1000</v>
      </c>
      <c r="AJ209" s="457">
        <v>2000</v>
      </c>
      <c r="AK209" s="457">
        <v>1000</v>
      </c>
      <c r="AL209" s="457">
        <v>1000</v>
      </c>
      <c r="AM209" s="457">
        <v>1000</v>
      </c>
      <c r="AN209" s="457">
        <v>1000</v>
      </c>
      <c r="AO209" s="457">
        <v>1000</v>
      </c>
      <c r="AP209" s="457">
        <v>57000</v>
      </c>
      <c r="AQ209" s="457">
        <v>6000</v>
      </c>
      <c r="AR209" s="457">
        <v>14000</v>
      </c>
      <c r="AS209" s="457">
        <v>3000</v>
      </c>
      <c r="AT209" s="457">
        <v>2000</v>
      </c>
      <c r="AU209" s="457">
        <v>1000</v>
      </c>
      <c r="AV209" s="457">
        <v>8000</v>
      </c>
      <c r="AW209" s="457">
        <v>1000</v>
      </c>
      <c r="AX209" s="457">
        <v>2000</v>
      </c>
      <c r="AY209" s="457">
        <v>1000</v>
      </c>
      <c r="AZ209" s="457">
        <v>1000</v>
      </c>
      <c r="BA209" s="457">
        <v>1000</v>
      </c>
      <c r="BB209" s="457">
        <v>1000</v>
      </c>
      <c r="BC209" s="457">
        <v>1000</v>
      </c>
      <c r="BD209" s="457">
        <v>1000</v>
      </c>
      <c r="BE209" s="457">
        <v>1000</v>
      </c>
      <c r="BF209" s="457">
        <v>1000</v>
      </c>
      <c r="BG209" s="457">
        <v>1000</v>
      </c>
      <c r="BH209" s="457">
        <v>1000</v>
      </c>
      <c r="BI209" s="457">
        <v>1000</v>
      </c>
      <c r="BJ209" s="457">
        <v>1000</v>
      </c>
      <c r="BK209" s="457">
        <v>4000</v>
      </c>
      <c r="BL209" s="457">
        <v>1000</v>
      </c>
      <c r="BM209" s="457">
        <v>1000</v>
      </c>
      <c r="BN209" s="457">
        <v>1000</v>
      </c>
      <c r="BO209" s="457">
        <v>1000</v>
      </c>
      <c r="BP209" s="457">
        <v>1000</v>
      </c>
      <c r="BQ209" s="457">
        <v>1000</v>
      </c>
      <c r="BR209" s="457">
        <v>1000</v>
      </c>
      <c r="BS209" s="457">
        <v>1000</v>
      </c>
      <c r="BT209" s="457">
        <v>1000</v>
      </c>
      <c r="BU209" s="457">
        <v>1000</v>
      </c>
      <c r="BV209" s="457">
        <v>1000</v>
      </c>
      <c r="BW209" s="457">
        <v>1000</v>
      </c>
      <c r="BX209" s="457">
        <v>1000</v>
      </c>
      <c r="BY209" s="457">
        <v>1000</v>
      </c>
      <c r="BZ209" s="457">
        <v>1000</v>
      </c>
      <c r="CA209" s="457">
        <v>1000</v>
      </c>
      <c r="CB209" s="457">
        <v>1000</v>
      </c>
      <c r="CC209" s="457">
        <v>1000</v>
      </c>
      <c r="CD209" s="457">
        <v>1000</v>
      </c>
      <c r="CE209" s="457">
        <v>1000</v>
      </c>
      <c r="CF209" s="457">
        <v>5000</v>
      </c>
      <c r="CG209" s="457">
        <v>1000</v>
      </c>
      <c r="CH209" s="457">
        <v>1000</v>
      </c>
      <c r="CI209" s="457">
        <v>2000</v>
      </c>
      <c r="CJ209" s="457">
        <v>1000</v>
      </c>
      <c r="CK209" s="457">
        <v>1000</v>
      </c>
      <c r="CL209" s="457">
        <v>1000</v>
      </c>
      <c r="CM209" s="457">
        <v>1000</v>
      </c>
      <c r="CN209" s="457">
        <v>1000</v>
      </c>
      <c r="CO209" s="457">
        <v>1000</v>
      </c>
      <c r="CP209" s="457">
        <v>1000</v>
      </c>
      <c r="CQ209" s="457">
        <v>1000</v>
      </c>
      <c r="CR209" s="457">
        <v>1000</v>
      </c>
      <c r="CS209" s="457">
        <v>1000</v>
      </c>
      <c r="CT209" s="457">
        <v>1000</v>
      </c>
      <c r="CU209" s="457">
        <v>1000</v>
      </c>
      <c r="CV209" s="457">
        <v>1000</v>
      </c>
      <c r="CW209" s="457">
        <v>1000</v>
      </c>
      <c r="CX209" s="457">
        <v>26000</v>
      </c>
      <c r="CY209" s="457">
        <v>4000</v>
      </c>
      <c r="CZ209" s="457">
        <v>3000</v>
      </c>
      <c r="DA209" s="457">
        <v>5000</v>
      </c>
      <c r="DB209" s="457">
        <v>1000</v>
      </c>
      <c r="DC209" s="457">
        <v>1000</v>
      </c>
      <c r="DD209" s="457">
        <v>1000</v>
      </c>
      <c r="DE209" s="457">
        <v>1000</v>
      </c>
      <c r="DF209" s="457">
        <v>1000</v>
      </c>
      <c r="DG209" s="457">
        <v>8000</v>
      </c>
      <c r="DH209" s="457">
        <v>1000</v>
      </c>
      <c r="DI209" s="457">
        <v>9000</v>
      </c>
      <c r="DJ209" s="457">
        <v>5000</v>
      </c>
      <c r="DK209" s="457">
        <v>3000</v>
      </c>
      <c r="DL209" s="457">
        <v>6000</v>
      </c>
      <c r="DM209" s="457">
        <v>3000</v>
      </c>
      <c r="DN209" s="457">
        <v>1000</v>
      </c>
      <c r="DO209" s="457">
        <v>1000</v>
      </c>
      <c r="DP209" s="457">
        <v>1000</v>
      </c>
      <c r="DQ209" s="457">
        <v>1000</v>
      </c>
      <c r="DR209">
        <v>1000</v>
      </c>
      <c r="DS209">
        <v>1000</v>
      </c>
      <c r="DT209">
        <v>91000</v>
      </c>
      <c r="DU209">
        <v>51000</v>
      </c>
    </row>
    <row r="210" spans="1:125">
      <c r="A210" s="362" t="s">
        <v>1927</v>
      </c>
      <c r="B210" s="457" t="s">
        <v>3324</v>
      </c>
      <c r="C210" s="457">
        <v>1000</v>
      </c>
      <c r="D210" s="457">
        <v>1000</v>
      </c>
      <c r="E210" s="457">
        <v>1000</v>
      </c>
      <c r="F210" s="457">
        <v>1000</v>
      </c>
      <c r="G210" s="457">
        <v>1000</v>
      </c>
      <c r="H210" s="457">
        <v>1000</v>
      </c>
      <c r="I210" s="457">
        <v>1000</v>
      </c>
      <c r="J210" s="457">
        <v>1000</v>
      </c>
      <c r="K210" s="457">
        <v>1000</v>
      </c>
      <c r="L210" s="457">
        <v>1000</v>
      </c>
      <c r="M210" s="457">
        <v>1000</v>
      </c>
      <c r="N210" s="457">
        <v>1000</v>
      </c>
      <c r="O210" s="457">
        <v>1000</v>
      </c>
      <c r="P210" s="457">
        <v>1000</v>
      </c>
      <c r="Q210" s="457">
        <v>1000</v>
      </c>
      <c r="R210" s="457">
        <v>1000</v>
      </c>
      <c r="S210" s="457">
        <v>1000</v>
      </c>
      <c r="T210" s="457">
        <v>1000</v>
      </c>
      <c r="U210" s="457">
        <v>1000</v>
      </c>
      <c r="V210" s="457">
        <v>1000</v>
      </c>
      <c r="W210" s="457">
        <v>1000</v>
      </c>
      <c r="X210" s="457">
        <v>1000</v>
      </c>
      <c r="Y210" s="457">
        <v>1000</v>
      </c>
      <c r="Z210" s="457">
        <v>1000</v>
      </c>
      <c r="AA210" s="457">
        <v>1000</v>
      </c>
      <c r="AB210" s="457">
        <v>1000</v>
      </c>
      <c r="AC210" s="457">
        <v>1000</v>
      </c>
      <c r="AD210" s="457">
        <v>1000</v>
      </c>
      <c r="AE210" s="457">
        <v>1000</v>
      </c>
      <c r="AF210" s="457">
        <v>1000</v>
      </c>
      <c r="AG210" s="457">
        <v>1000</v>
      </c>
      <c r="AH210" s="457">
        <v>1000</v>
      </c>
      <c r="AI210" s="457">
        <v>1000</v>
      </c>
      <c r="AJ210" s="457">
        <v>1000</v>
      </c>
      <c r="AK210" s="457">
        <v>1000</v>
      </c>
      <c r="AL210" s="457">
        <v>1000</v>
      </c>
      <c r="AM210" s="457">
        <v>1000</v>
      </c>
      <c r="AN210" s="457">
        <v>1000</v>
      </c>
      <c r="AO210" s="457">
        <v>1000</v>
      </c>
      <c r="AP210" s="457">
        <v>27000</v>
      </c>
      <c r="AQ210" s="457">
        <v>3000</v>
      </c>
      <c r="AR210" s="457">
        <v>4000</v>
      </c>
      <c r="AS210" s="457">
        <v>3000</v>
      </c>
      <c r="AT210" s="457">
        <v>1000</v>
      </c>
      <c r="AU210" s="457">
        <v>1000</v>
      </c>
      <c r="AV210" s="457">
        <v>5000</v>
      </c>
      <c r="AW210" s="457">
        <v>1000</v>
      </c>
      <c r="AX210" s="457">
        <v>1000</v>
      </c>
      <c r="AY210" s="457">
        <v>1000</v>
      </c>
      <c r="AZ210" s="457">
        <v>1000</v>
      </c>
      <c r="BA210" s="457">
        <v>1000</v>
      </c>
      <c r="BB210" s="457">
        <v>1000</v>
      </c>
      <c r="BC210" s="457">
        <v>1000</v>
      </c>
      <c r="BD210" s="457">
        <v>1000</v>
      </c>
      <c r="BE210" s="457">
        <v>1000</v>
      </c>
      <c r="BF210" s="457">
        <v>1000</v>
      </c>
      <c r="BG210" s="457">
        <v>1000</v>
      </c>
      <c r="BH210" s="457">
        <v>1000</v>
      </c>
      <c r="BI210" s="457">
        <v>1000</v>
      </c>
      <c r="BJ210" s="457">
        <v>1000</v>
      </c>
      <c r="BK210" s="457">
        <v>1000</v>
      </c>
      <c r="BL210" s="457">
        <v>1000</v>
      </c>
      <c r="BM210" s="457">
        <v>1000</v>
      </c>
      <c r="BN210" s="457">
        <v>1000</v>
      </c>
      <c r="BO210" s="457">
        <v>1000</v>
      </c>
      <c r="BP210" s="457">
        <v>1000</v>
      </c>
      <c r="BQ210" s="457">
        <v>1000</v>
      </c>
      <c r="BR210" s="457">
        <v>1000</v>
      </c>
      <c r="BS210" s="457">
        <v>1000</v>
      </c>
      <c r="BT210" s="457">
        <v>1000</v>
      </c>
      <c r="BU210" s="457">
        <v>1000</v>
      </c>
      <c r="BV210" s="457">
        <v>1000</v>
      </c>
      <c r="BW210" s="457">
        <v>2000</v>
      </c>
      <c r="BX210" s="457">
        <v>1000</v>
      </c>
      <c r="BY210" s="457">
        <v>1000</v>
      </c>
      <c r="BZ210" s="457">
        <v>1000</v>
      </c>
      <c r="CA210" s="457">
        <v>1000</v>
      </c>
      <c r="CB210" s="457">
        <v>1000</v>
      </c>
      <c r="CC210" s="457">
        <v>1000</v>
      </c>
      <c r="CD210" s="457">
        <v>1000</v>
      </c>
      <c r="CE210" s="457">
        <v>1000</v>
      </c>
      <c r="CF210" s="457">
        <v>2000</v>
      </c>
      <c r="CG210" s="457">
        <v>1000</v>
      </c>
      <c r="CH210" s="457">
        <v>1000</v>
      </c>
      <c r="CI210" s="457">
        <v>1000</v>
      </c>
      <c r="CJ210" s="457">
        <v>1000</v>
      </c>
      <c r="CK210" s="457">
        <v>1000</v>
      </c>
      <c r="CL210" s="457">
        <v>1000</v>
      </c>
      <c r="CM210" s="457">
        <v>1000</v>
      </c>
      <c r="CN210" s="457">
        <v>1000</v>
      </c>
      <c r="CO210" s="457">
        <v>1000</v>
      </c>
      <c r="CP210" s="457">
        <v>1000</v>
      </c>
      <c r="CQ210" s="457">
        <v>1000</v>
      </c>
      <c r="CR210" s="457">
        <v>1000</v>
      </c>
      <c r="CS210" s="457">
        <v>1000</v>
      </c>
      <c r="CT210" s="457">
        <v>1000</v>
      </c>
      <c r="CU210" s="457">
        <v>1000</v>
      </c>
      <c r="CV210" s="457">
        <v>1000</v>
      </c>
      <c r="CW210" s="457">
        <v>1000</v>
      </c>
      <c r="CX210" s="457">
        <v>11000</v>
      </c>
      <c r="CY210" s="457">
        <v>1000</v>
      </c>
      <c r="CZ210" s="457">
        <v>1000</v>
      </c>
      <c r="DA210" s="457">
        <v>1000</v>
      </c>
      <c r="DB210" s="457">
        <v>1000</v>
      </c>
      <c r="DC210" s="457">
        <v>1000</v>
      </c>
      <c r="DD210" s="457">
        <v>1000</v>
      </c>
      <c r="DE210" s="457">
        <v>1000</v>
      </c>
      <c r="DF210" s="457">
        <v>1000</v>
      </c>
      <c r="DG210" s="457">
        <v>3000</v>
      </c>
      <c r="DH210" s="457">
        <v>1000</v>
      </c>
      <c r="DI210" s="457">
        <v>2000</v>
      </c>
      <c r="DJ210" s="457">
        <v>2000</v>
      </c>
      <c r="DK210" s="457">
        <v>1000</v>
      </c>
      <c r="DL210" s="457">
        <v>18000</v>
      </c>
      <c r="DM210" s="457">
        <v>1000</v>
      </c>
      <c r="DN210" s="457">
        <v>1000</v>
      </c>
      <c r="DO210" s="457">
        <v>1000</v>
      </c>
      <c r="DP210" s="457">
        <v>1000</v>
      </c>
      <c r="DQ210" s="457">
        <v>1000</v>
      </c>
      <c r="DR210">
        <v>1000</v>
      </c>
      <c r="DS210">
        <v>1000</v>
      </c>
      <c r="DT210">
        <v>21000</v>
      </c>
      <c r="DU210">
        <v>7000</v>
      </c>
    </row>
    <row r="211" spans="1:125">
      <c r="A211" s="362" t="s">
        <v>1938</v>
      </c>
      <c r="B211" s="457" t="s">
        <v>3324</v>
      </c>
      <c r="C211" s="457">
        <v>15000</v>
      </c>
      <c r="D211" s="457">
        <v>2000</v>
      </c>
      <c r="E211" s="457">
        <v>1000</v>
      </c>
      <c r="F211" s="457">
        <v>16000</v>
      </c>
      <c r="G211" s="457">
        <v>6000</v>
      </c>
      <c r="H211" s="457">
        <v>1000</v>
      </c>
      <c r="I211" s="457">
        <v>15000</v>
      </c>
      <c r="J211" s="457">
        <v>1000</v>
      </c>
      <c r="K211" s="457">
        <v>1000</v>
      </c>
      <c r="L211" s="457">
        <v>4000</v>
      </c>
      <c r="M211" s="457">
        <v>1000</v>
      </c>
      <c r="N211" s="457">
        <v>1000</v>
      </c>
      <c r="O211" s="457">
        <v>89000</v>
      </c>
      <c r="P211" s="457">
        <v>2000</v>
      </c>
      <c r="Q211" s="457">
        <v>1000</v>
      </c>
      <c r="R211" s="457">
        <v>5000</v>
      </c>
      <c r="S211" s="457">
        <v>1000</v>
      </c>
      <c r="T211" s="457">
        <v>1000</v>
      </c>
      <c r="U211" s="457">
        <v>4000</v>
      </c>
      <c r="V211" s="457">
        <v>5000</v>
      </c>
      <c r="W211" s="457">
        <v>1000</v>
      </c>
      <c r="X211" s="457">
        <v>5000</v>
      </c>
      <c r="Y211" s="457">
        <v>1000</v>
      </c>
      <c r="Z211" s="457">
        <v>1000</v>
      </c>
      <c r="AA211" s="457">
        <v>1000</v>
      </c>
      <c r="AB211" s="457">
        <v>2000</v>
      </c>
      <c r="AC211" s="457">
        <v>14000</v>
      </c>
      <c r="AD211" s="457">
        <v>1000</v>
      </c>
      <c r="AE211" s="457">
        <v>1000</v>
      </c>
      <c r="AF211" s="457">
        <v>1000</v>
      </c>
      <c r="AG211" s="457">
        <v>1000</v>
      </c>
      <c r="AH211" s="457">
        <v>1000</v>
      </c>
      <c r="AI211" s="457">
        <v>1000</v>
      </c>
      <c r="AJ211" s="457">
        <v>10000</v>
      </c>
      <c r="AK211" s="457">
        <v>5000</v>
      </c>
      <c r="AL211" s="457">
        <v>1000</v>
      </c>
      <c r="AM211" s="457">
        <v>1000</v>
      </c>
      <c r="AN211" s="457">
        <v>2000</v>
      </c>
      <c r="AO211" s="457">
        <v>1000</v>
      </c>
      <c r="AP211" s="457">
        <v>191000</v>
      </c>
      <c r="AQ211" s="457">
        <v>14000</v>
      </c>
      <c r="AR211" s="457">
        <v>31000</v>
      </c>
      <c r="AS211" s="457">
        <v>8000</v>
      </c>
      <c r="AT211" s="457">
        <v>1000</v>
      </c>
      <c r="AU211" s="457">
        <v>1000</v>
      </c>
      <c r="AV211" s="457">
        <v>12000</v>
      </c>
      <c r="AW211" s="457">
        <v>3000</v>
      </c>
      <c r="AX211" s="457">
        <v>1000</v>
      </c>
      <c r="AY211" s="457">
        <v>4000</v>
      </c>
      <c r="AZ211" s="457">
        <v>1000</v>
      </c>
      <c r="BA211" s="457">
        <v>1000</v>
      </c>
      <c r="BB211" s="457">
        <v>3000</v>
      </c>
      <c r="BC211" s="457">
        <v>1000</v>
      </c>
      <c r="BD211" s="457">
        <v>1000</v>
      </c>
      <c r="BE211" s="457">
        <v>4000</v>
      </c>
      <c r="BF211" s="457">
        <v>1000</v>
      </c>
      <c r="BG211" s="457">
        <v>1000</v>
      </c>
      <c r="BH211" s="457">
        <v>2000</v>
      </c>
      <c r="BI211" s="457">
        <v>1000</v>
      </c>
      <c r="BJ211" s="457">
        <v>1000</v>
      </c>
      <c r="BK211" s="457">
        <v>2000</v>
      </c>
      <c r="BL211" s="457">
        <v>1000</v>
      </c>
      <c r="BM211" s="457">
        <v>1000</v>
      </c>
      <c r="BN211" s="457">
        <v>1000</v>
      </c>
      <c r="BO211" s="457">
        <v>1000</v>
      </c>
      <c r="BP211" s="457">
        <v>1000</v>
      </c>
      <c r="BQ211" s="457">
        <v>4000</v>
      </c>
      <c r="BR211" s="457">
        <v>1000</v>
      </c>
      <c r="BS211" s="457">
        <v>1000</v>
      </c>
      <c r="BT211" s="457">
        <v>1000</v>
      </c>
      <c r="BU211" s="457">
        <v>1000</v>
      </c>
      <c r="BV211" s="457">
        <v>1000</v>
      </c>
      <c r="BW211" s="457">
        <v>1000</v>
      </c>
      <c r="BX211" s="457">
        <v>1000</v>
      </c>
      <c r="BY211" s="457">
        <v>1000</v>
      </c>
      <c r="BZ211" s="457">
        <v>1000</v>
      </c>
      <c r="CA211" s="457">
        <v>1000</v>
      </c>
      <c r="CB211" s="457">
        <v>1000</v>
      </c>
      <c r="CC211" s="457">
        <v>1000</v>
      </c>
      <c r="CD211" s="457">
        <v>1000</v>
      </c>
      <c r="CE211" s="457">
        <v>1000</v>
      </c>
      <c r="CF211" s="457">
        <v>4000</v>
      </c>
      <c r="CG211" s="457">
        <v>1000</v>
      </c>
      <c r="CH211" s="457">
        <v>1000</v>
      </c>
      <c r="CI211" s="457">
        <v>2000</v>
      </c>
      <c r="CJ211" s="457">
        <v>1000</v>
      </c>
      <c r="CK211" s="457">
        <v>1000</v>
      </c>
      <c r="CL211" s="457">
        <v>1000</v>
      </c>
      <c r="CM211" s="457">
        <v>1000</v>
      </c>
      <c r="CN211" s="457">
        <v>1000</v>
      </c>
      <c r="CO211" s="457">
        <v>1000</v>
      </c>
      <c r="CP211" s="457">
        <v>1000</v>
      </c>
      <c r="CQ211" s="457">
        <v>1000</v>
      </c>
      <c r="CR211" s="457">
        <v>1000</v>
      </c>
      <c r="CS211" s="457">
        <v>1000</v>
      </c>
      <c r="CT211" s="457">
        <v>1000</v>
      </c>
      <c r="CU211" s="457">
        <v>4000</v>
      </c>
      <c r="CV211" s="457">
        <v>2000</v>
      </c>
      <c r="CW211" s="457">
        <v>1000</v>
      </c>
      <c r="CX211" s="457">
        <v>29000</v>
      </c>
      <c r="CY211" s="457">
        <v>7000</v>
      </c>
      <c r="CZ211" s="457">
        <v>11000</v>
      </c>
      <c r="DA211" s="457">
        <v>1000</v>
      </c>
      <c r="DB211" s="457">
        <v>1000</v>
      </c>
      <c r="DC211" s="457">
        <v>1000</v>
      </c>
      <c r="DD211" s="457">
        <v>1000</v>
      </c>
      <c r="DE211" s="457">
        <v>1000</v>
      </c>
      <c r="DF211" s="457">
        <v>1000</v>
      </c>
      <c r="DG211" s="457">
        <v>29000</v>
      </c>
      <c r="DH211" s="457">
        <v>14000</v>
      </c>
      <c r="DI211" s="457">
        <v>22000</v>
      </c>
      <c r="DJ211" s="457">
        <v>10000</v>
      </c>
      <c r="DK211" s="457">
        <v>9000</v>
      </c>
      <c r="DL211" s="457">
        <v>64000</v>
      </c>
      <c r="DM211" s="457">
        <v>4000</v>
      </c>
      <c r="DN211" s="457">
        <v>1000</v>
      </c>
      <c r="DO211" s="457">
        <v>1000</v>
      </c>
      <c r="DP211" s="457">
        <v>1000</v>
      </c>
      <c r="DQ211" s="457">
        <v>1000</v>
      </c>
      <c r="DR211">
        <v>1000</v>
      </c>
      <c r="DS211">
        <v>1000</v>
      </c>
      <c r="DT211">
        <v>323000</v>
      </c>
      <c r="DU211">
        <v>131000</v>
      </c>
    </row>
    <row r="212" spans="1:125">
      <c r="A212" s="362" t="s">
        <v>2134</v>
      </c>
      <c r="B212" s="457" t="s">
        <v>3324</v>
      </c>
      <c r="C212" s="457">
        <v>15000</v>
      </c>
      <c r="D212" s="457">
        <v>2000</v>
      </c>
      <c r="E212" s="457">
        <v>1000</v>
      </c>
      <c r="F212" s="457">
        <v>16000</v>
      </c>
      <c r="G212" s="457">
        <v>6000</v>
      </c>
      <c r="H212" s="457">
        <v>1000</v>
      </c>
      <c r="I212" s="457">
        <v>15000</v>
      </c>
      <c r="J212" s="457">
        <v>1000</v>
      </c>
      <c r="K212" s="457">
        <v>1000</v>
      </c>
      <c r="L212" s="457">
        <v>4000</v>
      </c>
      <c r="M212" s="457">
        <v>1000</v>
      </c>
      <c r="N212" s="457">
        <v>1000</v>
      </c>
      <c r="O212" s="457">
        <v>89000</v>
      </c>
      <c r="P212" s="457">
        <v>2000</v>
      </c>
      <c r="Q212" s="457">
        <v>1000</v>
      </c>
      <c r="R212" s="457">
        <v>5000</v>
      </c>
      <c r="S212" s="457">
        <v>1000</v>
      </c>
      <c r="T212" s="457">
        <v>1000</v>
      </c>
      <c r="U212" s="457">
        <v>4000</v>
      </c>
      <c r="V212" s="457">
        <v>5000</v>
      </c>
      <c r="W212" s="457">
        <v>1000</v>
      </c>
      <c r="X212" s="457">
        <v>5000</v>
      </c>
      <c r="Y212" s="457">
        <v>1000</v>
      </c>
      <c r="Z212" s="457">
        <v>1000</v>
      </c>
      <c r="AA212" s="457">
        <v>1000</v>
      </c>
      <c r="AB212" s="457">
        <v>2000</v>
      </c>
      <c r="AC212" s="457">
        <v>14000</v>
      </c>
      <c r="AD212" s="457">
        <v>1000</v>
      </c>
      <c r="AE212" s="457">
        <v>1000</v>
      </c>
      <c r="AF212" s="457">
        <v>1000</v>
      </c>
      <c r="AG212" s="457">
        <v>1000</v>
      </c>
      <c r="AH212" s="457">
        <v>1000</v>
      </c>
      <c r="AI212" s="457">
        <v>1000</v>
      </c>
      <c r="AJ212" s="457">
        <v>10000</v>
      </c>
      <c r="AK212" s="457">
        <v>5000</v>
      </c>
      <c r="AL212" s="457">
        <v>1000</v>
      </c>
      <c r="AM212" s="457">
        <v>1000</v>
      </c>
      <c r="AN212" s="457">
        <v>2000</v>
      </c>
      <c r="AO212" s="457">
        <v>1000</v>
      </c>
      <c r="AP212" s="457">
        <v>10000</v>
      </c>
      <c r="AQ212" s="457">
        <v>7000</v>
      </c>
      <c r="AR212" s="457">
        <v>3000</v>
      </c>
      <c r="AS212" s="457">
        <v>8000</v>
      </c>
      <c r="AT212" s="457">
        <v>1000</v>
      </c>
      <c r="AU212" s="457">
        <v>1000</v>
      </c>
      <c r="AV212" s="457">
        <v>12000</v>
      </c>
      <c r="AW212" s="457">
        <v>3000</v>
      </c>
      <c r="AX212" s="457">
        <v>1000</v>
      </c>
      <c r="AY212" s="457">
        <v>4000</v>
      </c>
      <c r="AZ212" s="457">
        <v>1000</v>
      </c>
      <c r="BA212" s="457">
        <v>1000</v>
      </c>
      <c r="BB212" s="457">
        <v>3000</v>
      </c>
      <c r="BC212" s="457">
        <v>1000</v>
      </c>
      <c r="BD212" s="457">
        <v>1000</v>
      </c>
      <c r="BE212" s="457">
        <v>4000</v>
      </c>
      <c r="BF212" s="457">
        <v>1000</v>
      </c>
      <c r="BG212" s="457">
        <v>1000</v>
      </c>
      <c r="BH212" s="457">
        <v>2000</v>
      </c>
      <c r="BI212" s="457">
        <v>1000</v>
      </c>
      <c r="BJ212" s="457">
        <v>1000</v>
      </c>
      <c r="BK212" s="457">
        <v>2000</v>
      </c>
      <c r="BL212" s="457">
        <v>1000</v>
      </c>
      <c r="BM212" s="457">
        <v>1000</v>
      </c>
      <c r="BN212" s="457">
        <v>1000</v>
      </c>
      <c r="BO212" s="457">
        <v>1000</v>
      </c>
      <c r="BP212" s="457">
        <v>1000</v>
      </c>
      <c r="BQ212" s="457">
        <v>4000</v>
      </c>
      <c r="BR212" s="457">
        <v>1000</v>
      </c>
      <c r="BS212" s="457">
        <v>1000</v>
      </c>
      <c r="BT212" s="457">
        <v>1000</v>
      </c>
      <c r="BU212" s="457">
        <v>1000</v>
      </c>
      <c r="BV212" s="457">
        <v>1000</v>
      </c>
      <c r="BW212" s="457">
        <v>1000</v>
      </c>
      <c r="BX212" s="457">
        <v>1000</v>
      </c>
      <c r="BY212" s="457">
        <v>1000</v>
      </c>
      <c r="BZ212" s="457">
        <v>1000</v>
      </c>
      <c r="CA212" s="457">
        <v>1000</v>
      </c>
      <c r="CB212" s="457">
        <v>1000</v>
      </c>
      <c r="CC212" s="457">
        <v>1000</v>
      </c>
      <c r="CD212" s="457">
        <v>1000</v>
      </c>
      <c r="CE212" s="457">
        <v>1000</v>
      </c>
      <c r="CF212" s="457">
        <v>4000</v>
      </c>
      <c r="CG212" s="457">
        <v>1000</v>
      </c>
      <c r="CH212" s="457">
        <v>1000</v>
      </c>
      <c r="CI212" s="457">
        <v>2000</v>
      </c>
      <c r="CJ212" s="457">
        <v>1000</v>
      </c>
      <c r="CK212" s="457">
        <v>1000</v>
      </c>
      <c r="CL212" s="457">
        <v>1000</v>
      </c>
      <c r="CM212" s="457">
        <v>1000</v>
      </c>
      <c r="CN212" s="457">
        <v>1000</v>
      </c>
      <c r="CO212" s="457">
        <v>1000</v>
      </c>
      <c r="CP212" s="457">
        <v>1000</v>
      </c>
      <c r="CQ212" s="457">
        <v>1000</v>
      </c>
      <c r="CR212" s="457">
        <v>1000</v>
      </c>
      <c r="CS212" s="457">
        <v>1000</v>
      </c>
      <c r="CT212" s="457">
        <v>1000</v>
      </c>
      <c r="CU212" s="457">
        <v>4000</v>
      </c>
      <c r="CV212" s="457">
        <v>2000</v>
      </c>
      <c r="CW212" s="457">
        <v>1000</v>
      </c>
      <c r="CX212" s="457">
        <v>29000</v>
      </c>
      <c r="CY212" s="457">
        <v>7000</v>
      </c>
      <c r="CZ212" s="457">
        <v>11000</v>
      </c>
      <c r="DA212" s="457">
        <v>1000</v>
      </c>
      <c r="DB212" s="457">
        <v>1000</v>
      </c>
      <c r="DC212" s="457">
        <v>1000</v>
      </c>
      <c r="DD212" s="457">
        <v>1000</v>
      </c>
      <c r="DE212" s="457">
        <v>1000</v>
      </c>
      <c r="DF212" s="457">
        <v>1000</v>
      </c>
      <c r="DG212" s="457">
        <v>29000</v>
      </c>
      <c r="DH212" s="457">
        <v>14000</v>
      </c>
      <c r="DI212" s="457">
        <v>22000</v>
      </c>
      <c r="DJ212" s="457">
        <v>10000</v>
      </c>
      <c r="DK212" s="457">
        <v>9000</v>
      </c>
      <c r="DL212" s="457">
        <v>64000</v>
      </c>
      <c r="DM212" s="457">
        <v>4000</v>
      </c>
      <c r="DN212" s="457">
        <v>1000</v>
      </c>
      <c r="DO212" s="457">
        <v>1000</v>
      </c>
      <c r="DP212" s="457">
        <v>1000</v>
      </c>
      <c r="DQ212" s="457">
        <v>1000</v>
      </c>
      <c r="DR212">
        <v>1000</v>
      </c>
      <c r="DS212">
        <v>1000</v>
      </c>
      <c r="DT212">
        <v>323000</v>
      </c>
      <c r="DU212">
        <v>131000</v>
      </c>
    </row>
    <row r="213" spans="1:125">
      <c r="A213" s="362" t="s">
        <v>2161</v>
      </c>
      <c r="B213" s="457" t="s">
        <v>3324</v>
      </c>
      <c r="C213" s="457">
        <v>10000</v>
      </c>
      <c r="D213" s="457">
        <v>1000</v>
      </c>
      <c r="E213" s="457">
        <v>1000</v>
      </c>
      <c r="F213" s="457">
        <v>7000</v>
      </c>
      <c r="G213" s="457">
        <v>3000</v>
      </c>
      <c r="H213" s="457">
        <v>1000</v>
      </c>
      <c r="I213" s="457">
        <v>5000</v>
      </c>
      <c r="J213" s="457">
        <v>1000</v>
      </c>
      <c r="K213" s="457">
        <v>1000</v>
      </c>
      <c r="L213" s="457">
        <v>2000</v>
      </c>
      <c r="M213" s="457">
        <v>3000</v>
      </c>
      <c r="N213" s="457">
        <v>1000</v>
      </c>
      <c r="O213" s="457">
        <v>42000</v>
      </c>
      <c r="P213" s="457">
        <v>1000</v>
      </c>
      <c r="Q213" s="457">
        <v>1000</v>
      </c>
      <c r="R213" s="457">
        <v>1000</v>
      </c>
      <c r="S213" s="457">
        <v>1000</v>
      </c>
      <c r="T213" s="457">
        <v>1000</v>
      </c>
      <c r="U213" s="457">
        <v>3000</v>
      </c>
      <c r="V213" s="457">
        <v>1000</v>
      </c>
      <c r="W213" s="457">
        <v>1000</v>
      </c>
      <c r="X213" s="457">
        <v>1000</v>
      </c>
      <c r="Y213" s="457">
        <v>1000</v>
      </c>
      <c r="Z213" s="457">
        <v>1000</v>
      </c>
      <c r="AA213" s="457">
        <v>1000</v>
      </c>
      <c r="AB213" s="457">
        <v>1000</v>
      </c>
      <c r="AC213" s="457">
        <v>1000</v>
      </c>
      <c r="AD213" s="457">
        <v>1000</v>
      </c>
      <c r="AE213" s="457">
        <v>1000</v>
      </c>
      <c r="AF213" s="457">
        <v>1000</v>
      </c>
      <c r="AG213" s="457">
        <v>2000</v>
      </c>
      <c r="AH213" s="457">
        <v>1000</v>
      </c>
      <c r="AI213" s="457">
        <v>1000</v>
      </c>
      <c r="AJ213" s="457">
        <v>6000</v>
      </c>
      <c r="AK213" s="457">
        <v>4000</v>
      </c>
      <c r="AL213" s="457">
        <v>1000</v>
      </c>
      <c r="AM213" s="457">
        <v>1000</v>
      </c>
      <c r="AN213" s="457">
        <v>1000</v>
      </c>
      <c r="AO213" s="457">
        <v>1000</v>
      </c>
      <c r="AP213" s="457">
        <v>134000</v>
      </c>
      <c r="AQ213" s="457">
        <v>54000</v>
      </c>
      <c r="AR213" s="457">
        <v>57000</v>
      </c>
      <c r="AS213" s="457">
        <v>5000</v>
      </c>
      <c r="AT213" s="457">
        <v>1000</v>
      </c>
      <c r="AU213" s="457">
        <v>1000</v>
      </c>
      <c r="AV213" s="457">
        <v>11000</v>
      </c>
      <c r="AW213" s="457">
        <v>1000</v>
      </c>
      <c r="AX213" s="457">
        <v>1000</v>
      </c>
      <c r="AY213" s="457">
        <v>2000</v>
      </c>
      <c r="AZ213" s="457">
        <v>1000</v>
      </c>
      <c r="BA213" s="457">
        <v>1000</v>
      </c>
      <c r="BB213" s="457">
        <v>1000</v>
      </c>
      <c r="BC213" s="457">
        <v>1000</v>
      </c>
      <c r="BD213" s="457">
        <v>1000</v>
      </c>
      <c r="BE213" s="457">
        <v>1000</v>
      </c>
      <c r="BF213" s="457">
        <v>1000</v>
      </c>
      <c r="BG213" s="457">
        <v>1000</v>
      </c>
      <c r="BH213" s="457">
        <v>2000</v>
      </c>
      <c r="BI213" s="457">
        <v>1000</v>
      </c>
      <c r="BJ213" s="457">
        <v>1000</v>
      </c>
      <c r="BK213" s="457">
        <v>3000</v>
      </c>
      <c r="BL213" s="457">
        <v>1000</v>
      </c>
      <c r="BM213" s="457">
        <v>1000</v>
      </c>
      <c r="BN213" s="457">
        <v>1000</v>
      </c>
      <c r="BO213" s="457">
        <v>1000</v>
      </c>
      <c r="BP213" s="457">
        <v>1000</v>
      </c>
      <c r="BQ213" s="457">
        <v>2000</v>
      </c>
      <c r="BR213" s="457">
        <v>1000</v>
      </c>
      <c r="BS213" s="457">
        <v>1000</v>
      </c>
      <c r="BT213" s="457">
        <v>1000</v>
      </c>
      <c r="BU213" s="457">
        <v>1000</v>
      </c>
      <c r="BV213" s="457">
        <v>2000</v>
      </c>
      <c r="BW213" s="457">
        <v>1000</v>
      </c>
      <c r="BX213" s="457">
        <v>1000</v>
      </c>
      <c r="BY213" s="457">
        <v>1000</v>
      </c>
      <c r="BZ213" s="457">
        <v>1000</v>
      </c>
      <c r="CA213" s="457">
        <v>1000</v>
      </c>
      <c r="CB213" s="457">
        <v>1000</v>
      </c>
      <c r="CC213" s="457">
        <v>1000</v>
      </c>
      <c r="CD213" s="457">
        <v>1000</v>
      </c>
      <c r="CE213" s="457">
        <v>1000</v>
      </c>
      <c r="CF213" s="457">
        <v>3000</v>
      </c>
      <c r="CG213" s="457">
        <v>1000</v>
      </c>
      <c r="CH213" s="457">
        <v>1000</v>
      </c>
      <c r="CI213" s="457">
        <v>5000</v>
      </c>
      <c r="CJ213" s="457">
        <v>1000</v>
      </c>
      <c r="CK213" s="457">
        <v>1000</v>
      </c>
      <c r="CL213" s="457">
        <v>1000</v>
      </c>
      <c r="CM213" s="457">
        <v>1000</v>
      </c>
      <c r="CN213" s="457">
        <v>1000</v>
      </c>
      <c r="CO213" s="457">
        <v>3000</v>
      </c>
      <c r="CP213" s="457">
        <v>1000</v>
      </c>
      <c r="CQ213" s="457">
        <v>1000</v>
      </c>
      <c r="CR213" s="457">
        <v>1000</v>
      </c>
      <c r="CS213" s="457">
        <v>1000</v>
      </c>
      <c r="CT213" s="457">
        <v>1000</v>
      </c>
      <c r="CU213" s="457">
        <v>2000</v>
      </c>
      <c r="CV213" s="457">
        <v>1000</v>
      </c>
      <c r="CW213" s="457">
        <v>1000</v>
      </c>
      <c r="CX213" s="457">
        <v>17000</v>
      </c>
      <c r="CY213" s="457">
        <v>5000</v>
      </c>
      <c r="CZ213" s="457">
        <v>7000</v>
      </c>
      <c r="DA213" s="457">
        <v>5000</v>
      </c>
      <c r="DB213" s="457">
        <v>1000</v>
      </c>
      <c r="DC213" s="457">
        <v>1000</v>
      </c>
      <c r="DD213" s="457">
        <v>1000</v>
      </c>
      <c r="DE213" s="457">
        <v>1000</v>
      </c>
      <c r="DF213" s="457">
        <v>1000</v>
      </c>
      <c r="DG213" s="457">
        <v>21000</v>
      </c>
      <c r="DH213" s="457">
        <v>6000</v>
      </c>
      <c r="DI213" s="457">
        <v>13000</v>
      </c>
      <c r="DJ213" s="457">
        <v>9000</v>
      </c>
      <c r="DK213" s="457">
        <v>3000</v>
      </c>
      <c r="DL213" s="457">
        <v>5000</v>
      </c>
      <c r="DM213" s="457">
        <v>1000</v>
      </c>
      <c r="DN213" s="457">
        <v>1000</v>
      </c>
      <c r="DO213" s="457">
        <v>1000</v>
      </c>
      <c r="DP213" s="457">
        <v>1000</v>
      </c>
      <c r="DQ213" s="457">
        <v>1000</v>
      </c>
      <c r="DR213">
        <v>1000</v>
      </c>
      <c r="DS213">
        <v>1000</v>
      </c>
      <c r="DT213">
        <v>254000</v>
      </c>
      <c r="DU213">
        <v>133000</v>
      </c>
    </row>
    <row r="214" spans="1:125">
      <c r="A214" s="362" t="s">
        <v>2439</v>
      </c>
      <c r="B214" s="457" t="s">
        <v>3324</v>
      </c>
      <c r="C214" s="457">
        <v>5000</v>
      </c>
      <c r="D214" s="457">
        <v>1000</v>
      </c>
      <c r="E214" s="457">
        <v>1000</v>
      </c>
      <c r="F214" s="457">
        <v>1000</v>
      </c>
      <c r="G214" s="457">
        <v>1000</v>
      </c>
      <c r="H214" s="457">
        <v>1000</v>
      </c>
      <c r="I214" s="457">
        <v>5000</v>
      </c>
      <c r="J214" s="457">
        <v>1000</v>
      </c>
      <c r="K214" s="457">
        <v>1000</v>
      </c>
      <c r="L214" s="457">
        <v>1000</v>
      </c>
      <c r="M214" s="457">
        <v>2000</v>
      </c>
      <c r="N214" s="457">
        <v>1000</v>
      </c>
      <c r="O214" s="457">
        <v>11000</v>
      </c>
      <c r="P214" s="457">
        <v>10000</v>
      </c>
      <c r="Q214" s="457">
        <v>1000</v>
      </c>
      <c r="R214" s="457">
        <v>6000</v>
      </c>
      <c r="S214" s="457">
        <v>1000</v>
      </c>
      <c r="T214" s="457">
        <v>1000</v>
      </c>
      <c r="U214" s="457">
        <v>2000</v>
      </c>
      <c r="V214" s="457">
        <v>1000</v>
      </c>
      <c r="W214" s="457">
        <v>1000</v>
      </c>
      <c r="X214" s="457">
        <v>1000</v>
      </c>
      <c r="Y214" s="457">
        <v>1000</v>
      </c>
      <c r="Z214" s="457">
        <v>1000</v>
      </c>
      <c r="AA214" s="457">
        <v>1000</v>
      </c>
      <c r="AB214" s="457">
        <v>1000</v>
      </c>
      <c r="AC214" s="457">
        <v>1000</v>
      </c>
      <c r="AD214" s="457">
        <v>1000</v>
      </c>
      <c r="AE214" s="457">
        <v>1000</v>
      </c>
      <c r="AF214" s="457">
        <v>1000</v>
      </c>
      <c r="AG214" s="457">
        <v>1000</v>
      </c>
      <c r="AH214" s="457">
        <v>1000</v>
      </c>
      <c r="AI214" s="457">
        <v>1000</v>
      </c>
      <c r="AJ214" s="457">
        <v>2000</v>
      </c>
      <c r="AK214" s="457">
        <v>1000</v>
      </c>
      <c r="AL214" s="457">
        <v>1000</v>
      </c>
      <c r="AM214" s="457">
        <v>1000</v>
      </c>
      <c r="AN214" s="457">
        <v>1000</v>
      </c>
      <c r="AO214" s="457">
        <v>1000</v>
      </c>
      <c r="AP214" s="457">
        <v>8000</v>
      </c>
      <c r="AQ214" s="457">
        <v>5000</v>
      </c>
      <c r="AR214" s="457">
        <v>4000</v>
      </c>
      <c r="AS214" s="457">
        <v>3000</v>
      </c>
      <c r="AT214" s="457">
        <v>2000</v>
      </c>
      <c r="AU214" s="457">
        <v>1000</v>
      </c>
      <c r="AV214" s="457">
        <v>8000</v>
      </c>
      <c r="AW214" s="457">
        <v>1000</v>
      </c>
      <c r="AX214" s="457">
        <v>2000</v>
      </c>
      <c r="AY214" s="457">
        <v>1000</v>
      </c>
      <c r="AZ214" s="457">
        <v>1000</v>
      </c>
      <c r="BA214" s="457">
        <v>1000</v>
      </c>
      <c r="BB214" s="457">
        <v>1000</v>
      </c>
      <c r="BC214" s="457">
        <v>1000</v>
      </c>
      <c r="BD214" s="457">
        <v>1000</v>
      </c>
      <c r="BE214" s="457">
        <v>1000</v>
      </c>
      <c r="BF214" s="457">
        <v>1000</v>
      </c>
      <c r="BG214" s="457">
        <v>1000</v>
      </c>
      <c r="BH214" s="457">
        <v>1000</v>
      </c>
      <c r="BI214" s="457">
        <v>1000</v>
      </c>
      <c r="BJ214" s="457">
        <v>1000</v>
      </c>
      <c r="BK214" s="457">
        <v>4000</v>
      </c>
      <c r="BL214" s="457">
        <v>1000</v>
      </c>
      <c r="BM214" s="457">
        <v>1000</v>
      </c>
      <c r="BN214" s="457">
        <v>1000</v>
      </c>
      <c r="BO214" s="457">
        <v>1000</v>
      </c>
      <c r="BP214" s="457">
        <v>1000</v>
      </c>
      <c r="BQ214" s="457">
        <v>1000</v>
      </c>
      <c r="BR214" s="457">
        <v>1000</v>
      </c>
      <c r="BS214" s="457">
        <v>1000</v>
      </c>
      <c r="BT214" s="457">
        <v>1000</v>
      </c>
      <c r="BU214" s="457">
        <v>1000</v>
      </c>
      <c r="BV214" s="457">
        <v>1000</v>
      </c>
      <c r="BW214" s="457">
        <v>1000</v>
      </c>
      <c r="BX214" s="457">
        <v>1000</v>
      </c>
      <c r="BY214" s="457">
        <v>1000</v>
      </c>
      <c r="BZ214" s="457">
        <v>1000</v>
      </c>
      <c r="CA214" s="457">
        <v>1000</v>
      </c>
      <c r="CB214" s="457">
        <v>1000</v>
      </c>
      <c r="CC214" s="457">
        <v>1000</v>
      </c>
      <c r="CD214" s="457">
        <v>1000</v>
      </c>
      <c r="CE214" s="457">
        <v>1000</v>
      </c>
      <c r="CF214" s="457">
        <v>5000</v>
      </c>
      <c r="CG214" s="457">
        <v>1000</v>
      </c>
      <c r="CH214" s="457">
        <v>1000</v>
      </c>
      <c r="CI214" s="457">
        <v>2000</v>
      </c>
      <c r="CJ214" s="457">
        <v>1000</v>
      </c>
      <c r="CK214" s="457">
        <v>1000</v>
      </c>
      <c r="CL214" s="457">
        <v>1000</v>
      </c>
      <c r="CM214" s="457">
        <v>1000</v>
      </c>
      <c r="CN214" s="457">
        <v>1000</v>
      </c>
      <c r="CO214" s="457">
        <v>1000</v>
      </c>
      <c r="CP214" s="457">
        <v>1000</v>
      </c>
      <c r="CQ214" s="457">
        <v>1000</v>
      </c>
      <c r="CR214" s="457">
        <v>1000</v>
      </c>
      <c r="CS214" s="457">
        <v>1000</v>
      </c>
      <c r="CT214" s="457">
        <v>1000</v>
      </c>
      <c r="CU214" s="457">
        <v>1000</v>
      </c>
      <c r="CV214" s="457">
        <v>1000</v>
      </c>
      <c r="CW214" s="457">
        <v>1000</v>
      </c>
      <c r="CX214" s="457">
        <v>26000</v>
      </c>
      <c r="CY214" s="457">
        <v>4000</v>
      </c>
      <c r="CZ214" s="457">
        <v>3000</v>
      </c>
      <c r="DA214" s="457">
        <v>5000</v>
      </c>
      <c r="DB214" s="457">
        <v>1000</v>
      </c>
      <c r="DC214" s="457">
        <v>1000</v>
      </c>
      <c r="DD214" s="457">
        <v>1000</v>
      </c>
      <c r="DE214" s="457">
        <v>1000</v>
      </c>
      <c r="DF214" s="457">
        <v>1000</v>
      </c>
      <c r="DG214" s="457">
        <v>8000</v>
      </c>
      <c r="DH214" s="457">
        <v>1000</v>
      </c>
      <c r="DI214" s="457">
        <v>9000</v>
      </c>
      <c r="DJ214" s="457">
        <v>5000</v>
      </c>
      <c r="DK214" s="457">
        <v>3000</v>
      </c>
      <c r="DL214" s="457">
        <v>6000</v>
      </c>
      <c r="DM214" s="457">
        <v>3000</v>
      </c>
      <c r="DN214" s="457">
        <v>1000</v>
      </c>
      <c r="DO214" s="457">
        <v>1000</v>
      </c>
      <c r="DP214" s="457">
        <v>1000</v>
      </c>
      <c r="DQ214" s="457">
        <v>1000</v>
      </c>
      <c r="DR214">
        <v>1000</v>
      </c>
      <c r="DS214">
        <v>1000</v>
      </c>
      <c r="DT214">
        <v>91000</v>
      </c>
      <c r="DU214">
        <v>51000</v>
      </c>
    </row>
    <row r="215" spans="1:125">
      <c r="A215" s="362" t="s">
        <v>2603</v>
      </c>
      <c r="B215" s="457" t="s">
        <v>3324</v>
      </c>
      <c r="C215" s="457">
        <v>1000</v>
      </c>
      <c r="D215" s="457">
        <v>1000</v>
      </c>
      <c r="E215" s="457">
        <v>1000</v>
      </c>
      <c r="F215" s="457">
        <v>1000</v>
      </c>
      <c r="G215" s="457">
        <v>1000</v>
      </c>
      <c r="H215" s="457">
        <v>1000</v>
      </c>
      <c r="I215" s="457">
        <v>1000</v>
      </c>
      <c r="J215" s="457">
        <v>1000</v>
      </c>
      <c r="K215" s="457">
        <v>1000</v>
      </c>
      <c r="L215" s="457">
        <v>1000</v>
      </c>
      <c r="M215" s="457">
        <v>1000</v>
      </c>
      <c r="N215" s="457">
        <v>1000</v>
      </c>
      <c r="O215" s="457">
        <v>1000</v>
      </c>
      <c r="P215" s="457">
        <v>1000</v>
      </c>
      <c r="Q215" s="457">
        <v>1000</v>
      </c>
      <c r="R215" s="457">
        <v>1000</v>
      </c>
      <c r="S215" s="457">
        <v>1000</v>
      </c>
      <c r="T215" s="457">
        <v>1000</v>
      </c>
      <c r="U215" s="457">
        <v>1000</v>
      </c>
      <c r="V215" s="457">
        <v>1000</v>
      </c>
      <c r="W215" s="457">
        <v>1000</v>
      </c>
      <c r="X215" s="457">
        <v>1000</v>
      </c>
      <c r="Y215" s="457">
        <v>1000</v>
      </c>
      <c r="Z215" s="457">
        <v>1000</v>
      </c>
      <c r="AA215" s="457">
        <v>1000</v>
      </c>
      <c r="AB215" s="457">
        <v>1000</v>
      </c>
      <c r="AC215" s="457">
        <v>1000</v>
      </c>
      <c r="AD215" s="457">
        <v>1000</v>
      </c>
      <c r="AE215" s="457">
        <v>1000</v>
      </c>
      <c r="AF215" s="457">
        <v>1000</v>
      </c>
      <c r="AG215" s="457">
        <v>1000</v>
      </c>
      <c r="AH215" s="457">
        <v>1000</v>
      </c>
      <c r="AI215" s="457">
        <v>1000</v>
      </c>
      <c r="AJ215" s="457">
        <v>1000</v>
      </c>
      <c r="AK215" s="457">
        <v>1000</v>
      </c>
      <c r="AL215" s="457">
        <v>1000</v>
      </c>
      <c r="AM215" s="457">
        <v>1000</v>
      </c>
      <c r="AN215" s="457">
        <v>1000</v>
      </c>
      <c r="AO215" s="457">
        <v>1000</v>
      </c>
      <c r="AP215" s="457">
        <v>10000</v>
      </c>
      <c r="AQ215" s="457">
        <v>4000</v>
      </c>
      <c r="AR215" s="457">
        <v>1000</v>
      </c>
      <c r="AS215" s="457">
        <v>3000</v>
      </c>
      <c r="AT215" s="457">
        <v>1000</v>
      </c>
      <c r="AU215" s="457">
        <v>1000</v>
      </c>
      <c r="AV215" s="457">
        <v>5000</v>
      </c>
      <c r="AW215" s="457">
        <v>1000</v>
      </c>
      <c r="AX215" s="457">
        <v>1000</v>
      </c>
      <c r="AY215" s="457">
        <v>1000</v>
      </c>
      <c r="AZ215" s="457">
        <v>1000</v>
      </c>
      <c r="BA215" s="457">
        <v>1000</v>
      </c>
      <c r="BB215" s="457">
        <v>1000</v>
      </c>
      <c r="BC215" s="457">
        <v>1000</v>
      </c>
      <c r="BD215" s="457">
        <v>1000</v>
      </c>
      <c r="BE215" s="457">
        <v>1000</v>
      </c>
      <c r="BF215" s="457">
        <v>1000</v>
      </c>
      <c r="BG215" s="457">
        <v>1000</v>
      </c>
      <c r="BH215" s="457">
        <v>1000</v>
      </c>
      <c r="BI215" s="457">
        <v>1000</v>
      </c>
      <c r="BJ215" s="457">
        <v>1000</v>
      </c>
      <c r="BK215" s="457">
        <v>1000</v>
      </c>
      <c r="BL215" s="457">
        <v>1000</v>
      </c>
      <c r="BM215" s="457">
        <v>1000</v>
      </c>
      <c r="BN215" s="457">
        <v>1000</v>
      </c>
      <c r="BO215" s="457">
        <v>1000</v>
      </c>
      <c r="BP215" s="457">
        <v>1000</v>
      </c>
      <c r="BQ215" s="457">
        <v>1000</v>
      </c>
      <c r="BR215" s="457">
        <v>1000</v>
      </c>
      <c r="BS215" s="457">
        <v>1000</v>
      </c>
      <c r="BT215" s="457">
        <v>1000</v>
      </c>
      <c r="BU215" s="457">
        <v>1000</v>
      </c>
      <c r="BV215" s="457">
        <v>1000</v>
      </c>
      <c r="BW215" s="457">
        <v>2000</v>
      </c>
      <c r="BX215" s="457">
        <v>1000</v>
      </c>
      <c r="BY215" s="457">
        <v>1000</v>
      </c>
      <c r="BZ215" s="457">
        <v>1000</v>
      </c>
      <c r="CA215" s="457">
        <v>1000</v>
      </c>
      <c r="CB215" s="457">
        <v>1000</v>
      </c>
      <c r="CC215" s="457">
        <v>1000</v>
      </c>
      <c r="CD215" s="457">
        <v>1000</v>
      </c>
      <c r="CE215" s="457">
        <v>1000</v>
      </c>
      <c r="CF215" s="457">
        <v>2000</v>
      </c>
      <c r="CG215" s="457">
        <v>1000</v>
      </c>
      <c r="CH215" s="457">
        <v>1000</v>
      </c>
      <c r="CI215" s="457">
        <v>1000</v>
      </c>
      <c r="CJ215" s="457">
        <v>1000</v>
      </c>
      <c r="CK215" s="457">
        <v>1000</v>
      </c>
      <c r="CL215" s="457">
        <v>1000</v>
      </c>
      <c r="CM215" s="457">
        <v>1000</v>
      </c>
      <c r="CN215" s="457">
        <v>1000</v>
      </c>
      <c r="CO215" s="457">
        <v>1000</v>
      </c>
      <c r="CP215" s="457">
        <v>1000</v>
      </c>
      <c r="CQ215" s="457">
        <v>1000</v>
      </c>
      <c r="CR215" s="457">
        <v>1000</v>
      </c>
      <c r="CS215" s="457">
        <v>1000</v>
      </c>
      <c r="CT215" s="457">
        <v>1000</v>
      </c>
      <c r="CU215" s="457">
        <v>1000</v>
      </c>
      <c r="CV215" s="457">
        <v>1000</v>
      </c>
      <c r="CW215" s="457">
        <v>1000</v>
      </c>
      <c r="CX215" s="457">
        <v>11000</v>
      </c>
      <c r="CY215" s="457">
        <v>1000</v>
      </c>
      <c r="CZ215" s="457">
        <v>1000</v>
      </c>
      <c r="DA215" s="457">
        <v>1000</v>
      </c>
      <c r="DB215" s="457">
        <v>1000</v>
      </c>
      <c r="DC215" s="457">
        <v>1000</v>
      </c>
      <c r="DD215" s="457">
        <v>1000</v>
      </c>
      <c r="DE215" s="457">
        <v>1000</v>
      </c>
      <c r="DF215" s="457">
        <v>1000</v>
      </c>
      <c r="DG215" s="457">
        <v>3000</v>
      </c>
      <c r="DH215" s="457">
        <v>1000</v>
      </c>
      <c r="DI215" s="457">
        <v>2000</v>
      </c>
      <c r="DJ215" s="457">
        <v>2000</v>
      </c>
      <c r="DK215" s="457">
        <v>1000</v>
      </c>
      <c r="DL215" s="457">
        <v>18000</v>
      </c>
      <c r="DM215" s="457">
        <v>1000</v>
      </c>
      <c r="DN215" s="457">
        <v>1000</v>
      </c>
      <c r="DO215" s="457">
        <v>1000</v>
      </c>
      <c r="DP215" s="457">
        <v>1000</v>
      </c>
      <c r="DQ215" s="457">
        <v>1000</v>
      </c>
      <c r="DR215">
        <v>1000</v>
      </c>
      <c r="DS215">
        <v>1000</v>
      </c>
      <c r="DT215">
        <v>21000</v>
      </c>
      <c r="DU215">
        <v>7000</v>
      </c>
    </row>
    <row r="216" spans="1:125">
      <c r="A216" s="362" t="s">
        <v>3155</v>
      </c>
      <c r="B216" s="457" t="s">
        <v>3324</v>
      </c>
      <c r="C216" s="457">
        <v>5000</v>
      </c>
      <c r="D216" s="457">
        <v>1000</v>
      </c>
      <c r="E216" s="457">
        <v>1000</v>
      </c>
      <c r="F216" s="457">
        <v>1000</v>
      </c>
      <c r="G216" s="457">
        <v>1000</v>
      </c>
      <c r="H216" s="457">
        <v>1000</v>
      </c>
      <c r="I216" s="457">
        <v>5000</v>
      </c>
      <c r="J216" s="457">
        <v>1000</v>
      </c>
      <c r="K216" s="457">
        <v>1000</v>
      </c>
      <c r="L216" s="457">
        <v>1000</v>
      </c>
      <c r="M216" s="457">
        <v>2000</v>
      </c>
      <c r="N216" s="457">
        <v>1000</v>
      </c>
      <c r="O216" s="457">
        <v>11000</v>
      </c>
      <c r="P216" s="457">
        <v>10000</v>
      </c>
      <c r="Q216" s="457">
        <v>1000</v>
      </c>
      <c r="R216" s="457">
        <v>6000</v>
      </c>
      <c r="S216" s="457">
        <v>1000</v>
      </c>
      <c r="T216" s="457">
        <v>1000</v>
      </c>
      <c r="U216" s="457">
        <v>2000</v>
      </c>
      <c r="V216" s="457">
        <v>1000</v>
      </c>
      <c r="W216" s="457">
        <v>1000</v>
      </c>
      <c r="X216" s="457">
        <v>1000</v>
      </c>
      <c r="Y216" s="457">
        <v>1000</v>
      </c>
      <c r="Z216" s="457">
        <v>1000</v>
      </c>
      <c r="AA216" s="457">
        <v>1000</v>
      </c>
      <c r="AB216" s="457">
        <v>1000</v>
      </c>
      <c r="AC216" s="457">
        <v>1000</v>
      </c>
      <c r="AD216" s="457">
        <v>1000</v>
      </c>
      <c r="AE216" s="457">
        <v>1000</v>
      </c>
      <c r="AF216" s="457">
        <v>1000</v>
      </c>
      <c r="AG216" s="457">
        <v>1000</v>
      </c>
      <c r="AH216" s="457">
        <v>1000</v>
      </c>
      <c r="AI216" s="457">
        <v>1000</v>
      </c>
      <c r="AJ216" s="457">
        <v>2000</v>
      </c>
      <c r="AK216" s="457">
        <v>1000</v>
      </c>
      <c r="AL216" s="457">
        <v>1000</v>
      </c>
      <c r="AM216" s="457">
        <v>1000</v>
      </c>
      <c r="AN216" s="457">
        <v>1000</v>
      </c>
      <c r="AO216" s="457">
        <v>1000</v>
      </c>
      <c r="AP216" s="457">
        <v>8000</v>
      </c>
      <c r="AQ216" s="457">
        <v>5000</v>
      </c>
      <c r="AR216" s="457">
        <v>4000</v>
      </c>
      <c r="AS216" s="457">
        <v>3000</v>
      </c>
      <c r="AT216" s="457">
        <v>2000</v>
      </c>
      <c r="AU216" s="457">
        <v>1000</v>
      </c>
      <c r="AV216" s="457">
        <v>8000</v>
      </c>
      <c r="AW216" s="457">
        <v>1000</v>
      </c>
      <c r="AX216" s="457">
        <v>2000</v>
      </c>
      <c r="AY216" s="457">
        <v>1000</v>
      </c>
      <c r="AZ216" s="457">
        <v>1000</v>
      </c>
      <c r="BA216" s="457">
        <v>1000</v>
      </c>
      <c r="BB216" s="457">
        <v>1000</v>
      </c>
      <c r="BC216" s="457">
        <v>1000</v>
      </c>
      <c r="BD216" s="457">
        <v>1000</v>
      </c>
      <c r="BE216" s="457">
        <v>1000</v>
      </c>
      <c r="BF216" s="457">
        <v>1000</v>
      </c>
      <c r="BG216" s="457">
        <v>1000</v>
      </c>
      <c r="BH216" s="457">
        <v>1000</v>
      </c>
      <c r="BI216" s="457">
        <v>1000</v>
      </c>
      <c r="BJ216" s="457">
        <v>1000</v>
      </c>
      <c r="BK216" s="457">
        <v>4000</v>
      </c>
      <c r="BL216" s="457">
        <v>1000</v>
      </c>
      <c r="BM216" s="457">
        <v>1000</v>
      </c>
      <c r="BN216" s="457">
        <v>1000</v>
      </c>
      <c r="BO216" s="457">
        <v>1000</v>
      </c>
      <c r="BP216" s="457">
        <v>1000</v>
      </c>
      <c r="BQ216" s="457">
        <v>1000</v>
      </c>
      <c r="BR216" s="457">
        <v>1000</v>
      </c>
      <c r="BS216" s="457">
        <v>1000</v>
      </c>
      <c r="BT216" s="457">
        <v>1000</v>
      </c>
      <c r="BU216" s="457">
        <v>1000</v>
      </c>
      <c r="BV216" s="457">
        <v>1000</v>
      </c>
      <c r="BW216" s="457">
        <v>1000</v>
      </c>
      <c r="BX216" s="457">
        <v>1000</v>
      </c>
      <c r="BY216" s="457">
        <v>1000</v>
      </c>
      <c r="BZ216" s="457">
        <v>1000</v>
      </c>
      <c r="CA216" s="457">
        <v>1000</v>
      </c>
      <c r="CB216" s="457">
        <v>1000</v>
      </c>
      <c r="CC216" s="457">
        <v>1000</v>
      </c>
      <c r="CD216" s="457">
        <v>1000</v>
      </c>
      <c r="CE216" s="457">
        <v>1000</v>
      </c>
      <c r="CF216" s="457">
        <v>5000</v>
      </c>
      <c r="CG216" s="457">
        <v>1000</v>
      </c>
      <c r="CH216" s="457">
        <v>1000</v>
      </c>
      <c r="CI216" s="457">
        <v>2000</v>
      </c>
      <c r="CJ216" s="457">
        <v>1000</v>
      </c>
      <c r="CK216" s="457">
        <v>1000</v>
      </c>
      <c r="CL216" s="457">
        <v>1000</v>
      </c>
      <c r="CM216" s="457">
        <v>1000</v>
      </c>
      <c r="CN216" s="457">
        <v>1000</v>
      </c>
      <c r="CO216" s="457">
        <v>1000</v>
      </c>
      <c r="CP216" s="457">
        <v>1000</v>
      </c>
      <c r="CQ216" s="457">
        <v>1000</v>
      </c>
      <c r="CR216" s="457">
        <v>1000</v>
      </c>
      <c r="CS216" s="457">
        <v>1000</v>
      </c>
      <c r="CT216" s="457">
        <v>1000</v>
      </c>
      <c r="CU216" s="457">
        <v>1000</v>
      </c>
      <c r="CV216" s="457">
        <v>1000</v>
      </c>
      <c r="CW216" s="457">
        <v>1000</v>
      </c>
      <c r="CX216" s="457">
        <v>26000</v>
      </c>
      <c r="CY216" s="457">
        <v>4000</v>
      </c>
      <c r="CZ216" s="457">
        <v>3000</v>
      </c>
      <c r="DA216" s="457">
        <v>5000</v>
      </c>
      <c r="DB216" s="457">
        <v>1000</v>
      </c>
      <c r="DC216" s="457">
        <v>1000</v>
      </c>
      <c r="DD216" s="457">
        <v>1000</v>
      </c>
      <c r="DE216" s="457">
        <v>1000</v>
      </c>
      <c r="DF216" s="457">
        <v>1000</v>
      </c>
      <c r="DG216" s="457">
        <v>8000</v>
      </c>
      <c r="DH216" s="457">
        <v>1000</v>
      </c>
      <c r="DI216" s="457">
        <v>9000</v>
      </c>
      <c r="DJ216" s="457">
        <v>5000</v>
      </c>
      <c r="DK216" s="457">
        <v>3000</v>
      </c>
      <c r="DL216" s="457">
        <v>6000</v>
      </c>
      <c r="DM216" s="457">
        <v>3000</v>
      </c>
      <c r="DN216" s="457">
        <v>1000</v>
      </c>
      <c r="DO216" s="457">
        <v>1000</v>
      </c>
      <c r="DP216" s="457">
        <v>1000</v>
      </c>
      <c r="DQ216" s="457">
        <v>1000</v>
      </c>
      <c r="DR216">
        <v>1000</v>
      </c>
      <c r="DS216">
        <v>1000</v>
      </c>
      <c r="DT216">
        <v>91000</v>
      </c>
      <c r="DU216">
        <v>51000</v>
      </c>
    </row>
    <row r="217" spans="1:125">
      <c r="A217" s="362" t="s">
        <v>2051</v>
      </c>
      <c r="B217" s="457" t="s">
        <v>3324</v>
      </c>
      <c r="C217" s="457">
        <v>15000</v>
      </c>
      <c r="D217" s="457">
        <v>2000</v>
      </c>
      <c r="E217" s="457">
        <v>1000</v>
      </c>
      <c r="F217" s="457">
        <v>16000</v>
      </c>
      <c r="G217" s="457">
        <v>6000</v>
      </c>
      <c r="H217" s="457">
        <v>1000</v>
      </c>
      <c r="I217" s="457">
        <v>15000</v>
      </c>
      <c r="J217" s="457">
        <v>1000</v>
      </c>
      <c r="K217" s="457">
        <v>1000</v>
      </c>
      <c r="L217" s="457">
        <v>4000</v>
      </c>
      <c r="M217" s="457">
        <v>1000</v>
      </c>
      <c r="N217" s="457">
        <v>1000</v>
      </c>
      <c r="O217" s="457">
        <v>89000</v>
      </c>
      <c r="P217" s="457">
        <v>2000</v>
      </c>
      <c r="Q217" s="457">
        <v>1000</v>
      </c>
      <c r="R217" s="457">
        <v>5000</v>
      </c>
      <c r="S217" s="457">
        <v>1000</v>
      </c>
      <c r="T217" s="457">
        <v>1000</v>
      </c>
      <c r="U217" s="457">
        <v>4000</v>
      </c>
      <c r="V217" s="457">
        <v>5000</v>
      </c>
      <c r="W217" s="457">
        <v>1000</v>
      </c>
      <c r="X217" s="457">
        <v>5000</v>
      </c>
      <c r="Y217" s="457">
        <v>1000</v>
      </c>
      <c r="Z217" s="457">
        <v>1000</v>
      </c>
      <c r="AA217" s="457">
        <v>1000</v>
      </c>
      <c r="AB217" s="457">
        <v>2000</v>
      </c>
      <c r="AC217" s="457">
        <v>14000</v>
      </c>
      <c r="AD217" s="457">
        <v>1000</v>
      </c>
      <c r="AE217" s="457">
        <v>1000</v>
      </c>
      <c r="AF217" s="457">
        <v>1000</v>
      </c>
      <c r="AG217" s="457">
        <v>1000</v>
      </c>
      <c r="AH217" s="457">
        <v>1000</v>
      </c>
      <c r="AI217" s="457">
        <v>1000</v>
      </c>
      <c r="AJ217" s="457">
        <v>10000</v>
      </c>
      <c r="AK217" s="457">
        <v>5000</v>
      </c>
      <c r="AL217" s="457">
        <v>1000</v>
      </c>
      <c r="AM217" s="457">
        <v>1000</v>
      </c>
      <c r="AN217" s="457">
        <v>2000</v>
      </c>
      <c r="AO217" s="457">
        <v>1000</v>
      </c>
      <c r="AP217" s="457">
        <v>10000</v>
      </c>
      <c r="AQ217" s="457">
        <v>7000</v>
      </c>
      <c r="AR217" s="457">
        <v>3000</v>
      </c>
      <c r="AS217" s="457">
        <v>8000</v>
      </c>
      <c r="AT217" s="457">
        <v>1000</v>
      </c>
      <c r="AU217" s="457">
        <v>1000</v>
      </c>
      <c r="AV217" s="457">
        <v>12000</v>
      </c>
      <c r="AW217" s="457">
        <v>3000</v>
      </c>
      <c r="AX217" s="457">
        <v>1000</v>
      </c>
      <c r="AY217" s="457">
        <v>4000</v>
      </c>
      <c r="AZ217" s="457">
        <v>1000</v>
      </c>
      <c r="BA217" s="457">
        <v>1000</v>
      </c>
      <c r="BB217" s="457">
        <v>3000</v>
      </c>
      <c r="BC217" s="457">
        <v>1000</v>
      </c>
      <c r="BD217" s="457">
        <v>1000</v>
      </c>
      <c r="BE217" s="457">
        <v>4000</v>
      </c>
      <c r="BF217" s="457">
        <v>1000</v>
      </c>
      <c r="BG217" s="457">
        <v>1000</v>
      </c>
      <c r="BH217" s="457">
        <v>2000</v>
      </c>
      <c r="BI217" s="457">
        <v>1000</v>
      </c>
      <c r="BJ217" s="457">
        <v>1000</v>
      </c>
      <c r="BK217" s="457">
        <v>2000</v>
      </c>
      <c r="BL217" s="457">
        <v>1000</v>
      </c>
      <c r="BM217" s="457">
        <v>1000</v>
      </c>
      <c r="BN217" s="457">
        <v>1000</v>
      </c>
      <c r="BO217" s="457">
        <v>1000</v>
      </c>
      <c r="BP217" s="457">
        <v>1000</v>
      </c>
      <c r="BQ217" s="457">
        <v>4000</v>
      </c>
      <c r="BR217" s="457">
        <v>1000</v>
      </c>
      <c r="BS217" s="457">
        <v>1000</v>
      </c>
      <c r="BT217" s="457">
        <v>1000</v>
      </c>
      <c r="BU217" s="457">
        <v>1000</v>
      </c>
      <c r="BV217" s="457">
        <v>1000</v>
      </c>
      <c r="BW217" s="457">
        <v>1000</v>
      </c>
      <c r="BX217" s="457">
        <v>1000</v>
      </c>
      <c r="BY217" s="457">
        <v>1000</v>
      </c>
      <c r="BZ217" s="457">
        <v>1000</v>
      </c>
      <c r="CA217" s="457">
        <v>1000</v>
      </c>
      <c r="CB217" s="457">
        <v>1000</v>
      </c>
      <c r="CC217" s="457">
        <v>1000</v>
      </c>
      <c r="CD217" s="457">
        <v>1000</v>
      </c>
      <c r="CE217" s="457">
        <v>1000</v>
      </c>
      <c r="CF217" s="457">
        <v>4000</v>
      </c>
      <c r="CG217" s="457">
        <v>1000</v>
      </c>
      <c r="CH217" s="457">
        <v>1000</v>
      </c>
      <c r="CI217" s="457">
        <v>2000</v>
      </c>
      <c r="CJ217" s="457">
        <v>1000</v>
      </c>
      <c r="CK217" s="457">
        <v>1000</v>
      </c>
      <c r="CL217" s="457">
        <v>1000</v>
      </c>
      <c r="CM217" s="457">
        <v>1000</v>
      </c>
      <c r="CN217" s="457">
        <v>1000</v>
      </c>
      <c r="CO217" s="457">
        <v>1000</v>
      </c>
      <c r="CP217" s="457">
        <v>1000</v>
      </c>
      <c r="CQ217" s="457">
        <v>1000</v>
      </c>
      <c r="CR217" s="457">
        <v>1000</v>
      </c>
      <c r="CS217" s="457">
        <v>1000</v>
      </c>
      <c r="CT217" s="457">
        <v>1000</v>
      </c>
      <c r="CU217" s="457">
        <v>4000</v>
      </c>
      <c r="CV217" s="457">
        <v>2000</v>
      </c>
      <c r="CW217" s="457">
        <v>1000</v>
      </c>
      <c r="CX217" s="457">
        <v>29000</v>
      </c>
      <c r="CY217" s="457">
        <v>7000</v>
      </c>
      <c r="CZ217" s="457">
        <v>11000</v>
      </c>
      <c r="DA217" s="457">
        <v>1000</v>
      </c>
      <c r="DB217" s="457">
        <v>1000</v>
      </c>
      <c r="DC217" s="457">
        <v>1000</v>
      </c>
      <c r="DD217" s="457">
        <v>1000</v>
      </c>
      <c r="DE217" s="457">
        <v>1000</v>
      </c>
      <c r="DF217" s="457">
        <v>1000</v>
      </c>
      <c r="DG217" s="457">
        <v>29000</v>
      </c>
      <c r="DH217" s="457">
        <v>14000</v>
      </c>
      <c r="DI217" s="457">
        <v>22000</v>
      </c>
      <c r="DJ217" s="457">
        <v>10000</v>
      </c>
      <c r="DK217" s="457">
        <v>9000</v>
      </c>
      <c r="DL217" s="457">
        <v>64000</v>
      </c>
      <c r="DM217" s="457">
        <v>4000</v>
      </c>
      <c r="DN217" s="457">
        <v>1000</v>
      </c>
      <c r="DO217" s="457">
        <v>1000</v>
      </c>
      <c r="DP217" s="457">
        <v>1000</v>
      </c>
      <c r="DQ217" s="457">
        <v>1000</v>
      </c>
      <c r="DR217">
        <v>1000</v>
      </c>
      <c r="DS217">
        <v>1000</v>
      </c>
      <c r="DT217">
        <v>323000</v>
      </c>
      <c r="DU217">
        <v>131000</v>
      </c>
    </row>
    <row r="218" spans="1:125">
      <c r="A218" s="362" t="s">
        <v>2570</v>
      </c>
      <c r="B218" s="457" t="s">
        <v>3324</v>
      </c>
      <c r="C218" s="457">
        <v>1000</v>
      </c>
      <c r="D218" s="457">
        <v>1000</v>
      </c>
      <c r="E218" s="457">
        <v>1000</v>
      </c>
      <c r="F218" s="457">
        <v>1000</v>
      </c>
      <c r="G218" s="457">
        <v>1000</v>
      </c>
      <c r="H218" s="457">
        <v>1000</v>
      </c>
      <c r="I218" s="457">
        <v>1000</v>
      </c>
      <c r="J218" s="457">
        <v>1000</v>
      </c>
      <c r="K218" s="457">
        <v>1000</v>
      </c>
      <c r="L218" s="457">
        <v>1000</v>
      </c>
      <c r="M218" s="457">
        <v>1000</v>
      </c>
      <c r="N218" s="457">
        <v>1000</v>
      </c>
      <c r="O218" s="457">
        <v>1000</v>
      </c>
      <c r="P218" s="457">
        <v>1000</v>
      </c>
      <c r="Q218" s="457">
        <v>1000</v>
      </c>
      <c r="R218" s="457">
        <v>1000</v>
      </c>
      <c r="S218" s="457">
        <v>1000</v>
      </c>
      <c r="T218" s="457">
        <v>1000</v>
      </c>
      <c r="U218" s="457">
        <v>1000</v>
      </c>
      <c r="V218" s="457">
        <v>1000</v>
      </c>
      <c r="W218" s="457">
        <v>1000</v>
      </c>
      <c r="X218" s="457">
        <v>1000</v>
      </c>
      <c r="Y218" s="457">
        <v>1000</v>
      </c>
      <c r="Z218" s="457">
        <v>1000</v>
      </c>
      <c r="AA218" s="457">
        <v>1000</v>
      </c>
      <c r="AB218" s="457">
        <v>1000</v>
      </c>
      <c r="AC218" s="457">
        <v>1000</v>
      </c>
      <c r="AD218" s="457">
        <v>1000</v>
      </c>
      <c r="AE218" s="457">
        <v>1000</v>
      </c>
      <c r="AF218" s="457">
        <v>1000</v>
      </c>
      <c r="AG218" s="457">
        <v>1000</v>
      </c>
      <c r="AH218" s="457">
        <v>1000</v>
      </c>
      <c r="AI218" s="457">
        <v>1000</v>
      </c>
      <c r="AJ218" s="457">
        <v>1000</v>
      </c>
      <c r="AK218" s="457">
        <v>1000</v>
      </c>
      <c r="AL218" s="457">
        <v>1000</v>
      </c>
      <c r="AM218" s="457">
        <v>1000</v>
      </c>
      <c r="AN218" s="457">
        <v>1000</v>
      </c>
      <c r="AO218" s="457">
        <v>1000</v>
      </c>
      <c r="AP218" s="457">
        <v>10000</v>
      </c>
      <c r="AQ218" s="457">
        <v>4000</v>
      </c>
      <c r="AR218" s="457">
        <v>1000</v>
      </c>
      <c r="AS218" s="457">
        <v>3000</v>
      </c>
      <c r="AT218" s="457">
        <v>1000</v>
      </c>
      <c r="AU218" s="457">
        <v>1000</v>
      </c>
      <c r="AV218" s="457">
        <v>5000</v>
      </c>
      <c r="AW218" s="457">
        <v>1000</v>
      </c>
      <c r="AX218" s="457">
        <v>1000</v>
      </c>
      <c r="AY218" s="457">
        <v>1000</v>
      </c>
      <c r="AZ218" s="457">
        <v>1000</v>
      </c>
      <c r="BA218" s="457">
        <v>1000</v>
      </c>
      <c r="BB218" s="457">
        <v>1000</v>
      </c>
      <c r="BC218" s="457">
        <v>1000</v>
      </c>
      <c r="BD218" s="457">
        <v>1000</v>
      </c>
      <c r="BE218" s="457">
        <v>1000</v>
      </c>
      <c r="BF218" s="457">
        <v>1000</v>
      </c>
      <c r="BG218" s="457">
        <v>1000</v>
      </c>
      <c r="BH218" s="457">
        <v>1000</v>
      </c>
      <c r="BI218" s="457">
        <v>1000</v>
      </c>
      <c r="BJ218" s="457">
        <v>1000</v>
      </c>
      <c r="BK218" s="457">
        <v>1000</v>
      </c>
      <c r="BL218" s="457">
        <v>1000</v>
      </c>
      <c r="BM218" s="457">
        <v>1000</v>
      </c>
      <c r="BN218" s="457">
        <v>1000</v>
      </c>
      <c r="BO218" s="457">
        <v>1000</v>
      </c>
      <c r="BP218" s="457">
        <v>1000</v>
      </c>
      <c r="BQ218" s="457">
        <v>1000</v>
      </c>
      <c r="BR218" s="457">
        <v>1000</v>
      </c>
      <c r="BS218" s="457">
        <v>1000</v>
      </c>
      <c r="BT218" s="457">
        <v>1000</v>
      </c>
      <c r="BU218" s="457">
        <v>1000</v>
      </c>
      <c r="BV218" s="457">
        <v>1000</v>
      </c>
      <c r="BW218" s="457">
        <v>2000</v>
      </c>
      <c r="BX218" s="457">
        <v>1000</v>
      </c>
      <c r="BY218" s="457">
        <v>1000</v>
      </c>
      <c r="BZ218" s="457">
        <v>1000</v>
      </c>
      <c r="CA218" s="457">
        <v>1000</v>
      </c>
      <c r="CB218" s="457">
        <v>1000</v>
      </c>
      <c r="CC218" s="457">
        <v>1000</v>
      </c>
      <c r="CD218" s="457">
        <v>1000</v>
      </c>
      <c r="CE218" s="457">
        <v>1000</v>
      </c>
      <c r="CF218" s="457">
        <v>2000</v>
      </c>
      <c r="CG218" s="457">
        <v>1000</v>
      </c>
      <c r="CH218" s="457">
        <v>1000</v>
      </c>
      <c r="CI218" s="457">
        <v>1000</v>
      </c>
      <c r="CJ218" s="457">
        <v>1000</v>
      </c>
      <c r="CK218" s="457">
        <v>1000</v>
      </c>
      <c r="CL218" s="457">
        <v>1000</v>
      </c>
      <c r="CM218" s="457">
        <v>1000</v>
      </c>
      <c r="CN218" s="457">
        <v>1000</v>
      </c>
      <c r="CO218" s="457">
        <v>1000</v>
      </c>
      <c r="CP218" s="457">
        <v>1000</v>
      </c>
      <c r="CQ218" s="457">
        <v>1000</v>
      </c>
      <c r="CR218" s="457">
        <v>1000</v>
      </c>
      <c r="CS218" s="457">
        <v>1000</v>
      </c>
      <c r="CT218" s="457">
        <v>1000</v>
      </c>
      <c r="CU218" s="457">
        <v>1000</v>
      </c>
      <c r="CV218" s="457">
        <v>1000</v>
      </c>
      <c r="CW218" s="457">
        <v>1000</v>
      </c>
      <c r="CX218" s="457">
        <v>11000</v>
      </c>
      <c r="CY218" s="457">
        <v>1000</v>
      </c>
      <c r="CZ218" s="457">
        <v>1000</v>
      </c>
      <c r="DA218" s="457">
        <v>1000</v>
      </c>
      <c r="DB218" s="457">
        <v>1000</v>
      </c>
      <c r="DC218" s="457">
        <v>1000</v>
      </c>
      <c r="DD218" s="457">
        <v>1000</v>
      </c>
      <c r="DE218" s="457">
        <v>1000</v>
      </c>
      <c r="DF218" s="457">
        <v>1000</v>
      </c>
      <c r="DG218" s="457">
        <v>3000</v>
      </c>
      <c r="DH218" s="457">
        <v>1000</v>
      </c>
      <c r="DI218" s="457">
        <v>2000</v>
      </c>
      <c r="DJ218" s="457">
        <v>2000</v>
      </c>
      <c r="DK218" s="457">
        <v>1000</v>
      </c>
      <c r="DL218" s="457">
        <v>18000</v>
      </c>
      <c r="DM218" s="457">
        <v>1000</v>
      </c>
      <c r="DN218" s="457">
        <v>1000</v>
      </c>
      <c r="DO218" s="457">
        <v>1000</v>
      </c>
      <c r="DP218" s="457">
        <v>1000</v>
      </c>
      <c r="DQ218" s="457">
        <v>1000</v>
      </c>
      <c r="DR218">
        <v>1000</v>
      </c>
      <c r="DS218">
        <v>1000</v>
      </c>
      <c r="DT218">
        <v>21000</v>
      </c>
      <c r="DU218">
        <v>7000</v>
      </c>
    </row>
    <row r="219" spans="1:125">
      <c r="A219" s="362" t="s">
        <v>2759</v>
      </c>
      <c r="B219" s="457" t="s">
        <v>3324</v>
      </c>
      <c r="C219" s="457">
        <v>10000</v>
      </c>
      <c r="D219" s="457">
        <v>1000</v>
      </c>
      <c r="E219" s="457">
        <v>1000</v>
      </c>
      <c r="F219" s="457">
        <v>7000</v>
      </c>
      <c r="G219" s="457">
        <v>3000</v>
      </c>
      <c r="H219" s="457">
        <v>1000</v>
      </c>
      <c r="I219" s="457">
        <v>5000</v>
      </c>
      <c r="J219" s="457">
        <v>1000</v>
      </c>
      <c r="K219" s="457">
        <v>1000</v>
      </c>
      <c r="L219" s="457">
        <v>2000</v>
      </c>
      <c r="M219" s="457">
        <v>3000</v>
      </c>
      <c r="N219" s="457">
        <v>1000</v>
      </c>
      <c r="O219" s="457">
        <v>42000</v>
      </c>
      <c r="P219" s="457">
        <v>1000</v>
      </c>
      <c r="Q219" s="457">
        <v>1000</v>
      </c>
      <c r="R219" s="457">
        <v>1000</v>
      </c>
      <c r="S219" s="457">
        <v>1000</v>
      </c>
      <c r="T219" s="457">
        <v>1000</v>
      </c>
      <c r="U219" s="457">
        <v>3000</v>
      </c>
      <c r="V219" s="457">
        <v>1000</v>
      </c>
      <c r="W219" s="457">
        <v>1000</v>
      </c>
      <c r="X219" s="457">
        <v>1000</v>
      </c>
      <c r="Y219" s="457">
        <v>1000</v>
      </c>
      <c r="Z219" s="457">
        <v>1000</v>
      </c>
      <c r="AA219" s="457">
        <v>1000</v>
      </c>
      <c r="AB219" s="457">
        <v>1000</v>
      </c>
      <c r="AC219" s="457">
        <v>1000</v>
      </c>
      <c r="AD219" s="457">
        <v>1000</v>
      </c>
      <c r="AE219" s="457">
        <v>1000</v>
      </c>
      <c r="AF219" s="457">
        <v>1000</v>
      </c>
      <c r="AG219" s="457">
        <v>2000</v>
      </c>
      <c r="AH219" s="457">
        <v>1000</v>
      </c>
      <c r="AI219" s="457">
        <v>1000</v>
      </c>
      <c r="AJ219" s="457">
        <v>6000</v>
      </c>
      <c r="AK219" s="457">
        <v>4000</v>
      </c>
      <c r="AL219" s="457">
        <v>1000</v>
      </c>
      <c r="AM219" s="457">
        <v>1000</v>
      </c>
      <c r="AN219" s="457">
        <v>1000</v>
      </c>
      <c r="AO219" s="457">
        <v>1000</v>
      </c>
      <c r="AP219" s="457">
        <v>134000</v>
      </c>
      <c r="AQ219" s="457">
        <v>54000</v>
      </c>
      <c r="AR219" s="457">
        <v>57000</v>
      </c>
      <c r="AS219" s="457">
        <v>5000</v>
      </c>
      <c r="AT219" s="457">
        <v>1000</v>
      </c>
      <c r="AU219" s="457">
        <v>1000</v>
      </c>
      <c r="AV219" s="457">
        <v>11000</v>
      </c>
      <c r="AW219" s="457">
        <v>1000</v>
      </c>
      <c r="AX219" s="457">
        <v>1000</v>
      </c>
      <c r="AY219" s="457">
        <v>2000</v>
      </c>
      <c r="AZ219" s="457">
        <v>1000</v>
      </c>
      <c r="BA219" s="457">
        <v>1000</v>
      </c>
      <c r="BB219" s="457">
        <v>1000</v>
      </c>
      <c r="BC219" s="457">
        <v>1000</v>
      </c>
      <c r="BD219" s="457">
        <v>1000</v>
      </c>
      <c r="BE219" s="457">
        <v>1000</v>
      </c>
      <c r="BF219" s="457">
        <v>1000</v>
      </c>
      <c r="BG219" s="457">
        <v>1000</v>
      </c>
      <c r="BH219" s="457">
        <v>2000</v>
      </c>
      <c r="BI219" s="457">
        <v>1000</v>
      </c>
      <c r="BJ219" s="457">
        <v>1000</v>
      </c>
      <c r="BK219" s="457">
        <v>3000</v>
      </c>
      <c r="BL219" s="457">
        <v>1000</v>
      </c>
      <c r="BM219" s="457">
        <v>1000</v>
      </c>
      <c r="BN219" s="457">
        <v>1000</v>
      </c>
      <c r="BO219" s="457">
        <v>1000</v>
      </c>
      <c r="BP219" s="457">
        <v>1000</v>
      </c>
      <c r="BQ219" s="457">
        <v>2000</v>
      </c>
      <c r="BR219" s="457">
        <v>1000</v>
      </c>
      <c r="BS219" s="457">
        <v>1000</v>
      </c>
      <c r="BT219" s="457">
        <v>1000</v>
      </c>
      <c r="BU219" s="457">
        <v>1000</v>
      </c>
      <c r="BV219" s="457">
        <v>2000</v>
      </c>
      <c r="BW219" s="457">
        <v>1000</v>
      </c>
      <c r="BX219" s="457">
        <v>1000</v>
      </c>
      <c r="BY219" s="457">
        <v>1000</v>
      </c>
      <c r="BZ219" s="457">
        <v>1000</v>
      </c>
      <c r="CA219" s="457">
        <v>1000</v>
      </c>
      <c r="CB219" s="457">
        <v>1000</v>
      </c>
      <c r="CC219" s="457">
        <v>1000</v>
      </c>
      <c r="CD219" s="457">
        <v>1000</v>
      </c>
      <c r="CE219" s="457">
        <v>1000</v>
      </c>
      <c r="CF219" s="457">
        <v>3000</v>
      </c>
      <c r="CG219" s="457">
        <v>1000</v>
      </c>
      <c r="CH219" s="457">
        <v>1000</v>
      </c>
      <c r="CI219" s="457">
        <v>5000</v>
      </c>
      <c r="CJ219" s="457">
        <v>1000</v>
      </c>
      <c r="CK219" s="457">
        <v>1000</v>
      </c>
      <c r="CL219" s="457">
        <v>1000</v>
      </c>
      <c r="CM219" s="457">
        <v>1000</v>
      </c>
      <c r="CN219" s="457">
        <v>1000</v>
      </c>
      <c r="CO219" s="457">
        <v>3000</v>
      </c>
      <c r="CP219" s="457">
        <v>1000</v>
      </c>
      <c r="CQ219" s="457">
        <v>1000</v>
      </c>
      <c r="CR219" s="457">
        <v>1000</v>
      </c>
      <c r="CS219" s="457">
        <v>1000</v>
      </c>
      <c r="CT219" s="457">
        <v>1000</v>
      </c>
      <c r="CU219" s="457">
        <v>2000</v>
      </c>
      <c r="CV219" s="457">
        <v>1000</v>
      </c>
      <c r="CW219" s="457">
        <v>1000</v>
      </c>
      <c r="CX219" s="457">
        <v>17000</v>
      </c>
      <c r="CY219" s="457">
        <v>5000</v>
      </c>
      <c r="CZ219" s="457">
        <v>7000</v>
      </c>
      <c r="DA219" s="457">
        <v>5000</v>
      </c>
      <c r="DB219" s="457">
        <v>1000</v>
      </c>
      <c r="DC219" s="457">
        <v>1000</v>
      </c>
      <c r="DD219" s="457">
        <v>1000</v>
      </c>
      <c r="DE219" s="457">
        <v>1000</v>
      </c>
      <c r="DF219" s="457">
        <v>1000</v>
      </c>
      <c r="DG219" s="457">
        <v>21000</v>
      </c>
      <c r="DH219" s="457">
        <v>6000</v>
      </c>
      <c r="DI219" s="457">
        <v>13000</v>
      </c>
      <c r="DJ219" s="457">
        <v>9000</v>
      </c>
      <c r="DK219" s="457">
        <v>3000</v>
      </c>
      <c r="DL219" s="457">
        <v>5000</v>
      </c>
      <c r="DM219" s="457">
        <v>1000</v>
      </c>
      <c r="DN219" s="457">
        <v>1000</v>
      </c>
      <c r="DO219" s="457">
        <v>1000</v>
      </c>
      <c r="DP219" s="457">
        <v>1000</v>
      </c>
      <c r="DQ219" s="457">
        <v>1000</v>
      </c>
      <c r="DR219">
        <v>1000</v>
      </c>
      <c r="DS219">
        <v>1000</v>
      </c>
      <c r="DT219">
        <v>254000</v>
      </c>
      <c r="DU219">
        <v>133000</v>
      </c>
    </row>
    <row r="220" spans="1:125">
      <c r="A220" s="362" t="s">
        <v>3149</v>
      </c>
      <c r="B220" s="457" t="s">
        <v>3324</v>
      </c>
      <c r="C220" s="457">
        <v>10000</v>
      </c>
      <c r="D220" s="457">
        <v>1000</v>
      </c>
      <c r="E220" s="457">
        <v>1000</v>
      </c>
      <c r="F220" s="457">
        <v>7000</v>
      </c>
      <c r="G220" s="457">
        <v>3000</v>
      </c>
      <c r="H220" s="457">
        <v>1000</v>
      </c>
      <c r="I220" s="457">
        <v>5000</v>
      </c>
      <c r="J220" s="457">
        <v>1000</v>
      </c>
      <c r="K220" s="457">
        <v>1000</v>
      </c>
      <c r="L220" s="457">
        <v>2000</v>
      </c>
      <c r="M220" s="457">
        <v>3000</v>
      </c>
      <c r="N220" s="457">
        <v>1000</v>
      </c>
      <c r="O220" s="457">
        <v>42000</v>
      </c>
      <c r="P220" s="457">
        <v>1000</v>
      </c>
      <c r="Q220" s="457">
        <v>1000</v>
      </c>
      <c r="R220" s="457">
        <v>1000</v>
      </c>
      <c r="S220" s="457">
        <v>1000</v>
      </c>
      <c r="T220" s="457">
        <v>1000</v>
      </c>
      <c r="U220" s="457">
        <v>3000</v>
      </c>
      <c r="V220" s="457">
        <v>1000</v>
      </c>
      <c r="W220" s="457">
        <v>1000</v>
      </c>
      <c r="X220" s="457">
        <v>1000</v>
      </c>
      <c r="Y220" s="457">
        <v>1000</v>
      </c>
      <c r="Z220" s="457">
        <v>1000</v>
      </c>
      <c r="AA220" s="457">
        <v>1000</v>
      </c>
      <c r="AB220" s="457">
        <v>1000</v>
      </c>
      <c r="AC220" s="457">
        <v>1000</v>
      </c>
      <c r="AD220" s="457">
        <v>1000</v>
      </c>
      <c r="AE220" s="457">
        <v>1000</v>
      </c>
      <c r="AF220" s="457">
        <v>1000</v>
      </c>
      <c r="AG220" s="457">
        <v>2000</v>
      </c>
      <c r="AH220" s="457">
        <v>1000</v>
      </c>
      <c r="AI220" s="457">
        <v>1000</v>
      </c>
      <c r="AJ220" s="457">
        <v>6000</v>
      </c>
      <c r="AK220" s="457">
        <v>4000</v>
      </c>
      <c r="AL220" s="457">
        <v>1000</v>
      </c>
      <c r="AM220" s="457">
        <v>1000</v>
      </c>
      <c r="AN220" s="457">
        <v>1000</v>
      </c>
      <c r="AO220" s="457">
        <v>1000</v>
      </c>
      <c r="AP220" s="457">
        <v>9000</v>
      </c>
      <c r="AQ220" s="457">
        <v>5000</v>
      </c>
      <c r="AR220" s="457">
        <v>2000</v>
      </c>
      <c r="AS220" s="457">
        <v>5000</v>
      </c>
      <c r="AT220" s="457">
        <v>1000</v>
      </c>
      <c r="AU220" s="457">
        <v>1000</v>
      </c>
      <c r="AV220" s="457">
        <v>11000</v>
      </c>
      <c r="AW220" s="457">
        <v>1000</v>
      </c>
      <c r="AX220" s="457">
        <v>1000</v>
      </c>
      <c r="AY220" s="457">
        <v>2000</v>
      </c>
      <c r="AZ220" s="457">
        <v>1000</v>
      </c>
      <c r="BA220" s="457">
        <v>1000</v>
      </c>
      <c r="BB220" s="457">
        <v>1000</v>
      </c>
      <c r="BC220" s="457">
        <v>1000</v>
      </c>
      <c r="BD220" s="457">
        <v>1000</v>
      </c>
      <c r="BE220" s="457">
        <v>1000</v>
      </c>
      <c r="BF220" s="457">
        <v>1000</v>
      </c>
      <c r="BG220" s="457">
        <v>1000</v>
      </c>
      <c r="BH220" s="457">
        <v>2000</v>
      </c>
      <c r="BI220" s="457">
        <v>1000</v>
      </c>
      <c r="BJ220" s="457">
        <v>1000</v>
      </c>
      <c r="BK220" s="457">
        <v>3000</v>
      </c>
      <c r="BL220" s="457">
        <v>1000</v>
      </c>
      <c r="BM220" s="457">
        <v>1000</v>
      </c>
      <c r="BN220" s="457">
        <v>1000</v>
      </c>
      <c r="BO220" s="457">
        <v>1000</v>
      </c>
      <c r="BP220" s="457">
        <v>1000</v>
      </c>
      <c r="BQ220" s="457">
        <v>2000</v>
      </c>
      <c r="BR220" s="457">
        <v>1000</v>
      </c>
      <c r="BS220" s="457">
        <v>1000</v>
      </c>
      <c r="BT220" s="457">
        <v>1000</v>
      </c>
      <c r="BU220" s="457">
        <v>1000</v>
      </c>
      <c r="BV220" s="457">
        <v>2000</v>
      </c>
      <c r="BW220" s="457">
        <v>1000</v>
      </c>
      <c r="BX220" s="457">
        <v>1000</v>
      </c>
      <c r="BY220" s="457">
        <v>1000</v>
      </c>
      <c r="BZ220" s="457">
        <v>1000</v>
      </c>
      <c r="CA220" s="457">
        <v>1000</v>
      </c>
      <c r="CB220" s="457">
        <v>1000</v>
      </c>
      <c r="CC220" s="457">
        <v>1000</v>
      </c>
      <c r="CD220" s="457">
        <v>1000</v>
      </c>
      <c r="CE220" s="457">
        <v>1000</v>
      </c>
      <c r="CF220" s="457">
        <v>3000</v>
      </c>
      <c r="CG220" s="457">
        <v>1000</v>
      </c>
      <c r="CH220" s="457">
        <v>1000</v>
      </c>
      <c r="CI220" s="457">
        <v>5000</v>
      </c>
      <c r="CJ220" s="457">
        <v>1000</v>
      </c>
      <c r="CK220" s="457">
        <v>1000</v>
      </c>
      <c r="CL220" s="457">
        <v>1000</v>
      </c>
      <c r="CM220" s="457">
        <v>1000</v>
      </c>
      <c r="CN220" s="457">
        <v>1000</v>
      </c>
      <c r="CO220" s="457">
        <v>3000</v>
      </c>
      <c r="CP220" s="457">
        <v>1000</v>
      </c>
      <c r="CQ220" s="457">
        <v>1000</v>
      </c>
      <c r="CR220" s="457">
        <v>1000</v>
      </c>
      <c r="CS220" s="457">
        <v>1000</v>
      </c>
      <c r="CT220" s="457">
        <v>1000</v>
      </c>
      <c r="CU220" s="457">
        <v>2000</v>
      </c>
      <c r="CV220" s="457">
        <v>1000</v>
      </c>
      <c r="CW220" s="457">
        <v>1000</v>
      </c>
      <c r="CX220" s="457">
        <v>17000</v>
      </c>
      <c r="CY220" s="457">
        <v>5000</v>
      </c>
      <c r="CZ220" s="457">
        <v>7000</v>
      </c>
      <c r="DA220" s="457">
        <v>5000</v>
      </c>
      <c r="DB220" s="457">
        <v>1000</v>
      </c>
      <c r="DC220" s="457">
        <v>1000</v>
      </c>
      <c r="DD220" s="457">
        <v>1000</v>
      </c>
      <c r="DE220" s="457">
        <v>1000</v>
      </c>
      <c r="DF220" s="457">
        <v>1000</v>
      </c>
      <c r="DG220" s="457">
        <v>21000</v>
      </c>
      <c r="DH220" s="457">
        <v>6000</v>
      </c>
      <c r="DI220" s="457">
        <v>13000</v>
      </c>
      <c r="DJ220" s="457">
        <v>9000</v>
      </c>
      <c r="DK220" s="457">
        <v>3000</v>
      </c>
      <c r="DL220" s="457">
        <v>5000</v>
      </c>
      <c r="DM220" s="457">
        <v>1000</v>
      </c>
      <c r="DN220" s="457">
        <v>1000</v>
      </c>
      <c r="DO220" s="457">
        <v>1000</v>
      </c>
      <c r="DP220" s="457">
        <v>1000</v>
      </c>
      <c r="DQ220" s="457">
        <v>1000</v>
      </c>
      <c r="DR220">
        <v>1000</v>
      </c>
      <c r="DS220">
        <v>1000</v>
      </c>
      <c r="DT220">
        <v>254000</v>
      </c>
      <c r="DU220">
        <v>133000</v>
      </c>
    </row>
    <row r="221" spans="1:125">
      <c r="A221" s="362" t="s">
        <v>3158</v>
      </c>
      <c r="B221" s="457" t="s">
        <v>3324</v>
      </c>
      <c r="C221" s="457">
        <v>5000</v>
      </c>
      <c r="D221" s="457">
        <v>1000</v>
      </c>
      <c r="E221" s="457">
        <v>1000</v>
      </c>
      <c r="F221" s="457">
        <v>1000</v>
      </c>
      <c r="G221" s="457">
        <v>1000</v>
      </c>
      <c r="H221" s="457">
        <v>1000</v>
      </c>
      <c r="I221" s="457">
        <v>5000</v>
      </c>
      <c r="J221" s="457">
        <v>1000</v>
      </c>
      <c r="K221" s="457">
        <v>1000</v>
      </c>
      <c r="L221" s="457">
        <v>1000</v>
      </c>
      <c r="M221" s="457">
        <v>2000</v>
      </c>
      <c r="N221" s="457">
        <v>1000</v>
      </c>
      <c r="O221" s="457">
        <v>11000</v>
      </c>
      <c r="P221" s="457">
        <v>10000</v>
      </c>
      <c r="Q221" s="457">
        <v>1000</v>
      </c>
      <c r="R221" s="457">
        <v>6000</v>
      </c>
      <c r="S221" s="457">
        <v>1000</v>
      </c>
      <c r="T221" s="457">
        <v>1000</v>
      </c>
      <c r="U221" s="457">
        <v>2000</v>
      </c>
      <c r="V221" s="457">
        <v>1000</v>
      </c>
      <c r="W221" s="457">
        <v>1000</v>
      </c>
      <c r="X221" s="457">
        <v>1000</v>
      </c>
      <c r="Y221" s="457">
        <v>1000</v>
      </c>
      <c r="Z221" s="457">
        <v>1000</v>
      </c>
      <c r="AA221" s="457">
        <v>1000</v>
      </c>
      <c r="AB221" s="457">
        <v>1000</v>
      </c>
      <c r="AC221" s="457">
        <v>1000</v>
      </c>
      <c r="AD221" s="457">
        <v>1000</v>
      </c>
      <c r="AE221" s="457">
        <v>1000</v>
      </c>
      <c r="AF221" s="457">
        <v>1000</v>
      </c>
      <c r="AG221" s="457">
        <v>1000</v>
      </c>
      <c r="AH221" s="457">
        <v>1000</v>
      </c>
      <c r="AI221" s="457">
        <v>1000</v>
      </c>
      <c r="AJ221" s="457">
        <v>2000</v>
      </c>
      <c r="AK221" s="457">
        <v>1000</v>
      </c>
      <c r="AL221" s="457">
        <v>1000</v>
      </c>
      <c r="AM221" s="457">
        <v>1000</v>
      </c>
      <c r="AN221" s="457">
        <v>1000</v>
      </c>
      <c r="AO221" s="457">
        <v>1000</v>
      </c>
      <c r="AP221" s="457">
        <v>8000</v>
      </c>
      <c r="AQ221" s="457">
        <v>5000</v>
      </c>
      <c r="AR221" s="457">
        <v>4000</v>
      </c>
      <c r="AS221" s="457">
        <v>3000</v>
      </c>
      <c r="AT221" s="457">
        <v>2000</v>
      </c>
      <c r="AU221" s="457">
        <v>1000</v>
      </c>
      <c r="AV221" s="457">
        <v>8000</v>
      </c>
      <c r="AW221" s="457">
        <v>1000</v>
      </c>
      <c r="AX221" s="457">
        <v>2000</v>
      </c>
      <c r="AY221" s="457">
        <v>1000</v>
      </c>
      <c r="AZ221" s="457">
        <v>1000</v>
      </c>
      <c r="BA221" s="457">
        <v>1000</v>
      </c>
      <c r="BB221" s="457">
        <v>1000</v>
      </c>
      <c r="BC221" s="457">
        <v>1000</v>
      </c>
      <c r="BD221" s="457">
        <v>1000</v>
      </c>
      <c r="BE221" s="457">
        <v>1000</v>
      </c>
      <c r="BF221" s="457">
        <v>1000</v>
      </c>
      <c r="BG221" s="457">
        <v>1000</v>
      </c>
      <c r="BH221" s="457">
        <v>1000</v>
      </c>
      <c r="BI221" s="457">
        <v>1000</v>
      </c>
      <c r="BJ221" s="457">
        <v>1000</v>
      </c>
      <c r="BK221" s="457">
        <v>4000</v>
      </c>
      <c r="BL221" s="457">
        <v>1000</v>
      </c>
      <c r="BM221" s="457">
        <v>1000</v>
      </c>
      <c r="BN221" s="457">
        <v>1000</v>
      </c>
      <c r="BO221" s="457">
        <v>1000</v>
      </c>
      <c r="BP221" s="457">
        <v>1000</v>
      </c>
      <c r="BQ221" s="457">
        <v>1000</v>
      </c>
      <c r="BR221" s="457">
        <v>1000</v>
      </c>
      <c r="BS221" s="457">
        <v>1000</v>
      </c>
      <c r="BT221" s="457">
        <v>1000</v>
      </c>
      <c r="BU221" s="457">
        <v>1000</v>
      </c>
      <c r="BV221" s="457">
        <v>1000</v>
      </c>
      <c r="BW221" s="457">
        <v>1000</v>
      </c>
      <c r="BX221" s="457">
        <v>1000</v>
      </c>
      <c r="BY221" s="457">
        <v>1000</v>
      </c>
      <c r="BZ221" s="457">
        <v>1000</v>
      </c>
      <c r="CA221" s="457">
        <v>1000</v>
      </c>
      <c r="CB221" s="457">
        <v>1000</v>
      </c>
      <c r="CC221" s="457">
        <v>1000</v>
      </c>
      <c r="CD221" s="457">
        <v>1000</v>
      </c>
      <c r="CE221" s="457">
        <v>1000</v>
      </c>
      <c r="CF221" s="457">
        <v>5000</v>
      </c>
      <c r="CG221" s="457">
        <v>1000</v>
      </c>
      <c r="CH221" s="457">
        <v>1000</v>
      </c>
      <c r="CI221" s="457">
        <v>2000</v>
      </c>
      <c r="CJ221" s="457">
        <v>1000</v>
      </c>
      <c r="CK221" s="457">
        <v>1000</v>
      </c>
      <c r="CL221" s="457">
        <v>1000</v>
      </c>
      <c r="CM221" s="457">
        <v>1000</v>
      </c>
      <c r="CN221" s="457">
        <v>1000</v>
      </c>
      <c r="CO221" s="457">
        <v>1000</v>
      </c>
      <c r="CP221" s="457">
        <v>1000</v>
      </c>
      <c r="CQ221" s="457">
        <v>1000</v>
      </c>
      <c r="CR221" s="457">
        <v>1000</v>
      </c>
      <c r="CS221" s="457">
        <v>1000</v>
      </c>
      <c r="CT221" s="457">
        <v>1000</v>
      </c>
      <c r="CU221" s="457">
        <v>1000</v>
      </c>
      <c r="CV221" s="457">
        <v>1000</v>
      </c>
      <c r="CW221" s="457">
        <v>1000</v>
      </c>
      <c r="CX221" s="457">
        <v>26000</v>
      </c>
      <c r="CY221" s="457">
        <v>4000</v>
      </c>
      <c r="CZ221" s="457">
        <v>3000</v>
      </c>
      <c r="DA221" s="457">
        <v>5000</v>
      </c>
      <c r="DB221" s="457">
        <v>1000</v>
      </c>
      <c r="DC221" s="457">
        <v>1000</v>
      </c>
      <c r="DD221" s="457">
        <v>1000</v>
      </c>
      <c r="DE221" s="457">
        <v>1000</v>
      </c>
      <c r="DF221" s="457">
        <v>1000</v>
      </c>
      <c r="DG221" s="457">
        <v>8000</v>
      </c>
      <c r="DH221" s="457">
        <v>1000</v>
      </c>
      <c r="DI221" s="457">
        <v>9000</v>
      </c>
      <c r="DJ221" s="457">
        <v>5000</v>
      </c>
      <c r="DK221" s="457">
        <v>3000</v>
      </c>
      <c r="DL221" s="457">
        <v>6000</v>
      </c>
      <c r="DM221" s="457">
        <v>3000</v>
      </c>
      <c r="DN221" s="457">
        <v>1000</v>
      </c>
      <c r="DO221" s="457">
        <v>1000</v>
      </c>
      <c r="DP221" s="457">
        <v>1000</v>
      </c>
      <c r="DQ221" s="457">
        <v>1000</v>
      </c>
      <c r="DR221">
        <v>1000</v>
      </c>
      <c r="DS221">
        <v>1000</v>
      </c>
      <c r="DT221">
        <v>91000</v>
      </c>
      <c r="DU221">
        <v>51000</v>
      </c>
    </row>
    <row r="222" spans="1:125">
      <c r="A222" s="362" t="s">
        <v>3164</v>
      </c>
      <c r="B222" s="457" t="s">
        <v>3324</v>
      </c>
      <c r="C222" s="457">
        <v>5000</v>
      </c>
      <c r="D222" s="457">
        <v>1000</v>
      </c>
      <c r="E222" s="457">
        <v>1000</v>
      </c>
      <c r="F222" s="457">
        <v>1000</v>
      </c>
      <c r="G222" s="457">
        <v>1000</v>
      </c>
      <c r="H222" s="457">
        <v>1000</v>
      </c>
      <c r="I222" s="457">
        <v>5000</v>
      </c>
      <c r="J222" s="457">
        <v>1000</v>
      </c>
      <c r="K222" s="457">
        <v>1000</v>
      </c>
      <c r="L222" s="457">
        <v>1000</v>
      </c>
      <c r="M222" s="457">
        <v>2000</v>
      </c>
      <c r="N222" s="457">
        <v>1000</v>
      </c>
      <c r="O222" s="457">
        <v>11000</v>
      </c>
      <c r="P222" s="457">
        <v>10000</v>
      </c>
      <c r="Q222" s="457">
        <v>1000</v>
      </c>
      <c r="R222" s="457">
        <v>6000</v>
      </c>
      <c r="S222" s="457">
        <v>1000</v>
      </c>
      <c r="T222" s="457">
        <v>1000</v>
      </c>
      <c r="U222" s="457">
        <v>2000</v>
      </c>
      <c r="V222" s="457">
        <v>1000</v>
      </c>
      <c r="W222" s="457">
        <v>1000</v>
      </c>
      <c r="X222" s="457">
        <v>1000</v>
      </c>
      <c r="Y222" s="457">
        <v>1000</v>
      </c>
      <c r="Z222" s="457">
        <v>1000</v>
      </c>
      <c r="AA222" s="457">
        <v>1000</v>
      </c>
      <c r="AB222" s="457">
        <v>1000</v>
      </c>
      <c r="AC222" s="457">
        <v>1000</v>
      </c>
      <c r="AD222" s="457">
        <v>1000</v>
      </c>
      <c r="AE222" s="457">
        <v>1000</v>
      </c>
      <c r="AF222" s="457">
        <v>1000</v>
      </c>
      <c r="AG222" s="457">
        <v>1000</v>
      </c>
      <c r="AH222" s="457">
        <v>1000</v>
      </c>
      <c r="AI222" s="457">
        <v>1000</v>
      </c>
      <c r="AJ222" s="457">
        <v>2000</v>
      </c>
      <c r="AK222" s="457">
        <v>1000</v>
      </c>
      <c r="AL222" s="457">
        <v>1000</v>
      </c>
      <c r="AM222" s="457">
        <v>1000</v>
      </c>
      <c r="AN222" s="457">
        <v>1000</v>
      </c>
      <c r="AO222" s="457">
        <v>1000</v>
      </c>
      <c r="AP222" s="457">
        <v>8000</v>
      </c>
      <c r="AQ222" s="457">
        <v>5000</v>
      </c>
      <c r="AR222" s="457">
        <v>4000</v>
      </c>
      <c r="AS222" s="457">
        <v>3000</v>
      </c>
      <c r="AT222" s="457">
        <v>2000</v>
      </c>
      <c r="AU222" s="457">
        <v>1000</v>
      </c>
      <c r="AV222" s="457">
        <v>8000</v>
      </c>
      <c r="AW222" s="457">
        <v>1000</v>
      </c>
      <c r="AX222" s="457">
        <v>2000</v>
      </c>
      <c r="AY222" s="457">
        <v>1000</v>
      </c>
      <c r="AZ222" s="457">
        <v>1000</v>
      </c>
      <c r="BA222" s="457">
        <v>1000</v>
      </c>
      <c r="BB222" s="457">
        <v>1000</v>
      </c>
      <c r="BC222" s="457">
        <v>1000</v>
      </c>
      <c r="BD222" s="457">
        <v>1000</v>
      </c>
      <c r="BE222" s="457">
        <v>1000</v>
      </c>
      <c r="BF222" s="457">
        <v>1000</v>
      </c>
      <c r="BG222" s="457">
        <v>1000</v>
      </c>
      <c r="BH222" s="457">
        <v>1000</v>
      </c>
      <c r="BI222" s="457">
        <v>1000</v>
      </c>
      <c r="BJ222" s="457">
        <v>1000</v>
      </c>
      <c r="BK222" s="457">
        <v>4000</v>
      </c>
      <c r="BL222" s="457">
        <v>1000</v>
      </c>
      <c r="BM222" s="457">
        <v>1000</v>
      </c>
      <c r="BN222" s="457">
        <v>1000</v>
      </c>
      <c r="BO222" s="457">
        <v>1000</v>
      </c>
      <c r="BP222" s="457">
        <v>1000</v>
      </c>
      <c r="BQ222" s="457">
        <v>1000</v>
      </c>
      <c r="BR222" s="457">
        <v>1000</v>
      </c>
      <c r="BS222" s="457">
        <v>1000</v>
      </c>
      <c r="BT222" s="457">
        <v>1000</v>
      </c>
      <c r="BU222" s="457">
        <v>1000</v>
      </c>
      <c r="BV222" s="457">
        <v>1000</v>
      </c>
      <c r="BW222" s="457">
        <v>1000</v>
      </c>
      <c r="BX222" s="457">
        <v>1000</v>
      </c>
      <c r="BY222" s="457">
        <v>1000</v>
      </c>
      <c r="BZ222" s="457">
        <v>1000</v>
      </c>
      <c r="CA222" s="457">
        <v>1000</v>
      </c>
      <c r="CB222" s="457">
        <v>1000</v>
      </c>
      <c r="CC222" s="457">
        <v>1000</v>
      </c>
      <c r="CD222" s="457">
        <v>1000</v>
      </c>
      <c r="CE222" s="457">
        <v>1000</v>
      </c>
      <c r="CF222" s="457">
        <v>5000</v>
      </c>
      <c r="CG222" s="457">
        <v>1000</v>
      </c>
      <c r="CH222" s="457">
        <v>1000</v>
      </c>
      <c r="CI222" s="457">
        <v>2000</v>
      </c>
      <c r="CJ222" s="457">
        <v>1000</v>
      </c>
      <c r="CK222" s="457">
        <v>1000</v>
      </c>
      <c r="CL222" s="457">
        <v>1000</v>
      </c>
      <c r="CM222" s="457">
        <v>1000</v>
      </c>
      <c r="CN222" s="457">
        <v>1000</v>
      </c>
      <c r="CO222" s="457">
        <v>1000</v>
      </c>
      <c r="CP222" s="457">
        <v>1000</v>
      </c>
      <c r="CQ222" s="457">
        <v>1000</v>
      </c>
      <c r="CR222" s="457">
        <v>1000</v>
      </c>
      <c r="CS222" s="457">
        <v>1000</v>
      </c>
      <c r="CT222" s="457">
        <v>1000</v>
      </c>
      <c r="CU222" s="457">
        <v>1000</v>
      </c>
      <c r="CV222" s="457">
        <v>1000</v>
      </c>
      <c r="CW222" s="457">
        <v>1000</v>
      </c>
      <c r="CX222" s="457">
        <v>26000</v>
      </c>
      <c r="CY222" s="457">
        <v>4000</v>
      </c>
      <c r="CZ222" s="457">
        <v>3000</v>
      </c>
      <c r="DA222" s="457">
        <v>5000</v>
      </c>
      <c r="DB222" s="457">
        <v>1000</v>
      </c>
      <c r="DC222" s="457">
        <v>1000</v>
      </c>
      <c r="DD222" s="457">
        <v>1000</v>
      </c>
      <c r="DE222" s="457">
        <v>1000</v>
      </c>
      <c r="DF222" s="457">
        <v>1000</v>
      </c>
      <c r="DG222" s="457">
        <v>8000</v>
      </c>
      <c r="DH222" s="457">
        <v>1000</v>
      </c>
      <c r="DI222" s="457">
        <v>9000</v>
      </c>
      <c r="DJ222" s="457">
        <v>5000</v>
      </c>
      <c r="DK222" s="457">
        <v>3000</v>
      </c>
      <c r="DL222" s="457">
        <v>6000</v>
      </c>
      <c r="DM222" s="457">
        <v>3000</v>
      </c>
      <c r="DN222" s="457">
        <v>1000</v>
      </c>
      <c r="DO222" s="457">
        <v>1000</v>
      </c>
      <c r="DP222" s="457">
        <v>1000</v>
      </c>
      <c r="DQ222" s="457">
        <v>1000</v>
      </c>
      <c r="DR222">
        <v>1000</v>
      </c>
      <c r="DS222">
        <v>1000</v>
      </c>
      <c r="DT222">
        <v>91000</v>
      </c>
      <c r="DU222">
        <v>51000</v>
      </c>
    </row>
    <row r="223" spans="1:125">
      <c r="A223" s="362" t="s">
        <v>2888</v>
      </c>
      <c r="B223" s="457" t="s">
        <v>3324</v>
      </c>
      <c r="C223" s="457">
        <v>5000</v>
      </c>
      <c r="D223" s="457">
        <v>1000</v>
      </c>
      <c r="E223" s="457">
        <v>1000</v>
      </c>
      <c r="F223" s="457">
        <v>1000</v>
      </c>
      <c r="G223" s="457">
        <v>1000</v>
      </c>
      <c r="H223" s="457">
        <v>1000</v>
      </c>
      <c r="I223" s="457">
        <v>5000</v>
      </c>
      <c r="J223" s="457">
        <v>1000</v>
      </c>
      <c r="K223" s="457">
        <v>1000</v>
      </c>
      <c r="L223" s="457">
        <v>1000</v>
      </c>
      <c r="M223" s="457">
        <v>2000</v>
      </c>
      <c r="N223" s="457">
        <v>1000</v>
      </c>
      <c r="O223" s="457">
        <v>11000</v>
      </c>
      <c r="P223" s="457">
        <v>10000</v>
      </c>
      <c r="Q223" s="457">
        <v>1000</v>
      </c>
      <c r="R223" s="457">
        <v>6000</v>
      </c>
      <c r="S223" s="457">
        <v>1000</v>
      </c>
      <c r="T223" s="457">
        <v>1000</v>
      </c>
      <c r="U223" s="457">
        <v>2000</v>
      </c>
      <c r="V223" s="457">
        <v>1000</v>
      </c>
      <c r="W223" s="457">
        <v>1000</v>
      </c>
      <c r="X223" s="457">
        <v>1000</v>
      </c>
      <c r="Y223" s="457">
        <v>1000</v>
      </c>
      <c r="Z223" s="457">
        <v>1000</v>
      </c>
      <c r="AA223" s="457">
        <v>1000</v>
      </c>
      <c r="AB223" s="457">
        <v>1000</v>
      </c>
      <c r="AC223" s="457">
        <v>1000</v>
      </c>
      <c r="AD223" s="457">
        <v>1000</v>
      </c>
      <c r="AE223" s="457">
        <v>1000</v>
      </c>
      <c r="AF223" s="457">
        <v>1000</v>
      </c>
      <c r="AG223" s="457">
        <v>1000</v>
      </c>
      <c r="AH223" s="457">
        <v>1000</v>
      </c>
      <c r="AI223" s="457">
        <v>1000</v>
      </c>
      <c r="AJ223" s="457">
        <v>2000</v>
      </c>
      <c r="AK223" s="457">
        <v>1000</v>
      </c>
      <c r="AL223" s="457">
        <v>1000</v>
      </c>
      <c r="AM223" s="457">
        <v>1000</v>
      </c>
      <c r="AN223" s="457">
        <v>1000</v>
      </c>
      <c r="AO223" s="457">
        <v>1000</v>
      </c>
      <c r="AP223" s="457">
        <v>57000</v>
      </c>
      <c r="AQ223" s="457">
        <v>6000</v>
      </c>
      <c r="AR223" s="457">
        <v>14000</v>
      </c>
      <c r="AS223" s="457">
        <v>3000</v>
      </c>
      <c r="AT223" s="457">
        <v>2000</v>
      </c>
      <c r="AU223" s="457">
        <v>1000</v>
      </c>
      <c r="AV223" s="457">
        <v>8000</v>
      </c>
      <c r="AW223" s="457">
        <v>1000</v>
      </c>
      <c r="AX223" s="457">
        <v>2000</v>
      </c>
      <c r="AY223" s="457">
        <v>1000</v>
      </c>
      <c r="AZ223" s="457">
        <v>1000</v>
      </c>
      <c r="BA223" s="457">
        <v>1000</v>
      </c>
      <c r="BB223" s="457">
        <v>1000</v>
      </c>
      <c r="BC223" s="457">
        <v>1000</v>
      </c>
      <c r="BD223" s="457">
        <v>1000</v>
      </c>
      <c r="BE223" s="457">
        <v>1000</v>
      </c>
      <c r="BF223" s="457">
        <v>1000</v>
      </c>
      <c r="BG223" s="457">
        <v>1000</v>
      </c>
      <c r="BH223" s="457">
        <v>1000</v>
      </c>
      <c r="BI223" s="457">
        <v>1000</v>
      </c>
      <c r="BJ223" s="457">
        <v>1000</v>
      </c>
      <c r="BK223" s="457">
        <v>4000</v>
      </c>
      <c r="BL223" s="457">
        <v>1000</v>
      </c>
      <c r="BM223" s="457">
        <v>1000</v>
      </c>
      <c r="BN223" s="457">
        <v>1000</v>
      </c>
      <c r="BO223" s="457">
        <v>1000</v>
      </c>
      <c r="BP223" s="457">
        <v>1000</v>
      </c>
      <c r="BQ223" s="457">
        <v>1000</v>
      </c>
      <c r="BR223" s="457">
        <v>1000</v>
      </c>
      <c r="BS223" s="457">
        <v>1000</v>
      </c>
      <c r="BT223" s="457">
        <v>1000</v>
      </c>
      <c r="BU223" s="457">
        <v>1000</v>
      </c>
      <c r="BV223" s="457">
        <v>1000</v>
      </c>
      <c r="BW223" s="457">
        <v>1000</v>
      </c>
      <c r="BX223" s="457">
        <v>1000</v>
      </c>
      <c r="BY223" s="457">
        <v>1000</v>
      </c>
      <c r="BZ223" s="457">
        <v>1000</v>
      </c>
      <c r="CA223" s="457">
        <v>1000</v>
      </c>
      <c r="CB223" s="457">
        <v>1000</v>
      </c>
      <c r="CC223" s="457">
        <v>1000</v>
      </c>
      <c r="CD223" s="457">
        <v>1000</v>
      </c>
      <c r="CE223" s="457">
        <v>1000</v>
      </c>
      <c r="CF223" s="457">
        <v>5000</v>
      </c>
      <c r="CG223" s="457">
        <v>1000</v>
      </c>
      <c r="CH223" s="457">
        <v>1000</v>
      </c>
      <c r="CI223" s="457">
        <v>2000</v>
      </c>
      <c r="CJ223" s="457">
        <v>1000</v>
      </c>
      <c r="CK223" s="457">
        <v>1000</v>
      </c>
      <c r="CL223" s="457">
        <v>1000</v>
      </c>
      <c r="CM223" s="457">
        <v>1000</v>
      </c>
      <c r="CN223" s="457">
        <v>1000</v>
      </c>
      <c r="CO223" s="457">
        <v>1000</v>
      </c>
      <c r="CP223" s="457">
        <v>1000</v>
      </c>
      <c r="CQ223" s="457">
        <v>1000</v>
      </c>
      <c r="CR223" s="457">
        <v>1000</v>
      </c>
      <c r="CS223" s="457">
        <v>1000</v>
      </c>
      <c r="CT223" s="457">
        <v>1000</v>
      </c>
      <c r="CU223" s="457">
        <v>1000</v>
      </c>
      <c r="CV223" s="457">
        <v>1000</v>
      </c>
      <c r="CW223" s="457">
        <v>1000</v>
      </c>
      <c r="CX223" s="457">
        <v>26000</v>
      </c>
      <c r="CY223" s="457">
        <v>4000</v>
      </c>
      <c r="CZ223" s="457">
        <v>3000</v>
      </c>
      <c r="DA223" s="457">
        <v>5000</v>
      </c>
      <c r="DB223" s="457">
        <v>1000</v>
      </c>
      <c r="DC223" s="457">
        <v>1000</v>
      </c>
      <c r="DD223" s="457">
        <v>1000</v>
      </c>
      <c r="DE223" s="457">
        <v>1000</v>
      </c>
      <c r="DF223" s="457">
        <v>1000</v>
      </c>
      <c r="DG223" s="457">
        <v>8000</v>
      </c>
      <c r="DH223" s="457">
        <v>1000</v>
      </c>
      <c r="DI223" s="457">
        <v>9000</v>
      </c>
      <c r="DJ223" s="457">
        <v>5000</v>
      </c>
      <c r="DK223" s="457">
        <v>3000</v>
      </c>
      <c r="DL223" s="457">
        <v>6000</v>
      </c>
      <c r="DM223" s="457">
        <v>3000</v>
      </c>
      <c r="DN223" s="457">
        <v>1000</v>
      </c>
      <c r="DO223" s="457">
        <v>1000</v>
      </c>
      <c r="DP223" s="457">
        <v>1000</v>
      </c>
      <c r="DQ223" s="457">
        <v>1000</v>
      </c>
      <c r="DR223">
        <v>1000</v>
      </c>
      <c r="DS223">
        <v>1000</v>
      </c>
      <c r="DT223">
        <v>91000</v>
      </c>
      <c r="DU223">
        <v>51000</v>
      </c>
    </row>
    <row r="224" spans="1:125">
      <c r="A224" s="362" t="s">
        <v>3059</v>
      </c>
      <c r="B224" s="457" t="s">
        <v>3324</v>
      </c>
      <c r="C224" s="457">
        <v>10000</v>
      </c>
      <c r="D224" s="457">
        <v>1000</v>
      </c>
      <c r="E224" s="457">
        <v>1000</v>
      </c>
      <c r="F224" s="457">
        <v>7000</v>
      </c>
      <c r="G224" s="457">
        <v>3000</v>
      </c>
      <c r="H224" s="457">
        <v>1000</v>
      </c>
      <c r="I224" s="457">
        <v>5000</v>
      </c>
      <c r="J224" s="457">
        <v>1000</v>
      </c>
      <c r="K224" s="457">
        <v>1000</v>
      </c>
      <c r="L224" s="457">
        <v>2000</v>
      </c>
      <c r="M224" s="457">
        <v>3000</v>
      </c>
      <c r="N224" s="457">
        <v>1000</v>
      </c>
      <c r="O224" s="457">
        <v>42000</v>
      </c>
      <c r="P224" s="457">
        <v>1000</v>
      </c>
      <c r="Q224" s="457">
        <v>1000</v>
      </c>
      <c r="R224" s="457">
        <v>1000</v>
      </c>
      <c r="S224" s="457">
        <v>1000</v>
      </c>
      <c r="T224" s="457">
        <v>1000</v>
      </c>
      <c r="U224" s="457">
        <v>3000</v>
      </c>
      <c r="V224" s="457">
        <v>1000</v>
      </c>
      <c r="W224" s="457">
        <v>1000</v>
      </c>
      <c r="X224" s="457">
        <v>1000</v>
      </c>
      <c r="Y224" s="457">
        <v>1000</v>
      </c>
      <c r="Z224" s="457">
        <v>1000</v>
      </c>
      <c r="AA224" s="457">
        <v>1000</v>
      </c>
      <c r="AB224" s="457">
        <v>1000</v>
      </c>
      <c r="AC224" s="457">
        <v>1000</v>
      </c>
      <c r="AD224" s="457">
        <v>1000</v>
      </c>
      <c r="AE224" s="457">
        <v>1000</v>
      </c>
      <c r="AF224" s="457">
        <v>1000</v>
      </c>
      <c r="AG224" s="457">
        <v>2000</v>
      </c>
      <c r="AH224" s="457">
        <v>1000</v>
      </c>
      <c r="AI224" s="457">
        <v>1000</v>
      </c>
      <c r="AJ224" s="457">
        <v>6000</v>
      </c>
      <c r="AK224" s="457">
        <v>4000</v>
      </c>
      <c r="AL224" s="457">
        <v>1000</v>
      </c>
      <c r="AM224" s="457">
        <v>1000</v>
      </c>
      <c r="AN224" s="457">
        <v>1000</v>
      </c>
      <c r="AO224" s="457">
        <v>1000</v>
      </c>
      <c r="AP224" s="457">
        <v>134000</v>
      </c>
      <c r="AQ224" s="457">
        <v>54000</v>
      </c>
      <c r="AR224" s="457">
        <v>57000</v>
      </c>
      <c r="AS224" s="457">
        <v>5000</v>
      </c>
      <c r="AT224" s="457">
        <v>1000</v>
      </c>
      <c r="AU224" s="457">
        <v>1000</v>
      </c>
      <c r="AV224" s="457">
        <v>11000</v>
      </c>
      <c r="AW224" s="457">
        <v>1000</v>
      </c>
      <c r="AX224" s="457">
        <v>1000</v>
      </c>
      <c r="AY224" s="457">
        <v>2000</v>
      </c>
      <c r="AZ224" s="457">
        <v>1000</v>
      </c>
      <c r="BA224" s="457">
        <v>1000</v>
      </c>
      <c r="BB224" s="457">
        <v>1000</v>
      </c>
      <c r="BC224" s="457">
        <v>1000</v>
      </c>
      <c r="BD224" s="457">
        <v>1000</v>
      </c>
      <c r="BE224" s="457">
        <v>1000</v>
      </c>
      <c r="BF224" s="457">
        <v>1000</v>
      </c>
      <c r="BG224" s="457">
        <v>1000</v>
      </c>
      <c r="BH224" s="457">
        <v>2000</v>
      </c>
      <c r="BI224" s="457">
        <v>1000</v>
      </c>
      <c r="BJ224" s="457">
        <v>1000</v>
      </c>
      <c r="BK224" s="457">
        <v>3000</v>
      </c>
      <c r="BL224" s="457">
        <v>1000</v>
      </c>
      <c r="BM224" s="457">
        <v>1000</v>
      </c>
      <c r="BN224" s="457">
        <v>1000</v>
      </c>
      <c r="BO224" s="457">
        <v>1000</v>
      </c>
      <c r="BP224" s="457">
        <v>1000</v>
      </c>
      <c r="BQ224" s="457">
        <v>2000</v>
      </c>
      <c r="BR224" s="457">
        <v>1000</v>
      </c>
      <c r="BS224" s="457">
        <v>1000</v>
      </c>
      <c r="BT224" s="457">
        <v>1000</v>
      </c>
      <c r="BU224" s="457">
        <v>1000</v>
      </c>
      <c r="BV224" s="457">
        <v>2000</v>
      </c>
      <c r="BW224" s="457">
        <v>1000</v>
      </c>
      <c r="BX224" s="457">
        <v>1000</v>
      </c>
      <c r="BY224" s="457">
        <v>1000</v>
      </c>
      <c r="BZ224" s="457">
        <v>1000</v>
      </c>
      <c r="CA224" s="457">
        <v>1000</v>
      </c>
      <c r="CB224" s="457">
        <v>1000</v>
      </c>
      <c r="CC224" s="457">
        <v>1000</v>
      </c>
      <c r="CD224" s="457">
        <v>1000</v>
      </c>
      <c r="CE224" s="457">
        <v>1000</v>
      </c>
      <c r="CF224" s="457">
        <v>3000</v>
      </c>
      <c r="CG224" s="457">
        <v>1000</v>
      </c>
      <c r="CH224" s="457">
        <v>1000</v>
      </c>
      <c r="CI224" s="457">
        <v>5000</v>
      </c>
      <c r="CJ224" s="457">
        <v>1000</v>
      </c>
      <c r="CK224" s="457">
        <v>1000</v>
      </c>
      <c r="CL224" s="457">
        <v>1000</v>
      </c>
      <c r="CM224" s="457">
        <v>1000</v>
      </c>
      <c r="CN224" s="457">
        <v>1000</v>
      </c>
      <c r="CO224" s="457">
        <v>3000</v>
      </c>
      <c r="CP224" s="457">
        <v>1000</v>
      </c>
      <c r="CQ224" s="457">
        <v>1000</v>
      </c>
      <c r="CR224" s="457">
        <v>1000</v>
      </c>
      <c r="CS224" s="457">
        <v>1000</v>
      </c>
      <c r="CT224" s="457">
        <v>1000</v>
      </c>
      <c r="CU224" s="457">
        <v>2000</v>
      </c>
      <c r="CV224" s="457">
        <v>1000</v>
      </c>
      <c r="CW224" s="457">
        <v>1000</v>
      </c>
      <c r="CX224" s="457">
        <v>17000</v>
      </c>
      <c r="CY224" s="457">
        <v>5000</v>
      </c>
      <c r="CZ224" s="457">
        <v>7000</v>
      </c>
      <c r="DA224" s="457">
        <v>5000</v>
      </c>
      <c r="DB224" s="457">
        <v>1000</v>
      </c>
      <c r="DC224" s="457">
        <v>1000</v>
      </c>
      <c r="DD224" s="457">
        <v>1000</v>
      </c>
      <c r="DE224" s="457">
        <v>1000</v>
      </c>
      <c r="DF224" s="457">
        <v>1000</v>
      </c>
      <c r="DG224" s="457">
        <v>21000</v>
      </c>
      <c r="DH224" s="457">
        <v>6000</v>
      </c>
      <c r="DI224" s="457">
        <v>13000</v>
      </c>
      <c r="DJ224" s="457">
        <v>9000</v>
      </c>
      <c r="DK224" s="457">
        <v>3000</v>
      </c>
      <c r="DL224" s="457">
        <v>5000</v>
      </c>
      <c r="DM224" s="457">
        <v>1000</v>
      </c>
      <c r="DN224" s="457">
        <v>1000</v>
      </c>
      <c r="DO224" s="457">
        <v>1000</v>
      </c>
      <c r="DP224" s="457">
        <v>1000</v>
      </c>
      <c r="DQ224" s="457">
        <v>1000</v>
      </c>
      <c r="DR224">
        <v>1000</v>
      </c>
      <c r="DS224">
        <v>1000</v>
      </c>
      <c r="DT224">
        <v>254000</v>
      </c>
      <c r="DU224">
        <v>133000</v>
      </c>
    </row>
    <row r="225" spans="1:125">
      <c r="A225" s="362" t="s">
        <v>2255</v>
      </c>
      <c r="B225" s="457" t="s">
        <v>3324</v>
      </c>
      <c r="C225" s="457">
        <v>15000</v>
      </c>
      <c r="D225" s="457">
        <v>2000</v>
      </c>
      <c r="E225" s="457">
        <v>1000</v>
      </c>
      <c r="F225" s="457">
        <v>16000</v>
      </c>
      <c r="G225" s="457">
        <v>6000</v>
      </c>
      <c r="H225" s="457">
        <v>1000</v>
      </c>
      <c r="I225" s="457">
        <v>15000</v>
      </c>
      <c r="J225" s="457">
        <v>1000</v>
      </c>
      <c r="K225" s="457">
        <v>1000</v>
      </c>
      <c r="L225" s="457">
        <v>4000</v>
      </c>
      <c r="M225" s="457">
        <v>1000</v>
      </c>
      <c r="N225" s="457">
        <v>1000</v>
      </c>
      <c r="O225" s="457">
        <v>89000</v>
      </c>
      <c r="P225" s="457">
        <v>2000</v>
      </c>
      <c r="Q225" s="457">
        <v>1000</v>
      </c>
      <c r="R225" s="457">
        <v>5000</v>
      </c>
      <c r="S225" s="457">
        <v>1000</v>
      </c>
      <c r="T225" s="457">
        <v>1000</v>
      </c>
      <c r="U225" s="457">
        <v>4000</v>
      </c>
      <c r="V225" s="457">
        <v>5000</v>
      </c>
      <c r="W225" s="457">
        <v>1000</v>
      </c>
      <c r="X225" s="457">
        <v>5000</v>
      </c>
      <c r="Y225" s="457">
        <v>1000</v>
      </c>
      <c r="Z225" s="457">
        <v>1000</v>
      </c>
      <c r="AA225" s="457">
        <v>1000</v>
      </c>
      <c r="AB225" s="457">
        <v>2000</v>
      </c>
      <c r="AC225" s="457">
        <v>14000</v>
      </c>
      <c r="AD225" s="457">
        <v>1000</v>
      </c>
      <c r="AE225" s="457">
        <v>1000</v>
      </c>
      <c r="AF225" s="457">
        <v>1000</v>
      </c>
      <c r="AG225" s="457">
        <v>1000</v>
      </c>
      <c r="AH225" s="457">
        <v>1000</v>
      </c>
      <c r="AI225" s="457">
        <v>1000</v>
      </c>
      <c r="AJ225" s="457">
        <v>10000</v>
      </c>
      <c r="AK225" s="457">
        <v>5000</v>
      </c>
      <c r="AL225" s="457">
        <v>1000</v>
      </c>
      <c r="AM225" s="457">
        <v>1000</v>
      </c>
      <c r="AN225" s="457">
        <v>2000</v>
      </c>
      <c r="AO225" s="457">
        <v>1000</v>
      </c>
      <c r="AP225" s="457">
        <v>10000</v>
      </c>
      <c r="AQ225" s="457">
        <v>7000</v>
      </c>
      <c r="AR225" s="457">
        <v>3000</v>
      </c>
      <c r="AS225" s="457">
        <v>8000</v>
      </c>
      <c r="AT225" s="457">
        <v>1000</v>
      </c>
      <c r="AU225" s="457">
        <v>1000</v>
      </c>
      <c r="AV225" s="457">
        <v>12000</v>
      </c>
      <c r="AW225" s="457">
        <v>3000</v>
      </c>
      <c r="AX225" s="457">
        <v>1000</v>
      </c>
      <c r="AY225" s="457">
        <v>4000</v>
      </c>
      <c r="AZ225" s="457">
        <v>1000</v>
      </c>
      <c r="BA225" s="457">
        <v>1000</v>
      </c>
      <c r="BB225" s="457">
        <v>3000</v>
      </c>
      <c r="BC225" s="457">
        <v>1000</v>
      </c>
      <c r="BD225" s="457">
        <v>1000</v>
      </c>
      <c r="BE225" s="457">
        <v>4000</v>
      </c>
      <c r="BF225" s="457">
        <v>1000</v>
      </c>
      <c r="BG225" s="457">
        <v>1000</v>
      </c>
      <c r="BH225" s="457">
        <v>2000</v>
      </c>
      <c r="BI225" s="457">
        <v>1000</v>
      </c>
      <c r="BJ225" s="457">
        <v>1000</v>
      </c>
      <c r="BK225" s="457">
        <v>2000</v>
      </c>
      <c r="BL225" s="457">
        <v>1000</v>
      </c>
      <c r="BM225" s="457">
        <v>1000</v>
      </c>
      <c r="BN225" s="457">
        <v>1000</v>
      </c>
      <c r="BO225" s="457">
        <v>1000</v>
      </c>
      <c r="BP225" s="457">
        <v>1000</v>
      </c>
      <c r="BQ225" s="457">
        <v>4000</v>
      </c>
      <c r="BR225" s="457">
        <v>1000</v>
      </c>
      <c r="BS225" s="457">
        <v>1000</v>
      </c>
      <c r="BT225" s="457">
        <v>1000</v>
      </c>
      <c r="BU225" s="457">
        <v>1000</v>
      </c>
      <c r="BV225" s="457">
        <v>1000</v>
      </c>
      <c r="BW225" s="457">
        <v>1000</v>
      </c>
      <c r="BX225" s="457">
        <v>1000</v>
      </c>
      <c r="BY225" s="457">
        <v>1000</v>
      </c>
      <c r="BZ225" s="457">
        <v>1000</v>
      </c>
      <c r="CA225" s="457">
        <v>1000</v>
      </c>
      <c r="CB225" s="457">
        <v>1000</v>
      </c>
      <c r="CC225" s="457">
        <v>1000</v>
      </c>
      <c r="CD225" s="457">
        <v>1000</v>
      </c>
      <c r="CE225" s="457">
        <v>1000</v>
      </c>
      <c r="CF225" s="457">
        <v>4000</v>
      </c>
      <c r="CG225" s="457">
        <v>1000</v>
      </c>
      <c r="CH225" s="457">
        <v>1000</v>
      </c>
      <c r="CI225" s="457">
        <v>2000</v>
      </c>
      <c r="CJ225" s="457">
        <v>1000</v>
      </c>
      <c r="CK225" s="457">
        <v>1000</v>
      </c>
      <c r="CL225" s="457">
        <v>1000</v>
      </c>
      <c r="CM225" s="457">
        <v>1000</v>
      </c>
      <c r="CN225" s="457">
        <v>1000</v>
      </c>
      <c r="CO225" s="457">
        <v>1000</v>
      </c>
      <c r="CP225" s="457">
        <v>1000</v>
      </c>
      <c r="CQ225" s="457">
        <v>1000</v>
      </c>
      <c r="CR225" s="457">
        <v>1000</v>
      </c>
      <c r="CS225" s="457">
        <v>1000</v>
      </c>
      <c r="CT225" s="457">
        <v>1000</v>
      </c>
      <c r="CU225" s="457">
        <v>4000</v>
      </c>
      <c r="CV225" s="457">
        <v>2000</v>
      </c>
      <c r="CW225" s="457">
        <v>1000</v>
      </c>
      <c r="CX225" s="457">
        <v>29000</v>
      </c>
      <c r="CY225" s="457">
        <v>7000</v>
      </c>
      <c r="CZ225" s="457">
        <v>11000</v>
      </c>
      <c r="DA225" s="457">
        <v>1000</v>
      </c>
      <c r="DB225" s="457">
        <v>1000</v>
      </c>
      <c r="DC225" s="457">
        <v>1000</v>
      </c>
      <c r="DD225" s="457">
        <v>1000</v>
      </c>
      <c r="DE225" s="457">
        <v>1000</v>
      </c>
      <c r="DF225" s="457">
        <v>1000</v>
      </c>
      <c r="DG225" s="457">
        <v>29000</v>
      </c>
      <c r="DH225" s="457">
        <v>14000</v>
      </c>
      <c r="DI225" s="457">
        <v>22000</v>
      </c>
      <c r="DJ225" s="457">
        <v>10000</v>
      </c>
      <c r="DK225" s="457">
        <v>9000</v>
      </c>
      <c r="DL225" s="457">
        <v>64000</v>
      </c>
      <c r="DM225" s="457">
        <v>4000</v>
      </c>
      <c r="DN225" s="457">
        <v>1000</v>
      </c>
      <c r="DO225" s="457">
        <v>1000</v>
      </c>
      <c r="DP225" s="457">
        <v>1000</v>
      </c>
      <c r="DQ225" s="457">
        <v>1000</v>
      </c>
      <c r="DR225">
        <v>1000</v>
      </c>
      <c r="DS225">
        <v>1000</v>
      </c>
      <c r="DT225">
        <v>323000</v>
      </c>
      <c r="DU225">
        <v>131000</v>
      </c>
    </row>
    <row r="226" spans="1:125">
      <c r="A226" s="362" t="s">
        <v>2909</v>
      </c>
      <c r="B226" s="457" t="s">
        <v>3324</v>
      </c>
      <c r="C226" s="457">
        <v>30000</v>
      </c>
      <c r="D226" s="457">
        <v>5000</v>
      </c>
      <c r="E226" s="457">
        <v>1000</v>
      </c>
      <c r="F226" s="457">
        <v>23000</v>
      </c>
      <c r="G226" s="457">
        <v>7000</v>
      </c>
      <c r="H226" s="457">
        <v>2000</v>
      </c>
      <c r="I226" s="457">
        <v>10000</v>
      </c>
      <c r="J226" s="457">
        <v>2000</v>
      </c>
      <c r="K226" s="457">
        <v>1000</v>
      </c>
      <c r="L226" s="457">
        <v>2000</v>
      </c>
      <c r="M226" s="457">
        <v>1000</v>
      </c>
      <c r="N226" s="457">
        <v>1000</v>
      </c>
      <c r="O226" s="457">
        <v>148000</v>
      </c>
      <c r="P226" s="457">
        <v>65000</v>
      </c>
      <c r="Q226" s="457">
        <v>1000</v>
      </c>
      <c r="R226" s="457">
        <v>2000</v>
      </c>
      <c r="S226" s="457">
        <v>1000</v>
      </c>
      <c r="T226" s="457">
        <v>1000</v>
      </c>
      <c r="U226" s="457">
        <v>14000</v>
      </c>
      <c r="V226" s="457">
        <v>47000</v>
      </c>
      <c r="W226" s="457">
        <v>1000</v>
      </c>
      <c r="X226" s="457">
        <v>69000</v>
      </c>
      <c r="Y226" s="457">
        <v>426000</v>
      </c>
      <c r="Z226" s="457">
        <v>29000</v>
      </c>
      <c r="AA226" s="457">
        <v>2000</v>
      </c>
      <c r="AB226" s="457">
        <v>3000</v>
      </c>
      <c r="AC226" s="457">
        <v>1000</v>
      </c>
      <c r="AD226" s="457">
        <v>3000</v>
      </c>
      <c r="AE226" s="457">
        <v>1000</v>
      </c>
      <c r="AF226" s="457">
        <v>1000</v>
      </c>
      <c r="AG226" s="457">
        <v>8000</v>
      </c>
      <c r="AH226" s="457">
        <v>1000</v>
      </c>
      <c r="AI226" s="457">
        <v>1000</v>
      </c>
      <c r="AJ226" s="457">
        <v>11000</v>
      </c>
      <c r="AK226" s="457">
        <v>11000</v>
      </c>
      <c r="AL226" s="457">
        <v>3000</v>
      </c>
      <c r="AM226" s="457">
        <v>1000</v>
      </c>
      <c r="AN226" s="457">
        <v>2000</v>
      </c>
      <c r="AO226" s="457">
        <v>1000</v>
      </c>
      <c r="AP226" s="457">
        <v>268000</v>
      </c>
      <c r="AQ226" s="457">
        <v>32000</v>
      </c>
      <c r="AR226" s="457">
        <v>54000</v>
      </c>
      <c r="AS226" s="457">
        <v>16000</v>
      </c>
      <c r="AT226" s="457">
        <v>26000</v>
      </c>
      <c r="AU226" s="457">
        <v>4000</v>
      </c>
      <c r="AV226" s="457">
        <v>11000</v>
      </c>
      <c r="AW226" s="457">
        <v>1000</v>
      </c>
      <c r="AX226" s="457">
        <v>2000</v>
      </c>
      <c r="AY226" s="457">
        <v>4000</v>
      </c>
      <c r="AZ226" s="457">
        <v>3000</v>
      </c>
      <c r="BA226" s="457">
        <v>1000</v>
      </c>
      <c r="BB226" s="457">
        <v>1000</v>
      </c>
      <c r="BC226" s="457">
        <v>1000</v>
      </c>
      <c r="BD226" s="457">
        <v>1000</v>
      </c>
      <c r="BE226" s="457">
        <v>3000</v>
      </c>
      <c r="BF226" s="457">
        <v>1000</v>
      </c>
      <c r="BG226" s="457">
        <v>1000</v>
      </c>
      <c r="BH226" s="457">
        <v>2000</v>
      </c>
      <c r="BI226" s="457">
        <v>1000</v>
      </c>
      <c r="BJ226" s="457">
        <v>1000</v>
      </c>
      <c r="BK226" s="457">
        <v>7000</v>
      </c>
      <c r="BL226" s="457">
        <v>1000</v>
      </c>
      <c r="BM226" s="457">
        <v>1000</v>
      </c>
      <c r="BN226" s="457">
        <v>1000</v>
      </c>
      <c r="BO226" s="457">
        <v>1000</v>
      </c>
      <c r="BP226" s="457">
        <v>1000</v>
      </c>
      <c r="BQ226" s="457">
        <v>6000</v>
      </c>
      <c r="BR226" s="457">
        <v>2000</v>
      </c>
      <c r="BS226" s="457">
        <v>1000</v>
      </c>
      <c r="BT226" s="457">
        <v>1000</v>
      </c>
      <c r="BU226" s="457">
        <v>1000</v>
      </c>
      <c r="BV226" s="457">
        <v>1000</v>
      </c>
      <c r="BW226" s="457">
        <v>1000</v>
      </c>
      <c r="BX226" s="457">
        <v>1000</v>
      </c>
      <c r="BY226" s="457">
        <v>1000</v>
      </c>
      <c r="BZ226" s="457">
        <v>1000</v>
      </c>
      <c r="CA226" s="457">
        <v>1000</v>
      </c>
      <c r="CB226" s="457">
        <v>1000</v>
      </c>
      <c r="CC226" s="457">
        <v>1000</v>
      </c>
      <c r="CD226" s="457">
        <v>1000</v>
      </c>
      <c r="CE226" s="457">
        <v>1000</v>
      </c>
      <c r="CF226" s="457">
        <v>10000</v>
      </c>
      <c r="CG226" s="457">
        <v>1000</v>
      </c>
      <c r="CH226" s="457">
        <v>1000</v>
      </c>
      <c r="CI226" s="457">
        <v>71000</v>
      </c>
      <c r="CJ226" s="457">
        <v>1000</v>
      </c>
      <c r="CK226" s="457">
        <v>1000</v>
      </c>
      <c r="CL226" s="457">
        <v>1000</v>
      </c>
      <c r="CM226" s="457">
        <v>1000</v>
      </c>
      <c r="CN226" s="457">
        <v>1000</v>
      </c>
      <c r="CO226" s="457">
        <v>1000</v>
      </c>
      <c r="CP226" s="457">
        <v>1000</v>
      </c>
      <c r="CQ226" s="457">
        <v>1000</v>
      </c>
      <c r="CR226" s="457">
        <v>1000</v>
      </c>
      <c r="CS226" s="457">
        <v>1000</v>
      </c>
      <c r="CT226" s="457">
        <v>1000</v>
      </c>
      <c r="CU226" s="457">
        <v>7000</v>
      </c>
      <c r="CV226" s="457">
        <v>26000</v>
      </c>
      <c r="CW226" s="457">
        <v>1000</v>
      </c>
      <c r="CX226" s="457">
        <v>47000</v>
      </c>
      <c r="CY226" s="457">
        <v>95000</v>
      </c>
      <c r="CZ226" s="457">
        <v>76000</v>
      </c>
      <c r="DA226" s="457">
        <v>85000</v>
      </c>
      <c r="DB226" s="457">
        <v>1000</v>
      </c>
      <c r="DC226" s="457">
        <v>2000</v>
      </c>
      <c r="DD226" s="457">
        <v>19000</v>
      </c>
      <c r="DE226" s="457">
        <v>1000</v>
      </c>
      <c r="DF226" s="457">
        <v>1000</v>
      </c>
      <c r="DG226" s="457">
        <v>41000</v>
      </c>
      <c r="DH226" s="457">
        <v>7000</v>
      </c>
      <c r="DI226" s="457">
        <v>45000</v>
      </c>
      <c r="DJ226" s="457">
        <v>30000</v>
      </c>
      <c r="DK226" s="457">
        <v>25000</v>
      </c>
      <c r="DL226" s="457">
        <v>18000</v>
      </c>
      <c r="DM226" s="457">
        <v>6000</v>
      </c>
      <c r="DN226" s="457">
        <v>32000</v>
      </c>
      <c r="DO226" s="457">
        <v>6000</v>
      </c>
      <c r="DP226" s="457">
        <v>1000</v>
      </c>
      <c r="DQ226" s="457">
        <v>1000</v>
      </c>
      <c r="DR226">
        <v>1000</v>
      </c>
      <c r="DS226">
        <v>1000</v>
      </c>
      <c r="DT226">
        <v>29027000</v>
      </c>
      <c r="DU226">
        <v>3287000</v>
      </c>
    </row>
    <row r="227" spans="1:125">
      <c r="A227" s="362" t="s">
        <v>2274</v>
      </c>
      <c r="B227" s="457" t="s">
        <v>3324</v>
      </c>
      <c r="C227" s="457">
        <v>10000</v>
      </c>
      <c r="D227" s="457">
        <v>1000</v>
      </c>
      <c r="E227" s="457">
        <v>1000</v>
      </c>
      <c r="F227" s="457">
        <v>7000</v>
      </c>
      <c r="G227" s="457">
        <v>3000</v>
      </c>
      <c r="H227" s="457">
        <v>1000</v>
      </c>
      <c r="I227" s="457">
        <v>5000</v>
      </c>
      <c r="J227" s="457">
        <v>1000</v>
      </c>
      <c r="K227" s="457">
        <v>1000</v>
      </c>
      <c r="L227" s="457">
        <v>2000</v>
      </c>
      <c r="M227" s="457">
        <v>3000</v>
      </c>
      <c r="N227" s="457">
        <v>1000</v>
      </c>
      <c r="O227" s="457">
        <v>42000</v>
      </c>
      <c r="P227" s="457">
        <v>1000</v>
      </c>
      <c r="Q227" s="457">
        <v>1000</v>
      </c>
      <c r="R227" s="457">
        <v>1000</v>
      </c>
      <c r="S227" s="457">
        <v>1000</v>
      </c>
      <c r="T227" s="457">
        <v>1000</v>
      </c>
      <c r="U227" s="457">
        <v>3000</v>
      </c>
      <c r="V227" s="457">
        <v>1000</v>
      </c>
      <c r="W227" s="457">
        <v>1000</v>
      </c>
      <c r="X227" s="457">
        <v>1000</v>
      </c>
      <c r="Y227" s="457">
        <v>1000</v>
      </c>
      <c r="Z227" s="457">
        <v>1000</v>
      </c>
      <c r="AA227" s="457">
        <v>1000</v>
      </c>
      <c r="AB227" s="457">
        <v>1000</v>
      </c>
      <c r="AC227" s="457">
        <v>1000</v>
      </c>
      <c r="AD227" s="457">
        <v>1000</v>
      </c>
      <c r="AE227" s="457">
        <v>1000</v>
      </c>
      <c r="AF227" s="457">
        <v>1000</v>
      </c>
      <c r="AG227" s="457">
        <v>2000</v>
      </c>
      <c r="AH227" s="457">
        <v>1000</v>
      </c>
      <c r="AI227" s="457">
        <v>1000</v>
      </c>
      <c r="AJ227" s="457">
        <v>6000</v>
      </c>
      <c r="AK227" s="457">
        <v>4000</v>
      </c>
      <c r="AL227" s="457">
        <v>1000</v>
      </c>
      <c r="AM227" s="457">
        <v>1000</v>
      </c>
      <c r="AN227" s="457">
        <v>1000</v>
      </c>
      <c r="AO227" s="457">
        <v>1000</v>
      </c>
      <c r="AP227" s="457">
        <v>134000</v>
      </c>
      <c r="AQ227" s="457">
        <v>54000</v>
      </c>
      <c r="AR227" s="457">
        <v>57000</v>
      </c>
      <c r="AS227" s="457">
        <v>5000</v>
      </c>
      <c r="AT227" s="457">
        <v>1000</v>
      </c>
      <c r="AU227" s="457">
        <v>1000</v>
      </c>
      <c r="AV227" s="457">
        <v>11000</v>
      </c>
      <c r="AW227" s="457">
        <v>1000</v>
      </c>
      <c r="AX227" s="457">
        <v>1000</v>
      </c>
      <c r="AY227" s="457">
        <v>2000</v>
      </c>
      <c r="AZ227" s="457">
        <v>1000</v>
      </c>
      <c r="BA227" s="457">
        <v>1000</v>
      </c>
      <c r="BB227" s="457">
        <v>1000</v>
      </c>
      <c r="BC227" s="457">
        <v>1000</v>
      </c>
      <c r="BD227" s="457">
        <v>1000</v>
      </c>
      <c r="BE227" s="457">
        <v>1000</v>
      </c>
      <c r="BF227" s="457">
        <v>1000</v>
      </c>
      <c r="BG227" s="457">
        <v>1000</v>
      </c>
      <c r="BH227" s="457">
        <v>2000</v>
      </c>
      <c r="BI227" s="457">
        <v>1000</v>
      </c>
      <c r="BJ227" s="457">
        <v>1000</v>
      </c>
      <c r="BK227" s="457">
        <v>3000</v>
      </c>
      <c r="BL227" s="457">
        <v>1000</v>
      </c>
      <c r="BM227" s="457">
        <v>1000</v>
      </c>
      <c r="BN227" s="457">
        <v>1000</v>
      </c>
      <c r="BO227" s="457">
        <v>1000</v>
      </c>
      <c r="BP227" s="457">
        <v>1000</v>
      </c>
      <c r="BQ227" s="457">
        <v>2000</v>
      </c>
      <c r="BR227" s="457">
        <v>1000</v>
      </c>
      <c r="BS227" s="457">
        <v>1000</v>
      </c>
      <c r="BT227" s="457">
        <v>1000</v>
      </c>
      <c r="BU227" s="457">
        <v>1000</v>
      </c>
      <c r="BV227" s="457">
        <v>2000</v>
      </c>
      <c r="BW227" s="457">
        <v>1000</v>
      </c>
      <c r="BX227" s="457">
        <v>1000</v>
      </c>
      <c r="BY227" s="457">
        <v>1000</v>
      </c>
      <c r="BZ227" s="457">
        <v>1000</v>
      </c>
      <c r="CA227" s="457">
        <v>1000</v>
      </c>
      <c r="CB227" s="457">
        <v>1000</v>
      </c>
      <c r="CC227" s="457">
        <v>1000</v>
      </c>
      <c r="CD227" s="457">
        <v>1000</v>
      </c>
      <c r="CE227" s="457">
        <v>1000</v>
      </c>
      <c r="CF227" s="457">
        <v>3000</v>
      </c>
      <c r="CG227" s="457">
        <v>1000</v>
      </c>
      <c r="CH227" s="457">
        <v>1000</v>
      </c>
      <c r="CI227" s="457">
        <v>5000</v>
      </c>
      <c r="CJ227" s="457">
        <v>1000</v>
      </c>
      <c r="CK227" s="457">
        <v>1000</v>
      </c>
      <c r="CL227" s="457">
        <v>1000</v>
      </c>
      <c r="CM227" s="457">
        <v>1000</v>
      </c>
      <c r="CN227" s="457">
        <v>1000</v>
      </c>
      <c r="CO227" s="457">
        <v>3000</v>
      </c>
      <c r="CP227" s="457">
        <v>1000</v>
      </c>
      <c r="CQ227" s="457">
        <v>1000</v>
      </c>
      <c r="CR227" s="457">
        <v>1000</v>
      </c>
      <c r="CS227" s="457">
        <v>1000</v>
      </c>
      <c r="CT227" s="457">
        <v>1000</v>
      </c>
      <c r="CU227" s="457">
        <v>2000</v>
      </c>
      <c r="CV227" s="457">
        <v>1000</v>
      </c>
      <c r="CW227" s="457">
        <v>1000</v>
      </c>
      <c r="CX227" s="457">
        <v>17000</v>
      </c>
      <c r="CY227" s="457">
        <v>5000</v>
      </c>
      <c r="CZ227" s="457">
        <v>7000</v>
      </c>
      <c r="DA227" s="457">
        <v>5000</v>
      </c>
      <c r="DB227" s="457">
        <v>1000</v>
      </c>
      <c r="DC227" s="457">
        <v>1000</v>
      </c>
      <c r="DD227" s="457">
        <v>1000</v>
      </c>
      <c r="DE227" s="457">
        <v>1000</v>
      </c>
      <c r="DF227" s="457">
        <v>1000</v>
      </c>
      <c r="DG227" s="457">
        <v>21000</v>
      </c>
      <c r="DH227" s="457">
        <v>6000</v>
      </c>
      <c r="DI227" s="457">
        <v>13000</v>
      </c>
      <c r="DJ227" s="457">
        <v>9000</v>
      </c>
      <c r="DK227" s="457">
        <v>3000</v>
      </c>
      <c r="DL227" s="457">
        <v>5000</v>
      </c>
      <c r="DM227" s="457">
        <v>1000</v>
      </c>
      <c r="DN227" s="457">
        <v>1000</v>
      </c>
      <c r="DO227" s="457">
        <v>1000</v>
      </c>
      <c r="DP227" s="457">
        <v>1000</v>
      </c>
      <c r="DQ227" s="457">
        <v>1000</v>
      </c>
      <c r="DR227">
        <v>1000</v>
      </c>
      <c r="DS227">
        <v>1000</v>
      </c>
      <c r="DT227">
        <v>254000</v>
      </c>
      <c r="DU227">
        <v>133000</v>
      </c>
    </row>
    <row r="228" spans="1:125">
      <c r="A228" s="362" t="s">
        <v>3098</v>
      </c>
      <c r="B228" s="457" t="s">
        <v>3324</v>
      </c>
      <c r="C228" s="457">
        <v>15000</v>
      </c>
      <c r="D228" s="457">
        <v>2000</v>
      </c>
      <c r="E228" s="457">
        <v>1000</v>
      </c>
      <c r="F228" s="457">
        <v>16000</v>
      </c>
      <c r="G228" s="457">
        <v>6000</v>
      </c>
      <c r="H228" s="457">
        <v>1000</v>
      </c>
      <c r="I228" s="457">
        <v>15000</v>
      </c>
      <c r="J228" s="457">
        <v>1000</v>
      </c>
      <c r="K228" s="457">
        <v>1000</v>
      </c>
      <c r="L228" s="457">
        <v>4000</v>
      </c>
      <c r="M228" s="457">
        <v>1000</v>
      </c>
      <c r="N228" s="457">
        <v>1000</v>
      </c>
      <c r="O228" s="457">
        <v>89000</v>
      </c>
      <c r="P228" s="457">
        <v>2000</v>
      </c>
      <c r="Q228" s="457">
        <v>1000</v>
      </c>
      <c r="R228" s="457">
        <v>5000</v>
      </c>
      <c r="S228" s="457">
        <v>1000</v>
      </c>
      <c r="T228" s="457">
        <v>1000</v>
      </c>
      <c r="U228" s="457">
        <v>4000</v>
      </c>
      <c r="V228" s="457">
        <v>5000</v>
      </c>
      <c r="W228" s="457">
        <v>1000</v>
      </c>
      <c r="X228" s="457">
        <v>5000</v>
      </c>
      <c r="Y228" s="457">
        <v>1000</v>
      </c>
      <c r="Z228" s="457">
        <v>1000</v>
      </c>
      <c r="AA228" s="457">
        <v>1000</v>
      </c>
      <c r="AB228" s="457">
        <v>2000</v>
      </c>
      <c r="AC228" s="457">
        <v>14000</v>
      </c>
      <c r="AD228" s="457">
        <v>1000</v>
      </c>
      <c r="AE228" s="457">
        <v>1000</v>
      </c>
      <c r="AF228" s="457">
        <v>1000</v>
      </c>
      <c r="AG228" s="457">
        <v>1000</v>
      </c>
      <c r="AH228" s="457">
        <v>1000</v>
      </c>
      <c r="AI228" s="457">
        <v>1000</v>
      </c>
      <c r="AJ228" s="457">
        <v>10000</v>
      </c>
      <c r="AK228" s="457">
        <v>5000</v>
      </c>
      <c r="AL228" s="457">
        <v>1000</v>
      </c>
      <c r="AM228" s="457">
        <v>1000</v>
      </c>
      <c r="AN228" s="457">
        <v>2000</v>
      </c>
      <c r="AO228" s="457">
        <v>1000</v>
      </c>
      <c r="AP228" s="457">
        <v>10000</v>
      </c>
      <c r="AQ228" s="457">
        <v>7000</v>
      </c>
      <c r="AR228" s="457">
        <v>3000</v>
      </c>
      <c r="AS228" s="457">
        <v>8000</v>
      </c>
      <c r="AT228" s="457">
        <v>1000</v>
      </c>
      <c r="AU228" s="457">
        <v>1000</v>
      </c>
      <c r="AV228" s="457">
        <v>12000</v>
      </c>
      <c r="AW228" s="457">
        <v>3000</v>
      </c>
      <c r="AX228" s="457">
        <v>1000</v>
      </c>
      <c r="AY228" s="457">
        <v>4000</v>
      </c>
      <c r="AZ228" s="457">
        <v>1000</v>
      </c>
      <c r="BA228" s="457">
        <v>1000</v>
      </c>
      <c r="BB228" s="457">
        <v>3000</v>
      </c>
      <c r="BC228" s="457">
        <v>1000</v>
      </c>
      <c r="BD228" s="457">
        <v>1000</v>
      </c>
      <c r="BE228" s="457">
        <v>4000</v>
      </c>
      <c r="BF228" s="457">
        <v>1000</v>
      </c>
      <c r="BG228" s="457">
        <v>1000</v>
      </c>
      <c r="BH228" s="457">
        <v>2000</v>
      </c>
      <c r="BI228" s="457">
        <v>1000</v>
      </c>
      <c r="BJ228" s="457">
        <v>1000</v>
      </c>
      <c r="BK228" s="457">
        <v>2000</v>
      </c>
      <c r="BL228" s="457">
        <v>1000</v>
      </c>
      <c r="BM228" s="457">
        <v>1000</v>
      </c>
      <c r="BN228" s="457">
        <v>1000</v>
      </c>
      <c r="BO228" s="457">
        <v>1000</v>
      </c>
      <c r="BP228" s="457">
        <v>1000</v>
      </c>
      <c r="BQ228" s="457">
        <v>4000</v>
      </c>
      <c r="BR228" s="457">
        <v>1000</v>
      </c>
      <c r="BS228" s="457">
        <v>1000</v>
      </c>
      <c r="BT228" s="457">
        <v>1000</v>
      </c>
      <c r="BU228" s="457">
        <v>1000</v>
      </c>
      <c r="BV228" s="457">
        <v>1000</v>
      </c>
      <c r="BW228" s="457">
        <v>1000</v>
      </c>
      <c r="BX228" s="457">
        <v>1000</v>
      </c>
      <c r="BY228" s="457">
        <v>1000</v>
      </c>
      <c r="BZ228" s="457">
        <v>1000</v>
      </c>
      <c r="CA228" s="457">
        <v>1000</v>
      </c>
      <c r="CB228" s="457">
        <v>1000</v>
      </c>
      <c r="CC228" s="457">
        <v>1000</v>
      </c>
      <c r="CD228" s="457">
        <v>1000</v>
      </c>
      <c r="CE228" s="457">
        <v>1000</v>
      </c>
      <c r="CF228" s="457">
        <v>4000</v>
      </c>
      <c r="CG228" s="457">
        <v>1000</v>
      </c>
      <c r="CH228" s="457">
        <v>1000</v>
      </c>
      <c r="CI228" s="457">
        <v>2000</v>
      </c>
      <c r="CJ228" s="457">
        <v>1000</v>
      </c>
      <c r="CK228" s="457">
        <v>1000</v>
      </c>
      <c r="CL228" s="457">
        <v>1000</v>
      </c>
      <c r="CM228" s="457">
        <v>1000</v>
      </c>
      <c r="CN228" s="457">
        <v>1000</v>
      </c>
      <c r="CO228" s="457">
        <v>1000</v>
      </c>
      <c r="CP228" s="457">
        <v>1000</v>
      </c>
      <c r="CQ228" s="457">
        <v>1000</v>
      </c>
      <c r="CR228" s="457">
        <v>1000</v>
      </c>
      <c r="CS228" s="457">
        <v>1000</v>
      </c>
      <c r="CT228" s="457">
        <v>1000</v>
      </c>
      <c r="CU228" s="457">
        <v>4000</v>
      </c>
      <c r="CV228" s="457">
        <v>2000</v>
      </c>
      <c r="CW228" s="457">
        <v>1000</v>
      </c>
      <c r="CX228" s="457">
        <v>29000</v>
      </c>
      <c r="CY228" s="457">
        <v>7000</v>
      </c>
      <c r="CZ228" s="457">
        <v>11000</v>
      </c>
      <c r="DA228" s="457">
        <v>1000</v>
      </c>
      <c r="DB228" s="457">
        <v>1000</v>
      </c>
      <c r="DC228" s="457">
        <v>1000</v>
      </c>
      <c r="DD228" s="457">
        <v>1000</v>
      </c>
      <c r="DE228" s="457">
        <v>1000</v>
      </c>
      <c r="DF228" s="457">
        <v>1000</v>
      </c>
      <c r="DG228" s="457">
        <v>29000</v>
      </c>
      <c r="DH228" s="457">
        <v>14000</v>
      </c>
      <c r="DI228" s="457">
        <v>22000</v>
      </c>
      <c r="DJ228" s="457">
        <v>10000</v>
      </c>
      <c r="DK228" s="457">
        <v>9000</v>
      </c>
      <c r="DL228" s="457">
        <v>64000</v>
      </c>
      <c r="DM228" s="457">
        <v>4000</v>
      </c>
      <c r="DN228" s="457">
        <v>1000</v>
      </c>
      <c r="DO228" s="457">
        <v>1000</v>
      </c>
      <c r="DP228" s="457">
        <v>1000</v>
      </c>
      <c r="DQ228" s="457">
        <v>1000</v>
      </c>
      <c r="DR228">
        <v>1000</v>
      </c>
      <c r="DS228">
        <v>1000</v>
      </c>
      <c r="DT228">
        <v>323000</v>
      </c>
      <c r="DU228">
        <v>131000</v>
      </c>
    </row>
    <row r="229" spans="1:125">
      <c r="A229" s="362" t="s">
        <v>2012</v>
      </c>
      <c r="B229" s="457" t="s">
        <v>3325</v>
      </c>
      <c r="C229" s="457">
        <v>10000</v>
      </c>
      <c r="D229" s="457">
        <v>1000</v>
      </c>
      <c r="E229" s="457">
        <v>1000</v>
      </c>
      <c r="F229" s="457">
        <v>7000</v>
      </c>
      <c r="G229" s="457">
        <v>3000</v>
      </c>
      <c r="H229" s="457">
        <v>1000</v>
      </c>
      <c r="I229" s="457">
        <v>5000</v>
      </c>
      <c r="J229" s="457">
        <v>1000</v>
      </c>
      <c r="K229" s="457">
        <v>1000</v>
      </c>
      <c r="L229" s="457">
        <v>2000</v>
      </c>
      <c r="M229" s="457">
        <v>3000</v>
      </c>
      <c r="N229" s="457">
        <v>1000</v>
      </c>
      <c r="O229" s="457">
        <v>42000</v>
      </c>
      <c r="P229" s="457">
        <v>1000</v>
      </c>
      <c r="Q229" s="457">
        <v>1000</v>
      </c>
      <c r="R229" s="457">
        <v>1000</v>
      </c>
      <c r="S229" s="457">
        <v>1000</v>
      </c>
      <c r="T229" s="457">
        <v>1000</v>
      </c>
      <c r="U229" s="457">
        <v>3000</v>
      </c>
      <c r="V229" s="457">
        <v>1000</v>
      </c>
      <c r="W229" s="457">
        <v>1000</v>
      </c>
      <c r="X229" s="457">
        <v>1000</v>
      </c>
      <c r="Y229" s="457">
        <v>1000</v>
      </c>
      <c r="Z229" s="457">
        <v>1000</v>
      </c>
      <c r="AA229" s="457">
        <v>1000</v>
      </c>
      <c r="AB229" s="457">
        <v>1000</v>
      </c>
      <c r="AC229" s="457">
        <v>1000</v>
      </c>
      <c r="AD229" s="457">
        <v>1000</v>
      </c>
      <c r="AE229" s="457">
        <v>1000</v>
      </c>
      <c r="AF229" s="457">
        <v>1000</v>
      </c>
      <c r="AG229" s="457">
        <v>2000</v>
      </c>
      <c r="AH229" s="457">
        <v>1000</v>
      </c>
      <c r="AI229" s="457">
        <v>1000</v>
      </c>
      <c r="AJ229" s="457">
        <v>6000</v>
      </c>
      <c r="AK229" s="457">
        <v>4000</v>
      </c>
      <c r="AL229" s="457">
        <v>1000</v>
      </c>
      <c r="AM229" s="457">
        <v>1000</v>
      </c>
      <c r="AN229" s="457">
        <v>1000</v>
      </c>
      <c r="AO229" s="457">
        <v>1000</v>
      </c>
      <c r="AP229" s="457">
        <v>9000</v>
      </c>
      <c r="AQ229" s="457">
        <v>5000</v>
      </c>
      <c r="AR229" s="457">
        <v>2000</v>
      </c>
      <c r="AS229" s="457">
        <v>5000</v>
      </c>
      <c r="AT229" s="457">
        <v>1000</v>
      </c>
      <c r="AU229" s="457">
        <v>1000</v>
      </c>
      <c r="AV229" s="457">
        <v>11000</v>
      </c>
      <c r="AW229" s="457">
        <v>1000</v>
      </c>
      <c r="AX229" s="457">
        <v>1000</v>
      </c>
      <c r="AY229" s="457">
        <v>2000</v>
      </c>
      <c r="AZ229" s="457">
        <v>1000</v>
      </c>
      <c r="BA229" s="457">
        <v>1000</v>
      </c>
      <c r="BB229" s="457">
        <v>1000</v>
      </c>
      <c r="BC229" s="457">
        <v>1000</v>
      </c>
      <c r="BD229" s="457">
        <v>1000</v>
      </c>
      <c r="BE229" s="457">
        <v>1000</v>
      </c>
      <c r="BF229" s="457">
        <v>1000</v>
      </c>
      <c r="BG229" s="457">
        <v>1000</v>
      </c>
      <c r="BH229" s="457">
        <v>2000</v>
      </c>
      <c r="BI229" s="457">
        <v>1000</v>
      </c>
      <c r="BJ229" s="457">
        <v>1000</v>
      </c>
      <c r="BK229" s="457">
        <v>3000</v>
      </c>
      <c r="BL229" s="457">
        <v>1000</v>
      </c>
      <c r="BM229" s="457">
        <v>1000</v>
      </c>
      <c r="BN229" s="457">
        <v>1000</v>
      </c>
      <c r="BO229" s="457">
        <v>1000</v>
      </c>
      <c r="BP229" s="457">
        <v>1000</v>
      </c>
      <c r="BQ229" s="457">
        <v>2000</v>
      </c>
      <c r="BR229" s="457">
        <v>1000</v>
      </c>
      <c r="BS229" s="457">
        <v>1000</v>
      </c>
      <c r="BT229" s="457">
        <v>1000</v>
      </c>
      <c r="BU229" s="457">
        <v>1000</v>
      </c>
      <c r="BV229" s="457">
        <v>2000</v>
      </c>
      <c r="BW229" s="457">
        <v>1000</v>
      </c>
      <c r="BX229" s="457">
        <v>1000</v>
      </c>
      <c r="BY229" s="457">
        <v>1000</v>
      </c>
      <c r="BZ229" s="457">
        <v>1000</v>
      </c>
      <c r="CA229" s="457">
        <v>1000</v>
      </c>
      <c r="CB229" s="457">
        <v>1000</v>
      </c>
      <c r="CC229" s="457">
        <v>1000</v>
      </c>
      <c r="CD229" s="457">
        <v>1000</v>
      </c>
      <c r="CE229" s="457">
        <v>1000</v>
      </c>
      <c r="CF229" s="457">
        <v>3000</v>
      </c>
      <c r="CG229" s="457">
        <v>1000</v>
      </c>
      <c r="CH229" s="457">
        <v>1000</v>
      </c>
      <c r="CI229" s="457">
        <v>5000</v>
      </c>
      <c r="CJ229" s="457">
        <v>1000</v>
      </c>
      <c r="CK229" s="457">
        <v>1000</v>
      </c>
      <c r="CL229" s="457">
        <v>1000</v>
      </c>
      <c r="CM229" s="457">
        <v>1000</v>
      </c>
      <c r="CN229" s="457">
        <v>1000</v>
      </c>
      <c r="CO229" s="457">
        <v>3000</v>
      </c>
      <c r="CP229" s="457">
        <v>1000</v>
      </c>
      <c r="CQ229" s="457">
        <v>1000</v>
      </c>
      <c r="CR229" s="457">
        <v>1000</v>
      </c>
      <c r="CS229" s="457">
        <v>1000</v>
      </c>
      <c r="CT229" s="457">
        <v>1000</v>
      </c>
      <c r="CU229" s="457">
        <v>2000</v>
      </c>
      <c r="CV229" s="457">
        <v>1000</v>
      </c>
      <c r="CW229" s="457">
        <v>1000</v>
      </c>
      <c r="CX229" s="457">
        <v>17000</v>
      </c>
      <c r="CY229" s="457">
        <v>5000</v>
      </c>
      <c r="CZ229" s="457">
        <v>7000</v>
      </c>
      <c r="DA229" s="457">
        <v>5000</v>
      </c>
      <c r="DB229" s="457">
        <v>1000</v>
      </c>
      <c r="DC229" s="457">
        <v>1000</v>
      </c>
      <c r="DD229" s="457">
        <v>1000</v>
      </c>
      <c r="DE229" s="457">
        <v>1000</v>
      </c>
      <c r="DF229" s="457">
        <v>1000</v>
      </c>
      <c r="DG229" s="457">
        <v>21000</v>
      </c>
      <c r="DH229" s="457">
        <v>6000</v>
      </c>
      <c r="DI229" s="457">
        <v>13000</v>
      </c>
      <c r="DJ229" s="457">
        <v>9000</v>
      </c>
      <c r="DK229" s="457">
        <v>3000</v>
      </c>
      <c r="DL229" s="457">
        <v>5000</v>
      </c>
      <c r="DM229" s="457">
        <v>1000</v>
      </c>
      <c r="DN229" s="457">
        <v>1000</v>
      </c>
      <c r="DO229" s="457">
        <v>1000</v>
      </c>
      <c r="DP229" s="457">
        <v>1000</v>
      </c>
      <c r="DQ229" s="457">
        <v>1000</v>
      </c>
      <c r="DR229">
        <v>1000</v>
      </c>
      <c r="DS229">
        <v>1000</v>
      </c>
      <c r="DT229">
        <v>254000</v>
      </c>
      <c r="DU229">
        <v>133000</v>
      </c>
    </row>
    <row r="230" spans="1:125">
      <c r="A230" s="362" t="s">
        <v>2069</v>
      </c>
      <c r="B230" s="457" t="s">
        <v>3325</v>
      </c>
      <c r="C230" s="457">
        <v>5000</v>
      </c>
      <c r="D230" s="457">
        <v>1000</v>
      </c>
      <c r="E230" s="457">
        <v>1000</v>
      </c>
      <c r="F230" s="457">
        <v>1000</v>
      </c>
      <c r="G230" s="457">
        <v>1000</v>
      </c>
      <c r="H230" s="457">
        <v>1000</v>
      </c>
      <c r="I230" s="457">
        <v>5000</v>
      </c>
      <c r="J230" s="457">
        <v>1000</v>
      </c>
      <c r="K230" s="457">
        <v>1000</v>
      </c>
      <c r="L230" s="457">
        <v>1000</v>
      </c>
      <c r="M230" s="457">
        <v>2000</v>
      </c>
      <c r="N230" s="457">
        <v>1000</v>
      </c>
      <c r="O230" s="457">
        <v>11000</v>
      </c>
      <c r="P230" s="457">
        <v>10000</v>
      </c>
      <c r="Q230" s="457">
        <v>1000</v>
      </c>
      <c r="R230" s="457">
        <v>6000</v>
      </c>
      <c r="S230" s="457">
        <v>1000</v>
      </c>
      <c r="T230" s="457">
        <v>1000</v>
      </c>
      <c r="U230" s="457">
        <v>2000</v>
      </c>
      <c r="V230" s="457">
        <v>1000</v>
      </c>
      <c r="W230" s="457">
        <v>1000</v>
      </c>
      <c r="X230" s="457">
        <v>1000</v>
      </c>
      <c r="Y230" s="457">
        <v>1000</v>
      </c>
      <c r="Z230" s="457">
        <v>1000</v>
      </c>
      <c r="AA230" s="457">
        <v>1000</v>
      </c>
      <c r="AB230" s="457">
        <v>1000</v>
      </c>
      <c r="AC230" s="457">
        <v>1000</v>
      </c>
      <c r="AD230" s="457">
        <v>1000</v>
      </c>
      <c r="AE230" s="457">
        <v>1000</v>
      </c>
      <c r="AF230" s="457">
        <v>1000</v>
      </c>
      <c r="AG230" s="457">
        <v>1000</v>
      </c>
      <c r="AH230" s="457">
        <v>1000</v>
      </c>
      <c r="AI230" s="457">
        <v>1000</v>
      </c>
      <c r="AJ230" s="457">
        <v>2000</v>
      </c>
      <c r="AK230" s="457">
        <v>1000</v>
      </c>
      <c r="AL230" s="457">
        <v>1000</v>
      </c>
      <c r="AM230" s="457">
        <v>1000</v>
      </c>
      <c r="AN230" s="457">
        <v>1000</v>
      </c>
      <c r="AO230" s="457">
        <v>1000</v>
      </c>
      <c r="AP230" s="457">
        <v>57000</v>
      </c>
      <c r="AQ230" s="457">
        <v>6000</v>
      </c>
      <c r="AR230" s="457">
        <v>14000</v>
      </c>
      <c r="AS230" s="457">
        <v>3000</v>
      </c>
      <c r="AT230" s="457">
        <v>2000</v>
      </c>
      <c r="AU230" s="457">
        <v>1000</v>
      </c>
      <c r="AV230" s="457">
        <v>8000</v>
      </c>
      <c r="AW230" s="457">
        <v>1000</v>
      </c>
      <c r="AX230" s="457">
        <v>2000</v>
      </c>
      <c r="AY230" s="457">
        <v>1000</v>
      </c>
      <c r="AZ230" s="457">
        <v>1000</v>
      </c>
      <c r="BA230" s="457">
        <v>1000</v>
      </c>
      <c r="BB230" s="457">
        <v>1000</v>
      </c>
      <c r="BC230" s="457">
        <v>1000</v>
      </c>
      <c r="BD230" s="457">
        <v>1000</v>
      </c>
      <c r="BE230" s="457">
        <v>1000</v>
      </c>
      <c r="BF230" s="457">
        <v>1000</v>
      </c>
      <c r="BG230" s="457">
        <v>1000</v>
      </c>
      <c r="BH230" s="457">
        <v>1000</v>
      </c>
      <c r="BI230" s="457">
        <v>1000</v>
      </c>
      <c r="BJ230" s="457">
        <v>1000</v>
      </c>
      <c r="BK230" s="457">
        <v>4000</v>
      </c>
      <c r="BL230" s="457">
        <v>1000</v>
      </c>
      <c r="BM230" s="457">
        <v>1000</v>
      </c>
      <c r="BN230" s="457">
        <v>1000</v>
      </c>
      <c r="BO230" s="457">
        <v>1000</v>
      </c>
      <c r="BP230" s="457">
        <v>1000</v>
      </c>
      <c r="BQ230" s="457">
        <v>1000</v>
      </c>
      <c r="BR230" s="457">
        <v>1000</v>
      </c>
      <c r="BS230" s="457">
        <v>1000</v>
      </c>
      <c r="BT230" s="457">
        <v>1000</v>
      </c>
      <c r="BU230" s="457">
        <v>1000</v>
      </c>
      <c r="BV230" s="457">
        <v>1000</v>
      </c>
      <c r="BW230" s="457">
        <v>1000</v>
      </c>
      <c r="BX230" s="457">
        <v>1000</v>
      </c>
      <c r="BY230" s="457">
        <v>1000</v>
      </c>
      <c r="BZ230" s="457">
        <v>1000</v>
      </c>
      <c r="CA230" s="457">
        <v>1000</v>
      </c>
      <c r="CB230" s="457">
        <v>1000</v>
      </c>
      <c r="CC230" s="457">
        <v>1000</v>
      </c>
      <c r="CD230" s="457">
        <v>1000</v>
      </c>
      <c r="CE230" s="457">
        <v>1000</v>
      </c>
      <c r="CF230" s="457">
        <v>5000</v>
      </c>
      <c r="CG230" s="457">
        <v>1000</v>
      </c>
      <c r="CH230" s="457">
        <v>1000</v>
      </c>
      <c r="CI230" s="457">
        <v>2000</v>
      </c>
      <c r="CJ230" s="457">
        <v>1000</v>
      </c>
      <c r="CK230" s="457">
        <v>1000</v>
      </c>
      <c r="CL230" s="457">
        <v>1000</v>
      </c>
      <c r="CM230" s="457">
        <v>1000</v>
      </c>
      <c r="CN230" s="457">
        <v>1000</v>
      </c>
      <c r="CO230" s="457">
        <v>1000</v>
      </c>
      <c r="CP230" s="457">
        <v>1000</v>
      </c>
      <c r="CQ230" s="457">
        <v>1000</v>
      </c>
      <c r="CR230" s="457">
        <v>1000</v>
      </c>
      <c r="CS230" s="457">
        <v>1000</v>
      </c>
      <c r="CT230" s="457">
        <v>1000</v>
      </c>
      <c r="CU230" s="457">
        <v>1000</v>
      </c>
      <c r="CV230" s="457">
        <v>1000</v>
      </c>
      <c r="CW230" s="457">
        <v>1000</v>
      </c>
      <c r="CX230" s="457">
        <v>26000</v>
      </c>
      <c r="CY230" s="457">
        <v>4000</v>
      </c>
      <c r="CZ230" s="457">
        <v>3000</v>
      </c>
      <c r="DA230" s="457">
        <v>5000</v>
      </c>
      <c r="DB230" s="457">
        <v>1000</v>
      </c>
      <c r="DC230" s="457">
        <v>1000</v>
      </c>
      <c r="DD230" s="457">
        <v>1000</v>
      </c>
      <c r="DE230" s="457">
        <v>1000</v>
      </c>
      <c r="DF230" s="457">
        <v>1000</v>
      </c>
      <c r="DG230" s="457">
        <v>8000</v>
      </c>
      <c r="DH230" s="457">
        <v>1000</v>
      </c>
      <c r="DI230" s="457">
        <v>9000</v>
      </c>
      <c r="DJ230" s="457">
        <v>5000</v>
      </c>
      <c r="DK230" s="457">
        <v>3000</v>
      </c>
      <c r="DL230" s="457">
        <v>6000</v>
      </c>
      <c r="DM230" s="457">
        <v>3000</v>
      </c>
      <c r="DN230" s="457">
        <v>1000</v>
      </c>
      <c r="DO230" s="457">
        <v>1000</v>
      </c>
      <c r="DP230" s="457">
        <v>1000</v>
      </c>
      <c r="DQ230" s="457">
        <v>1000</v>
      </c>
      <c r="DR230">
        <v>1000</v>
      </c>
      <c r="DS230">
        <v>1000</v>
      </c>
      <c r="DT230">
        <v>91000</v>
      </c>
      <c r="DU230">
        <v>51000</v>
      </c>
    </row>
    <row r="231" spans="1:125">
      <c r="A231" s="362" t="s">
        <v>2573</v>
      </c>
      <c r="B231" s="457" t="s">
        <v>3325</v>
      </c>
      <c r="C231" s="457">
        <v>30000</v>
      </c>
      <c r="D231" s="457">
        <v>5000</v>
      </c>
      <c r="E231" s="457">
        <v>1000</v>
      </c>
      <c r="F231" s="457">
        <v>23000</v>
      </c>
      <c r="G231" s="457">
        <v>7000</v>
      </c>
      <c r="H231" s="457">
        <v>2000</v>
      </c>
      <c r="I231" s="457">
        <v>10000</v>
      </c>
      <c r="J231" s="457">
        <v>2000</v>
      </c>
      <c r="K231" s="457">
        <v>1000</v>
      </c>
      <c r="L231" s="457">
        <v>2000</v>
      </c>
      <c r="M231" s="457">
        <v>1000</v>
      </c>
      <c r="N231" s="457">
        <v>1000</v>
      </c>
      <c r="O231" s="457">
        <v>148000</v>
      </c>
      <c r="P231" s="457">
        <v>65000</v>
      </c>
      <c r="Q231" s="457">
        <v>1000</v>
      </c>
      <c r="R231" s="457">
        <v>2000</v>
      </c>
      <c r="S231" s="457">
        <v>1000</v>
      </c>
      <c r="T231" s="457">
        <v>1000</v>
      </c>
      <c r="U231" s="457">
        <v>14000</v>
      </c>
      <c r="V231" s="457">
        <v>47000</v>
      </c>
      <c r="W231" s="457">
        <v>1000</v>
      </c>
      <c r="X231" s="457">
        <v>69000</v>
      </c>
      <c r="Y231" s="457">
        <v>426000</v>
      </c>
      <c r="Z231" s="457">
        <v>29000</v>
      </c>
      <c r="AA231" s="457">
        <v>2000</v>
      </c>
      <c r="AB231" s="457">
        <v>3000</v>
      </c>
      <c r="AC231" s="457">
        <v>1000</v>
      </c>
      <c r="AD231" s="457">
        <v>3000</v>
      </c>
      <c r="AE231" s="457">
        <v>1000</v>
      </c>
      <c r="AF231" s="457">
        <v>1000</v>
      </c>
      <c r="AG231" s="457">
        <v>8000</v>
      </c>
      <c r="AH231" s="457">
        <v>1000</v>
      </c>
      <c r="AI231" s="457">
        <v>1000</v>
      </c>
      <c r="AJ231" s="457">
        <v>11000</v>
      </c>
      <c r="AK231" s="457">
        <v>11000</v>
      </c>
      <c r="AL231" s="457">
        <v>3000</v>
      </c>
      <c r="AM231" s="457">
        <v>1000</v>
      </c>
      <c r="AN231" s="457">
        <v>2000</v>
      </c>
      <c r="AO231" s="457">
        <v>1000</v>
      </c>
      <c r="AP231" s="457">
        <v>268000</v>
      </c>
      <c r="AQ231" s="457">
        <v>32000</v>
      </c>
      <c r="AR231" s="457">
        <v>54000</v>
      </c>
      <c r="AS231" s="457">
        <v>16000</v>
      </c>
      <c r="AT231" s="457">
        <v>26000</v>
      </c>
      <c r="AU231" s="457">
        <v>4000</v>
      </c>
      <c r="AV231" s="457">
        <v>11000</v>
      </c>
      <c r="AW231" s="457">
        <v>1000</v>
      </c>
      <c r="AX231" s="457">
        <v>2000</v>
      </c>
      <c r="AY231" s="457">
        <v>4000</v>
      </c>
      <c r="AZ231" s="457">
        <v>3000</v>
      </c>
      <c r="BA231" s="457">
        <v>1000</v>
      </c>
      <c r="BB231" s="457">
        <v>1000</v>
      </c>
      <c r="BC231" s="457">
        <v>1000</v>
      </c>
      <c r="BD231" s="457">
        <v>1000</v>
      </c>
      <c r="BE231" s="457">
        <v>3000</v>
      </c>
      <c r="BF231" s="457">
        <v>1000</v>
      </c>
      <c r="BG231" s="457">
        <v>1000</v>
      </c>
      <c r="BH231" s="457">
        <v>2000</v>
      </c>
      <c r="BI231" s="457">
        <v>1000</v>
      </c>
      <c r="BJ231" s="457">
        <v>1000</v>
      </c>
      <c r="BK231" s="457">
        <v>7000</v>
      </c>
      <c r="BL231" s="457">
        <v>1000</v>
      </c>
      <c r="BM231" s="457">
        <v>1000</v>
      </c>
      <c r="BN231" s="457">
        <v>1000</v>
      </c>
      <c r="BO231" s="457">
        <v>1000</v>
      </c>
      <c r="BP231" s="457">
        <v>1000</v>
      </c>
      <c r="BQ231" s="457">
        <v>6000</v>
      </c>
      <c r="BR231" s="457">
        <v>2000</v>
      </c>
      <c r="BS231" s="457">
        <v>1000</v>
      </c>
      <c r="BT231" s="457">
        <v>1000</v>
      </c>
      <c r="BU231" s="457">
        <v>1000</v>
      </c>
      <c r="BV231" s="457">
        <v>1000</v>
      </c>
      <c r="BW231" s="457">
        <v>1000</v>
      </c>
      <c r="BX231" s="457">
        <v>1000</v>
      </c>
      <c r="BY231" s="457">
        <v>1000</v>
      </c>
      <c r="BZ231" s="457">
        <v>1000</v>
      </c>
      <c r="CA231" s="457">
        <v>1000</v>
      </c>
      <c r="CB231" s="457">
        <v>1000</v>
      </c>
      <c r="CC231" s="457">
        <v>1000</v>
      </c>
      <c r="CD231" s="457">
        <v>1000</v>
      </c>
      <c r="CE231" s="457">
        <v>1000</v>
      </c>
      <c r="CF231" s="457">
        <v>10000</v>
      </c>
      <c r="CG231" s="457">
        <v>1000</v>
      </c>
      <c r="CH231" s="457">
        <v>1000</v>
      </c>
      <c r="CI231" s="457">
        <v>71000</v>
      </c>
      <c r="CJ231" s="457">
        <v>1000</v>
      </c>
      <c r="CK231" s="457">
        <v>1000</v>
      </c>
      <c r="CL231" s="457">
        <v>1000</v>
      </c>
      <c r="CM231" s="457">
        <v>1000</v>
      </c>
      <c r="CN231" s="457">
        <v>1000</v>
      </c>
      <c r="CO231" s="457">
        <v>1000</v>
      </c>
      <c r="CP231" s="457">
        <v>1000</v>
      </c>
      <c r="CQ231" s="457">
        <v>1000</v>
      </c>
      <c r="CR231" s="457">
        <v>1000</v>
      </c>
      <c r="CS231" s="457">
        <v>1000</v>
      </c>
      <c r="CT231" s="457">
        <v>1000</v>
      </c>
      <c r="CU231" s="457">
        <v>7000</v>
      </c>
      <c r="CV231" s="457">
        <v>26000</v>
      </c>
      <c r="CW231" s="457">
        <v>1000</v>
      </c>
      <c r="CX231" s="457">
        <v>47000</v>
      </c>
      <c r="CY231" s="457">
        <v>95000</v>
      </c>
      <c r="CZ231" s="457">
        <v>76000</v>
      </c>
      <c r="DA231" s="457">
        <v>85000</v>
      </c>
      <c r="DB231" s="457">
        <v>1000</v>
      </c>
      <c r="DC231" s="457">
        <v>2000</v>
      </c>
      <c r="DD231" s="457">
        <v>19000</v>
      </c>
      <c r="DE231" s="457">
        <v>1000</v>
      </c>
      <c r="DF231" s="457">
        <v>1000</v>
      </c>
      <c r="DG231" s="457">
        <v>41000</v>
      </c>
      <c r="DH231" s="457">
        <v>7000</v>
      </c>
      <c r="DI231" s="457">
        <v>45000</v>
      </c>
      <c r="DJ231" s="457">
        <v>30000</v>
      </c>
      <c r="DK231" s="457">
        <v>25000</v>
      </c>
      <c r="DL231" s="457">
        <v>18000</v>
      </c>
      <c r="DM231" s="457">
        <v>6000</v>
      </c>
      <c r="DN231" s="457">
        <v>32000</v>
      </c>
      <c r="DO231" s="457">
        <v>6000</v>
      </c>
      <c r="DP231" s="457">
        <v>1000</v>
      </c>
      <c r="DQ231" s="457">
        <v>1000</v>
      </c>
      <c r="DR231">
        <v>1000</v>
      </c>
      <c r="DS231">
        <v>1000</v>
      </c>
      <c r="DT231">
        <v>29027000</v>
      </c>
      <c r="DU231">
        <v>3287000</v>
      </c>
    </row>
    <row r="232" spans="1:125">
      <c r="A232" s="362" t="s">
        <v>2723</v>
      </c>
      <c r="B232" s="457" t="s">
        <v>3325</v>
      </c>
      <c r="C232" s="457">
        <v>15000</v>
      </c>
      <c r="D232" s="457">
        <v>2000</v>
      </c>
      <c r="E232" s="457">
        <v>1000</v>
      </c>
      <c r="F232" s="457">
        <v>16000</v>
      </c>
      <c r="G232" s="457">
        <v>6000</v>
      </c>
      <c r="H232" s="457">
        <v>1000</v>
      </c>
      <c r="I232" s="457">
        <v>15000</v>
      </c>
      <c r="J232" s="457">
        <v>1000</v>
      </c>
      <c r="K232" s="457">
        <v>1000</v>
      </c>
      <c r="L232" s="457">
        <v>4000</v>
      </c>
      <c r="M232" s="457">
        <v>1000</v>
      </c>
      <c r="N232" s="457">
        <v>1000</v>
      </c>
      <c r="O232" s="457">
        <v>89000</v>
      </c>
      <c r="P232" s="457">
        <v>2000</v>
      </c>
      <c r="Q232" s="457">
        <v>1000</v>
      </c>
      <c r="R232" s="457">
        <v>5000</v>
      </c>
      <c r="S232" s="457">
        <v>1000</v>
      </c>
      <c r="T232" s="457">
        <v>1000</v>
      </c>
      <c r="U232" s="457">
        <v>4000</v>
      </c>
      <c r="V232" s="457">
        <v>5000</v>
      </c>
      <c r="W232" s="457">
        <v>1000</v>
      </c>
      <c r="X232" s="457">
        <v>5000</v>
      </c>
      <c r="Y232" s="457">
        <v>1000</v>
      </c>
      <c r="Z232" s="457">
        <v>1000</v>
      </c>
      <c r="AA232" s="457">
        <v>1000</v>
      </c>
      <c r="AB232" s="457">
        <v>2000</v>
      </c>
      <c r="AC232" s="457">
        <v>14000</v>
      </c>
      <c r="AD232" s="457">
        <v>1000</v>
      </c>
      <c r="AE232" s="457">
        <v>1000</v>
      </c>
      <c r="AF232" s="457">
        <v>1000</v>
      </c>
      <c r="AG232" s="457">
        <v>1000</v>
      </c>
      <c r="AH232" s="457">
        <v>1000</v>
      </c>
      <c r="AI232" s="457">
        <v>1000</v>
      </c>
      <c r="AJ232" s="457">
        <v>10000</v>
      </c>
      <c r="AK232" s="457">
        <v>5000</v>
      </c>
      <c r="AL232" s="457">
        <v>1000</v>
      </c>
      <c r="AM232" s="457">
        <v>1000</v>
      </c>
      <c r="AN232" s="457">
        <v>2000</v>
      </c>
      <c r="AO232" s="457">
        <v>1000</v>
      </c>
      <c r="AP232" s="457">
        <v>191000</v>
      </c>
      <c r="AQ232" s="457">
        <v>14000</v>
      </c>
      <c r="AR232" s="457">
        <v>31000</v>
      </c>
      <c r="AS232" s="457">
        <v>8000</v>
      </c>
      <c r="AT232" s="457">
        <v>1000</v>
      </c>
      <c r="AU232" s="457">
        <v>1000</v>
      </c>
      <c r="AV232" s="457">
        <v>12000</v>
      </c>
      <c r="AW232" s="457">
        <v>3000</v>
      </c>
      <c r="AX232" s="457">
        <v>1000</v>
      </c>
      <c r="AY232" s="457">
        <v>4000</v>
      </c>
      <c r="AZ232" s="457">
        <v>1000</v>
      </c>
      <c r="BA232" s="457">
        <v>1000</v>
      </c>
      <c r="BB232" s="457">
        <v>3000</v>
      </c>
      <c r="BC232" s="457">
        <v>1000</v>
      </c>
      <c r="BD232" s="457">
        <v>1000</v>
      </c>
      <c r="BE232" s="457">
        <v>4000</v>
      </c>
      <c r="BF232" s="457">
        <v>1000</v>
      </c>
      <c r="BG232" s="457">
        <v>1000</v>
      </c>
      <c r="BH232" s="457">
        <v>2000</v>
      </c>
      <c r="BI232" s="457">
        <v>1000</v>
      </c>
      <c r="BJ232" s="457">
        <v>1000</v>
      </c>
      <c r="BK232" s="457">
        <v>2000</v>
      </c>
      <c r="BL232" s="457">
        <v>1000</v>
      </c>
      <c r="BM232" s="457">
        <v>1000</v>
      </c>
      <c r="BN232" s="457">
        <v>1000</v>
      </c>
      <c r="BO232" s="457">
        <v>1000</v>
      </c>
      <c r="BP232" s="457">
        <v>1000</v>
      </c>
      <c r="BQ232" s="457">
        <v>4000</v>
      </c>
      <c r="BR232" s="457">
        <v>1000</v>
      </c>
      <c r="BS232" s="457">
        <v>1000</v>
      </c>
      <c r="BT232" s="457">
        <v>1000</v>
      </c>
      <c r="BU232" s="457">
        <v>1000</v>
      </c>
      <c r="BV232" s="457">
        <v>1000</v>
      </c>
      <c r="BW232" s="457">
        <v>1000</v>
      </c>
      <c r="BX232" s="457">
        <v>1000</v>
      </c>
      <c r="BY232" s="457">
        <v>1000</v>
      </c>
      <c r="BZ232" s="457">
        <v>1000</v>
      </c>
      <c r="CA232" s="457">
        <v>1000</v>
      </c>
      <c r="CB232" s="457">
        <v>1000</v>
      </c>
      <c r="CC232" s="457">
        <v>1000</v>
      </c>
      <c r="CD232" s="457">
        <v>1000</v>
      </c>
      <c r="CE232" s="457">
        <v>1000</v>
      </c>
      <c r="CF232" s="457">
        <v>4000</v>
      </c>
      <c r="CG232" s="457">
        <v>1000</v>
      </c>
      <c r="CH232" s="457">
        <v>1000</v>
      </c>
      <c r="CI232" s="457">
        <v>2000</v>
      </c>
      <c r="CJ232" s="457">
        <v>1000</v>
      </c>
      <c r="CK232" s="457">
        <v>1000</v>
      </c>
      <c r="CL232" s="457">
        <v>1000</v>
      </c>
      <c r="CM232" s="457">
        <v>1000</v>
      </c>
      <c r="CN232" s="457">
        <v>1000</v>
      </c>
      <c r="CO232" s="457">
        <v>1000</v>
      </c>
      <c r="CP232" s="457">
        <v>1000</v>
      </c>
      <c r="CQ232" s="457">
        <v>1000</v>
      </c>
      <c r="CR232" s="457">
        <v>1000</v>
      </c>
      <c r="CS232" s="457">
        <v>1000</v>
      </c>
      <c r="CT232" s="457">
        <v>1000</v>
      </c>
      <c r="CU232" s="457">
        <v>4000</v>
      </c>
      <c r="CV232" s="457">
        <v>2000</v>
      </c>
      <c r="CW232" s="457">
        <v>1000</v>
      </c>
      <c r="CX232" s="457">
        <v>29000</v>
      </c>
      <c r="CY232" s="457">
        <v>7000</v>
      </c>
      <c r="CZ232" s="457">
        <v>11000</v>
      </c>
      <c r="DA232" s="457">
        <v>1000</v>
      </c>
      <c r="DB232" s="457">
        <v>1000</v>
      </c>
      <c r="DC232" s="457">
        <v>1000</v>
      </c>
      <c r="DD232" s="457">
        <v>1000</v>
      </c>
      <c r="DE232" s="457">
        <v>1000</v>
      </c>
      <c r="DF232" s="457">
        <v>1000</v>
      </c>
      <c r="DG232" s="457">
        <v>29000</v>
      </c>
      <c r="DH232" s="457">
        <v>14000</v>
      </c>
      <c r="DI232" s="457">
        <v>22000</v>
      </c>
      <c r="DJ232" s="457">
        <v>10000</v>
      </c>
      <c r="DK232" s="457">
        <v>9000</v>
      </c>
      <c r="DL232" s="457">
        <v>64000</v>
      </c>
      <c r="DM232" s="457">
        <v>4000</v>
      </c>
      <c r="DN232" s="457">
        <v>1000</v>
      </c>
      <c r="DO232" s="457">
        <v>1000</v>
      </c>
      <c r="DP232" s="457">
        <v>1000</v>
      </c>
      <c r="DQ232" s="457">
        <v>1000</v>
      </c>
      <c r="DR232">
        <v>1000</v>
      </c>
      <c r="DS232">
        <v>1000</v>
      </c>
      <c r="DT232">
        <v>323000</v>
      </c>
      <c r="DU232">
        <v>131000</v>
      </c>
    </row>
    <row r="233" spans="1:125">
      <c r="A233" s="362" t="s">
        <v>2771</v>
      </c>
      <c r="B233" s="457" t="s">
        <v>3325</v>
      </c>
      <c r="C233" s="457">
        <v>15000</v>
      </c>
      <c r="D233" s="457">
        <v>2000</v>
      </c>
      <c r="E233" s="457">
        <v>1000</v>
      </c>
      <c r="F233" s="457">
        <v>16000</v>
      </c>
      <c r="G233" s="457">
        <v>6000</v>
      </c>
      <c r="H233" s="457">
        <v>1000</v>
      </c>
      <c r="I233" s="457">
        <v>15000</v>
      </c>
      <c r="J233" s="457">
        <v>1000</v>
      </c>
      <c r="K233" s="457">
        <v>1000</v>
      </c>
      <c r="L233" s="457">
        <v>4000</v>
      </c>
      <c r="M233" s="457">
        <v>1000</v>
      </c>
      <c r="N233" s="457">
        <v>1000</v>
      </c>
      <c r="O233" s="457">
        <v>89000</v>
      </c>
      <c r="P233" s="457">
        <v>2000</v>
      </c>
      <c r="Q233" s="457">
        <v>1000</v>
      </c>
      <c r="R233" s="457">
        <v>5000</v>
      </c>
      <c r="S233" s="457">
        <v>1000</v>
      </c>
      <c r="T233" s="457">
        <v>1000</v>
      </c>
      <c r="U233" s="457">
        <v>4000</v>
      </c>
      <c r="V233" s="457">
        <v>5000</v>
      </c>
      <c r="W233" s="457">
        <v>1000</v>
      </c>
      <c r="X233" s="457">
        <v>5000</v>
      </c>
      <c r="Y233" s="457">
        <v>1000</v>
      </c>
      <c r="Z233" s="457">
        <v>1000</v>
      </c>
      <c r="AA233" s="457">
        <v>1000</v>
      </c>
      <c r="AB233" s="457">
        <v>2000</v>
      </c>
      <c r="AC233" s="457">
        <v>14000</v>
      </c>
      <c r="AD233" s="457">
        <v>1000</v>
      </c>
      <c r="AE233" s="457">
        <v>1000</v>
      </c>
      <c r="AF233" s="457">
        <v>1000</v>
      </c>
      <c r="AG233" s="457">
        <v>1000</v>
      </c>
      <c r="AH233" s="457">
        <v>1000</v>
      </c>
      <c r="AI233" s="457">
        <v>1000</v>
      </c>
      <c r="AJ233" s="457">
        <v>10000</v>
      </c>
      <c r="AK233" s="457">
        <v>5000</v>
      </c>
      <c r="AL233" s="457">
        <v>1000</v>
      </c>
      <c r="AM233" s="457">
        <v>1000</v>
      </c>
      <c r="AN233" s="457">
        <v>2000</v>
      </c>
      <c r="AO233" s="457">
        <v>1000</v>
      </c>
      <c r="AP233" s="457">
        <v>10000</v>
      </c>
      <c r="AQ233" s="457">
        <v>7000</v>
      </c>
      <c r="AR233" s="457">
        <v>3000</v>
      </c>
      <c r="AS233" s="457">
        <v>8000</v>
      </c>
      <c r="AT233" s="457">
        <v>1000</v>
      </c>
      <c r="AU233" s="457">
        <v>1000</v>
      </c>
      <c r="AV233" s="457">
        <v>12000</v>
      </c>
      <c r="AW233" s="457">
        <v>3000</v>
      </c>
      <c r="AX233" s="457">
        <v>1000</v>
      </c>
      <c r="AY233" s="457">
        <v>4000</v>
      </c>
      <c r="AZ233" s="457">
        <v>1000</v>
      </c>
      <c r="BA233" s="457">
        <v>1000</v>
      </c>
      <c r="BB233" s="457">
        <v>3000</v>
      </c>
      <c r="BC233" s="457">
        <v>1000</v>
      </c>
      <c r="BD233" s="457">
        <v>1000</v>
      </c>
      <c r="BE233" s="457">
        <v>4000</v>
      </c>
      <c r="BF233" s="457">
        <v>1000</v>
      </c>
      <c r="BG233" s="457">
        <v>1000</v>
      </c>
      <c r="BH233" s="457">
        <v>2000</v>
      </c>
      <c r="BI233" s="457">
        <v>1000</v>
      </c>
      <c r="BJ233" s="457">
        <v>1000</v>
      </c>
      <c r="BK233" s="457">
        <v>2000</v>
      </c>
      <c r="BL233" s="457">
        <v>1000</v>
      </c>
      <c r="BM233" s="457">
        <v>1000</v>
      </c>
      <c r="BN233" s="457">
        <v>1000</v>
      </c>
      <c r="BO233" s="457">
        <v>1000</v>
      </c>
      <c r="BP233" s="457">
        <v>1000</v>
      </c>
      <c r="BQ233" s="457">
        <v>4000</v>
      </c>
      <c r="BR233" s="457">
        <v>1000</v>
      </c>
      <c r="BS233" s="457">
        <v>1000</v>
      </c>
      <c r="BT233" s="457">
        <v>1000</v>
      </c>
      <c r="BU233" s="457">
        <v>1000</v>
      </c>
      <c r="BV233" s="457">
        <v>1000</v>
      </c>
      <c r="BW233" s="457">
        <v>1000</v>
      </c>
      <c r="BX233" s="457">
        <v>1000</v>
      </c>
      <c r="BY233" s="457">
        <v>1000</v>
      </c>
      <c r="BZ233" s="457">
        <v>1000</v>
      </c>
      <c r="CA233" s="457">
        <v>1000</v>
      </c>
      <c r="CB233" s="457">
        <v>1000</v>
      </c>
      <c r="CC233" s="457">
        <v>1000</v>
      </c>
      <c r="CD233" s="457">
        <v>1000</v>
      </c>
      <c r="CE233" s="457">
        <v>1000</v>
      </c>
      <c r="CF233" s="457">
        <v>4000</v>
      </c>
      <c r="CG233" s="457">
        <v>1000</v>
      </c>
      <c r="CH233" s="457">
        <v>1000</v>
      </c>
      <c r="CI233" s="457">
        <v>2000</v>
      </c>
      <c r="CJ233" s="457">
        <v>1000</v>
      </c>
      <c r="CK233" s="457">
        <v>1000</v>
      </c>
      <c r="CL233" s="457">
        <v>1000</v>
      </c>
      <c r="CM233" s="457">
        <v>1000</v>
      </c>
      <c r="CN233" s="457">
        <v>1000</v>
      </c>
      <c r="CO233" s="457">
        <v>1000</v>
      </c>
      <c r="CP233" s="457">
        <v>1000</v>
      </c>
      <c r="CQ233" s="457">
        <v>1000</v>
      </c>
      <c r="CR233" s="457">
        <v>1000</v>
      </c>
      <c r="CS233" s="457">
        <v>1000</v>
      </c>
      <c r="CT233" s="457">
        <v>1000</v>
      </c>
      <c r="CU233" s="457">
        <v>4000</v>
      </c>
      <c r="CV233" s="457">
        <v>2000</v>
      </c>
      <c r="CW233" s="457">
        <v>1000</v>
      </c>
      <c r="CX233" s="457">
        <v>29000</v>
      </c>
      <c r="CY233" s="457">
        <v>7000</v>
      </c>
      <c r="CZ233" s="457">
        <v>11000</v>
      </c>
      <c r="DA233" s="457">
        <v>1000</v>
      </c>
      <c r="DB233" s="457">
        <v>1000</v>
      </c>
      <c r="DC233" s="457">
        <v>1000</v>
      </c>
      <c r="DD233" s="457">
        <v>1000</v>
      </c>
      <c r="DE233" s="457">
        <v>1000</v>
      </c>
      <c r="DF233" s="457">
        <v>1000</v>
      </c>
      <c r="DG233" s="457">
        <v>29000</v>
      </c>
      <c r="DH233" s="457">
        <v>14000</v>
      </c>
      <c r="DI233" s="457">
        <v>22000</v>
      </c>
      <c r="DJ233" s="457">
        <v>10000</v>
      </c>
      <c r="DK233" s="457">
        <v>9000</v>
      </c>
      <c r="DL233" s="457">
        <v>64000</v>
      </c>
      <c r="DM233" s="457">
        <v>4000</v>
      </c>
      <c r="DN233" s="457">
        <v>1000</v>
      </c>
      <c r="DO233" s="457">
        <v>1000</v>
      </c>
      <c r="DP233" s="457">
        <v>1000</v>
      </c>
      <c r="DQ233" s="457">
        <v>1000</v>
      </c>
      <c r="DR233">
        <v>1000</v>
      </c>
      <c r="DS233">
        <v>1000</v>
      </c>
      <c r="DT233">
        <v>323000</v>
      </c>
      <c r="DU233">
        <v>131000</v>
      </c>
    </row>
    <row r="234" spans="1:125">
      <c r="A234" s="362" t="s">
        <v>2801</v>
      </c>
      <c r="B234" s="457" t="s">
        <v>3325</v>
      </c>
      <c r="C234" s="457">
        <v>10000</v>
      </c>
      <c r="D234" s="457">
        <v>1000</v>
      </c>
      <c r="E234" s="457">
        <v>1000</v>
      </c>
      <c r="F234" s="457">
        <v>7000</v>
      </c>
      <c r="G234" s="457">
        <v>3000</v>
      </c>
      <c r="H234" s="457">
        <v>1000</v>
      </c>
      <c r="I234" s="457">
        <v>5000</v>
      </c>
      <c r="J234" s="457">
        <v>1000</v>
      </c>
      <c r="K234" s="457">
        <v>1000</v>
      </c>
      <c r="L234" s="457">
        <v>2000</v>
      </c>
      <c r="M234" s="457">
        <v>3000</v>
      </c>
      <c r="N234" s="457">
        <v>1000</v>
      </c>
      <c r="O234" s="457">
        <v>42000</v>
      </c>
      <c r="P234" s="457">
        <v>1000</v>
      </c>
      <c r="Q234" s="457">
        <v>1000</v>
      </c>
      <c r="R234" s="457">
        <v>1000</v>
      </c>
      <c r="S234" s="457">
        <v>1000</v>
      </c>
      <c r="T234" s="457">
        <v>1000</v>
      </c>
      <c r="U234" s="457">
        <v>3000</v>
      </c>
      <c r="V234" s="457">
        <v>1000</v>
      </c>
      <c r="W234" s="457">
        <v>1000</v>
      </c>
      <c r="X234" s="457">
        <v>1000</v>
      </c>
      <c r="Y234" s="457">
        <v>1000</v>
      </c>
      <c r="Z234" s="457">
        <v>1000</v>
      </c>
      <c r="AA234" s="457">
        <v>1000</v>
      </c>
      <c r="AB234" s="457">
        <v>1000</v>
      </c>
      <c r="AC234" s="457">
        <v>1000</v>
      </c>
      <c r="AD234" s="457">
        <v>1000</v>
      </c>
      <c r="AE234" s="457">
        <v>1000</v>
      </c>
      <c r="AF234" s="457">
        <v>1000</v>
      </c>
      <c r="AG234" s="457">
        <v>2000</v>
      </c>
      <c r="AH234" s="457">
        <v>1000</v>
      </c>
      <c r="AI234" s="457">
        <v>1000</v>
      </c>
      <c r="AJ234" s="457">
        <v>6000</v>
      </c>
      <c r="AK234" s="457">
        <v>4000</v>
      </c>
      <c r="AL234" s="457">
        <v>1000</v>
      </c>
      <c r="AM234" s="457">
        <v>1000</v>
      </c>
      <c r="AN234" s="457">
        <v>1000</v>
      </c>
      <c r="AO234" s="457">
        <v>1000</v>
      </c>
      <c r="AP234" s="457">
        <v>134000</v>
      </c>
      <c r="AQ234" s="457">
        <v>54000</v>
      </c>
      <c r="AR234" s="457">
        <v>57000</v>
      </c>
      <c r="AS234" s="457">
        <v>5000</v>
      </c>
      <c r="AT234" s="457">
        <v>1000</v>
      </c>
      <c r="AU234" s="457">
        <v>1000</v>
      </c>
      <c r="AV234" s="457">
        <v>11000</v>
      </c>
      <c r="AW234" s="457">
        <v>1000</v>
      </c>
      <c r="AX234" s="457">
        <v>1000</v>
      </c>
      <c r="AY234" s="457">
        <v>2000</v>
      </c>
      <c r="AZ234" s="457">
        <v>1000</v>
      </c>
      <c r="BA234" s="457">
        <v>1000</v>
      </c>
      <c r="BB234" s="457">
        <v>1000</v>
      </c>
      <c r="BC234" s="457">
        <v>1000</v>
      </c>
      <c r="BD234" s="457">
        <v>1000</v>
      </c>
      <c r="BE234" s="457">
        <v>1000</v>
      </c>
      <c r="BF234" s="457">
        <v>1000</v>
      </c>
      <c r="BG234" s="457">
        <v>1000</v>
      </c>
      <c r="BH234" s="457">
        <v>2000</v>
      </c>
      <c r="BI234" s="457">
        <v>1000</v>
      </c>
      <c r="BJ234" s="457">
        <v>1000</v>
      </c>
      <c r="BK234" s="457">
        <v>3000</v>
      </c>
      <c r="BL234" s="457">
        <v>1000</v>
      </c>
      <c r="BM234" s="457">
        <v>1000</v>
      </c>
      <c r="BN234" s="457">
        <v>1000</v>
      </c>
      <c r="BO234" s="457">
        <v>1000</v>
      </c>
      <c r="BP234" s="457">
        <v>1000</v>
      </c>
      <c r="BQ234" s="457">
        <v>2000</v>
      </c>
      <c r="BR234" s="457">
        <v>1000</v>
      </c>
      <c r="BS234" s="457">
        <v>1000</v>
      </c>
      <c r="BT234" s="457">
        <v>1000</v>
      </c>
      <c r="BU234" s="457">
        <v>1000</v>
      </c>
      <c r="BV234" s="457">
        <v>2000</v>
      </c>
      <c r="BW234" s="457">
        <v>1000</v>
      </c>
      <c r="BX234" s="457">
        <v>1000</v>
      </c>
      <c r="BY234" s="457">
        <v>1000</v>
      </c>
      <c r="BZ234" s="457">
        <v>1000</v>
      </c>
      <c r="CA234" s="457">
        <v>1000</v>
      </c>
      <c r="CB234" s="457">
        <v>1000</v>
      </c>
      <c r="CC234" s="457">
        <v>1000</v>
      </c>
      <c r="CD234" s="457">
        <v>1000</v>
      </c>
      <c r="CE234" s="457">
        <v>1000</v>
      </c>
      <c r="CF234" s="457">
        <v>3000</v>
      </c>
      <c r="CG234" s="457">
        <v>1000</v>
      </c>
      <c r="CH234" s="457">
        <v>1000</v>
      </c>
      <c r="CI234" s="457">
        <v>5000</v>
      </c>
      <c r="CJ234" s="457">
        <v>1000</v>
      </c>
      <c r="CK234" s="457">
        <v>1000</v>
      </c>
      <c r="CL234" s="457">
        <v>1000</v>
      </c>
      <c r="CM234" s="457">
        <v>1000</v>
      </c>
      <c r="CN234" s="457">
        <v>1000</v>
      </c>
      <c r="CO234" s="457">
        <v>3000</v>
      </c>
      <c r="CP234" s="457">
        <v>1000</v>
      </c>
      <c r="CQ234" s="457">
        <v>1000</v>
      </c>
      <c r="CR234" s="457">
        <v>1000</v>
      </c>
      <c r="CS234" s="457">
        <v>1000</v>
      </c>
      <c r="CT234" s="457">
        <v>1000</v>
      </c>
      <c r="CU234" s="457">
        <v>2000</v>
      </c>
      <c r="CV234" s="457">
        <v>1000</v>
      </c>
      <c r="CW234" s="457">
        <v>1000</v>
      </c>
      <c r="CX234" s="457">
        <v>17000</v>
      </c>
      <c r="CY234" s="457">
        <v>5000</v>
      </c>
      <c r="CZ234" s="457">
        <v>7000</v>
      </c>
      <c r="DA234" s="457">
        <v>5000</v>
      </c>
      <c r="DB234" s="457">
        <v>1000</v>
      </c>
      <c r="DC234" s="457">
        <v>1000</v>
      </c>
      <c r="DD234" s="457">
        <v>1000</v>
      </c>
      <c r="DE234" s="457">
        <v>1000</v>
      </c>
      <c r="DF234" s="457">
        <v>1000</v>
      </c>
      <c r="DG234" s="457">
        <v>21000</v>
      </c>
      <c r="DH234" s="457">
        <v>6000</v>
      </c>
      <c r="DI234" s="457">
        <v>13000</v>
      </c>
      <c r="DJ234" s="457">
        <v>9000</v>
      </c>
      <c r="DK234" s="457">
        <v>3000</v>
      </c>
      <c r="DL234" s="457">
        <v>5000</v>
      </c>
      <c r="DM234" s="457">
        <v>1000</v>
      </c>
      <c r="DN234" s="457">
        <v>1000</v>
      </c>
      <c r="DO234" s="457">
        <v>1000</v>
      </c>
      <c r="DP234" s="457">
        <v>1000</v>
      </c>
      <c r="DQ234" s="457">
        <v>1000</v>
      </c>
      <c r="DR234">
        <v>1000</v>
      </c>
      <c r="DS234">
        <v>1000</v>
      </c>
      <c r="DT234">
        <v>254000</v>
      </c>
      <c r="DU234">
        <v>133000</v>
      </c>
    </row>
    <row r="235" spans="1:125">
      <c r="A235" s="362" t="s">
        <v>2912</v>
      </c>
      <c r="B235" s="457" t="s">
        <v>3325</v>
      </c>
      <c r="C235" s="457">
        <v>30000</v>
      </c>
      <c r="D235" s="457">
        <v>5000</v>
      </c>
      <c r="E235" s="457">
        <v>1000</v>
      </c>
      <c r="F235" s="457">
        <v>23000</v>
      </c>
      <c r="G235" s="457">
        <v>7000</v>
      </c>
      <c r="H235" s="457">
        <v>2000</v>
      </c>
      <c r="I235" s="457">
        <v>10000</v>
      </c>
      <c r="J235" s="457">
        <v>2000</v>
      </c>
      <c r="K235" s="457">
        <v>1000</v>
      </c>
      <c r="L235" s="457">
        <v>2000</v>
      </c>
      <c r="M235" s="457">
        <v>1000</v>
      </c>
      <c r="N235" s="457">
        <v>1000</v>
      </c>
      <c r="O235" s="457">
        <v>148000</v>
      </c>
      <c r="P235" s="457">
        <v>65000</v>
      </c>
      <c r="Q235" s="457">
        <v>1000</v>
      </c>
      <c r="R235" s="457">
        <v>2000</v>
      </c>
      <c r="S235" s="457">
        <v>1000</v>
      </c>
      <c r="T235" s="457">
        <v>1000</v>
      </c>
      <c r="U235" s="457">
        <v>14000</v>
      </c>
      <c r="V235" s="457">
        <v>47000</v>
      </c>
      <c r="W235" s="457">
        <v>1000</v>
      </c>
      <c r="X235" s="457">
        <v>69000</v>
      </c>
      <c r="Y235" s="457">
        <v>426000</v>
      </c>
      <c r="Z235" s="457">
        <v>29000</v>
      </c>
      <c r="AA235" s="457">
        <v>2000</v>
      </c>
      <c r="AB235" s="457">
        <v>3000</v>
      </c>
      <c r="AC235" s="457">
        <v>1000</v>
      </c>
      <c r="AD235" s="457">
        <v>3000</v>
      </c>
      <c r="AE235" s="457">
        <v>1000</v>
      </c>
      <c r="AF235" s="457">
        <v>1000</v>
      </c>
      <c r="AG235" s="457">
        <v>8000</v>
      </c>
      <c r="AH235" s="457">
        <v>1000</v>
      </c>
      <c r="AI235" s="457">
        <v>1000</v>
      </c>
      <c r="AJ235" s="457">
        <v>11000</v>
      </c>
      <c r="AK235" s="457">
        <v>11000</v>
      </c>
      <c r="AL235" s="457">
        <v>3000</v>
      </c>
      <c r="AM235" s="457">
        <v>1000</v>
      </c>
      <c r="AN235" s="457">
        <v>2000</v>
      </c>
      <c r="AO235" s="457">
        <v>1000</v>
      </c>
      <c r="AP235" s="457">
        <v>268000</v>
      </c>
      <c r="AQ235" s="457">
        <v>32000</v>
      </c>
      <c r="AR235" s="457">
        <v>54000</v>
      </c>
      <c r="AS235" s="457">
        <v>16000</v>
      </c>
      <c r="AT235" s="457">
        <v>26000</v>
      </c>
      <c r="AU235" s="457">
        <v>4000</v>
      </c>
      <c r="AV235" s="457">
        <v>11000</v>
      </c>
      <c r="AW235" s="457">
        <v>1000</v>
      </c>
      <c r="AX235" s="457">
        <v>2000</v>
      </c>
      <c r="AY235" s="457">
        <v>4000</v>
      </c>
      <c r="AZ235" s="457">
        <v>3000</v>
      </c>
      <c r="BA235" s="457">
        <v>1000</v>
      </c>
      <c r="BB235" s="457">
        <v>1000</v>
      </c>
      <c r="BC235" s="457">
        <v>1000</v>
      </c>
      <c r="BD235" s="457">
        <v>1000</v>
      </c>
      <c r="BE235" s="457">
        <v>3000</v>
      </c>
      <c r="BF235" s="457">
        <v>1000</v>
      </c>
      <c r="BG235" s="457">
        <v>1000</v>
      </c>
      <c r="BH235" s="457">
        <v>2000</v>
      </c>
      <c r="BI235" s="457">
        <v>1000</v>
      </c>
      <c r="BJ235" s="457">
        <v>1000</v>
      </c>
      <c r="BK235" s="457">
        <v>7000</v>
      </c>
      <c r="BL235" s="457">
        <v>1000</v>
      </c>
      <c r="BM235" s="457">
        <v>1000</v>
      </c>
      <c r="BN235" s="457">
        <v>1000</v>
      </c>
      <c r="BO235" s="457">
        <v>1000</v>
      </c>
      <c r="BP235" s="457">
        <v>1000</v>
      </c>
      <c r="BQ235" s="457">
        <v>6000</v>
      </c>
      <c r="BR235" s="457">
        <v>2000</v>
      </c>
      <c r="BS235" s="457">
        <v>1000</v>
      </c>
      <c r="BT235" s="457">
        <v>1000</v>
      </c>
      <c r="BU235" s="457">
        <v>1000</v>
      </c>
      <c r="BV235" s="457">
        <v>1000</v>
      </c>
      <c r="BW235" s="457">
        <v>1000</v>
      </c>
      <c r="BX235" s="457">
        <v>1000</v>
      </c>
      <c r="BY235" s="457">
        <v>1000</v>
      </c>
      <c r="BZ235" s="457">
        <v>1000</v>
      </c>
      <c r="CA235" s="457">
        <v>1000</v>
      </c>
      <c r="CB235" s="457">
        <v>1000</v>
      </c>
      <c r="CC235" s="457">
        <v>1000</v>
      </c>
      <c r="CD235" s="457">
        <v>1000</v>
      </c>
      <c r="CE235" s="457">
        <v>1000</v>
      </c>
      <c r="CF235" s="457">
        <v>10000</v>
      </c>
      <c r="CG235" s="457">
        <v>1000</v>
      </c>
      <c r="CH235" s="457">
        <v>1000</v>
      </c>
      <c r="CI235" s="457">
        <v>71000</v>
      </c>
      <c r="CJ235" s="457">
        <v>1000</v>
      </c>
      <c r="CK235" s="457">
        <v>1000</v>
      </c>
      <c r="CL235" s="457">
        <v>1000</v>
      </c>
      <c r="CM235" s="457">
        <v>1000</v>
      </c>
      <c r="CN235" s="457">
        <v>1000</v>
      </c>
      <c r="CO235" s="457">
        <v>1000</v>
      </c>
      <c r="CP235" s="457">
        <v>1000</v>
      </c>
      <c r="CQ235" s="457">
        <v>1000</v>
      </c>
      <c r="CR235" s="457">
        <v>1000</v>
      </c>
      <c r="CS235" s="457">
        <v>1000</v>
      </c>
      <c r="CT235" s="457">
        <v>1000</v>
      </c>
      <c r="CU235" s="457">
        <v>7000</v>
      </c>
      <c r="CV235" s="457">
        <v>26000</v>
      </c>
      <c r="CW235" s="457">
        <v>1000</v>
      </c>
      <c r="CX235" s="457">
        <v>47000</v>
      </c>
      <c r="CY235" s="457">
        <v>95000</v>
      </c>
      <c r="CZ235" s="457">
        <v>76000</v>
      </c>
      <c r="DA235" s="457">
        <v>85000</v>
      </c>
      <c r="DB235" s="457">
        <v>1000</v>
      </c>
      <c r="DC235" s="457">
        <v>2000</v>
      </c>
      <c r="DD235" s="457">
        <v>19000</v>
      </c>
      <c r="DE235" s="457">
        <v>1000</v>
      </c>
      <c r="DF235" s="457">
        <v>1000</v>
      </c>
      <c r="DG235" s="457">
        <v>41000</v>
      </c>
      <c r="DH235" s="457">
        <v>7000</v>
      </c>
      <c r="DI235" s="457">
        <v>45000</v>
      </c>
      <c r="DJ235" s="457">
        <v>30000</v>
      </c>
      <c r="DK235" s="457">
        <v>25000</v>
      </c>
      <c r="DL235" s="457">
        <v>18000</v>
      </c>
      <c r="DM235" s="457">
        <v>6000</v>
      </c>
      <c r="DN235" s="457">
        <v>32000</v>
      </c>
      <c r="DO235" s="457">
        <v>6000</v>
      </c>
      <c r="DP235" s="457">
        <v>1000</v>
      </c>
      <c r="DQ235" s="457">
        <v>1000</v>
      </c>
      <c r="DR235">
        <v>1000</v>
      </c>
      <c r="DS235">
        <v>1000</v>
      </c>
      <c r="DT235">
        <v>29027000</v>
      </c>
      <c r="DU235">
        <v>3287000</v>
      </c>
    </row>
    <row r="236" spans="1:125">
      <c r="A236" s="362" t="s">
        <v>2957</v>
      </c>
      <c r="B236" s="457" t="s">
        <v>3325</v>
      </c>
      <c r="C236" s="457">
        <v>5000</v>
      </c>
      <c r="D236" s="457">
        <v>1000</v>
      </c>
      <c r="E236" s="457">
        <v>1000</v>
      </c>
      <c r="F236" s="457">
        <v>1000</v>
      </c>
      <c r="G236" s="457">
        <v>1000</v>
      </c>
      <c r="H236" s="457">
        <v>1000</v>
      </c>
      <c r="I236" s="457">
        <v>5000</v>
      </c>
      <c r="J236" s="457">
        <v>1000</v>
      </c>
      <c r="K236" s="457">
        <v>1000</v>
      </c>
      <c r="L236" s="457">
        <v>1000</v>
      </c>
      <c r="M236" s="457">
        <v>2000</v>
      </c>
      <c r="N236" s="457">
        <v>1000</v>
      </c>
      <c r="O236" s="457">
        <v>11000</v>
      </c>
      <c r="P236" s="457">
        <v>10000</v>
      </c>
      <c r="Q236" s="457">
        <v>1000</v>
      </c>
      <c r="R236" s="457">
        <v>6000</v>
      </c>
      <c r="S236" s="457">
        <v>1000</v>
      </c>
      <c r="T236" s="457">
        <v>1000</v>
      </c>
      <c r="U236" s="457">
        <v>2000</v>
      </c>
      <c r="V236" s="457">
        <v>1000</v>
      </c>
      <c r="W236" s="457">
        <v>1000</v>
      </c>
      <c r="X236" s="457">
        <v>1000</v>
      </c>
      <c r="Y236" s="457">
        <v>1000</v>
      </c>
      <c r="Z236" s="457">
        <v>1000</v>
      </c>
      <c r="AA236" s="457">
        <v>1000</v>
      </c>
      <c r="AB236" s="457">
        <v>1000</v>
      </c>
      <c r="AC236" s="457">
        <v>1000</v>
      </c>
      <c r="AD236" s="457">
        <v>1000</v>
      </c>
      <c r="AE236" s="457">
        <v>1000</v>
      </c>
      <c r="AF236" s="457">
        <v>1000</v>
      </c>
      <c r="AG236" s="457">
        <v>1000</v>
      </c>
      <c r="AH236" s="457">
        <v>1000</v>
      </c>
      <c r="AI236" s="457">
        <v>1000</v>
      </c>
      <c r="AJ236" s="457">
        <v>2000</v>
      </c>
      <c r="AK236" s="457">
        <v>1000</v>
      </c>
      <c r="AL236" s="457">
        <v>1000</v>
      </c>
      <c r="AM236" s="457">
        <v>1000</v>
      </c>
      <c r="AN236" s="457">
        <v>1000</v>
      </c>
      <c r="AO236" s="457">
        <v>1000</v>
      </c>
      <c r="AP236" s="457">
        <v>8000</v>
      </c>
      <c r="AQ236" s="457">
        <v>5000</v>
      </c>
      <c r="AR236" s="457">
        <v>4000</v>
      </c>
      <c r="AS236" s="457">
        <v>3000</v>
      </c>
      <c r="AT236" s="457">
        <v>2000</v>
      </c>
      <c r="AU236" s="457">
        <v>1000</v>
      </c>
      <c r="AV236" s="457">
        <v>8000</v>
      </c>
      <c r="AW236" s="457">
        <v>1000</v>
      </c>
      <c r="AX236" s="457">
        <v>2000</v>
      </c>
      <c r="AY236" s="457">
        <v>1000</v>
      </c>
      <c r="AZ236" s="457">
        <v>1000</v>
      </c>
      <c r="BA236" s="457">
        <v>1000</v>
      </c>
      <c r="BB236" s="457">
        <v>1000</v>
      </c>
      <c r="BC236" s="457">
        <v>1000</v>
      </c>
      <c r="BD236" s="457">
        <v>1000</v>
      </c>
      <c r="BE236" s="457">
        <v>1000</v>
      </c>
      <c r="BF236" s="457">
        <v>1000</v>
      </c>
      <c r="BG236" s="457">
        <v>1000</v>
      </c>
      <c r="BH236" s="457">
        <v>1000</v>
      </c>
      <c r="BI236" s="457">
        <v>1000</v>
      </c>
      <c r="BJ236" s="457">
        <v>1000</v>
      </c>
      <c r="BK236" s="457">
        <v>4000</v>
      </c>
      <c r="BL236" s="457">
        <v>1000</v>
      </c>
      <c r="BM236" s="457">
        <v>1000</v>
      </c>
      <c r="BN236" s="457">
        <v>1000</v>
      </c>
      <c r="BO236" s="457">
        <v>1000</v>
      </c>
      <c r="BP236" s="457">
        <v>1000</v>
      </c>
      <c r="BQ236" s="457">
        <v>1000</v>
      </c>
      <c r="BR236" s="457">
        <v>1000</v>
      </c>
      <c r="BS236" s="457">
        <v>1000</v>
      </c>
      <c r="BT236" s="457">
        <v>1000</v>
      </c>
      <c r="BU236" s="457">
        <v>1000</v>
      </c>
      <c r="BV236" s="457">
        <v>1000</v>
      </c>
      <c r="BW236" s="457">
        <v>1000</v>
      </c>
      <c r="BX236" s="457">
        <v>1000</v>
      </c>
      <c r="BY236" s="457">
        <v>1000</v>
      </c>
      <c r="BZ236" s="457">
        <v>1000</v>
      </c>
      <c r="CA236" s="457">
        <v>1000</v>
      </c>
      <c r="CB236" s="457">
        <v>1000</v>
      </c>
      <c r="CC236" s="457">
        <v>1000</v>
      </c>
      <c r="CD236" s="457">
        <v>1000</v>
      </c>
      <c r="CE236" s="457">
        <v>1000</v>
      </c>
      <c r="CF236" s="457">
        <v>5000</v>
      </c>
      <c r="CG236" s="457">
        <v>1000</v>
      </c>
      <c r="CH236" s="457">
        <v>1000</v>
      </c>
      <c r="CI236" s="457">
        <v>2000</v>
      </c>
      <c r="CJ236" s="457">
        <v>1000</v>
      </c>
      <c r="CK236" s="457">
        <v>1000</v>
      </c>
      <c r="CL236" s="457">
        <v>1000</v>
      </c>
      <c r="CM236" s="457">
        <v>1000</v>
      </c>
      <c r="CN236" s="457">
        <v>1000</v>
      </c>
      <c r="CO236" s="457">
        <v>1000</v>
      </c>
      <c r="CP236" s="457">
        <v>1000</v>
      </c>
      <c r="CQ236" s="457">
        <v>1000</v>
      </c>
      <c r="CR236" s="457">
        <v>1000</v>
      </c>
      <c r="CS236" s="457">
        <v>1000</v>
      </c>
      <c r="CT236" s="457">
        <v>1000</v>
      </c>
      <c r="CU236" s="457">
        <v>1000</v>
      </c>
      <c r="CV236" s="457">
        <v>1000</v>
      </c>
      <c r="CW236" s="457">
        <v>1000</v>
      </c>
      <c r="CX236" s="457">
        <v>26000</v>
      </c>
      <c r="CY236" s="457">
        <v>4000</v>
      </c>
      <c r="CZ236" s="457">
        <v>3000</v>
      </c>
      <c r="DA236" s="457">
        <v>5000</v>
      </c>
      <c r="DB236" s="457">
        <v>1000</v>
      </c>
      <c r="DC236" s="457">
        <v>1000</v>
      </c>
      <c r="DD236" s="457">
        <v>1000</v>
      </c>
      <c r="DE236" s="457">
        <v>1000</v>
      </c>
      <c r="DF236" s="457">
        <v>1000</v>
      </c>
      <c r="DG236" s="457">
        <v>8000</v>
      </c>
      <c r="DH236" s="457">
        <v>1000</v>
      </c>
      <c r="DI236" s="457">
        <v>9000</v>
      </c>
      <c r="DJ236" s="457">
        <v>5000</v>
      </c>
      <c r="DK236" s="457">
        <v>3000</v>
      </c>
      <c r="DL236" s="457">
        <v>6000</v>
      </c>
      <c r="DM236" s="457">
        <v>3000</v>
      </c>
      <c r="DN236" s="457">
        <v>1000</v>
      </c>
      <c r="DO236" s="457">
        <v>1000</v>
      </c>
      <c r="DP236" s="457">
        <v>1000</v>
      </c>
      <c r="DQ236" s="457">
        <v>1000</v>
      </c>
      <c r="DR236">
        <v>1000</v>
      </c>
      <c r="DS236">
        <v>1000</v>
      </c>
      <c r="DT236">
        <v>91000</v>
      </c>
      <c r="DU236">
        <v>51000</v>
      </c>
    </row>
    <row r="237" spans="1:125">
      <c r="A237" s="362" t="s">
        <v>3011</v>
      </c>
      <c r="B237" s="457" t="s">
        <v>3325</v>
      </c>
      <c r="C237" s="457">
        <v>15000</v>
      </c>
      <c r="D237" s="457">
        <v>2000</v>
      </c>
      <c r="E237" s="457">
        <v>1000</v>
      </c>
      <c r="F237" s="457">
        <v>16000</v>
      </c>
      <c r="G237" s="457">
        <v>6000</v>
      </c>
      <c r="H237" s="457">
        <v>1000</v>
      </c>
      <c r="I237" s="457">
        <v>15000</v>
      </c>
      <c r="J237" s="457">
        <v>1000</v>
      </c>
      <c r="K237" s="457">
        <v>1000</v>
      </c>
      <c r="L237" s="457">
        <v>4000</v>
      </c>
      <c r="M237" s="457">
        <v>1000</v>
      </c>
      <c r="N237" s="457">
        <v>1000</v>
      </c>
      <c r="O237" s="457">
        <v>89000</v>
      </c>
      <c r="P237" s="457">
        <v>2000</v>
      </c>
      <c r="Q237" s="457">
        <v>1000</v>
      </c>
      <c r="R237" s="457">
        <v>5000</v>
      </c>
      <c r="S237" s="457">
        <v>1000</v>
      </c>
      <c r="T237" s="457">
        <v>1000</v>
      </c>
      <c r="U237" s="457">
        <v>4000</v>
      </c>
      <c r="V237" s="457">
        <v>5000</v>
      </c>
      <c r="W237" s="457">
        <v>1000</v>
      </c>
      <c r="X237" s="457">
        <v>5000</v>
      </c>
      <c r="Y237" s="457">
        <v>1000</v>
      </c>
      <c r="Z237" s="457">
        <v>1000</v>
      </c>
      <c r="AA237" s="457">
        <v>1000</v>
      </c>
      <c r="AB237" s="457">
        <v>2000</v>
      </c>
      <c r="AC237" s="457">
        <v>14000</v>
      </c>
      <c r="AD237" s="457">
        <v>1000</v>
      </c>
      <c r="AE237" s="457">
        <v>1000</v>
      </c>
      <c r="AF237" s="457">
        <v>1000</v>
      </c>
      <c r="AG237" s="457">
        <v>1000</v>
      </c>
      <c r="AH237" s="457">
        <v>1000</v>
      </c>
      <c r="AI237" s="457">
        <v>1000</v>
      </c>
      <c r="AJ237" s="457">
        <v>10000</v>
      </c>
      <c r="AK237" s="457">
        <v>5000</v>
      </c>
      <c r="AL237" s="457">
        <v>1000</v>
      </c>
      <c r="AM237" s="457">
        <v>1000</v>
      </c>
      <c r="AN237" s="457">
        <v>2000</v>
      </c>
      <c r="AO237" s="457">
        <v>1000</v>
      </c>
      <c r="AP237" s="457">
        <v>10000</v>
      </c>
      <c r="AQ237" s="457">
        <v>7000</v>
      </c>
      <c r="AR237" s="457">
        <v>3000</v>
      </c>
      <c r="AS237" s="457">
        <v>8000</v>
      </c>
      <c r="AT237" s="457">
        <v>1000</v>
      </c>
      <c r="AU237" s="457">
        <v>1000</v>
      </c>
      <c r="AV237" s="457">
        <v>12000</v>
      </c>
      <c r="AW237" s="457">
        <v>3000</v>
      </c>
      <c r="AX237" s="457">
        <v>1000</v>
      </c>
      <c r="AY237" s="457">
        <v>4000</v>
      </c>
      <c r="AZ237" s="457">
        <v>1000</v>
      </c>
      <c r="BA237" s="457">
        <v>1000</v>
      </c>
      <c r="BB237" s="457">
        <v>3000</v>
      </c>
      <c r="BC237" s="457">
        <v>1000</v>
      </c>
      <c r="BD237" s="457">
        <v>1000</v>
      </c>
      <c r="BE237" s="457">
        <v>4000</v>
      </c>
      <c r="BF237" s="457">
        <v>1000</v>
      </c>
      <c r="BG237" s="457">
        <v>1000</v>
      </c>
      <c r="BH237" s="457">
        <v>2000</v>
      </c>
      <c r="BI237" s="457">
        <v>1000</v>
      </c>
      <c r="BJ237" s="457">
        <v>1000</v>
      </c>
      <c r="BK237" s="457">
        <v>2000</v>
      </c>
      <c r="BL237" s="457">
        <v>1000</v>
      </c>
      <c r="BM237" s="457">
        <v>1000</v>
      </c>
      <c r="BN237" s="457">
        <v>1000</v>
      </c>
      <c r="BO237" s="457">
        <v>1000</v>
      </c>
      <c r="BP237" s="457">
        <v>1000</v>
      </c>
      <c r="BQ237" s="457">
        <v>4000</v>
      </c>
      <c r="BR237" s="457">
        <v>1000</v>
      </c>
      <c r="BS237" s="457">
        <v>1000</v>
      </c>
      <c r="BT237" s="457">
        <v>1000</v>
      </c>
      <c r="BU237" s="457">
        <v>1000</v>
      </c>
      <c r="BV237" s="457">
        <v>1000</v>
      </c>
      <c r="BW237" s="457">
        <v>1000</v>
      </c>
      <c r="BX237" s="457">
        <v>1000</v>
      </c>
      <c r="BY237" s="457">
        <v>1000</v>
      </c>
      <c r="BZ237" s="457">
        <v>1000</v>
      </c>
      <c r="CA237" s="457">
        <v>1000</v>
      </c>
      <c r="CB237" s="457">
        <v>1000</v>
      </c>
      <c r="CC237" s="457">
        <v>1000</v>
      </c>
      <c r="CD237" s="457">
        <v>1000</v>
      </c>
      <c r="CE237" s="457">
        <v>1000</v>
      </c>
      <c r="CF237" s="457">
        <v>4000</v>
      </c>
      <c r="CG237" s="457">
        <v>1000</v>
      </c>
      <c r="CH237" s="457">
        <v>1000</v>
      </c>
      <c r="CI237" s="457">
        <v>2000</v>
      </c>
      <c r="CJ237" s="457">
        <v>1000</v>
      </c>
      <c r="CK237" s="457">
        <v>1000</v>
      </c>
      <c r="CL237" s="457">
        <v>1000</v>
      </c>
      <c r="CM237" s="457">
        <v>1000</v>
      </c>
      <c r="CN237" s="457">
        <v>1000</v>
      </c>
      <c r="CO237" s="457">
        <v>1000</v>
      </c>
      <c r="CP237" s="457">
        <v>1000</v>
      </c>
      <c r="CQ237" s="457">
        <v>1000</v>
      </c>
      <c r="CR237" s="457">
        <v>1000</v>
      </c>
      <c r="CS237" s="457">
        <v>1000</v>
      </c>
      <c r="CT237" s="457">
        <v>1000</v>
      </c>
      <c r="CU237" s="457">
        <v>4000</v>
      </c>
      <c r="CV237" s="457">
        <v>2000</v>
      </c>
      <c r="CW237" s="457">
        <v>1000</v>
      </c>
      <c r="CX237" s="457">
        <v>29000</v>
      </c>
      <c r="CY237" s="457">
        <v>7000</v>
      </c>
      <c r="CZ237" s="457">
        <v>11000</v>
      </c>
      <c r="DA237" s="457">
        <v>1000</v>
      </c>
      <c r="DB237" s="457">
        <v>1000</v>
      </c>
      <c r="DC237" s="457">
        <v>1000</v>
      </c>
      <c r="DD237" s="457">
        <v>1000</v>
      </c>
      <c r="DE237" s="457">
        <v>1000</v>
      </c>
      <c r="DF237" s="457">
        <v>1000</v>
      </c>
      <c r="DG237" s="457">
        <v>29000</v>
      </c>
      <c r="DH237" s="457">
        <v>14000</v>
      </c>
      <c r="DI237" s="457">
        <v>22000</v>
      </c>
      <c r="DJ237" s="457">
        <v>10000</v>
      </c>
      <c r="DK237" s="457">
        <v>9000</v>
      </c>
      <c r="DL237" s="457">
        <v>64000</v>
      </c>
      <c r="DM237" s="457">
        <v>4000</v>
      </c>
      <c r="DN237" s="457">
        <v>1000</v>
      </c>
      <c r="DO237" s="457">
        <v>1000</v>
      </c>
      <c r="DP237" s="457">
        <v>1000</v>
      </c>
      <c r="DQ237" s="457">
        <v>1000</v>
      </c>
      <c r="DR237">
        <v>1000</v>
      </c>
      <c r="DS237">
        <v>1000</v>
      </c>
      <c r="DT237">
        <v>323000</v>
      </c>
      <c r="DU237">
        <v>131000</v>
      </c>
    </row>
    <row r="238" spans="1:125">
      <c r="A238" s="362" t="s">
        <v>3122</v>
      </c>
      <c r="B238" s="457" t="s">
        <v>3325</v>
      </c>
      <c r="C238" s="457">
        <v>10000</v>
      </c>
      <c r="D238" s="457">
        <v>1000</v>
      </c>
      <c r="E238" s="457">
        <v>1000</v>
      </c>
      <c r="F238" s="457">
        <v>7000</v>
      </c>
      <c r="G238" s="457">
        <v>3000</v>
      </c>
      <c r="H238" s="457">
        <v>1000</v>
      </c>
      <c r="I238" s="457">
        <v>5000</v>
      </c>
      <c r="J238" s="457">
        <v>1000</v>
      </c>
      <c r="K238" s="457">
        <v>1000</v>
      </c>
      <c r="L238" s="457">
        <v>2000</v>
      </c>
      <c r="M238" s="457">
        <v>3000</v>
      </c>
      <c r="N238" s="457">
        <v>1000</v>
      </c>
      <c r="O238" s="457">
        <v>42000</v>
      </c>
      <c r="P238" s="457">
        <v>1000</v>
      </c>
      <c r="Q238" s="457">
        <v>1000</v>
      </c>
      <c r="R238" s="457">
        <v>1000</v>
      </c>
      <c r="S238" s="457">
        <v>1000</v>
      </c>
      <c r="T238" s="457">
        <v>1000</v>
      </c>
      <c r="U238" s="457">
        <v>3000</v>
      </c>
      <c r="V238" s="457">
        <v>1000</v>
      </c>
      <c r="W238" s="457">
        <v>1000</v>
      </c>
      <c r="X238" s="457">
        <v>1000</v>
      </c>
      <c r="Y238" s="457">
        <v>1000</v>
      </c>
      <c r="Z238" s="457">
        <v>1000</v>
      </c>
      <c r="AA238" s="457">
        <v>1000</v>
      </c>
      <c r="AB238" s="457">
        <v>1000</v>
      </c>
      <c r="AC238" s="457">
        <v>1000</v>
      </c>
      <c r="AD238" s="457">
        <v>1000</v>
      </c>
      <c r="AE238" s="457">
        <v>1000</v>
      </c>
      <c r="AF238" s="457">
        <v>1000</v>
      </c>
      <c r="AG238" s="457">
        <v>2000</v>
      </c>
      <c r="AH238" s="457">
        <v>1000</v>
      </c>
      <c r="AI238" s="457">
        <v>1000</v>
      </c>
      <c r="AJ238" s="457">
        <v>6000</v>
      </c>
      <c r="AK238" s="457">
        <v>4000</v>
      </c>
      <c r="AL238" s="457">
        <v>1000</v>
      </c>
      <c r="AM238" s="457">
        <v>1000</v>
      </c>
      <c r="AN238" s="457">
        <v>1000</v>
      </c>
      <c r="AO238" s="457">
        <v>1000</v>
      </c>
      <c r="AP238" s="457">
        <v>134000</v>
      </c>
      <c r="AQ238" s="457">
        <v>54000</v>
      </c>
      <c r="AR238" s="457">
        <v>57000</v>
      </c>
      <c r="AS238" s="457">
        <v>5000</v>
      </c>
      <c r="AT238" s="457">
        <v>1000</v>
      </c>
      <c r="AU238" s="457">
        <v>1000</v>
      </c>
      <c r="AV238" s="457">
        <v>11000</v>
      </c>
      <c r="AW238" s="457">
        <v>1000</v>
      </c>
      <c r="AX238" s="457">
        <v>1000</v>
      </c>
      <c r="AY238" s="457">
        <v>2000</v>
      </c>
      <c r="AZ238" s="457">
        <v>1000</v>
      </c>
      <c r="BA238" s="457">
        <v>1000</v>
      </c>
      <c r="BB238" s="457">
        <v>1000</v>
      </c>
      <c r="BC238" s="457">
        <v>1000</v>
      </c>
      <c r="BD238" s="457">
        <v>1000</v>
      </c>
      <c r="BE238" s="457">
        <v>1000</v>
      </c>
      <c r="BF238" s="457">
        <v>1000</v>
      </c>
      <c r="BG238" s="457">
        <v>1000</v>
      </c>
      <c r="BH238" s="457">
        <v>2000</v>
      </c>
      <c r="BI238" s="457">
        <v>1000</v>
      </c>
      <c r="BJ238" s="457">
        <v>1000</v>
      </c>
      <c r="BK238" s="457">
        <v>3000</v>
      </c>
      <c r="BL238" s="457">
        <v>1000</v>
      </c>
      <c r="BM238" s="457">
        <v>1000</v>
      </c>
      <c r="BN238" s="457">
        <v>1000</v>
      </c>
      <c r="BO238" s="457">
        <v>1000</v>
      </c>
      <c r="BP238" s="457">
        <v>1000</v>
      </c>
      <c r="BQ238" s="457">
        <v>2000</v>
      </c>
      <c r="BR238" s="457">
        <v>1000</v>
      </c>
      <c r="BS238" s="457">
        <v>1000</v>
      </c>
      <c r="BT238" s="457">
        <v>1000</v>
      </c>
      <c r="BU238" s="457">
        <v>1000</v>
      </c>
      <c r="BV238" s="457">
        <v>2000</v>
      </c>
      <c r="BW238" s="457">
        <v>1000</v>
      </c>
      <c r="BX238" s="457">
        <v>1000</v>
      </c>
      <c r="BY238" s="457">
        <v>1000</v>
      </c>
      <c r="BZ238" s="457">
        <v>1000</v>
      </c>
      <c r="CA238" s="457">
        <v>1000</v>
      </c>
      <c r="CB238" s="457">
        <v>1000</v>
      </c>
      <c r="CC238" s="457">
        <v>1000</v>
      </c>
      <c r="CD238" s="457">
        <v>1000</v>
      </c>
      <c r="CE238" s="457">
        <v>1000</v>
      </c>
      <c r="CF238" s="457">
        <v>3000</v>
      </c>
      <c r="CG238" s="457">
        <v>1000</v>
      </c>
      <c r="CH238" s="457">
        <v>1000</v>
      </c>
      <c r="CI238" s="457">
        <v>5000</v>
      </c>
      <c r="CJ238" s="457">
        <v>1000</v>
      </c>
      <c r="CK238" s="457">
        <v>1000</v>
      </c>
      <c r="CL238" s="457">
        <v>1000</v>
      </c>
      <c r="CM238" s="457">
        <v>1000</v>
      </c>
      <c r="CN238" s="457">
        <v>1000</v>
      </c>
      <c r="CO238" s="457">
        <v>3000</v>
      </c>
      <c r="CP238" s="457">
        <v>1000</v>
      </c>
      <c r="CQ238" s="457">
        <v>1000</v>
      </c>
      <c r="CR238" s="457">
        <v>1000</v>
      </c>
      <c r="CS238" s="457">
        <v>1000</v>
      </c>
      <c r="CT238" s="457">
        <v>1000</v>
      </c>
      <c r="CU238" s="457">
        <v>2000</v>
      </c>
      <c r="CV238" s="457">
        <v>1000</v>
      </c>
      <c r="CW238" s="457">
        <v>1000</v>
      </c>
      <c r="CX238" s="457">
        <v>17000</v>
      </c>
      <c r="CY238" s="457">
        <v>5000</v>
      </c>
      <c r="CZ238" s="457">
        <v>7000</v>
      </c>
      <c r="DA238" s="457">
        <v>5000</v>
      </c>
      <c r="DB238" s="457">
        <v>1000</v>
      </c>
      <c r="DC238" s="457">
        <v>1000</v>
      </c>
      <c r="DD238" s="457">
        <v>1000</v>
      </c>
      <c r="DE238" s="457">
        <v>1000</v>
      </c>
      <c r="DF238" s="457">
        <v>1000</v>
      </c>
      <c r="DG238" s="457">
        <v>21000</v>
      </c>
      <c r="DH238" s="457">
        <v>6000</v>
      </c>
      <c r="DI238" s="457">
        <v>13000</v>
      </c>
      <c r="DJ238" s="457">
        <v>9000</v>
      </c>
      <c r="DK238" s="457">
        <v>3000</v>
      </c>
      <c r="DL238" s="457">
        <v>5000</v>
      </c>
      <c r="DM238" s="457">
        <v>1000</v>
      </c>
      <c r="DN238" s="457">
        <v>1000</v>
      </c>
      <c r="DO238" s="457">
        <v>1000</v>
      </c>
      <c r="DP238" s="457">
        <v>1000</v>
      </c>
      <c r="DQ238" s="457">
        <v>1000</v>
      </c>
      <c r="DR238">
        <v>1000</v>
      </c>
      <c r="DS238">
        <v>1000</v>
      </c>
      <c r="DT238">
        <v>254000</v>
      </c>
      <c r="DU238">
        <v>133000</v>
      </c>
    </row>
    <row r="239" spans="1:125">
      <c r="A239" s="362" t="s">
        <v>2496</v>
      </c>
      <c r="B239" s="457" t="s">
        <v>3325</v>
      </c>
      <c r="C239" s="457">
        <v>10000</v>
      </c>
      <c r="D239" s="457">
        <v>1000</v>
      </c>
      <c r="E239" s="457">
        <v>1000</v>
      </c>
      <c r="F239" s="457">
        <v>7000</v>
      </c>
      <c r="G239" s="457">
        <v>3000</v>
      </c>
      <c r="H239" s="457">
        <v>1000</v>
      </c>
      <c r="I239" s="457">
        <v>5000</v>
      </c>
      <c r="J239" s="457">
        <v>1000</v>
      </c>
      <c r="K239" s="457">
        <v>1000</v>
      </c>
      <c r="L239" s="457">
        <v>2000</v>
      </c>
      <c r="M239" s="457">
        <v>3000</v>
      </c>
      <c r="N239" s="457">
        <v>1000</v>
      </c>
      <c r="O239" s="457">
        <v>42000</v>
      </c>
      <c r="P239" s="457">
        <v>1000</v>
      </c>
      <c r="Q239" s="457">
        <v>1000</v>
      </c>
      <c r="R239" s="457">
        <v>1000</v>
      </c>
      <c r="S239" s="457">
        <v>1000</v>
      </c>
      <c r="T239" s="457">
        <v>1000</v>
      </c>
      <c r="U239" s="457">
        <v>3000</v>
      </c>
      <c r="V239" s="457">
        <v>1000</v>
      </c>
      <c r="W239" s="457">
        <v>1000</v>
      </c>
      <c r="X239" s="457">
        <v>1000</v>
      </c>
      <c r="Y239" s="457">
        <v>1000</v>
      </c>
      <c r="Z239" s="457">
        <v>1000</v>
      </c>
      <c r="AA239" s="457">
        <v>1000</v>
      </c>
      <c r="AB239" s="457">
        <v>1000</v>
      </c>
      <c r="AC239" s="457">
        <v>1000</v>
      </c>
      <c r="AD239" s="457">
        <v>1000</v>
      </c>
      <c r="AE239" s="457">
        <v>1000</v>
      </c>
      <c r="AF239" s="457">
        <v>1000</v>
      </c>
      <c r="AG239" s="457">
        <v>2000</v>
      </c>
      <c r="AH239" s="457">
        <v>1000</v>
      </c>
      <c r="AI239" s="457">
        <v>1000</v>
      </c>
      <c r="AJ239" s="457">
        <v>6000</v>
      </c>
      <c r="AK239" s="457">
        <v>4000</v>
      </c>
      <c r="AL239" s="457">
        <v>1000</v>
      </c>
      <c r="AM239" s="457">
        <v>1000</v>
      </c>
      <c r="AN239" s="457">
        <v>1000</v>
      </c>
      <c r="AO239" s="457">
        <v>1000</v>
      </c>
      <c r="AP239" s="457">
        <v>9000</v>
      </c>
      <c r="AQ239" s="457">
        <v>5000</v>
      </c>
      <c r="AR239" s="457">
        <v>2000</v>
      </c>
      <c r="AS239" s="457">
        <v>5000</v>
      </c>
      <c r="AT239" s="457">
        <v>1000</v>
      </c>
      <c r="AU239" s="457">
        <v>1000</v>
      </c>
      <c r="AV239" s="457">
        <v>11000</v>
      </c>
      <c r="AW239" s="457">
        <v>1000</v>
      </c>
      <c r="AX239" s="457">
        <v>1000</v>
      </c>
      <c r="AY239" s="457">
        <v>2000</v>
      </c>
      <c r="AZ239" s="457">
        <v>1000</v>
      </c>
      <c r="BA239" s="457">
        <v>1000</v>
      </c>
      <c r="BB239" s="457">
        <v>1000</v>
      </c>
      <c r="BC239" s="457">
        <v>1000</v>
      </c>
      <c r="BD239" s="457">
        <v>1000</v>
      </c>
      <c r="BE239" s="457">
        <v>1000</v>
      </c>
      <c r="BF239" s="457">
        <v>1000</v>
      </c>
      <c r="BG239" s="457">
        <v>1000</v>
      </c>
      <c r="BH239" s="457">
        <v>2000</v>
      </c>
      <c r="BI239" s="457">
        <v>1000</v>
      </c>
      <c r="BJ239" s="457">
        <v>1000</v>
      </c>
      <c r="BK239" s="457">
        <v>3000</v>
      </c>
      <c r="BL239" s="457">
        <v>1000</v>
      </c>
      <c r="BM239" s="457">
        <v>1000</v>
      </c>
      <c r="BN239" s="457">
        <v>1000</v>
      </c>
      <c r="BO239" s="457">
        <v>1000</v>
      </c>
      <c r="BP239" s="457">
        <v>1000</v>
      </c>
      <c r="BQ239" s="457">
        <v>2000</v>
      </c>
      <c r="BR239" s="457">
        <v>1000</v>
      </c>
      <c r="BS239" s="457">
        <v>1000</v>
      </c>
      <c r="BT239" s="457">
        <v>1000</v>
      </c>
      <c r="BU239" s="457">
        <v>1000</v>
      </c>
      <c r="BV239" s="457">
        <v>2000</v>
      </c>
      <c r="BW239" s="457">
        <v>1000</v>
      </c>
      <c r="BX239" s="457">
        <v>1000</v>
      </c>
      <c r="BY239" s="457">
        <v>1000</v>
      </c>
      <c r="BZ239" s="457">
        <v>1000</v>
      </c>
      <c r="CA239" s="457">
        <v>1000</v>
      </c>
      <c r="CB239" s="457">
        <v>1000</v>
      </c>
      <c r="CC239" s="457">
        <v>1000</v>
      </c>
      <c r="CD239" s="457">
        <v>1000</v>
      </c>
      <c r="CE239" s="457">
        <v>1000</v>
      </c>
      <c r="CF239" s="457">
        <v>3000</v>
      </c>
      <c r="CG239" s="457">
        <v>1000</v>
      </c>
      <c r="CH239" s="457">
        <v>1000</v>
      </c>
      <c r="CI239" s="457">
        <v>5000</v>
      </c>
      <c r="CJ239" s="457">
        <v>1000</v>
      </c>
      <c r="CK239" s="457">
        <v>1000</v>
      </c>
      <c r="CL239" s="457">
        <v>1000</v>
      </c>
      <c r="CM239" s="457">
        <v>1000</v>
      </c>
      <c r="CN239" s="457">
        <v>1000</v>
      </c>
      <c r="CO239" s="457">
        <v>3000</v>
      </c>
      <c r="CP239" s="457">
        <v>1000</v>
      </c>
      <c r="CQ239" s="457">
        <v>1000</v>
      </c>
      <c r="CR239" s="457">
        <v>1000</v>
      </c>
      <c r="CS239" s="457">
        <v>1000</v>
      </c>
      <c r="CT239" s="457">
        <v>1000</v>
      </c>
      <c r="CU239" s="457">
        <v>2000</v>
      </c>
      <c r="CV239" s="457">
        <v>1000</v>
      </c>
      <c r="CW239" s="457">
        <v>1000</v>
      </c>
      <c r="CX239" s="457">
        <v>17000</v>
      </c>
      <c r="CY239" s="457">
        <v>5000</v>
      </c>
      <c r="CZ239" s="457">
        <v>7000</v>
      </c>
      <c r="DA239" s="457">
        <v>5000</v>
      </c>
      <c r="DB239" s="457">
        <v>1000</v>
      </c>
      <c r="DC239" s="457">
        <v>1000</v>
      </c>
      <c r="DD239" s="457">
        <v>1000</v>
      </c>
      <c r="DE239" s="457">
        <v>1000</v>
      </c>
      <c r="DF239" s="457">
        <v>1000</v>
      </c>
      <c r="DG239" s="457">
        <v>21000</v>
      </c>
      <c r="DH239" s="457">
        <v>6000</v>
      </c>
      <c r="DI239" s="457">
        <v>13000</v>
      </c>
      <c r="DJ239" s="457">
        <v>9000</v>
      </c>
      <c r="DK239" s="457">
        <v>3000</v>
      </c>
      <c r="DL239" s="457">
        <v>5000</v>
      </c>
      <c r="DM239" s="457">
        <v>1000</v>
      </c>
      <c r="DN239" s="457">
        <v>1000</v>
      </c>
      <c r="DO239" s="457">
        <v>1000</v>
      </c>
      <c r="DP239" s="457">
        <v>1000</v>
      </c>
      <c r="DQ239" s="457">
        <v>1000</v>
      </c>
      <c r="DR239">
        <v>1000</v>
      </c>
      <c r="DS239">
        <v>1000</v>
      </c>
      <c r="DT239">
        <v>254000</v>
      </c>
      <c r="DU239">
        <v>133000</v>
      </c>
    </row>
    <row r="240" spans="1:125">
      <c r="A240" s="362" t="s">
        <v>2555</v>
      </c>
      <c r="B240" s="457" t="s">
        <v>3325</v>
      </c>
      <c r="C240" s="457">
        <v>15000</v>
      </c>
      <c r="D240" s="457">
        <v>2000</v>
      </c>
      <c r="E240" s="457">
        <v>1000</v>
      </c>
      <c r="F240" s="457">
        <v>16000</v>
      </c>
      <c r="G240" s="457">
        <v>6000</v>
      </c>
      <c r="H240" s="457">
        <v>1000</v>
      </c>
      <c r="I240" s="457">
        <v>15000</v>
      </c>
      <c r="J240" s="457">
        <v>1000</v>
      </c>
      <c r="K240" s="457">
        <v>1000</v>
      </c>
      <c r="L240" s="457">
        <v>4000</v>
      </c>
      <c r="M240" s="457">
        <v>1000</v>
      </c>
      <c r="N240" s="457">
        <v>1000</v>
      </c>
      <c r="O240" s="457">
        <v>89000</v>
      </c>
      <c r="P240" s="457">
        <v>2000</v>
      </c>
      <c r="Q240" s="457">
        <v>1000</v>
      </c>
      <c r="R240" s="457">
        <v>5000</v>
      </c>
      <c r="S240" s="457">
        <v>1000</v>
      </c>
      <c r="T240" s="457">
        <v>1000</v>
      </c>
      <c r="U240" s="457">
        <v>4000</v>
      </c>
      <c r="V240" s="457">
        <v>5000</v>
      </c>
      <c r="W240" s="457">
        <v>1000</v>
      </c>
      <c r="X240" s="457">
        <v>5000</v>
      </c>
      <c r="Y240" s="457">
        <v>1000</v>
      </c>
      <c r="Z240" s="457">
        <v>1000</v>
      </c>
      <c r="AA240" s="457">
        <v>1000</v>
      </c>
      <c r="AB240" s="457">
        <v>2000</v>
      </c>
      <c r="AC240" s="457">
        <v>14000</v>
      </c>
      <c r="AD240" s="457">
        <v>1000</v>
      </c>
      <c r="AE240" s="457">
        <v>1000</v>
      </c>
      <c r="AF240" s="457">
        <v>1000</v>
      </c>
      <c r="AG240" s="457">
        <v>1000</v>
      </c>
      <c r="AH240" s="457">
        <v>1000</v>
      </c>
      <c r="AI240" s="457">
        <v>1000</v>
      </c>
      <c r="AJ240" s="457">
        <v>10000</v>
      </c>
      <c r="AK240" s="457">
        <v>5000</v>
      </c>
      <c r="AL240" s="457">
        <v>1000</v>
      </c>
      <c r="AM240" s="457">
        <v>1000</v>
      </c>
      <c r="AN240" s="457">
        <v>2000</v>
      </c>
      <c r="AO240" s="457">
        <v>1000</v>
      </c>
      <c r="AP240" s="457">
        <v>10000</v>
      </c>
      <c r="AQ240" s="457">
        <v>7000</v>
      </c>
      <c r="AR240" s="457">
        <v>3000</v>
      </c>
      <c r="AS240" s="457">
        <v>8000</v>
      </c>
      <c r="AT240" s="457">
        <v>1000</v>
      </c>
      <c r="AU240" s="457">
        <v>1000</v>
      </c>
      <c r="AV240" s="457">
        <v>12000</v>
      </c>
      <c r="AW240" s="457">
        <v>3000</v>
      </c>
      <c r="AX240" s="457">
        <v>1000</v>
      </c>
      <c r="AY240" s="457">
        <v>4000</v>
      </c>
      <c r="AZ240" s="457">
        <v>1000</v>
      </c>
      <c r="BA240" s="457">
        <v>1000</v>
      </c>
      <c r="BB240" s="457">
        <v>3000</v>
      </c>
      <c r="BC240" s="457">
        <v>1000</v>
      </c>
      <c r="BD240" s="457">
        <v>1000</v>
      </c>
      <c r="BE240" s="457">
        <v>4000</v>
      </c>
      <c r="BF240" s="457">
        <v>1000</v>
      </c>
      <c r="BG240" s="457">
        <v>1000</v>
      </c>
      <c r="BH240" s="457">
        <v>2000</v>
      </c>
      <c r="BI240" s="457">
        <v>1000</v>
      </c>
      <c r="BJ240" s="457">
        <v>1000</v>
      </c>
      <c r="BK240" s="457">
        <v>2000</v>
      </c>
      <c r="BL240" s="457">
        <v>1000</v>
      </c>
      <c r="BM240" s="457">
        <v>1000</v>
      </c>
      <c r="BN240" s="457">
        <v>1000</v>
      </c>
      <c r="BO240" s="457">
        <v>1000</v>
      </c>
      <c r="BP240" s="457">
        <v>1000</v>
      </c>
      <c r="BQ240" s="457">
        <v>4000</v>
      </c>
      <c r="BR240" s="457">
        <v>1000</v>
      </c>
      <c r="BS240" s="457">
        <v>1000</v>
      </c>
      <c r="BT240" s="457">
        <v>1000</v>
      </c>
      <c r="BU240" s="457">
        <v>1000</v>
      </c>
      <c r="BV240" s="457">
        <v>1000</v>
      </c>
      <c r="BW240" s="457">
        <v>1000</v>
      </c>
      <c r="BX240" s="457">
        <v>1000</v>
      </c>
      <c r="BY240" s="457">
        <v>1000</v>
      </c>
      <c r="BZ240" s="457">
        <v>1000</v>
      </c>
      <c r="CA240" s="457">
        <v>1000</v>
      </c>
      <c r="CB240" s="457">
        <v>1000</v>
      </c>
      <c r="CC240" s="457">
        <v>1000</v>
      </c>
      <c r="CD240" s="457">
        <v>1000</v>
      </c>
      <c r="CE240" s="457">
        <v>1000</v>
      </c>
      <c r="CF240" s="457">
        <v>4000</v>
      </c>
      <c r="CG240" s="457">
        <v>1000</v>
      </c>
      <c r="CH240" s="457">
        <v>1000</v>
      </c>
      <c r="CI240" s="457">
        <v>2000</v>
      </c>
      <c r="CJ240" s="457">
        <v>1000</v>
      </c>
      <c r="CK240" s="457">
        <v>1000</v>
      </c>
      <c r="CL240" s="457">
        <v>1000</v>
      </c>
      <c r="CM240" s="457">
        <v>1000</v>
      </c>
      <c r="CN240" s="457">
        <v>1000</v>
      </c>
      <c r="CO240" s="457">
        <v>1000</v>
      </c>
      <c r="CP240" s="457">
        <v>1000</v>
      </c>
      <c r="CQ240" s="457">
        <v>1000</v>
      </c>
      <c r="CR240" s="457">
        <v>1000</v>
      </c>
      <c r="CS240" s="457">
        <v>1000</v>
      </c>
      <c r="CT240" s="457">
        <v>1000</v>
      </c>
      <c r="CU240" s="457">
        <v>4000</v>
      </c>
      <c r="CV240" s="457">
        <v>2000</v>
      </c>
      <c r="CW240" s="457">
        <v>1000</v>
      </c>
      <c r="CX240" s="457">
        <v>29000</v>
      </c>
      <c r="CY240" s="457">
        <v>7000</v>
      </c>
      <c r="CZ240" s="457">
        <v>11000</v>
      </c>
      <c r="DA240" s="457">
        <v>1000</v>
      </c>
      <c r="DB240" s="457">
        <v>1000</v>
      </c>
      <c r="DC240" s="457">
        <v>1000</v>
      </c>
      <c r="DD240" s="457">
        <v>1000</v>
      </c>
      <c r="DE240" s="457">
        <v>1000</v>
      </c>
      <c r="DF240" s="457">
        <v>1000</v>
      </c>
      <c r="DG240" s="457">
        <v>29000</v>
      </c>
      <c r="DH240" s="457">
        <v>14000</v>
      </c>
      <c r="DI240" s="457">
        <v>22000</v>
      </c>
      <c r="DJ240" s="457">
        <v>10000</v>
      </c>
      <c r="DK240" s="457">
        <v>9000</v>
      </c>
      <c r="DL240" s="457">
        <v>64000</v>
      </c>
      <c r="DM240" s="457">
        <v>4000</v>
      </c>
      <c r="DN240" s="457">
        <v>1000</v>
      </c>
      <c r="DO240" s="457">
        <v>1000</v>
      </c>
      <c r="DP240" s="457">
        <v>1000</v>
      </c>
      <c r="DQ240" s="457">
        <v>1000</v>
      </c>
      <c r="DR240">
        <v>1000</v>
      </c>
      <c r="DS240">
        <v>1000</v>
      </c>
      <c r="DT240">
        <v>323000</v>
      </c>
      <c r="DU240">
        <v>131000</v>
      </c>
    </row>
    <row r="241" spans="1:125">
      <c r="A241" s="362" t="s">
        <v>2891</v>
      </c>
      <c r="B241" s="457" t="s">
        <v>3325</v>
      </c>
      <c r="C241" s="457">
        <v>10000</v>
      </c>
      <c r="D241" s="457">
        <v>1000</v>
      </c>
      <c r="E241" s="457">
        <v>1000</v>
      </c>
      <c r="F241" s="457">
        <v>7000</v>
      </c>
      <c r="G241" s="457">
        <v>3000</v>
      </c>
      <c r="H241" s="457">
        <v>1000</v>
      </c>
      <c r="I241" s="457">
        <v>5000</v>
      </c>
      <c r="J241" s="457">
        <v>1000</v>
      </c>
      <c r="K241" s="457">
        <v>1000</v>
      </c>
      <c r="L241" s="457">
        <v>2000</v>
      </c>
      <c r="M241" s="457">
        <v>3000</v>
      </c>
      <c r="N241" s="457">
        <v>1000</v>
      </c>
      <c r="O241" s="457">
        <v>42000</v>
      </c>
      <c r="P241" s="457">
        <v>1000</v>
      </c>
      <c r="Q241" s="457">
        <v>1000</v>
      </c>
      <c r="R241" s="457">
        <v>1000</v>
      </c>
      <c r="S241" s="457">
        <v>1000</v>
      </c>
      <c r="T241" s="457">
        <v>1000</v>
      </c>
      <c r="U241" s="457">
        <v>3000</v>
      </c>
      <c r="V241" s="457">
        <v>1000</v>
      </c>
      <c r="W241" s="457">
        <v>1000</v>
      </c>
      <c r="X241" s="457">
        <v>1000</v>
      </c>
      <c r="Y241" s="457">
        <v>1000</v>
      </c>
      <c r="Z241" s="457">
        <v>1000</v>
      </c>
      <c r="AA241" s="457">
        <v>1000</v>
      </c>
      <c r="AB241" s="457">
        <v>1000</v>
      </c>
      <c r="AC241" s="457">
        <v>1000</v>
      </c>
      <c r="AD241" s="457">
        <v>1000</v>
      </c>
      <c r="AE241" s="457">
        <v>1000</v>
      </c>
      <c r="AF241" s="457">
        <v>1000</v>
      </c>
      <c r="AG241" s="457">
        <v>2000</v>
      </c>
      <c r="AH241" s="457">
        <v>1000</v>
      </c>
      <c r="AI241" s="457">
        <v>1000</v>
      </c>
      <c r="AJ241" s="457">
        <v>6000</v>
      </c>
      <c r="AK241" s="457">
        <v>4000</v>
      </c>
      <c r="AL241" s="457">
        <v>1000</v>
      </c>
      <c r="AM241" s="457">
        <v>1000</v>
      </c>
      <c r="AN241" s="457">
        <v>1000</v>
      </c>
      <c r="AO241" s="457">
        <v>1000</v>
      </c>
      <c r="AP241" s="457">
        <v>9000</v>
      </c>
      <c r="AQ241" s="457">
        <v>5000</v>
      </c>
      <c r="AR241" s="457">
        <v>2000</v>
      </c>
      <c r="AS241" s="457">
        <v>5000</v>
      </c>
      <c r="AT241" s="457">
        <v>1000</v>
      </c>
      <c r="AU241" s="457">
        <v>1000</v>
      </c>
      <c r="AV241" s="457">
        <v>11000</v>
      </c>
      <c r="AW241" s="457">
        <v>1000</v>
      </c>
      <c r="AX241" s="457">
        <v>1000</v>
      </c>
      <c r="AY241" s="457">
        <v>2000</v>
      </c>
      <c r="AZ241" s="457">
        <v>1000</v>
      </c>
      <c r="BA241" s="457">
        <v>1000</v>
      </c>
      <c r="BB241" s="457">
        <v>1000</v>
      </c>
      <c r="BC241" s="457">
        <v>1000</v>
      </c>
      <c r="BD241" s="457">
        <v>1000</v>
      </c>
      <c r="BE241" s="457">
        <v>1000</v>
      </c>
      <c r="BF241" s="457">
        <v>1000</v>
      </c>
      <c r="BG241" s="457">
        <v>1000</v>
      </c>
      <c r="BH241" s="457">
        <v>2000</v>
      </c>
      <c r="BI241" s="457">
        <v>1000</v>
      </c>
      <c r="BJ241" s="457">
        <v>1000</v>
      </c>
      <c r="BK241" s="457">
        <v>3000</v>
      </c>
      <c r="BL241" s="457">
        <v>1000</v>
      </c>
      <c r="BM241" s="457">
        <v>1000</v>
      </c>
      <c r="BN241" s="457">
        <v>1000</v>
      </c>
      <c r="BO241" s="457">
        <v>1000</v>
      </c>
      <c r="BP241" s="457">
        <v>1000</v>
      </c>
      <c r="BQ241" s="457">
        <v>2000</v>
      </c>
      <c r="BR241" s="457">
        <v>1000</v>
      </c>
      <c r="BS241" s="457">
        <v>1000</v>
      </c>
      <c r="BT241" s="457">
        <v>1000</v>
      </c>
      <c r="BU241" s="457">
        <v>1000</v>
      </c>
      <c r="BV241" s="457">
        <v>2000</v>
      </c>
      <c r="BW241" s="457">
        <v>1000</v>
      </c>
      <c r="BX241" s="457">
        <v>1000</v>
      </c>
      <c r="BY241" s="457">
        <v>1000</v>
      </c>
      <c r="BZ241" s="457">
        <v>1000</v>
      </c>
      <c r="CA241" s="457">
        <v>1000</v>
      </c>
      <c r="CB241" s="457">
        <v>1000</v>
      </c>
      <c r="CC241" s="457">
        <v>1000</v>
      </c>
      <c r="CD241" s="457">
        <v>1000</v>
      </c>
      <c r="CE241" s="457">
        <v>1000</v>
      </c>
      <c r="CF241" s="457">
        <v>3000</v>
      </c>
      <c r="CG241" s="457">
        <v>1000</v>
      </c>
      <c r="CH241" s="457">
        <v>1000</v>
      </c>
      <c r="CI241" s="457">
        <v>5000</v>
      </c>
      <c r="CJ241" s="457">
        <v>1000</v>
      </c>
      <c r="CK241" s="457">
        <v>1000</v>
      </c>
      <c r="CL241" s="457">
        <v>1000</v>
      </c>
      <c r="CM241" s="457">
        <v>1000</v>
      </c>
      <c r="CN241" s="457">
        <v>1000</v>
      </c>
      <c r="CO241" s="457">
        <v>3000</v>
      </c>
      <c r="CP241" s="457">
        <v>1000</v>
      </c>
      <c r="CQ241" s="457">
        <v>1000</v>
      </c>
      <c r="CR241" s="457">
        <v>1000</v>
      </c>
      <c r="CS241" s="457">
        <v>1000</v>
      </c>
      <c r="CT241" s="457">
        <v>1000</v>
      </c>
      <c r="CU241" s="457">
        <v>2000</v>
      </c>
      <c r="CV241" s="457">
        <v>1000</v>
      </c>
      <c r="CW241" s="457">
        <v>1000</v>
      </c>
      <c r="CX241" s="457">
        <v>17000</v>
      </c>
      <c r="CY241" s="457">
        <v>5000</v>
      </c>
      <c r="CZ241" s="457">
        <v>7000</v>
      </c>
      <c r="DA241" s="457">
        <v>5000</v>
      </c>
      <c r="DB241" s="457">
        <v>1000</v>
      </c>
      <c r="DC241" s="457">
        <v>1000</v>
      </c>
      <c r="DD241" s="457">
        <v>1000</v>
      </c>
      <c r="DE241" s="457">
        <v>1000</v>
      </c>
      <c r="DF241" s="457">
        <v>1000</v>
      </c>
      <c r="DG241" s="457">
        <v>21000</v>
      </c>
      <c r="DH241" s="457">
        <v>6000</v>
      </c>
      <c r="DI241" s="457">
        <v>13000</v>
      </c>
      <c r="DJ241" s="457">
        <v>9000</v>
      </c>
      <c r="DK241" s="457">
        <v>3000</v>
      </c>
      <c r="DL241" s="457">
        <v>5000</v>
      </c>
      <c r="DM241" s="457">
        <v>1000</v>
      </c>
      <c r="DN241" s="457">
        <v>1000</v>
      </c>
      <c r="DO241" s="457">
        <v>1000</v>
      </c>
      <c r="DP241" s="457">
        <v>1000</v>
      </c>
      <c r="DQ241" s="457">
        <v>1000</v>
      </c>
      <c r="DR241">
        <v>1000</v>
      </c>
      <c r="DS241">
        <v>1000</v>
      </c>
      <c r="DT241">
        <v>254000</v>
      </c>
      <c r="DU241">
        <v>133000</v>
      </c>
    </row>
    <row r="242" spans="1:125">
      <c r="A242" s="362" t="s">
        <v>2807</v>
      </c>
      <c r="B242" s="457" t="s">
        <v>3325</v>
      </c>
      <c r="C242" s="457">
        <v>15000</v>
      </c>
      <c r="D242" s="457">
        <v>2000</v>
      </c>
      <c r="E242" s="457">
        <v>1000</v>
      </c>
      <c r="F242" s="457">
        <v>16000</v>
      </c>
      <c r="G242" s="457">
        <v>6000</v>
      </c>
      <c r="H242" s="457">
        <v>1000</v>
      </c>
      <c r="I242" s="457">
        <v>15000</v>
      </c>
      <c r="J242" s="457">
        <v>1000</v>
      </c>
      <c r="K242" s="457">
        <v>1000</v>
      </c>
      <c r="L242" s="457">
        <v>4000</v>
      </c>
      <c r="M242" s="457">
        <v>1000</v>
      </c>
      <c r="N242" s="457">
        <v>1000</v>
      </c>
      <c r="O242" s="457">
        <v>89000</v>
      </c>
      <c r="P242" s="457">
        <v>2000</v>
      </c>
      <c r="Q242" s="457">
        <v>1000</v>
      </c>
      <c r="R242" s="457">
        <v>5000</v>
      </c>
      <c r="S242" s="457">
        <v>1000</v>
      </c>
      <c r="T242" s="457">
        <v>1000</v>
      </c>
      <c r="U242" s="457">
        <v>4000</v>
      </c>
      <c r="V242" s="457">
        <v>5000</v>
      </c>
      <c r="W242" s="457">
        <v>1000</v>
      </c>
      <c r="X242" s="457">
        <v>5000</v>
      </c>
      <c r="Y242" s="457">
        <v>1000</v>
      </c>
      <c r="Z242" s="457">
        <v>1000</v>
      </c>
      <c r="AA242" s="457">
        <v>1000</v>
      </c>
      <c r="AB242" s="457">
        <v>2000</v>
      </c>
      <c r="AC242" s="457">
        <v>14000</v>
      </c>
      <c r="AD242" s="457">
        <v>1000</v>
      </c>
      <c r="AE242" s="457">
        <v>1000</v>
      </c>
      <c r="AF242" s="457">
        <v>1000</v>
      </c>
      <c r="AG242" s="457">
        <v>1000</v>
      </c>
      <c r="AH242" s="457">
        <v>1000</v>
      </c>
      <c r="AI242" s="457">
        <v>1000</v>
      </c>
      <c r="AJ242" s="457">
        <v>10000</v>
      </c>
      <c r="AK242" s="457">
        <v>5000</v>
      </c>
      <c r="AL242" s="457">
        <v>1000</v>
      </c>
      <c r="AM242" s="457">
        <v>1000</v>
      </c>
      <c r="AN242" s="457">
        <v>2000</v>
      </c>
      <c r="AO242" s="457">
        <v>1000</v>
      </c>
      <c r="AP242" s="457">
        <v>10000</v>
      </c>
      <c r="AQ242" s="457">
        <v>7000</v>
      </c>
      <c r="AR242" s="457">
        <v>3000</v>
      </c>
      <c r="AS242" s="457">
        <v>8000</v>
      </c>
      <c r="AT242" s="457">
        <v>1000</v>
      </c>
      <c r="AU242" s="457">
        <v>1000</v>
      </c>
      <c r="AV242" s="457">
        <v>12000</v>
      </c>
      <c r="AW242" s="457">
        <v>3000</v>
      </c>
      <c r="AX242" s="457">
        <v>1000</v>
      </c>
      <c r="AY242" s="457">
        <v>4000</v>
      </c>
      <c r="AZ242" s="457">
        <v>1000</v>
      </c>
      <c r="BA242" s="457">
        <v>1000</v>
      </c>
      <c r="BB242" s="457">
        <v>3000</v>
      </c>
      <c r="BC242" s="457">
        <v>1000</v>
      </c>
      <c r="BD242" s="457">
        <v>1000</v>
      </c>
      <c r="BE242" s="457">
        <v>4000</v>
      </c>
      <c r="BF242" s="457">
        <v>1000</v>
      </c>
      <c r="BG242" s="457">
        <v>1000</v>
      </c>
      <c r="BH242" s="457">
        <v>2000</v>
      </c>
      <c r="BI242" s="457">
        <v>1000</v>
      </c>
      <c r="BJ242" s="457">
        <v>1000</v>
      </c>
      <c r="BK242" s="457">
        <v>2000</v>
      </c>
      <c r="BL242" s="457">
        <v>1000</v>
      </c>
      <c r="BM242" s="457">
        <v>1000</v>
      </c>
      <c r="BN242" s="457">
        <v>1000</v>
      </c>
      <c r="BO242" s="457">
        <v>1000</v>
      </c>
      <c r="BP242" s="457">
        <v>1000</v>
      </c>
      <c r="BQ242" s="457">
        <v>4000</v>
      </c>
      <c r="BR242" s="457">
        <v>1000</v>
      </c>
      <c r="BS242" s="457">
        <v>1000</v>
      </c>
      <c r="BT242" s="457">
        <v>1000</v>
      </c>
      <c r="BU242" s="457">
        <v>1000</v>
      </c>
      <c r="BV242" s="457">
        <v>1000</v>
      </c>
      <c r="BW242" s="457">
        <v>1000</v>
      </c>
      <c r="BX242" s="457">
        <v>1000</v>
      </c>
      <c r="BY242" s="457">
        <v>1000</v>
      </c>
      <c r="BZ242" s="457">
        <v>1000</v>
      </c>
      <c r="CA242" s="457">
        <v>1000</v>
      </c>
      <c r="CB242" s="457">
        <v>1000</v>
      </c>
      <c r="CC242" s="457">
        <v>1000</v>
      </c>
      <c r="CD242" s="457">
        <v>1000</v>
      </c>
      <c r="CE242" s="457">
        <v>1000</v>
      </c>
      <c r="CF242" s="457">
        <v>4000</v>
      </c>
      <c r="CG242" s="457">
        <v>1000</v>
      </c>
      <c r="CH242" s="457">
        <v>1000</v>
      </c>
      <c r="CI242" s="457">
        <v>2000</v>
      </c>
      <c r="CJ242" s="457">
        <v>1000</v>
      </c>
      <c r="CK242" s="457">
        <v>1000</v>
      </c>
      <c r="CL242" s="457">
        <v>1000</v>
      </c>
      <c r="CM242" s="457">
        <v>1000</v>
      </c>
      <c r="CN242" s="457">
        <v>1000</v>
      </c>
      <c r="CO242" s="457">
        <v>1000</v>
      </c>
      <c r="CP242" s="457">
        <v>1000</v>
      </c>
      <c r="CQ242" s="457">
        <v>1000</v>
      </c>
      <c r="CR242" s="457">
        <v>1000</v>
      </c>
      <c r="CS242" s="457">
        <v>1000</v>
      </c>
      <c r="CT242" s="457">
        <v>1000</v>
      </c>
      <c r="CU242" s="457">
        <v>4000</v>
      </c>
      <c r="CV242" s="457">
        <v>2000</v>
      </c>
      <c r="CW242" s="457">
        <v>1000</v>
      </c>
      <c r="CX242" s="457">
        <v>29000</v>
      </c>
      <c r="CY242" s="457">
        <v>7000</v>
      </c>
      <c r="CZ242" s="457">
        <v>11000</v>
      </c>
      <c r="DA242" s="457">
        <v>1000</v>
      </c>
      <c r="DB242" s="457">
        <v>1000</v>
      </c>
      <c r="DC242" s="457">
        <v>1000</v>
      </c>
      <c r="DD242" s="457">
        <v>1000</v>
      </c>
      <c r="DE242" s="457">
        <v>1000</v>
      </c>
      <c r="DF242" s="457">
        <v>1000</v>
      </c>
      <c r="DG242" s="457">
        <v>29000</v>
      </c>
      <c r="DH242" s="457">
        <v>14000</v>
      </c>
      <c r="DI242" s="457">
        <v>22000</v>
      </c>
      <c r="DJ242" s="457">
        <v>10000</v>
      </c>
      <c r="DK242" s="457">
        <v>9000</v>
      </c>
      <c r="DL242" s="457">
        <v>64000</v>
      </c>
      <c r="DM242" s="457">
        <v>4000</v>
      </c>
      <c r="DN242" s="457">
        <v>1000</v>
      </c>
      <c r="DO242" s="457">
        <v>1000</v>
      </c>
      <c r="DP242" s="457">
        <v>1000</v>
      </c>
      <c r="DQ242" s="457">
        <v>1000</v>
      </c>
      <c r="DR242">
        <v>1000</v>
      </c>
      <c r="DS242">
        <v>1000</v>
      </c>
      <c r="DT242">
        <v>323000</v>
      </c>
      <c r="DU242">
        <v>131000</v>
      </c>
    </row>
    <row r="243" spans="1:125">
      <c r="A243" s="362" t="s">
        <v>3137</v>
      </c>
      <c r="B243" s="457" t="s">
        <v>3325</v>
      </c>
      <c r="C243" s="457">
        <v>5000</v>
      </c>
      <c r="D243" s="457">
        <v>1000</v>
      </c>
      <c r="E243" s="457">
        <v>1000</v>
      </c>
      <c r="F243" s="457">
        <v>1000</v>
      </c>
      <c r="G243" s="457">
        <v>1000</v>
      </c>
      <c r="H243" s="457">
        <v>1000</v>
      </c>
      <c r="I243" s="457">
        <v>5000</v>
      </c>
      <c r="J243" s="457">
        <v>1000</v>
      </c>
      <c r="K243" s="457">
        <v>1000</v>
      </c>
      <c r="L243" s="457">
        <v>1000</v>
      </c>
      <c r="M243" s="457">
        <v>2000</v>
      </c>
      <c r="N243" s="457">
        <v>1000</v>
      </c>
      <c r="O243" s="457">
        <v>11000</v>
      </c>
      <c r="P243" s="457">
        <v>10000</v>
      </c>
      <c r="Q243" s="457">
        <v>1000</v>
      </c>
      <c r="R243" s="457">
        <v>6000</v>
      </c>
      <c r="S243" s="457">
        <v>1000</v>
      </c>
      <c r="T243" s="457">
        <v>1000</v>
      </c>
      <c r="U243" s="457">
        <v>2000</v>
      </c>
      <c r="V243" s="457">
        <v>1000</v>
      </c>
      <c r="W243" s="457">
        <v>1000</v>
      </c>
      <c r="X243" s="457">
        <v>1000</v>
      </c>
      <c r="Y243" s="457">
        <v>1000</v>
      </c>
      <c r="Z243" s="457">
        <v>1000</v>
      </c>
      <c r="AA243" s="457">
        <v>1000</v>
      </c>
      <c r="AB243" s="457">
        <v>1000</v>
      </c>
      <c r="AC243" s="457">
        <v>1000</v>
      </c>
      <c r="AD243" s="457">
        <v>1000</v>
      </c>
      <c r="AE243" s="457">
        <v>1000</v>
      </c>
      <c r="AF243" s="457">
        <v>1000</v>
      </c>
      <c r="AG243" s="457">
        <v>1000</v>
      </c>
      <c r="AH243" s="457">
        <v>1000</v>
      </c>
      <c r="AI243" s="457">
        <v>1000</v>
      </c>
      <c r="AJ243" s="457">
        <v>2000</v>
      </c>
      <c r="AK243" s="457">
        <v>1000</v>
      </c>
      <c r="AL243" s="457">
        <v>1000</v>
      </c>
      <c r="AM243" s="457">
        <v>1000</v>
      </c>
      <c r="AN243" s="457">
        <v>1000</v>
      </c>
      <c r="AO243" s="457">
        <v>1000</v>
      </c>
      <c r="AP243" s="457">
        <v>8000</v>
      </c>
      <c r="AQ243" s="457">
        <v>5000</v>
      </c>
      <c r="AR243" s="457">
        <v>4000</v>
      </c>
      <c r="AS243" s="457">
        <v>3000</v>
      </c>
      <c r="AT243" s="457">
        <v>2000</v>
      </c>
      <c r="AU243" s="457">
        <v>1000</v>
      </c>
      <c r="AV243" s="457">
        <v>8000</v>
      </c>
      <c r="AW243" s="457">
        <v>1000</v>
      </c>
      <c r="AX243" s="457">
        <v>2000</v>
      </c>
      <c r="AY243" s="457">
        <v>1000</v>
      </c>
      <c r="AZ243" s="457">
        <v>1000</v>
      </c>
      <c r="BA243" s="457">
        <v>1000</v>
      </c>
      <c r="BB243" s="457">
        <v>1000</v>
      </c>
      <c r="BC243" s="457">
        <v>1000</v>
      </c>
      <c r="BD243" s="457">
        <v>1000</v>
      </c>
      <c r="BE243" s="457">
        <v>1000</v>
      </c>
      <c r="BF243" s="457">
        <v>1000</v>
      </c>
      <c r="BG243" s="457">
        <v>1000</v>
      </c>
      <c r="BH243" s="457">
        <v>1000</v>
      </c>
      <c r="BI243" s="457">
        <v>1000</v>
      </c>
      <c r="BJ243" s="457">
        <v>1000</v>
      </c>
      <c r="BK243" s="457">
        <v>4000</v>
      </c>
      <c r="BL243" s="457">
        <v>1000</v>
      </c>
      <c r="BM243" s="457">
        <v>1000</v>
      </c>
      <c r="BN243" s="457">
        <v>1000</v>
      </c>
      <c r="BO243" s="457">
        <v>1000</v>
      </c>
      <c r="BP243" s="457">
        <v>1000</v>
      </c>
      <c r="BQ243" s="457">
        <v>1000</v>
      </c>
      <c r="BR243" s="457">
        <v>1000</v>
      </c>
      <c r="BS243" s="457">
        <v>1000</v>
      </c>
      <c r="BT243" s="457">
        <v>1000</v>
      </c>
      <c r="BU243" s="457">
        <v>1000</v>
      </c>
      <c r="BV243" s="457">
        <v>1000</v>
      </c>
      <c r="BW243" s="457">
        <v>1000</v>
      </c>
      <c r="BX243" s="457">
        <v>1000</v>
      </c>
      <c r="BY243" s="457">
        <v>1000</v>
      </c>
      <c r="BZ243" s="457">
        <v>1000</v>
      </c>
      <c r="CA243" s="457">
        <v>1000</v>
      </c>
      <c r="CB243" s="457">
        <v>1000</v>
      </c>
      <c r="CC243" s="457">
        <v>1000</v>
      </c>
      <c r="CD243" s="457">
        <v>1000</v>
      </c>
      <c r="CE243" s="457">
        <v>1000</v>
      </c>
      <c r="CF243" s="457">
        <v>5000</v>
      </c>
      <c r="CG243" s="457">
        <v>1000</v>
      </c>
      <c r="CH243" s="457">
        <v>1000</v>
      </c>
      <c r="CI243" s="457">
        <v>2000</v>
      </c>
      <c r="CJ243" s="457">
        <v>1000</v>
      </c>
      <c r="CK243" s="457">
        <v>1000</v>
      </c>
      <c r="CL243" s="457">
        <v>1000</v>
      </c>
      <c r="CM243" s="457">
        <v>1000</v>
      </c>
      <c r="CN243" s="457">
        <v>1000</v>
      </c>
      <c r="CO243" s="457">
        <v>1000</v>
      </c>
      <c r="CP243" s="457">
        <v>1000</v>
      </c>
      <c r="CQ243" s="457">
        <v>1000</v>
      </c>
      <c r="CR243" s="457">
        <v>1000</v>
      </c>
      <c r="CS243" s="457">
        <v>1000</v>
      </c>
      <c r="CT243" s="457">
        <v>1000</v>
      </c>
      <c r="CU243" s="457">
        <v>1000</v>
      </c>
      <c r="CV243" s="457">
        <v>1000</v>
      </c>
      <c r="CW243" s="457">
        <v>1000</v>
      </c>
      <c r="CX243" s="457">
        <v>26000</v>
      </c>
      <c r="CY243" s="457">
        <v>4000</v>
      </c>
      <c r="CZ243" s="457">
        <v>3000</v>
      </c>
      <c r="DA243" s="457">
        <v>5000</v>
      </c>
      <c r="DB243" s="457">
        <v>1000</v>
      </c>
      <c r="DC243" s="457">
        <v>1000</v>
      </c>
      <c r="DD243" s="457">
        <v>1000</v>
      </c>
      <c r="DE243" s="457">
        <v>1000</v>
      </c>
      <c r="DF243" s="457">
        <v>1000</v>
      </c>
      <c r="DG243" s="457">
        <v>8000</v>
      </c>
      <c r="DH243" s="457">
        <v>1000</v>
      </c>
      <c r="DI243" s="457">
        <v>9000</v>
      </c>
      <c r="DJ243" s="457">
        <v>5000</v>
      </c>
      <c r="DK243" s="457">
        <v>3000</v>
      </c>
      <c r="DL243" s="457">
        <v>6000</v>
      </c>
      <c r="DM243" s="457">
        <v>3000</v>
      </c>
      <c r="DN243" s="457">
        <v>1000</v>
      </c>
      <c r="DO243" s="457">
        <v>1000</v>
      </c>
      <c r="DP243" s="457">
        <v>1000</v>
      </c>
      <c r="DQ243" s="457">
        <v>1000</v>
      </c>
      <c r="DR243">
        <v>1000</v>
      </c>
      <c r="DS243">
        <v>1000</v>
      </c>
      <c r="DT243">
        <v>91000</v>
      </c>
      <c r="DU243">
        <v>51000</v>
      </c>
    </row>
    <row r="244" spans="1:125">
      <c r="A244" s="362" t="s">
        <v>2216</v>
      </c>
      <c r="B244" s="457" t="s">
        <v>3325</v>
      </c>
      <c r="C244" s="457">
        <v>10000</v>
      </c>
      <c r="D244" s="457">
        <v>1000</v>
      </c>
      <c r="E244" s="457">
        <v>1000</v>
      </c>
      <c r="F244" s="457">
        <v>7000</v>
      </c>
      <c r="G244" s="457">
        <v>3000</v>
      </c>
      <c r="H244" s="457">
        <v>1000</v>
      </c>
      <c r="I244" s="457">
        <v>5000</v>
      </c>
      <c r="J244" s="457">
        <v>1000</v>
      </c>
      <c r="K244" s="457">
        <v>1000</v>
      </c>
      <c r="L244" s="457">
        <v>2000</v>
      </c>
      <c r="M244" s="457">
        <v>3000</v>
      </c>
      <c r="N244" s="457">
        <v>1000</v>
      </c>
      <c r="O244" s="457">
        <v>42000</v>
      </c>
      <c r="P244" s="457">
        <v>1000</v>
      </c>
      <c r="Q244" s="457">
        <v>1000</v>
      </c>
      <c r="R244" s="457">
        <v>1000</v>
      </c>
      <c r="S244" s="457">
        <v>1000</v>
      </c>
      <c r="T244" s="457">
        <v>1000</v>
      </c>
      <c r="U244" s="457">
        <v>3000</v>
      </c>
      <c r="V244" s="457">
        <v>1000</v>
      </c>
      <c r="W244" s="457">
        <v>1000</v>
      </c>
      <c r="X244" s="457">
        <v>1000</v>
      </c>
      <c r="Y244" s="457">
        <v>1000</v>
      </c>
      <c r="Z244" s="457">
        <v>1000</v>
      </c>
      <c r="AA244" s="457">
        <v>1000</v>
      </c>
      <c r="AB244" s="457">
        <v>1000</v>
      </c>
      <c r="AC244" s="457">
        <v>1000</v>
      </c>
      <c r="AD244" s="457">
        <v>1000</v>
      </c>
      <c r="AE244" s="457">
        <v>1000</v>
      </c>
      <c r="AF244" s="457">
        <v>1000</v>
      </c>
      <c r="AG244" s="457">
        <v>2000</v>
      </c>
      <c r="AH244" s="457">
        <v>1000</v>
      </c>
      <c r="AI244" s="457">
        <v>1000</v>
      </c>
      <c r="AJ244" s="457">
        <v>6000</v>
      </c>
      <c r="AK244" s="457">
        <v>4000</v>
      </c>
      <c r="AL244" s="457">
        <v>1000</v>
      </c>
      <c r="AM244" s="457">
        <v>1000</v>
      </c>
      <c r="AN244" s="457">
        <v>1000</v>
      </c>
      <c r="AO244" s="457">
        <v>1000</v>
      </c>
      <c r="AP244" s="457">
        <v>134000</v>
      </c>
      <c r="AQ244" s="457">
        <v>54000</v>
      </c>
      <c r="AR244" s="457">
        <v>57000</v>
      </c>
      <c r="AS244" s="457">
        <v>5000</v>
      </c>
      <c r="AT244" s="457">
        <v>1000</v>
      </c>
      <c r="AU244" s="457">
        <v>1000</v>
      </c>
      <c r="AV244" s="457">
        <v>11000</v>
      </c>
      <c r="AW244" s="457">
        <v>1000</v>
      </c>
      <c r="AX244" s="457">
        <v>1000</v>
      </c>
      <c r="AY244" s="457">
        <v>2000</v>
      </c>
      <c r="AZ244" s="457">
        <v>1000</v>
      </c>
      <c r="BA244" s="457">
        <v>1000</v>
      </c>
      <c r="BB244" s="457">
        <v>1000</v>
      </c>
      <c r="BC244" s="457">
        <v>1000</v>
      </c>
      <c r="BD244" s="457">
        <v>1000</v>
      </c>
      <c r="BE244" s="457">
        <v>1000</v>
      </c>
      <c r="BF244" s="457">
        <v>1000</v>
      </c>
      <c r="BG244" s="457">
        <v>1000</v>
      </c>
      <c r="BH244" s="457">
        <v>2000</v>
      </c>
      <c r="BI244" s="457">
        <v>1000</v>
      </c>
      <c r="BJ244" s="457">
        <v>1000</v>
      </c>
      <c r="BK244" s="457">
        <v>3000</v>
      </c>
      <c r="BL244" s="457">
        <v>1000</v>
      </c>
      <c r="BM244" s="457">
        <v>1000</v>
      </c>
      <c r="BN244" s="457">
        <v>1000</v>
      </c>
      <c r="BO244" s="457">
        <v>1000</v>
      </c>
      <c r="BP244" s="457">
        <v>1000</v>
      </c>
      <c r="BQ244" s="457">
        <v>2000</v>
      </c>
      <c r="BR244" s="457">
        <v>1000</v>
      </c>
      <c r="BS244" s="457">
        <v>1000</v>
      </c>
      <c r="BT244" s="457">
        <v>1000</v>
      </c>
      <c r="BU244" s="457">
        <v>1000</v>
      </c>
      <c r="BV244" s="457">
        <v>2000</v>
      </c>
      <c r="BW244" s="457">
        <v>1000</v>
      </c>
      <c r="BX244" s="457">
        <v>1000</v>
      </c>
      <c r="BY244" s="457">
        <v>1000</v>
      </c>
      <c r="BZ244" s="457">
        <v>1000</v>
      </c>
      <c r="CA244" s="457">
        <v>1000</v>
      </c>
      <c r="CB244" s="457">
        <v>1000</v>
      </c>
      <c r="CC244" s="457">
        <v>1000</v>
      </c>
      <c r="CD244" s="457">
        <v>1000</v>
      </c>
      <c r="CE244" s="457">
        <v>1000</v>
      </c>
      <c r="CF244" s="457">
        <v>3000</v>
      </c>
      <c r="CG244" s="457">
        <v>1000</v>
      </c>
      <c r="CH244" s="457">
        <v>1000</v>
      </c>
      <c r="CI244" s="457">
        <v>5000</v>
      </c>
      <c r="CJ244" s="457">
        <v>1000</v>
      </c>
      <c r="CK244" s="457">
        <v>1000</v>
      </c>
      <c r="CL244" s="457">
        <v>1000</v>
      </c>
      <c r="CM244" s="457">
        <v>1000</v>
      </c>
      <c r="CN244" s="457">
        <v>1000</v>
      </c>
      <c r="CO244" s="457">
        <v>3000</v>
      </c>
      <c r="CP244" s="457">
        <v>1000</v>
      </c>
      <c r="CQ244" s="457">
        <v>1000</v>
      </c>
      <c r="CR244" s="457">
        <v>1000</v>
      </c>
      <c r="CS244" s="457">
        <v>1000</v>
      </c>
      <c r="CT244" s="457">
        <v>1000</v>
      </c>
      <c r="CU244" s="457">
        <v>2000</v>
      </c>
      <c r="CV244" s="457">
        <v>1000</v>
      </c>
      <c r="CW244" s="457">
        <v>1000</v>
      </c>
      <c r="CX244" s="457">
        <v>17000</v>
      </c>
      <c r="CY244" s="457">
        <v>5000</v>
      </c>
      <c r="CZ244" s="457">
        <v>7000</v>
      </c>
      <c r="DA244" s="457">
        <v>5000</v>
      </c>
      <c r="DB244" s="457">
        <v>1000</v>
      </c>
      <c r="DC244" s="457">
        <v>1000</v>
      </c>
      <c r="DD244" s="457">
        <v>1000</v>
      </c>
      <c r="DE244" s="457">
        <v>1000</v>
      </c>
      <c r="DF244" s="457">
        <v>1000</v>
      </c>
      <c r="DG244" s="457">
        <v>21000</v>
      </c>
      <c r="DH244" s="457">
        <v>6000</v>
      </c>
      <c r="DI244" s="457">
        <v>13000</v>
      </c>
      <c r="DJ244" s="457">
        <v>9000</v>
      </c>
      <c r="DK244" s="457">
        <v>3000</v>
      </c>
      <c r="DL244" s="457">
        <v>5000</v>
      </c>
      <c r="DM244" s="457">
        <v>1000</v>
      </c>
      <c r="DN244" s="457">
        <v>1000</v>
      </c>
      <c r="DO244" s="457">
        <v>1000</v>
      </c>
      <c r="DP244" s="457">
        <v>1000</v>
      </c>
      <c r="DQ244" s="457">
        <v>1000</v>
      </c>
      <c r="DR244">
        <v>1000</v>
      </c>
      <c r="DS244">
        <v>1000</v>
      </c>
      <c r="DT244">
        <v>254000</v>
      </c>
      <c r="DU244">
        <v>133000</v>
      </c>
    </row>
    <row r="245" spans="1:125">
      <c r="A245" s="362" t="s">
        <v>2783</v>
      </c>
      <c r="B245" s="457" t="s">
        <v>3325</v>
      </c>
      <c r="C245" s="457">
        <v>15000</v>
      </c>
      <c r="D245" s="457">
        <v>2000</v>
      </c>
      <c r="E245" s="457">
        <v>1000</v>
      </c>
      <c r="F245" s="457">
        <v>16000</v>
      </c>
      <c r="G245" s="457">
        <v>6000</v>
      </c>
      <c r="H245" s="457">
        <v>1000</v>
      </c>
      <c r="I245" s="457">
        <v>15000</v>
      </c>
      <c r="J245" s="457">
        <v>1000</v>
      </c>
      <c r="K245" s="457">
        <v>1000</v>
      </c>
      <c r="L245" s="457">
        <v>4000</v>
      </c>
      <c r="M245" s="457">
        <v>1000</v>
      </c>
      <c r="N245" s="457">
        <v>1000</v>
      </c>
      <c r="O245" s="457">
        <v>89000</v>
      </c>
      <c r="P245" s="457">
        <v>2000</v>
      </c>
      <c r="Q245" s="457">
        <v>1000</v>
      </c>
      <c r="R245" s="457">
        <v>5000</v>
      </c>
      <c r="S245" s="457">
        <v>1000</v>
      </c>
      <c r="T245" s="457">
        <v>1000</v>
      </c>
      <c r="U245" s="457">
        <v>4000</v>
      </c>
      <c r="V245" s="457">
        <v>5000</v>
      </c>
      <c r="W245" s="457">
        <v>1000</v>
      </c>
      <c r="X245" s="457">
        <v>5000</v>
      </c>
      <c r="Y245" s="457">
        <v>1000</v>
      </c>
      <c r="Z245" s="457">
        <v>1000</v>
      </c>
      <c r="AA245" s="457">
        <v>1000</v>
      </c>
      <c r="AB245" s="457">
        <v>2000</v>
      </c>
      <c r="AC245" s="457">
        <v>14000</v>
      </c>
      <c r="AD245" s="457">
        <v>1000</v>
      </c>
      <c r="AE245" s="457">
        <v>1000</v>
      </c>
      <c r="AF245" s="457">
        <v>1000</v>
      </c>
      <c r="AG245" s="457">
        <v>1000</v>
      </c>
      <c r="AH245" s="457">
        <v>1000</v>
      </c>
      <c r="AI245" s="457">
        <v>1000</v>
      </c>
      <c r="AJ245" s="457">
        <v>10000</v>
      </c>
      <c r="AK245" s="457">
        <v>5000</v>
      </c>
      <c r="AL245" s="457">
        <v>1000</v>
      </c>
      <c r="AM245" s="457">
        <v>1000</v>
      </c>
      <c r="AN245" s="457">
        <v>2000</v>
      </c>
      <c r="AO245" s="457">
        <v>1000</v>
      </c>
      <c r="AP245" s="457">
        <v>191000</v>
      </c>
      <c r="AQ245" s="457">
        <v>14000</v>
      </c>
      <c r="AR245" s="457">
        <v>31000</v>
      </c>
      <c r="AS245" s="457">
        <v>8000</v>
      </c>
      <c r="AT245" s="457">
        <v>1000</v>
      </c>
      <c r="AU245" s="457">
        <v>1000</v>
      </c>
      <c r="AV245" s="457">
        <v>12000</v>
      </c>
      <c r="AW245" s="457">
        <v>3000</v>
      </c>
      <c r="AX245" s="457">
        <v>1000</v>
      </c>
      <c r="AY245" s="457">
        <v>4000</v>
      </c>
      <c r="AZ245" s="457">
        <v>1000</v>
      </c>
      <c r="BA245" s="457">
        <v>1000</v>
      </c>
      <c r="BB245" s="457">
        <v>3000</v>
      </c>
      <c r="BC245" s="457">
        <v>1000</v>
      </c>
      <c r="BD245" s="457">
        <v>1000</v>
      </c>
      <c r="BE245" s="457">
        <v>4000</v>
      </c>
      <c r="BF245" s="457">
        <v>1000</v>
      </c>
      <c r="BG245" s="457">
        <v>1000</v>
      </c>
      <c r="BH245" s="457">
        <v>2000</v>
      </c>
      <c r="BI245" s="457">
        <v>1000</v>
      </c>
      <c r="BJ245" s="457">
        <v>1000</v>
      </c>
      <c r="BK245" s="457">
        <v>2000</v>
      </c>
      <c r="BL245" s="457">
        <v>1000</v>
      </c>
      <c r="BM245" s="457">
        <v>1000</v>
      </c>
      <c r="BN245" s="457">
        <v>1000</v>
      </c>
      <c r="BO245" s="457">
        <v>1000</v>
      </c>
      <c r="BP245" s="457">
        <v>1000</v>
      </c>
      <c r="BQ245" s="457">
        <v>4000</v>
      </c>
      <c r="BR245" s="457">
        <v>1000</v>
      </c>
      <c r="BS245" s="457">
        <v>1000</v>
      </c>
      <c r="BT245" s="457">
        <v>1000</v>
      </c>
      <c r="BU245" s="457">
        <v>1000</v>
      </c>
      <c r="BV245" s="457">
        <v>1000</v>
      </c>
      <c r="BW245" s="457">
        <v>1000</v>
      </c>
      <c r="BX245" s="457">
        <v>1000</v>
      </c>
      <c r="BY245" s="457">
        <v>1000</v>
      </c>
      <c r="BZ245" s="457">
        <v>1000</v>
      </c>
      <c r="CA245" s="457">
        <v>1000</v>
      </c>
      <c r="CB245" s="457">
        <v>1000</v>
      </c>
      <c r="CC245" s="457">
        <v>1000</v>
      </c>
      <c r="CD245" s="457">
        <v>1000</v>
      </c>
      <c r="CE245" s="457">
        <v>1000</v>
      </c>
      <c r="CF245" s="457">
        <v>4000</v>
      </c>
      <c r="CG245" s="457">
        <v>1000</v>
      </c>
      <c r="CH245" s="457">
        <v>1000</v>
      </c>
      <c r="CI245" s="457">
        <v>2000</v>
      </c>
      <c r="CJ245" s="457">
        <v>1000</v>
      </c>
      <c r="CK245" s="457">
        <v>1000</v>
      </c>
      <c r="CL245" s="457">
        <v>1000</v>
      </c>
      <c r="CM245" s="457">
        <v>1000</v>
      </c>
      <c r="CN245" s="457">
        <v>1000</v>
      </c>
      <c r="CO245" s="457">
        <v>1000</v>
      </c>
      <c r="CP245" s="457">
        <v>1000</v>
      </c>
      <c r="CQ245" s="457">
        <v>1000</v>
      </c>
      <c r="CR245" s="457">
        <v>1000</v>
      </c>
      <c r="CS245" s="457">
        <v>1000</v>
      </c>
      <c r="CT245" s="457">
        <v>1000</v>
      </c>
      <c r="CU245" s="457">
        <v>4000</v>
      </c>
      <c r="CV245" s="457">
        <v>2000</v>
      </c>
      <c r="CW245" s="457">
        <v>1000</v>
      </c>
      <c r="CX245" s="457">
        <v>29000</v>
      </c>
      <c r="CY245" s="457">
        <v>7000</v>
      </c>
      <c r="CZ245" s="457">
        <v>11000</v>
      </c>
      <c r="DA245" s="457">
        <v>1000</v>
      </c>
      <c r="DB245" s="457">
        <v>1000</v>
      </c>
      <c r="DC245" s="457">
        <v>1000</v>
      </c>
      <c r="DD245" s="457">
        <v>1000</v>
      </c>
      <c r="DE245" s="457">
        <v>1000</v>
      </c>
      <c r="DF245" s="457">
        <v>1000</v>
      </c>
      <c r="DG245" s="457">
        <v>29000</v>
      </c>
      <c r="DH245" s="457">
        <v>14000</v>
      </c>
      <c r="DI245" s="457">
        <v>22000</v>
      </c>
      <c r="DJ245" s="457">
        <v>10000</v>
      </c>
      <c r="DK245" s="457">
        <v>9000</v>
      </c>
      <c r="DL245" s="457">
        <v>64000</v>
      </c>
      <c r="DM245" s="457">
        <v>4000</v>
      </c>
      <c r="DN245" s="457">
        <v>1000</v>
      </c>
      <c r="DO245" s="457">
        <v>1000</v>
      </c>
      <c r="DP245" s="457">
        <v>1000</v>
      </c>
      <c r="DQ245" s="457">
        <v>1000</v>
      </c>
      <c r="DR245">
        <v>1000</v>
      </c>
      <c r="DS245">
        <v>1000</v>
      </c>
      <c r="DT245">
        <v>323000</v>
      </c>
      <c r="DU245">
        <v>131000</v>
      </c>
    </row>
    <row r="246" spans="1:125">
      <c r="A246" s="362" t="s">
        <v>2624</v>
      </c>
      <c r="B246" s="457" t="s">
        <v>3325</v>
      </c>
      <c r="C246" s="457">
        <v>30000</v>
      </c>
      <c r="D246" s="457">
        <v>5000</v>
      </c>
      <c r="E246" s="457">
        <v>1000</v>
      </c>
      <c r="F246" s="457">
        <v>23000</v>
      </c>
      <c r="G246" s="457">
        <v>7000</v>
      </c>
      <c r="H246" s="457">
        <v>2000</v>
      </c>
      <c r="I246" s="457">
        <v>10000</v>
      </c>
      <c r="J246" s="457">
        <v>2000</v>
      </c>
      <c r="K246" s="457">
        <v>1000</v>
      </c>
      <c r="L246" s="457">
        <v>2000</v>
      </c>
      <c r="M246" s="457">
        <v>1000</v>
      </c>
      <c r="N246" s="457">
        <v>1000</v>
      </c>
      <c r="O246" s="457">
        <v>148000</v>
      </c>
      <c r="P246" s="457">
        <v>65000</v>
      </c>
      <c r="Q246" s="457">
        <v>1000</v>
      </c>
      <c r="R246" s="457">
        <v>2000</v>
      </c>
      <c r="S246" s="457">
        <v>1000</v>
      </c>
      <c r="T246" s="457">
        <v>1000</v>
      </c>
      <c r="U246" s="457">
        <v>14000</v>
      </c>
      <c r="V246" s="457">
        <v>47000</v>
      </c>
      <c r="W246" s="457">
        <v>1000</v>
      </c>
      <c r="X246" s="457">
        <v>69000</v>
      </c>
      <c r="Y246" s="457">
        <v>426000</v>
      </c>
      <c r="Z246" s="457">
        <v>29000</v>
      </c>
      <c r="AA246" s="457">
        <v>2000</v>
      </c>
      <c r="AB246" s="457">
        <v>3000</v>
      </c>
      <c r="AC246" s="457">
        <v>1000</v>
      </c>
      <c r="AD246" s="457">
        <v>3000</v>
      </c>
      <c r="AE246" s="457">
        <v>1000</v>
      </c>
      <c r="AF246" s="457">
        <v>1000</v>
      </c>
      <c r="AG246" s="457">
        <v>8000</v>
      </c>
      <c r="AH246" s="457">
        <v>1000</v>
      </c>
      <c r="AI246" s="457">
        <v>1000</v>
      </c>
      <c r="AJ246" s="457">
        <v>11000</v>
      </c>
      <c r="AK246" s="457">
        <v>11000</v>
      </c>
      <c r="AL246" s="457">
        <v>3000</v>
      </c>
      <c r="AM246" s="457">
        <v>1000</v>
      </c>
      <c r="AN246" s="457">
        <v>2000</v>
      </c>
      <c r="AO246" s="457">
        <v>1000</v>
      </c>
      <c r="AP246" s="457">
        <v>268000</v>
      </c>
      <c r="AQ246" s="457">
        <v>32000</v>
      </c>
      <c r="AR246" s="457">
        <v>54000</v>
      </c>
      <c r="AS246" s="457">
        <v>16000</v>
      </c>
      <c r="AT246" s="457">
        <v>26000</v>
      </c>
      <c r="AU246" s="457">
        <v>4000</v>
      </c>
      <c r="AV246" s="457">
        <v>11000</v>
      </c>
      <c r="AW246" s="457">
        <v>1000</v>
      </c>
      <c r="AX246" s="457">
        <v>2000</v>
      </c>
      <c r="AY246" s="457">
        <v>4000</v>
      </c>
      <c r="AZ246" s="457">
        <v>3000</v>
      </c>
      <c r="BA246" s="457">
        <v>1000</v>
      </c>
      <c r="BB246" s="457">
        <v>1000</v>
      </c>
      <c r="BC246" s="457">
        <v>1000</v>
      </c>
      <c r="BD246" s="457">
        <v>1000</v>
      </c>
      <c r="BE246" s="457">
        <v>3000</v>
      </c>
      <c r="BF246" s="457">
        <v>1000</v>
      </c>
      <c r="BG246" s="457">
        <v>1000</v>
      </c>
      <c r="BH246" s="457">
        <v>2000</v>
      </c>
      <c r="BI246" s="457">
        <v>1000</v>
      </c>
      <c r="BJ246" s="457">
        <v>1000</v>
      </c>
      <c r="BK246" s="457">
        <v>7000</v>
      </c>
      <c r="BL246" s="457">
        <v>1000</v>
      </c>
      <c r="BM246" s="457">
        <v>1000</v>
      </c>
      <c r="BN246" s="457">
        <v>1000</v>
      </c>
      <c r="BO246" s="457">
        <v>1000</v>
      </c>
      <c r="BP246" s="457">
        <v>1000</v>
      </c>
      <c r="BQ246" s="457">
        <v>6000</v>
      </c>
      <c r="BR246" s="457">
        <v>2000</v>
      </c>
      <c r="BS246" s="457">
        <v>1000</v>
      </c>
      <c r="BT246" s="457">
        <v>1000</v>
      </c>
      <c r="BU246" s="457">
        <v>1000</v>
      </c>
      <c r="BV246" s="457">
        <v>1000</v>
      </c>
      <c r="BW246" s="457">
        <v>1000</v>
      </c>
      <c r="BX246" s="457">
        <v>1000</v>
      </c>
      <c r="BY246" s="457">
        <v>1000</v>
      </c>
      <c r="BZ246" s="457">
        <v>1000</v>
      </c>
      <c r="CA246" s="457">
        <v>1000</v>
      </c>
      <c r="CB246" s="457">
        <v>1000</v>
      </c>
      <c r="CC246" s="457">
        <v>1000</v>
      </c>
      <c r="CD246" s="457">
        <v>1000</v>
      </c>
      <c r="CE246" s="457">
        <v>1000</v>
      </c>
      <c r="CF246" s="457">
        <v>10000</v>
      </c>
      <c r="CG246" s="457">
        <v>1000</v>
      </c>
      <c r="CH246" s="457">
        <v>1000</v>
      </c>
      <c r="CI246" s="457">
        <v>71000</v>
      </c>
      <c r="CJ246" s="457">
        <v>1000</v>
      </c>
      <c r="CK246" s="457">
        <v>1000</v>
      </c>
      <c r="CL246" s="457">
        <v>1000</v>
      </c>
      <c r="CM246" s="457">
        <v>1000</v>
      </c>
      <c r="CN246" s="457">
        <v>1000</v>
      </c>
      <c r="CO246" s="457">
        <v>1000</v>
      </c>
      <c r="CP246" s="457">
        <v>1000</v>
      </c>
      <c r="CQ246" s="457">
        <v>1000</v>
      </c>
      <c r="CR246" s="457">
        <v>1000</v>
      </c>
      <c r="CS246" s="457">
        <v>1000</v>
      </c>
      <c r="CT246" s="457">
        <v>1000</v>
      </c>
      <c r="CU246" s="457">
        <v>7000</v>
      </c>
      <c r="CV246" s="457">
        <v>26000</v>
      </c>
      <c r="CW246" s="457">
        <v>1000</v>
      </c>
      <c r="CX246" s="457">
        <v>47000</v>
      </c>
      <c r="CY246" s="457">
        <v>95000</v>
      </c>
      <c r="CZ246" s="457">
        <v>76000</v>
      </c>
      <c r="DA246" s="457">
        <v>85000</v>
      </c>
      <c r="DB246" s="457">
        <v>1000</v>
      </c>
      <c r="DC246" s="457">
        <v>2000</v>
      </c>
      <c r="DD246" s="457">
        <v>19000</v>
      </c>
      <c r="DE246" s="457">
        <v>1000</v>
      </c>
      <c r="DF246" s="457">
        <v>1000</v>
      </c>
      <c r="DG246" s="457">
        <v>41000</v>
      </c>
      <c r="DH246" s="457">
        <v>7000</v>
      </c>
      <c r="DI246" s="457">
        <v>45000</v>
      </c>
      <c r="DJ246" s="457">
        <v>30000</v>
      </c>
      <c r="DK246" s="457">
        <v>25000</v>
      </c>
      <c r="DL246" s="457">
        <v>18000</v>
      </c>
      <c r="DM246" s="457">
        <v>6000</v>
      </c>
      <c r="DN246" s="457">
        <v>32000</v>
      </c>
      <c r="DO246" s="457">
        <v>6000</v>
      </c>
      <c r="DP246" s="457">
        <v>1000</v>
      </c>
      <c r="DQ246" s="457">
        <v>1000</v>
      </c>
      <c r="DR246">
        <v>1000</v>
      </c>
      <c r="DS246">
        <v>1000</v>
      </c>
      <c r="DT246">
        <v>29027000</v>
      </c>
      <c r="DU246">
        <v>3287000</v>
      </c>
    </row>
    <row r="247" spans="1:125">
      <c r="A247" s="362" t="s">
        <v>2672</v>
      </c>
      <c r="B247" s="457" t="s">
        <v>3325</v>
      </c>
      <c r="C247" s="457">
        <v>10000</v>
      </c>
      <c r="D247" s="457">
        <v>1000</v>
      </c>
      <c r="E247" s="457">
        <v>1000</v>
      </c>
      <c r="F247" s="457">
        <v>7000</v>
      </c>
      <c r="G247" s="457">
        <v>3000</v>
      </c>
      <c r="H247" s="457">
        <v>1000</v>
      </c>
      <c r="I247" s="457">
        <v>5000</v>
      </c>
      <c r="J247" s="457">
        <v>1000</v>
      </c>
      <c r="K247" s="457">
        <v>1000</v>
      </c>
      <c r="L247" s="457">
        <v>2000</v>
      </c>
      <c r="M247" s="457">
        <v>3000</v>
      </c>
      <c r="N247" s="457">
        <v>1000</v>
      </c>
      <c r="O247" s="457">
        <v>42000</v>
      </c>
      <c r="P247" s="457">
        <v>1000</v>
      </c>
      <c r="Q247" s="457">
        <v>1000</v>
      </c>
      <c r="R247" s="457">
        <v>1000</v>
      </c>
      <c r="S247" s="457">
        <v>1000</v>
      </c>
      <c r="T247" s="457">
        <v>1000</v>
      </c>
      <c r="U247" s="457">
        <v>3000</v>
      </c>
      <c r="V247" s="457">
        <v>1000</v>
      </c>
      <c r="W247" s="457">
        <v>1000</v>
      </c>
      <c r="X247" s="457">
        <v>1000</v>
      </c>
      <c r="Y247" s="457">
        <v>1000</v>
      </c>
      <c r="Z247" s="457">
        <v>1000</v>
      </c>
      <c r="AA247" s="457">
        <v>1000</v>
      </c>
      <c r="AB247" s="457">
        <v>1000</v>
      </c>
      <c r="AC247" s="457">
        <v>1000</v>
      </c>
      <c r="AD247" s="457">
        <v>1000</v>
      </c>
      <c r="AE247" s="457">
        <v>1000</v>
      </c>
      <c r="AF247" s="457">
        <v>1000</v>
      </c>
      <c r="AG247" s="457">
        <v>2000</v>
      </c>
      <c r="AH247" s="457">
        <v>1000</v>
      </c>
      <c r="AI247" s="457">
        <v>1000</v>
      </c>
      <c r="AJ247" s="457">
        <v>6000</v>
      </c>
      <c r="AK247" s="457">
        <v>4000</v>
      </c>
      <c r="AL247" s="457">
        <v>1000</v>
      </c>
      <c r="AM247" s="457">
        <v>1000</v>
      </c>
      <c r="AN247" s="457">
        <v>1000</v>
      </c>
      <c r="AO247" s="457">
        <v>1000</v>
      </c>
      <c r="AP247" s="457">
        <v>134000</v>
      </c>
      <c r="AQ247" s="457">
        <v>54000</v>
      </c>
      <c r="AR247" s="457">
        <v>57000</v>
      </c>
      <c r="AS247" s="457">
        <v>5000</v>
      </c>
      <c r="AT247" s="457">
        <v>1000</v>
      </c>
      <c r="AU247" s="457">
        <v>1000</v>
      </c>
      <c r="AV247" s="457">
        <v>11000</v>
      </c>
      <c r="AW247" s="457">
        <v>1000</v>
      </c>
      <c r="AX247" s="457">
        <v>1000</v>
      </c>
      <c r="AY247" s="457">
        <v>2000</v>
      </c>
      <c r="AZ247" s="457">
        <v>1000</v>
      </c>
      <c r="BA247" s="457">
        <v>1000</v>
      </c>
      <c r="BB247" s="457">
        <v>1000</v>
      </c>
      <c r="BC247" s="457">
        <v>1000</v>
      </c>
      <c r="BD247" s="457">
        <v>1000</v>
      </c>
      <c r="BE247" s="457">
        <v>1000</v>
      </c>
      <c r="BF247" s="457">
        <v>1000</v>
      </c>
      <c r="BG247" s="457">
        <v>1000</v>
      </c>
      <c r="BH247" s="457">
        <v>2000</v>
      </c>
      <c r="BI247" s="457">
        <v>1000</v>
      </c>
      <c r="BJ247" s="457">
        <v>1000</v>
      </c>
      <c r="BK247" s="457">
        <v>3000</v>
      </c>
      <c r="BL247" s="457">
        <v>1000</v>
      </c>
      <c r="BM247" s="457">
        <v>1000</v>
      </c>
      <c r="BN247" s="457">
        <v>1000</v>
      </c>
      <c r="BO247" s="457">
        <v>1000</v>
      </c>
      <c r="BP247" s="457">
        <v>1000</v>
      </c>
      <c r="BQ247" s="457">
        <v>2000</v>
      </c>
      <c r="BR247" s="457">
        <v>1000</v>
      </c>
      <c r="BS247" s="457">
        <v>1000</v>
      </c>
      <c r="BT247" s="457">
        <v>1000</v>
      </c>
      <c r="BU247" s="457">
        <v>1000</v>
      </c>
      <c r="BV247" s="457">
        <v>2000</v>
      </c>
      <c r="BW247" s="457">
        <v>1000</v>
      </c>
      <c r="BX247" s="457">
        <v>1000</v>
      </c>
      <c r="BY247" s="457">
        <v>1000</v>
      </c>
      <c r="BZ247" s="457">
        <v>1000</v>
      </c>
      <c r="CA247" s="457">
        <v>1000</v>
      </c>
      <c r="CB247" s="457">
        <v>1000</v>
      </c>
      <c r="CC247" s="457">
        <v>1000</v>
      </c>
      <c r="CD247" s="457">
        <v>1000</v>
      </c>
      <c r="CE247" s="457">
        <v>1000</v>
      </c>
      <c r="CF247" s="457">
        <v>3000</v>
      </c>
      <c r="CG247" s="457">
        <v>1000</v>
      </c>
      <c r="CH247" s="457">
        <v>1000</v>
      </c>
      <c r="CI247" s="457">
        <v>5000</v>
      </c>
      <c r="CJ247" s="457">
        <v>1000</v>
      </c>
      <c r="CK247" s="457">
        <v>1000</v>
      </c>
      <c r="CL247" s="457">
        <v>1000</v>
      </c>
      <c r="CM247" s="457">
        <v>1000</v>
      </c>
      <c r="CN247" s="457">
        <v>1000</v>
      </c>
      <c r="CO247" s="457">
        <v>3000</v>
      </c>
      <c r="CP247" s="457">
        <v>1000</v>
      </c>
      <c r="CQ247" s="457">
        <v>1000</v>
      </c>
      <c r="CR247" s="457">
        <v>1000</v>
      </c>
      <c r="CS247" s="457">
        <v>1000</v>
      </c>
      <c r="CT247" s="457">
        <v>1000</v>
      </c>
      <c r="CU247" s="457">
        <v>2000</v>
      </c>
      <c r="CV247" s="457">
        <v>1000</v>
      </c>
      <c r="CW247" s="457">
        <v>1000</v>
      </c>
      <c r="CX247" s="457">
        <v>17000</v>
      </c>
      <c r="CY247" s="457">
        <v>5000</v>
      </c>
      <c r="CZ247" s="457">
        <v>7000</v>
      </c>
      <c r="DA247" s="457">
        <v>5000</v>
      </c>
      <c r="DB247" s="457">
        <v>1000</v>
      </c>
      <c r="DC247" s="457">
        <v>1000</v>
      </c>
      <c r="DD247" s="457">
        <v>1000</v>
      </c>
      <c r="DE247" s="457">
        <v>1000</v>
      </c>
      <c r="DF247" s="457">
        <v>1000</v>
      </c>
      <c r="DG247" s="457">
        <v>21000</v>
      </c>
      <c r="DH247" s="457">
        <v>6000</v>
      </c>
      <c r="DI247" s="457">
        <v>13000</v>
      </c>
      <c r="DJ247" s="457">
        <v>9000</v>
      </c>
      <c r="DK247" s="457">
        <v>3000</v>
      </c>
      <c r="DL247" s="457">
        <v>5000</v>
      </c>
      <c r="DM247" s="457">
        <v>1000</v>
      </c>
      <c r="DN247" s="457">
        <v>1000</v>
      </c>
      <c r="DO247" s="457">
        <v>1000</v>
      </c>
      <c r="DP247" s="457">
        <v>1000</v>
      </c>
      <c r="DQ247" s="457">
        <v>1000</v>
      </c>
      <c r="DR247">
        <v>1000</v>
      </c>
      <c r="DS247">
        <v>1000</v>
      </c>
      <c r="DT247">
        <v>254000</v>
      </c>
      <c r="DU247">
        <v>133000</v>
      </c>
    </row>
    <row r="248" spans="1:125">
      <c r="A248" s="362" t="s">
        <v>2864</v>
      </c>
      <c r="B248" s="457" t="s">
        <v>3325</v>
      </c>
      <c r="C248" s="457">
        <v>10000</v>
      </c>
      <c r="D248" s="457">
        <v>1000</v>
      </c>
      <c r="E248" s="457">
        <v>1000</v>
      </c>
      <c r="F248" s="457">
        <v>7000</v>
      </c>
      <c r="G248" s="457">
        <v>3000</v>
      </c>
      <c r="H248" s="457">
        <v>1000</v>
      </c>
      <c r="I248" s="457">
        <v>5000</v>
      </c>
      <c r="J248" s="457">
        <v>1000</v>
      </c>
      <c r="K248" s="457">
        <v>1000</v>
      </c>
      <c r="L248" s="457">
        <v>2000</v>
      </c>
      <c r="M248" s="457">
        <v>3000</v>
      </c>
      <c r="N248" s="457">
        <v>1000</v>
      </c>
      <c r="O248" s="457">
        <v>42000</v>
      </c>
      <c r="P248" s="457">
        <v>1000</v>
      </c>
      <c r="Q248" s="457">
        <v>1000</v>
      </c>
      <c r="R248" s="457">
        <v>1000</v>
      </c>
      <c r="S248" s="457">
        <v>1000</v>
      </c>
      <c r="T248" s="457">
        <v>1000</v>
      </c>
      <c r="U248" s="457">
        <v>3000</v>
      </c>
      <c r="V248" s="457">
        <v>1000</v>
      </c>
      <c r="W248" s="457">
        <v>1000</v>
      </c>
      <c r="X248" s="457">
        <v>1000</v>
      </c>
      <c r="Y248" s="457">
        <v>1000</v>
      </c>
      <c r="Z248" s="457">
        <v>1000</v>
      </c>
      <c r="AA248" s="457">
        <v>1000</v>
      </c>
      <c r="AB248" s="457">
        <v>1000</v>
      </c>
      <c r="AC248" s="457">
        <v>1000</v>
      </c>
      <c r="AD248" s="457">
        <v>1000</v>
      </c>
      <c r="AE248" s="457">
        <v>1000</v>
      </c>
      <c r="AF248" s="457">
        <v>1000</v>
      </c>
      <c r="AG248" s="457">
        <v>2000</v>
      </c>
      <c r="AH248" s="457">
        <v>1000</v>
      </c>
      <c r="AI248" s="457">
        <v>1000</v>
      </c>
      <c r="AJ248" s="457">
        <v>6000</v>
      </c>
      <c r="AK248" s="457">
        <v>4000</v>
      </c>
      <c r="AL248" s="457">
        <v>1000</v>
      </c>
      <c r="AM248" s="457">
        <v>1000</v>
      </c>
      <c r="AN248" s="457">
        <v>1000</v>
      </c>
      <c r="AO248" s="457">
        <v>1000</v>
      </c>
      <c r="AP248" s="457">
        <v>134000</v>
      </c>
      <c r="AQ248" s="457">
        <v>54000</v>
      </c>
      <c r="AR248" s="457">
        <v>57000</v>
      </c>
      <c r="AS248" s="457">
        <v>5000</v>
      </c>
      <c r="AT248" s="457">
        <v>1000</v>
      </c>
      <c r="AU248" s="457">
        <v>1000</v>
      </c>
      <c r="AV248" s="457">
        <v>11000</v>
      </c>
      <c r="AW248" s="457">
        <v>1000</v>
      </c>
      <c r="AX248" s="457">
        <v>1000</v>
      </c>
      <c r="AY248" s="457">
        <v>2000</v>
      </c>
      <c r="AZ248" s="457">
        <v>1000</v>
      </c>
      <c r="BA248" s="457">
        <v>1000</v>
      </c>
      <c r="BB248" s="457">
        <v>1000</v>
      </c>
      <c r="BC248" s="457">
        <v>1000</v>
      </c>
      <c r="BD248" s="457">
        <v>1000</v>
      </c>
      <c r="BE248" s="457">
        <v>1000</v>
      </c>
      <c r="BF248" s="457">
        <v>1000</v>
      </c>
      <c r="BG248" s="457">
        <v>1000</v>
      </c>
      <c r="BH248" s="457">
        <v>2000</v>
      </c>
      <c r="BI248" s="457">
        <v>1000</v>
      </c>
      <c r="BJ248" s="457">
        <v>1000</v>
      </c>
      <c r="BK248" s="457">
        <v>3000</v>
      </c>
      <c r="BL248" s="457">
        <v>1000</v>
      </c>
      <c r="BM248" s="457">
        <v>1000</v>
      </c>
      <c r="BN248" s="457">
        <v>1000</v>
      </c>
      <c r="BO248" s="457">
        <v>1000</v>
      </c>
      <c r="BP248" s="457">
        <v>1000</v>
      </c>
      <c r="BQ248" s="457">
        <v>2000</v>
      </c>
      <c r="BR248" s="457">
        <v>1000</v>
      </c>
      <c r="BS248" s="457">
        <v>1000</v>
      </c>
      <c r="BT248" s="457">
        <v>1000</v>
      </c>
      <c r="BU248" s="457">
        <v>1000</v>
      </c>
      <c r="BV248" s="457">
        <v>2000</v>
      </c>
      <c r="BW248" s="457">
        <v>1000</v>
      </c>
      <c r="BX248" s="457">
        <v>1000</v>
      </c>
      <c r="BY248" s="457">
        <v>1000</v>
      </c>
      <c r="BZ248" s="457">
        <v>1000</v>
      </c>
      <c r="CA248" s="457">
        <v>1000</v>
      </c>
      <c r="CB248" s="457">
        <v>1000</v>
      </c>
      <c r="CC248" s="457">
        <v>1000</v>
      </c>
      <c r="CD248" s="457">
        <v>1000</v>
      </c>
      <c r="CE248" s="457">
        <v>1000</v>
      </c>
      <c r="CF248" s="457">
        <v>3000</v>
      </c>
      <c r="CG248" s="457">
        <v>1000</v>
      </c>
      <c r="CH248" s="457">
        <v>1000</v>
      </c>
      <c r="CI248" s="457">
        <v>5000</v>
      </c>
      <c r="CJ248" s="457">
        <v>1000</v>
      </c>
      <c r="CK248" s="457">
        <v>1000</v>
      </c>
      <c r="CL248" s="457">
        <v>1000</v>
      </c>
      <c r="CM248" s="457">
        <v>1000</v>
      </c>
      <c r="CN248" s="457">
        <v>1000</v>
      </c>
      <c r="CO248" s="457">
        <v>3000</v>
      </c>
      <c r="CP248" s="457">
        <v>1000</v>
      </c>
      <c r="CQ248" s="457">
        <v>1000</v>
      </c>
      <c r="CR248" s="457">
        <v>1000</v>
      </c>
      <c r="CS248" s="457">
        <v>1000</v>
      </c>
      <c r="CT248" s="457">
        <v>1000</v>
      </c>
      <c r="CU248" s="457">
        <v>2000</v>
      </c>
      <c r="CV248" s="457">
        <v>1000</v>
      </c>
      <c r="CW248" s="457">
        <v>1000</v>
      </c>
      <c r="CX248" s="457">
        <v>17000</v>
      </c>
      <c r="CY248" s="457">
        <v>5000</v>
      </c>
      <c r="CZ248" s="457">
        <v>7000</v>
      </c>
      <c r="DA248" s="457">
        <v>5000</v>
      </c>
      <c r="DB248" s="457">
        <v>1000</v>
      </c>
      <c r="DC248" s="457">
        <v>1000</v>
      </c>
      <c r="DD248" s="457">
        <v>1000</v>
      </c>
      <c r="DE248" s="457">
        <v>1000</v>
      </c>
      <c r="DF248" s="457">
        <v>1000</v>
      </c>
      <c r="DG248" s="457">
        <v>21000</v>
      </c>
      <c r="DH248" s="457">
        <v>6000</v>
      </c>
      <c r="DI248" s="457">
        <v>13000</v>
      </c>
      <c r="DJ248" s="457">
        <v>9000</v>
      </c>
      <c r="DK248" s="457">
        <v>3000</v>
      </c>
      <c r="DL248" s="457">
        <v>5000</v>
      </c>
      <c r="DM248" s="457">
        <v>1000</v>
      </c>
      <c r="DN248" s="457">
        <v>1000</v>
      </c>
      <c r="DO248" s="457">
        <v>1000</v>
      </c>
      <c r="DP248" s="457">
        <v>1000</v>
      </c>
      <c r="DQ248" s="457">
        <v>1000</v>
      </c>
      <c r="DR248">
        <v>1000</v>
      </c>
      <c r="DS248">
        <v>1000</v>
      </c>
      <c r="DT248">
        <v>254000</v>
      </c>
      <c r="DU248">
        <v>133000</v>
      </c>
    </row>
    <row r="249" spans="1:125">
      <c r="A249" s="362" t="s">
        <v>2933</v>
      </c>
      <c r="B249" s="457" t="s">
        <v>3325</v>
      </c>
      <c r="C249" s="457">
        <v>15000</v>
      </c>
      <c r="D249" s="457">
        <v>2000</v>
      </c>
      <c r="E249" s="457">
        <v>1000</v>
      </c>
      <c r="F249" s="457">
        <v>16000</v>
      </c>
      <c r="G249" s="457">
        <v>6000</v>
      </c>
      <c r="H249" s="457">
        <v>1000</v>
      </c>
      <c r="I249" s="457">
        <v>15000</v>
      </c>
      <c r="J249" s="457">
        <v>1000</v>
      </c>
      <c r="K249" s="457">
        <v>1000</v>
      </c>
      <c r="L249" s="457">
        <v>4000</v>
      </c>
      <c r="M249" s="457">
        <v>1000</v>
      </c>
      <c r="N249" s="457">
        <v>1000</v>
      </c>
      <c r="O249" s="457">
        <v>89000</v>
      </c>
      <c r="P249" s="457">
        <v>2000</v>
      </c>
      <c r="Q249" s="457">
        <v>1000</v>
      </c>
      <c r="R249" s="457">
        <v>5000</v>
      </c>
      <c r="S249" s="457">
        <v>1000</v>
      </c>
      <c r="T249" s="457">
        <v>1000</v>
      </c>
      <c r="U249" s="457">
        <v>4000</v>
      </c>
      <c r="V249" s="457">
        <v>5000</v>
      </c>
      <c r="W249" s="457">
        <v>1000</v>
      </c>
      <c r="X249" s="457">
        <v>5000</v>
      </c>
      <c r="Y249" s="457">
        <v>1000</v>
      </c>
      <c r="Z249" s="457">
        <v>1000</v>
      </c>
      <c r="AA249" s="457">
        <v>1000</v>
      </c>
      <c r="AB249" s="457">
        <v>2000</v>
      </c>
      <c r="AC249" s="457">
        <v>14000</v>
      </c>
      <c r="AD249" s="457">
        <v>1000</v>
      </c>
      <c r="AE249" s="457">
        <v>1000</v>
      </c>
      <c r="AF249" s="457">
        <v>1000</v>
      </c>
      <c r="AG249" s="457">
        <v>1000</v>
      </c>
      <c r="AH249" s="457">
        <v>1000</v>
      </c>
      <c r="AI249" s="457">
        <v>1000</v>
      </c>
      <c r="AJ249" s="457">
        <v>10000</v>
      </c>
      <c r="AK249" s="457">
        <v>5000</v>
      </c>
      <c r="AL249" s="457">
        <v>1000</v>
      </c>
      <c r="AM249" s="457">
        <v>1000</v>
      </c>
      <c r="AN249" s="457">
        <v>2000</v>
      </c>
      <c r="AO249" s="457">
        <v>1000</v>
      </c>
      <c r="AP249" s="457">
        <v>10000</v>
      </c>
      <c r="AQ249" s="457">
        <v>7000</v>
      </c>
      <c r="AR249" s="457">
        <v>3000</v>
      </c>
      <c r="AS249" s="457">
        <v>8000</v>
      </c>
      <c r="AT249" s="457">
        <v>1000</v>
      </c>
      <c r="AU249" s="457">
        <v>1000</v>
      </c>
      <c r="AV249" s="457">
        <v>12000</v>
      </c>
      <c r="AW249" s="457">
        <v>3000</v>
      </c>
      <c r="AX249" s="457">
        <v>1000</v>
      </c>
      <c r="AY249" s="457">
        <v>4000</v>
      </c>
      <c r="AZ249" s="457">
        <v>1000</v>
      </c>
      <c r="BA249" s="457">
        <v>1000</v>
      </c>
      <c r="BB249" s="457">
        <v>3000</v>
      </c>
      <c r="BC249" s="457">
        <v>1000</v>
      </c>
      <c r="BD249" s="457">
        <v>1000</v>
      </c>
      <c r="BE249" s="457">
        <v>4000</v>
      </c>
      <c r="BF249" s="457">
        <v>1000</v>
      </c>
      <c r="BG249" s="457">
        <v>1000</v>
      </c>
      <c r="BH249" s="457">
        <v>2000</v>
      </c>
      <c r="BI249" s="457">
        <v>1000</v>
      </c>
      <c r="BJ249" s="457">
        <v>1000</v>
      </c>
      <c r="BK249" s="457">
        <v>2000</v>
      </c>
      <c r="BL249" s="457">
        <v>1000</v>
      </c>
      <c r="BM249" s="457">
        <v>1000</v>
      </c>
      <c r="BN249" s="457">
        <v>1000</v>
      </c>
      <c r="BO249" s="457">
        <v>1000</v>
      </c>
      <c r="BP249" s="457">
        <v>1000</v>
      </c>
      <c r="BQ249" s="457">
        <v>4000</v>
      </c>
      <c r="BR249" s="457">
        <v>1000</v>
      </c>
      <c r="BS249" s="457">
        <v>1000</v>
      </c>
      <c r="BT249" s="457">
        <v>1000</v>
      </c>
      <c r="BU249" s="457">
        <v>1000</v>
      </c>
      <c r="BV249" s="457">
        <v>1000</v>
      </c>
      <c r="BW249" s="457">
        <v>1000</v>
      </c>
      <c r="BX249" s="457">
        <v>1000</v>
      </c>
      <c r="BY249" s="457">
        <v>1000</v>
      </c>
      <c r="BZ249" s="457">
        <v>1000</v>
      </c>
      <c r="CA249" s="457">
        <v>1000</v>
      </c>
      <c r="CB249" s="457">
        <v>1000</v>
      </c>
      <c r="CC249" s="457">
        <v>1000</v>
      </c>
      <c r="CD249" s="457">
        <v>1000</v>
      </c>
      <c r="CE249" s="457">
        <v>1000</v>
      </c>
      <c r="CF249" s="457">
        <v>4000</v>
      </c>
      <c r="CG249" s="457">
        <v>1000</v>
      </c>
      <c r="CH249" s="457">
        <v>1000</v>
      </c>
      <c r="CI249" s="457">
        <v>2000</v>
      </c>
      <c r="CJ249" s="457">
        <v>1000</v>
      </c>
      <c r="CK249" s="457">
        <v>1000</v>
      </c>
      <c r="CL249" s="457">
        <v>1000</v>
      </c>
      <c r="CM249" s="457">
        <v>1000</v>
      </c>
      <c r="CN249" s="457">
        <v>1000</v>
      </c>
      <c r="CO249" s="457">
        <v>1000</v>
      </c>
      <c r="CP249" s="457">
        <v>1000</v>
      </c>
      <c r="CQ249" s="457">
        <v>1000</v>
      </c>
      <c r="CR249" s="457">
        <v>1000</v>
      </c>
      <c r="CS249" s="457">
        <v>1000</v>
      </c>
      <c r="CT249" s="457">
        <v>1000</v>
      </c>
      <c r="CU249" s="457">
        <v>4000</v>
      </c>
      <c r="CV249" s="457">
        <v>2000</v>
      </c>
      <c r="CW249" s="457">
        <v>1000</v>
      </c>
      <c r="CX249" s="457">
        <v>29000</v>
      </c>
      <c r="CY249" s="457">
        <v>7000</v>
      </c>
      <c r="CZ249" s="457">
        <v>11000</v>
      </c>
      <c r="DA249" s="457">
        <v>1000</v>
      </c>
      <c r="DB249" s="457">
        <v>1000</v>
      </c>
      <c r="DC249" s="457">
        <v>1000</v>
      </c>
      <c r="DD249" s="457">
        <v>1000</v>
      </c>
      <c r="DE249" s="457">
        <v>1000</v>
      </c>
      <c r="DF249" s="457">
        <v>1000</v>
      </c>
      <c r="DG249" s="457">
        <v>29000</v>
      </c>
      <c r="DH249" s="457">
        <v>14000</v>
      </c>
      <c r="DI249" s="457">
        <v>22000</v>
      </c>
      <c r="DJ249" s="457">
        <v>10000</v>
      </c>
      <c r="DK249" s="457">
        <v>9000</v>
      </c>
      <c r="DL249" s="457">
        <v>64000</v>
      </c>
      <c r="DM249" s="457">
        <v>4000</v>
      </c>
      <c r="DN249" s="457">
        <v>1000</v>
      </c>
      <c r="DO249" s="457">
        <v>1000</v>
      </c>
      <c r="DP249" s="457">
        <v>1000</v>
      </c>
      <c r="DQ249" s="457">
        <v>1000</v>
      </c>
      <c r="DR249">
        <v>1000</v>
      </c>
      <c r="DS249">
        <v>1000</v>
      </c>
      <c r="DT249">
        <v>323000</v>
      </c>
      <c r="DU249">
        <v>131000</v>
      </c>
    </row>
    <row r="250" spans="1:125">
      <c r="A250" s="362" t="s">
        <v>1997</v>
      </c>
      <c r="B250" s="457" t="s">
        <v>3325</v>
      </c>
      <c r="C250" s="457">
        <v>30000</v>
      </c>
      <c r="D250" s="457">
        <v>5000</v>
      </c>
      <c r="E250" s="457">
        <v>1000</v>
      </c>
      <c r="F250" s="457">
        <v>23000</v>
      </c>
      <c r="G250" s="457">
        <v>7000</v>
      </c>
      <c r="H250" s="457">
        <v>2000</v>
      </c>
      <c r="I250" s="457">
        <v>10000</v>
      </c>
      <c r="J250" s="457">
        <v>2000</v>
      </c>
      <c r="K250" s="457">
        <v>1000</v>
      </c>
      <c r="L250" s="457">
        <v>2000</v>
      </c>
      <c r="M250" s="457">
        <v>1000</v>
      </c>
      <c r="N250" s="457">
        <v>1000</v>
      </c>
      <c r="O250" s="457">
        <v>148000</v>
      </c>
      <c r="P250" s="457">
        <v>65000</v>
      </c>
      <c r="Q250" s="457">
        <v>1000</v>
      </c>
      <c r="R250" s="457">
        <v>2000</v>
      </c>
      <c r="S250" s="457">
        <v>1000</v>
      </c>
      <c r="T250" s="457">
        <v>1000</v>
      </c>
      <c r="U250" s="457">
        <v>14000</v>
      </c>
      <c r="V250" s="457">
        <v>47000</v>
      </c>
      <c r="W250" s="457">
        <v>1000</v>
      </c>
      <c r="X250" s="457">
        <v>69000</v>
      </c>
      <c r="Y250" s="457">
        <v>426000</v>
      </c>
      <c r="Z250" s="457">
        <v>29000</v>
      </c>
      <c r="AA250" s="457">
        <v>2000</v>
      </c>
      <c r="AB250" s="457">
        <v>3000</v>
      </c>
      <c r="AC250" s="457">
        <v>1000</v>
      </c>
      <c r="AD250" s="457">
        <v>3000</v>
      </c>
      <c r="AE250" s="457">
        <v>1000</v>
      </c>
      <c r="AF250" s="457">
        <v>1000</v>
      </c>
      <c r="AG250" s="457">
        <v>8000</v>
      </c>
      <c r="AH250" s="457">
        <v>1000</v>
      </c>
      <c r="AI250" s="457">
        <v>1000</v>
      </c>
      <c r="AJ250" s="457">
        <v>11000</v>
      </c>
      <c r="AK250" s="457">
        <v>11000</v>
      </c>
      <c r="AL250" s="457">
        <v>3000</v>
      </c>
      <c r="AM250" s="457">
        <v>1000</v>
      </c>
      <c r="AN250" s="457">
        <v>2000</v>
      </c>
      <c r="AO250" s="457">
        <v>1000</v>
      </c>
      <c r="AP250" s="457">
        <v>268000</v>
      </c>
      <c r="AQ250" s="457">
        <v>32000</v>
      </c>
      <c r="AR250" s="457">
        <v>54000</v>
      </c>
      <c r="AS250" s="457">
        <v>16000</v>
      </c>
      <c r="AT250" s="457">
        <v>26000</v>
      </c>
      <c r="AU250" s="457">
        <v>4000</v>
      </c>
      <c r="AV250" s="457">
        <v>11000</v>
      </c>
      <c r="AW250" s="457">
        <v>1000</v>
      </c>
      <c r="AX250" s="457">
        <v>2000</v>
      </c>
      <c r="AY250" s="457">
        <v>4000</v>
      </c>
      <c r="AZ250" s="457">
        <v>3000</v>
      </c>
      <c r="BA250" s="457">
        <v>1000</v>
      </c>
      <c r="BB250" s="457">
        <v>1000</v>
      </c>
      <c r="BC250" s="457">
        <v>1000</v>
      </c>
      <c r="BD250" s="457">
        <v>1000</v>
      </c>
      <c r="BE250" s="457">
        <v>3000</v>
      </c>
      <c r="BF250" s="457">
        <v>1000</v>
      </c>
      <c r="BG250" s="457">
        <v>1000</v>
      </c>
      <c r="BH250" s="457">
        <v>2000</v>
      </c>
      <c r="BI250" s="457">
        <v>1000</v>
      </c>
      <c r="BJ250" s="457">
        <v>1000</v>
      </c>
      <c r="BK250" s="457">
        <v>7000</v>
      </c>
      <c r="BL250" s="457">
        <v>1000</v>
      </c>
      <c r="BM250" s="457">
        <v>1000</v>
      </c>
      <c r="BN250" s="457">
        <v>1000</v>
      </c>
      <c r="BO250" s="457">
        <v>1000</v>
      </c>
      <c r="BP250" s="457">
        <v>1000</v>
      </c>
      <c r="BQ250" s="457">
        <v>6000</v>
      </c>
      <c r="BR250" s="457">
        <v>2000</v>
      </c>
      <c r="BS250" s="457">
        <v>1000</v>
      </c>
      <c r="BT250" s="457">
        <v>1000</v>
      </c>
      <c r="BU250" s="457">
        <v>1000</v>
      </c>
      <c r="BV250" s="457">
        <v>1000</v>
      </c>
      <c r="BW250" s="457">
        <v>1000</v>
      </c>
      <c r="BX250" s="457">
        <v>1000</v>
      </c>
      <c r="BY250" s="457">
        <v>1000</v>
      </c>
      <c r="BZ250" s="457">
        <v>1000</v>
      </c>
      <c r="CA250" s="457">
        <v>1000</v>
      </c>
      <c r="CB250" s="457">
        <v>1000</v>
      </c>
      <c r="CC250" s="457">
        <v>1000</v>
      </c>
      <c r="CD250" s="457">
        <v>1000</v>
      </c>
      <c r="CE250" s="457">
        <v>1000</v>
      </c>
      <c r="CF250" s="457">
        <v>10000</v>
      </c>
      <c r="CG250" s="457">
        <v>1000</v>
      </c>
      <c r="CH250" s="457">
        <v>1000</v>
      </c>
      <c r="CI250" s="457">
        <v>71000</v>
      </c>
      <c r="CJ250" s="457">
        <v>1000</v>
      </c>
      <c r="CK250" s="457">
        <v>1000</v>
      </c>
      <c r="CL250" s="457">
        <v>1000</v>
      </c>
      <c r="CM250" s="457">
        <v>1000</v>
      </c>
      <c r="CN250" s="457">
        <v>1000</v>
      </c>
      <c r="CO250" s="457">
        <v>1000</v>
      </c>
      <c r="CP250" s="457">
        <v>1000</v>
      </c>
      <c r="CQ250" s="457">
        <v>1000</v>
      </c>
      <c r="CR250" s="457">
        <v>1000</v>
      </c>
      <c r="CS250" s="457">
        <v>1000</v>
      </c>
      <c r="CT250" s="457">
        <v>1000</v>
      </c>
      <c r="CU250" s="457">
        <v>7000</v>
      </c>
      <c r="CV250" s="457">
        <v>26000</v>
      </c>
      <c r="CW250" s="457">
        <v>1000</v>
      </c>
      <c r="CX250" s="457">
        <v>47000</v>
      </c>
      <c r="CY250" s="457">
        <v>95000</v>
      </c>
      <c r="CZ250" s="457">
        <v>76000</v>
      </c>
      <c r="DA250" s="457">
        <v>85000</v>
      </c>
      <c r="DB250" s="457">
        <v>1000</v>
      </c>
      <c r="DC250" s="457">
        <v>2000</v>
      </c>
      <c r="DD250" s="457">
        <v>19000</v>
      </c>
      <c r="DE250" s="457">
        <v>1000</v>
      </c>
      <c r="DF250" s="457">
        <v>1000</v>
      </c>
      <c r="DG250" s="457">
        <v>41000</v>
      </c>
      <c r="DH250" s="457">
        <v>7000</v>
      </c>
      <c r="DI250" s="457">
        <v>45000</v>
      </c>
      <c r="DJ250" s="457">
        <v>30000</v>
      </c>
      <c r="DK250" s="457">
        <v>25000</v>
      </c>
      <c r="DL250" s="457">
        <v>18000</v>
      </c>
      <c r="DM250" s="457">
        <v>6000</v>
      </c>
      <c r="DN250" s="457">
        <v>32000</v>
      </c>
      <c r="DO250" s="457">
        <v>6000</v>
      </c>
      <c r="DP250" s="457">
        <v>1000</v>
      </c>
      <c r="DQ250" s="457">
        <v>1000</v>
      </c>
      <c r="DR250">
        <v>1000</v>
      </c>
      <c r="DS250">
        <v>1000</v>
      </c>
      <c r="DT250">
        <v>29027000</v>
      </c>
      <c r="DU250">
        <v>3287000</v>
      </c>
    </row>
    <row r="251" spans="1:125">
      <c r="A251" s="362" t="s">
        <v>2158</v>
      </c>
      <c r="B251" s="457" t="s">
        <v>3325</v>
      </c>
      <c r="C251" s="457">
        <v>30000</v>
      </c>
      <c r="D251" s="457">
        <v>5000</v>
      </c>
      <c r="E251" s="457">
        <v>1000</v>
      </c>
      <c r="F251" s="457">
        <v>23000</v>
      </c>
      <c r="G251" s="457">
        <v>7000</v>
      </c>
      <c r="H251" s="457">
        <v>2000</v>
      </c>
      <c r="I251" s="457">
        <v>10000</v>
      </c>
      <c r="J251" s="457">
        <v>2000</v>
      </c>
      <c r="K251" s="457">
        <v>1000</v>
      </c>
      <c r="L251" s="457">
        <v>2000</v>
      </c>
      <c r="M251" s="457">
        <v>1000</v>
      </c>
      <c r="N251" s="457">
        <v>1000</v>
      </c>
      <c r="O251" s="457">
        <v>148000</v>
      </c>
      <c r="P251" s="457">
        <v>65000</v>
      </c>
      <c r="Q251" s="457">
        <v>1000</v>
      </c>
      <c r="R251" s="457">
        <v>2000</v>
      </c>
      <c r="S251" s="457">
        <v>1000</v>
      </c>
      <c r="T251" s="457">
        <v>1000</v>
      </c>
      <c r="U251" s="457">
        <v>14000</v>
      </c>
      <c r="V251" s="457">
        <v>47000</v>
      </c>
      <c r="W251" s="457">
        <v>1000</v>
      </c>
      <c r="X251" s="457">
        <v>69000</v>
      </c>
      <c r="Y251" s="457">
        <v>426000</v>
      </c>
      <c r="Z251" s="457">
        <v>29000</v>
      </c>
      <c r="AA251" s="457">
        <v>2000</v>
      </c>
      <c r="AB251" s="457">
        <v>3000</v>
      </c>
      <c r="AC251" s="457">
        <v>1000</v>
      </c>
      <c r="AD251" s="457">
        <v>3000</v>
      </c>
      <c r="AE251" s="457">
        <v>1000</v>
      </c>
      <c r="AF251" s="457">
        <v>1000</v>
      </c>
      <c r="AG251" s="457">
        <v>8000</v>
      </c>
      <c r="AH251" s="457">
        <v>1000</v>
      </c>
      <c r="AI251" s="457">
        <v>1000</v>
      </c>
      <c r="AJ251" s="457">
        <v>11000</v>
      </c>
      <c r="AK251" s="457">
        <v>11000</v>
      </c>
      <c r="AL251" s="457">
        <v>3000</v>
      </c>
      <c r="AM251" s="457">
        <v>1000</v>
      </c>
      <c r="AN251" s="457">
        <v>2000</v>
      </c>
      <c r="AO251" s="457">
        <v>1000</v>
      </c>
      <c r="AP251" s="457">
        <v>6000</v>
      </c>
      <c r="AQ251" s="457">
        <v>479000</v>
      </c>
      <c r="AR251" s="457">
        <v>72000</v>
      </c>
      <c r="AS251" s="457">
        <v>16000</v>
      </c>
      <c r="AT251" s="457">
        <v>26000</v>
      </c>
      <c r="AU251" s="457">
        <v>4000</v>
      </c>
      <c r="AV251" s="457">
        <v>11000</v>
      </c>
      <c r="AW251" s="457">
        <v>1000</v>
      </c>
      <c r="AX251" s="457">
        <v>2000</v>
      </c>
      <c r="AY251" s="457">
        <v>4000</v>
      </c>
      <c r="AZ251" s="457">
        <v>3000</v>
      </c>
      <c r="BA251" s="457">
        <v>1000</v>
      </c>
      <c r="BB251" s="457">
        <v>1000</v>
      </c>
      <c r="BC251" s="457">
        <v>1000</v>
      </c>
      <c r="BD251" s="457">
        <v>1000</v>
      </c>
      <c r="BE251" s="457">
        <v>3000</v>
      </c>
      <c r="BF251" s="457">
        <v>1000</v>
      </c>
      <c r="BG251" s="457">
        <v>1000</v>
      </c>
      <c r="BH251" s="457">
        <v>2000</v>
      </c>
      <c r="BI251" s="457">
        <v>1000</v>
      </c>
      <c r="BJ251" s="457">
        <v>1000</v>
      </c>
      <c r="BK251" s="457">
        <v>7000</v>
      </c>
      <c r="BL251" s="457">
        <v>1000</v>
      </c>
      <c r="BM251" s="457">
        <v>1000</v>
      </c>
      <c r="BN251" s="457">
        <v>1000</v>
      </c>
      <c r="BO251" s="457">
        <v>1000</v>
      </c>
      <c r="BP251" s="457">
        <v>1000</v>
      </c>
      <c r="BQ251" s="457">
        <v>6000</v>
      </c>
      <c r="BR251" s="457">
        <v>2000</v>
      </c>
      <c r="BS251" s="457">
        <v>1000</v>
      </c>
      <c r="BT251" s="457">
        <v>1000</v>
      </c>
      <c r="BU251" s="457">
        <v>1000</v>
      </c>
      <c r="BV251" s="457">
        <v>1000</v>
      </c>
      <c r="BW251" s="457">
        <v>1000</v>
      </c>
      <c r="BX251" s="457">
        <v>1000</v>
      </c>
      <c r="BY251" s="457">
        <v>1000</v>
      </c>
      <c r="BZ251" s="457">
        <v>1000</v>
      </c>
      <c r="CA251" s="457">
        <v>1000</v>
      </c>
      <c r="CB251" s="457">
        <v>1000</v>
      </c>
      <c r="CC251" s="457">
        <v>1000</v>
      </c>
      <c r="CD251" s="457">
        <v>1000</v>
      </c>
      <c r="CE251" s="457">
        <v>1000</v>
      </c>
      <c r="CF251" s="457">
        <v>10000</v>
      </c>
      <c r="CG251" s="457">
        <v>1000</v>
      </c>
      <c r="CH251" s="457">
        <v>1000</v>
      </c>
      <c r="CI251" s="457">
        <v>71000</v>
      </c>
      <c r="CJ251" s="457">
        <v>1000</v>
      </c>
      <c r="CK251" s="457">
        <v>1000</v>
      </c>
      <c r="CL251" s="457">
        <v>1000</v>
      </c>
      <c r="CM251" s="457">
        <v>1000</v>
      </c>
      <c r="CN251" s="457">
        <v>1000</v>
      </c>
      <c r="CO251" s="457">
        <v>1000</v>
      </c>
      <c r="CP251" s="457">
        <v>1000</v>
      </c>
      <c r="CQ251" s="457">
        <v>1000</v>
      </c>
      <c r="CR251" s="457">
        <v>1000</v>
      </c>
      <c r="CS251" s="457">
        <v>1000</v>
      </c>
      <c r="CT251" s="457">
        <v>1000</v>
      </c>
      <c r="CU251" s="457">
        <v>7000</v>
      </c>
      <c r="CV251" s="457">
        <v>26000</v>
      </c>
      <c r="CW251" s="457">
        <v>1000</v>
      </c>
      <c r="CX251" s="457">
        <v>47000</v>
      </c>
      <c r="CY251" s="457">
        <v>95000</v>
      </c>
      <c r="CZ251" s="457">
        <v>76000</v>
      </c>
      <c r="DA251" s="457">
        <v>85000</v>
      </c>
      <c r="DB251" s="457">
        <v>1000</v>
      </c>
      <c r="DC251" s="457">
        <v>2000</v>
      </c>
      <c r="DD251" s="457">
        <v>19000</v>
      </c>
      <c r="DE251" s="457">
        <v>1000</v>
      </c>
      <c r="DF251" s="457">
        <v>1000</v>
      </c>
      <c r="DG251" s="457">
        <v>41000</v>
      </c>
      <c r="DH251" s="457">
        <v>7000</v>
      </c>
      <c r="DI251" s="457">
        <v>45000</v>
      </c>
      <c r="DJ251" s="457">
        <v>30000</v>
      </c>
      <c r="DK251" s="457">
        <v>25000</v>
      </c>
      <c r="DL251" s="457">
        <v>18000</v>
      </c>
      <c r="DM251" s="457">
        <v>6000</v>
      </c>
      <c r="DN251" s="457">
        <v>32000</v>
      </c>
      <c r="DO251" s="457">
        <v>6000</v>
      </c>
      <c r="DP251" s="457">
        <v>1000</v>
      </c>
      <c r="DQ251" s="457">
        <v>1000</v>
      </c>
      <c r="DR251">
        <v>1000</v>
      </c>
      <c r="DS251">
        <v>1000</v>
      </c>
      <c r="DT251">
        <v>29027000</v>
      </c>
      <c r="DU251">
        <v>3287000</v>
      </c>
    </row>
    <row r="252" spans="1:125">
      <c r="A252" s="362" t="s">
        <v>2231</v>
      </c>
      <c r="B252" s="457" t="s">
        <v>3325</v>
      </c>
      <c r="C252" s="457">
        <v>10000</v>
      </c>
      <c r="D252" s="457">
        <v>1000</v>
      </c>
      <c r="E252" s="457">
        <v>1000</v>
      </c>
      <c r="F252" s="457">
        <v>7000</v>
      </c>
      <c r="G252" s="457">
        <v>3000</v>
      </c>
      <c r="H252" s="457">
        <v>1000</v>
      </c>
      <c r="I252" s="457">
        <v>5000</v>
      </c>
      <c r="J252" s="457">
        <v>1000</v>
      </c>
      <c r="K252" s="457">
        <v>1000</v>
      </c>
      <c r="L252" s="457">
        <v>2000</v>
      </c>
      <c r="M252" s="457">
        <v>3000</v>
      </c>
      <c r="N252" s="457">
        <v>1000</v>
      </c>
      <c r="O252" s="457">
        <v>42000</v>
      </c>
      <c r="P252" s="457">
        <v>1000</v>
      </c>
      <c r="Q252" s="457">
        <v>1000</v>
      </c>
      <c r="R252" s="457">
        <v>1000</v>
      </c>
      <c r="S252" s="457">
        <v>1000</v>
      </c>
      <c r="T252" s="457">
        <v>1000</v>
      </c>
      <c r="U252" s="457">
        <v>3000</v>
      </c>
      <c r="V252" s="457">
        <v>1000</v>
      </c>
      <c r="W252" s="457">
        <v>1000</v>
      </c>
      <c r="X252" s="457">
        <v>1000</v>
      </c>
      <c r="Y252" s="457">
        <v>1000</v>
      </c>
      <c r="Z252" s="457">
        <v>1000</v>
      </c>
      <c r="AA252" s="457">
        <v>1000</v>
      </c>
      <c r="AB252" s="457">
        <v>1000</v>
      </c>
      <c r="AC252" s="457">
        <v>1000</v>
      </c>
      <c r="AD252" s="457">
        <v>1000</v>
      </c>
      <c r="AE252" s="457">
        <v>1000</v>
      </c>
      <c r="AF252" s="457">
        <v>1000</v>
      </c>
      <c r="AG252" s="457">
        <v>2000</v>
      </c>
      <c r="AH252" s="457">
        <v>1000</v>
      </c>
      <c r="AI252" s="457">
        <v>1000</v>
      </c>
      <c r="AJ252" s="457">
        <v>6000</v>
      </c>
      <c r="AK252" s="457">
        <v>4000</v>
      </c>
      <c r="AL252" s="457">
        <v>1000</v>
      </c>
      <c r="AM252" s="457">
        <v>1000</v>
      </c>
      <c r="AN252" s="457">
        <v>1000</v>
      </c>
      <c r="AO252" s="457">
        <v>1000</v>
      </c>
      <c r="AP252" s="457">
        <v>134000</v>
      </c>
      <c r="AQ252" s="457">
        <v>54000</v>
      </c>
      <c r="AR252" s="457">
        <v>57000</v>
      </c>
      <c r="AS252" s="457">
        <v>5000</v>
      </c>
      <c r="AT252" s="457">
        <v>1000</v>
      </c>
      <c r="AU252" s="457">
        <v>1000</v>
      </c>
      <c r="AV252" s="457">
        <v>11000</v>
      </c>
      <c r="AW252" s="457">
        <v>1000</v>
      </c>
      <c r="AX252" s="457">
        <v>1000</v>
      </c>
      <c r="AY252" s="457">
        <v>2000</v>
      </c>
      <c r="AZ252" s="457">
        <v>1000</v>
      </c>
      <c r="BA252" s="457">
        <v>1000</v>
      </c>
      <c r="BB252" s="457">
        <v>1000</v>
      </c>
      <c r="BC252" s="457">
        <v>1000</v>
      </c>
      <c r="BD252" s="457">
        <v>1000</v>
      </c>
      <c r="BE252" s="457">
        <v>1000</v>
      </c>
      <c r="BF252" s="457">
        <v>1000</v>
      </c>
      <c r="BG252" s="457">
        <v>1000</v>
      </c>
      <c r="BH252" s="457">
        <v>2000</v>
      </c>
      <c r="BI252" s="457">
        <v>1000</v>
      </c>
      <c r="BJ252" s="457">
        <v>1000</v>
      </c>
      <c r="BK252" s="457">
        <v>3000</v>
      </c>
      <c r="BL252" s="457">
        <v>1000</v>
      </c>
      <c r="BM252" s="457">
        <v>1000</v>
      </c>
      <c r="BN252" s="457">
        <v>1000</v>
      </c>
      <c r="BO252" s="457">
        <v>1000</v>
      </c>
      <c r="BP252" s="457">
        <v>1000</v>
      </c>
      <c r="BQ252" s="457">
        <v>2000</v>
      </c>
      <c r="BR252" s="457">
        <v>1000</v>
      </c>
      <c r="BS252" s="457">
        <v>1000</v>
      </c>
      <c r="BT252" s="457">
        <v>1000</v>
      </c>
      <c r="BU252" s="457">
        <v>1000</v>
      </c>
      <c r="BV252" s="457">
        <v>2000</v>
      </c>
      <c r="BW252" s="457">
        <v>1000</v>
      </c>
      <c r="BX252" s="457">
        <v>1000</v>
      </c>
      <c r="BY252" s="457">
        <v>1000</v>
      </c>
      <c r="BZ252" s="457">
        <v>1000</v>
      </c>
      <c r="CA252" s="457">
        <v>1000</v>
      </c>
      <c r="CB252" s="457">
        <v>1000</v>
      </c>
      <c r="CC252" s="457">
        <v>1000</v>
      </c>
      <c r="CD252" s="457">
        <v>1000</v>
      </c>
      <c r="CE252" s="457">
        <v>1000</v>
      </c>
      <c r="CF252" s="457">
        <v>3000</v>
      </c>
      <c r="CG252" s="457">
        <v>1000</v>
      </c>
      <c r="CH252" s="457">
        <v>1000</v>
      </c>
      <c r="CI252" s="457">
        <v>5000</v>
      </c>
      <c r="CJ252" s="457">
        <v>1000</v>
      </c>
      <c r="CK252" s="457">
        <v>1000</v>
      </c>
      <c r="CL252" s="457">
        <v>1000</v>
      </c>
      <c r="CM252" s="457">
        <v>1000</v>
      </c>
      <c r="CN252" s="457">
        <v>1000</v>
      </c>
      <c r="CO252" s="457">
        <v>3000</v>
      </c>
      <c r="CP252" s="457">
        <v>1000</v>
      </c>
      <c r="CQ252" s="457">
        <v>1000</v>
      </c>
      <c r="CR252" s="457">
        <v>1000</v>
      </c>
      <c r="CS252" s="457">
        <v>1000</v>
      </c>
      <c r="CT252" s="457">
        <v>1000</v>
      </c>
      <c r="CU252" s="457">
        <v>2000</v>
      </c>
      <c r="CV252" s="457">
        <v>1000</v>
      </c>
      <c r="CW252" s="457">
        <v>1000</v>
      </c>
      <c r="CX252" s="457">
        <v>17000</v>
      </c>
      <c r="CY252" s="457">
        <v>5000</v>
      </c>
      <c r="CZ252" s="457">
        <v>7000</v>
      </c>
      <c r="DA252" s="457">
        <v>5000</v>
      </c>
      <c r="DB252" s="457">
        <v>1000</v>
      </c>
      <c r="DC252" s="457">
        <v>1000</v>
      </c>
      <c r="DD252" s="457">
        <v>1000</v>
      </c>
      <c r="DE252" s="457">
        <v>1000</v>
      </c>
      <c r="DF252" s="457">
        <v>1000</v>
      </c>
      <c r="DG252" s="457">
        <v>21000</v>
      </c>
      <c r="DH252" s="457">
        <v>6000</v>
      </c>
      <c r="DI252" s="457">
        <v>13000</v>
      </c>
      <c r="DJ252" s="457">
        <v>9000</v>
      </c>
      <c r="DK252" s="457">
        <v>3000</v>
      </c>
      <c r="DL252" s="457">
        <v>5000</v>
      </c>
      <c r="DM252" s="457">
        <v>1000</v>
      </c>
      <c r="DN252" s="457">
        <v>1000</v>
      </c>
      <c r="DO252" s="457">
        <v>1000</v>
      </c>
      <c r="DP252" s="457">
        <v>1000</v>
      </c>
      <c r="DQ252" s="457">
        <v>1000</v>
      </c>
      <c r="DR252">
        <v>1000</v>
      </c>
      <c r="DS252">
        <v>1000</v>
      </c>
      <c r="DT252">
        <v>254000</v>
      </c>
      <c r="DU252">
        <v>133000</v>
      </c>
    </row>
    <row r="253" spans="1:125">
      <c r="A253" s="362" t="s">
        <v>2804</v>
      </c>
      <c r="B253" s="457" t="s">
        <v>3325</v>
      </c>
      <c r="C253" s="457">
        <v>15000</v>
      </c>
      <c r="D253" s="457">
        <v>2000</v>
      </c>
      <c r="E253" s="457">
        <v>1000</v>
      </c>
      <c r="F253" s="457">
        <v>16000</v>
      </c>
      <c r="G253" s="457">
        <v>6000</v>
      </c>
      <c r="H253" s="457">
        <v>1000</v>
      </c>
      <c r="I253" s="457">
        <v>15000</v>
      </c>
      <c r="J253" s="457">
        <v>1000</v>
      </c>
      <c r="K253" s="457">
        <v>1000</v>
      </c>
      <c r="L253" s="457">
        <v>4000</v>
      </c>
      <c r="M253" s="457">
        <v>1000</v>
      </c>
      <c r="N253" s="457">
        <v>1000</v>
      </c>
      <c r="O253" s="457">
        <v>89000</v>
      </c>
      <c r="P253" s="457">
        <v>2000</v>
      </c>
      <c r="Q253" s="457">
        <v>1000</v>
      </c>
      <c r="R253" s="457">
        <v>5000</v>
      </c>
      <c r="S253" s="457">
        <v>1000</v>
      </c>
      <c r="T253" s="457">
        <v>1000</v>
      </c>
      <c r="U253" s="457">
        <v>4000</v>
      </c>
      <c r="V253" s="457">
        <v>5000</v>
      </c>
      <c r="W253" s="457">
        <v>1000</v>
      </c>
      <c r="X253" s="457">
        <v>5000</v>
      </c>
      <c r="Y253" s="457">
        <v>1000</v>
      </c>
      <c r="Z253" s="457">
        <v>1000</v>
      </c>
      <c r="AA253" s="457">
        <v>1000</v>
      </c>
      <c r="AB253" s="457">
        <v>2000</v>
      </c>
      <c r="AC253" s="457">
        <v>14000</v>
      </c>
      <c r="AD253" s="457">
        <v>1000</v>
      </c>
      <c r="AE253" s="457">
        <v>1000</v>
      </c>
      <c r="AF253" s="457">
        <v>1000</v>
      </c>
      <c r="AG253" s="457">
        <v>1000</v>
      </c>
      <c r="AH253" s="457">
        <v>1000</v>
      </c>
      <c r="AI253" s="457">
        <v>1000</v>
      </c>
      <c r="AJ253" s="457">
        <v>10000</v>
      </c>
      <c r="AK253" s="457">
        <v>5000</v>
      </c>
      <c r="AL253" s="457">
        <v>1000</v>
      </c>
      <c r="AM253" s="457">
        <v>1000</v>
      </c>
      <c r="AN253" s="457">
        <v>2000</v>
      </c>
      <c r="AO253" s="457">
        <v>1000</v>
      </c>
      <c r="AP253" s="457">
        <v>191000</v>
      </c>
      <c r="AQ253" s="457">
        <v>14000</v>
      </c>
      <c r="AR253" s="457">
        <v>31000</v>
      </c>
      <c r="AS253" s="457">
        <v>8000</v>
      </c>
      <c r="AT253" s="457">
        <v>1000</v>
      </c>
      <c r="AU253" s="457">
        <v>1000</v>
      </c>
      <c r="AV253" s="457">
        <v>12000</v>
      </c>
      <c r="AW253" s="457">
        <v>3000</v>
      </c>
      <c r="AX253" s="457">
        <v>1000</v>
      </c>
      <c r="AY253" s="457">
        <v>4000</v>
      </c>
      <c r="AZ253" s="457">
        <v>1000</v>
      </c>
      <c r="BA253" s="457">
        <v>1000</v>
      </c>
      <c r="BB253" s="457">
        <v>3000</v>
      </c>
      <c r="BC253" s="457">
        <v>1000</v>
      </c>
      <c r="BD253" s="457">
        <v>1000</v>
      </c>
      <c r="BE253" s="457">
        <v>4000</v>
      </c>
      <c r="BF253" s="457">
        <v>1000</v>
      </c>
      <c r="BG253" s="457">
        <v>1000</v>
      </c>
      <c r="BH253" s="457">
        <v>2000</v>
      </c>
      <c r="BI253" s="457">
        <v>1000</v>
      </c>
      <c r="BJ253" s="457">
        <v>1000</v>
      </c>
      <c r="BK253" s="457">
        <v>2000</v>
      </c>
      <c r="BL253" s="457">
        <v>1000</v>
      </c>
      <c r="BM253" s="457">
        <v>1000</v>
      </c>
      <c r="BN253" s="457">
        <v>1000</v>
      </c>
      <c r="BO253" s="457">
        <v>1000</v>
      </c>
      <c r="BP253" s="457">
        <v>1000</v>
      </c>
      <c r="BQ253" s="457">
        <v>4000</v>
      </c>
      <c r="BR253" s="457">
        <v>1000</v>
      </c>
      <c r="BS253" s="457">
        <v>1000</v>
      </c>
      <c r="BT253" s="457">
        <v>1000</v>
      </c>
      <c r="BU253" s="457">
        <v>1000</v>
      </c>
      <c r="BV253" s="457">
        <v>1000</v>
      </c>
      <c r="BW253" s="457">
        <v>1000</v>
      </c>
      <c r="BX253" s="457">
        <v>1000</v>
      </c>
      <c r="BY253" s="457">
        <v>1000</v>
      </c>
      <c r="BZ253" s="457">
        <v>1000</v>
      </c>
      <c r="CA253" s="457">
        <v>1000</v>
      </c>
      <c r="CB253" s="457">
        <v>1000</v>
      </c>
      <c r="CC253" s="457">
        <v>1000</v>
      </c>
      <c r="CD253" s="457">
        <v>1000</v>
      </c>
      <c r="CE253" s="457">
        <v>1000</v>
      </c>
      <c r="CF253" s="457">
        <v>4000</v>
      </c>
      <c r="CG253" s="457">
        <v>1000</v>
      </c>
      <c r="CH253" s="457">
        <v>1000</v>
      </c>
      <c r="CI253" s="457">
        <v>2000</v>
      </c>
      <c r="CJ253" s="457">
        <v>1000</v>
      </c>
      <c r="CK253" s="457">
        <v>1000</v>
      </c>
      <c r="CL253" s="457">
        <v>1000</v>
      </c>
      <c r="CM253" s="457">
        <v>1000</v>
      </c>
      <c r="CN253" s="457">
        <v>1000</v>
      </c>
      <c r="CO253" s="457">
        <v>1000</v>
      </c>
      <c r="CP253" s="457">
        <v>1000</v>
      </c>
      <c r="CQ253" s="457">
        <v>1000</v>
      </c>
      <c r="CR253" s="457">
        <v>1000</v>
      </c>
      <c r="CS253" s="457">
        <v>1000</v>
      </c>
      <c r="CT253" s="457">
        <v>1000</v>
      </c>
      <c r="CU253" s="457">
        <v>4000</v>
      </c>
      <c r="CV253" s="457">
        <v>2000</v>
      </c>
      <c r="CW253" s="457">
        <v>1000</v>
      </c>
      <c r="CX253" s="457">
        <v>29000</v>
      </c>
      <c r="CY253" s="457">
        <v>7000</v>
      </c>
      <c r="CZ253" s="457">
        <v>11000</v>
      </c>
      <c r="DA253" s="457">
        <v>1000</v>
      </c>
      <c r="DB253" s="457">
        <v>1000</v>
      </c>
      <c r="DC253" s="457">
        <v>1000</v>
      </c>
      <c r="DD253" s="457">
        <v>1000</v>
      </c>
      <c r="DE253" s="457">
        <v>1000</v>
      </c>
      <c r="DF253" s="457">
        <v>1000</v>
      </c>
      <c r="DG253" s="457">
        <v>29000</v>
      </c>
      <c r="DH253" s="457">
        <v>14000</v>
      </c>
      <c r="DI253" s="457">
        <v>22000</v>
      </c>
      <c r="DJ253" s="457">
        <v>10000</v>
      </c>
      <c r="DK253" s="457">
        <v>9000</v>
      </c>
      <c r="DL253" s="457">
        <v>64000</v>
      </c>
      <c r="DM253" s="457">
        <v>4000</v>
      </c>
      <c r="DN253" s="457">
        <v>1000</v>
      </c>
      <c r="DO253" s="457">
        <v>1000</v>
      </c>
      <c r="DP253" s="457">
        <v>1000</v>
      </c>
      <c r="DQ253" s="457">
        <v>1000</v>
      </c>
      <c r="DR253">
        <v>1000</v>
      </c>
      <c r="DS253">
        <v>1000</v>
      </c>
      <c r="DT253">
        <v>323000</v>
      </c>
      <c r="DU253">
        <v>131000</v>
      </c>
    </row>
    <row r="254" spans="1:125">
      <c r="A254" s="362" t="s">
        <v>2825</v>
      </c>
      <c r="B254" s="457" t="s">
        <v>3325</v>
      </c>
      <c r="C254" s="457">
        <v>15000</v>
      </c>
      <c r="D254" s="457">
        <v>2000</v>
      </c>
      <c r="E254" s="457">
        <v>1000</v>
      </c>
      <c r="F254" s="457">
        <v>16000</v>
      </c>
      <c r="G254" s="457">
        <v>6000</v>
      </c>
      <c r="H254" s="457">
        <v>1000</v>
      </c>
      <c r="I254" s="457">
        <v>15000</v>
      </c>
      <c r="J254" s="457">
        <v>1000</v>
      </c>
      <c r="K254" s="457">
        <v>1000</v>
      </c>
      <c r="L254" s="457">
        <v>4000</v>
      </c>
      <c r="M254" s="457">
        <v>1000</v>
      </c>
      <c r="N254" s="457">
        <v>1000</v>
      </c>
      <c r="O254" s="457">
        <v>89000</v>
      </c>
      <c r="P254" s="457">
        <v>2000</v>
      </c>
      <c r="Q254" s="457">
        <v>1000</v>
      </c>
      <c r="R254" s="457">
        <v>5000</v>
      </c>
      <c r="S254" s="457">
        <v>1000</v>
      </c>
      <c r="T254" s="457">
        <v>1000</v>
      </c>
      <c r="U254" s="457">
        <v>4000</v>
      </c>
      <c r="V254" s="457">
        <v>5000</v>
      </c>
      <c r="W254" s="457">
        <v>1000</v>
      </c>
      <c r="X254" s="457">
        <v>5000</v>
      </c>
      <c r="Y254" s="457">
        <v>1000</v>
      </c>
      <c r="Z254" s="457">
        <v>1000</v>
      </c>
      <c r="AA254" s="457">
        <v>1000</v>
      </c>
      <c r="AB254" s="457">
        <v>2000</v>
      </c>
      <c r="AC254" s="457">
        <v>14000</v>
      </c>
      <c r="AD254" s="457">
        <v>1000</v>
      </c>
      <c r="AE254" s="457">
        <v>1000</v>
      </c>
      <c r="AF254" s="457">
        <v>1000</v>
      </c>
      <c r="AG254" s="457">
        <v>1000</v>
      </c>
      <c r="AH254" s="457">
        <v>1000</v>
      </c>
      <c r="AI254" s="457">
        <v>1000</v>
      </c>
      <c r="AJ254" s="457">
        <v>10000</v>
      </c>
      <c r="AK254" s="457">
        <v>5000</v>
      </c>
      <c r="AL254" s="457">
        <v>1000</v>
      </c>
      <c r="AM254" s="457">
        <v>1000</v>
      </c>
      <c r="AN254" s="457">
        <v>2000</v>
      </c>
      <c r="AO254" s="457">
        <v>1000</v>
      </c>
      <c r="AP254" s="457">
        <v>191000</v>
      </c>
      <c r="AQ254" s="457">
        <v>14000</v>
      </c>
      <c r="AR254" s="457">
        <v>31000</v>
      </c>
      <c r="AS254" s="457">
        <v>8000</v>
      </c>
      <c r="AT254" s="457">
        <v>1000</v>
      </c>
      <c r="AU254" s="457">
        <v>1000</v>
      </c>
      <c r="AV254" s="457">
        <v>12000</v>
      </c>
      <c r="AW254" s="457">
        <v>3000</v>
      </c>
      <c r="AX254" s="457">
        <v>1000</v>
      </c>
      <c r="AY254" s="457">
        <v>4000</v>
      </c>
      <c r="AZ254" s="457">
        <v>1000</v>
      </c>
      <c r="BA254" s="457">
        <v>1000</v>
      </c>
      <c r="BB254" s="457">
        <v>3000</v>
      </c>
      <c r="BC254" s="457">
        <v>1000</v>
      </c>
      <c r="BD254" s="457">
        <v>1000</v>
      </c>
      <c r="BE254" s="457">
        <v>4000</v>
      </c>
      <c r="BF254" s="457">
        <v>1000</v>
      </c>
      <c r="BG254" s="457">
        <v>1000</v>
      </c>
      <c r="BH254" s="457">
        <v>2000</v>
      </c>
      <c r="BI254" s="457">
        <v>1000</v>
      </c>
      <c r="BJ254" s="457">
        <v>1000</v>
      </c>
      <c r="BK254" s="457">
        <v>2000</v>
      </c>
      <c r="BL254" s="457">
        <v>1000</v>
      </c>
      <c r="BM254" s="457">
        <v>1000</v>
      </c>
      <c r="BN254" s="457">
        <v>1000</v>
      </c>
      <c r="BO254" s="457">
        <v>1000</v>
      </c>
      <c r="BP254" s="457">
        <v>1000</v>
      </c>
      <c r="BQ254" s="457">
        <v>4000</v>
      </c>
      <c r="BR254" s="457">
        <v>1000</v>
      </c>
      <c r="BS254" s="457">
        <v>1000</v>
      </c>
      <c r="BT254" s="457">
        <v>1000</v>
      </c>
      <c r="BU254" s="457">
        <v>1000</v>
      </c>
      <c r="BV254" s="457">
        <v>1000</v>
      </c>
      <c r="BW254" s="457">
        <v>1000</v>
      </c>
      <c r="BX254" s="457">
        <v>1000</v>
      </c>
      <c r="BY254" s="457">
        <v>1000</v>
      </c>
      <c r="BZ254" s="457">
        <v>1000</v>
      </c>
      <c r="CA254" s="457">
        <v>1000</v>
      </c>
      <c r="CB254" s="457">
        <v>1000</v>
      </c>
      <c r="CC254" s="457">
        <v>1000</v>
      </c>
      <c r="CD254" s="457">
        <v>1000</v>
      </c>
      <c r="CE254" s="457">
        <v>1000</v>
      </c>
      <c r="CF254" s="457">
        <v>4000</v>
      </c>
      <c r="CG254" s="457">
        <v>1000</v>
      </c>
      <c r="CH254" s="457">
        <v>1000</v>
      </c>
      <c r="CI254" s="457">
        <v>2000</v>
      </c>
      <c r="CJ254" s="457">
        <v>1000</v>
      </c>
      <c r="CK254" s="457">
        <v>1000</v>
      </c>
      <c r="CL254" s="457">
        <v>1000</v>
      </c>
      <c r="CM254" s="457">
        <v>1000</v>
      </c>
      <c r="CN254" s="457">
        <v>1000</v>
      </c>
      <c r="CO254" s="457">
        <v>1000</v>
      </c>
      <c r="CP254" s="457">
        <v>1000</v>
      </c>
      <c r="CQ254" s="457">
        <v>1000</v>
      </c>
      <c r="CR254" s="457">
        <v>1000</v>
      </c>
      <c r="CS254" s="457">
        <v>1000</v>
      </c>
      <c r="CT254" s="457">
        <v>1000</v>
      </c>
      <c r="CU254" s="457">
        <v>4000</v>
      </c>
      <c r="CV254" s="457">
        <v>2000</v>
      </c>
      <c r="CW254" s="457">
        <v>1000</v>
      </c>
      <c r="CX254" s="457">
        <v>29000</v>
      </c>
      <c r="CY254" s="457">
        <v>7000</v>
      </c>
      <c r="CZ254" s="457">
        <v>11000</v>
      </c>
      <c r="DA254" s="457">
        <v>1000</v>
      </c>
      <c r="DB254" s="457">
        <v>1000</v>
      </c>
      <c r="DC254" s="457">
        <v>1000</v>
      </c>
      <c r="DD254" s="457">
        <v>1000</v>
      </c>
      <c r="DE254" s="457">
        <v>1000</v>
      </c>
      <c r="DF254" s="457">
        <v>1000</v>
      </c>
      <c r="DG254" s="457">
        <v>29000</v>
      </c>
      <c r="DH254" s="457">
        <v>14000</v>
      </c>
      <c r="DI254" s="457">
        <v>22000</v>
      </c>
      <c r="DJ254" s="457">
        <v>10000</v>
      </c>
      <c r="DK254" s="457">
        <v>9000</v>
      </c>
      <c r="DL254" s="457">
        <v>64000</v>
      </c>
      <c r="DM254" s="457">
        <v>4000</v>
      </c>
      <c r="DN254" s="457">
        <v>1000</v>
      </c>
      <c r="DO254" s="457">
        <v>1000</v>
      </c>
      <c r="DP254" s="457">
        <v>1000</v>
      </c>
      <c r="DQ254" s="457">
        <v>1000</v>
      </c>
      <c r="DR254">
        <v>1000</v>
      </c>
      <c r="DS254">
        <v>1000</v>
      </c>
      <c r="DT254">
        <v>323000</v>
      </c>
      <c r="DU254">
        <v>131000</v>
      </c>
    </row>
    <row r="255" spans="1:125">
      <c r="A255" s="362" t="s">
        <v>3029</v>
      </c>
      <c r="B255" s="457" t="s">
        <v>3325</v>
      </c>
      <c r="C255" s="457">
        <v>10000</v>
      </c>
      <c r="D255" s="457">
        <v>1000</v>
      </c>
      <c r="E255" s="457">
        <v>1000</v>
      </c>
      <c r="F255" s="457">
        <v>7000</v>
      </c>
      <c r="G255" s="457">
        <v>3000</v>
      </c>
      <c r="H255" s="457">
        <v>1000</v>
      </c>
      <c r="I255" s="457">
        <v>5000</v>
      </c>
      <c r="J255" s="457">
        <v>1000</v>
      </c>
      <c r="K255" s="457">
        <v>1000</v>
      </c>
      <c r="L255" s="457">
        <v>2000</v>
      </c>
      <c r="M255" s="457">
        <v>3000</v>
      </c>
      <c r="N255" s="457">
        <v>1000</v>
      </c>
      <c r="O255" s="457">
        <v>42000</v>
      </c>
      <c r="P255" s="457">
        <v>1000</v>
      </c>
      <c r="Q255" s="457">
        <v>1000</v>
      </c>
      <c r="R255" s="457">
        <v>1000</v>
      </c>
      <c r="S255" s="457">
        <v>1000</v>
      </c>
      <c r="T255" s="457">
        <v>1000</v>
      </c>
      <c r="U255" s="457">
        <v>3000</v>
      </c>
      <c r="V255" s="457">
        <v>1000</v>
      </c>
      <c r="W255" s="457">
        <v>1000</v>
      </c>
      <c r="X255" s="457">
        <v>1000</v>
      </c>
      <c r="Y255" s="457">
        <v>1000</v>
      </c>
      <c r="Z255" s="457">
        <v>1000</v>
      </c>
      <c r="AA255" s="457">
        <v>1000</v>
      </c>
      <c r="AB255" s="457">
        <v>1000</v>
      </c>
      <c r="AC255" s="457">
        <v>1000</v>
      </c>
      <c r="AD255" s="457">
        <v>1000</v>
      </c>
      <c r="AE255" s="457">
        <v>1000</v>
      </c>
      <c r="AF255" s="457">
        <v>1000</v>
      </c>
      <c r="AG255" s="457">
        <v>2000</v>
      </c>
      <c r="AH255" s="457">
        <v>1000</v>
      </c>
      <c r="AI255" s="457">
        <v>1000</v>
      </c>
      <c r="AJ255" s="457">
        <v>6000</v>
      </c>
      <c r="AK255" s="457">
        <v>4000</v>
      </c>
      <c r="AL255" s="457">
        <v>1000</v>
      </c>
      <c r="AM255" s="457">
        <v>1000</v>
      </c>
      <c r="AN255" s="457">
        <v>1000</v>
      </c>
      <c r="AO255" s="457">
        <v>1000</v>
      </c>
      <c r="AP255" s="457">
        <v>9000</v>
      </c>
      <c r="AQ255" s="457">
        <v>5000</v>
      </c>
      <c r="AR255" s="457">
        <v>2000</v>
      </c>
      <c r="AS255" s="457">
        <v>5000</v>
      </c>
      <c r="AT255" s="457">
        <v>1000</v>
      </c>
      <c r="AU255" s="457">
        <v>1000</v>
      </c>
      <c r="AV255" s="457">
        <v>11000</v>
      </c>
      <c r="AW255" s="457">
        <v>1000</v>
      </c>
      <c r="AX255" s="457">
        <v>1000</v>
      </c>
      <c r="AY255" s="457">
        <v>2000</v>
      </c>
      <c r="AZ255" s="457">
        <v>1000</v>
      </c>
      <c r="BA255" s="457">
        <v>1000</v>
      </c>
      <c r="BB255" s="457">
        <v>1000</v>
      </c>
      <c r="BC255" s="457">
        <v>1000</v>
      </c>
      <c r="BD255" s="457">
        <v>1000</v>
      </c>
      <c r="BE255" s="457">
        <v>1000</v>
      </c>
      <c r="BF255" s="457">
        <v>1000</v>
      </c>
      <c r="BG255" s="457">
        <v>1000</v>
      </c>
      <c r="BH255" s="457">
        <v>2000</v>
      </c>
      <c r="BI255" s="457">
        <v>1000</v>
      </c>
      <c r="BJ255" s="457">
        <v>1000</v>
      </c>
      <c r="BK255" s="457">
        <v>3000</v>
      </c>
      <c r="BL255" s="457">
        <v>1000</v>
      </c>
      <c r="BM255" s="457">
        <v>1000</v>
      </c>
      <c r="BN255" s="457">
        <v>1000</v>
      </c>
      <c r="BO255" s="457">
        <v>1000</v>
      </c>
      <c r="BP255" s="457">
        <v>1000</v>
      </c>
      <c r="BQ255" s="457">
        <v>2000</v>
      </c>
      <c r="BR255" s="457">
        <v>1000</v>
      </c>
      <c r="BS255" s="457">
        <v>1000</v>
      </c>
      <c r="BT255" s="457">
        <v>1000</v>
      </c>
      <c r="BU255" s="457">
        <v>1000</v>
      </c>
      <c r="BV255" s="457">
        <v>2000</v>
      </c>
      <c r="BW255" s="457">
        <v>1000</v>
      </c>
      <c r="BX255" s="457">
        <v>1000</v>
      </c>
      <c r="BY255" s="457">
        <v>1000</v>
      </c>
      <c r="BZ255" s="457">
        <v>1000</v>
      </c>
      <c r="CA255" s="457">
        <v>1000</v>
      </c>
      <c r="CB255" s="457">
        <v>1000</v>
      </c>
      <c r="CC255" s="457">
        <v>1000</v>
      </c>
      <c r="CD255" s="457">
        <v>1000</v>
      </c>
      <c r="CE255" s="457">
        <v>1000</v>
      </c>
      <c r="CF255" s="457">
        <v>3000</v>
      </c>
      <c r="CG255" s="457">
        <v>1000</v>
      </c>
      <c r="CH255" s="457">
        <v>1000</v>
      </c>
      <c r="CI255" s="457">
        <v>5000</v>
      </c>
      <c r="CJ255" s="457">
        <v>1000</v>
      </c>
      <c r="CK255" s="457">
        <v>1000</v>
      </c>
      <c r="CL255" s="457">
        <v>1000</v>
      </c>
      <c r="CM255" s="457">
        <v>1000</v>
      </c>
      <c r="CN255" s="457">
        <v>1000</v>
      </c>
      <c r="CO255" s="457">
        <v>3000</v>
      </c>
      <c r="CP255" s="457">
        <v>1000</v>
      </c>
      <c r="CQ255" s="457">
        <v>1000</v>
      </c>
      <c r="CR255" s="457">
        <v>1000</v>
      </c>
      <c r="CS255" s="457">
        <v>1000</v>
      </c>
      <c r="CT255" s="457">
        <v>1000</v>
      </c>
      <c r="CU255" s="457">
        <v>2000</v>
      </c>
      <c r="CV255" s="457">
        <v>1000</v>
      </c>
      <c r="CW255" s="457">
        <v>1000</v>
      </c>
      <c r="CX255" s="457">
        <v>17000</v>
      </c>
      <c r="CY255" s="457">
        <v>5000</v>
      </c>
      <c r="CZ255" s="457">
        <v>7000</v>
      </c>
      <c r="DA255" s="457">
        <v>5000</v>
      </c>
      <c r="DB255" s="457">
        <v>1000</v>
      </c>
      <c r="DC255" s="457">
        <v>1000</v>
      </c>
      <c r="DD255" s="457">
        <v>1000</v>
      </c>
      <c r="DE255" s="457">
        <v>1000</v>
      </c>
      <c r="DF255" s="457">
        <v>1000</v>
      </c>
      <c r="DG255" s="457">
        <v>21000</v>
      </c>
      <c r="DH255" s="457">
        <v>6000</v>
      </c>
      <c r="DI255" s="457">
        <v>13000</v>
      </c>
      <c r="DJ255" s="457">
        <v>9000</v>
      </c>
      <c r="DK255" s="457">
        <v>3000</v>
      </c>
      <c r="DL255" s="457">
        <v>5000</v>
      </c>
      <c r="DM255" s="457">
        <v>1000</v>
      </c>
      <c r="DN255" s="457">
        <v>1000</v>
      </c>
      <c r="DO255" s="457">
        <v>1000</v>
      </c>
      <c r="DP255" s="457">
        <v>1000</v>
      </c>
      <c r="DQ255" s="457">
        <v>1000</v>
      </c>
      <c r="DR255">
        <v>1000</v>
      </c>
      <c r="DS255">
        <v>1000</v>
      </c>
      <c r="DT255">
        <v>254000</v>
      </c>
      <c r="DU255">
        <v>133000</v>
      </c>
    </row>
    <row r="256" spans="1:125">
      <c r="A256" s="362" t="s">
        <v>3146</v>
      </c>
      <c r="B256" s="457" t="s">
        <v>3325</v>
      </c>
      <c r="C256" s="457">
        <v>15000</v>
      </c>
      <c r="D256" s="457">
        <v>2000</v>
      </c>
      <c r="E256" s="457">
        <v>1000</v>
      </c>
      <c r="F256" s="457">
        <v>16000</v>
      </c>
      <c r="G256" s="457">
        <v>6000</v>
      </c>
      <c r="H256" s="457">
        <v>1000</v>
      </c>
      <c r="I256" s="457">
        <v>15000</v>
      </c>
      <c r="J256" s="457">
        <v>1000</v>
      </c>
      <c r="K256" s="457">
        <v>1000</v>
      </c>
      <c r="L256" s="457">
        <v>4000</v>
      </c>
      <c r="M256" s="457">
        <v>1000</v>
      </c>
      <c r="N256" s="457">
        <v>1000</v>
      </c>
      <c r="O256" s="457">
        <v>89000</v>
      </c>
      <c r="P256" s="457">
        <v>2000</v>
      </c>
      <c r="Q256" s="457">
        <v>1000</v>
      </c>
      <c r="R256" s="457">
        <v>5000</v>
      </c>
      <c r="S256" s="457">
        <v>1000</v>
      </c>
      <c r="T256" s="457">
        <v>1000</v>
      </c>
      <c r="U256" s="457">
        <v>4000</v>
      </c>
      <c r="V256" s="457">
        <v>5000</v>
      </c>
      <c r="W256" s="457">
        <v>1000</v>
      </c>
      <c r="X256" s="457">
        <v>5000</v>
      </c>
      <c r="Y256" s="457">
        <v>1000</v>
      </c>
      <c r="Z256" s="457">
        <v>1000</v>
      </c>
      <c r="AA256" s="457">
        <v>1000</v>
      </c>
      <c r="AB256" s="457">
        <v>2000</v>
      </c>
      <c r="AC256" s="457">
        <v>14000</v>
      </c>
      <c r="AD256" s="457">
        <v>1000</v>
      </c>
      <c r="AE256" s="457">
        <v>1000</v>
      </c>
      <c r="AF256" s="457">
        <v>1000</v>
      </c>
      <c r="AG256" s="457">
        <v>1000</v>
      </c>
      <c r="AH256" s="457">
        <v>1000</v>
      </c>
      <c r="AI256" s="457">
        <v>1000</v>
      </c>
      <c r="AJ256" s="457">
        <v>10000</v>
      </c>
      <c r="AK256" s="457">
        <v>5000</v>
      </c>
      <c r="AL256" s="457">
        <v>1000</v>
      </c>
      <c r="AM256" s="457">
        <v>1000</v>
      </c>
      <c r="AN256" s="457">
        <v>2000</v>
      </c>
      <c r="AO256" s="457">
        <v>1000</v>
      </c>
      <c r="AP256" s="457">
        <v>191000</v>
      </c>
      <c r="AQ256" s="457">
        <v>14000</v>
      </c>
      <c r="AR256" s="457">
        <v>31000</v>
      </c>
      <c r="AS256" s="457">
        <v>8000</v>
      </c>
      <c r="AT256" s="457">
        <v>1000</v>
      </c>
      <c r="AU256" s="457">
        <v>1000</v>
      </c>
      <c r="AV256" s="457">
        <v>12000</v>
      </c>
      <c r="AW256" s="457">
        <v>3000</v>
      </c>
      <c r="AX256" s="457">
        <v>1000</v>
      </c>
      <c r="AY256" s="457">
        <v>4000</v>
      </c>
      <c r="AZ256" s="457">
        <v>1000</v>
      </c>
      <c r="BA256" s="457">
        <v>1000</v>
      </c>
      <c r="BB256" s="457">
        <v>3000</v>
      </c>
      <c r="BC256" s="457">
        <v>1000</v>
      </c>
      <c r="BD256" s="457">
        <v>1000</v>
      </c>
      <c r="BE256" s="457">
        <v>4000</v>
      </c>
      <c r="BF256" s="457">
        <v>1000</v>
      </c>
      <c r="BG256" s="457">
        <v>1000</v>
      </c>
      <c r="BH256" s="457">
        <v>2000</v>
      </c>
      <c r="BI256" s="457">
        <v>1000</v>
      </c>
      <c r="BJ256" s="457">
        <v>1000</v>
      </c>
      <c r="BK256" s="457">
        <v>2000</v>
      </c>
      <c r="BL256" s="457">
        <v>1000</v>
      </c>
      <c r="BM256" s="457">
        <v>1000</v>
      </c>
      <c r="BN256" s="457">
        <v>1000</v>
      </c>
      <c r="BO256" s="457">
        <v>1000</v>
      </c>
      <c r="BP256" s="457">
        <v>1000</v>
      </c>
      <c r="BQ256" s="457">
        <v>4000</v>
      </c>
      <c r="BR256" s="457">
        <v>1000</v>
      </c>
      <c r="BS256" s="457">
        <v>1000</v>
      </c>
      <c r="BT256" s="457">
        <v>1000</v>
      </c>
      <c r="BU256" s="457">
        <v>1000</v>
      </c>
      <c r="BV256" s="457">
        <v>1000</v>
      </c>
      <c r="BW256" s="457">
        <v>1000</v>
      </c>
      <c r="BX256" s="457">
        <v>1000</v>
      </c>
      <c r="BY256" s="457">
        <v>1000</v>
      </c>
      <c r="BZ256" s="457">
        <v>1000</v>
      </c>
      <c r="CA256" s="457">
        <v>1000</v>
      </c>
      <c r="CB256" s="457">
        <v>1000</v>
      </c>
      <c r="CC256" s="457">
        <v>1000</v>
      </c>
      <c r="CD256" s="457">
        <v>1000</v>
      </c>
      <c r="CE256" s="457">
        <v>1000</v>
      </c>
      <c r="CF256" s="457">
        <v>4000</v>
      </c>
      <c r="CG256" s="457">
        <v>1000</v>
      </c>
      <c r="CH256" s="457">
        <v>1000</v>
      </c>
      <c r="CI256" s="457">
        <v>2000</v>
      </c>
      <c r="CJ256" s="457">
        <v>1000</v>
      </c>
      <c r="CK256" s="457">
        <v>1000</v>
      </c>
      <c r="CL256" s="457">
        <v>1000</v>
      </c>
      <c r="CM256" s="457">
        <v>1000</v>
      </c>
      <c r="CN256" s="457">
        <v>1000</v>
      </c>
      <c r="CO256" s="457">
        <v>1000</v>
      </c>
      <c r="CP256" s="457">
        <v>1000</v>
      </c>
      <c r="CQ256" s="457">
        <v>1000</v>
      </c>
      <c r="CR256" s="457">
        <v>1000</v>
      </c>
      <c r="CS256" s="457">
        <v>1000</v>
      </c>
      <c r="CT256" s="457">
        <v>1000</v>
      </c>
      <c r="CU256" s="457">
        <v>4000</v>
      </c>
      <c r="CV256" s="457">
        <v>2000</v>
      </c>
      <c r="CW256" s="457">
        <v>1000</v>
      </c>
      <c r="CX256" s="457">
        <v>29000</v>
      </c>
      <c r="CY256" s="457">
        <v>7000</v>
      </c>
      <c r="CZ256" s="457">
        <v>11000</v>
      </c>
      <c r="DA256" s="457">
        <v>1000</v>
      </c>
      <c r="DB256" s="457">
        <v>1000</v>
      </c>
      <c r="DC256" s="457">
        <v>1000</v>
      </c>
      <c r="DD256" s="457">
        <v>1000</v>
      </c>
      <c r="DE256" s="457">
        <v>1000</v>
      </c>
      <c r="DF256" s="457">
        <v>1000</v>
      </c>
      <c r="DG256" s="457">
        <v>29000</v>
      </c>
      <c r="DH256" s="457">
        <v>14000</v>
      </c>
      <c r="DI256" s="457">
        <v>22000</v>
      </c>
      <c r="DJ256" s="457">
        <v>10000</v>
      </c>
      <c r="DK256" s="457">
        <v>9000</v>
      </c>
      <c r="DL256" s="457">
        <v>64000</v>
      </c>
      <c r="DM256" s="457">
        <v>4000</v>
      </c>
      <c r="DN256" s="457">
        <v>1000</v>
      </c>
      <c r="DO256" s="457">
        <v>1000</v>
      </c>
      <c r="DP256" s="457">
        <v>1000</v>
      </c>
      <c r="DQ256" s="457">
        <v>1000</v>
      </c>
      <c r="DR256">
        <v>1000</v>
      </c>
      <c r="DS256">
        <v>1000</v>
      </c>
      <c r="DT256">
        <v>323000</v>
      </c>
      <c r="DU256">
        <v>131000</v>
      </c>
    </row>
    <row r="257" spans="1:125">
      <c r="A257" s="362" t="s">
        <v>2024</v>
      </c>
      <c r="B257" s="457" t="s">
        <v>3325</v>
      </c>
      <c r="C257" s="457">
        <v>30000</v>
      </c>
      <c r="D257" s="457">
        <v>5000</v>
      </c>
      <c r="E257" s="457">
        <v>1000</v>
      </c>
      <c r="F257" s="457">
        <v>23000</v>
      </c>
      <c r="G257" s="457">
        <v>7000</v>
      </c>
      <c r="H257" s="457">
        <v>2000</v>
      </c>
      <c r="I257" s="457">
        <v>10000</v>
      </c>
      <c r="J257" s="457">
        <v>2000</v>
      </c>
      <c r="K257" s="457">
        <v>1000</v>
      </c>
      <c r="L257" s="457">
        <v>2000</v>
      </c>
      <c r="M257" s="457">
        <v>1000</v>
      </c>
      <c r="N257" s="457">
        <v>1000</v>
      </c>
      <c r="O257" s="457">
        <v>148000</v>
      </c>
      <c r="P257" s="457">
        <v>65000</v>
      </c>
      <c r="Q257" s="457">
        <v>1000</v>
      </c>
      <c r="R257" s="457">
        <v>2000</v>
      </c>
      <c r="S257" s="457">
        <v>1000</v>
      </c>
      <c r="T257" s="457">
        <v>1000</v>
      </c>
      <c r="U257" s="457">
        <v>14000</v>
      </c>
      <c r="V257" s="457">
        <v>47000</v>
      </c>
      <c r="W257" s="457">
        <v>1000</v>
      </c>
      <c r="X257" s="457">
        <v>69000</v>
      </c>
      <c r="Y257" s="457">
        <v>426000</v>
      </c>
      <c r="Z257" s="457">
        <v>29000</v>
      </c>
      <c r="AA257" s="457">
        <v>2000</v>
      </c>
      <c r="AB257" s="457">
        <v>3000</v>
      </c>
      <c r="AC257" s="457">
        <v>1000</v>
      </c>
      <c r="AD257" s="457">
        <v>3000</v>
      </c>
      <c r="AE257" s="457">
        <v>1000</v>
      </c>
      <c r="AF257" s="457">
        <v>1000</v>
      </c>
      <c r="AG257" s="457">
        <v>8000</v>
      </c>
      <c r="AH257" s="457">
        <v>1000</v>
      </c>
      <c r="AI257" s="457">
        <v>1000</v>
      </c>
      <c r="AJ257" s="457">
        <v>11000</v>
      </c>
      <c r="AK257" s="457">
        <v>11000</v>
      </c>
      <c r="AL257" s="457">
        <v>3000</v>
      </c>
      <c r="AM257" s="457">
        <v>1000</v>
      </c>
      <c r="AN257" s="457">
        <v>2000</v>
      </c>
      <c r="AO257" s="457">
        <v>1000</v>
      </c>
      <c r="AP257" s="457">
        <v>268000</v>
      </c>
      <c r="AQ257" s="457">
        <v>32000</v>
      </c>
      <c r="AR257" s="457">
        <v>54000</v>
      </c>
      <c r="AS257" s="457">
        <v>16000</v>
      </c>
      <c r="AT257" s="457">
        <v>26000</v>
      </c>
      <c r="AU257" s="457">
        <v>4000</v>
      </c>
      <c r="AV257" s="457">
        <v>11000</v>
      </c>
      <c r="AW257" s="457">
        <v>1000</v>
      </c>
      <c r="AX257" s="457">
        <v>2000</v>
      </c>
      <c r="AY257" s="457">
        <v>4000</v>
      </c>
      <c r="AZ257" s="457">
        <v>3000</v>
      </c>
      <c r="BA257" s="457">
        <v>1000</v>
      </c>
      <c r="BB257" s="457">
        <v>1000</v>
      </c>
      <c r="BC257" s="457">
        <v>1000</v>
      </c>
      <c r="BD257" s="457">
        <v>1000</v>
      </c>
      <c r="BE257" s="457">
        <v>3000</v>
      </c>
      <c r="BF257" s="457">
        <v>1000</v>
      </c>
      <c r="BG257" s="457">
        <v>1000</v>
      </c>
      <c r="BH257" s="457">
        <v>2000</v>
      </c>
      <c r="BI257" s="457">
        <v>1000</v>
      </c>
      <c r="BJ257" s="457">
        <v>1000</v>
      </c>
      <c r="BK257" s="457">
        <v>7000</v>
      </c>
      <c r="BL257" s="457">
        <v>1000</v>
      </c>
      <c r="BM257" s="457">
        <v>1000</v>
      </c>
      <c r="BN257" s="457">
        <v>1000</v>
      </c>
      <c r="BO257" s="457">
        <v>1000</v>
      </c>
      <c r="BP257" s="457">
        <v>1000</v>
      </c>
      <c r="BQ257" s="457">
        <v>6000</v>
      </c>
      <c r="BR257" s="457">
        <v>2000</v>
      </c>
      <c r="BS257" s="457">
        <v>1000</v>
      </c>
      <c r="BT257" s="457">
        <v>1000</v>
      </c>
      <c r="BU257" s="457">
        <v>1000</v>
      </c>
      <c r="BV257" s="457">
        <v>1000</v>
      </c>
      <c r="BW257" s="457">
        <v>1000</v>
      </c>
      <c r="BX257" s="457">
        <v>1000</v>
      </c>
      <c r="BY257" s="457">
        <v>1000</v>
      </c>
      <c r="BZ257" s="457">
        <v>1000</v>
      </c>
      <c r="CA257" s="457">
        <v>1000</v>
      </c>
      <c r="CB257" s="457">
        <v>1000</v>
      </c>
      <c r="CC257" s="457">
        <v>1000</v>
      </c>
      <c r="CD257" s="457">
        <v>1000</v>
      </c>
      <c r="CE257" s="457">
        <v>1000</v>
      </c>
      <c r="CF257" s="457">
        <v>10000</v>
      </c>
      <c r="CG257" s="457">
        <v>1000</v>
      </c>
      <c r="CH257" s="457">
        <v>1000</v>
      </c>
      <c r="CI257" s="457">
        <v>71000</v>
      </c>
      <c r="CJ257" s="457">
        <v>1000</v>
      </c>
      <c r="CK257" s="457">
        <v>1000</v>
      </c>
      <c r="CL257" s="457">
        <v>1000</v>
      </c>
      <c r="CM257" s="457">
        <v>1000</v>
      </c>
      <c r="CN257" s="457">
        <v>1000</v>
      </c>
      <c r="CO257" s="457">
        <v>1000</v>
      </c>
      <c r="CP257" s="457">
        <v>1000</v>
      </c>
      <c r="CQ257" s="457">
        <v>1000</v>
      </c>
      <c r="CR257" s="457">
        <v>1000</v>
      </c>
      <c r="CS257" s="457">
        <v>1000</v>
      </c>
      <c r="CT257" s="457">
        <v>1000</v>
      </c>
      <c r="CU257" s="457">
        <v>7000</v>
      </c>
      <c r="CV257" s="457">
        <v>26000</v>
      </c>
      <c r="CW257" s="457">
        <v>1000</v>
      </c>
      <c r="CX257" s="457">
        <v>47000</v>
      </c>
      <c r="CY257" s="457">
        <v>95000</v>
      </c>
      <c r="CZ257" s="457">
        <v>76000</v>
      </c>
      <c r="DA257" s="457">
        <v>85000</v>
      </c>
      <c r="DB257" s="457">
        <v>1000</v>
      </c>
      <c r="DC257" s="457">
        <v>2000</v>
      </c>
      <c r="DD257" s="457">
        <v>19000</v>
      </c>
      <c r="DE257" s="457">
        <v>1000</v>
      </c>
      <c r="DF257" s="457">
        <v>1000</v>
      </c>
      <c r="DG257" s="457">
        <v>41000</v>
      </c>
      <c r="DH257" s="457">
        <v>7000</v>
      </c>
      <c r="DI257" s="457">
        <v>45000</v>
      </c>
      <c r="DJ257" s="457">
        <v>30000</v>
      </c>
      <c r="DK257" s="457">
        <v>25000</v>
      </c>
      <c r="DL257" s="457">
        <v>18000</v>
      </c>
      <c r="DM257" s="457">
        <v>6000</v>
      </c>
      <c r="DN257" s="457">
        <v>32000</v>
      </c>
      <c r="DO257" s="457">
        <v>6000</v>
      </c>
      <c r="DP257" s="457">
        <v>1000</v>
      </c>
      <c r="DQ257" s="457">
        <v>1000</v>
      </c>
      <c r="DR257">
        <v>1000</v>
      </c>
      <c r="DS257">
        <v>1000</v>
      </c>
      <c r="DT257">
        <v>29027000</v>
      </c>
      <c r="DU257">
        <v>3287000</v>
      </c>
    </row>
    <row r="258" spans="1:125">
      <c r="A258" s="362" t="s">
        <v>2072</v>
      </c>
      <c r="B258" s="457" t="s">
        <v>3325</v>
      </c>
      <c r="C258" s="457">
        <v>10000</v>
      </c>
      <c r="D258" s="457">
        <v>1000</v>
      </c>
      <c r="E258" s="457">
        <v>1000</v>
      </c>
      <c r="F258" s="457">
        <v>7000</v>
      </c>
      <c r="G258" s="457">
        <v>3000</v>
      </c>
      <c r="H258" s="457">
        <v>1000</v>
      </c>
      <c r="I258" s="457">
        <v>5000</v>
      </c>
      <c r="J258" s="457">
        <v>1000</v>
      </c>
      <c r="K258" s="457">
        <v>1000</v>
      </c>
      <c r="L258" s="457">
        <v>2000</v>
      </c>
      <c r="M258" s="457">
        <v>3000</v>
      </c>
      <c r="N258" s="457">
        <v>1000</v>
      </c>
      <c r="O258" s="457">
        <v>42000</v>
      </c>
      <c r="P258" s="457">
        <v>1000</v>
      </c>
      <c r="Q258" s="457">
        <v>1000</v>
      </c>
      <c r="R258" s="457">
        <v>1000</v>
      </c>
      <c r="S258" s="457">
        <v>1000</v>
      </c>
      <c r="T258" s="457">
        <v>1000</v>
      </c>
      <c r="U258" s="457">
        <v>3000</v>
      </c>
      <c r="V258" s="457">
        <v>1000</v>
      </c>
      <c r="W258" s="457">
        <v>1000</v>
      </c>
      <c r="X258" s="457">
        <v>1000</v>
      </c>
      <c r="Y258" s="457">
        <v>1000</v>
      </c>
      <c r="Z258" s="457">
        <v>1000</v>
      </c>
      <c r="AA258" s="457">
        <v>1000</v>
      </c>
      <c r="AB258" s="457">
        <v>1000</v>
      </c>
      <c r="AC258" s="457">
        <v>1000</v>
      </c>
      <c r="AD258" s="457">
        <v>1000</v>
      </c>
      <c r="AE258" s="457">
        <v>1000</v>
      </c>
      <c r="AF258" s="457">
        <v>1000</v>
      </c>
      <c r="AG258" s="457">
        <v>2000</v>
      </c>
      <c r="AH258" s="457">
        <v>1000</v>
      </c>
      <c r="AI258" s="457">
        <v>1000</v>
      </c>
      <c r="AJ258" s="457">
        <v>6000</v>
      </c>
      <c r="AK258" s="457">
        <v>4000</v>
      </c>
      <c r="AL258" s="457">
        <v>1000</v>
      </c>
      <c r="AM258" s="457">
        <v>1000</v>
      </c>
      <c r="AN258" s="457">
        <v>1000</v>
      </c>
      <c r="AO258" s="457">
        <v>1000</v>
      </c>
      <c r="AP258" s="457">
        <v>9000</v>
      </c>
      <c r="AQ258" s="457">
        <v>5000</v>
      </c>
      <c r="AR258" s="457">
        <v>2000</v>
      </c>
      <c r="AS258" s="457">
        <v>5000</v>
      </c>
      <c r="AT258" s="457">
        <v>1000</v>
      </c>
      <c r="AU258" s="457">
        <v>1000</v>
      </c>
      <c r="AV258" s="457">
        <v>11000</v>
      </c>
      <c r="AW258" s="457">
        <v>1000</v>
      </c>
      <c r="AX258" s="457">
        <v>1000</v>
      </c>
      <c r="AY258" s="457">
        <v>2000</v>
      </c>
      <c r="AZ258" s="457">
        <v>1000</v>
      </c>
      <c r="BA258" s="457">
        <v>1000</v>
      </c>
      <c r="BB258" s="457">
        <v>1000</v>
      </c>
      <c r="BC258" s="457">
        <v>1000</v>
      </c>
      <c r="BD258" s="457">
        <v>1000</v>
      </c>
      <c r="BE258" s="457">
        <v>1000</v>
      </c>
      <c r="BF258" s="457">
        <v>1000</v>
      </c>
      <c r="BG258" s="457">
        <v>1000</v>
      </c>
      <c r="BH258" s="457">
        <v>2000</v>
      </c>
      <c r="BI258" s="457">
        <v>1000</v>
      </c>
      <c r="BJ258" s="457">
        <v>1000</v>
      </c>
      <c r="BK258" s="457">
        <v>3000</v>
      </c>
      <c r="BL258" s="457">
        <v>1000</v>
      </c>
      <c r="BM258" s="457">
        <v>1000</v>
      </c>
      <c r="BN258" s="457">
        <v>1000</v>
      </c>
      <c r="BO258" s="457">
        <v>1000</v>
      </c>
      <c r="BP258" s="457">
        <v>1000</v>
      </c>
      <c r="BQ258" s="457">
        <v>2000</v>
      </c>
      <c r="BR258" s="457">
        <v>1000</v>
      </c>
      <c r="BS258" s="457">
        <v>1000</v>
      </c>
      <c r="BT258" s="457">
        <v>1000</v>
      </c>
      <c r="BU258" s="457">
        <v>1000</v>
      </c>
      <c r="BV258" s="457">
        <v>2000</v>
      </c>
      <c r="BW258" s="457">
        <v>1000</v>
      </c>
      <c r="BX258" s="457">
        <v>1000</v>
      </c>
      <c r="BY258" s="457">
        <v>1000</v>
      </c>
      <c r="BZ258" s="457">
        <v>1000</v>
      </c>
      <c r="CA258" s="457">
        <v>1000</v>
      </c>
      <c r="CB258" s="457">
        <v>1000</v>
      </c>
      <c r="CC258" s="457">
        <v>1000</v>
      </c>
      <c r="CD258" s="457">
        <v>1000</v>
      </c>
      <c r="CE258" s="457">
        <v>1000</v>
      </c>
      <c r="CF258" s="457">
        <v>3000</v>
      </c>
      <c r="CG258" s="457">
        <v>1000</v>
      </c>
      <c r="CH258" s="457">
        <v>1000</v>
      </c>
      <c r="CI258" s="457">
        <v>5000</v>
      </c>
      <c r="CJ258" s="457">
        <v>1000</v>
      </c>
      <c r="CK258" s="457">
        <v>1000</v>
      </c>
      <c r="CL258" s="457">
        <v>1000</v>
      </c>
      <c r="CM258" s="457">
        <v>1000</v>
      </c>
      <c r="CN258" s="457">
        <v>1000</v>
      </c>
      <c r="CO258" s="457">
        <v>3000</v>
      </c>
      <c r="CP258" s="457">
        <v>1000</v>
      </c>
      <c r="CQ258" s="457">
        <v>1000</v>
      </c>
      <c r="CR258" s="457">
        <v>1000</v>
      </c>
      <c r="CS258" s="457">
        <v>1000</v>
      </c>
      <c r="CT258" s="457">
        <v>1000</v>
      </c>
      <c r="CU258" s="457">
        <v>2000</v>
      </c>
      <c r="CV258" s="457">
        <v>1000</v>
      </c>
      <c r="CW258" s="457">
        <v>1000</v>
      </c>
      <c r="CX258" s="457">
        <v>17000</v>
      </c>
      <c r="CY258" s="457">
        <v>5000</v>
      </c>
      <c r="CZ258" s="457">
        <v>7000</v>
      </c>
      <c r="DA258" s="457">
        <v>5000</v>
      </c>
      <c r="DB258" s="457">
        <v>1000</v>
      </c>
      <c r="DC258" s="457">
        <v>1000</v>
      </c>
      <c r="DD258" s="457">
        <v>1000</v>
      </c>
      <c r="DE258" s="457">
        <v>1000</v>
      </c>
      <c r="DF258" s="457">
        <v>1000</v>
      </c>
      <c r="DG258" s="457">
        <v>21000</v>
      </c>
      <c r="DH258" s="457">
        <v>6000</v>
      </c>
      <c r="DI258" s="457">
        <v>13000</v>
      </c>
      <c r="DJ258" s="457">
        <v>9000</v>
      </c>
      <c r="DK258" s="457">
        <v>3000</v>
      </c>
      <c r="DL258" s="457">
        <v>5000</v>
      </c>
      <c r="DM258" s="457">
        <v>1000</v>
      </c>
      <c r="DN258" s="457">
        <v>1000</v>
      </c>
      <c r="DO258" s="457">
        <v>1000</v>
      </c>
      <c r="DP258" s="457">
        <v>1000</v>
      </c>
      <c r="DQ258" s="457">
        <v>1000</v>
      </c>
      <c r="DR258">
        <v>1000</v>
      </c>
      <c r="DS258">
        <v>1000</v>
      </c>
      <c r="DT258">
        <v>254000</v>
      </c>
      <c r="DU258">
        <v>133000</v>
      </c>
    </row>
    <row r="259" spans="1:125">
      <c r="A259" s="362" t="s">
        <v>2493</v>
      </c>
      <c r="B259" s="457" t="s">
        <v>3325</v>
      </c>
      <c r="C259" s="457">
        <v>15000</v>
      </c>
      <c r="D259" s="457">
        <v>2000</v>
      </c>
      <c r="E259" s="457">
        <v>1000</v>
      </c>
      <c r="F259" s="457">
        <v>16000</v>
      </c>
      <c r="G259" s="457">
        <v>6000</v>
      </c>
      <c r="H259" s="457">
        <v>1000</v>
      </c>
      <c r="I259" s="457">
        <v>15000</v>
      </c>
      <c r="J259" s="457">
        <v>1000</v>
      </c>
      <c r="K259" s="457">
        <v>1000</v>
      </c>
      <c r="L259" s="457">
        <v>4000</v>
      </c>
      <c r="M259" s="457">
        <v>1000</v>
      </c>
      <c r="N259" s="457">
        <v>1000</v>
      </c>
      <c r="O259" s="457">
        <v>89000</v>
      </c>
      <c r="P259" s="457">
        <v>2000</v>
      </c>
      <c r="Q259" s="457">
        <v>1000</v>
      </c>
      <c r="R259" s="457">
        <v>5000</v>
      </c>
      <c r="S259" s="457">
        <v>1000</v>
      </c>
      <c r="T259" s="457">
        <v>1000</v>
      </c>
      <c r="U259" s="457">
        <v>4000</v>
      </c>
      <c r="V259" s="457">
        <v>5000</v>
      </c>
      <c r="W259" s="457">
        <v>1000</v>
      </c>
      <c r="X259" s="457">
        <v>5000</v>
      </c>
      <c r="Y259" s="457">
        <v>1000</v>
      </c>
      <c r="Z259" s="457">
        <v>1000</v>
      </c>
      <c r="AA259" s="457">
        <v>1000</v>
      </c>
      <c r="AB259" s="457">
        <v>2000</v>
      </c>
      <c r="AC259" s="457">
        <v>14000</v>
      </c>
      <c r="AD259" s="457">
        <v>1000</v>
      </c>
      <c r="AE259" s="457">
        <v>1000</v>
      </c>
      <c r="AF259" s="457">
        <v>1000</v>
      </c>
      <c r="AG259" s="457">
        <v>1000</v>
      </c>
      <c r="AH259" s="457">
        <v>1000</v>
      </c>
      <c r="AI259" s="457">
        <v>1000</v>
      </c>
      <c r="AJ259" s="457">
        <v>10000</v>
      </c>
      <c r="AK259" s="457">
        <v>5000</v>
      </c>
      <c r="AL259" s="457">
        <v>1000</v>
      </c>
      <c r="AM259" s="457">
        <v>1000</v>
      </c>
      <c r="AN259" s="457">
        <v>2000</v>
      </c>
      <c r="AO259" s="457">
        <v>1000</v>
      </c>
      <c r="AP259" s="457">
        <v>191000</v>
      </c>
      <c r="AQ259" s="457">
        <v>14000</v>
      </c>
      <c r="AR259" s="457">
        <v>31000</v>
      </c>
      <c r="AS259" s="457">
        <v>8000</v>
      </c>
      <c r="AT259" s="457">
        <v>1000</v>
      </c>
      <c r="AU259" s="457">
        <v>1000</v>
      </c>
      <c r="AV259" s="457">
        <v>12000</v>
      </c>
      <c r="AW259" s="457">
        <v>3000</v>
      </c>
      <c r="AX259" s="457">
        <v>1000</v>
      </c>
      <c r="AY259" s="457">
        <v>4000</v>
      </c>
      <c r="AZ259" s="457">
        <v>1000</v>
      </c>
      <c r="BA259" s="457">
        <v>1000</v>
      </c>
      <c r="BB259" s="457">
        <v>3000</v>
      </c>
      <c r="BC259" s="457">
        <v>1000</v>
      </c>
      <c r="BD259" s="457">
        <v>1000</v>
      </c>
      <c r="BE259" s="457">
        <v>4000</v>
      </c>
      <c r="BF259" s="457">
        <v>1000</v>
      </c>
      <c r="BG259" s="457">
        <v>1000</v>
      </c>
      <c r="BH259" s="457">
        <v>2000</v>
      </c>
      <c r="BI259" s="457">
        <v>1000</v>
      </c>
      <c r="BJ259" s="457">
        <v>1000</v>
      </c>
      <c r="BK259" s="457">
        <v>2000</v>
      </c>
      <c r="BL259" s="457">
        <v>1000</v>
      </c>
      <c r="BM259" s="457">
        <v>1000</v>
      </c>
      <c r="BN259" s="457">
        <v>1000</v>
      </c>
      <c r="BO259" s="457">
        <v>1000</v>
      </c>
      <c r="BP259" s="457">
        <v>1000</v>
      </c>
      <c r="BQ259" s="457">
        <v>4000</v>
      </c>
      <c r="BR259" s="457">
        <v>1000</v>
      </c>
      <c r="BS259" s="457">
        <v>1000</v>
      </c>
      <c r="BT259" s="457">
        <v>1000</v>
      </c>
      <c r="BU259" s="457">
        <v>1000</v>
      </c>
      <c r="BV259" s="457">
        <v>1000</v>
      </c>
      <c r="BW259" s="457">
        <v>1000</v>
      </c>
      <c r="BX259" s="457">
        <v>1000</v>
      </c>
      <c r="BY259" s="457">
        <v>1000</v>
      </c>
      <c r="BZ259" s="457">
        <v>1000</v>
      </c>
      <c r="CA259" s="457">
        <v>1000</v>
      </c>
      <c r="CB259" s="457">
        <v>1000</v>
      </c>
      <c r="CC259" s="457">
        <v>1000</v>
      </c>
      <c r="CD259" s="457">
        <v>1000</v>
      </c>
      <c r="CE259" s="457">
        <v>1000</v>
      </c>
      <c r="CF259" s="457">
        <v>4000</v>
      </c>
      <c r="CG259" s="457">
        <v>1000</v>
      </c>
      <c r="CH259" s="457">
        <v>1000</v>
      </c>
      <c r="CI259" s="457">
        <v>2000</v>
      </c>
      <c r="CJ259" s="457">
        <v>1000</v>
      </c>
      <c r="CK259" s="457">
        <v>1000</v>
      </c>
      <c r="CL259" s="457">
        <v>1000</v>
      </c>
      <c r="CM259" s="457">
        <v>1000</v>
      </c>
      <c r="CN259" s="457">
        <v>1000</v>
      </c>
      <c r="CO259" s="457">
        <v>1000</v>
      </c>
      <c r="CP259" s="457">
        <v>1000</v>
      </c>
      <c r="CQ259" s="457">
        <v>1000</v>
      </c>
      <c r="CR259" s="457">
        <v>1000</v>
      </c>
      <c r="CS259" s="457">
        <v>1000</v>
      </c>
      <c r="CT259" s="457">
        <v>1000</v>
      </c>
      <c r="CU259" s="457">
        <v>4000</v>
      </c>
      <c r="CV259" s="457">
        <v>2000</v>
      </c>
      <c r="CW259" s="457">
        <v>1000</v>
      </c>
      <c r="CX259" s="457">
        <v>29000</v>
      </c>
      <c r="CY259" s="457">
        <v>7000</v>
      </c>
      <c r="CZ259" s="457">
        <v>11000</v>
      </c>
      <c r="DA259" s="457">
        <v>1000</v>
      </c>
      <c r="DB259" s="457">
        <v>1000</v>
      </c>
      <c r="DC259" s="457">
        <v>1000</v>
      </c>
      <c r="DD259" s="457">
        <v>1000</v>
      </c>
      <c r="DE259" s="457">
        <v>1000</v>
      </c>
      <c r="DF259" s="457">
        <v>1000</v>
      </c>
      <c r="DG259" s="457">
        <v>29000</v>
      </c>
      <c r="DH259" s="457">
        <v>14000</v>
      </c>
      <c r="DI259" s="457">
        <v>22000</v>
      </c>
      <c r="DJ259" s="457">
        <v>10000</v>
      </c>
      <c r="DK259" s="457">
        <v>9000</v>
      </c>
      <c r="DL259" s="457">
        <v>64000</v>
      </c>
      <c r="DM259" s="457">
        <v>4000</v>
      </c>
      <c r="DN259" s="457">
        <v>1000</v>
      </c>
      <c r="DO259" s="457">
        <v>1000</v>
      </c>
      <c r="DP259" s="457">
        <v>1000</v>
      </c>
      <c r="DQ259" s="457">
        <v>1000</v>
      </c>
      <c r="DR259">
        <v>1000</v>
      </c>
      <c r="DS259">
        <v>1000</v>
      </c>
      <c r="DT259">
        <v>323000</v>
      </c>
      <c r="DU259">
        <v>131000</v>
      </c>
    </row>
    <row r="260" spans="1:125">
      <c r="A260" s="362" t="s">
        <v>2522</v>
      </c>
      <c r="B260" s="457" t="s">
        <v>3325</v>
      </c>
      <c r="C260" s="457">
        <v>30000</v>
      </c>
      <c r="D260" s="457">
        <v>5000</v>
      </c>
      <c r="E260" s="457">
        <v>1000</v>
      </c>
      <c r="F260" s="457">
        <v>23000</v>
      </c>
      <c r="G260" s="457">
        <v>7000</v>
      </c>
      <c r="H260" s="457">
        <v>2000</v>
      </c>
      <c r="I260" s="457">
        <v>10000</v>
      </c>
      <c r="J260" s="457">
        <v>2000</v>
      </c>
      <c r="K260" s="457">
        <v>1000</v>
      </c>
      <c r="L260" s="457">
        <v>2000</v>
      </c>
      <c r="M260" s="457">
        <v>1000</v>
      </c>
      <c r="N260" s="457">
        <v>1000</v>
      </c>
      <c r="O260" s="457">
        <v>148000</v>
      </c>
      <c r="P260" s="457">
        <v>65000</v>
      </c>
      <c r="Q260" s="457">
        <v>1000</v>
      </c>
      <c r="R260" s="457">
        <v>2000</v>
      </c>
      <c r="S260" s="457">
        <v>1000</v>
      </c>
      <c r="T260" s="457">
        <v>1000</v>
      </c>
      <c r="U260" s="457">
        <v>14000</v>
      </c>
      <c r="V260" s="457">
        <v>47000</v>
      </c>
      <c r="W260" s="457">
        <v>1000</v>
      </c>
      <c r="X260" s="457">
        <v>69000</v>
      </c>
      <c r="Y260" s="457">
        <v>426000</v>
      </c>
      <c r="Z260" s="457">
        <v>29000</v>
      </c>
      <c r="AA260" s="457">
        <v>2000</v>
      </c>
      <c r="AB260" s="457">
        <v>3000</v>
      </c>
      <c r="AC260" s="457">
        <v>1000</v>
      </c>
      <c r="AD260" s="457">
        <v>3000</v>
      </c>
      <c r="AE260" s="457">
        <v>1000</v>
      </c>
      <c r="AF260" s="457">
        <v>1000</v>
      </c>
      <c r="AG260" s="457">
        <v>8000</v>
      </c>
      <c r="AH260" s="457">
        <v>1000</v>
      </c>
      <c r="AI260" s="457">
        <v>1000</v>
      </c>
      <c r="AJ260" s="457">
        <v>11000</v>
      </c>
      <c r="AK260" s="457">
        <v>11000</v>
      </c>
      <c r="AL260" s="457">
        <v>3000</v>
      </c>
      <c r="AM260" s="457">
        <v>1000</v>
      </c>
      <c r="AN260" s="457">
        <v>2000</v>
      </c>
      <c r="AO260" s="457">
        <v>1000</v>
      </c>
      <c r="AP260" s="457">
        <v>268000</v>
      </c>
      <c r="AQ260" s="457">
        <v>32000</v>
      </c>
      <c r="AR260" s="457">
        <v>54000</v>
      </c>
      <c r="AS260" s="457">
        <v>16000</v>
      </c>
      <c r="AT260" s="457">
        <v>26000</v>
      </c>
      <c r="AU260" s="457">
        <v>4000</v>
      </c>
      <c r="AV260" s="457">
        <v>11000</v>
      </c>
      <c r="AW260" s="457">
        <v>1000</v>
      </c>
      <c r="AX260" s="457">
        <v>2000</v>
      </c>
      <c r="AY260" s="457">
        <v>4000</v>
      </c>
      <c r="AZ260" s="457">
        <v>3000</v>
      </c>
      <c r="BA260" s="457">
        <v>1000</v>
      </c>
      <c r="BB260" s="457">
        <v>1000</v>
      </c>
      <c r="BC260" s="457">
        <v>1000</v>
      </c>
      <c r="BD260" s="457">
        <v>1000</v>
      </c>
      <c r="BE260" s="457">
        <v>3000</v>
      </c>
      <c r="BF260" s="457">
        <v>1000</v>
      </c>
      <c r="BG260" s="457">
        <v>1000</v>
      </c>
      <c r="BH260" s="457">
        <v>2000</v>
      </c>
      <c r="BI260" s="457">
        <v>1000</v>
      </c>
      <c r="BJ260" s="457">
        <v>1000</v>
      </c>
      <c r="BK260" s="457">
        <v>7000</v>
      </c>
      <c r="BL260" s="457">
        <v>1000</v>
      </c>
      <c r="BM260" s="457">
        <v>1000</v>
      </c>
      <c r="BN260" s="457">
        <v>1000</v>
      </c>
      <c r="BO260" s="457">
        <v>1000</v>
      </c>
      <c r="BP260" s="457">
        <v>1000</v>
      </c>
      <c r="BQ260" s="457">
        <v>6000</v>
      </c>
      <c r="BR260" s="457">
        <v>2000</v>
      </c>
      <c r="BS260" s="457">
        <v>1000</v>
      </c>
      <c r="BT260" s="457">
        <v>1000</v>
      </c>
      <c r="BU260" s="457">
        <v>1000</v>
      </c>
      <c r="BV260" s="457">
        <v>1000</v>
      </c>
      <c r="BW260" s="457">
        <v>1000</v>
      </c>
      <c r="BX260" s="457">
        <v>1000</v>
      </c>
      <c r="BY260" s="457">
        <v>1000</v>
      </c>
      <c r="BZ260" s="457">
        <v>1000</v>
      </c>
      <c r="CA260" s="457">
        <v>1000</v>
      </c>
      <c r="CB260" s="457">
        <v>1000</v>
      </c>
      <c r="CC260" s="457">
        <v>1000</v>
      </c>
      <c r="CD260" s="457">
        <v>1000</v>
      </c>
      <c r="CE260" s="457">
        <v>1000</v>
      </c>
      <c r="CF260" s="457">
        <v>10000</v>
      </c>
      <c r="CG260" s="457">
        <v>1000</v>
      </c>
      <c r="CH260" s="457">
        <v>1000</v>
      </c>
      <c r="CI260" s="457">
        <v>71000</v>
      </c>
      <c r="CJ260" s="457">
        <v>1000</v>
      </c>
      <c r="CK260" s="457">
        <v>1000</v>
      </c>
      <c r="CL260" s="457">
        <v>1000</v>
      </c>
      <c r="CM260" s="457">
        <v>1000</v>
      </c>
      <c r="CN260" s="457">
        <v>1000</v>
      </c>
      <c r="CO260" s="457">
        <v>1000</v>
      </c>
      <c r="CP260" s="457">
        <v>1000</v>
      </c>
      <c r="CQ260" s="457">
        <v>1000</v>
      </c>
      <c r="CR260" s="457">
        <v>1000</v>
      </c>
      <c r="CS260" s="457">
        <v>1000</v>
      </c>
      <c r="CT260" s="457">
        <v>1000</v>
      </c>
      <c r="CU260" s="457">
        <v>7000</v>
      </c>
      <c r="CV260" s="457">
        <v>26000</v>
      </c>
      <c r="CW260" s="457">
        <v>1000</v>
      </c>
      <c r="CX260" s="457">
        <v>47000</v>
      </c>
      <c r="CY260" s="457">
        <v>95000</v>
      </c>
      <c r="CZ260" s="457">
        <v>76000</v>
      </c>
      <c r="DA260" s="457">
        <v>85000</v>
      </c>
      <c r="DB260" s="457">
        <v>1000</v>
      </c>
      <c r="DC260" s="457">
        <v>2000</v>
      </c>
      <c r="DD260" s="457">
        <v>19000</v>
      </c>
      <c r="DE260" s="457">
        <v>1000</v>
      </c>
      <c r="DF260" s="457">
        <v>1000</v>
      </c>
      <c r="DG260" s="457">
        <v>41000</v>
      </c>
      <c r="DH260" s="457">
        <v>7000</v>
      </c>
      <c r="DI260" s="457">
        <v>45000</v>
      </c>
      <c r="DJ260" s="457">
        <v>30000</v>
      </c>
      <c r="DK260" s="457">
        <v>25000</v>
      </c>
      <c r="DL260" s="457">
        <v>18000</v>
      </c>
      <c r="DM260" s="457">
        <v>6000</v>
      </c>
      <c r="DN260" s="457">
        <v>32000</v>
      </c>
      <c r="DO260" s="457">
        <v>6000</v>
      </c>
      <c r="DP260" s="457">
        <v>1000</v>
      </c>
      <c r="DQ260" s="457">
        <v>1000</v>
      </c>
      <c r="DR260">
        <v>1000</v>
      </c>
      <c r="DS260">
        <v>1000</v>
      </c>
      <c r="DT260">
        <v>29027000</v>
      </c>
      <c r="DU260">
        <v>3287000</v>
      </c>
    </row>
    <row r="261" spans="1:125">
      <c r="A261" s="362" t="s">
        <v>3026</v>
      </c>
      <c r="B261" s="457" t="s">
        <v>3325</v>
      </c>
      <c r="C261" s="457">
        <v>15000</v>
      </c>
      <c r="D261" s="457">
        <v>2000</v>
      </c>
      <c r="E261" s="457">
        <v>1000</v>
      </c>
      <c r="F261" s="457">
        <v>16000</v>
      </c>
      <c r="G261" s="457">
        <v>6000</v>
      </c>
      <c r="H261" s="457">
        <v>1000</v>
      </c>
      <c r="I261" s="457">
        <v>15000</v>
      </c>
      <c r="J261" s="457">
        <v>1000</v>
      </c>
      <c r="K261" s="457">
        <v>1000</v>
      </c>
      <c r="L261" s="457">
        <v>4000</v>
      </c>
      <c r="M261" s="457">
        <v>1000</v>
      </c>
      <c r="N261" s="457">
        <v>1000</v>
      </c>
      <c r="O261" s="457">
        <v>89000</v>
      </c>
      <c r="P261" s="457">
        <v>2000</v>
      </c>
      <c r="Q261" s="457">
        <v>1000</v>
      </c>
      <c r="R261" s="457">
        <v>5000</v>
      </c>
      <c r="S261" s="457">
        <v>1000</v>
      </c>
      <c r="T261" s="457">
        <v>1000</v>
      </c>
      <c r="U261" s="457">
        <v>4000</v>
      </c>
      <c r="V261" s="457">
        <v>5000</v>
      </c>
      <c r="W261" s="457">
        <v>1000</v>
      </c>
      <c r="X261" s="457">
        <v>5000</v>
      </c>
      <c r="Y261" s="457">
        <v>1000</v>
      </c>
      <c r="Z261" s="457">
        <v>1000</v>
      </c>
      <c r="AA261" s="457">
        <v>1000</v>
      </c>
      <c r="AB261" s="457">
        <v>2000</v>
      </c>
      <c r="AC261" s="457">
        <v>14000</v>
      </c>
      <c r="AD261" s="457">
        <v>1000</v>
      </c>
      <c r="AE261" s="457">
        <v>1000</v>
      </c>
      <c r="AF261" s="457">
        <v>1000</v>
      </c>
      <c r="AG261" s="457">
        <v>1000</v>
      </c>
      <c r="AH261" s="457">
        <v>1000</v>
      </c>
      <c r="AI261" s="457">
        <v>1000</v>
      </c>
      <c r="AJ261" s="457">
        <v>10000</v>
      </c>
      <c r="AK261" s="457">
        <v>5000</v>
      </c>
      <c r="AL261" s="457">
        <v>1000</v>
      </c>
      <c r="AM261" s="457">
        <v>1000</v>
      </c>
      <c r="AN261" s="457">
        <v>2000</v>
      </c>
      <c r="AO261" s="457">
        <v>1000</v>
      </c>
      <c r="AP261" s="457">
        <v>10000</v>
      </c>
      <c r="AQ261" s="457">
        <v>7000</v>
      </c>
      <c r="AR261" s="457">
        <v>3000</v>
      </c>
      <c r="AS261" s="457">
        <v>8000</v>
      </c>
      <c r="AT261" s="457">
        <v>1000</v>
      </c>
      <c r="AU261" s="457">
        <v>1000</v>
      </c>
      <c r="AV261" s="457">
        <v>12000</v>
      </c>
      <c r="AW261" s="457">
        <v>3000</v>
      </c>
      <c r="AX261" s="457">
        <v>1000</v>
      </c>
      <c r="AY261" s="457">
        <v>4000</v>
      </c>
      <c r="AZ261" s="457">
        <v>1000</v>
      </c>
      <c r="BA261" s="457">
        <v>1000</v>
      </c>
      <c r="BB261" s="457">
        <v>3000</v>
      </c>
      <c r="BC261" s="457">
        <v>1000</v>
      </c>
      <c r="BD261" s="457">
        <v>1000</v>
      </c>
      <c r="BE261" s="457">
        <v>4000</v>
      </c>
      <c r="BF261" s="457">
        <v>1000</v>
      </c>
      <c r="BG261" s="457">
        <v>1000</v>
      </c>
      <c r="BH261" s="457">
        <v>2000</v>
      </c>
      <c r="BI261" s="457">
        <v>1000</v>
      </c>
      <c r="BJ261" s="457">
        <v>1000</v>
      </c>
      <c r="BK261" s="457">
        <v>2000</v>
      </c>
      <c r="BL261" s="457">
        <v>1000</v>
      </c>
      <c r="BM261" s="457">
        <v>1000</v>
      </c>
      <c r="BN261" s="457">
        <v>1000</v>
      </c>
      <c r="BO261" s="457">
        <v>1000</v>
      </c>
      <c r="BP261" s="457">
        <v>1000</v>
      </c>
      <c r="BQ261" s="457">
        <v>4000</v>
      </c>
      <c r="BR261" s="457">
        <v>1000</v>
      </c>
      <c r="BS261" s="457">
        <v>1000</v>
      </c>
      <c r="BT261" s="457">
        <v>1000</v>
      </c>
      <c r="BU261" s="457">
        <v>1000</v>
      </c>
      <c r="BV261" s="457">
        <v>1000</v>
      </c>
      <c r="BW261" s="457">
        <v>1000</v>
      </c>
      <c r="BX261" s="457">
        <v>1000</v>
      </c>
      <c r="BY261" s="457">
        <v>1000</v>
      </c>
      <c r="BZ261" s="457">
        <v>1000</v>
      </c>
      <c r="CA261" s="457">
        <v>1000</v>
      </c>
      <c r="CB261" s="457">
        <v>1000</v>
      </c>
      <c r="CC261" s="457">
        <v>1000</v>
      </c>
      <c r="CD261" s="457">
        <v>1000</v>
      </c>
      <c r="CE261" s="457">
        <v>1000</v>
      </c>
      <c r="CF261" s="457">
        <v>4000</v>
      </c>
      <c r="CG261" s="457">
        <v>1000</v>
      </c>
      <c r="CH261" s="457">
        <v>1000</v>
      </c>
      <c r="CI261" s="457">
        <v>2000</v>
      </c>
      <c r="CJ261" s="457">
        <v>1000</v>
      </c>
      <c r="CK261" s="457">
        <v>1000</v>
      </c>
      <c r="CL261" s="457">
        <v>1000</v>
      </c>
      <c r="CM261" s="457">
        <v>1000</v>
      </c>
      <c r="CN261" s="457">
        <v>1000</v>
      </c>
      <c r="CO261" s="457">
        <v>1000</v>
      </c>
      <c r="CP261" s="457">
        <v>1000</v>
      </c>
      <c r="CQ261" s="457">
        <v>1000</v>
      </c>
      <c r="CR261" s="457">
        <v>1000</v>
      </c>
      <c r="CS261" s="457">
        <v>1000</v>
      </c>
      <c r="CT261" s="457">
        <v>1000</v>
      </c>
      <c r="CU261" s="457">
        <v>4000</v>
      </c>
      <c r="CV261" s="457">
        <v>2000</v>
      </c>
      <c r="CW261" s="457">
        <v>1000</v>
      </c>
      <c r="CX261" s="457">
        <v>29000</v>
      </c>
      <c r="CY261" s="457">
        <v>7000</v>
      </c>
      <c r="CZ261" s="457">
        <v>11000</v>
      </c>
      <c r="DA261" s="457">
        <v>1000</v>
      </c>
      <c r="DB261" s="457">
        <v>1000</v>
      </c>
      <c r="DC261" s="457">
        <v>1000</v>
      </c>
      <c r="DD261" s="457">
        <v>1000</v>
      </c>
      <c r="DE261" s="457">
        <v>1000</v>
      </c>
      <c r="DF261" s="457">
        <v>1000</v>
      </c>
      <c r="DG261" s="457">
        <v>29000</v>
      </c>
      <c r="DH261" s="457">
        <v>14000</v>
      </c>
      <c r="DI261" s="457">
        <v>22000</v>
      </c>
      <c r="DJ261" s="457">
        <v>10000</v>
      </c>
      <c r="DK261" s="457">
        <v>9000</v>
      </c>
      <c r="DL261" s="457">
        <v>64000</v>
      </c>
      <c r="DM261" s="457">
        <v>4000</v>
      </c>
      <c r="DN261" s="457">
        <v>1000</v>
      </c>
      <c r="DO261" s="457">
        <v>1000</v>
      </c>
      <c r="DP261" s="457">
        <v>1000</v>
      </c>
      <c r="DQ261" s="457">
        <v>1000</v>
      </c>
      <c r="DR261">
        <v>1000</v>
      </c>
      <c r="DS261">
        <v>1000</v>
      </c>
      <c r="DT261">
        <v>323000</v>
      </c>
      <c r="DU261">
        <v>131000</v>
      </c>
    </row>
    <row r="262" spans="1:125">
      <c r="A262" s="362" t="s">
        <v>2334</v>
      </c>
      <c r="B262" s="457" t="s">
        <v>3325</v>
      </c>
      <c r="C262" s="457">
        <v>10000</v>
      </c>
      <c r="D262" s="457">
        <v>1000</v>
      </c>
      <c r="E262" s="457">
        <v>1000</v>
      </c>
      <c r="F262" s="457">
        <v>7000</v>
      </c>
      <c r="G262" s="457">
        <v>3000</v>
      </c>
      <c r="H262" s="457">
        <v>1000</v>
      </c>
      <c r="I262" s="457">
        <v>5000</v>
      </c>
      <c r="J262" s="457">
        <v>1000</v>
      </c>
      <c r="K262" s="457">
        <v>1000</v>
      </c>
      <c r="L262" s="457">
        <v>2000</v>
      </c>
      <c r="M262" s="457">
        <v>3000</v>
      </c>
      <c r="N262" s="457">
        <v>1000</v>
      </c>
      <c r="O262" s="457">
        <v>42000</v>
      </c>
      <c r="P262" s="457">
        <v>1000</v>
      </c>
      <c r="Q262" s="457">
        <v>1000</v>
      </c>
      <c r="R262" s="457">
        <v>1000</v>
      </c>
      <c r="S262" s="457">
        <v>1000</v>
      </c>
      <c r="T262" s="457">
        <v>1000</v>
      </c>
      <c r="U262" s="457">
        <v>3000</v>
      </c>
      <c r="V262" s="457">
        <v>1000</v>
      </c>
      <c r="W262" s="457">
        <v>1000</v>
      </c>
      <c r="X262" s="457">
        <v>1000</v>
      </c>
      <c r="Y262" s="457">
        <v>1000</v>
      </c>
      <c r="Z262" s="457">
        <v>1000</v>
      </c>
      <c r="AA262" s="457">
        <v>1000</v>
      </c>
      <c r="AB262" s="457">
        <v>1000</v>
      </c>
      <c r="AC262" s="457">
        <v>1000</v>
      </c>
      <c r="AD262" s="457">
        <v>1000</v>
      </c>
      <c r="AE262" s="457">
        <v>1000</v>
      </c>
      <c r="AF262" s="457">
        <v>1000</v>
      </c>
      <c r="AG262" s="457">
        <v>2000</v>
      </c>
      <c r="AH262" s="457">
        <v>1000</v>
      </c>
      <c r="AI262" s="457">
        <v>1000</v>
      </c>
      <c r="AJ262" s="457">
        <v>6000</v>
      </c>
      <c r="AK262" s="457">
        <v>4000</v>
      </c>
      <c r="AL262" s="457">
        <v>1000</v>
      </c>
      <c r="AM262" s="457">
        <v>1000</v>
      </c>
      <c r="AN262" s="457">
        <v>1000</v>
      </c>
      <c r="AO262" s="457">
        <v>1000</v>
      </c>
      <c r="AP262" s="457">
        <v>134000</v>
      </c>
      <c r="AQ262" s="457">
        <v>54000</v>
      </c>
      <c r="AR262" s="457">
        <v>57000</v>
      </c>
      <c r="AS262" s="457">
        <v>5000</v>
      </c>
      <c r="AT262" s="457">
        <v>1000</v>
      </c>
      <c r="AU262" s="457">
        <v>1000</v>
      </c>
      <c r="AV262" s="457">
        <v>11000</v>
      </c>
      <c r="AW262" s="457">
        <v>1000</v>
      </c>
      <c r="AX262" s="457">
        <v>1000</v>
      </c>
      <c r="AY262" s="457">
        <v>2000</v>
      </c>
      <c r="AZ262" s="457">
        <v>1000</v>
      </c>
      <c r="BA262" s="457">
        <v>1000</v>
      </c>
      <c r="BB262" s="457">
        <v>1000</v>
      </c>
      <c r="BC262" s="457">
        <v>1000</v>
      </c>
      <c r="BD262" s="457">
        <v>1000</v>
      </c>
      <c r="BE262" s="457">
        <v>1000</v>
      </c>
      <c r="BF262" s="457">
        <v>1000</v>
      </c>
      <c r="BG262" s="457">
        <v>1000</v>
      </c>
      <c r="BH262" s="457">
        <v>2000</v>
      </c>
      <c r="BI262" s="457">
        <v>1000</v>
      </c>
      <c r="BJ262" s="457">
        <v>1000</v>
      </c>
      <c r="BK262" s="457">
        <v>3000</v>
      </c>
      <c r="BL262" s="457">
        <v>1000</v>
      </c>
      <c r="BM262" s="457">
        <v>1000</v>
      </c>
      <c r="BN262" s="457">
        <v>1000</v>
      </c>
      <c r="BO262" s="457">
        <v>1000</v>
      </c>
      <c r="BP262" s="457">
        <v>1000</v>
      </c>
      <c r="BQ262" s="457">
        <v>2000</v>
      </c>
      <c r="BR262" s="457">
        <v>1000</v>
      </c>
      <c r="BS262" s="457">
        <v>1000</v>
      </c>
      <c r="BT262" s="457">
        <v>1000</v>
      </c>
      <c r="BU262" s="457">
        <v>1000</v>
      </c>
      <c r="BV262" s="457">
        <v>2000</v>
      </c>
      <c r="BW262" s="457">
        <v>1000</v>
      </c>
      <c r="BX262" s="457">
        <v>1000</v>
      </c>
      <c r="BY262" s="457">
        <v>1000</v>
      </c>
      <c r="BZ262" s="457">
        <v>1000</v>
      </c>
      <c r="CA262" s="457">
        <v>1000</v>
      </c>
      <c r="CB262" s="457">
        <v>1000</v>
      </c>
      <c r="CC262" s="457">
        <v>1000</v>
      </c>
      <c r="CD262" s="457">
        <v>1000</v>
      </c>
      <c r="CE262" s="457">
        <v>1000</v>
      </c>
      <c r="CF262" s="457">
        <v>3000</v>
      </c>
      <c r="CG262" s="457">
        <v>1000</v>
      </c>
      <c r="CH262" s="457">
        <v>1000</v>
      </c>
      <c r="CI262" s="457">
        <v>5000</v>
      </c>
      <c r="CJ262" s="457">
        <v>1000</v>
      </c>
      <c r="CK262" s="457">
        <v>1000</v>
      </c>
      <c r="CL262" s="457">
        <v>1000</v>
      </c>
      <c r="CM262" s="457">
        <v>1000</v>
      </c>
      <c r="CN262" s="457">
        <v>1000</v>
      </c>
      <c r="CO262" s="457">
        <v>3000</v>
      </c>
      <c r="CP262" s="457">
        <v>1000</v>
      </c>
      <c r="CQ262" s="457">
        <v>1000</v>
      </c>
      <c r="CR262" s="457">
        <v>1000</v>
      </c>
      <c r="CS262" s="457">
        <v>1000</v>
      </c>
      <c r="CT262" s="457">
        <v>1000</v>
      </c>
      <c r="CU262" s="457">
        <v>2000</v>
      </c>
      <c r="CV262" s="457">
        <v>1000</v>
      </c>
      <c r="CW262" s="457">
        <v>1000</v>
      </c>
      <c r="CX262" s="457">
        <v>17000</v>
      </c>
      <c r="CY262" s="457">
        <v>5000</v>
      </c>
      <c r="CZ262" s="457">
        <v>7000</v>
      </c>
      <c r="DA262" s="457">
        <v>5000</v>
      </c>
      <c r="DB262" s="457">
        <v>1000</v>
      </c>
      <c r="DC262" s="457">
        <v>1000</v>
      </c>
      <c r="DD262" s="457">
        <v>1000</v>
      </c>
      <c r="DE262" s="457">
        <v>1000</v>
      </c>
      <c r="DF262" s="457">
        <v>1000</v>
      </c>
      <c r="DG262" s="457">
        <v>21000</v>
      </c>
      <c r="DH262" s="457">
        <v>6000</v>
      </c>
      <c r="DI262" s="457">
        <v>13000</v>
      </c>
      <c r="DJ262" s="457">
        <v>9000</v>
      </c>
      <c r="DK262" s="457">
        <v>3000</v>
      </c>
      <c r="DL262" s="457">
        <v>5000</v>
      </c>
      <c r="DM262" s="457">
        <v>1000</v>
      </c>
      <c r="DN262" s="457">
        <v>1000</v>
      </c>
      <c r="DO262" s="457">
        <v>1000</v>
      </c>
      <c r="DP262" s="457">
        <v>1000</v>
      </c>
      <c r="DQ262" s="457">
        <v>1000</v>
      </c>
      <c r="DR262">
        <v>1000</v>
      </c>
      <c r="DS262">
        <v>1000</v>
      </c>
      <c r="DT262">
        <v>254000</v>
      </c>
      <c r="DU262">
        <v>133000</v>
      </c>
    </row>
    <row r="263" spans="1:125">
      <c r="A263" s="362" t="s">
        <v>1965</v>
      </c>
      <c r="B263" s="457" t="s">
        <v>3325</v>
      </c>
      <c r="C263" s="457">
        <v>5000</v>
      </c>
      <c r="D263" s="457">
        <v>1000</v>
      </c>
      <c r="E263" s="457">
        <v>1000</v>
      </c>
      <c r="F263" s="457">
        <v>1000</v>
      </c>
      <c r="G263" s="457">
        <v>1000</v>
      </c>
      <c r="H263" s="457">
        <v>1000</v>
      </c>
      <c r="I263" s="457">
        <v>5000</v>
      </c>
      <c r="J263" s="457">
        <v>1000</v>
      </c>
      <c r="K263" s="457">
        <v>1000</v>
      </c>
      <c r="L263" s="457">
        <v>1000</v>
      </c>
      <c r="M263" s="457">
        <v>2000</v>
      </c>
      <c r="N263" s="457">
        <v>1000</v>
      </c>
      <c r="O263" s="457">
        <v>11000</v>
      </c>
      <c r="P263" s="457">
        <v>10000</v>
      </c>
      <c r="Q263" s="457">
        <v>1000</v>
      </c>
      <c r="R263" s="457">
        <v>6000</v>
      </c>
      <c r="S263" s="457">
        <v>1000</v>
      </c>
      <c r="T263" s="457">
        <v>1000</v>
      </c>
      <c r="U263" s="457">
        <v>2000</v>
      </c>
      <c r="V263" s="457">
        <v>1000</v>
      </c>
      <c r="W263" s="457">
        <v>1000</v>
      </c>
      <c r="X263" s="457">
        <v>1000</v>
      </c>
      <c r="Y263" s="457">
        <v>1000</v>
      </c>
      <c r="Z263" s="457">
        <v>1000</v>
      </c>
      <c r="AA263" s="457">
        <v>1000</v>
      </c>
      <c r="AB263" s="457">
        <v>1000</v>
      </c>
      <c r="AC263" s="457">
        <v>1000</v>
      </c>
      <c r="AD263" s="457">
        <v>1000</v>
      </c>
      <c r="AE263" s="457">
        <v>1000</v>
      </c>
      <c r="AF263" s="457">
        <v>1000</v>
      </c>
      <c r="AG263" s="457">
        <v>1000</v>
      </c>
      <c r="AH263" s="457">
        <v>1000</v>
      </c>
      <c r="AI263" s="457">
        <v>1000</v>
      </c>
      <c r="AJ263" s="457">
        <v>2000</v>
      </c>
      <c r="AK263" s="457">
        <v>1000</v>
      </c>
      <c r="AL263" s="457">
        <v>1000</v>
      </c>
      <c r="AM263" s="457">
        <v>1000</v>
      </c>
      <c r="AN263" s="457">
        <v>1000</v>
      </c>
      <c r="AO263" s="457">
        <v>1000</v>
      </c>
      <c r="AP263" s="457">
        <v>57000</v>
      </c>
      <c r="AQ263" s="457">
        <v>6000</v>
      </c>
      <c r="AR263" s="457">
        <v>14000</v>
      </c>
      <c r="AS263" s="457">
        <v>3000</v>
      </c>
      <c r="AT263" s="457">
        <v>2000</v>
      </c>
      <c r="AU263" s="457">
        <v>1000</v>
      </c>
      <c r="AV263" s="457">
        <v>8000</v>
      </c>
      <c r="AW263" s="457">
        <v>1000</v>
      </c>
      <c r="AX263" s="457">
        <v>2000</v>
      </c>
      <c r="AY263" s="457">
        <v>1000</v>
      </c>
      <c r="AZ263" s="457">
        <v>1000</v>
      </c>
      <c r="BA263" s="457">
        <v>1000</v>
      </c>
      <c r="BB263" s="457">
        <v>1000</v>
      </c>
      <c r="BC263" s="457">
        <v>1000</v>
      </c>
      <c r="BD263" s="457">
        <v>1000</v>
      </c>
      <c r="BE263" s="457">
        <v>1000</v>
      </c>
      <c r="BF263" s="457">
        <v>1000</v>
      </c>
      <c r="BG263" s="457">
        <v>1000</v>
      </c>
      <c r="BH263" s="457">
        <v>1000</v>
      </c>
      <c r="BI263" s="457">
        <v>1000</v>
      </c>
      <c r="BJ263" s="457">
        <v>1000</v>
      </c>
      <c r="BK263" s="457">
        <v>4000</v>
      </c>
      <c r="BL263" s="457">
        <v>1000</v>
      </c>
      <c r="BM263" s="457">
        <v>1000</v>
      </c>
      <c r="BN263" s="457">
        <v>1000</v>
      </c>
      <c r="BO263" s="457">
        <v>1000</v>
      </c>
      <c r="BP263" s="457">
        <v>1000</v>
      </c>
      <c r="BQ263" s="457">
        <v>1000</v>
      </c>
      <c r="BR263" s="457">
        <v>1000</v>
      </c>
      <c r="BS263" s="457">
        <v>1000</v>
      </c>
      <c r="BT263" s="457">
        <v>1000</v>
      </c>
      <c r="BU263" s="457">
        <v>1000</v>
      </c>
      <c r="BV263" s="457">
        <v>1000</v>
      </c>
      <c r="BW263" s="457">
        <v>1000</v>
      </c>
      <c r="BX263" s="457">
        <v>1000</v>
      </c>
      <c r="BY263" s="457">
        <v>1000</v>
      </c>
      <c r="BZ263" s="457">
        <v>1000</v>
      </c>
      <c r="CA263" s="457">
        <v>1000</v>
      </c>
      <c r="CB263" s="457">
        <v>1000</v>
      </c>
      <c r="CC263" s="457">
        <v>1000</v>
      </c>
      <c r="CD263" s="457">
        <v>1000</v>
      </c>
      <c r="CE263" s="457">
        <v>1000</v>
      </c>
      <c r="CF263" s="457">
        <v>5000</v>
      </c>
      <c r="CG263" s="457">
        <v>1000</v>
      </c>
      <c r="CH263" s="457">
        <v>1000</v>
      </c>
      <c r="CI263" s="457">
        <v>2000</v>
      </c>
      <c r="CJ263" s="457">
        <v>1000</v>
      </c>
      <c r="CK263" s="457">
        <v>1000</v>
      </c>
      <c r="CL263" s="457">
        <v>1000</v>
      </c>
      <c r="CM263" s="457">
        <v>1000</v>
      </c>
      <c r="CN263" s="457">
        <v>1000</v>
      </c>
      <c r="CO263" s="457">
        <v>1000</v>
      </c>
      <c r="CP263" s="457">
        <v>1000</v>
      </c>
      <c r="CQ263" s="457">
        <v>1000</v>
      </c>
      <c r="CR263" s="457">
        <v>1000</v>
      </c>
      <c r="CS263" s="457">
        <v>1000</v>
      </c>
      <c r="CT263" s="457">
        <v>1000</v>
      </c>
      <c r="CU263" s="457">
        <v>1000</v>
      </c>
      <c r="CV263" s="457">
        <v>1000</v>
      </c>
      <c r="CW263" s="457">
        <v>1000</v>
      </c>
      <c r="CX263" s="457">
        <v>26000</v>
      </c>
      <c r="CY263" s="457">
        <v>4000</v>
      </c>
      <c r="CZ263" s="457">
        <v>3000</v>
      </c>
      <c r="DA263" s="457">
        <v>5000</v>
      </c>
      <c r="DB263" s="457">
        <v>1000</v>
      </c>
      <c r="DC263" s="457">
        <v>1000</v>
      </c>
      <c r="DD263" s="457">
        <v>1000</v>
      </c>
      <c r="DE263" s="457">
        <v>1000</v>
      </c>
      <c r="DF263" s="457">
        <v>1000</v>
      </c>
      <c r="DG263" s="457">
        <v>8000</v>
      </c>
      <c r="DH263" s="457">
        <v>1000</v>
      </c>
      <c r="DI263" s="457">
        <v>9000</v>
      </c>
      <c r="DJ263" s="457">
        <v>5000</v>
      </c>
      <c r="DK263" s="457">
        <v>3000</v>
      </c>
      <c r="DL263" s="457">
        <v>6000</v>
      </c>
      <c r="DM263" s="457">
        <v>3000</v>
      </c>
      <c r="DN263" s="457">
        <v>1000</v>
      </c>
      <c r="DO263" s="457">
        <v>1000</v>
      </c>
      <c r="DP263" s="457">
        <v>1000</v>
      </c>
      <c r="DQ263" s="457">
        <v>1000</v>
      </c>
      <c r="DR263">
        <v>1000</v>
      </c>
      <c r="DS263">
        <v>1000</v>
      </c>
      <c r="DT263">
        <v>91000</v>
      </c>
      <c r="DU263">
        <v>51000</v>
      </c>
    </row>
    <row r="264" spans="1:125">
      <c r="A264" s="362" t="s">
        <v>2813</v>
      </c>
      <c r="B264" s="457" t="s">
        <v>3325</v>
      </c>
      <c r="C264" s="457">
        <v>15000</v>
      </c>
      <c r="D264" s="457">
        <v>2000</v>
      </c>
      <c r="E264" s="457">
        <v>1000</v>
      </c>
      <c r="F264" s="457">
        <v>16000</v>
      </c>
      <c r="G264" s="457">
        <v>6000</v>
      </c>
      <c r="H264" s="457">
        <v>1000</v>
      </c>
      <c r="I264" s="457">
        <v>15000</v>
      </c>
      <c r="J264" s="457">
        <v>1000</v>
      </c>
      <c r="K264" s="457">
        <v>1000</v>
      </c>
      <c r="L264" s="457">
        <v>4000</v>
      </c>
      <c r="M264" s="457">
        <v>1000</v>
      </c>
      <c r="N264" s="457">
        <v>1000</v>
      </c>
      <c r="O264" s="457">
        <v>89000</v>
      </c>
      <c r="P264" s="457">
        <v>2000</v>
      </c>
      <c r="Q264" s="457">
        <v>1000</v>
      </c>
      <c r="R264" s="457">
        <v>5000</v>
      </c>
      <c r="S264" s="457">
        <v>1000</v>
      </c>
      <c r="T264" s="457">
        <v>1000</v>
      </c>
      <c r="U264" s="457">
        <v>4000</v>
      </c>
      <c r="V264" s="457">
        <v>5000</v>
      </c>
      <c r="W264" s="457">
        <v>1000</v>
      </c>
      <c r="X264" s="457">
        <v>5000</v>
      </c>
      <c r="Y264" s="457">
        <v>1000</v>
      </c>
      <c r="Z264" s="457">
        <v>1000</v>
      </c>
      <c r="AA264" s="457">
        <v>1000</v>
      </c>
      <c r="AB264" s="457">
        <v>2000</v>
      </c>
      <c r="AC264" s="457">
        <v>14000</v>
      </c>
      <c r="AD264" s="457">
        <v>1000</v>
      </c>
      <c r="AE264" s="457">
        <v>1000</v>
      </c>
      <c r="AF264" s="457">
        <v>1000</v>
      </c>
      <c r="AG264" s="457">
        <v>1000</v>
      </c>
      <c r="AH264" s="457">
        <v>1000</v>
      </c>
      <c r="AI264" s="457">
        <v>1000</v>
      </c>
      <c r="AJ264" s="457">
        <v>10000</v>
      </c>
      <c r="AK264" s="457">
        <v>5000</v>
      </c>
      <c r="AL264" s="457">
        <v>1000</v>
      </c>
      <c r="AM264" s="457">
        <v>1000</v>
      </c>
      <c r="AN264" s="457">
        <v>2000</v>
      </c>
      <c r="AO264" s="457">
        <v>1000</v>
      </c>
      <c r="AP264" s="457">
        <v>191000</v>
      </c>
      <c r="AQ264" s="457">
        <v>14000</v>
      </c>
      <c r="AR264" s="457">
        <v>31000</v>
      </c>
      <c r="AS264" s="457">
        <v>8000</v>
      </c>
      <c r="AT264" s="457">
        <v>1000</v>
      </c>
      <c r="AU264" s="457">
        <v>1000</v>
      </c>
      <c r="AV264" s="457">
        <v>12000</v>
      </c>
      <c r="AW264" s="457">
        <v>3000</v>
      </c>
      <c r="AX264" s="457">
        <v>1000</v>
      </c>
      <c r="AY264" s="457">
        <v>4000</v>
      </c>
      <c r="AZ264" s="457">
        <v>1000</v>
      </c>
      <c r="BA264" s="457">
        <v>1000</v>
      </c>
      <c r="BB264" s="457">
        <v>3000</v>
      </c>
      <c r="BC264" s="457">
        <v>1000</v>
      </c>
      <c r="BD264" s="457">
        <v>1000</v>
      </c>
      <c r="BE264" s="457">
        <v>4000</v>
      </c>
      <c r="BF264" s="457">
        <v>1000</v>
      </c>
      <c r="BG264" s="457">
        <v>1000</v>
      </c>
      <c r="BH264" s="457">
        <v>2000</v>
      </c>
      <c r="BI264" s="457">
        <v>1000</v>
      </c>
      <c r="BJ264" s="457">
        <v>1000</v>
      </c>
      <c r="BK264" s="457">
        <v>2000</v>
      </c>
      <c r="BL264" s="457">
        <v>1000</v>
      </c>
      <c r="BM264" s="457">
        <v>1000</v>
      </c>
      <c r="BN264" s="457">
        <v>1000</v>
      </c>
      <c r="BO264" s="457">
        <v>1000</v>
      </c>
      <c r="BP264" s="457">
        <v>1000</v>
      </c>
      <c r="BQ264" s="457">
        <v>4000</v>
      </c>
      <c r="BR264" s="457">
        <v>1000</v>
      </c>
      <c r="BS264" s="457">
        <v>1000</v>
      </c>
      <c r="BT264" s="457">
        <v>1000</v>
      </c>
      <c r="BU264" s="457">
        <v>1000</v>
      </c>
      <c r="BV264" s="457">
        <v>1000</v>
      </c>
      <c r="BW264" s="457">
        <v>1000</v>
      </c>
      <c r="BX264" s="457">
        <v>1000</v>
      </c>
      <c r="BY264" s="457">
        <v>1000</v>
      </c>
      <c r="BZ264" s="457">
        <v>1000</v>
      </c>
      <c r="CA264" s="457">
        <v>1000</v>
      </c>
      <c r="CB264" s="457">
        <v>1000</v>
      </c>
      <c r="CC264" s="457">
        <v>1000</v>
      </c>
      <c r="CD264" s="457">
        <v>1000</v>
      </c>
      <c r="CE264" s="457">
        <v>1000</v>
      </c>
      <c r="CF264" s="457">
        <v>4000</v>
      </c>
      <c r="CG264" s="457">
        <v>1000</v>
      </c>
      <c r="CH264" s="457">
        <v>1000</v>
      </c>
      <c r="CI264" s="457">
        <v>2000</v>
      </c>
      <c r="CJ264" s="457">
        <v>1000</v>
      </c>
      <c r="CK264" s="457">
        <v>1000</v>
      </c>
      <c r="CL264" s="457">
        <v>1000</v>
      </c>
      <c r="CM264" s="457">
        <v>1000</v>
      </c>
      <c r="CN264" s="457">
        <v>1000</v>
      </c>
      <c r="CO264" s="457">
        <v>1000</v>
      </c>
      <c r="CP264" s="457">
        <v>1000</v>
      </c>
      <c r="CQ264" s="457">
        <v>1000</v>
      </c>
      <c r="CR264" s="457">
        <v>1000</v>
      </c>
      <c r="CS264" s="457">
        <v>1000</v>
      </c>
      <c r="CT264" s="457">
        <v>1000</v>
      </c>
      <c r="CU264" s="457">
        <v>4000</v>
      </c>
      <c r="CV264" s="457">
        <v>2000</v>
      </c>
      <c r="CW264" s="457">
        <v>1000</v>
      </c>
      <c r="CX264" s="457">
        <v>29000</v>
      </c>
      <c r="CY264" s="457">
        <v>7000</v>
      </c>
      <c r="CZ264" s="457">
        <v>11000</v>
      </c>
      <c r="DA264" s="457">
        <v>1000</v>
      </c>
      <c r="DB264" s="457">
        <v>1000</v>
      </c>
      <c r="DC264" s="457">
        <v>1000</v>
      </c>
      <c r="DD264" s="457">
        <v>1000</v>
      </c>
      <c r="DE264" s="457">
        <v>1000</v>
      </c>
      <c r="DF264" s="457">
        <v>1000</v>
      </c>
      <c r="DG264" s="457">
        <v>29000</v>
      </c>
      <c r="DH264" s="457">
        <v>14000</v>
      </c>
      <c r="DI264" s="457">
        <v>22000</v>
      </c>
      <c r="DJ264" s="457">
        <v>10000</v>
      </c>
      <c r="DK264" s="457">
        <v>9000</v>
      </c>
      <c r="DL264" s="457">
        <v>64000</v>
      </c>
      <c r="DM264" s="457">
        <v>4000</v>
      </c>
      <c r="DN264" s="457">
        <v>1000</v>
      </c>
      <c r="DO264" s="457">
        <v>1000</v>
      </c>
      <c r="DP264" s="457">
        <v>1000</v>
      </c>
      <c r="DQ264" s="457">
        <v>1000</v>
      </c>
      <c r="DR264">
        <v>1000</v>
      </c>
      <c r="DS264">
        <v>1000</v>
      </c>
      <c r="DT264">
        <v>323000</v>
      </c>
      <c r="DU264">
        <v>131000</v>
      </c>
    </row>
    <row r="265" spans="1:125">
      <c r="A265" s="362" t="s">
        <v>2140</v>
      </c>
      <c r="B265" s="457" t="s">
        <v>3326</v>
      </c>
      <c r="C265" s="457">
        <v>30000</v>
      </c>
      <c r="D265" s="457">
        <v>5000</v>
      </c>
      <c r="E265" s="457">
        <v>1000</v>
      </c>
      <c r="F265" s="457">
        <v>23000</v>
      </c>
      <c r="G265" s="457">
        <v>7000</v>
      </c>
      <c r="H265" s="457">
        <v>2000</v>
      </c>
      <c r="I265" s="457">
        <v>10000</v>
      </c>
      <c r="J265" s="457">
        <v>2000</v>
      </c>
      <c r="K265" s="457">
        <v>1000</v>
      </c>
      <c r="L265" s="457">
        <v>2000</v>
      </c>
      <c r="M265" s="457">
        <v>1000</v>
      </c>
      <c r="N265" s="457">
        <v>1000</v>
      </c>
      <c r="O265" s="457">
        <v>148000</v>
      </c>
      <c r="P265" s="457">
        <v>65000</v>
      </c>
      <c r="Q265" s="457">
        <v>1000</v>
      </c>
      <c r="R265" s="457">
        <v>2000</v>
      </c>
      <c r="S265" s="457">
        <v>1000</v>
      </c>
      <c r="T265" s="457">
        <v>1000</v>
      </c>
      <c r="U265" s="457">
        <v>14000</v>
      </c>
      <c r="V265" s="457">
        <v>47000</v>
      </c>
      <c r="W265" s="457">
        <v>1000</v>
      </c>
      <c r="X265" s="457">
        <v>69000</v>
      </c>
      <c r="Y265" s="457">
        <v>426000</v>
      </c>
      <c r="Z265" s="457">
        <v>29000</v>
      </c>
      <c r="AA265" s="457">
        <v>2000</v>
      </c>
      <c r="AB265" s="457">
        <v>3000</v>
      </c>
      <c r="AC265" s="457">
        <v>1000</v>
      </c>
      <c r="AD265" s="457">
        <v>3000</v>
      </c>
      <c r="AE265" s="457">
        <v>1000</v>
      </c>
      <c r="AF265" s="457">
        <v>1000</v>
      </c>
      <c r="AG265" s="457">
        <v>8000</v>
      </c>
      <c r="AH265" s="457">
        <v>1000</v>
      </c>
      <c r="AI265" s="457">
        <v>1000</v>
      </c>
      <c r="AJ265" s="457">
        <v>11000</v>
      </c>
      <c r="AK265" s="457">
        <v>11000</v>
      </c>
      <c r="AL265" s="457">
        <v>3000</v>
      </c>
      <c r="AM265" s="457">
        <v>1000</v>
      </c>
      <c r="AN265" s="457">
        <v>2000</v>
      </c>
      <c r="AO265" s="457">
        <v>1000</v>
      </c>
      <c r="AP265" s="457">
        <v>268000</v>
      </c>
      <c r="AQ265" s="457">
        <v>32000</v>
      </c>
      <c r="AR265" s="457">
        <v>54000</v>
      </c>
      <c r="AS265" s="457">
        <v>16000</v>
      </c>
      <c r="AT265" s="457">
        <v>26000</v>
      </c>
      <c r="AU265" s="457">
        <v>4000</v>
      </c>
      <c r="AV265" s="457">
        <v>11000</v>
      </c>
      <c r="AW265" s="457">
        <v>1000</v>
      </c>
      <c r="AX265" s="457">
        <v>2000</v>
      </c>
      <c r="AY265" s="457">
        <v>4000</v>
      </c>
      <c r="AZ265" s="457">
        <v>3000</v>
      </c>
      <c r="BA265" s="457">
        <v>1000</v>
      </c>
      <c r="BB265" s="457">
        <v>1000</v>
      </c>
      <c r="BC265" s="457">
        <v>1000</v>
      </c>
      <c r="BD265" s="457">
        <v>1000</v>
      </c>
      <c r="BE265" s="457">
        <v>3000</v>
      </c>
      <c r="BF265" s="457">
        <v>1000</v>
      </c>
      <c r="BG265" s="457">
        <v>1000</v>
      </c>
      <c r="BH265" s="457">
        <v>2000</v>
      </c>
      <c r="BI265" s="457">
        <v>1000</v>
      </c>
      <c r="BJ265" s="457">
        <v>1000</v>
      </c>
      <c r="BK265" s="457">
        <v>7000</v>
      </c>
      <c r="BL265" s="457">
        <v>1000</v>
      </c>
      <c r="BM265" s="457">
        <v>1000</v>
      </c>
      <c r="BN265" s="457">
        <v>1000</v>
      </c>
      <c r="BO265" s="457">
        <v>1000</v>
      </c>
      <c r="BP265" s="457">
        <v>1000</v>
      </c>
      <c r="BQ265" s="457">
        <v>6000</v>
      </c>
      <c r="BR265" s="457">
        <v>2000</v>
      </c>
      <c r="BS265" s="457">
        <v>1000</v>
      </c>
      <c r="BT265" s="457">
        <v>1000</v>
      </c>
      <c r="BU265" s="457">
        <v>1000</v>
      </c>
      <c r="BV265" s="457">
        <v>1000</v>
      </c>
      <c r="BW265" s="457">
        <v>1000</v>
      </c>
      <c r="BX265" s="457">
        <v>1000</v>
      </c>
      <c r="BY265" s="457">
        <v>1000</v>
      </c>
      <c r="BZ265" s="457">
        <v>1000</v>
      </c>
      <c r="CA265" s="457">
        <v>1000</v>
      </c>
      <c r="CB265" s="457">
        <v>1000</v>
      </c>
      <c r="CC265" s="457">
        <v>1000</v>
      </c>
      <c r="CD265" s="457">
        <v>1000</v>
      </c>
      <c r="CE265" s="457">
        <v>1000</v>
      </c>
      <c r="CF265" s="457">
        <v>10000</v>
      </c>
      <c r="CG265" s="457">
        <v>1000</v>
      </c>
      <c r="CH265" s="457">
        <v>1000</v>
      </c>
      <c r="CI265" s="457">
        <v>71000</v>
      </c>
      <c r="CJ265" s="457">
        <v>1000</v>
      </c>
      <c r="CK265" s="457">
        <v>1000</v>
      </c>
      <c r="CL265" s="457">
        <v>1000</v>
      </c>
      <c r="CM265" s="457">
        <v>1000</v>
      </c>
      <c r="CN265" s="457">
        <v>1000</v>
      </c>
      <c r="CO265" s="457">
        <v>1000</v>
      </c>
      <c r="CP265" s="457">
        <v>1000</v>
      </c>
      <c r="CQ265" s="457">
        <v>1000</v>
      </c>
      <c r="CR265" s="457">
        <v>1000</v>
      </c>
      <c r="CS265" s="457">
        <v>1000</v>
      </c>
      <c r="CT265" s="457">
        <v>1000</v>
      </c>
      <c r="CU265" s="457">
        <v>7000</v>
      </c>
      <c r="CV265" s="457">
        <v>26000</v>
      </c>
      <c r="CW265" s="457">
        <v>1000</v>
      </c>
      <c r="CX265" s="457">
        <v>47000</v>
      </c>
      <c r="CY265" s="457">
        <v>95000</v>
      </c>
      <c r="CZ265" s="457">
        <v>76000</v>
      </c>
      <c r="DA265" s="457">
        <v>85000</v>
      </c>
      <c r="DB265" s="457">
        <v>1000</v>
      </c>
      <c r="DC265" s="457">
        <v>2000</v>
      </c>
      <c r="DD265" s="457">
        <v>19000</v>
      </c>
      <c r="DE265" s="457">
        <v>1000</v>
      </c>
      <c r="DF265" s="457">
        <v>1000</v>
      </c>
      <c r="DG265" s="457">
        <v>41000</v>
      </c>
      <c r="DH265" s="457">
        <v>7000</v>
      </c>
      <c r="DI265" s="457">
        <v>45000</v>
      </c>
      <c r="DJ265" s="457">
        <v>30000</v>
      </c>
      <c r="DK265" s="457">
        <v>25000</v>
      </c>
      <c r="DL265" s="457">
        <v>18000</v>
      </c>
      <c r="DM265" s="457">
        <v>6000</v>
      </c>
      <c r="DN265" s="457">
        <v>32000</v>
      </c>
      <c r="DO265" s="457">
        <v>6000</v>
      </c>
      <c r="DP265" s="457">
        <v>1000</v>
      </c>
      <c r="DQ265" s="457">
        <v>1000</v>
      </c>
      <c r="DR265">
        <v>1000</v>
      </c>
      <c r="DS265">
        <v>1000</v>
      </c>
      <c r="DT265">
        <v>29027000</v>
      </c>
      <c r="DU265">
        <v>3287000</v>
      </c>
    </row>
    <row r="266" spans="1:125">
      <c r="A266" s="362" t="s">
        <v>1958</v>
      </c>
      <c r="B266" s="457" t="s">
        <v>3326</v>
      </c>
      <c r="C266" s="457">
        <v>10000</v>
      </c>
      <c r="D266" s="457">
        <v>1000</v>
      </c>
      <c r="E266" s="457">
        <v>1000</v>
      </c>
      <c r="F266" s="457">
        <v>7000</v>
      </c>
      <c r="G266" s="457">
        <v>3000</v>
      </c>
      <c r="H266" s="457">
        <v>1000</v>
      </c>
      <c r="I266" s="457">
        <v>5000</v>
      </c>
      <c r="J266" s="457">
        <v>1000</v>
      </c>
      <c r="K266" s="457">
        <v>1000</v>
      </c>
      <c r="L266" s="457">
        <v>2000</v>
      </c>
      <c r="M266" s="457">
        <v>3000</v>
      </c>
      <c r="N266" s="457">
        <v>1000</v>
      </c>
      <c r="O266" s="457">
        <v>42000</v>
      </c>
      <c r="P266" s="457">
        <v>1000</v>
      </c>
      <c r="Q266" s="457">
        <v>1000</v>
      </c>
      <c r="R266" s="457">
        <v>1000</v>
      </c>
      <c r="S266" s="457">
        <v>1000</v>
      </c>
      <c r="T266" s="457">
        <v>1000</v>
      </c>
      <c r="U266" s="457">
        <v>3000</v>
      </c>
      <c r="V266" s="457">
        <v>1000</v>
      </c>
      <c r="W266" s="457">
        <v>1000</v>
      </c>
      <c r="X266" s="457">
        <v>1000</v>
      </c>
      <c r="Y266" s="457">
        <v>1000</v>
      </c>
      <c r="Z266" s="457">
        <v>1000</v>
      </c>
      <c r="AA266" s="457">
        <v>1000</v>
      </c>
      <c r="AB266" s="457">
        <v>1000</v>
      </c>
      <c r="AC266" s="457">
        <v>1000</v>
      </c>
      <c r="AD266" s="457">
        <v>1000</v>
      </c>
      <c r="AE266" s="457">
        <v>1000</v>
      </c>
      <c r="AF266" s="457">
        <v>1000</v>
      </c>
      <c r="AG266" s="457">
        <v>2000</v>
      </c>
      <c r="AH266" s="457">
        <v>1000</v>
      </c>
      <c r="AI266" s="457">
        <v>1000</v>
      </c>
      <c r="AJ266" s="457">
        <v>6000</v>
      </c>
      <c r="AK266" s="457">
        <v>4000</v>
      </c>
      <c r="AL266" s="457">
        <v>1000</v>
      </c>
      <c r="AM266" s="457">
        <v>1000</v>
      </c>
      <c r="AN266" s="457">
        <v>1000</v>
      </c>
      <c r="AO266" s="457">
        <v>1000</v>
      </c>
      <c r="AP266" s="457">
        <v>134000</v>
      </c>
      <c r="AQ266" s="457">
        <v>54000</v>
      </c>
      <c r="AR266" s="457">
        <v>57000</v>
      </c>
      <c r="AS266" s="457">
        <v>5000</v>
      </c>
      <c r="AT266" s="457">
        <v>1000</v>
      </c>
      <c r="AU266" s="457">
        <v>1000</v>
      </c>
      <c r="AV266" s="457">
        <v>11000</v>
      </c>
      <c r="AW266" s="457">
        <v>1000</v>
      </c>
      <c r="AX266" s="457">
        <v>1000</v>
      </c>
      <c r="AY266" s="457">
        <v>2000</v>
      </c>
      <c r="AZ266" s="457">
        <v>1000</v>
      </c>
      <c r="BA266" s="457">
        <v>1000</v>
      </c>
      <c r="BB266" s="457">
        <v>1000</v>
      </c>
      <c r="BC266" s="457">
        <v>1000</v>
      </c>
      <c r="BD266" s="457">
        <v>1000</v>
      </c>
      <c r="BE266" s="457">
        <v>1000</v>
      </c>
      <c r="BF266" s="457">
        <v>1000</v>
      </c>
      <c r="BG266" s="457">
        <v>1000</v>
      </c>
      <c r="BH266" s="457">
        <v>2000</v>
      </c>
      <c r="BI266" s="457">
        <v>1000</v>
      </c>
      <c r="BJ266" s="457">
        <v>1000</v>
      </c>
      <c r="BK266" s="457">
        <v>3000</v>
      </c>
      <c r="BL266" s="457">
        <v>1000</v>
      </c>
      <c r="BM266" s="457">
        <v>1000</v>
      </c>
      <c r="BN266" s="457">
        <v>1000</v>
      </c>
      <c r="BO266" s="457">
        <v>1000</v>
      </c>
      <c r="BP266" s="457">
        <v>1000</v>
      </c>
      <c r="BQ266" s="457">
        <v>2000</v>
      </c>
      <c r="BR266" s="457">
        <v>1000</v>
      </c>
      <c r="BS266" s="457">
        <v>1000</v>
      </c>
      <c r="BT266" s="457">
        <v>1000</v>
      </c>
      <c r="BU266" s="457">
        <v>1000</v>
      </c>
      <c r="BV266" s="457">
        <v>2000</v>
      </c>
      <c r="BW266" s="457">
        <v>1000</v>
      </c>
      <c r="BX266" s="457">
        <v>1000</v>
      </c>
      <c r="BY266" s="457">
        <v>1000</v>
      </c>
      <c r="BZ266" s="457">
        <v>1000</v>
      </c>
      <c r="CA266" s="457">
        <v>1000</v>
      </c>
      <c r="CB266" s="457">
        <v>1000</v>
      </c>
      <c r="CC266" s="457">
        <v>1000</v>
      </c>
      <c r="CD266" s="457">
        <v>1000</v>
      </c>
      <c r="CE266" s="457">
        <v>1000</v>
      </c>
      <c r="CF266" s="457">
        <v>3000</v>
      </c>
      <c r="CG266" s="457">
        <v>1000</v>
      </c>
      <c r="CH266" s="457">
        <v>1000</v>
      </c>
      <c r="CI266" s="457">
        <v>5000</v>
      </c>
      <c r="CJ266" s="457">
        <v>1000</v>
      </c>
      <c r="CK266" s="457">
        <v>1000</v>
      </c>
      <c r="CL266" s="457">
        <v>1000</v>
      </c>
      <c r="CM266" s="457">
        <v>1000</v>
      </c>
      <c r="CN266" s="457">
        <v>1000</v>
      </c>
      <c r="CO266" s="457">
        <v>3000</v>
      </c>
      <c r="CP266" s="457">
        <v>1000</v>
      </c>
      <c r="CQ266" s="457">
        <v>1000</v>
      </c>
      <c r="CR266" s="457">
        <v>1000</v>
      </c>
      <c r="CS266" s="457">
        <v>1000</v>
      </c>
      <c r="CT266" s="457">
        <v>1000</v>
      </c>
      <c r="CU266" s="457">
        <v>2000</v>
      </c>
      <c r="CV266" s="457">
        <v>1000</v>
      </c>
      <c r="CW266" s="457">
        <v>1000</v>
      </c>
      <c r="CX266" s="457">
        <v>17000</v>
      </c>
      <c r="CY266" s="457">
        <v>5000</v>
      </c>
      <c r="CZ266" s="457">
        <v>7000</v>
      </c>
      <c r="DA266" s="457">
        <v>5000</v>
      </c>
      <c r="DB266" s="457">
        <v>1000</v>
      </c>
      <c r="DC266" s="457">
        <v>1000</v>
      </c>
      <c r="DD266" s="457">
        <v>1000</v>
      </c>
      <c r="DE266" s="457">
        <v>1000</v>
      </c>
      <c r="DF266" s="457">
        <v>1000</v>
      </c>
      <c r="DG266" s="457">
        <v>21000</v>
      </c>
      <c r="DH266" s="457">
        <v>6000</v>
      </c>
      <c r="DI266" s="457">
        <v>13000</v>
      </c>
      <c r="DJ266" s="457">
        <v>9000</v>
      </c>
      <c r="DK266" s="457">
        <v>3000</v>
      </c>
      <c r="DL266" s="457">
        <v>5000</v>
      </c>
      <c r="DM266" s="457">
        <v>1000</v>
      </c>
      <c r="DN266" s="457">
        <v>1000</v>
      </c>
      <c r="DO266" s="457">
        <v>1000</v>
      </c>
      <c r="DP266" s="457">
        <v>1000</v>
      </c>
      <c r="DQ266" s="457">
        <v>1000</v>
      </c>
      <c r="DR266">
        <v>1000</v>
      </c>
      <c r="DS266">
        <v>1000</v>
      </c>
      <c r="DT266">
        <v>254000</v>
      </c>
      <c r="DU266">
        <v>133000</v>
      </c>
    </row>
    <row r="267" spans="1:125">
      <c r="A267" s="362" t="s">
        <v>1962</v>
      </c>
      <c r="B267" s="457" t="s">
        <v>3326</v>
      </c>
      <c r="C267" s="457">
        <v>15000</v>
      </c>
      <c r="D267" s="457">
        <v>2000</v>
      </c>
      <c r="E267" s="457">
        <v>1000</v>
      </c>
      <c r="F267" s="457">
        <v>16000</v>
      </c>
      <c r="G267" s="457">
        <v>6000</v>
      </c>
      <c r="H267" s="457">
        <v>1000</v>
      </c>
      <c r="I267" s="457">
        <v>15000</v>
      </c>
      <c r="J267" s="457">
        <v>1000</v>
      </c>
      <c r="K267" s="457">
        <v>1000</v>
      </c>
      <c r="L267" s="457">
        <v>4000</v>
      </c>
      <c r="M267" s="457">
        <v>1000</v>
      </c>
      <c r="N267" s="457">
        <v>1000</v>
      </c>
      <c r="O267" s="457">
        <v>89000</v>
      </c>
      <c r="P267" s="457">
        <v>2000</v>
      </c>
      <c r="Q267" s="457">
        <v>1000</v>
      </c>
      <c r="R267" s="457">
        <v>5000</v>
      </c>
      <c r="S267" s="457">
        <v>1000</v>
      </c>
      <c r="T267" s="457">
        <v>1000</v>
      </c>
      <c r="U267" s="457">
        <v>4000</v>
      </c>
      <c r="V267" s="457">
        <v>5000</v>
      </c>
      <c r="W267" s="457">
        <v>1000</v>
      </c>
      <c r="X267" s="457">
        <v>5000</v>
      </c>
      <c r="Y267" s="457">
        <v>1000</v>
      </c>
      <c r="Z267" s="457">
        <v>1000</v>
      </c>
      <c r="AA267" s="457">
        <v>1000</v>
      </c>
      <c r="AB267" s="457">
        <v>2000</v>
      </c>
      <c r="AC267" s="457">
        <v>14000</v>
      </c>
      <c r="AD267" s="457">
        <v>1000</v>
      </c>
      <c r="AE267" s="457">
        <v>1000</v>
      </c>
      <c r="AF267" s="457">
        <v>1000</v>
      </c>
      <c r="AG267" s="457">
        <v>1000</v>
      </c>
      <c r="AH267" s="457">
        <v>1000</v>
      </c>
      <c r="AI267" s="457">
        <v>1000</v>
      </c>
      <c r="AJ267" s="457">
        <v>10000</v>
      </c>
      <c r="AK267" s="457">
        <v>5000</v>
      </c>
      <c r="AL267" s="457">
        <v>1000</v>
      </c>
      <c r="AM267" s="457">
        <v>1000</v>
      </c>
      <c r="AN267" s="457">
        <v>2000</v>
      </c>
      <c r="AO267" s="457">
        <v>1000</v>
      </c>
      <c r="AP267" s="457">
        <v>191000</v>
      </c>
      <c r="AQ267" s="457">
        <v>14000</v>
      </c>
      <c r="AR267" s="457">
        <v>31000</v>
      </c>
      <c r="AS267" s="457">
        <v>8000</v>
      </c>
      <c r="AT267" s="457">
        <v>1000</v>
      </c>
      <c r="AU267" s="457">
        <v>1000</v>
      </c>
      <c r="AV267" s="457">
        <v>12000</v>
      </c>
      <c r="AW267" s="457">
        <v>3000</v>
      </c>
      <c r="AX267" s="457">
        <v>1000</v>
      </c>
      <c r="AY267" s="457">
        <v>4000</v>
      </c>
      <c r="AZ267" s="457">
        <v>1000</v>
      </c>
      <c r="BA267" s="457">
        <v>1000</v>
      </c>
      <c r="BB267" s="457">
        <v>3000</v>
      </c>
      <c r="BC267" s="457">
        <v>1000</v>
      </c>
      <c r="BD267" s="457">
        <v>1000</v>
      </c>
      <c r="BE267" s="457">
        <v>4000</v>
      </c>
      <c r="BF267" s="457">
        <v>1000</v>
      </c>
      <c r="BG267" s="457">
        <v>1000</v>
      </c>
      <c r="BH267" s="457">
        <v>2000</v>
      </c>
      <c r="BI267" s="457">
        <v>1000</v>
      </c>
      <c r="BJ267" s="457">
        <v>1000</v>
      </c>
      <c r="BK267" s="457">
        <v>2000</v>
      </c>
      <c r="BL267" s="457">
        <v>1000</v>
      </c>
      <c r="BM267" s="457">
        <v>1000</v>
      </c>
      <c r="BN267" s="457">
        <v>1000</v>
      </c>
      <c r="BO267" s="457">
        <v>1000</v>
      </c>
      <c r="BP267" s="457">
        <v>1000</v>
      </c>
      <c r="BQ267" s="457">
        <v>4000</v>
      </c>
      <c r="BR267" s="457">
        <v>1000</v>
      </c>
      <c r="BS267" s="457">
        <v>1000</v>
      </c>
      <c r="BT267" s="457">
        <v>1000</v>
      </c>
      <c r="BU267" s="457">
        <v>1000</v>
      </c>
      <c r="BV267" s="457">
        <v>1000</v>
      </c>
      <c r="BW267" s="457">
        <v>1000</v>
      </c>
      <c r="BX267" s="457">
        <v>1000</v>
      </c>
      <c r="BY267" s="457">
        <v>1000</v>
      </c>
      <c r="BZ267" s="457">
        <v>1000</v>
      </c>
      <c r="CA267" s="457">
        <v>1000</v>
      </c>
      <c r="CB267" s="457">
        <v>1000</v>
      </c>
      <c r="CC267" s="457">
        <v>1000</v>
      </c>
      <c r="CD267" s="457">
        <v>1000</v>
      </c>
      <c r="CE267" s="457">
        <v>1000</v>
      </c>
      <c r="CF267" s="457">
        <v>4000</v>
      </c>
      <c r="CG267" s="457">
        <v>1000</v>
      </c>
      <c r="CH267" s="457">
        <v>1000</v>
      </c>
      <c r="CI267" s="457">
        <v>2000</v>
      </c>
      <c r="CJ267" s="457">
        <v>1000</v>
      </c>
      <c r="CK267" s="457">
        <v>1000</v>
      </c>
      <c r="CL267" s="457">
        <v>1000</v>
      </c>
      <c r="CM267" s="457">
        <v>1000</v>
      </c>
      <c r="CN267" s="457">
        <v>1000</v>
      </c>
      <c r="CO267" s="457">
        <v>1000</v>
      </c>
      <c r="CP267" s="457">
        <v>1000</v>
      </c>
      <c r="CQ267" s="457">
        <v>1000</v>
      </c>
      <c r="CR267" s="457">
        <v>1000</v>
      </c>
      <c r="CS267" s="457">
        <v>1000</v>
      </c>
      <c r="CT267" s="457">
        <v>1000</v>
      </c>
      <c r="CU267" s="457">
        <v>4000</v>
      </c>
      <c r="CV267" s="457">
        <v>2000</v>
      </c>
      <c r="CW267" s="457">
        <v>1000</v>
      </c>
      <c r="CX267" s="457">
        <v>29000</v>
      </c>
      <c r="CY267" s="457">
        <v>7000</v>
      </c>
      <c r="CZ267" s="457">
        <v>11000</v>
      </c>
      <c r="DA267" s="457">
        <v>1000</v>
      </c>
      <c r="DB267" s="457">
        <v>1000</v>
      </c>
      <c r="DC267" s="457">
        <v>1000</v>
      </c>
      <c r="DD267" s="457">
        <v>1000</v>
      </c>
      <c r="DE267" s="457">
        <v>1000</v>
      </c>
      <c r="DF267" s="457">
        <v>1000</v>
      </c>
      <c r="DG267" s="457">
        <v>29000</v>
      </c>
      <c r="DH267" s="457">
        <v>14000</v>
      </c>
      <c r="DI267" s="457">
        <v>22000</v>
      </c>
      <c r="DJ267" s="457">
        <v>10000</v>
      </c>
      <c r="DK267" s="457">
        <v>9000</v>
      </c>
      <c r="DL267" s="457">
        <v>64000</v>
      </c>
      <c r="DM267" s="457">
        <v>4000</v>
      </c>
      <c r="DN267" s="457">
        <v>1000</v>
      </c>
      <c r="DO267" s="457">
        <v>1000</v>
      </c>
      <c r="DP267" s="457">
        <v>1000</v>
      </c>
      <c r="DQ267" s="457">
        <v>1000</v>
      </c>
      <c r="DR267">
        <v>1000</v>
      </c>
      <c r="DS267">
        <v>1000</v>
      </c>
      <c r="DT267">
        <v>323000</v>
      </c>
      <c r="DU267">
        <v>131000</v>
      </c>
    </row>
    <row r="268" spans="1:125">
      <c r="A268" s="362" t="s">
        <v>1994</v>
      </c>
      <c r="B268" s="457" t="s">
        <v>3326</v>
      </c>
      <c r="C268" s="457">
        <v>15000</v>
      </c>
      <c r="D268" s="457">
        <v>2000</v>
      </c>
      <c r="E268" s="457">
        <v>1000</v>
      </c>
      <c r="F268" s="457">
        <v>16000</v>
      </c>
      <c r="G268" s="457">
        <v>6000</v>
      </c>
      <c r="H268" s="457">
        <v>1000</v>
      </c>
      <c r="I268" s="457">
        <v>15000</v>
      </c>
      <c r="J268" s="457">
        <v>1000</v>
      </c>
      <c r="K268" s="457">
        <v>1000</v>
      </c>
      <c r="L268" s="457">
        <v>4000</v>
      </c>
      <c r="M268" s="457">
        <v>1000</v>
      </c>
      <c r="N268" s="457">
        <v>1000</v>
      </c>
      <c r="O268" s="457">
        <v>89000</v>
      </c>
      <c r="P268" s="457">
        <v>2000</v>
      </c>
      <c r="Q268" s="457">
        <v>1000</v>
      </c>
      <c r="R268" s="457">
        <v>5000</v>
      </c>
      <c r="S268" s="457">
        <v>1000</v>
      </c>
      <c r="T268" s="457">
        <v>1000</v>
      </c>
      <c r="U268" s="457">
        <v>4000</v>
      </c>
      <c r="V268" s="457">
        <v>5000</v>
      </c>
      <c r="W268" s="457">
        <v>1000</v>
      </c>
      <c r="X268" s="457">
        <v>5000</v>
      </c>
      <c r="Y268" s="457">
        <v>1000</v>
      </c>
      <c r="Z268" s="457">
        <v>1000</v>
      </c>
      <c r="AA268" s="457">
        <v>1000</v>
      </c>
      <c r="AB268" s="457">
        <v>2000</v>
      </c>
      <c r="AC268" s="457">
        <v>14000</v>
      </c>
      <c r="AD268" s="457">
        <v>1000</v>
      </c>
      <c r="AE268" s="457">
        <v>1000</v>
      </c>
      <c r="AF268" s="457">
        <v>1000</v>
      </c>
      <c r="AG268" s="457">
        <v>1000</v>
      </c>
      <c r="AH268" s="457">
        <v>1000</v>
      </c>
      <c r="AI268" s="457">
        <v>1000</v>
      </c>
      <c r="AJ268" s="457">
        <v>10000</v>
      </c>
      <c r="AK268" s="457">
        <v>5000</v>
      </c>
      <c r="AL268" s="457">
        <v>1000</v>
      </c>
      <c r="AM268" s="457">
        <v>1000</v>
      </c>
      <c r="AN268" s="457">
        <v>2000</v>
      </c>
      <c r="AO268" s="457">
        <v>1000</v>
      </c>
      <c r="AP268" s="457">
        <v>10000</v>
      </c>
      <c r="AQ268" s="457">
        <v>7000</v>
      </c>
      <c r="AR268" s="457">
        <v>3000</v>
      </c>
      <c r="AS268" s="457">
        <v>8000</v>
      </c>
      <c r="AT268" s="457">
        <v>1000</v>
      </c>
      <c r="AU268" s="457">
        <v>1000</v>
      </c>
      <c r="AV268" s="457">
        <v>12000</v>
      </c>
      <c r="AW268" s="457">
        <v>3000</v>
      </c>
      <c r="AX268" s="457">
        <v>1000</v>
      </c>
      <c r="AY268" s="457">
        <v>4000</v>
      </c>
      <c r="AZ268" s="457">
        <v>1000</v>
      </c>
      <c r="BA268" s="457">
        <v>1000</v>
      </c>
      <c r="BB268" s="457">
        <v>3000</v>
      </c>
      <c r="BC268" s="457">
        <v>1000</v>
      </c>
      <c r="BD268" s="457">
        <v>1000</v>
      </c>
      <c r="BE268" s="457">
        <v>4000</v>
      </c>
      <c r="BF268" s="457">
        <v>1000</v>
      </c>
      <c r="BG268" s="457">
        <v>1000</v>
      </c>
      <c r="BH268" s="457">
        <v>2000</v>
      </c>
      <c r="BI268" s="457">
        <v>1000</v>
      </c>
      <c r="BJ268" s="457">
        <v>1000</v>
      </c>
      <c r="BK268" s="457">
        <v>2000</v>
      </c>
      <c r="BL268" s="457">
        <v>1000</v>
      </c>
      <c r="BM268" s="457">
        <v>1000</v>
      </c>
      <c r="BN268" s="457">
        <v>1000</v>
      </c>
      <c r="BO268" s="457">
        <v>1000</v>
      </c>
      <c r="BP268" s="457">
        <v>1000</v>
      </c>
      <c r="BQ268" s="457">
        <v>4000</v>
      </c>
      <c r="BR268" s="457">
        <v>1000</v>
      </c>
      <c r="BS268" s="457">
        <v>1000</v>
      </c>
      <c r="BT268" s="457">
        <v>1000</v>
      </c>
      <c r="BU268" s="457">
        <v>1000</v>
      </c>
      <c r="BV268" s="457">
        <v>1000</v>
      </c>
      <c r="BW268" s="457">
        <v>1000</v>
      </c>
      <c r="BX268" s="457">
        <v>1000</v>
      </c>
      <c r="BY268" s="457">
        <v>1000</v>
      </c>
      <c r="BZ268" s="457">
        <v>1000</v>
      </c>
      <c r="CA268" s="457">
        <v>1000</v>
      </c>
      <c r="CB268" s="457">
        <v>1000</v>
      </c>
      <c r="CC268" s="457">
        <v>1000</v>
      </c>
      <c r="CD268" s="457">
        <v>1000</v>
      </c>
      <c r="CE268" s="457">
        <v>1000</v>
      </c>
      <c r="CF268" s="457">
        <v>4000</v>
      </c>
      <c r="CG268" s="457">
        <v>1000</v>
      </c>
      <c r="CH268" s="457">
        <v>1000</v>
      </c>
      <c r="CI268" s="457">
        <v>2000</v>
      </c>
      <c r="CJ268" s="457">
        <v>1000</v>
      </c>
      <c r="CK268" s="457">
        <v>1000</v>
      </c>
      <c r="CL268" s="457">
        <v>1000</v>
      </c>
      <c r="CM268" s="457">
        <v>1000</v>
      </c>
      <c r="CN268" s="457">
        <v>1000</v>
      </c>
      <c r="CO268" s="457">
        <v>1000</v>
      </c>
      <c r="CP268" s="457">
        <v>1000</v>
      </c>
      <c r="CQ268" s="457">
        <v>1000</v>
      </c>
      <c r="CR268" s="457">
        <v>1000</v>
      </c>
      <c r="CS268" s="457">
        <v>1000</v>
      </c>
      <c r="CT268" s="457">
        <v>1000</v>
      </c>
      <c r="CU268" s="457">
        <v>4000</v>
      </c>
      <c r="CV268" s="457">
        <v>2000</v>
      </c>
      <c r="CW268" s="457">
        <v>1000</v>
      </c>
      <c r="CX268" s="457">
        <v>29000</v>
      </c>
      <c r="CY268" s="457">
        <v>7000</v>
      </c>
      <c r="CZ268" s="457">
        <v>11000</v>
      </c>
      <c r="DA268" s="457">
        <v>1000</v>
      </c>
      <c r="DB268" s="457">
        <v>1000</v>
      </c>
      <c r="DC268" s="457">
        <v>1000</v>
      </c>
      <c r="DD268" s="457">
        <v>1000</v>
      </c>
      <c r="DE268" s="457">
        <v>1000</v>
      </c>
      <c r="DF268" s="457">
        <v>1000</v>
      </c>
      <c r="DG268" s="457">
        <v>29000</v>
      </c>
      <c r="DH268" s="457">
        <v>14000</v>
      </c>
      <c r="DI268" s="457">
        <v>22000</v>
      </c>
      <c r="DJ268" s="457">
        <v>10000</v>
      </c>
      <c r="DK268" s="457">
        <v>9000</v>
      </c>
      <c r="DL268" s="457">
        <v>64000</v>
      </c>
      <c r="DM268" s="457">
        <v>4000</v>
      </c>
      <c r="DN268" s="457">
        <v>1000</v>
      </c>
      <c r="DO268" s="457">
        <v>1000</v>
      </c>
      <c r="DP268" s="457">
        <v>1000</v>
      </c>
      <c r="DQ268" s="457">
        <v>1000</v>
      </c>
      <c r="DR268">
        <v>1000</v>
      </c>
      <c r="DS268">
        <v>1000</v>
      </c>
      <c r="DT268">
        <v>323000</v>
      </c>
      <c r="DU268">
        <v>131000</v>
      </c>
    </row>
    <row r="269" spans="1:125">
      <c r="A269" s="362" t="s">
        <v>2033</v>
      </c>
      <c r="B269" s="457" t="s">
        <v>3326</v>
      </c>
      <c r="C269" s="457">
        <v>15000</v>
      </c>
      <c r="D269" s="457">
        <v>2000</v>
      </c>
      <c r="E269" s="457">
        <v>1000</v>
      </c>
      <c r="F269" s="457">
        <v>16000</v>
      </c>
      <c r="G269" s="457">
        <v>6000</v>
      </c>
      <c r="H269" s="457">
        <v>1000</v>
      </c>
      <c r="I269" s="457">
        <v>15000</v>
      </c>
      <c r="J269" s="457">
        <v>1000</v>
      </c>
      <c r="K269" s="457">
        <v>1000</v>
      </c>
      <c r="L269" s="457">
        <v>4000</v>
      </c>
      <c r="M269" s="457">
        <v>1000</v>
      </c>
      <c r="N269" s="457">
        <v>1000</v>
      </c>
      <c r="O269" s="457">
        <v>89000</v>
      </c>
      <c r="P269" s="457">
        <v>2000</v>
      </c>
      <c r="Q269" s="457">
        <v>1000</v>
      </c>
      <c r="R269" s="457">
        <v>5000</v>
      </c>
      <c r="S269" s="457">
        <v>1000</v>
      </c>
      <c r="T269" s="457">
        <v>1000</v>
      </c>
      <c r="U269" s="457">
        <v>4000</v>
      </c>
      <c r="V269" s="457">
        <v>5000</v>
      </c>
      <c r="W269" s="457">
        <v>1000</v>
      </c>
      <c r="X269" s="457">
        <v>5000</v>
      </c>
      <c r="Y269" s="457">
        <v>1000</v>
      </c>
      <c r="Z269" s="457">
        <v>1000</v>
      </c>
      <c r="AA269" s="457">
        <v>1000</v>
      </c>
      <c r="AB269" s="457">
        <v>2000</v>
      </c>
      <c r="AC269" s="457">
        <v>14000</v>
      </c>
      <c r="AD269" s="457">
        <v>1000</v>
      </c>
      <c r="AE269" s="457">
        <v>1000</v>
      </c>
      <c r="AF269" s="457">
        <v>1000</v>
      </c>
      <c r="AG269" s="457">
        <v>1000</v>
      </c>
      <c r="AH269" s="457">
        <v>1000</v>
      </c>
      <c r="AI269" s="457">
        <v>1000</v>
      </c>
      <c r="AJ269" s="457">
        <v>10000</v>
      </c>
      <c r="AK269" s="457">
        <v>5000</v>
      </c>
      <c r="AL269" s="457">
        <v>1000</v>
      </c>
      <c r="AM269" s="457">
        <v>1000</v>
      </c>
      <c r="AN269" s="457">
        <v>2000</v>
      </c>
      <c r="AO269" s="457">
        <v>1000</v>
      </c>
      <c r="AP269" s="457">
        <v>191000</v>
      </c>
      <c r="AQ269" s="457">
        <v>14000</v>
      </c>
      <c r="AR269" s="457">
        <v>31000</v>
      </c>
      <c r="AS269" s="457">
        <v>8000</v>
      </c>
      <c r="AT269" s="457">
        <v>1000</v>
      </c>
      <c r="AU269" s="457">
        <v>1000</v>
      </c>
      <c r="AV269" s="457">
        <v>12000</v>
      </c>
      <c r="AW269" s="457">
        <v>3000</v>
      </c>
      <c r="AX269" s="457">
        <v>1000</v>
      </c>
      <c r="AY269" s="457">
        <v>4000</v>
      </c>
      <c r="AZ269" s="457">
        <v>1000</v>
      </c>
      <c r="BA269" s="457">
        <v>1000</v>
      </c>
      <c r="BB269" s="457">
        <v>3000</v>
      </c>
      <c r="BC269" s="457">
        <v>1000</v>
      </c>
      <c r="BD269" s="457">
        <v>1000</v>
      </c>
      <c r="BE269" s="457">
        <v>4000</v>
      </c>
      <c r="BF269" s="457">
        <v>1000</v>
      </c>
      <c r="BG269" s="457">
        <v>1000</v>
      </c>
      <c r="BH269" s="457">
        <v>2000</v>
      </c>
      <c r="BI269" s="457">
        <v>1000</v>
      </c>
      <c r="BJ269" s="457">
        <v>1000</v>
      </c>
      <c r="BK269" s="457">
        <v>2000</v>
      </c>
      <c r="BL269" s="457">
        <v>1000</v>
      </c>
      <c r="BM269" s="457">
        <v>1000</v>
      </c>
      <c r="BN269" s="457">
        <v>1000</v>
      </c>
      <c r="BO269" s="457">
        <v>1000</v>
      </c>
      <c r="BP269" s="457">
        <v>1000</v>
      </c>
      <c r="BQ269" s="457">
        <v>4000</v>
      </c>
      <c r="BR269" s="457">
        <v>1000</v>
      </c>
      <c r="BS269" s="457">
        <v>1000</v>
      </c>
      <c r="BT269" s="457">
        <v>1000</v>
      </c>
      <c r="BU269" s="457">
        <v>1000</v>
      </c>
      <c r="BV269" s="457">
        <v>1000</v>
      </c>
      <c r="BW269" s="457">
        <v>1000</v>
      </c>
      <c r="BX269" s="457">
        <v>1000</v>
      </c>
      <c r="BY269" s="457">
        <v>1000</v>
      </c>
      <c r="BZ269" s="457">
        <v>1000</v>
      </c>
      <c r="CA269" s="457">
        <v>1000</v>
      </c>
      <c r="CB269" s="457">
        <v>1000</v>
      </c>
      <c r="CC269" s="457">
        <v>1000</v>
      </c>
      <c r="CD269" s="457">
        <v>1000</v>
      </c>
      <c r="CE269" s="457">
        <v>1000</v>
      </c>
      <c r="CF269" s="457">
        <v>4000</v>
      </c>
      <c r="CG269" s="457">
        <v>1000</v>
      </c>
      <c r="CH269" s="457">
        <v>1000</v>
      </c>
      <c r="CI269" s="457">
        <v>2000</v>
      </c>
      <c r="CJ269" s="457">
        <v>1000</v>
      </c>
      <c r="CK269" s="457">
        <v>1000</v>
      </c>
      <c r="CL269" s="457">
        <v>1000</v>
      </c>
      <c r="CM269" s="457">
        <v>1000</v>
      </c>
      <c r="CN269" s="457">
        <v>1000</v>
      </c>
      <c r="CO269" s="457">
        <v>1000</v>
      </c>
      <c r="CP269" s="457">
        <v>1000</v>
      </c>
      <c r="CQ269" s="457">
        <v>1000</v>
      </c>
      <c r="CR269" s="457">
        <v>1000</v>
      </c>
      <c r="CS269" s="457">
        <v>1000</v>
      </c>
      <c r="CT269" s="457">
        <v>1000</v>
      </c>
      <c r="CU269" s="457">
        <v>4000</v>
      </c>
      <c r="CV269" s="457">
        <v>2000</v>
      </c>
      <c r="CW269" s="457">
        <v>1000</v>
      </c>
      <c r="CX269" s="457">
        <v>29000</v>
      </c>
      <c r="CY269" s="457">
        <v>7000</v>
      </c>
      <c r="CZ269" s="457">
        <v>11000</v>
      </c>
      <c r="DA269" s="457">
        <v>1000</v>
      </c>
      <c r="DB269" s="457">
        <v>1000</v>
      </c>
      <c r="DC269" s="457">
        <v>1000</v>
      </c>
      <c r="DD269" s="457">
        <v>1000</v>
      </c>
      <c r="DE269" s="457">
        <v>1000</v>
      </c>
      <c r="DF269" s="457">
        <v>1000</v>
      </c>
      <c r="DG269" s="457">
        <v>29000</v>
      </c>
      <c r="DH269" s="457">
        <v>14000</v>
      </c>
      <c r="DI269" s="457">
        <v>22000</v>
      </c>
      <c r="DJ269" s="457">
        <v>10000</v>
      </c>
      <c r="DK269" s="457">
        <v>9000</v>
      </c>
      <c r="DL269" s="457">
        <v>64000</v>
      </c>
      <c r="DM269" s="457">
        <v>4000</v>
      </c>
      <c r="DN269" s="457">
        <v>1000</v>
      </c>
      <c r="DO269" s="457">
        <v>1000</v>
      </c>
      <c r="DP269" s="457">
        <v>1000</v>
      </c>
      <c r="DQ269" s="457">
        <v>1000</v>
      </c>
      <c r="DR269">
        <v>1000</v>
      </c>
      <c r="DS269">
        <v>1000</v>
      </c>
      <c r="DT269">
        <v>323000</v>
      </c>
      <c r="DU269">
        <v>131000</v>
      </c>
    </row>
    <row r="270" spans="1:125">
      <c r="A270" s="362" t="s">
        <v>2048</v>
      </c>
      <c r="B270" s="457" t="s">
        <v>3326</v>
      </c>
      <c r="C270" s="457">
        <v>15000</v>
      </c>
      <c r="D270" s="457">
        <v>2000</v>
      </c>
      <c r="E270" s="457">
        <v>1000</v>
      </c>
      <c r="F270" s="457">
        <v>16000</v>
      </c>
      <c r="G270" s="457">
        <v>6000</v>
      </c>
      <c r="H270" s="457">
        <v>1000</v>
      </c>
      <c r="I270" s="457">
        <v>15000</v>
      </c>
      <c r="J270" s="457">
        <v>1000</v>
      </c>
      <c r="K270" s="457">
        <v>1000</v>
      </c>
      <c r="L270" s="457">
        <v>4000</v>
      </c>
      <c r="M270" s="457">
        <v>1000</v>
      </c>
      <c r="N270" s="457">
        <v>1000</v>
      </c>
      <c r="O270" s="457">
        <v>89000</v>
      </c>
      <c r="P270" s="457">
        <v>2000</v>
      </c>
      <c r="Q270" s="457">
        <v>1000</v>
      </c>
      <c r="R270" s="457">
        <v>5000</v>
      </c>
      <c r="S270" s="457">
        <v>1000</v>
      </c>
      <c r="T270" s="457">
        <v>1000</v>
      </c>
      <c r="U270" s="457">
        <v>4000</v>
      </c>
      <c r="V270" s="457">
        <v>5000</v>
      </c>
      <c r="W270" s="457">
        <v>1000</v>
      </c>
      <c r="X270" s="457">
        <v>5000</v>
      </c>
      <c r="Y270" s="457">
        <v>1000</v>
      </c>
      <c r="Z270" s="457">
        <v>1000</v>
      </c>
      <c r="AA270" s="457">
        <v>1000</v>
      </c>
      <c r="AB270" s="457">
        <v>2000</v>
      </c>
      <c r="AC270" s="457">
        <v>14000</v>
      </c>
      <c r="AD270" s="457">
        <v>1000</v>
      </c>
      <c r="AE270" s="457">
        <v>1000</v>
      </c>
      <c r="AF270" s="457">
        <v>1000</v>
      </c>
      <c r="AG270" s="457">
        <v>1000</v>
      </c>
      <c r="AH270" s="457">
        <v>1000</v>
      </c>
      <c r="AI270" s="457">
        <v>1000</v>
      </c>
      <c r="AJ270" s="457">
        <v>10000</v>
      </c>
      <c r="AK270" s="457">
        <v>5000</v>
      </c>
      <c r="AL270" s="457">
        <v>1000</v>
      </c>
      <c r="AM270" s="457">
        <v>1000</v>
      </c>
      <c r="AN270" s="457">
        <v>2000</v>
      </c>
      <c r="AO270" s="457">
        <v>1000</v>
      </c>
      <c r="AP270" s="457">
        <v>10000</v>
      </c>
      <c r="AQ270" s="457">
        <v>7000</v>
      </c>
      <c r="AR270" s="457">
        <v>3000</v>
      </c>
      <c r="AS270" s="457">
        <v>8000</v>
      </c>
      <c r="AT270" s="457">
        <v>1000</v>
      </c>
      <c r="AU270" s="457">
        <v>1000</v>
      </c>
      <c r="AV270" s="457">
        <v>12000</v>
      </c>
      <c r="AW270" s="457">
        <v>3000</v>
      </c>
      <c r="AX270" s="457">
        <v>1000</v>
      </c>
      <c r="AY270" s="457">
        <v>4000</v>
      </c>
      <c r="AZ270" s="457">
        <v>1000</v>
      </c>
      <c r="BA270" s="457">
        <v>1000</v>
      </c>
      <c r="BB270" s="457">
        <v>3000</v>
      </c>
      <c r="BC270" s="457">
        <v>1000</v>
      </c>
      <c r="BD270" s="457">
        <v>1000</v>
      </c>
      <c r="BE270" s="457">
        <v>4000</v>
      </c>
      <c r="BF270" s="457">
        <v>1000</v>
      </c>
      <c r="BG270" s="457">
        <v>1000</v>
      </c>
      <c r="BH270" s="457">
        <v>2000</v>
      </c>
      <c r="BI270" s="457">
        <v>1000</v>
      </c>
      <c r="BJ270" s="457">
        <v>1000</v>
      </c>
      <c r="BK270" s="457">
        <v>2000</v>
      </c>
      <c r="BL270" s="457">
        <v>1000</v>
      </c>
      <c r="BM270" s="457">
        <v>1000</v>
      </c>
      <c r="BN270" s="457">
        <v>1000</v>
      </c>
      <c r="BO270" s="457">
        <v>1000</v>
      </c>
      <c r="BP270" s="457">
        <v>1000</v>
      </c>
      <c r="BQ270" s="457">
        <v>4000</v>
      </c>
      <c r="BR270" s="457">
        <v>1000</v>
      </c>
      <c r="BS270" s="457">
        <v>1000</v>
      </c>
      <c r="BT270" s="457">
        <v>1000</v>
      </c>
      <c r="BU270" s="457">
        <v>1000</v>
      </c>
      <c r="BV270" s="457">
        <v>1000</v>
      </c>
      <c r="BW270" s="457">
        <v>1000</v>
      </c>
      <c r="BX270" s="457">
        <v>1000</v>
      </c>
      <c r="BY270" s="457">
        <v>1000</v>
      </c>
      <c r="BZ270" s="457">
        <v>1000</v>
      </c>
      <c r="CA270" s="457">
        <v>1000</v>
      </c>
      <c r="CB270" s="457">
        <v>1000</v>
      </c>
      <c r="CC270" s="457">
        <v>1000</v>
      </c>
      <c r="CD270" s="457">
        <v>1000</v>
      </c>
      <c r="CE270" s="457">
        <v>1000</v>
      </c>
      <c r="CF270" s="457">
        <v>4000</v>
      </c>
      <c r="CG270" s="457">
        <v>1000</v>
      </c>
      <c r="CH270" s="457">
        <v>1000</v>
      </c>
      <c r="CI270" s="457">
        <v>2000</v>
      </c>
      <c r="CJ270" s="457">
        <v>1000</v>
      </c>
      <c r="CK270" s="457">
        <v>1000</v>
      </c>
      <c r="CL270" s="457">
        <v>1000</v>
      </c>
      <c r="CM270" s="457">
        <v>1000</v>
      </c>
      <c r="CN270" s="457">
        <v>1000</v>
      </c>
      <c r="CO270" s="457">
        <v>1000</v>
      </c>
      <c r="CP270" s="457">
        <v>1000</v>
      </c>
      <c r="CQ270" s="457">
        <v>1000</v>
      </c>
      <c r="CR270" s="457">
        <v>1000</v>
      </c>
      <c r="CS270" s="457">
        <v>1000</v>
      </c>
      <c r="CT270" s="457">
        <v>1000</v>
      </c>
      <c r="CU270" s="457">
        <v>4000</v>
      </c>
      <c r="CV270" s="457">
        <v>2000</v>
      </c>
      <c r="CW270" s="457">
        <v>1000</v>
      </c>
      <c r="CX270" s="457">
        <v>29000</v>
      </c>
      <c r="CY270" s="457">
        <v>7000</v>
      </c>
      <c r="CZ270" s="457">
        <v>11000</v>
      </c>
      <c r="DA270" s="457">
        <v>1000</v>
      </c>
      <c r="DB270" s="457">
        <v>1000</v>
      </c>
      <c r="DC270" s="457">
        <v>1000</v>
      </c>
      <c r="DD270" s="457">
        <v>1000</v>
      </c>
      <c r="DE270" s="457">
        <v>1000</v>
      </c>
      <c r="DF270" s="457">
        <v>1000</v>
      </c>
      <c r="DG270" s="457">
        <v>29000</v>
      </c>
      <c r="DH270" s="457">
        <v>14000</v>
      </c>
      <c r="DI270" s="457">
        <v>22000</v>
      </c>
      <c r="DJ270" s="457">
        <v>10000</v>
      </c>
      <c r="DK270" s="457">
        <v>9000</v>
      </c>
      <c r="DL270" s="457">
        <v>64000</v>
      </c>
      <c r="DM270" s="457">
        <v>4000</v>
      </c>
      <c r="DN270" s="457">
        <v>1000</v>
      </c>
      <c r="DO270" s="457">
        <v>1000</v>
      </c>
      <c r="DP270" s="457">
        <v>1000</v>
      </c>
      <c r="DQ270" s="457">
        <v>1000</v>
      </c>
      <c r="DR270">
        <v>1000</v>
      </c>
      <c r="DS270">
        <v>1000</v>
      </c>
      <c r="DT270">
        <v>323000</v>
      </c>
      <c r="DU270">
        <v>131000</v>
      </c>
    </row>
    <row r="271" spans="1:125">
      <c r="A271" s="362" t="s">
        <v>2092</v>
      </c>
      <c r="B271" s="457" t="s">
        <v>3326</v>
      </c>
      <c r="C271" s="457">
        <v>15000</v>
      </c>
      <c r="D271" s="457">
        <v>2000</v>
      </c>
      <c r="E271" s="457">
        <v>1000</v>
      </c>
      <c r="F271" s="457">
        <v>16000</v>
      </c>
      <c r="G271" s="457">
        <v>6000</v>
      </c>
      <c r="H271" s="457">
        <v>1000</v>
      </c>
      <c r="I271" s="457">
        <v>15000</v>
      </c>
      <c r="J271" s="457">
        <v>1000</v>
      </c>
      <c r="K271" s="457">
        <v>1000</v>
      </c>
      <c r="L271" s="457">
        <v>4000</v>
      </c>
      <c r="M271" s="457">
        <v>1000</v>
      </c>
      <c r="N271" s="457">
        <v>1000</v>
      </c>
      <c r="O271" s="457">
        <v>89000</v>
      </c>
      <c r="P271" s="457">
        <v>2000</v>
      </c>
      <c r="Q271" s="457">
        <v>1000</v>
      </c>
      <c r="R271" s="457">
        <v>5000</v>
      </c>
      <c r="S271" s="457">
        <v>1000</v>
      </c>
      <c r="T271" s="457">
        <v>1000</v>
      </c>
      <c r="U271" s="457">
        <v>4000</v>
      </c>
      <c r="V271" s="457">
        <v>5000</v>
      </c>
      <c r="W271" s="457">
        <v>1000</v>
      </c>
      <c r="X271" s="457">
        <v>5000</v>
      </c>
      <c r="Y271" s="457">
        <v>1000</v>
      </c>
      <c r="Z271" s="457">
        <v>1000</v>
      </c>
      <c r="AA271" s="457">
        <v>1000</v>
      </c>
      <c r="AB271" s="457">
        <v>2000</v>
      </c>
      <c r="AC271" s="457">
        <v>14000</v>
      </c>
      <c r="AD271" s="457">
        <v>1000</v>
      </c>
      <c r="AE271" s="457">
        <v>1000</v>
      </c>
      <c r="AF271" s="457">
        <v>1000</v>
      </c>
      <c r="AG271" s="457">
        <v>1000</v>
      </c>
      <c r="AH271" s="457">
        <v>1000</v>
      </c>
      <c r="AI271" s="457">
        <v>1000</v>
      </c>
      <c r="AJ271" s="457">
        <v>10000</v>
      </c>
      <c r="AK271" s="457">
        <v>5000</v>
      </c>
      <c r="AL271" s="457">
        <v>1000</v>
      </c>
      <c r="AM271" s="457">
        <v>1000</v>
      </c>
      <c r="AN271" s="457">
        <v>2000</v>
      </c>
      <c r="AO271" s="457">
        <v>1000</v>
      </c>
      <c r="AP271" s="457">
        <v>191000</v>
      </c>
      <c r="AQ271" s="457">
        <v>14000</v>
      </c>
      <c r="AR271" s="457">
        <v>31000</v>
      </c>
      <c r="AS271" s="457">
        <v>8000</v>
      </c>
      <c r="AT271" s="457">
        <v>1000</v>
      </c>
      <c r="AU271" s="457">
        <v>1000</v>
      </c>
      <c r="AV271" s="457">
        <v>12000</v>
      </c>
      <c r="AW271" s="457">
        <v>3000</v>
      </c>
      <c r="AX271" s="457">
        <v>1000</v>
      </c>
      <c r="AY271" s="457">
        <v>4000</v>
      </c>
      <c r="AZ271" s="457">
        <v>1000</v>
      </c>
      <c r="BA271" s="457">
        <v>1000</v>
      </c>
      <c r="BB271" s="457">
        <v>3000</v>
      </c>
      <c r="BC271" s="457">
        <v>1000</v>
      </c>
      <c r="BD271" s="457">
        <v>1000</v>
      </c>
      <c r="BE271" s="457">
        <v>4000</v>
      </c>
      <c r="BF271" s="457">
        <v>1000</v>
      </c>
      <c r="BG271" s="457">
        <v>1000</v>
      </c>
      <c r="BH271" s="457">
        <v>2000</v>
      </c>
      <c r="BI271" s="457">
        <v>1000</v>
      </c>
      <c r="BJ271" s="457">
        <v>1000</v>
      </c>
      <c r="BK271" s="457">
        <v>2000</v>
      </c>
      <c r="BL271" s="457">
        <v>1000</v>
      </c>
      <c r="BM271" s="457">
        <v>1000</v>
      </c>
      <c r="BN271" s="457">
        <v>1000</v>
      </c>
      <c r="BO271" s="457">
        <v>1000</v>
      </c>
      <c r="BP271" s="457">
        <v>1000</v>
      </c>
      <c r="BQ271" s="457">
        <v>4000</v>
      </c>
      <c r="BR271" s="457">
        <v>1000</v>
      </c>
      <c r="BS271" s="457">
        <v>1000</v>
      </c>
      <c r="BT271" s="457">
        <v>1000</v>
      </c>
      <c r="BU271" s="457">
        <v>1000</v>
      </c>
      <c r="BV271" s="457">
        <v>1000</v>
      </c>
      <c r="BW271" s="457">
        <v>1000</v>
      </c>
      <c r="BX271" s="457">
        <v>1000</v>
      </c>
      <c r="BY271" s="457">
        <v>1000</v>
      </c>
      <c r="BZ271" s="457">
        <v>1000</v>
      </c>
      <c r="CA271" s="457">
        <v>1000</v>
      </c>
      <c r="CB271" s="457">
        <v>1000</v>
      </c>
      <c r="CC271" s="457">
        <v>1000</v>
      </c>
      <c r="CD271" s="457">
        <v>1000</v>
      </c>
      <c r="CE271" s="457">
        <v>1000</v>
      </c>
      <c r="CF271" s="457">
        <v>4000</v>
      </c>
      <c r="CG271" s="457">
        <v>1000</v>
      </c>
      <c r="CH271" s="457">
        <v>1000</v>
      </c>
      <c r="CI271" s="457">
        <v>2000</v>
      </c>
      <c r="CJ271" s="457">
        <v>1000</v>
      </c>
      <c r="CK271" s="457">
        <v>1000</v>
      </c>
      <c r="CL271" s="457">
        <v>1000</v>
      </c>
      <c r="CM271" s="457">
        <v>1000</v>
      </c>
      <c r="CN271" s="457">
        <v>1000</v>
      </c>
      <c r="CO271" s="457">
        <v>1000</v>
      </c>
      <c r="CP271" s="457">
        <v>1000</v>
      </c>
      <c r="CQ271" s="457">
        <v>1000</v>
      </c>
      <c r="CR271" s="457">
        <v>1000</v>
      </c>
      <c r="CS271" s="457">
        <v>1000</v>
      </c>
      <c r="CT271" s="457">
        <v>1000</v>
      </c>
      <c r="CU271" s="457">
        <v>4000</v>
      </c>
      <c r="CV271" s="457">
        <v>2000</v>
      </c>
      <c r="CW271" s="457">
        <v>1000</v>
      </c>
      <c r="CX271" s="457">
        <v>29000</v>
      </c>
      <c r="CY271" s="457">
        <v>7000</v>
      </c>
      <c r="CZ271" s="457">
        <v>11000</v>
      </c>
      <c r="DA271" s="457">
        <v>1000</v>
      </c>
      <c r="DB271" s="457">
        <v>1000</v>
      </c>
      <c r="DC271" s="457">
        <v>1000</v>
      </c>
      <c r="DD271" s="457">
        <v>1000</v>
      </c>
      <c r="DE271" s="457">
        <v>1000</v>
      </c>
      <c r="DF271" s="457">
        <v>1000</v>
      </c>
      <c r="DG271" s="457">
        <v>29000</v>
      </c>
      <c r="DH271" s="457">
        <v>14000</v>
      </c>
      <c r="DI271" s="457">
        <v>22000</v>
      </c>
      <c r="DJ271" s="457">
        <v>10000</v>
      </c>
      <c r="DK271" s="457">
        <v>9000</v>
      </c>
      <c r="DL271" s="457">
        <v>64000</v>
      </c>
      <c r="DM271" s="457">
        <v>4000</v>
      </c>
      <c r="DN271" s="457">
        <v>1000</v>
      </c>
      <c r="DO271" s="457">
        <v>1000</v>
      </c>
      <c r="DP271" s="457">
        <v>1000</v>
      </c>
      <c r="DQ271" s="457">
        <v>1000</v>
      </c>
      <c r="DR271">
        <v>1000</v>
      </c>
      <c r="DS271">
        <v>1000</v>
      </c>
      <c r="DT271">
        <v>323000</v>
      </c>
      <c r="DU271">
        <v>131000</v>
      </c>
    </row>
    <row r="272" spans="1:125">
      <c r="A272" s="362" t="s">
        <v>2164</v>
      </c>
      <c r="B272" s="457" t="s">
        <v>3326</v>
      </c>
      <c r="C272" s="457">
        <v>30000</v>
      </c>
      <c r="D272" s="457">
        <v>5000</v>
      </c>
      <c r="E272" s="457">
        <v>1000</v>
      </c>
      <c r="F272" s="457">
        <v>23000</v>
      </c>
      <c r="G272" s="457">
        <v>7000</v>
      </c>
      <c r="H272" s="457">
        <v>2000</v>
      </c>
      <c r="I272" s="457">
        <v>10000</v>
      </c>
      <c r="J272" s="457">
        <v>2000</v>
      </c>
      <c r="K272" s="457">
        <v>1000</v>
      </c>
      <c r="L272" s="457">
        <v>2000</v>
      </c>
      <c r="M272" s="457">
        <v>1000</v>
      </c>
      <c r="N272" s="457">
        <v>1000</v>
      </c>
      <c r="O272" s="457">
        <v>148000</v>
      </c>
      <c r="P272" s="457">
        <v>65000</v>
      </c>
      <c r="Q272" s="457">
        <v>1000</v>
      </c>
      <c r="R272" s="457">
        <v>2000</v>
      </c>
      <c r="S272" s="457">
        <v>1000</v>
      </c>
      <c r="T272" s="457">
        <v>1000</v>
      </c>
      <c r="U272" s="457">
        <v>14000</v>
      </c>
      <c r="V272" s="457">
        <v>47000</v>
      </c>
      <c r="W272" s="457">
        <v>1000</v>
      </c>
      <c r="X272" s="457">
        <v>69000</v>
      </c>
      <c r="Y272" s="457">
        <v>426000</v>
      </c>
      <c r="Z272" s="457">
        <v>29000</v>
      </c>
      <c r="AA272" s="457">
        <v>2000</v>
      </c>
      <c r="AB272" s="457">
        <v>3000</v>
      </c>
      <c r="AC272" s="457">
        <v>1000</v>
      </c>
      <c r="AD272" s="457">
        <v>3000</v>
      </c>
      <c r="AE272" s="457">
        <v>1000</v>
      </c>
      <c r="AF272" s="457">
        <v>1000</v>
      </c>
      <c r="AG272" s="457">
        <v>8000</v>
      </c>
      <c r="AH272" s="457">
        <v>1000</v>
      </c>
      <c r="AI272" s="457">
        <v>1000</v>
      </c>
      <c r="AJ272" s="457">
        <v>11000</v>
      </c>
      <c r="AK272" s="457">
        <v>11000</v>
      </c>
      <c r="AL272" s="457">
        <v>3000</v>
      </c>
      <c r="AM272" s="457">
        <v>1000</v>
      </c>
      <c r="AN272" s="457">
        <v>2000</v>
      </c>
      <c r="AO272" s="457">
        <v>1000</v>
      </c>
      <c r="AP272" s="457">
        <v>268000</v>
      </c>
      <c r="AQ272" s="457">
        <v>32000</v>
      </c>
      <c r="AR272" s="457">
        <v>54000</v>
      </c>
      <c r="AS272" s="457">
        <v>16000</v>
      </c>
      <c r="AT272" s="457">
        <v>26000</v>
      </c>
      <c r="AU272" s="457">
        <v>4000</v>
      </c>
      <c r="AV272" s="457">
        <v>11000</v>
      </c>
      <c r="AW272" s="457">
        <v>1000</v>
      </c>
      <c r="AX272" s="457">
        <v>2000</v>
      </c>
      <c r="AY272" s="457">
        <v>4000</v>
      </c>
      <c r="AZ272" s="457">
        <v>3000</v>
      </c>
      <c r="BA272" s="457">
        <v>1000</v>
      </c>
      <c r="BB272" s="457">
        <v>1000</v>
      </c>
      <c r="BC272" s="457">
        <v>1000</v>
      </c>
      <c r="BD272" s="457">
        <v>1000</v>
      </c>
      <c r="BE272" s="457">
        <v>3000</v>
      </c>
      <c r="BF272" s="457">
        <v>1000</v>
      </c>
      <c r="BG272" s="457">
        <v>1000</v>
      </c>
      <c r="BH272" s="457">
        <v>2000</v>
      </c>
      <c r="BI272" s="457">
        <v>1000</v>
      </c>
      <c r="BJ272" s="457">
        <v>1000</v>
      </c>
      <c r="BK272" s="457">
        <v>7000</v>
      </c>
      <c r="BL272" s="457">
        <v>1000</v>
      </c>
      <c r="BM272" s="457">
        <v>1000</v>
      </c>
      <c r="BN272" s="457">
        <v>1000</v>
      </c>
      <c r="BO272" s="457">
        <v>1000</v>
      </c>
      <c r="BP272" s="457">
        <v>1000</v>
      </c>
      <c r="BQ272" s="457">
        <v>6000</v>
      </c>
      <c r="BR272" s="457">
        <v>2000</v>
      </c>
      <c r="BS272" s="457">
        <v>1000</v>
      </c>
      <c r="BT272" s="457">
        <v>1000</v>
      </c>
      <c r="BU272" s="457">
        <v>1000</v>
      </c>
      <c r="BV272" s="457">
        <v>1000</v>
      </c>
      <c r="BW272" s="457">
        <v>1000</v>
      </c>
      <c r="BX272" s="457">
        <v>1000</v>
      </c>
      <c r="BY272" s="457">
        <v>1000</v>
      </c>
      <c r="BZ272" s="457">
        <v>1000</v>
      </c>
      <c r="CA272" s="457">
        <v>1000</v>
      </c>
      <c r="CB272" s="457">
        <v>1000</v>
      </c>
      <c r="CC272" s="457">
        <v>1000</v>
      </c>
      <c r="CD272" s="457">
        <v>1000</v>
      </c>
      <c r="CE272" s="457">
        <v>1000</v>
      </c>
      <c r="CF272" s="457">
        <v>10000</v>
      </c>
      <c r="CG272" s="457">
        <v>1000</v>
      </c>
      <c r="CH272" s="457">
        <v>1000</v>
      </c>
      <c r="CI272" s="457">
        <v>71000</v>
      </c>
      <c r="CJ272" s="457">
        <v>1000</v>
      </c>
      <c r="CK272" s="457">
        <v>1000</v>
      </c>
      <c r="CL272" s="457">
        <v>1000</v>
      </c>
      <c r="CM272" s="457">
        <v>1000</v>
      </c>
      <c r="CN272" s="457">
        <v>1000</v>
      </c>
      <c r="CO272" s="457">
        <v>1000</v>
      </c>
      <c r="CP272" s="457">
        <v>1000</v>
      </c>
      <c r="CQ272" s="457">
        <v>1000</v>
      </c>
      <c r="CR272" s="457">
        <v>1000</v>
      </c>
      <c r="CS272" s="457">
        <v>1000</v>
      </c>
      <c r="CT272" s="457">
        <v>1000</v>
      </c>
      <c r="CU272" s="457">
        <v>7000</v>
      </c>
      <c r="CV272" s="457">
        <v>26000</v>
      </c>
      <c r="CW272" s="457">
        <v>1000</v>
      </c>
      <c r="CX272" s="457">
        <v>47000</v>
      </c>
      <c r="CY272" s="457">
        <v>95000</v>
      </c>
      <c r="CZ272" s="457">
        <v>76000</v>
      </c>
      <c r="DA272" s="457">
        <v>85000</v>
      </c>
      <c r="DB272" s="457">
        <v>1000</v>
      </c>
      <c r="DC272" s="457">
        <v>2000</v>
      </c>
      <c r="DD272" s="457">
        <v>19000</v>
      </c>
      <c r="DE272" s="457">
        <v>1000</v>
      </c>
      <c r="DF272" s="457">
        <v>1000</v>
      </c>
      <c r="DG272" s="457">
        <v>41000</v>
      </c>
      <c r="DH272" s="457">
        <v>7000</v>
      </c>
      <c r="DI272" s="457">
        <v>45000</v>
      </c>
      <c r="DJ272" s="457">
        <v>30000</v>
      </c>
      <c r="DK272" s="457">
        <v>25000</v>
      </c>
      <c r="DL272" s="457">
        <v>18000</v>
      </c>
      <c r="DM272" s="457">
        <v>6000</v>
      </c>
      <c r="DN272" s="457">
        <v>32000</v>
      </c>
      <c r="DO272" s="457">
        <v>6000</v>
      </c>
      <c r="DP272" s="457">
        <v>1000</v>
      </c>
      <c r="DQ272" s="457">
        <v>1000</v>
      </c>
      <c r="DR272">
        <v>1000</v>
      </c>
      <c r="DS272">
        <v>1000</v>
      </c>
      <c r="DT272">
        <v>29027000</v>
      </c>
      <c r="DU272">
        <v>3287000</v>
      </c>
    </row>
    <row r="273" spans="1:125">
      <c r="A273" s="362" t="s">
        <v>2243</v>
      </c>
      <c r="B273" s="457" t="s">
        <v>3326</v>
      </c>
      <c r="C273" s="457">
        <v>30000</v>
      </c>
      <c r="D273" s="457">
        <v>5000</v>
      </c>
      <c r="E273" s="457">
        <v>1000</v>
      </c>
      <c r="F273" s="457">
        <v>23000</v>
      </c>
      <c r="G273" s="457">
        <v>7000</v>
      </c>
      <c r="H273" s="457">
        <v>2000</v>
      </c>
      <c r="I273" s="457">
        <v>10000</v>
      </c>
      <c r="J273" s="457">
        <v>2000</v>
      </c>
      <c r="K273" s="457">
        <v>1000</v>
      </c>
      <c r="L273" s="457">
        <v>2000</v>
      </c>
      <c r="M273" s="457">
        <v>1000</v>
      </c>
      <c r="N273" s="457">
        <v>1000</v>
      </c>
      <c r="O273" s="457">
        <v>148000</v>
      </c>
      <c r="P273" s="457">
        <v>65000</v>
      </c>
      <c r="Q273" s="457">
        <v>1000</v>
      </c>
      <c r="R273" s="457">
        <v>2000</v>
      </c>
      <c r="S273" s="457">
        <v>1000</v>
      </c>
      <c r="T273" s="457">
        <v>1000</v>
      </c>
      <c r="U273" s="457">
        <v>14000</v>
      </c>
      <c r="V273" s="457">
        <v>47000</v>
      </c>
      <c r="W273" s="457">
        <v>1000</v>
      </c>
      <c r="X273" s="457">
        <v>69000</v>
      </c>
      <c r="Y273" s="457">
        <v>426000</v>
      </c>
      <c r="Z273" s="457">
        <v>29000</v>
      </c>
      <c r="AA273" s="457">
        <v>2000</v>
      </c>
      <c r="AB273" s="457">
        <v>3000</v>
      </c>
      <c r="AC273" s="457">
        <v>1000</v>
      </c>
      <c r="AD273" s="457">
        <v>3000</v>
      </c>
      <c r="AE273" s="457">
        <v>1000</v>
      </c>
      <c r="AF273" s="457">
        <v>1000</v>
      </c>
      <c r="AG273" s="457">
        <v>8000</v>
      </c>
      <c r="AH273" s="457">
        <v>1000</v>
      </c>
      <c r="AI273" s="457">
        <v>1000</v>
      </c>
      <c r="AJ273" s="457">
        <v>11000</v>
      </c>
      <c r="AK273" s="457">
        <v>11000</v>
      </c>
      <c r="AL273" s="457">
        <v>3000</v>
      </c>
      <c r="AM273" s="457">
        <v>1000</v>
      </c>
      <c r="AN273" s="457">
        <v>2000</v>
      </c>
      <c r="AO273" s="457">
        <v>1000</v>
      </c>
      <c r="AP273" s="457">
        <v>268000</v>
      </c>
      <c r="AQ273" s="457">
        <v>32000</v>
      </c>
      <c r="AR273" s="457">
        <v>54000</v>
      </c>
      <c r="AS273" s="457">
        <v>16000</v>
      </c>
      <c r="AT273" s="457">
        <v>26000</v>
      </c>
      <c r="AU273" s="457">
        <v>4000</v>
      </c>
      <c r="AV273" s="457">
        <v>11000</v>
      </c>
      <c r="AW273" s="457">
        <v>1000</v>
      </c>
      <c r="AX273" s="457">
        <v>2000</v>
      </c>
      <c r="AY273" s="457">
        <v>4000</v>
      </c>
      <c r="AZ273" s="457">
        <v>3000</v>
      </c>
      <c r="BA273" s="457">
        <v>1000</v>
      </c>
      <c r="BB273" s="457">
        <v>1000</v>
      </c>
      <c r="BC273" s="457">
        <v>1000</v>
      </c>
      <c r="BD273" s="457">
        <v>1000</v>
      </c>
      <c r="BE273" s="457">
        <v>3000</v>
      </c>
      <c r="BF273" s="457">
        <v>1000</v>
      </c>
      <c r="BG273" s="457">
        <v>1000</v>
      </c>
      <c r="BH273" s="457">
        <v>2000</v>
      </c>
      <c r="BI273" s="457">
        <v>1000</v>
      </c>
      <c r="BJ273" s="457">
        <v>1000</v>
      </c>
      <c r="BK273" s="457">
        <v>7000</v>
      </c>
      <c r="BL273" s="457">
        <v>1000</v>
      </c>
      <c r="BM273" s="457">
        <v>1000</v>
      </c>
      <c r="BN273" s="457">
        <v>1000</v>
      </c>
      <c r="BO273" s="457">
        <v>1000</v>
      </c>
      <c r="BP273" s="457">
        <v>1000</v>
      </c>
      <c r="BQ273" s="457">
        <v>6000</v>
      </c>
      <c r="BR273" s="457">
        <v>2000</v>
      </c>
      <c r="BS273" s="457">
        <v>1000</v>
      </c>
      <c r="BT273" s="457">
        <v>1000</v>
      </c>
      <c r="BU273" s="457">
        <v>1000</v>
      </c>
      <c r="BV273" s="457">
        <v>1000</v>
      </c>
      <c r="BW273" s="457">
        <v>1000</v>
      </c>
      <c r="BX273" s="457">
        <v>1000</v>
      </c>
      <c r="BY273" s="457">
        <v>1000</v>
      </c>
      <c r="BZ273" s="457">
        <v>1000</v>
      </c>
      <c r="CA273" s="457">
        <v>1000</v>
      </c>
      <c r="CB273" s="457">
        <v>1000</v>
      </c>
      <c r="CC273" s="457">
        <v>1000</v>
      </c>
      <c r="CD273" s="457">
        <v>1000</v>
      </c>
      <c r="CE273" s="457">
        <v>1000</v>
      </c>
      <c r="CF273" s="457">
        <v>10000</v>
      </c>
      <c r="CG273" s="457">
        <v>1000</v>
      </c>
      <c r="CH273" s="457">
        <v>1000</v>
      </c>
      <c r="CI273" s="457">
        <v>71000</v>
      </c>
      <c r="CJ273" s="457">
        <v>1000</v>
      </c>
      <c r="CK273" s="457">
        <v>1000</v>
      </c>
      <c r="CL273" s="457">
        <v>1000</v>
      </c>
      <c r="CM273" s="457">
        <v>1000</v>
      </c>
      <c r="CN273" s="457">
        <v>1000</v>
      </c>
      <c r="CO273" s="457">
        <v>1000</v>
      </c>
      <c r="CP273" s="457">
        <v>1000</v>
      </c>
      <c r="CQ273" s="457">
        <v>1000</v>
      </c>
      <c r="CR273" s="457">
        <v>1000</v>
      </c>
      <c r="CS273" s="457">
        <v>1000</v>
      </c>
      <c r="CT273" s="457">
        <v>1000</v>
      </c>
      <c r="CU273" s="457">
        <v>7000</v>
      </c>
      <c r="CV273" s="457">
        <v>26000</v>
      </c>
      <c r="CW273" s="457">
        <v>1000</v>
      </c>
      <c r="CX273" s="457">
        <v>47000</v>
      </c>
      <c r="CY273" s="457">
        <v>95000</v>
      </c>
      <c r="CZ273" s="457">
        <v>76000</v>
      </c>
      <c r="DA273" s="457">
        <v>85000</v>
      </c>
      <c r="DB273" s="457">
        <v>1000</v>
      </c>
      <c r="DC273" s="457">
        <v>2000</v>
      </c>
      <c r="DD273" s="457">
        <v>19000</v>
      </c>
      <c r="DE273" s="457">
        <v>1000</v>
      </c>
      <c r="DF273" s="457">
        <v>1000</v>
      </c>
      <c r="DG273" s="457">
        <v>41000</v>
      </c>
      <c r="DH273" s="457">
        <v>7000</v>
      </c>
      <c r="DI273" s="457">
        <v>45000</v>
      </c>
      <c r="DJ273" s="457">
        <v>30000</v>
      </c>
      <c r="DK273" s="457">
        <v>25000</v>
      </c>
      <c r="DL273" s="457">
        <v>18000</v>
      </c>
      <c r="DM273" s="457">
        <v>6000</v>
      </c>
      <c r="DN273" s="457">
        <v>32000</v>
      </c>
      <c r="DO273" s="457">
        <v>6000</v>
      </c>
      <c r="DP273" s="457">
        <v>1000</v>
      </c>
      <c r="DQ273" s="457">
        <v>1000</v>
      </c>
      <c r="DR273">
        <v>1000</v>
      </c>
      <c r="DS273">
        <v>1000</v>
      </c>
      <c r="DT273">
        <v>29027000</v>
      </c>
      <c r="DU273">
        <v>3287000</v>
      </c>
    </row>
    <row r="274" spans="1:125">
      <c r="A274" s="362" t="s">
        <v>2292</v>
      </c>
      <c r="B274" s="457" t="s">
        <v>3326</v>
      </c>
      <c r="C274" s="457">
        <v>30000</v>
      </c>
      <c r="D274" s="457">
        <v>5000</v>
      </c>
      <c r="E274" s="457">
        <v>1000</v>
      </c>
      <c r="F274" s="457">
        <v>23000</v>
      </c>
      <c r="G274" s="457">
        <v>7000</v>
      </c>
      <c r="H274" s="457">
        <v>2000</v>
      </c>
      <c r="I274" s="457">
        <v>10000</v>
      </c>
      <c r="J274" s="457">
        <v>2000</v>
      </c>
      <c r="K274" s="457">
        <v>1000</v>
      </c>
      <c r="L274" s="457">
        <v>2000</v>
      </c>
      <c r="M274" s="457">
        <v>1000</v>
      </c>
      <c r="N274" s="457">
        <v>1000</v>
      </c>
      <c r="O274" s="457">
        <v>148000</v>
      </c>
      <c r="P274" s="457">
        <v>65000</v>
      </c>
      <c r="Q274" s="457">
        <v>1000</v>
      </c>
      <c r="R274" s="457">
        <v>2000</v>
      </c>
      <c r="S274" s="457">
        <v>1000</v>
      </c>
      <c r="T274" s="457">
        <v>1000</v>
      </c>
      <c r="U274" s="457">
        <v>14000</v>
      </c>
      <c r="V274" s="457">
        <v>47000</v>
      </c>
      <c r="W274" s="457">
        <v>1000</v>
      </c>
      <c r="X274" s="457">
        <v>69000</v>
      </c>
      <c r="Y274" s="457">
        <v>426000</v>
      </c>
      <c r="Z274" s="457">
        <v>29000</v>
      </c>
      <c r="AA274" s="457">
        <v>2000</v>
      </c>
      <c r="AB274" s="457">
        <v>3000</v>
      </c>
      <c r="AC274" s="457">
        <v>1000</v>
      </c>
      <c r="AD274" s="457">
        <v>3000</v>
      </c>
      <c r="AE274" s="457">
        <v>1000</v>
      </c>
      <c r="AF274" s="457">
        <v>1000</v>
      </c>
      <c r="AG274" s="457">
        <v>8000</v>
      </c>
      <c r="AH274" s="457">
        <v>1000</v>
      </c>
      <c r="AI274" s="457">
        <v>1000</v>
      </c>
      <c r="AJ274" s="457">
        <v>11000</v>
      </c>
      <c r="AK274" s="457">
        <v>11000</v>
      </c>
      <c r="AL274" s="457">
        <v>3000</v>
      </c>
      <c r="AM274" s="457">
        <v>1000</v>
      </c>
      <c r="AN274" s="457">
        <v>2000</v>
      </c>
      <c r="AO274" s="457">
        <v>1000</v>
      </c>
      <c r="AP274" s="457">
        <v>268000</v>
      </c>
      <c r="AQ274" s="457">
        <v>32000</v>
      </c>
      <c r="AR274" s="457">
        <v>54000</v>
      </c>
      <c r="AS274" s="457">
        <v>16000</v>
      </c>
      <c r="AT274" s="457">
        <v>26000</v>
      </c>
      <c r="AU274" s="457">
        <v>4000</v>
      </c>
      <c r="AV274" s="457">
        <v>11000</v>
      </c>
      <c r="AW274" s="457">
        <v>1000</v>
      </c>
      <c r="AX274" s="457">
        <v>2000</v>
      </c>
      <c r="AY274" s="457">
        <v>4000</v>
      </c>
      <c r="AZ274" s="457">
        <v>3000</v>
      </c>
      <c r="BA274" s="457">
        <v>1000</v>
      </c>
      <c r="BB274" s="457">
        <v>1000</v>
      </c>
      <c r="BC274" s="457">
        <v>1000</v>
      </c>
      <c r="BD274" s="457">
        <v>1000</v>
      </c>
      <c r="BE274" s="457">
        <v>3000</v>
      </c>
      <c r="BF274" s="457">
        <v>1000</v>
      </c>
      <c r="BG274" s="457">
        <v>1000</v>
      </c>
      <c r="BH274" s="457">
        <v>2000</v>
      </c>
      <c r="BI274" s="457">
        <v>1000</v>
      </c>
      <c r="BJ274" s="457">
        <v>1000</v>
      </c>
      <c r="BK274" s="457">
        <v>7000</v>
      </c>
      <c r="BL274" s="457">
        <v>1000</v>
      </c>
      <c r="BM274" s="457">
        <v>1000</v>
      </c>
      <c r="BN274" s="457">
        <v>1000</v>
      </c>
      <c r="BO274" s="457">
        <v>1000</v>
      </c>
      <c r="BP274" s="457">
        <v>1000</v>
      </c>
      <c r="BQ274" s="457">
        <v>6000</v>
      </c>
      <c r="BR274" s="457">
        <v>2000</v>
      </c>
      <c r="BS274" s="457">
        <v>1000</v>
      </c>
      <c r="BT274" s="457">
        <v>1000</v>
      </c>
      <c r="BU274" s="457">
        <v>1000</v>
      </c>
      <c r="BV274" s="457">
        <v>1000</v>
      </c>
      <c r="BW274" s="457">
        <v>1000</v>
      </c>
      <c r="BX274" s="457">
        <v>1000</v>
      </c>
      <c r="BY274" s="457">
        <v>1000</v>
      </c>
      <c r="BZ274" s="457">
        <v>1000</v>
      </c>
      <c r="CA274" s="457">
        <v>1000</v>
      </c>
      <c r="CB274" s="457">
        <v>1000</v>
      </c>
      <c r="CC274" s="457">
        <v>1000</v>
      </c>
      <c r="CD274" s="457">
        <v>1000</v>
      </c>
      <c r="CE274" s="457">
        <v>1000</v>
      </c>
      <c r="CF274" s="457">
        <v>10000</v>
      </c>
      <c r="CG274" s="457">
        <v>1000</v>
      </c>
      <c r="CH274" s="457">
        <v>1000</v>
      </c>
      <c r="CI274" s="457">
        <v>71000</v>
      </c>
      <c r="CJ274" s="457">
        <v>1000</v>
      </c>
      <c r="CK274" s="457">
        <v>1000</v>
      </c>
      <c r="CL274" s="457">
        <v>1000</v>
      </c>
      <c r="CM274" s="457">
        <v>1000</v>
      </c>
      <c r="CN274" s="457">
        <v>1000</v>
      </c>
      <c r="CO274" s="457">
        <v>1000</v>
      </c>
      <c r="CP274" s="457">
        <v>1000</v>
      </c>
      <c r="CQ274" s="457">
        <v>1000</v>
      </c>
      <c r="CR274" s="457">
        <v>1000</v>
      </c>
      <c r="CS274" s="457">
        <v>1000</v>
      </c>
      <c r="CT274" s="457">
        <v>1000</v>
      </c>
      <c r="CU274" s="457">
        <v>7000</v>
      </c>
      <c r="CV274" s="457">
        <v>26000</v>
      </c>
      <c r="CW274" s="457">
        <v>1000</v>
      </c>
      <c r="CX274" s="457">
        <v>47000</v>
      </c>
      <c r="CY274" s="457">
        <v>95000</v>
      </c>
      <c r="CZ274" s="457">
        <v>76000</v>
      </c>
      <c r="DA274" s="457">
        <v>85000</v>
      </c>
      <c r="DB274" s="457">
        <v>1000</v>
      </c>
      <c r="DC274" s="457">
        <v>2000</v>
      </c>
      <c r="DD274" s="457">
        <v>19000</v>
      </c>
      <c r="DE274" s="457">
        <v>1000</v>
      </c>
      <c r="DF274" s="457">
        <v>1000</v>
      </c>
      <c r="DG274" s="457">
        <v>41000</v>
      </c>
      <c r="DH274" s="457">
        <v>7000</v>
      </c>
      <c r="DI274" s="457">
        <v>45000</v>
      </c>
      <c r="DJ274" s="457">
        <v>30000</v>
      </c>
      <c r="DK274" s="457">
        <v>25000</v>
      </c>
      <c r="DL274" s="457">
        <v>18000</v>
      </c>
      <c r="DM274" s="457">
        <v>6000</v>
      </c>
      <c r="DN274" s="457">
        <v>32000</v>
      </c>
      <c r="DO274" s="457">
        <v>6000</v>
      </c>
      <c r="DP274" s="457">
        <v>1000</v>
      </c>
      <c r="DQ274" s="457">
        <v>1000</v>
      </c>
      <c r="DR274">
        <v>1000</v>
      </c>
      <c r="DS274">
        <v>1000</v>
      </c>
      <c r="DT274">
        <v>29027000</v>
      </c>
      <c r="DU274">
        <v>3287000</v>
      </c>
    </row>
    <row r="275" spans="1:125">
      <c r="A275" s="362" t="s">
        <v>2364</v>
      </c>
      <c r="B275" s="457" t="s">
        <v>3326</v>
      </c>
      <c r="C275" s="457">
        <v>15000</v>
      </c>
      <c r="D275" s="457">
        <v>2000</v>
      </c>
      <c r="E275" s="457">
        <v>1000</v>
      </c>
      <c r="F275" s="457">
        <v>16000</v>
      </c>
      <c r="G275" s="457">
        <v>6000</v>
      </c>
      <c r="H275" s="457">
        <v>1000</v>
      </c>
      <c r="I275" s="457">
        <v>15000</v>
      </c>
      <c r="J275" s="457">
        <v>1000</v>
      </c>
      <c r="K275" s="457">
        <v>1000</v>
      </c>
      <c r="L275" s="457">
        <v>4000</v>
      </c>
      <c r="M275" s="457">
        <v>1000</v>
      </c>
      <c r="N275" s="457">
        <v>1000</v>
      </c>
      <c r="O275" s="457">
        <v>89000</v>
      </c>
      <c r="P275" s="457">
        <v>2000</v>
      </c>
      <c r="Q275" s="457">
        <v>1000</v>
      </c>
      <c r="R275" s="457">
        <v>5000</v>
      </c>
      <c r="S275" s="457">
        <v>1000</v>
      </c>
      <c r="T275" s="457">
        <v>1000</v>
      </c>
      <c r="U275" s="457">
        <v>4000</v>
      </c>
      <c r="V275" s="457">
        <v>5000</v>
      </c>
      <c r="W275" s="457">
        <v>1000</v>
      </c>
      <c r="X275" s="457">
        <v>5000</v>
      </c>
      <c r="Y275" s="457">
        <v>1000</v>
      </c>
      <c r="Z275" s="457">
        <v>1000</v>
      </c>
      <c r="AA275" s="457">
        <v>1000</v>
      </c>
      <c r="AB275" s="457">
        <v>2000</v>
      </c>
      <c r="AC275" s="457">
        <v>14000</v>
      </c>
      <c r="AD275" s="457">
        <v>1000</v>
      </c>
      <c r="AE275" s="457">
        <v>1000</v>
      </c>
      <c r="AF275" s="457">
        <v>1000</v>
      </c>
      <c r="AG275" s="457">
        <v>1000</v>
      </c>
      <c r="AH275" s="457">
        <v>1000</v>
      </c>
      <c r="AI275" s="457">
        <v>1000</v>
      </c>
      <c r="AJ275" s="457">
        <v>10000</v>
      </c>
      <c r="AK275" s="457">
        <v>5000</v>
      </c>
      <c r="AL275" s="457">
        <v>1000</v>
      </c>
      <c r="AM275" s="457">
        <v>1000</v>
      </c>
      <c r="AN275" s="457">
        <v>2000</v>
      </c>
      <c r="AO275" s="457">
        <v>1000</v>
      </c>
      <c r="AP275" s="457">
        <v>191000</v>
      </c>
      <c r="AQ275" s="457">
        <v>14000</v>
      </c>
      <c r="AR275" s="457">
        <v>31000</v>
      </c>
      <c r="AS275" s="457">
        <v>8000</v>
      </c>
      <c r="AT275" s="457">
        <v>1000</v>
      </c>
      <c r="AU275" s="457">
        <v>1000</v>
      </c>
      <c r="AV275" s="457">
        <v>12000</v>
      </c>
      <c r="AW275" s="457">
        <v>3000</v>
      </c>
      <c r="AX275" s="457">
        <v>1000</v>
      </c>
      <c r="AY275" s="457">
        <v>4000</v>
      </c>
      <c r="AZ275" s="457">
        <v>1000</v>
      </c>
      <c r="BA275" s="457">
        <v>1000</v>
      </c>
      <c r="BB275" s="457">
        <v>3000</v>
      </c>
      <c r="BC275" s="457">
        <v>1000</v>
      </c>
      <c r="BD275" s="457">
        <v>1000</v>
      </c>
      <c r="BE275" s="457">
        <v>4000</v>
      </c>
      <c r="BF275" s="457">
        <v>1000</v>
      </c>
      <c r="BG275" s="457">
        <v>1000</v>
      </c>
      <c r="BH275" s="457">
        <v>2000</v>
      </c>
      <c r="BI275" s="457">
        <v>1000</v>
      </c>
      <c r="BJ275" s="457">
        <v>1000</v>
      </c>
      <c r="BK275" s="457">
        <v>2000</v>
      </c>
      <c r="BL275" s="457">
        <v>1000</v>
      </c>
      <c r="BM275" s="457">
        <v>1000</v>
      </c>
      <c r="BN275" s="457">
        <v>1000</v>
      </c>
      <c r="BO275" s="457">
        <v>1000</v>
      </c>
      <c r="BP275" s="457">
        <v>1000</v>
      </c>
      <c r="BQ275" s="457">
        <v>4000</v>
      </c>
      <c r="BR275" s="457">
        <v>1000</v>
      </c>
      <c r="BS275" s="457">
        <v>1000</v>
      </c>
      <c r="BT275" s="457">
        <v>1000</v>
      </c>
      <c r="BU275" s="457">
        <v>1000</v>
      </c>
      <c r="BV275" s="457">
        <v>1000</v>
      </c>
      <c r="BW275" s="457">
        <v>1000</v>
      </c>
      <c r="BX275" s="457">
        <v>1000</v>
      </c>
      <c r="BY275" s="457">
        <v>1000</v>
      </c>
      <c r="BZ275" s="457">
        <v>1000</v>
      </c>
      <c r="CA275" s="457">
        <v>1000</v>
      </c>
      <c r="CB275" s="457">
        <v>1000</v>
      </c>
      <c r="CC275" s="457">
        <v>1000</v>
      </c>
      <c r="CD275" s="457">
        <v>1000</v>
      </c>
      <c r="CE275" s="457">
        <v>1000</v>
      </c>
      <c r="CF275" s="457">
        <v>4000</v>
      </c>
      <c r="CG275" s="457">
        <v>1000</v>
      </c>
      <c r="CH275" s="457">
        <v>1000</v>
      </c>
      <c r="CI275" s="457">
        <v>2000</v>
      </c>
      <c r="CJ275" s="457">
        <v>1000</v>
      </c>
      <c r="CK275" s="457">
        <v>1000</v>
      </c>
      <c r="CL275" s="457">
        <v>1000</v>
      </c>
      <c r="CM275" s="457">
        <v>1000</v>
      </c>
      <c r="CN275" s="457">
        <v>1000</v>
      </c>
      <c r="CO275" s="457">
        <v>1000</v>
      </c>
      <c r="CP275" s="457">
        <v>1000</v>
      </c>
      <c r="CQ275" s="457">
        <v>1000</v>
      </c>
      <c r="CR275" s="457">
        <v>1000</v>
      </c>
      <c r="CS275" s="457">
        <v>1000</v>
      </c>
      <c r="CT275" s="457">
        <v>1000</v>
      </c>
      <c r="CU275" s="457">
        <v>4000</v>
      </c>
      <c r="CV275" s="457">
        <v>2000</v>
      </c>
      <c r="CW275" s="457">
        <v>1000</v>
      </c>
      <c r="CX275" s="457">
        <v>29000</v>
      </c>
      <c r="CY275" s="457">
        <v>7000</v>
      </c>
      <c r="CZ275" s="457">
        <v>11000</v>
      </c>
      <c r="DA275" s="457">
        <v>1000</v>
      </c>
      <c r="DB275" s="457">
        <v>1000</v>
      </c>
      <c r="DC275" s="457">
        <v>1000</v>
      </c>
      <c r="DD275" s="457">
        <v>1000</v>
      </c>
      <c r="DE275" s="457">
        <v>1000</v>
      </c>
      <c r="DF275" s="457">
        <v>1000</v>
      </c>
      <c r="DG275" s="457">
        <v>29000</v>
      </c>
      <c r="DH275" s="457">
        <v>14000</v>
      </c>
      <c r="DI275" s="457">
        <v>22000</v>
      </c>
      <c r="DJ275" s="457">
        <v>10000</v>
      </c>
      <c r="DK275" s="457">
        <v>9000</v>
      </c>
      <c r="DL275" s="457">
        <v>64000</v>
      </c>
      <c r="DM275" s="457">
        <v>4000</v>
      </c>
      <c r="DN275" s="457">
        <v>1000</v>
      </c>
      <c r="DO275" s="457">
        <v>1000</v>
      </c>
      <c r="DP275" s="457">
        <v>1000</v>
      </c>
      <c r="DQ275" s="457">
        <v>1000</v>
      </c>
      <c r="DR275">
        <v>1000</v>
      </c>
      <c r="DS275">
        <v>1000</v>
      </c>
      <c r="DT275">
        <v>323000</v>
      </c>
      <c r="DU275">
        <v>131000</v>
      </c>
    </row>
    <row r="276" spans="1:125">
      <c r="A276" s="362" t="s">
        <v>2370</v>
      </c>
      <c r="B276" s="457" t="s">
        <v>3326</v>
      </c>
      <c r="C276" s="457">
        <v>30000</v>
      </c>
      <c r="D276" s="457">
        <v>5000</v>
      </c>
      <c r="E276" s="457">
        <v>1000</v>
      </c>
      <c r="F276" s="457">
        <v>23000</v>
      </c>
      <c r="G276" s="457">
        <v>7000</v>
      </c>
      <c r="H276" s="457">
        <v>2000</v>
      </c>
      <c r="I276" s="457">
        <v>10000</v>
      </c>
      <c r="J276" s="457">
        <v>2000</v>
      </c>
      <c r="K276" s="457">
        <v>1000</v>
      </c>
      <c r="L276" s="457">
        <v>2000</v>
      </c>
      <c r="M276" s="457">
        <v>1000</v>
      </c>
      <c r="N276" s="457">
        <v>1000</v>
      </c>
      <c r="O276" s="457">
        <v>148000</v>
      </c>
      <c r="P276" s="457">
        <v>65000</v>
      </c>
      <c r="Q276" s="457">
        <v>1000</v>
      </c>
      <c r="R276" s="457">
        <v>2000</v>
      </c>
      <c r="S276" s="457">
        <v>1000</v>
      </c>
      <c r="T276" s="457">
        <v>1000</v>
      </c>
      <c r="U276" s="457">
        <v>14000</v>
      </c>
      <c r="V276" s="457">
        <v>47000</v>
      </c>
      <c r="W276" s="457">
        <v>1000</v>
      </c>
      <c r="X276" s="457">
        <v>69000</v>
      </c>
      <c r="Y276" s="457">
        <v>426000</v>
      </c>
      <c r="Z276" s="457">
        <v>29000</v>
      </c>
      <c r="AA276" s="457">
        <v>2000</v>
      </c>
      <c r="AB276" s="457">
        <v>3000</v>
      </c>
      <c r="AC276" s="457">
        <v>1000</v>
      </c>
      <c r="AD276" s="457">
        <v>3000</v>
      </c>
      <c r="AE276" s="457">
        <v>1000</v>
      </c>
      <c r="AF276" s="457">
        <v>1000</v>
      </c>
      <c r="AG276" s="457">
        <v>8000</v>
      </c>
      <c r="AH276" s="457">
        <v>1000</v>
      </c>
      <c r="AI276" s="457">
        <v>1000</v>
      </c>
      <c r="AJ276" s="457">
        <v>11000</v>
      </c>
      <c r="AK276" s="457">
        <v>11000</v>
      </c>
      <c r="AL276" s="457">
        <v>3000</v>
      </c>
      <c r="AM276" s="457">
        <v>1000</v>
      </c>
      <c r="AN276" s="457">
        <v>2000</v>
      </c>
      <c r="AO276" s="457">
        <v>1000</v>
      </c>
      <c r="AP276" s="457">
        <v>268000</v>
      </c>
      <c r="AQ276" s="457">
        <v>32000</v>
      </c>
      <c r="AR276" s="457">
        <v>54000</v>
      </c>
      <c r="AS276" s="457">
        <v>16000</v>
      </c>
      <c r="AT276" s="457">
        <v>26000</v>
      </c>
      <c r="AU276" s="457">
        <v>4000</v>
      </c>
      <c r="AV276" s="457">
        <v>11000</v>
      </c>
      <c r="AW276" s="457">
        <v>1000</v>
      </c>
      <c r="AX276" s="457">
        <v>2000</v>
      </c>
      <c r="AY276" s="457">
        <v>4000</v>
      </c>
      <c r="AZ276" s="457">
        <v>3000</v>
      </c>
      <c r="BA276" s="457">
        <v>1000</v>
      </c>
      <c r="BB276" s="457">
        <v>1000</v>
      </c>
      <c r="BC276" s="457">
        <v>1000</v>
      </c>
      <c r="BD276" s="457">
        <v>1000</v>
      </c>
      <c r="BE276" s="457">
        <v>3000</v>
      </c>
      <c r="BF276" s="457">
        <v>1000</v>
      </c>
      <c r="BG276" s="457">
        <v>1000</v>
      </c>
      <c r="BH276" s="457">
        <v>2000</v>
      </c>
      <c r="BI276" s="457">
        <v>1000</v>
      </c>
      <c r="BJ276" s="457">
        <v>1000</v>
      </c>
      <c r="BK276" s="457">
        <v>7000</v>
      </c>
      <c r="BL276" s="457">
        <v>1000</v>
      </c>
      <c r="BM276" s="457">
        <v>1000</v>
      </c>
      <c r="BN276" s="457">
        <v>1000</v>
      </c>
      <c r="BO276" s="457">
        <v>1000</v>
      </c>
      <c r="BP276" s="457">
        <v>1000</v>
      </c>
      <c r="BQ276" s="457">
        <v>6000</v>
      </c>
      <c r="BR276" s="457">
        <v>2000</v>
      </c>
      <c r="BS276" s="457">
        <v>1000</v>
      </c>
      <c r="BT276" s="457">
        <v>1000</v>
      </c>
      <c r="BU276" s="457">
        <v>1000</v>
      </c>
      <c r="BV276" s="457">
        <v>1000</v>
      </c>
      <c r="BW276" s="457">
        <v>1000</v>
      </c>
      <c r="BX276" s="457">
        <v>1000</v>
      </c>
      <c r="BY276" s="457">
        <v>1000</v>
      </c>
      <c r="BZ276" s="457">
        <v>1000</v>
      </c>
      <c r="CA276" s="457">
        <v>1000</v>
      </c>
      <c r="CB276" s="457">
        <v>1000</v>
      </c>
      <c r="CC276" s="457">
        <v>1000</v>
      </c>
      <c r="CD276" s="457">
        <v>1000</v>
      </c>
      <c r="CE276" s="457">
        <v>1000</v>
      </c>
      <c r="CF276" s="457">
        <v>10000</v>
      </c>
      <c r="CG276" s="457">
        <v>1000</v>
      </c>
      <c r="CH276" s="457">
        <v>1000</v>
      </c>
      <c r="CI276" s="457">
        <v>71000</v>
      </c>
      <c r="CJ276" s="457">
        <v>1000</v>
      </c>
      <c r="CK276" s="457">
        <v>1000</v>
      </c>
      <c r="CL276" s="457">
        <v>1000</v>
      </c>
      <c r="CM276" s="457">
        <v>1000</v>
      </c>
      <c r="CN276" s="457">
        <v>1000</v>
      </c>
      <c r="CO276" s="457">
        <v>1000</v>
      </c>
      <c r="CP276" s="457">
        <v>1000</v>
      </c>
      <c r="CQ276" s="457">
        <v>1000</v>
      </c>
      <c r="CR276" s="457">
        <v>1000</v>
      </c>
      <c r="CS276" s="457">
        <v>1000</v>
      </c>
      <c r="CT276" s="457">
        <v>1000</v>
      </c>
      <c r="CU276" s="457">
        <v>7000</v>
      </c>
      <c r="CV276" s="457">
        <v>26000</v>
      </c>
      <c r="CW276" s="457">
        <v>1000</v>
      </c>
      <c r="CX276" s="457">
        <v>47000</v>
      </c>
      <c r="CY276" s="457">
        <v>95000</v>
      </c>
      <c r="CZ276" s="457">
        <v>76000</v>
      </c>
      <c r="DA276" s="457">
        <v>85000</v>
      </c>
      <c r="DB276" s="457">
        <v>1000</v>
      </c>
      <c r="DC276" s="457">
        <v>2000</v>
      </c>
      <c r="DD276" s="457">
        <v>19000</v>
      </c>
      <c r="DE276" s="457">
        <v>1000</v>
      </c>
      <c r="DF276" s="457">
        <v>1000</v>
      </c>
      <c r="DG276" s="457">
        <v>41000</v>
      </c>
      <c r="DH276" s="457">
        <v>7000</v>
      </c>
      <c r="DI276" s="457">
        <v>45000</v>
      </c>
      <c r="DJ276" s="457">
        <v>30000</v>
      </c>
      <c r="DK276" s="457">
        <v>25000</v>
      </c>
      <c r="DL276" s="457">
        <v>18000</v>
      </c>
      <c r="DM276" s="457">
        <v>6000</v>
      </c>
      <c r="DN276" s="457">
        <v>32000</v>
      </c>
      <c r="DO276" s="457">
        <v>6000</v>
      </c>
      <c r="DP276" s="457">
        <v>1000</v>
      </c>
      <c r="DQ276" s="457">
        <v>1000</v>
      </c>
      <c r="DR276">
        <v>1000</v>
      </c>
      <c r="DS276">
        <v>1000</v>
      </c>
      <c r="DT276">
        <v>29027000</v>
      </c>
      <c r="DU276">
        <v>3287000</v>
      </c>
    </row>
    <row r="277" spans="1:125">
      <c r="A277" s="362" t="s">
        <v>2376</v>
      </c>
      <c r="B277" s="457" t="s">
        <v>3326</v>
      </c>
      <c r="C277" s="457">
        <v>10000</v>
      </c>
      <c r="D277" s="457">
        <v>1000</v>
      </c>
      <c r="E277" s="457">
        <v>1000</v>
      </c>
      <c r="F277" s="457">
        <v>7000</v>
      </c>
      <c r="G277" s="457">
        <v>3000</v>
      </c>
      <c r="H277" s="457">
        <v>1000</v>
      </c>
      <c r="I277" s="457">
        <v>5000</v>
      </c>
      <c r="J277" s="457">
        <v>1000</v>
      </c>
      <c r="K277" s="457">
        <v>1000</v>
      </c>
      <c r="L277" s="457">
        <v>2000</v>
      </c>
      <c r="M277" s="457">
        <v>3000</v>
      </c>
      <c r="N277" s="457">
        <v>1000</v>
      </c>
      <c r="O277" s="457">
        <v>42000</v>
      </c>
      <c r="P277" s="457">
        <v>1000</v>
      </c>
      <c r="Q277" s="457">
        <v>1000</v>
      </c>
      <c r="R277" s="457">
        <v>1000</v>
      </c>
      <c r="S277" s="457">
        <v>1000</v>
      </c>
      <c r="T277" s="457">
        <v>1000</v>
      </c>
      <c r="U277" s="457">
        <v>3000</v>
      </c>
      <c r="V277" s="457">
        <v>1000</v>
      </c>
      <c r="W277" s="457">
        <v>1000</v>
      </c>
      <c r="X277" s="457">
        <v>1000</v>
      </c>
      <c r="Y277" s="457">
        <v>1000</v>
      </c>
      <c r="Z277" s="457">
        <v>1000</v>
      </c>
      <c r="AA277" s="457">
        <v>1000</v>
      </c>
      <c r="AB277" s="457">
        <v>1000</v>
      </c>
      <c r="AC277" s="457">
        <v>1000</v>
      </c>
      <c r="AD277" s="457">
        <v>1000</v>
      </c>
      <c r="AE277" s="457">
        <v>1000</v>
      </c>
      <c r="AF277" s="457">
        <v>1000</v>
      </c>
      <c r="AG277" s="457">
        <v>2000</v>
      </c>
      <c r="AH277" s="457">
        <v>1000</v>
      </c>
      <c r="AI277" s="457">
        <v>1000</v>
      </c>
      <c r="AJ277" s="457">
        <v>6000</v>
      </c>
      <c r="AK277" s="457">
        <v>4000</v>
      </c>
      <c r="AL277" s="457">
        <v>1000</v>
      </c>
      <c r="AM277" s="457">
        <v>1000</v>
      </c>
      <c r="AN277" s="457">
        <v>1000</v>
      </c>
      <c r="AO277" s="457">
        <v>1000</v>
      </c>
      <c r="AP277" s="457">
        <v>134000</v>
      </c>
      <c r="AQ277" s="457">
        <v>54000</v>
      </c>
      <c r="AR277" s="457">
        <v>57000</v>
      </c>
      <c r="AS277" s="457">
        <v>5000</v>
      </c>
      <c r="AT277" s="457">
        <v>1000</v>
      </c>
      <c r="AU277" s="457">
        <v>1000</v>
      </c>
      <c r="AV277" s="457">
        <v>11000</v>
      </c>
      <c r="AW277" s="457">
        <v>1000</v>
      </c>
      <c r="AX277" s="457">
        <v>1000</v>
      </c>
      <c r="AY277" s="457">
        <v>2000</v>
      </c>
      <c r="AZ277" s="457">
        <v>1000</v>
      </c>
      <c r="BA277" s="457">
        <v>1000</v>
      </c>
      <c r="BB277" s="457">
        <v>1000</v>
      </c>
      <c r="BC277" s="457">
        <v>1000</v>
      </c>
      <c r="BD277" s="457">
        <v>1000</v>
      </c>
      <c r="BE277" s="457">
        <v>1000</v>
      </c>
      <c r="BF277" s="457">
        <v>1000</v>
      </c>
      <c r="BG277" s="457">
        <v>1000</v>
      </c>
      <c r="BH277" s="457">
        <v>2000</v>
      </c>
      <c r="BI277" s="457">
        <v>1000</v>
      </c>
      <c r="BJ277" s="457">
        <v>1000</v>
      </c>
      <c r="BK277" s="457">
        <v>3000</v>
      </c>
      <c r="BL277" s="457">
        <v>1000</v>
      </c>
      <c r="BM277" s="457">
        <v>1000</v>
      </c>
      <c r="BN277" s="457">
        <v>1000</v>
      </c>
      <c r="BO277" s="457">
        <v>1000</v>
      </c>
      <c r="BP277" s="457">
        <v>1000</v>
      </c>
      <c r="BQ277" s="457">
        <v>2000</v>
      </c>
      <c r="BR277" s="457">
        <v>1000</v>
      </c>
      <c r="BS277" s="457">
        <v>1000</v>
      </c>
      <c r="BT277" s="457">
        <v>1000</v>
      </c>
      <c r="BU277" s="457">
        <v>1000</v>
      </c>
      <c r="BV277" s="457">
        <v>2000</v>
      </c>
      <c r="BW277" s="457">
        <v>1000</v>
      </c>
      <c r="BX277" s="457">
        <v>1000</v>
      </c>
      <c r="BY277" s="457">
        <v>1000</v>
      </c>
      <c r="BZ277" s="457">
        <v>1000</v>
      </c>
      <c r="CA277" s="457">
        <v>1000</v>
      </c>
      <c r="CB277" s="457">
        <v>1000</v>
      </c>
      <c r="CC277" s="457">
        <v>1000</v>
      </c>
      <c r="CD277" s="457">
        <v>1000</v>
      </c>
      <c r="CE277" s="457">
        <v>1000</v>
      </c>
      <c r="CF277" s="457">
        <v>3000</v>
      </c>
      <c r="CG277" s="457">
        <v>1000</v>
      </c>
      <c r="CH277" s="457">
        <v>1000</v>
      </c>
      <c r="CI277" s="457">
        <v>5000</v>
      </c>
      <c r="CJ277" s="457">
        <v>1000</v>
      </c>
      <c r="CK277" s="457">
        <v>1000</v>
      </c>
      <c r="CL277" s="457">
        <v>1000</v>
      </c>
      <c r="CM277" s="457">
        <v>1000</v>
      </c>
      <c r="CN277" s="457">
        <v>1000</v>
      </c>
      <c r="CO277" s="457">
        <v>3000</v>
      </c>
      <c r="CP277" s="457">
        <v>1000</v>
      </c>
      <c r="CQ277" s="457">
        <v>1000</v>
      </c>
      <c r="CR277" s="457">
        <v>1000</v>
      </c>
      <c r="CS277" s="457">
        <v>1000</v>
      </c>
      <c r="CT277" s="457">
        <v>1000</v>
      </c>
      <c r="CU277" s="457">
        <v>2000</v>
      </c>
      <c r="CV277" s="457">
        <v>1000</v>
      </c>
      <c r="CW277" s="457">
        <v>1000</v>
      </c>
      <c r="CX277" s="457">
        <v>17000</v>
      </c>
      <c r="CY277" s="457">
        <v>5000</v>
      </c>
      <c r="CZ277" s="457">
        <v>7000</v>
      </c>
      <c r="DA277" s="457">
        <v>5000</v>
      </c>
      <c r="DB277" s="457">
        <v>1000</v>
      </c>
      <c r="DC277" s="457">
        <v>1000</v>
      </c>
      <c r="DD277" s="457">
        <v>1000</v>
      </c>
      <c r="DE277" s="457">
        <v>1000</v>
      </c>
      <c r="DF277" s="457">
        <v>1000</v>
      </c>
      <c r="DG277" s="457">
        <v>21000</v>
      </c>
      <c r="DH277" s="457">
        <v>6000</v>
      </c>
      <c r="DI277" s="457">
        <v>13000</v>
      </c>
      <c r="DJ277" s="457">
        <v>9000</v>
      </c>
      <c r="DK277" s="457">
        <v>3000</v>
      </c>
      <c r="DL277" s="457">
        <v>5000</v>
      </c>
      <c r="DM277" s="457">
        <v>1000</v>
      </c>
      <c r="DN277" s="457">
        <v>1000</v>
      </c>
      <c r="DO277" s="457">
        <v>1000</v>
      </c>
      <c r="DP277" s="457">
        <v>1000</v>
      </c>
      <c r="DQ277" s="457">
        <v>1000</v>
      </c>
      <c r="DR277">
        <v>1000</v>
      </c>
      <c r="DS277">
        <v>1000</v>
      </c>
      <c r="DT277">
        <v>254000</v>
      </c>
      <c r="DU277">
        <v>133000</v>
      </c>
    </row>
    <row r="278" spans="1:125">
      <c r="A278" s="362" t="s">
        <v>2391</v>
      </c>
      <c r="B278" s="457" t="s">
        <v>3326</v>
      </c>
      <c r="C278" s="457">
        <v>30000</v>
      </c>
      <c r="D278" s="457">
        <v>5000</v>
      </c>
      <c r="E278" s="457">
        <v>1000</v>
      </c>
      <c r="F278" s="457">
        <v>23000</v>
      </c>
      <c r="G278" s="457">
        <v>7000</v>
      </c>
      <c r="H278" s="457">
        <v>2000</v>
      </c>
      <c r="I278" s="457">
        <v>10000</v>
      </c>
      <c r="J278" s="457">
        <v>2000</v>
      </c>
      <c r="K278" s="457">
        <v>1000</v>
      </c>
      <c r="L278" s="457">
        <v>2000</v>
      </c>
      <c r="M278" s="457">
        <v>1000</v>
      </c>
      <c r="N278" s="457">
        <v>1000</v>
      </c>
      <c r="O278" s="457">
        <v>148000</v>
      </c>
      <c r="P278" s="457">
        <v>65000</v>
      </c>
      <c r="Q278" s="457">
        <v>1000</v>
      </c>
      <c r="R278" s="457">
        <v>2000</v>
      </c>
      <c r="S278" s="457">
        <v>1000</v>
      </c>
      <c r="T278" s="457">
        <v>1000</v>
      </c>
      <c r="U278" s="457">
        <v>14000</v>
      </c>
      <c r="V278" s="457">
        <v>47000</v>
      </c>
      <c r="W278" s="457">
        <v>1000</v>
      </c>
      <c r="X278" s="457">
        <v>69000</v>
      </c>
      <c r="Y278" s="457">
        <v>426000</v>
      </c>
      <c r="Z278" s="457">
        <v>29000</v>
      </c>
      <c r="AA278" s="457">
        <v>2000</v>
      </c>
      <c r="AB278" s="457">
        <v>3000</v>
      </c>
      <c r="AC278" s="457">
        <v>1000</v>
      </c>
      <c r="AD278" s="457">
        <v>3000</v>
      </c>
      <c r="AE278" s="457">
        <v>1000</v>
      </c>
      <c r="AF278" s="457">
        <v>1000</v>
      </c>
      <c r="AG278" s="457">
        <v>8000</v>
      </c>
      <c r="AH278" s="457">
        <v>1000</v>
      </c>
      <c r="AI278" s="457">
        <v>1000</v>
      </c>
      <c r="AJ278" s="457">
        <v>11000</v>
      </c>
      <c r="AK278" s="457">
        <v>11000</v>
      </c>
      <c r="AL278" s="457">
        <v>3000</v>
      </c>
      <c r="AM278" s="457">
        <v>1000</v>
      </c>
      <c r="AN278" s="457">
        <v>2000</v>
      </c>
      <c r="AO278" s="457">
        <v>1000</v>
      </c>
      <c r="AP278" s="457">
        <v>268000</v>
      </c>
      <c r="AQ278" s="457">
        <v>32000</v>
      </c>
      <c r="AR278" s="457">
        <v>54000</v>
      </c>
      <c r="AS278" s="457">
        <v>16000</v>
      </c>
      <c r="AT278" s="457">
        <v>26000</v>
      </c>
      <c r="AU278" s="457">
        <v>4000</v>
      </c>
      <c r="AV278" s="457">
        <v>11000</v>
      </c>
      <c r="AW278" s="457">
        <v>1000</v>
      </c>
      <c r="AX278" s="457">
        <v>2000</v>
      </c>
      <c r="AY278" s="457">
        <v>4000</v>
      </c>
      <c r="AZ278" s="457">
        <v>3000</v>
      </c>
      <c r="BA278" s="457">
        <v>1000</v>
      </c>
      <c r="BB278" s="457">
        <v>1000</v>
      </c>
      <c r="BC278" s="457">
        <v>1000</v>
      </c>
      <c r="BD278" s="457">
        <v>1000</v>
      </c>
      <c r="BE278" s="457">
        <v>3000</v>
      </c>
      <c r="BF278" s="457">
        <v>1000</v>
      </c>
      <c r="BG278" s="457">
        <v>1000</v>
      </c>
      <c r="BH278" s="457">
        <v>2000</v>
      </c>
      <c r="BI278" s="457">
        <v>1000</v>
      </c>
      <c r="BJ278" s="457">
        <v>1000</v>
      </c>
      <c r="BK278" s="457">
        <v>7000</v>
      </c>
      <c r="BL278" s="457">
        <v>1000</v>
      </c>
      <c r="BM278" s="457">
        <v>1000</v>
      </c>
      <c r="BN278" s="457">
        <v>1000</v>
      </c>
      <c r="BO278" s="457">
        <v>1000</v>
      </c>
      <c r="BP278" s="457">
        <v>1000</v>
      </c>
      <c r="BQ278" s="457">
        <v>6000</v>
      </c>
      <c r="BR278" s="457">
        <v>2000</v>
      </c>
      <c r="BS278" s="457">
        <v>1000</v>
      </c>
      <c r="BT278" s="457">
        <v>1000</v>
      </c>
      <c r="BU278" s="457">
        <v>1000</v>
      </c>
      <c r="BV278" s="457">
        <v>1000</v>
      </c>
      <c r="BW278" s="457">
        <v>1000</v>
      </c>
      <c r="BX278" s="457">
        <v>1000</v>
      </c>
      <c r="BY278" s="457">
        <v>1000</v>
      </c>
      <c r="BZ278" s="457">
        <v>1000</v>
      </c>
      <c r="CA278" s="457">
        <v>1000</v>
      </c>
      <c r="CB278" s="457">
        <v>1000</v>
      </c>
      <c r="CC278" s="457">
        <v>1000</v>
      </c>
      <c r="CD278" s="457">
        <v>1000</v>
      </c>
      <c r="CE278" s="457">
        <v>1000</v>
      </c>
      <c r="CF278" s="457">
        <v>10000</v>
      </c>
      <c r="CG278" s="457">
        <v>1000</v>
      </c>
      <c r="CH278" s="457">
        <v>1000</v>
      </c>
      <c r="CI278" s="457">
        <v>71000</v>
      </c>
      <c r="CJ278" s="457">
        <v>1000</v>
      </c>
      <c r="CK278" s="457">
        <v>1000</v>
      </c>
      <c r="CL278" s="457">
        <v>1000</v>
      </c>
      <c r="CM278" s="457">
        <v>1000</v>
      </c>
      <c r="CN278" s="457">
        <v>1000</v>
      </c>
      <c r="CO278" s="457">
        <v>1000</v>
      </c>
      <c r="CP278" s="457">
        <v>1000</v>
      </c>
      <c r="CQ278" s="457">
        <v>1000</v>
      </c>
      <c r="CR278" s="457">
        <v>1000</v>
      </c>
      <c r="CS278" s="457">
        <v>1000</v>
      </c>
      <c r="CT278" s="457">
        <v>1000</v>
      </c>
      <c r="CU278" s="457">
        <v>7000</v>
      </c>
      <c r="CV278" s="457">
        <v>26000</v>
      </c>
      <c r="CW278" s="457">
        <v>1000</v>
      </c>
      <c r="CX278" s="457">
        <v>47000</v>
      </c>
      <c r="CY278" s="457">
        <v>95000</v>
      </c>
      <c r="CZ278" s="457">
        <v>76000</v>
      </c>
      <c r="DA278" s="457">
        <v>85000</v>
      </c>
      <c r="DB278" s="457">
        <v>1000</v>
      </c>
      <c r="DC278" s="457">
        <v>2000</v>
      </c>
      <c r="DD278" s="457">
        <v>19000</v>
      </c>
      <c r="DE278" s="457">
        <v>1000</v>
      </c>
      <c r="DF278" s="457">
        <v>1000</v>
      </c>
      <c r="DG278" s="457">
        <v>41000</v>
      </c>
      <c r="DH278" s="457">
        <v>7000</v>
      </c>
      <c r="DI278" s="457">
        <v>45000</v>
      </c>
      <c r="DJ278" s="457">
        <v>30000</v>
      </c>
      <c r="DK278" s="457">
        <v>25000</v>
      </c>
      <c r="DL278" s="457">
        <v>18000</v>
      </c>
      <c r="DM278" s="457">
        <v>6000</v>
      </c>
      <c r="DN278" s="457">
        <v>32000</v>
      </c>
      <c r="DO278" s="457">
        <v>6000</v>
      </c>
      <c r="DP278" s="457">
        <v>1000</v>
      </c>
      <c r="DQ278" s="457">
        <v>1000</v>
      </c>
      <c r="DR278">
        <v>1000</v>
      </c>
      <c r="DS278">
        <v>1000</v>
      </c>
      <c r="DT278">
        <v>29027000</v>
      </c>
      <c r="DU278">
        <v>3287000</v>
      </c>
    </row>
    <row r="279" spans="1:125">
      <c r="A279" s="362" t="s">
        <v>2397</v>
      </c>
      <c r="B279" s="457" t="s">
        <v>3326</v>
      </c>
      <c r="C279" s="457">
        <v>5000</v>
      </c>
      <c r="D279" s="457">
        <v>1000</v>
      </c>
      <c r="E279" s="457">
        <v>1000</v>
      </c>
      <c r="F279" s="457">
        <v>1000</v>
      </c>
      <c r="G279" s="457">
        <v>1000</v>
      </c>
      <c r="H279" s="457">
        <v>1000</v>
      </c>
      <c r="I279" s="457">
        <v>5000</v>
      </c>
      <c r="J279" s="457">
        <v>1000</v>
      </c>
      <c r="K279" s="457">
        <v>1000</v>
      </c>
      <c r="L279" s="457">
        <v>1000</v>
      </c>
      <c r="M279" s="457">
        <v>2000</v>
      </c>
      <c r="N279" s="457">
        <v>1000</v>
      </c>
      <c r="O279" s="457">
        <v>11000</v>
      </c>
      <c r="P279" s="457">
        <v>10000</v>
      </c>
      <c r="Q279" s="457">
        <v>1000</v>
      </c>
      <c r="R279" s="457">
        <v>6000</v>
      </c>
      <c r="S279" s="457">
        <v>1000</v>
      </c>
      <c r="T279" s="457">
        <v>1000</v>
      </c>
      <c r="U279" s="457">
        <v>2000</v>
      </c>
      <c r="V279" s="457">
        <v>1000</v>
      </c>
      <c r="W279" s="457">
        <v>1000</v>
      </c>
      <c r="X279" s="457">
        <v>1000</v>
      </c>
      <c r="Y279" s="457">
        <v>1000</v>
      </c>
      <c r="Z279" s="457">
        <v>1000</v>
      </c>
      <c r="AA279" s="457">
        <v>1000</v>
      </c>
      <c r="AB279" s="457">
        <v>1000</v>
      </c>
      <c r="AC279" s="457">
        <v>1000</v>
      </c>
      <c r="AD279" s="457">
        <v>1000</v>
      </c>
      <c r="AE279" s="457">
        <v>1000</v>
      </c>
      <c r="AF279" s="457">
        <v>1000</v>
      </c>
      <c r="AG279" s="457">
        <v>1000</v>
      </c>
      <c r="AH279" s="457">
        <v>1000</v>
      </c>
      <c r="AI279" s="457">
        <v>1000</v>
      </c>
      <c r="AJ279" s="457">
        <v>2000</v>
      </c>
      <c r="AK279" s="457">
        <v>1000</v>
      </c>
      <c r="AL279" s="457">
        <v>1000</v>
      </c>
      <c r="AM279" s="457">
        <v>1000</v>
      </c>
      <c r="AN279" s="457">
        <v>1000</v>
      </c>
      <c r="AO279" s="457">
        <v>1000</v>
      </c>
      <c r="AP279" s="457">
        <v>57000</v>
      </c>
      <c r="AQ279" s="457">
        <v>6000</v>
      </c>
      <c r="AR279" s="457">
        <v>14000</v>
      </c>
      <c r="AS279" s="457">
        <v>3000</v>
      </c>
      <c r="AT279" s="457">
        <v>2000</v>
      </c>
      <c r="AU279" s="457">
        <v>1000</v>
      </c>
      <c r="AV279" s="457">
        <v>8000</v>
      </c>
      <c r="AW279" s="457">
        <v>1000</v>
      </c>
      <c r="AX279" s="457">
        <v>2000</v>
      </c>
      <c r="AY279" s="457">
        <v>1000</v>
      </c>
      <c r="AZ279" s="457">
        <v>1000</v>
      </c>
      <c r="BA279" s="457">
        <v>1000</v>
      </c>
      <c r="BB279" s="457">
        <v>1000</v>
      </c>
      <c r="BC279" s="457">
        <v>1000</v>
      </c>
      <c r="BD279" s="457">
        <v>1000</v>
      </c>
      <c r="BE279" s="457">
        <v>1000</v>
      </c>
      <c r="BF279" s="457">
        <v>1000</v>
      </c>
      <c r="BG279" s="457">
        <v>1000</v>
      </c>
      <c r="BH279" s="457">
        <v>1000</v>
      </c>
      <c r="BI279" s="457">
        <v>1000</v>
      </c>
      <c r="BJ279" s="457">
        <v>1000</v>
      </c>
      <c r="BK279" s="457">
        <v>4000</v>
      </c>
      <c r="BL279" s="457">
        <v>1000</v>
      </c>
      <c r="BM279" s="457">
        <v>1000</v>
      </c>
      <c r="BN279" s="457">
        <v>1000</v>
      </c>
      <c r="BO279" s="457">
        <v>1000</v>
      </c>
      <c r="BP279" s="457">
        <v>1000</v>
      </c>
      <c r="BQ279" s="457">
        <v>1000</v>
      </c>
      <c r="BR279" s="457">
        <v>1000</v>
      </c>
      <c r="BS279" s="457">
        <v>1000</v>
      </c>
      <c r="BT279" s="457">
        <v>1000</v>
      </c>
      <c r="BU279" s="457">
        <v>1000</v>
      </c>
      <c r="BV279" s="457">
        <v>1000</v>
      </c>
      <c r="BW279" s="457">
        <v>1000</v>
      </c>
      <c r="BX279" s="457">
        <v>1000</v>
      </c>
      <c r="BY279" s="457">
        <v>1000</v>
      </c>
      <c r="BZ279" s="457">
        <v>1000</v>
      </c>
      <c r="CA279" s="457">
        <v>1000</v>
      </c>
      <c r="CB279" s="457">
        <v>1000</v>
      </c>
      <c r="CC279" s="457">
        <v>1000</v>
      </c>
      <c r="CD279" s="457">
        <v>1000</v>
      </c>
      <c r="CE279" s="457">
        <v>1000</v>
      </c>
      <c r="CF279" s="457">
        <v>5000</v>
      </c>
      <c r="CG279" s="457">
        <v>1000</v>
      </c>
      <c r="CH279" s="457">
        <v>1000</v>
      </c>
      <c r="CI279" s="457">
        <v>2000</v>
      </c>
      <c r="CJ279" s="457">
        <v>1000</v>
      </c>
      <c r="CK279" s="457">
        <v>1000</v>
      </c>
      <c r="CL279" s="457">
        <v>1000</v>
      </c>
      <c r="CM279" s="457">
        <v>1000</v>
      </c>
      <c r="CN279" s="457">
        <v>1000</v>
      </c>
      <c r="CO279" s="457">
        <v>1000</v>
      </c>
      <c r="CP279" s="457">
        <v>1000</v>
      </c>
      <c r="CQ279" s="457">
        <v>1000</v>
      </c>
      <c r="CR279" s="457">
        <v>1000</v>
      </c>
      <c r="CS279" s="457">
        <v>1000</v>
      </c>
      <c r="CT279" s="457">
        <v>1000</v>
      </c>
      <c r="CU279" s="457">
        <v>1000</v>
      </c>
      <c r="CV279" s="457">
        <v>1000</v>
      </c>
      <c r="CW279" s="457">
        <v>1000</v>
      </c>
      <c r="CX279" s="457">
        <v>26000</v>
      </c>
      <c r="CY279" s="457">
        <v>4000</v>
      </c>
      <c r="CZ279" s="457">
        <v>3000</v>
      </c>
      <c r="DA279" s="457">
        <v>5000</v>
      </c>
      <c r="DB279" s="457">
        <v>1000</v>
      </c>
      <c r="DC279" s="457">
        <v>1000</v>
      </c>
      <c r="DD279" s="457">
        <v>1000</v>
      </c>
      <c r="DE279" s="457">
        <v>1000</v>
      </c>
      <c r="DF279" s="457">
        <v>1000</v>
      </c>
      <c r="DG279" s="457">
        <v>8000</v>
      </c>
      <c r="DH279" s="457">
        <v>1000</v>
      </c>
      <c r="DI279" s="457">
        <v>9000</v>
      </c>
      <c r="DJ279" s="457">
        <v>5000</v>
      </c>
      <c r="DK279" s="457">
        <v>3000</v>
      </c>
      <c r="DL279" s="457">
        <v>6000</v>
      </c>
      <c r="DM279" s="457">
        <v>3000</v>
      </c>
      <c r="DN279" s="457">
        <v>1000</v>
      </c>
      <c r="DO279" s="457">
        <v>1000</v>
      </c>
      <c r="DP279" s="457">
        <v>1000</v>
      </c>
      <c r="DQ279" s="457">
        <v>1000</v>
      </c>
      <c r="DR279">
        <v>1000</v>
      </c>
      <c r="DS279">
        <v>1000</v>
      </c>
      <c r="DT279">
        <v>91000</v>
      </c>
      <c r="DU279">
        <v>51000</v>
      </c>
    </row>
    <row r="280" spans="1:125">
      <c r="A280" s="362" t="s">
        <v>2412</v>
      </c>
      <c r="B280" s="457" t="s">
        <v>3326</v>
      </c>
      <c r="C280" s="457">
        <v>30000</v>
      </c>
      <c r="D280" s="457">
        <v>5000</v>
      </c>
      <c r="E280" s="457">
        <v>1000</v>
      </c>
      <c r="F280" s="457">
        <v>23000</v>
      </c>
      <c r="G280" s="457">
        <v>7000</v>
      </c>
      <c r="H280" s="457">
        <v>2000</v>
      </c>
      <c r="I280" s="457">
        <v>10000</v>
      </c>
      <c r="J280" s="457">
        <v>2000</v>
      </c>
      <c r="K280" s="457">
        <v>1000</v>
      </c>
      <c r="L280" s="457">
        <v>2000</v>
      </c>
      <c r="M280" s="457">
        <v>1000</v>
      </c>
      <c r="N280" s="457">
        <v>1000</v>
      </c>
      <c r="O280" s="457">
        <v>148000</v>
      </c>
      <c r="P280" s="457">
        <v>65000</v>
      </c>
      <c r="Q280" s="457">
        <v>1000</v>
      </c>
      <c r="R280" s="457">
        <v>2000</v>
      </c>
      <c r="S280" s="457">
        <v>1000</v>
      </c>
      <c r="T280" s="457">
        <v>1000</v>
      </c>
      <c r="U280" s="457">
        <v>14000</v>
      </c>
      <c r="V280" s="457">
        <v>47000</v>
      </c>
      <c r="W280" s="457">
        <v>1000</v>
      </c>
      <c r="X280" s="457">
        <v>69000</v>
      </c>
      <c r="Y280" s="457">
        <v>426000</v>
      </c>
      <c r="Z280" s="457">
        <v>29000</v>
      </c>
      <c r="AA280" s="457">
        <v>2000</v>
      </c>
      <c r="AB280" s="457">
        <v>3000</v>
      </c>
      <c r="AC280" s="457">
        <v>1000</v>
      </c>
      <c r="AD280" s="457">
        <v>3000</v>
      </c>
      <c r="AE280" s="457">
        <v>1000</v>
      </c>
      <c r="AF280" s="457">
        <v>1000</v>
      </c>
      <c r="AG280" s="457">
        <v>8000</v>
      </c>
      <c r="AH280" s="457">
        <v>1000</v>
      </c>
      <c r="AI280" s="457">
        <v>1000</v>
      </c>
      <c r="AJ280" s="457">
        <v>11000</v>
      </c>
      <c r="AK280" s="457">
        <v>11000</v>
      </c>
      <c r="AL280" s="457">
        <v>3000</v>
      </c>
      <c r="AM280" s="457">
        <v>1000</v>
      </c>
      <c r="AN280" s="457">
        <v>2000</v>
      </c>
      <c r="AO280" s="457">
        <v>1000</v>
      </c>
      <c r="AP280" s="457">
        <v>268000</v>
      </c>
      <c r="AQ280" s="457">
        <v>32000</v>
      </c>
      <c r="AR280" s="457">
        <v>54000</v>
      </c>
      <c r="AS280" s="457">
        <v>16000</v>
      </c>
      <c r="AT280" s="457">
        <v>26000</v>
      </c>
      <c r="AU280" s="457">
        <v>4000</v>
      </c>
      <c r="AV280" s="457">
        <v>11000</v>
      </c>
      <c r="AW280" s="457">
        <v>1000</v>
      </c>
      <c r="AX280" s="457">
        <v>2000</v>
      </c>
      <c r="AY280" s="457">
        <v>4000</v>
      </c>
      <c r="AZ280" s="457">
        <v>3000</v>
      </c>
      <c r="BA280" s="457">
        <v>1000</v>
      </c>
      <c r="BB280" s="457">
        <v>1000</v>
      </c>
      <c r="BC280" s="457">
        <v>1000</v>
      </c>
      <c r="BD280" s="457">
        <v>1000</v>
      </c>
      <c r="BE280" s="457">
        <v>3000</v>
      </c>
      <c r="BF280" s="457">
        <v>1000</v>
      </c>
      <c r="BG280" s="457">
        <v>1000</v>
      </c>
      <c r="BH280" s="457">
        <v>2000</v>
      </c>
      <c r="BI280" s="457">
        <v>1000</v>
      </c>
      <c r="BJ280" s="457">
        <v>1000</v>
      </c>
      <c r="BK280" s="457">
        <v>7000</v>
      </c>
      <c r="BL280" s="457">
        <v>1000</v>
      </c>
      <c r="BM280" s="457">
        <v>1000</v>
      </c>
      <c r="BN280" s="457">
        <v>1000</v>
      </c>
      <c r="BO280" s="457">
        <v>1000</v>
      </c>
      <c r="BP280" s="457">
        <v>1000</v>
      </c>
      <c r="BQ280" s="457">
        <v>6000</v>
      </c>
      <c r="BR280" s="457">
        <v>2000</v>
      </c>
      <c r="BS280" s="457">
        <v>1000</v>
      </c>
      <c r="BT280" s="457">
        <v>1000</v>
      </c>
      <c r="BU280" s="457">
        <v>1000</v>
      </c>
      <c r="BV280" s="457">
        <v>1000</v>
      </c>
      <c r="BW280" s="457">
        <v>1000</v>
      </c>
      <c r="BX280" s="457">
        <v>1000</v>
      </c>
      <c r="BY280" s="457">
        <v>1000</v>
      </c>
      <c r="BZ280" s="457">
        <v>1000</v>
      </c>
      <c r="CA280" s="457">
        <v>1000</v>
      </c>
      <c r="CB280" s="457">
        <v>1000</v>
      </c>
      <c r="CC280" s="457">
        <v>1000</v>
      </c>
      <c r="CD280" s="457">
        <v>1000</v>
      </c>
      <c r="CE280" s="457">
        <v>1000</v>
      </c>
      <c r="CF280" s="457">
        <v>10000</v>
      </c>
      <c r="CG280" s="457">
        <v>1000</v>
      </c>
      <c r="CH280" s="457">
        <v>1000</v>
      </c>
      <c r="CI280" s="457">
        <v>71000</v>
      </c>
      <c r="CJ280" s="457">
        <v>1000</v>
      </c>
      <c r="CK280" s="457">
        <v>1000</v>
      </c>
      <c r="CL280" s="457">
        <v>1000</v>
      </c>
      <c r="CM280" s="457">
        <v>1000</v>
      </c>
      <c r="CN280" s="457">
        <v>1000</v>
      </c>
      <c r="CO280" s="457">
        <v>1000</v>
      </c>
      <c r="CP280" s="457">
        <v>1000</v>
      </c>
      <c r="CQ280" s="457">
        <v>1000</v>
      </c>
      <c r="CR280" s="457">
        <v>1000</v>
      </c>
      <c r="CS280" s="457">
        <v>1000</v>
      </c>
      <c r="CT280" s="457">
        <v>1000</v>
      </c>
      <c r="CU280" s="457">
        <v>7000</v>
      </c>
      <c r="CV280" s="457">
        <v>26000</v>
      </c>
      <c r="CW280" s="457">
        <v>1000</v>
      </c>
      <c r="CX280" s="457">
        <v>47000</v>
      </c>
      <c r="CY280" s="457">
        <v>95000</v>
      </c>
      <c r="CZ280" s="457">
        <v>76000</v>
      </c>
      <c r="DA280" s="457">
        <v>85000</v>
      </c>
      <c r="DB280" s="457">
        <v>1000</v>
      </c>
      <c r="DC280" s="457">
        <v>2000</v>
      </c>
      <c r="DD280" s="457">
        <v>19000</v>
      </c>
      <c r="DE280" s="457">
        <v>1000</v>
      </c>
      <c r="DF280" s="457">
        <v>1000</v>
      </c>
      <c r="DG280" s="457">
        <v>41000</v>
      </c>
      <c r="DH280" s="457">
        <v>7000</v>
      </c>
      <c r="DI280" s="457">
        <v>45000</v>
      </c>
      <c r="DJ280" s="457">
        <v>30000</v>
      </c>
      <c r="DK280" s="457">
        <v>25000</v>
      </c>
      <c r="DL280" s="457">
        <v>18000</v>
      </c>
      <c r="DM280" s="457">
        <v>6000</v>
      </c>
      <c r="DN280" s="457">
        <v>32000</v>
      </c>
      <c r="DO280" s="457">
        <v>6000</v>
      </c>
      <c r="DP280" s="457">
        <v>1000</v>
      </c>
      <c r="DQ280" s="457">
        <v>1000</v>
      </c>
      <c r="DR280">
        <v>1000</v>
      </c>
      <c r="DS280">
        <v>1000</v>
      </c>
      <c r="DT280">
        <v>29027000</v>
      </c>
      <c r="DU280">
        <v>3287000</v>
      </c>
    </row>
    <row r="281" spans="1:125">
      <c r="A281" s="362" t="s">
        <v>2433</v>
      </c>
      <c r="B281" s="457" t="s">
        <v>3326</v>
      </c>
      <c r="C281" s="457">
        <v>30000</v>
      </c>
      <c r="D281" s="457">
        <v>5000</v>
      </c>
      <c r="E281" s="457">
        <v>1000</v>
      </c>
      <c r="F281" s="457">
        <v>23000</v>
      </c>
      <c r="G281" s="457">
        <v>7000</v>
      </c>
      <c r="H281" s="457">
        <v>2000</v>
      </c>
      <c r="I281" s="457">
        <v>10000</v>
      </c>
      <c r="J281" s="457">
        <v>2000</v>
      </c>
      <c r="K281" s="457">
        <v>1000</v>
      </c>
      <c r="L281" s="457">
        <v>2000</v>
      </c>
      <c r="M281" s="457">
        <v>1000</v>
      </c>
      <c r="N281" s="457">
        <v>1000</v>
      </c>
      <c r="O281" s="457">
        <v>148000</v>
      </c>
      <c r="P281" s="457">
        <v>65000</v>
      </c>
      <c r="Q281" s="457">
        <v>1000</v>
      </c>
      <c r="R281" s="457">
        <v>2000</v>
      </c>
      <c r="S281" s="457">
        <v>1000</v>
      </c>
      <c r="T281" s="457">
        <v>1000</v>
      </c>
      <c r="U281" s="457">
        <v>14000</v>
      </c>
      <c r="V281" s="457">
        <v>47000</v>
      </c>
      <c r="W281" s="457">
        <v>1000</v>
      </c>
      <c r="X281" s="457">
        <v>69000</v>
      </c>
      <c r="Y281" s="457">
        <v>426000</v>
      </c>
      <c r="Z281" s="457">
        <v>29000</v>
      </c>
      <c r="AA281" s="457">
        <v>2000</v>
      </c>
      <c r="AB281" s="457">
        <v>3000</v>
      </c>
      <c r="AC281" s="457">
        <v>1000</v>
      </c>
      <c r="AD281" s="457">
        <v>3000</v>
      </c>
      <c r="AE281" s="457">
        <v>1000</v>
      </c>
      <c r="AF281" s="457">
        <v>1000</v>
      </c>
      <c r="AG281" s="457">
        <v>8000</v>
      </c>
      <c r="AH281" s="457">
        <v>1000</v>
      </c>
      <c r="AI281" s="457">
        <v>1000</v>
      </c>
      <c r="AJ281" s="457">
        <v>11000</v>
      </c>
      <c r="AK281" s="457">
        <v>11000</v>
      </c>
      <c r="AL281" s="457">
        <v>3000</v>
      </c>
      <c r="AM281" s="457">
        <v>1000</v>
      </c>
      <c r="AN281" s="457">
        <v>2000</v>
      </c>
      <c r="AO281" s="457">
        <v>1000</v>
      </c>
      <c r="AP281" s="457">
        <v>268000</v>
      </c>
      <c r="AQ281" s="457">
        <v>32000</v>
      </c>
      <c r="AR281" s="457">
        <v>54000</v>
      </c>
      <c r="AS281" s="457">
        <v>16000</v>
      </c>
      <c r="AT281" s="457">
        <v>26000</v>
      </c>
      <c r="AU281" s="457">
        <v>4000</v>
      </c>
      <c r="AV281" s="457">
        <v>11000</v>
      </c>
      <c r="AW281" s="457">
        <v>1000</v>
      </c>
      <c r="AX281" s="457">
        <v>2000</v>
      </c>
      <c r="AY281" s="457">
        <v>4000</v>
      </c>
      <c r="AZ281" s="457">
        <v>3000</v>
      </c>
      <c r="BA281" s="457">
        <v>1000</v>
      </c>
      <c r="BB281" s="457">
        <v>1000</v>
      </c>
      <c r="BC281" s="457">
        <v>1000</v>
      </c>
      <c r="BD281" s="457">
        <v>1000</v>
      </c>
      <c r="BE281" s="457">
        <v>3000</v>
      </c>
      <c r="BF281" s="457">
        <v>1000</v>
      </c>
      <c r="BG281" s="457">
        <v>1000</v>
      </c>
      <c r="BH281" s="457">
        <v>2000</v>
      </c>
      <c r="BI281" s="457">
        <v>1000</v>
      </c>
      <c r="BJ281" s="457">
        <v>1000</v>
      </c>
      <c r="BK281" s="457">
        <v>7000</v>
      </c>
      <c r="BL281" s="457">
        <v>1000</v>
      </c>
      <c r="BM281" s="457">
        <v>1000</v>
      </c>
      <c r="BN281" s="457">
        <v>1000</v>
      </c>
      <c r="BO281" s="457">
        <v>1000</v>
      </c>
      <c r="BP281" s="457">
        <v>1000</v>
      </c>
      <c r="BQ281" s="457">
        <v>6000</v>
      </c>
      <c r="BR281" s="457">
        <v>2000</v>
      </c>
      <c r="BS281" s="457">
        <v>1000</v>
      </c>
      <c r="BT281" s="457">
        <v>1000</v>
      </c>
      <c r="BU281" s="457">
        <v>1000</v>
      </c>
      <c r="BV281" s="457">
        <v>1000</v>
      </c>
      <c r="BW281" s="457">
        <v>1000</v>
      </c>
      <c r="BX281" s="457">
        <v>1000</v>
      </c>
      <c r="BY281" s="457">
        <v>1000</v>
      </c>
      <c r="BZ281" s="457">
        <v>1000</v>
      </c>
      <c r="CA281" s="457">
        <v>1000</v>
      </c>
      <c r="CB281" s="457">
        <v>1000</v>
      </c>
      <c r="CC281" s="457">
        <v>1000</v>
      </c>
      <c r="CD281" s="457">
        <v>1000</v>
      </c>
      <c r="CE281" s="457">
        <v>1000</v>
      </c>
      <c r="CF281" s="457">
        <v>10000</v>
      </c>
      <c r="CG281" s="457">
        <v>1000</v>
      </c>
      <c r="CH281" s="457">
        <v>1000</v>
      </c>
      <c r="CI281" s="457">
        <v>71000</v>
      </c>
      <c r="CJ281" s="457">
        <v>1000</v>
      </c>
      <c r="CK281" s="457">
        <v>1000</v>
      </c>
      <c r="CL281" s="457">
        <v>1000</v>
      </c>
      <c r="CM281" s="457">
        <v>1000</v>
      </c>
      <c r="CN281" s="457">
        <v>1000</v>
      </c>
      <c r="CO281" s="457">
        <v>1000</v>
      </c>
      <c r="CP281" s="457">
        <v>1000</v>
      </c>
      <c r="CQ281" s="457">
        <v>1000</v>
      </c>
      <c r="CR281" s="457">
        <v>1000</v>
      </c>
      <c r="CS281" s="457">
        <v>1000</v>
      </c>
      <c r="CT281" s="457">
        <v>1000</v>
      </c>
      <c r="CU281" s="457">
        <v>7000</v>
      </c>
      <c r="CV281" s="457">
        <v>26000</v>
      </c>
      <c r="CW281" s="457">
        <v>1000</v>
      </c>
      <c r="CX281" s="457">
        <v>47000</v>
      </c>
      <c r="CY281" s="457">
        <v>95000</v>
      </c>
      <c r="CZ281" s="457">
        <v>76000</v>
      </c>
      <c r="DA281" s="457">
        <v>85000</v>
      </c>
      <c r="DB281" s="457">
        <v>1000</v>
      </c>
      <c r="DC281" s="457">
        <v>2000</v>
      </c>
      <c r="DD281" s="457">
        <v>19000</v>
      </c>
      <c r="DE281" s="457">
        <v>1000</v>
      </c>
      <c r="DF281" s="457">
        <v>1000</v>
      </c>
      <c r="DG281" s="457">
        <v>41000</v>
      </c>
      <c r="DH281" s="457">
        <v>7000</v>
      </c>
      <c r="DI281" s="457">
        <v>45000</v>
      </c>
      <c r="DJ281" s="457">
        <v>30000</v>
      </c>
      <c r="DK281" s="457">
        <v>25000</v>
      </c>
      <c r="DL281" s="457">
        <v>18000</v>
      </c>
      <c r="DM281" s="457">
        <v>6000</v>
      </c>
      <c r="DN281" s="457">
        <v>32000</v>
      </c>
      <c r="DO281" s="457">
        <v>6000</v>
      </c>
      <c r="DP281" s="457">
        <v>1000</v>
      </c>
      <c r="DQ281" s="457">
        <v>1000</v>
      </c>
      <c r="DR281">
        <v>1000</v>
      </c>
      <c r="DS281">
        <v>1000</v>
      </c>
      <c r="DT281">
        <v>29027000</v>
      </c>
      <c r="DU281">
        <v>3287000</v>
      </c>
    </row>
    <row r="282" spans="1:125">
      <c r="A282" s="362" t="s">
        <v>2442</v>
      </c>
      <c r="B282" s="457" t="s">
        <v>3326</v>
      </c>
      <c r="C282" s="457">
        <v>10000</v>
      </c>
      <c r="D282" s="457">
        <v>1000</v>
      </c>
      <c r="E282" s="457">
        <v>1000</v>
      </c>
      <c r="F282" s="457">
        <v>7000</v>
      </c>
      <c r="G282" s="457">
        <v>3000</v>
      </c>
      <c r="H282" s="457">
        <v>1000</v>
      </c>
      <c r="I282" s="457">
        <v>5000</v>
      </c>
      <c r="J282" s="457">
        <v>1000</v>
      </c>
      <c r="K282" s="457">
        <v>1000</v>
      </c>
      <c r="L282" s="457">
        <v>2000</v>
      </c>
      <c r="M282" s="457">
        <v>3000</v>
      </c>
      <c r="N282" s="457">
        <v>1000</v>
      </c>
      <c r="O282" s="457">
        <v>42000</v>
      </c>
      <c r="P282" s="457">
        <v>1000</v>
      </c>
      <c r="Q282" s="457">
        <v>1000</v>
      </c>
      <c r="R282" s="457">
        <v>1000</v>
      </c>
      <c r="S282" s="457">
        <v>1000</v>
      </c>
      <c r="T282" s="457">
        <v>1000</v>
      </c>
      <c r="U282" s="457">
        <v>3000</v>
      </c>
      <c r="V282" s="457">
        <v>1000</v>
      </c>
      <c r="W282" s="457">
        <v>1000</v>
      </c>
      <c r="X282" s="457">
        <v>1000</v>
      </c>
      <c r="Y282" s="457">
        <v>1000</v>
      </c>
      <c r="Z282" s="457">
        <v>1000</v>
      </c>
      <c r="AA282" s="457">
        <v>1000</v>
      </c>
      <c r="AB282" s="457">
        <v>1000</v>
      </c>
      <c r="AC282" s="457">
        <v>1000</v>
      </c>
      <c r="AD282" s="457">
        <v>1000</v>
      </c>
      <c r="AE282" s="457">
        <v>1000</v>
      </c>
      <c r="AF282" s="457">
        <v>1000</v>
      </c>
      <c r="AG282" s="457">
        <v>2000</v>
      </c>
      <c r="AH282" s="457">
        <v>1000</v>
      </c>
      <c r="AI282" s="457">
        <v>1000</v>
      </c>
      <c r="AJ282" s="457">
        <v>6000</v>
      </c>
      <c r="AK282" s="457">
        <v>4000</v>
      </c>
      <c r="AL282" s="457">
        <v>1000</v>
      </c>
      <c r="AM282" s="457">
        <v>1000</v>
      </c>
      <c r="AN282" s="457">
        <v>1000</v>
      </c>
      <c r="AO282" s="457">
        <v>1000</v>
      </c>
      <c r="AP282" s="457">
        <v>134000</v>
      </c>
      <c r="AQ282" s="457">
        <v>54000</v>
      </c>
      <c r="AR282" s="457">
        <v>57000</v>
      </c>
      <c r="AS282" s="457">
        <v>5000</v>
      </c>
      <c r="AT282" s="457">
        <v>1000</v>
      </c>
      <c r="AU282" s="457">
        <v>1000</v>
      </c>
      <c r="AV282" s="457">
        <v>11000</v>
      </c>
      <c r="AW282" s="457">
        <v>1000</v>
      </c>
      <c r="AX282" s="457">
        <v>1000</v>
      </c>
      <c r="AY282" s="457">
        <v>2000</v>
      </c>
      <c r="AZ282" s="457">
        <v>1000</v>
      </c>
      <c r="BA282" s="457">
        <v>1000</v>
      </c>
      <c r="BB282" s="457">
        <v>1000</v>
      </c>
      <c r="BC282" s="457">
        <v>1000</v>
      </c>
      <c r="BD282" s="457">
        <v>1000</v>
      </c>
      <c r="BE282" s="457">
        <v>1000</v>
      </c>
      <c r="BF282" s="457">
        <v>1000</v>
      </c>
      <c r="BG282" s="457">
        <v>1000</v>
      </c>
      <c r="BH282" s="457">
        <v>2000</v>
      </c>
      <c r="BI282" s="457">
        <v>1000</v>
      </c>
      <c r="BJ282" s="457">
        <v>1000</v>
      </c>
      <c r="BK282" s="457">
        <v>3000</v>
      </c>
      <c r="BL282" s="457">
        <v>1000</v>
      </c>
      <c r="BM282" s="457">
        <v>1000</v>
      </c>
      <c r="BN282" s="457">
        <v>1000</v>
      </c>
      <c r="BO282" s="457">
        <v>1000</v>
      </c>
      <c r="BP282" s="457">
        <v>1000</v>
      </c>
      <c r="BQ282" s="457">
        <v>2000</v>
      </c>
      <c r="BR282" s="457">
        <v>1000</v>
      </c>
      <c r="BS282" s="457">
        <v>1000</v>
      </c>
      <c r="BT282" s="457">
        <v>1000</v>
      </c>
      <c r="BU282" s="457">
        <v>1000</v>
      </c>
      <c r="BV282" s="457">
        <v>2000</v>
      </c>
      <c r="BW282" s="457">
        <v>1000</v>
      </c>
      <c r="BX282" s="457">
        <v>1000</v>
      </c>
      <c r="BY282" s="457">
        <v>1000</v>
      </c>
      <c r="BZ282" s="457">
        <v>1000</v>
      </c>
      <c r="CA282" s="457">
        <v>1000</v>
      </c>
      <c r="CB282" s="457">
        <v>1000</v>
      </c>
      <c r="CC282" s="457">
        <v>1000</v>
      </c>
      <c r="CD282" s="457">
        <v>1000</v>
      </c>
      <c r="CE282" s="457">
        <v>1000</v>
      </c>
      <c r="CF282" s="457">
        <v>3000</v>
      </c>
      <c r="CG282" s="457">
        <v>1000</v>
      </c>
      <c r="CH282" s="457">
        <v>1000</v>
      </c>
      <c r="CI282" s="457">
        <v>5000</v>
      </c>
      <c r="CJ282" s="457">
        <v>1000</v>
      </c>
      <c r="CK282" s="457">
        <v>1000</v>
      </c>
      <c r="CL282" s="457">
        <v>1000</v>
      </c>
      <c r="CM282" s="457">
        <v>1000</v>
      </c>
      <c r="CN282" s="457">
        <v>1000</v>
      </c>
      <c r="CO282" s="457">
        <v>3000</v>
      </c>
      <c r="CP282" s="457">
        <v>1000</v>
      </c>
      <c r="CQ282" s="457">
        <v>1000</v>
      </c>
      <c r="CR282" s="457">
        <v>1000</v>
      </c>
      <c r="CS282" s="457">
        <v>1000</v>
      </c>
      <c r="CT282" s="457">
        <v>1000</v>
      </c>
      <c r="CU282" s="457">
        <v>2000</v>
      </c>
      <c r="CV282" s="457">
        <v>1000</v>
      </c>
      <c r="CW282" s="457">
        <v>1000</v>
      </c>
      <c r="CX282" s="457">
        <v>17000</v>
      </c>
      <c r="CY282" s="457">
        <v>5000</v>
      </c>
      <c r="CZ282" s="457">
        <v>7000</v>
      </c>
      <c r="DA282" s="457">
        <v>5000</v>
      </c>
      <c r="DB282" s="457">
        <v>1000</v>
      </c>
      <c r="DC282" s="457">
        <v>1000</v>
      </c>
      <c r="DD282" s="457">
        <v>1000</v>
      </c>
      <c r="DE282" s="457">
        <v>1000</v>
      </c>
      <c r="DF282" s="457">
        <v>1000</v>
      </c>
      <c r="DG282" s="457">
        <v>21000</v>
      </c>
      <c r="DH282" s="457">
        <v>6000</v>
      </c>
      <c r="DI282" s="457">
        <v>13000</v>
      </c>
      <c r="DJ282" s="457">
        <v>9000</v>
      </c>
      <c r="DK282" s="457">
        <v>3000</v>
      </c>
      <c r="DL282" s="457">
        <v>5000</v>
      </c>
      <c r="DM282" s="457">
        <v>1000</v>
      </c>
      <c r="DN282" s="457">
        <v>1000</v>
      </c>
      <c r="DO282" s="457">
        <v>1000</v>
      </c>
      <c r="DP282" s="457">
        <v>1000</v>
      </c>
      <c r="DQ282" s="457">
        <v>1000</v>
      </c>
      <c r="DR282">
        <v>1000</v>
      </c>
      <c r="DS282">
        <v>1000</v>
      </c>
      <c r="DT282">
        <v>254000</v>
      </c>
      <c r="DU282">
        <v>133000</v>
      </c>
    </row>
    <row r="283" spans="1:125">
      <c r="A283" s="362" t="s">
        <v>2469</v>
      </c>
      <c r="B283" s="457" t="s">
        <v>3326</v>
      </c>
      <c r="C283" s="457">
        <v>10000</v>
      </c>
      <c r="D283" s="457">
        <v>1000</v>
      </c>
      <c r="E283" s="457">
        <v>1000</v>
      </c>
      <c r="F283" s="457">
        <v>7000</v>
      </c>
      <c r="G283" s="457">
        <v>3000</v>
      </c>
      <c r="H283" s="457">
        <v>1000</v>
      </c>
      <c r="I283" s="457">
        <v>5000</v>
      </c>
      <c r="J283" s="457">
        <v>1000</v>
      </c>
      <c r="K283" s="457">
        <v>1000</v>
      </c>
      <c r="L283" s="457">
        <v>2000</v>
      </c>
      <c r="M283" s="457">
        <v>3000</v>
      </c>
      <c r="N283" s="457">
        <v>1000</v>
      </c>
      <c r="O283" s="457">
        <v>42000</v>
      </c>
      <c r="P283" s="457">
        <v>1000</v>
      </c>
      <c r="Q283" s="457">
        <v>1000</v>
      </c>
      <c r="R283" s="457">
        <v>1000</v>
      </c>
      <c r="S283" s="457">
        <v>1000</v>
      </c>
      <c r="T283" s="457">
        <v>1000</v>
      </c>
      <c r="U283" s="457">
        <v>3000</v>
      </c>
      <c r="V283" s="457">
        <v>1000</v>
      </c>
      <c r="W283" s="457">
        <v>1000</v>
      </c>
      <c r="X283" s="457">
        <v>1000</v>
      </c>
      <c r="Y283" s="457">
        <v>1000</v>
      </c>
      <c r="Z283" s="457">
        <v>1000</v>
      </c>
      <c r="AA283" s="457">
        <v>1000</v>
      </c>
      <c r="AB283" s="457">
        <v>1000</v>
      </c>
      <c r="AC283" s="457">
        <v>1000</v>
      </c>
      <c r="AD283" s="457">
        <v>1000</v>
      </c>
      <c r="AE283" s="457">
        <v>1000</v>
      </c>
      <c r="AF283" s="457">
        <v>1000</v>
      </c>
      <c r="AG283" s="457">
        <v>2000</v>
      </c>
      <c r="AH283" s="457">
        <v>1000</v>
      </c>
      <c r="AI283" s="457">
        <v>1000</v>
      </c>
      <c r="AJ283" s="457">
        <v>6000</v>
      </c>
      <c r="AK283" s="457">
        <v>4000</v>
      </c>
      <c r="AL283" s="457">
        <v>1000</v>
      </c>
      <c r="AM283" s="457">
        <v>1000</v>
      </c>
      <c r="AN283" s="457">
        <v>1000</v>
      </c>
      <c r="AO283" s="457">
        <v>1000</v>
      </c>
      <c r="AP283" s="457">
        <v>134000</v>
      </c>
      <c r="AQ283" s="457">
        <v>54000</v>
      </c>
      <c r="AR283" s="457">
        <v>57000</v>
      </c>
      <c r="AS283" s="457">
        <v>5000</v>
      </c>
      <c r="AT283" s="457">
        <v>1000</v>
      </c>
      <c r="AU283" s="457">
        <v>1000</v>
      </c>
      <c r="AV283" s="457">
        <v>11000</v>
      </c>
      <c r="AW283" s="457">
        <v>1000</v>
      </c>
      <c r="AX283" s="457">
        <v>1000</v>
      </c>
      <c r="AY283" s="457">
        <v>2000</v>
      </c>
      <c r="AZ283" s="457">
        <v>1000</v>
      </c>
      <c r="BA283" s="457">
        <v>1000</v>
      </c>
      <c r="BB283" s="457">
        <v>1000</v>
      </c>
      <c r="BC283" s="457">
        <v>1000</v>
      </c>
      <c r="BD283" s="457">
        <v>1000</v>
      </c>
      <c r="BE283" s="457">
        <v>1000</v>
      </c>
      <c r="BF283" s="457">
        <v>1000</v>
      </c>
      <c r="BG283" s="457">
        <v>1000</v>
      </c>
      <c r="BH283" s="457">
        <v>2000</v>
      </c>
      <c r="BI283" s="457">
        <v>1000</v>
      </c>
      <c r="BJ283" s="457">
        <v>1000</v>
      </c>
      <c r="BK283" s="457">
        <v>3000</v>
      </c>
      <c r="BL283" s="457">
        <v>1000</v>
      </c>
      <c r="BM283" s="457">
        <v>1000</v>
      </c>
      <c r="BN283" s="457">
        <v>1000</v>
      </c>
      <c r="BO283" s="457">
        <v>1000</v>
      </c>
      <c r="BP283" s="457">
        <v>1000</v>
      </c>
      <c r="BQ283" s="457">
        <v>2000</v>
      </c>
      <c r="BR283" s="457">
        <v>1000</v>
      </c>
      <c r="BS283" s="457">
        <v>1000</v>
      </c>
      <c r="BT283" s="457">
        <v>1000</v>
      </c>
      <c r="BU283" s="457">
        <v>1000</v>
      </c>
      <c r="BV283" s="457">
        <v>2000</v>
      </c>
      <c r="BW283" s="457">
        <v>1000</v>
      </c>
      <c r="BX283" s="457">
        <v>1000</v>
      </c>
      <c r="BY283" s="457">
        <v>1000</v>
      </c>
      <c r="BZ283" s="457">
        <v>1000</v>
      </c>
      <c r="CA283" s="457">
        <v>1000</v>
      </c>
      <c r="CB283" s="457">
        <v>1000</v>
      </c>
      <c r="CC283" s="457">
        <v>1000</v>
      </c>
      <c r="CD283" s="457">
        <v>1000</v>
      </c>
      <c r="CE283" s="457">
        <v>1000</v>
      </c>
      <c r="CF283" s="457">
        <v>3000</v>
      </c>
      <c r="CG283" s="457">
        <v>1000</v>
      </c>
      <c r="CH283" s="457">
        <v>1000</v>
      </c>
      <c r="CI283" s="457">
        <v>5000</v>
      </c>
      <c r="CJ283" s="457">
        <v>1000</v>
      </c>
      <c r="CK283" s="457">
        <v>1000</v>
      </c>
      <c r="CL283" s="457">
        <v>1000</v>
      </c>
      <c r="CM283" s="457">
        <v>1000</v>
      </c>
      <c r="CN283" s="457">
        <v>1000</v>
      </c>
      <c r="CO283" s="457">
        <v>3000</v>
      </c>
      <c r="CP283" s="457">
        <v>1000</v>
      </c>
      <c r="CQ283" s="457">
        <v>1000</v>
      </c>
      <c r="CR283" s="457">
        <v>1000</v>
      </c>
      <c r="CS283" s="457">
        <v>1000</v>
      </c>
      <c r="CT283" s="457">
        <v>1000</v>
      </c>
      <c r="CU283" s="457">
        <v>2000</v>
      </c>
      <c r="CV283" s="457">
        <v>1000</v>
      </c>
      <c r="CW283" s="457">
        <v>1000</v>
      </c>
      <c r="CX283" s="457">
        <v>17000</v>
      </c>
      <c r="CY283" s="457">
        <v>5000</v>
      </c>
      <c r="CZ283" s="457">
        <v>7000</v>
      </c>
      <c r="DA283" s="457">
        <v>5000</v>
      </c>
      <c r="DB283" s="457">
        <v>1000</v>
      </c>
      <c r="DC283" s="457">
        <v>1000</v>
      </c>
      <c r="DD283" s="457">
        <v>1000</v>
      </c>
      <c r="DE283" s="457">
        <v>1000</v>
      </c>
      <c r="DF283" s="457">
        <v>1000</v>
      </c>
      <c r="DG283" s="457">
        <v>21000</v>
      </c>
      <c r="DH283" s="457">
        <v>6000</v>
      </c>
      <c r="DI283" s="457">
        <v>13000</v>
      </c>
      <c r="DJ283" s="457">
        <v>9000</v>
      </c>
      <c r="DK283" s="457">
        <v>3000</v>
      </c>
      <c r="DL283" s="457">
        <v>5000</v>
      </c>
      <c r="DM283" s="457">
        <v>1000</v>
      </c>
      <c r="DN283" s="457">
        <v>1000</v>
      </c>
      <c r="DO283" s="457">
        <v>1000</v>
      </c>
      <c r="DP283" s="457">
        <v>1000</v>
      </c>
      <c r="DQ283" s="457">
        <v>1000</v>
      </c>
      <c r="DR283">
        <v>1000</v>
      </c>
      <c r="DS283">
        <v>1000</v>
      </c>
      <c r="DT283">
        <v>254000</v>
      </c>
      <c r="DU283">
        <v>133000</v>
      </c>
    </row>
    <row r="284" spans="1:125">
      <c r="A284" s="362" t="s">
        <v>2472</v>
      </c>
      <c r="B284" s="457" t="s">
        <v>3326</v>
      </c>
      <c r="C284" s="457">
        <v>10000</v>
      </c>
      <c r="D284" s="457">
        <v>1000</v>
      </c>
      <c r="E284" s="457">
        <v>1000</v>
      </c>
      <c r="F284" s="457">
        <v>7000</v>
      </c>
      <c r="G284" s="457">
        <v>3000</v>
      </c>
      <c r="H284" s="457">
        <v>1000</v>
      </c>
      <c r="I284" s="457">
        <v>5000</v>
      </c>
      <c r="J284" s="457">
        <v>1000</v>
      </c>
      <c r="K284" s="457">
        <v>1000</v>
      </c>
      <c r="L284" s="457">
        <v>2000</v>
      </c>
      <c r="M284" s="457">
        <v>3000</v>
      </c>
      <c r="N284" s="457">
        <v>1000</v>
      </c>
      <c r="O284" s="457">
        <v>42000</v>
      </c>
      <c r="P284" s="457">
        <v>1000</v>
      </c>
      <c r="Q284" s="457">
        <v>1000</v>
      </c>
      <c r="R284" s="457">
        <v>1000</v>
      </c>
      <c r="S284" s="457">
        <v>1000</v>
      </c>
      <c r="T284" s="457">
        <v>1000</v>
      </c>
      <c r="U284" s="457">
        <v>3000</v>
      </c>
      <c r="V284" s="457">
        <v>1000</v>
      </c>
      <c r="W284" s="457">
        <v>1000</v>
      </c>
      <c r="X284" s="457">
        <v>1000</v>
      </c>
      <c r="Y284" s="457">
        <v>1000</v>
      </c>
      <c r="Z284" s="457">
        <v>1000</v>
      </c>
      <c r="AA284" s="457">
        <v>1000</v>
      </c>
      <c r="AB284" s="457">
        <v>1000</v>
      </c>
      <c r="AC284" s="457">
        <v>1000</v>
      </c>
      <c r="AD284" s="457">
        <v>1000</v>
      </c>
      <c r="AE284" s="457">
        <v>1000</v>
      </c>
      <c r="AF284" s="457">
        <v>1000</v>
      </c>
      <c r="AG284" s="457">
        <v>2000</v>
      </c>
      <c r="AH284" s="457">
        <v>1000</v>
      </c>
      <c r="AI284" s="457">
        <v>1000</v>
      </c>
      <c r="AJ284" s="457">
        <v>6000</v>
      </c>
      <c r="AK284" s="457">
        <v>4000</v>
      </c>
      <c r="AL284" s="457">
        <v>1000</v>
      </c>
      <c r="AM284" s="457">
        <v>1000</v>
      </c>
      <c r="AN284" s="457">
        <v>1000</v>
      </c>
      <c r="AO284" s="457">
        <v>1000</v>
      </c>
      <c r="AP284" s="457">
        <v>134000</v>
      </c>
      <c r="AQ284" s="457">
        <v>54000</v>
      </c>
      <c r="AR284" s="457">
        <v>57000</v>
      </c>
      <c r="AS284" s="457">
        <v>5000</v>
      </c>
      <c r="AT284" s="457">
        <v>1000</v>
      </c>
      <c r="AU284" s="457">
        <v>1000</v>
      </c>
      <c r="AV284" s="457">
        <v>11000</v>
      </c>
      <c r="AW284" s="457">
        <v>1000</v>
      </c>
      <c r="AX284" s="457">
        <v>1000</v>
      </c>
      <c r="AY284" s="457">
        <v>2000</v>
      </c>
      <c r="AZ284" s="457">
        <v>1000</v>
      </c>
      <c r="BA284" s="457">
        <v>1000</v>
      </c>
      <c r="BB284" s="457">
        <v>1000</v>
      </c>
      <c r="BC284" s="457">
        <v>1000</v>
      </c>
      <c r="BD284" s="457">
        <v>1000</v>
      </c>
      <c r="BE284" s="457">
        <v>1000</v>
      </c>
      <c r="BF284" s="457">
        <v>1000</v>
      </c>
      <c r="BG284" s="457">
        <v>1000</v>
      </c>
      <c r="BH284" s="457">
        <v>2000</v>
      </c>
      <c r="BI284" s="457">
        <v>1000</v>
      </c>
      <c r="BJ284" s="457">
        <v>1000</v>
      </c>
      <c r="BK284" s="457">
        <v>3000</v>
      </c>
      <c r="BL284" s="457">
        <v>1000</v>
      </c>
      <c r="BM284" s="457">
        <v>1000</v>
      </c>
      <c r="BN284" s="457">
        <v>1000</v>
      </c>
      <c r="BO284" s="457">
        <v>1000</v>
      </c>
      <c r="BP284" s="457">
        <v>1000</v>
      </c>
      <c r="BQ284" s="457">
        <v>2000</v>
      </c>
      <c r="BR284" s="457">
        <v>1000</v>
      </c>
      <c r="BS284" s="457">
        <v>1000</v>
      </c>
      <c r="BT284" s="457">
        <v>1000</v>
      </c>
      <c r="BU284" s="457">
        <v>1000</v>
      </c>
      <c r="BV284" s="457">
        <v>2000</v>
      </c>
      <c r="BW284" s="457">
        <v>1000</v>
      </c>
      <c r="BX284" s="457">
        <v>1000</v>
      </c>
      <c r="BY284" s="457">
        <v>1000</v>
      </c>
      <c r="BZ284" s="457">
        <v>1000</v>
      </c>
      <c r="CA284" s="457">
        <v>1000</v>
      </c>
      <c r="CB284" s="457">
        <v>1000</v>
      </c>
      <c r="CC284" s="457">
        <v>1000</v>
      </c>
      <c r="CD284" s="457">
        <v>1000</v>
      </c>
      <c r="CE284" s="457">
        <v>1000</v>
      </c>
      <c r="CF284" s="457">
        <v>3000</v>
      </c>
      <c r="CG284" s="457">
        <v>1000</v>
      </c>
      <c r="CH284" s="457">
        <v>1000</v>
      </c>
      <c r="CI284" s="457">
        <v>5000</v>
      </c>
      <c r="CJ284" s="457">
        <v>1000</v>
      </c>
      <c r="CK284" s="457">
        <v>1000</v>
      </c>
      <c r="CL284" s="457">
        <v>1000</v>
      </c>
      <c r="CM284" s="457">
        <v>1000</v>
      </c>
      <c r="CN284" s="457">
        <v>1000</v>
      </c>
      <c r="CO284" s="457">
        <v>3000</v>
      </c>
      <c r="CP284" s="457">
        <v>1000</v>
      </c>
      <c r="CQ284" s="457">
        <v>1000</v>
      </c>
      <c r="CR284" s="457">
        <v>1000</v>
      </c>
      <c r="CS284" s="457">
        <v>1000</v>
      </c>
      <c r="CT284" s="457">
        <v>1000</v>
      </c>
      <c r="CU284" s="457">
        <v>2000</v>
      </c>
      <c r="CV284" s="457">
        <v>1000</v>
      </c>
      <c r="CW284" s="457">
        <v>1000</v>
      </c>
      <c r="CX284" s="457">
        <v>17000</v>
      </c>
      <c r="CY284" s="457">
        <v>5000</v>
      </c>
      <c r="CZ284" s="457">
        <v>7000</v>
      </c>
      <c r="DA284" s="457">
        <v>5000</v>
      </c>
      <c r="DB284" s="457">
        <v>1000</v>
      </c>
      <c r="DC284" s="457">
        <v>1000</v>
      </c>
      <c r="DD284" s="457">
        <v>1000</v>
      </c>
      <c r="DE284" s="457">
        <v>1000</v>
      </c>
      <c r="DF284" s="457">
        <v>1000</v>
      </c>
      <c r="DG284" s="457">
        <v>21000</v>
      </c>
      <c r="DH284" s="457">
        <v>6000</v>
      </c>
      <c r="DI284" s="457">
        <v>13000</v>
      </c>
      <c r="DJ284" s="457">
        <v>9000</v>
      </c>
      <c r="DK284" s="457">
        <v>3000</v>
      </c>
      <c r="DL284" s="457">
        <v>5000</v>
      </c>
      <c r="DM284" s="457">
        <v>1000</v>
      </c>
      <c r="DN284" s="457">
        <v>1000</v>
      </c>
      <c r="DO284" s="457">
        <v>1000</v>
      </c>
      <c r="DP284" s="457">
        <v>1000</v>
      </c>
      <c r="DQ284" s="457">
        <v>1000</v>
      </c>
      <c r="DR284">
        <v>1000</v>
      </c>
      <c r="DS284">
        <v>1000</v>
      </c>
      <c r="DT284">
        <v>254000</v>
      </c>
      <c r="DU284">
        <v>133000</v>
      </c>
    </row>
    <row r="285" spans="1:125">
      <c r="A285" s="362" t="s">
        <v>2490</v>
      </c>
      <c r="B285" s="457" t="s">
        <v>3326</v>
      </c>
      <c r="C285" s="457">
        <v>15000</v>
      </c>
      <c r="D285" s="457">
        <v>2000</v>
      </c>
      <c r="E285" s="457">
        <v>1000</v>
      </c>
      <c r="F285" s="457">
        <v>16000</v>
      </c>
      <c r="G285" s="457">
        <v>6000</v>
      </c>
      <c r="H285" s="457">
        <v>1000</v>
      </c>
      <c r="I285" s="457">
        <v>15000</v>
      </c>
      <c r="J285" s="457">
        <v>1000</v>
      </c>
      <c r="K285" s="457">
        <v>1000</v>
      </c>
      <c r="L285" s="457">
        <v>4000</v>
      </c>
      <c r="M285" s="457">
        <v>1000</v>
      </c>
      <c r="N285" s="457">
        <v>1000</v>
      </c>
      <c r="O285" s="457">
        <v>89000</v>
      </c>
      <c r="P285" s="457">
        <v>2000</v>
      </c>
      <c r="Q285" s="457">
        <v>1000</v>
      </c>
      <c r="R285" s="457">
        <v>5000</v>
      </c>
      <c r="S285" s="457">
        <v>1000</v>
      </c>
      <c r="T285" s="457">
        <v>1000</v>
      </c>
      <c r="U285" s="457">
        <v>4000</v>
      </c>
      <c r="V285" s="457">
        <v>5000</v>
      </c>
      <c r="W285" s="457">
        <v>1000</v>
      </c>
      <c r="X285" s="457">
        <v>5000</v>
      </c>
      <c r="Y285" s="457">
        <v>1000</v>
      </c>
      <c r="Z285" s="457">
        <v>1000</v>
      </c>
      <c r="AA285" s="457">
        <v>1000</v>
      </c>
      <c r="AB285" s="457">
        <v>2000</v>
      </c>
      <c r="AC285" s="457">
        <v>14000</v>
      </c>
      <c r="AD285" s="457">
        <v>1000</v>
      </c>
      <c r="AE285" s="457">
        <v>1000</v>
      </c>
      <c r="AF285" s="457">
        <v>1000</v>
      </c>
      <c r="AG285" s="457">
        <v>1000</v>
      </c>
      <c r="AH285" s="457">
        <v>1000</v>
      </c>
      <c r="AI285" s="457">
        <v>1000</v>
      </c>
      <c r="AJ285" s="457">
        <v>10000</v>
      </c>
      <c r="AK285" s="457">
        <v>5000</v>
      </c>
      <c r="AL285" s="457">
        <v>1000</v>
      </c>
      <c r="AM285" s="457">
        <v>1000</v>
      </c>
      <c r="AN285" s="457">
        <v>2000</v>
      </c>
      <c r="AO285" s="457">
        <v>1000</v>
      </c>
      <c r="AP285" s="457">
        <v>191000</v>
      </c>
      <c r="AQ285" s="457">
        <v>14000</v>
      </c>
      <c r="AR285" s="457">
        <v>31000</v>
      </c>
      <c r="AS285" s="457">
        <v>8000</v>
      </c>
      <c r="AT285" s="457">
        <v>1000</v>
      </c>
      <c r="AU285" s="457">
        <v>1000</v>
      </c>
      <c r="AV285" s="457">
        <v>12000</v>
      </c>
      <c r="AW285" s="457">
        <v>3000</v>
      </c>
      <c r="AX285" s="457">
        <v>1000</v>
      </c>
      <c r="AY285" s="457">
        <v>4000</v>
      </c>
      <c r="AZ285" s="457">
        <v>1000</v>
      </c>
      <c r="BA285" s="457">
        <v>1000</v>
      </c>
      <c r="BB285" s="457">
        <v>3000</v>
      </c>
      <c r="BC285" s="457">
        <v>1000</v>
      </c>
      <c r="BD285" s="457">
        <v>1000</v>
      </c>
      <c r="BE285" s="457">
        <v>4000</v>
      </c>
      <c r="BF285" s="457">
        <v>1000</v>
      </c>
      <c r="BG285" s="457">
        <v>1000</v>
      </c>
      <c r="BH285" s="457">
        <v>2000</v>
      </c>
      <c r="BI285" s="457">
        <v>1000</v>
      </c>
      <c r="BJ285" s="457">
        <v>1000</v>
      </c>
      <c r="BK285" s="457">
        <v>2000</v>
      </c>
      <c r="BL285" s="457">
        <v>1000</v>
      </c>
      <c r="BM285" s="457">
        <v>1000</v>
      </c>
      <c r="BN285" s="457">
        <v>1000</v>
      </c>
      <c r="BO285" s="457">
        <v>1000</v>
      </c>
      <c r="BP285" s="457">
        <v>1000</v>
      </c>
      <c r="BQ285" s="457">
        <v>4000</v>
      </c>
      <c r="BR285" s="457">
        <v>1000</v>
      </c>
      <c r="BS285" s="457">
        <v>1000</v>
      </c>
      <c r="BT285" s="457">
        <v>1000</v>
      </c>
      <c r="BU285" s="457">
        <v>1000</v>
      </c>
      <c r="BV285" s="457">
        <v>1000</v>
      </c>
      <c r="BW285" s="457">
        <v>1000</v>
      </c>
      <c r="BX285" s="457">
        <v>1000</v>
      </c>
      <c r="BY285" s="457">
        <v>1000</v>
      </c>
      <c r="BZ285" s="457">
        <v>1000</v>
      </c>
      <c r="CA285" s="457">
        <v>1000</v>
      </c>
      <c r="CB285" s="457">
        <v>1000</v>
      </c>
      <c r="CC285" s="457">
        <v>1000</v>
      </c>
      <c r="CD285" s="457">
        <v>1000</v>
      </c>
      <c r="CE285" s="457">
        <v>1000</v>
      </c>
      <c r="CF285" s="457">
        <v>4000</v>
      </c>
      <c r="CG285" s="457">
        <v>1000</v>
      </c>
      <c r="CH285" s="457">
        <v>1000</v>
      </c>
      <c r="CI285" s="457">
        <v>2000</v>
      </c>
      <c r="CJ285" s="457">
        <v>1000</v>
      </c>
      <c r="CK285" s="457">
        <v>1000</v>
      </c>
      <c r="CL285" s="457">
        <v>1000</v>
      </c>
      <c r="CM285" s="457">
        <v>1000</v>
      </c>
      <c r="CN285" s="457">
        <v>1000</v>
      </c>
      <c r="CO285" s="457">
        <v>1000</v>
      </c>
      <c r="CP285" s="457">
        <v>1000</v>
      </c>
      <c r="CQ285" s="457">
        <v>1000</v>
      </c>
      <c r="CR285" s="457">
        <v>1000</v>
      </c>
      <c r="CS285" s="457">
        <v>1000</v>
      </c>
      <c r="CT285" s="457">
        <v>1000</v>
      </c>
      <c r="CU285" s="457">
        <v>4000</v>
      </c>
      <c r="CV285" s="457">
        <v>2000</v>
      </c>
      <c r="CW285" s="457">
        <v>1000</v>
      </c>
      <c r="CX285" s="457">
        <v>29000</v>
      </c>
      <c r="CY285" s="457">
        <v>7000</v>
      </c>
      <c r="CZ285" s="457">
        <v>11000</v>
      </c>
      <c r="DA285" s="457">
        <v>1000</v>
      </c>
      <c r="DB285" s="457">
        <v>1000</v>
      </c>
      <c r="DC285" s="457">
        <v>1000</v>
      </c>
      <c r="DD285" s="457">
        <v>1000</v>
      </c>
      <c r="DE285" s="457">
        <v>1000</v>
      </c>
      <c r="DF285" s="457">
        <v>1000</v>
      </c>
      <c r="DG285" s="457">
        <v>29000</v>
      </c>
      <c r="DH285" s="457">
        <v>14000</v>
      </c>
      <c r="DI285" s="457">
        <v>22000</v>
      </c>
      <c r="DJ285" s="457">
        <v>10000</v>
      </c>
      <c r="DK285" s="457">
        <v>9000</v>
      </c>
      <c r="DL285" s="457">
        <v>64000</v>
      </c>
      <c r="DM285" s="457">
        <v>4000</v>
      </c>
      <c r="DN285" s="457">
        <v>1000</v>
      </c>
      <c r="DO285" s="457">
        <v>1000</v>
      </c>
      <c r="DP285" s="457">
        <v>1000</v>
      </c>
      <c r="DQ285" s="457">
        <v>1000</v>
      </c>
      <c r="DR285">
        <v>1000</v>
      </c>
      <c r="DS285">
        <v>1000</v>
      </c>
      <c r="DT285">
        <v>323000</v>
      </c>
      <c r="DU285">
        <v>131000</v>
      </c>
    </row>
    <row r="286" spans="1:125">
      <c r="A286" s="362" t="s">
        <v>2502</v>
      </c>
      <c r="B286" s="457" t="s">
        <v>3326</v>
      </c>
      <c r="C286" s="457">
        <v>15000</v>
      </c>
      <c r="D286" s="457">
        <v>2000</v>
      </c>
      <c r="E286" s="457">
        <v>1000</v>
      </c>
      <c r="F286" s="457">
        <v>16000</v>
      </c>
      <c r="G286" s="457">
        <v>6000</v>
      </c>
      <c r="H286" s="457">
        <v>1000</v>
      </c>
      <c r="I286" s="457">
        <v>15000</v>
      </c>
      <c r="J286" s="457">
        <v>1000</v>
      </c>
      <c r="K286" s="457">
        <v>1000</v>
      </c>
      <c r="L286" s="457">
        <v>4000</v>
      </c>
      <c r="M286" s="457">
        <v>1000</v>
      </c>
      <c r="N286" s="457">
        <v>1000</v>
      </c>
      <c r="O286" s="457">
        <v>89000</v>
      </c>
      <c r="P286" s="457">
        <v>2000</v>
      </c>
      <c r="Q286" s="457">
        <v>1000</v>
      </c>
      <c r="R286" s="457">
        <v>5000</v>
      </c>
      <c r="S286" s="457">
        <v>1000</v>
      </c>
      <c r="T286" s="457">
        <v>1000</v>
      </c>
      <c r="U286" s="457">
        <v>4000</v>
      </c>
      <c r="V286" s="457">
        <v>5000</v>
      </c>
      <c r="W286" s="457">
        <v>1000</v>
      </c>
      <c r="X286" s="457">
        <v>5000</v>
      </c>
      <c r="Y286" s="457">
        <v>1000</v>
      </c>
      <c r="Z286" s="457">
        <v>1000</v>
      </c>
      <c r="AA286" s="457">
        <v>1000</v>
      </c>
      <c r="AB286" s="457">
        <v>2000</v>
      </c>
      <c r="AC286" s="457">
        <v>14000</v>
      </c>
      <c r="AD286" s="457">
        <v>1000</v>
      </c>
      <c r="AE286" s="457">
        <v>1000</v>
      </c>
      <c r="AF286" s="457">
        <v>1000</v>
      </c>
      <c r="AG286" s="457">
        <v>1000</v>
      </c>
      <c r="AH286" s="457">
        <v>1000</v>
      </c>
      <c r="AI286" s="457">
        <v>1000</v>
      </c>
      <c r="AJ286" s="457">
        <v>10000</v>
      </c>
      <c r="AK286" s="457">
        <v>5000</v>
      </c>
      <c r="AL286" s="457">
        <v>1000</v>
      </c>
      <c r="AM286" s="457">
        <v>1000</v>
      </c>
      <c r="AN286" s="457">
        <v>2000</v>
      </c>
      <c r="AO286" s="457">
        <v>1000</v>
      </c>
      <c r="AP286" s="457">
        <v>191000</v>
      </c>
      <c r="AQ286" s="457">
        <v>14000</v>
      </c>
      <c r="AR286" s="457">
        <v>31000</v>
      </c>
      <c r="AS286" s="457">
        <v>8000</v>
      </c>
      <c r="AT286" s="457">
        <v>1000</v>
      </c>
      <c r="AU286" s="457">
        <v>1000</v>
      </c>
      <c r="AV286" s="457">
        <v>12000</v>
      </c>
      <c r="AW286" s="457">
        <v>3000</v>
      </c>
      <c r="AX286" s="457">
        <v>1000</v>
      </c>
      <c r="AY286" s="457">
        <v>4000</v>
      </c>
      <c r="AZ286" s="457">
        <v>1000</v>
      </c>
      <c r="BA286" s="457">
        <v>1000</v>
      </c>
      <c r="BB286" s="457">
        <v>3000</v>
      </c>
      <c r="BC286" s="457">
        <v>1000</v>
      </c>
      <c r="BD286" s="457">
        <v>1000</v>
      </c>
      <c r="BE286" s="457">
        <v>4000</v>
      </c>
      <c r="BF286" s="457">
        <v>1000</v>
      </c>
      <c r="BG286" s="457">
        <v>1000</v>
      </c>
      <c r="BH286" s="457">
        <v>2000</v>
      </c>
      <c r="BI286" s="457">
        <v>1000</v>
      </c>
      <c r="BJ286" s="457">
        <v>1000</v>
      </c>
      <c r="BK286" s="457">
        <v>2000</v>
      </c>
      <c r="BL286" s="457">
        <v>1000</v>
      </c>
      <c r="BM286" s="457">
        <v>1000</v>
      </c>
      <c r="BN286" s="457">
        <v>1000</v>
      </c>
      <c r="BO286" s="457">
        <v>1000</v>
      </c>
      <c r="BP286" s="457">
        <v>1000</v>
      </c>
      <c r="BQ286" s="457">
        <v>4000</v>
      </c>
      <c r="BR286" s="457">
        <v>1000</v>
      </c>
      <c r="BS286" s="457">
        <v>1000</v>
      </c>
      <c r="BT286" s="457">
        <v>1000</v>
      </c>
      <c r="BU286" s="457">
        <v>1000</v>
      </c>
      <c r="BV286" s="457">
        <v>1000</v>
      </c>
      <c r="BW286" s="457">
        <v>1000</v>
      </c>
      <c r="BX286" s="457">
        <v>1000</v>
      </c>
      <c r="BY286" s="457">
        <v>1000</v>
      </c>
      <c r="BZ286" s="457">
        <v>1000</v>
      </c>
      <c r="CA286" s="457">
        <v>1000</v>
      </c>
      <c r="CB286" s="457">
        <v>1000</v>
      </c>
      <c r="CC286" s="457">
        <v>1000</v>
      </c>
      <c r="CD286" s="457">
        <v>1000</v>
      </c>
      <c r="CE286" s="457">
        <v>1000</v>
      </c>
      <c r="CF286" s="457">
        <v>4000</v>
      </c>
      <c r="CG286" s="457">
        <v>1000</v>
      </c>
      <c r="CH286" s="457">
        <v>1000</v>
      </c>
      <c r="CI286" s="457">
        <v>2000</v>
      </c>
      <c r="CJ286" s="457">
        <v>1000</v>
      </c>
      <c r="CK286" s="457">
        <v>1000</v>
      </c>
      <c r="CL286" s="457">
        <v>1000</v>
      </c>
      <c r="CM286" s="457">
        <v>1000</v>
      </c>
      <c r="CN286" s="457">
        <v>1000</v>
      </c>
      <c r="CO286" s="457">
        <v>1000</v>
      </c>
      <c r="CP286" s="457">
        <v>1000</v>
      </c>
      <c r="CQ286" s="457">
        <v>1000</v>
      </c>
      <c r="CR286" s="457">
        <v>1000</v>
      </c>
      <c r="CS286" s="457">
        <v>1000</v>
      </c>
      <c r="CT286" s="457">
        <v>1000</v>
      </c>
      <c r="CU286" s="457">
        <v>4000</v>
      </c>
      <c r="CV286" s="457">
        <v>2000</v>
      </c>
      <c r="CW286" s="457">
        <v>1000</v>
      </c>
      <c r="CX286" s="457">
        <v>29000</v>
      </c>
      <c r="CY286" s="457">
        <v>7000</v>
      </c>
      <c r="CZ286" s="457">
        <v>11000</v>
      </c>
      <c r="DA286" s="457">
        <v>1000</v>
      </c>
      <c r="DB286" s="457">
        <v>1000</v>
      </c>
      <c r="DC286" s="457">
        <v>1000</v>
      </c>
      <c r="DD286" s="457">
        <v>1000</v>
      </c>
      <c r="DE286" s="457">
        <v>1000</v>
      </c>
      <c r="DF286" s="457">
        <v>1000</v>
      </c>
      <c r="DG286" s="457">
        <v>29000</v>
      </c>
      <c r="DH286" s="457">
        <v>14000</v>
      </c>
      <c r="DI286" s="457">
        <v>22000</v>
      </c>
      <c r="DJ286" s="457">
        <v>10000</v>
      </c>
      <c r="DK286" s="457">
        <v>9000</v>
      </c>
      <c r="DL286" s="457">
        <v>64000</v>
      </c>
      <c r="DM286" s="457">
        <v>4000</v>
      </c>
      <c r="DN286" s="457">
        <v>1000</v>
      </c>
      <c r="DO286" s="457">
        <v>1000</v>
      </c>
      <c r="DP286" s="457">
        <v>1000</v>
      </c>
      <c r="DQ286" s="457">
        <v>1000</v>
      </c>
      <c r="DR286">
        <v>1000</v>
      </c>
      <c r="DS286">
        <v>1000</v>
      </c>
      <c r="DT286">
        <v>323000</v>
      </c>
      <c r="DU286">
        <v>131000</v>
      </c>
    </row>
    <row r="287" spans="1:125">
      <c r="A287" s="362" t="s">
        <v>2540</v>
      </c>
      <c r="B287" s="457" t="s">
        <v>3326</v>
      </c>
      <c r="C287" s="457">
        <v>15000</v>
      </c>
      <c r="D287" s="457">
        <v>2000</v>
      </c>
      <c r="E287" s="457">
        <v>1000</v>
      </c>
      <c r="F287" s="457">
        <v>16000</v>
      </c>
      <c r="G287" s="457">
        <v>6000</v>
      </c>
      <c r="H287" s="457">
        <v>1000</v>
      </c>
      <c r="I287" s="457">
        <v>15000</v>
      </c>
      <c r="J287" s="457">
        <v>1000</v>
      </c>
      <c r="K287" s="457">
        <v>1000</v>
      </c>
      <c r="L287" s="457">
        <v>4000</v>
      </c>
      <c r="M287" s="457">
        <v>1000</v>
      </c>
      <c r="N287" s="457">
        <v>1000</v>
      </c>
      <c r="O287" s="457">
        <v>89000</v>
      </c>
      <c r="P287" s="457">
        <v>2000</v>
      </c>
      <c r="Q287" s="457">
        <v>1000</v>
      </c>
      <c r="R287" s="457">
        <v>5000</v>
      </c>
      <c r="S287" s="457">
        <v>1000</v>
      </c>
      <c r="T287" s="457">
        <v>1000</v>
      </c>
      <c r="U287" s="457">
        <v>4000</v>
      </c>
      <c r="V287" s="457">
        <v>5000</v>
      </c>
      <c r="W287" s="457">
        <v>1000</v>
      </c>
      <c r="X287" s="457">
        <v>5000</v>
      </c>
      <c r="Y287" s="457">
        <v>1000</v>
      </c>
      <c r="Z287" s="457">
        <v>1000</v>
      </c>
      <c r="AA287" s="457">
        <v>1000</v>
      </c>
      <c r="AB287" s="457">
        <v>2000</v>
      </c>
      <c r="AC287" s="457">
        <v>14000</v>
      </c>
      <c r="AD287" s="457">
        <v>1000</v>
      </c>
      <c r="AE287" s="457">
        <v>1000</v>
      </c>
      <c r="AF287" s="457">
        <v>1000</v>
      </c>
      <c r="AG287" s="457">
        <v>1000</v>
      </c>
      <c r="AH287" s="457">
        <v>1000</v>
      </c>
      <c r="AI287" s="457">
        <v>1000</v>
      </c>
      <c r="AJ287" s="457">
        <v>10000</v>
      </c>
      <c r="AK287" s="457">
        <v>5000</v>
      </c>
      <c r="AL287" s="457">
        <v>1000</v>
      </c>
      <c r="AM287" s="457">
        <v>1000</v>
      </c>
      <c r="AN287" s="457">
        <v>2000</v>
      </c>
      <c r="AO287" s="457">
        <v>1000</v>
      </c>
      <c r="AP287" s="457">
        <v>191000</v>
      </c>
      <c r="AQ287" s="457">
        <v>14000</v>
      </c>
      <c r="AR287" s="457">
        <v>31000</v>
      </c>
      <c r="AS287" s="457">
        <v>8000</v>
      </c>
      <c r="AT287" s="457">
        <v>1000</v>
      </c>
      <c r="AU287" s="457">
        <v>1000</v>
      </c>
      <c r="AV287" s="457">
        <v>12000</v>
      </c>
      <c r="AW287" s="457">
        <v>3000</v>
      </c>
      <c r="AX287" s="457">
        <v>1000</v>
      </c>
      <c r="AY287" s="457">
        <v>4000</v>
      </c>
      <c r="AZ287" s="457">
        <v>1000</v>
      </c>
      <c r="BA287" s="457">
        <v>1000</v>
      </c>
      <c r="BB287" s="457">
        <v>3000</v>
      </c>
      <c r="BC287" s="457">
        <v>1000</v>
      </c>
      <c r="BD287" s="457">
        <v>1000</v>
      </c>
      <c r="BE287" s="457">
        <v>4000</v>
      </c>
      <c r="BF287" s="457">
        <v>1000</v>
      </c>
      <c r="BG287" s="457">
        <v>1000</v>
      </c>
      <c r="BH287" s="457">
        <v>2000</v>
      </c>
      <c r="BI287" s="457">
        <v>1000</v>
      </c>
      <c r="BJ287" s="457">
        <v>1000</v>
      </c>
      <c r="BK287" s="457">
        <v>2000</v>
      </c>
      <c r="BL287" s="457">
        <v>1000</v>
      </c>
      <c r="BM287" s="457">
        <v>1000</v>
      </c>
      <c r="BN287" s="457">
        <v>1000</v>
      </c>
      <c r="BO287" s="457">
        <v>1000</v>
      </c>
      <c r="BP287" s="457">
        <v>1000</v>
      </c>
      <c r="BQ287" s="457">
        <v>4000</v>
      </c>
      <c r="BR287" s="457">
        <v>1000</v>
      </c>
      <c r="BS287" s="457">
        <v>1000</v>
      </c>
      <c r="BT287" s="457">
        <v>1000</v>
      </c>
      <c r="BU287" s="457">
        <v>1000</v>
      </c>
      <c r="BV287" s="457">
        <v>1000</v>
      </c>
      <c r="BW287" s="457">
        <v>1000</v>
      </c>
      <c r="BX287" s="457">
        <v>1000</v>
      </c>
      <c r="BY287" s="457">
        <v>1000</v>
      </c>
      <c r="BZ287" s="457">
        <v>1000</v>
      </c>
      <c r="CA287" s="457">
        <v>1000</v>
      </c>
      <c r="CB287" s="457">
        <v>1000</v>
      </c>
      <c r="CC287" s="457">
        <v>1000</v>
      </c>
      <c r="CD287" s="457">
        <v>1000</v>
      </c>
      <c r="CE287" s="457">
        <v>1000</v>
      </c>
      <c r="CF287" s="457">
        <v>4000</v>
      </c>
      <c r="CG287" s="457">
        <v>1000</v>
      </c>
      <c r="CH287" s="457">
        <v>1000</v>
      </c>
      <c r="CI287" s="457">
        <v>2000</v>
      </c>
      <c r="CJ287" s="457">
        <v>1000</v>
      </c>
      <c r="CK287" s="457">
        <v>1000</v>
      </c>
      <c r="CL287" s="457">
        <v>1000</v>
      </c>
      <c r="CM287" s="457">
        <v>1000</v>
      </c>
      <c r="CN287" s="457">
        <v>1000</v>
      </c>
      <c r="CO287" s="457">
        <v>1000</v>
      </c>
      <c r="CP287" s="457">
        <v>1000</v>
      </c>
      <c r="CQ287" s="457">
        <v>1000</v>
      </c>
      <c r="CR287" s="457">
        <v>1000</v>
      </c>
      <c r="CS287" s="457">
        <v>1000</v>
      </c>
      <c r="CT287" s="457">
        <v>1000</v>
      </c>
      <c r="CU287" s="457">
        <v>4000</v>
      </c>
      <c r="CV287" s="457">
        <v>2000</v>
      </c>
      <c r="CW287" s="457">
        <v>1000</v>
      </c>
      <c r="CX287" s="457">
        <v>29000</v>
      </c>
      <c r="CY287" s="457">
        <v>7000</v>
      </c>
      <c r="CZ287" s="457">
        <v>11000</v>
      </c>
      <c r="DA287" s="457">
        <v>1000</v>
      </c>
      <c r="DB287" s="457">
        <v>1000</v>
      </c>
      <c r="DC287" s="457">
        <v>1000</v>
      </c>
      <c r="DD287" s="457">
        <v>1000</v>
      </c>
      <c r="DE287" s="457">
        <v>1000</v>
      </c>
      <c r="DF287" s="457">
        <v>1000</v>
      </c>
      <c r="DG287" s="457">
        <v>29000</v>
      </c>
      <c r="DH287" s="457">
        <v>14000</v>
      </c>
      <c r="DI287" s="457">
        <v>22000</v>
      </c>
      <c r="DJ287" s="457">
        <v>10000</v>
      </c>
      <c r="DK287" s="457">
        <v>9000</v>
      </c>
      <c r="DL287" s="457">
        <v>64000</v>
      </c>
      <c r="DM287" s="457">
        <v>4000</v>
      </c>
      <c r="DN287" s="457">
        <v>1000</v>
      </c>
      <c r="DO287" s="457">
        <v>1000</v>
      </c>
      <c r="DP287" s="457">
        <v>1000</v>
      </c>
      <c r="DQ287" s="457">
        <v>1000</v>
      </c>
      <c r="DR287">
        <v>1000</v>
      </c>
      <c r="DS287">
        <v>1000</v>
      </c>
      <c r="DT287">
        <v>323000</v>
      </c>
      <c r="DU287">
        <v>131000</v>
      </c>
    </row>
    <row r="288" spans="1:125">
      <c r="A288" s="362" t="s">
        <v>2594</v>
      </c>
      <c r="B288" s="457" t="s">
        <v>3326</v>
      </c>
      <c r="C288" s="457">
        <v>10000</v>
      </c>
      <c r="D288" s="457">
        <v>1000</v>
      </c>
      <c r="E288" s="457">
        <v>1000</v>
      </c>
      <c r="F288" s="457">
        <v>7000</v>
      </c>
      <c r="G288" s="457">
        <v>3000</v>
      </c>
      <c r="H288" s="457">
        <v>1000</v>
      </c>
      <c r="I288" s="457">
        <v>5000</v>
      </c>
      <c r="J288" s="457">
        <v>1000</v>
      </c>
      <c r="K288" s="457">
        <v>1000</v>
      </c>
      <c r="L288" s="457">
        <v>2000</v>
      </c>
      <c r="M288" s="457">
        <v>3000</v>
      </c>
      <c r="N288" s="457">
        <v>1000</v>
      </c>
      <c r="O288" s="457">
        <v>42000</v>
      </c>
      <c r="P288" s="457">
        <v>1000</v>
      </c>
      <c r="Q288" s="457">
        <v>1000</v>
      </c>
      <c r="R288" s="457">
        <v>1000</v>
      </c>
      <c r="S288" s="457">
        <v>1000</v>
      </c>
      <c r="T288" s="457">
        <v>1000</v>
      </c>
      <c r="U288" s="457">
        <v>3000</v>
      </c>
      <c r="V288" s="457">
        <v>1000</v>
      </c>
      <c r="W288" s="457">
        <v>1000</v>
      </c>
      <c r="X288" s="457">
        <v>1000</v>
      </c>
      <c r="Y288" s="457">
        <v>1000</v>
      </c>
      <c r="Z288" s="457">
        <v>1000</v>
      </c>
      <c r="AA288" s="457">
        <v>1000</v>
      </c>
      <c r="AB288" s="457">
        <v>1000</v>
      </c>
      <c r="AC288" s="457">
        <v>1000</v>
      </c>
      <c r="AD288" s="457">
        <v>1000</v>
      </c>
      <c r="AE288" s="457">
        <v>1000</v>
      </c>
      <c r="AF288" s="457">
        <v>1000</v>
      </c>
      <c r="AG288" s="457">
        <v>2000</v>
      </c>
      <c r="AH288" s="457">
        <v>1000</v>
      </c>
      <c r="AI288" s="457">
        <v>1000</v>
      </c>
      <c r="AJ288" s="457">
        <v>6000</v>
      </c>
      <c r="AK288" s="457">
        <v>4000</v>
      </c>
      <c r="AL288" s="457">
        <v>1000</v>
      </c>
      <c r="AM288" s="457">
        <v>1000</v>
      </c>
      <c r="AN288" s="457">
        <v>1000</v>
      </c>
      <c r="AO288" s="457">
        <v>1000</v>
      </c>
      <c r="AP288" s="457">
        <v>9000</v>
      </c>
      <c r="AQ288" s="457">
        <v>5000</v>
      </c>
      <c r="AR288" s="457">
        <v>2000</v>
      </c>
      <c r="AS288" s="457">
        <v>5000</v>
      </c>
      <c r="AT288" s="457">
        <v>1000</v>
      </c>
      <c r="AU288" s="457">
        <v>1000</v>
      </c>
      <c r="AV288" s="457">
        <v>11000</v>
      </c>
      <c r="AW288" s="457">
        <v>1000</v>
      </c>
      <c r="AX288" s="457">
        <v>1000</v>
      </c>
      <c r="AY288" s="457">
        <v>2000</v>
      </c>
      <c r="AZ288" s="457">
        <v>1000</v>
      </c>
      <c r="BA288" s="457">
        <v>1000</v>
      </c>
      <c r="BB288" s="457">
        <v>1000</v>
      </c>
      <c r="BC288" s="457">
        <v>1000</v>
      </c>
      <c r="BD288" s="457">
        <v>1000</v>
      </c>
      <c r="BE288" s="457">
        <v>1000</v>
      </c>
      <c r="BF288" s="457">
        <v>1000</v>
      </c>
      <c r="BG288" s="457">
        <v>1000</v>
      </c>
      <c r="BH288" s="457">
        <v>2000</v>
      </c>
      <c r="BI288" s="457">
        <v>1000</v>
      </c>
      <c r="BJ288" s="457">
        <v>1000</v>
      </c>
      <c r="BK288" s="457">
        <v>3000</v>
      </c>
      <c r="BL288" s="457">
        <v>1000</v>
      </c>
      <c r="BM288" s="457">
        <v>1000</v>
      </c>
      <c r="BN288" s="457">
        <v>1000</v>
      </c>
      <c r="BO288" s="457">
        <v>1000</v>
      </c>
      <c r="BP288" s="457">
        <v>1000</v>
      </c>
      <c r="BQ288" s="457">
        <v>2000</v>
      </c>
      <c r="BR288" s="457">
        <v>1000</v>
      </c>
      <c r="BS288" s="457">
        <v>1000</v>
      </c>
      <c r="BT288" s="457">
        <v>1000</v>
      </c>
      <c r="BU288" s="457">
        <v>1000</v>
      </c>
      <c r="BV288" s="457">
        <v>2000</v>
      </c>
      <c r="BW288" s="457">
        <v>1000</v>
      </c>
      <c r="BX288" s="457">
        <v>1000</v>
      </c>
      <c r="BY288" s="457">
        <v>1000</v>
      </c>
      <c r="BZ288" s="457">
        <v>1000</v>
      </c>
      <c r="CA288" s="457">
        <v>1000</v>
      </c>
      <c r="CB288" s="457">
        <v>1000</v>
      </c>
      <c r="CC288" s="457">
        <v>1000</v>
      </c>
      <c r="CD288" s="457">
        <v>1000</v>
      </c>
      <c r="CE288" s="457">
        <v>1000</v>
      </c>
      <c r="CF288" s="457">
        <v>3000</v>
      </c>
      <c r="CG288" s="457">
        <v>1000</v>
      </c>
      <c r="CH288" s="457">
        <v>1000</v>
      </c>
      <c r="CI288" s="457">
        <v>5000</v>
      </c>
      <c r="CJ288" s="457">
        <v>1000</v>
      </c>
      <c r="CK288" s="457">
        <v>1000</v>
      </c>
      <c r="CL288" s="457">
        <v>1000</v>
      </c>
      <c r="CM288" s="457">
        <v>1000</v>
      </c>
      <c r="CN288" s="457">
        <v>1000</v>
      </c>
      <c r="CO288" s="457">
        <v>3000</v>
      </c>
      <c r="CP288" s="457">
        <v>1000</v>
      </c>
      <c r="CQ288" s="457">
        <v>1000</v>
      </c>
      <c r="CR288" s="457">
        <v>1000</v>
      </c>
      <c r="CS288" s="457">
        <v>1000</v>
      </c>
      <c r="CT288" s="457">
        <v>1000</v>
      </c>
      <c r="CU288" s="457">
        <v>2000</v>
      </c>
      <c r="CV288" s="457">
        <v>1000</v>
      </c>
      <c r="CW288" s="457">
        <v>1000</v>
      </c>
      <c r="CX288" s="457">
        <v>17000</v>
      </c>
      <c r="CY288" s="457">
        <v>5000</v>
      </c>
      <c r="CZ288" s="457">
        <v>7000</v>
      </c>
      <c r="DA288" s="457">
        <v>5000</v>
      </c>
      <c r="DB288" s="457">
        <v>1000</v>
      </c>
      <c r="DC288" s="457">
        <v>1000</v>
      </c>
      <c r="DD288" s="457">
        <v>1000</v>
      </c>
      <c r="DE288" s="457">
        <v>1000</v>
      </c>
      <c r="DF288" s="457">
        <v>1000</v>
      </c>
      <c r="DG288" s="457">
        <v>21000</v>
      </c>
      <c r="DH288" s="457">
        <v>6000</v>
      </c>
      <c r="DI288" s="457">
        <v>13000</v>
      </c>
      <c r="DJ288" s="457">
        <v>9000</v>
      </c>
      <c r="DK288" s="457">
        <v>3000</v>
      </c>
      <c r="DL288" s="457">
        <v>5000</v>
      </c>
      <c r="DM288" s="457">
        <v>1000</v>
      </c>
      <c r="DN288" s="457">
        <v>1000</v>
      </c>
      <c r="DO288" s="457">
        <v>1000</v>
      </c>
      <c r="DP288" s="457">
        <v>1000</v>
      </c>
      <c r="DQ288" s="457">
        <v>1000</v>
      </c>
      <c r="DR288">
        <v>1000</v>
      </c>
      <c r="DS288">
        <v>1000</v>
      </c>
      <c r="DT288">
        <v>254000</v>
      </c>
      <c r="DU288">
        <v>133000</v>
      </c>
    </row>
    <row r="289" spans="1:125">
      <c r="A289" s="362" t="s">
        <v>2630</v>
      </c>
      <c r="B289" s="457" t="s">
        <v>3326</v>
      </c>
      <c r="C289" s="457">
        <v>30000</v>
      </c>
      <c r="D289" s="457">
        <v>5000</v>
      </c>
      <c r="E289" s="457">
        <v>1000</v>
      </c>
      <c r="F289" s="457">
        <v>23000</v>
      </c>
      <c r="G289" s="457">
        <v>7000</v>
      </c>
      <c r="H289" s="457">
        <v>2000</v>
      </c>
      <c r="I289" s="457">
        <v>10000</v>
      </c>
      <c r="J289" s="457">
        <v>2000</v>
      </c>
      <c r="K289" s="457">
        <v>1000</v>
      </c>
      <c r="L289" s="457">
        <v>2000</v>
      </c>
      <c r="M289" s="457">
        <v>1000</v>
      </c>
      <c r="N289" s="457">
        <v>1000</v>
      </c>
      <c r="O289" s="457">
        <v>148000</v>
      </c>
      <c r="P289" s="457">
        <v>65000</v>
      </c>
      <c r="Q289" s="457">
        <v>1000</v>
      </c>
      <c r="R289" s="457">
        <v>2000</v>
      </c>
      <c r="S289" s="457">
        <v>1000</v>
      </c>
      <c r="T289" s="457">
        <v>1000</v>
      </c>
      <c r="U289" s="457">
        <v>14000</v>
      </c>
      <c r="V289" s="457">
        <v>47000</v>
      </c>
      <c r="W289" s="457">
        <v>1000</v>
      </c>
      <c r="X289" s="457">
        <v>69000</v>
      </c>
      <c r="Y289" s="457">
        <v>426000</v>
      </c>
      <c r="Z289" s="457">
        <v>29000</v>
      </c>
      <c r="AA289" s="457">
        <v>2000</v>
      </c>
      <c r="AB289" s="457">
        <v>3000</v>
      </c>
      <c r="AC289" s="457">
        <v>1000</v>
      </c>
      <c r="AD289" s="457">
        <v>3000</v>
      </c>
      <c r="AE289" s="457">
        <v>1000</v>
      </c>
      <c r="AF289" s="457">
        <v>1000</v>
      </c>
      <c r="AG289" s="457">
        <v>8000</v>
      </c>
      <c r="AH289" s="457">
        <v>1000</v>
      </c>
      <c r="AI289" s="457">
        <v>1000</v>
      </c>
      <c r="AJ289" s="457">
        <v>11000</v>
      </c>
      <c r="AK289" s="457">
        <v>11000</v>
      </c>
      <c r="AL289" s="457">
        <v>3000</v>
      </c>
      <c r="AM289" s="457">
        <v>1000</v>
      </c>
      <c r="AN289" s="457">
        <v>2000</v>
      </c>
      <c r="AO289" s="457">
        <v>1000</v>
      </c>
      <c r="AP289" s="457">
        <v>268000</v>
      </c>
      <c r="AQ289" s="457">
        <v>32000</v>
      </c>
      <c r="AR289" s="457">
        <v>54000</v>
      </c>
      <c r="AS289" s="457">
        <v>16000</v>
      </c>
      <c r="AT289" s="457">
        <v>26000</v>
      </c>
      <c r="AU289" s="457">
        <v>4000</v>
      </c>
      <c r="AV289" s="457">
        <v>11000</v>
      </c>
      <c r="AW289" s="457">
        <v>1000</v>
      </c>
      <c r="AX289" s="457">
        <v>2000</v>
      </c>
      <c r="AY289" s="457">
        <v>4000</v>
      </c>
      <c r="AZ289" s="457">
        <v>3000</v>
      </c>
      <c r="BA289" s="457">
        <v>1000</v>
      </c>
      <c r="BB289" s="457">
        <v>1000</v>
      </c>
      <c r="BC289" s="457">
        <v>1000</v>
      </c>
      <c r="BD289" s="457">
        <v>1000</v>
      </c>
      <c r="BE289" s="457">
        <v>3000</v>
      </c>
      <c r="BF289" s="457">
        <v>1000</v>
      </c>
      <c r="BG289" s="457">
        <v>1000</v>
      </c>
      <c r="BH289" s="457">
        <v>2000</v>
      </c>
      <c r="BI289" s="457">
        <v>1000</v>
      </c>
      <c r="BJ289" s="457">
        <v>1000</v>
      </c>
      <c r="BK289" s="457">
        <v>7000</v>
      </c>
      <c r="BL289" s="457">
        <v>1000</v>
      </c>
      <c r="BM289" s="457">
        <v>1000</v>
      </c>
      <c r="BN289" s="457">
        <v>1000</v>
      </c>
      <c r="BO289" s="457">
        <v>1000</v>
      </c>
      <c r="BP289" s="457">
        <v>1000</v>
      </c>
      <c r="BQ289" s="457">
        <v>6000</v>
      </c>
      <c r="BR289" s="457">
        <v>2000</v>
      </c>
      <c r="BS289" s="457">
        <v>1000</v>
      </c>
      <c r="BT289" s="457">
        <v>1000</v>
      </c>
      <c r="BU289" s="457">
        <v>1000</v>
      </c>
      <c r="BV289" s="457">
        <v>1000</v>
      </c>
      <c r="BW289" s="457">
        <v>1000</v>
      </c>
      <c r="BX289" s="457">
        <v>1000</v>
      </c>
      <c r="BY289" s="457">
        <v>1000</v>
      </c>
      <c r="BZ289" s="457">
        <v>1000</v>
      </c>
      <c r="CA289" s="457">
        <v>1000</v>
      </c>
      <c r="CB289" s="457">
        <v>1000</v>
      </c>
      <c r="CC289" s="457">
        <v>1000</v>
      </c>
      <c r="CD289" s="457">
        <v>1000</v>
      </c>
      <c r="CE289" s="457">
        <v>1000</v>
      </c>
      <c r="CF289" s="457">
        <v>10000</v>
      </c>
      <c r="CG289" s="457">
        <v>1000</v>
      </c>
      <c r="CH289" s="457">
        <v>1000</v>
      </c>
      <c r="CI289" s="457">
        <v>71000</v>
      </c>
      <c r="CJ289" s="457">
        <v>1000</v>
      </c>
      <c r="CK289" s="457">
        <v>1000</v>
      </c>
      <c r="CL289" s="457">
        <v>1000</v>
      </c>
      <c r="CM289" s="457">
        <v>1000</v>
      </c>
      <c r="CN289" s="457">
        <v>1000</v>
      </c>
      <c r="CO289" s="457">
        <v>1000</v>
      </c>
      <c r="CP289" s="457">
        <v>1000</v>
      </c>
      <c r="CQ289" s="457">
        <v>1000</v>
      </c>
      <c r="CR289" s="457">
        <v>1000</v>
      </c>
      <c r="CS289" s="457">
        <v>1000</v>
      </c>
      <c r="CT289" s="457">
        <v>1000</v>
      </c>
      <c r="CU289" s="457">
        <v>7000</v>
      </c>
      <c r="CV289" s="457">
        <v>26000</v>
      </c>
      <c r="CW289" s="457">
        <v>1000</v>
      </c>
      <c r="CX289" s="457">
        <v>47000</v>
      </c>
      <c r="CY289" s="457">
        <v>95000</v>
      </c>
      <c r="CZ289" s="457">
        <v>76000</v>
      </c>
      <c r="DA289" s="457">
        <v>85000</v>
      </c>
      <c r="DB289" s="457">
        <v>1000</v>
      </c>
      <c r="DC289" s="457">
        <v>2000</v>
      </c>
      <c r="DD289" s="457">
        <v>19000</v>
      </c>
      <c r="DE289" s="457">
        <v>1000</v>
      </c>
      <c r="DF289" s="457">
        <v>1000</v>
      </c>
      <c r="DG289" s="457">
        <v>41000</v>
      </c>
      <c r="DH289" s="457">
        <v>7000</v>
      </c>
      <c r="DI289" s="457">
        <v>45000</v>
      </c>
      <c r="DJ289" s="457">
        <v>30000</v>
      </c>
      <c r="DK289" s="457">
        <v>25000</v>
      </c>
      <c r="DL289" s="457">
        <v>18000</v>
      </c>
      <c r="DM289" s="457">
        <v>6000</v>
      </c>
      <c r="DN289" s="457">
        <v>32000</v>
      </c>
      <c r="DO289" s="457">
        <v>6000</v>
      </c>
      <c r="DP289" s="457">
        <v>1000</v>
      </c>
      <c r="DQ289" s="457">
        <v>1000</v>
      </c>
      <c r="DR289">
        <v>1000</v>
      </c>
      <c r="DS289">
        <v>1000</v>
      </c>
      <c r="DT289">
        <v>29027000</v>
      </c>
      <c r="DU289">
        <v>3287000</v>
      </c>
    </row>
    <row r="290" spans="1:125">
      <c r="A290" s="362" t="s">
        <v>2753</v>
      </c>
      <c r="B290" s="457" t="s">
        <v>3326</v>
      </c>
      <c r="C290" s="457">
        <v>15000</v>
      </c>
      <c r="D290" s="457">
        <v>2000</v>
      </c>
      <c r="E290" s="457">
        <v>1000</v>
      </c>
      <c r="F290" s="457">
        <v>16000</v>
      </c>
      <c r="G290" s="457">
        <v>6000</v>
      </c>
      <c r="H290" s="457">
        <v>1000</v>
      </c>
      <c r="I290" s="457">
        <v>15000</v>
      </c>
      <c r="J290" s="457">
        <v>1000</v>
      </c>
      <c r="K290" s="457">
        <v>1000</v>
      </c>
      <c r="L290" s="457">
        <v>4000</v>
      </c>
      <c r="M290" s="457">
        <v>1000</v>
      </c>
      <c r="N290" s="457">
        <v>1000</v>
      </c>
      <c r="O290" s="457">
        <v>89000</v>
      </c>
      <c r="P290" s="457">
        <v>2000</v>
      </c>
      <c r="Q290" s="457">
        <v>1000</v>
      </c>
      <c r="R290" s="457">
        <v>5000</v>
      </c>
      <c r="S290" s="457">
        <v>1000</v>
      </c>
      <c r="T290" s="457">
        <v>1000</v>
      </c>
      <c r="U290" s="457">
        <v>4000</v>
      </c>
      <c r="V290" s="457">
        <v>5000</v>
      </c>
      <c r="W290" s="457">
        <v>1000</v>
      </c>
      <c r="X290" s="457">
        <v>5000</v>
      </c>
      <c r="Y290" s="457">
        <v>1000</v>
      </c>
      <c r="Z290" s="457">
        <v>1000</v>
      </c>
      <c r="AA290" s="457">
        <v>1000</v>
      </c>
      <c r="AB290" s="457">
        <v>2000</v>
      </c>
      <c r="AC290" s="457">
        <v>14000</v>
      </c>
      <c r="AD290" s="457">
        <v>1000</v>
      </c>
      <c r="AE290" s="457">
        <v>1000</v>
      </c>
      <c r="AF290" s="457">
        <v>1000</v>
      </c>
      <c r="AG290" s="457">
        <v>1000</v>
      </c>
      <c r="AH290" s="457">
        <v>1000</v>
      </c>
      <c r="AI290" s="457">
        <v>1000</v>
      </c>
      <c r="AJ290" s="457">
        <v>10000</v>
      </c>
      <c r="AK290" s="457">
        <v>5000</v>
      </c>
      <c r="AL290" s="457">
        <v>1000</v>
      </c>
      <c r="AM290" s="457">
        <v>1000</v>
      </c>
      <c r="AN290" s="457">
        <v>2000</v>
      </c>
      <c r="AO290" s="457">
        <v>1000</v>
      </c>
      <c r="AP290" s="457">
        <v>191000</v>
      </c>
      <c r="AQ290" s="457">
        <v>14000</v>
      </c>
      <c r="AR290" s="457">
        <v>31000</v>
      </c>
      <c r="AS290" s="457">
        <v>8000</v>
      </c>
      <c r="AT290" s="457">
        <v>1000</v>
      </c>
      <c r="AU290" s="457">
        <v>1000</v>
      </c>
      <c r="AV290" s="457">
        <v>12000</v>
      </c>
      <c r="AW290" s="457">
        <v>3000</v>
      </c>
      <c r="AX290" s="457">
        <v>1000</v>
      </c>
      <c r="AY290" s="457">
        <v>4000</v>
      </c>
      <c r="AZ290" s="457">
        <v>1000</v>
      </c>
      <c r="BA290" s="457">
        <v>1000</v>
      </c>
      <c r="BB290" s="457">
        <v>3000</v>
      </c>
      <c r="BC290" s="457">
        <v>1000</v>
      </c>
      <c r="BD290" s="457">
        <v>1000</v>
      </c>
      <c r="BE290" s="457">
        <v>4000</v>
      </c>
      <c r="BF290" s="457">
        <v>1000</v>
      </c>
      <c r="BG290" s="457">
        <v>1000</v>
      </c>
      <c r="BH290" s="457">
        <v>2000</v>
      </c>
      <c r="BI290" s="457">
        <v>1000</v>
      </c>
      <c r="BJ290" s="457">
        <v>1000</v>
      </c>
      <c r="BK290" s="457">
        <v>2000</v>
      </c>
      <c r="BL290" s="457">
        <v>1000</v>
      </c>
      <c r="BM290" s="457">
        <v>1000</v>
      </c>
      <c r="BN290" s="457">
        <v>1000</v>
      </c>
      <c r="BO290" s="457">
        <v>1000</v>
      </c>
      <c r="BP290" s="457">
        <v>1000</v>
      </c>
      <c r="BQ290" s="457">
        <v>4000</v>
      </c>
      <c r="BR290" s="457">
        <v>1000</v>
      </c>
      <c r="BS290" s="457">
        <v>1000</v>
      </c>
      <c r="BT290" s="457">
        <v>1000</v>
      </c>
      <c r="BU290" s="457">
        <v>1000</v>
      </c>
      <c r="BV290" s="457">
        <v>1000</v>
      </c>
      <c r="BW290" s="457">
        <v>1000</v>
      </c>
      <c r="BX290" s="457">
        <v>1000</v>
      </c>
      <c r="BY290" s="457">
        <v>1000</v>
      </c>
      <c r="BZ290" s="457">
        <v>1000</v>
      </c>
      <c r="CA290" s="457">
        <v>1000</v>
      </c>
      <c r="CB290" s="457">
        <v>1000</v>
      </c>
      <c r="CC290" s="457">
        <v>1000</v>
      </c>
      <c r="CD290" s="457">
        <v>1000</v>
      </c>
      <c r="CE290" s="457">
        <v>1000</v>
      </c>
      <c r="CF290" s="457">
        <v>4000</v>
      </c>
      <c r="CG290" s="457">
        <v>1000</v>
      </c>
      <c r="CH290" s="457">
        <v>1000</v>
      </c>
      <c r="CI290" s="457">
        <v>2000</v>
      </c>
      <c r="CJ290" s="457">
        <v>1000</v>
      </c>
      <c r="CK290" s="457">
        <v>1000</v>
      </c>
      <c r="CL290" s="457">
        <v>1000</v>
      </c>
      <c r="CM290" s="457">
        <v>1000</v>
      </c>
      <c r="CN290" s="457">
        <v>1000</v>
      </c>
      <c r="CO290" s="457">
        <v>1000</v>
      </c>
      <c r="CP290" s="457">
        <v>1000</v>
      </c>
      <c r="CQ290" s="457">
        <v>1000</v>
      </c>
      <c r="CR290" s="457">
        <v>1000</v>
      </c>
      <c r="CS290" s="457">
        <v>1000</v>
      </c>
      <c r="CT290" s="457">
        <v>1000</v>
      </c>
      <c r="CU290" s="457">
        <v>4000</v>
      </c>
      <c r="CV290" s="457">
        <v>2000</v>
      </c>
      <c r="CW290" s="457">
        <v>1000</v>
      </c>
      <c r="CX290" s="457">
        <v>29000</v>
      </c>
      <c r="CY290" s="457">
        <v>7000</v>
      </c>
      <c r="CZ290" s="457">
        <v>11000</v>
      </c>
      <c r="DA290" s="457">
        <v>1000</v>
      </c>
      <c r="DB290" s="457">
        <v>1000</v>
      </c>
      <c r="DC290" s="457">
        <v>1000</v>
      </c>
      <c r="DD290" s="457">
        <v>1000</v>
      </c>
      <c r="DE290" s="457">
        <v>1000</v>
      </c>
      <c r="DF290" s="457">
        <v>1000</v>
      </c>
      <c r="DG290" s="457">
        <v>29000</v>
      </c>
      <c r="DH290" s="457">
        <v>14000</v>
      </c>
      <c r="DI290" s="457">
        <v>22000</v>
      </c>
      <c r="DJ290" s="457">
        <v>10000</v>
      </c>
      <c r="DK290" s="457">
        <v>9000</v>
      </c>
      <c r="DL290" s="457">
        <v>64000</v>
      </c>
      <c r="DM290" s="457">
        <v>4000</v>
      </c>
      <c r="DN290" s="457">
        <v>1000</v>
      </c>
      <c r="DO290" s="457">
        <v>1000</v>
      </c>
      <c r="DP290" s="457">
        <v>1000</v>
      </c>
      <c r="DQ290" s="457">
        <v>1000</v>
      </c>
      <c r="DR290">
        <v>1000</v>
      </c>
      <c r="DS290">
        <v>1000</v>
      </c>
      <c r="DT290">
        <v>323000</v>
      </c>
      <c r="DU290">
        <v>131000</v>
      </c>
    </row>
    <row r="291" spans="1:125">
      <c r="A291" s="362" t="s">
        <v>2768</v>
      </c>
      <c r="B291" s="457" t="s">
        <v>3326</v>
      </c>
      <c r="C291" s="457">
        <v>10000</v>
      </c>
      <c r="D291" s="457">
        <v>1000</v>
      </c>
      <c r="E291" s="457">
        <v>1000</v>
      </c>
      <c r="F291" s="457">
        <v>7000</v>
      </c>
      <c r="G291" s="457">
        <v>3000</v>
      </c>
      <c r="H291" s="457">
        <v>1000</v>
      </c>
      <c r="I291" s="457">
        <v>5000</v>
      </c>
      <c r="J291" s="457">
        <v>1000</v>
      </c>
      <c r="K291" s="457">
        <v>1000</v>
      </c>
      <c r="L291" s="457">
        <v>2000</v>
      </c>
      <c r="M291" s="457">
        <v>3000</v>
      </c>
      <c r="N291" s="457">
        <v>1000</v>
      </c>
      <c r="O291" s="457">
        <v>42000</v>
      </c>
      <c r="P291" s="457">
        <v>1000</v>
      </c>
      <c r="Q291" s="457">
        <v>1000</v>
      </c>
      <c r="R291" s="457">
        <v>1000</v>
      </c>
      <c r="S291" s="457">
        <v>1000</v>
      </c>
      <c r="T291" s="457">
        <v>1000</v>
      </c>
      <c r="U291" s="457">
        <v>3000</v>
      </c>
      <c r="V291" s="457">
        <v>1000</v>
      </c>
      <c r="W291" s="457">
        <v>1000</v>
      </c>
      <c r="X291" s="457">
        <v>1000</v>
      </c>
      <c r="Y291" s="457">
        <v>1000</v>
      </c>
      <c r="Z291" s="457">
        <v>1000</v>
      </c>
      <c r="AA291" s="457">
        <v>1000</v>
      </c>
      <c r="AB291" s="457">
        <v>1000</v>
      </c>
      <c r="AC291" s="457">
        <v>1000</v>
      </c>
      <c r="AD291" s="457">
        <v>1000</v>
      </c>
      <c r="AE291" s="457">
        <v>1000</v>
      </c>
      <c r="AF291" s="457">
        <v>1000</v>
      </c>
      <c r="AG291" s="457">
        <v>2000</v>
      </c>
      <c r="AH291" s="457">
        <v>1000</v>
      </c>
      <c r="AI291" s="457">
        <v>1000</v>
      </c>
      <c r="AJ291" s="457">
        <v>6000</v>
      </c>
      <c r="AK291" s="457">
        <v>4000</v>
      </c>
      <c r="AL291" s="457">
        <v>1000</v>
      </c>
      <c r="AM291" s="457">
        <v>1000</v>
      </c>
      <c r="AN291" s="457">
        <v>1000</v>
      </c>
      <c r="AO291" s="457">
        <v>1000</v>
      </c>
      <c r="AP291" s="457">
        <v>9000</v>
      </c>
      <c r="AQ291" s="457">
        <v>5000</v>
      </c>
      <c r="AR291" s="457">
        <v>2000</v>
      </c>
      <c r="AS291" s="457">
        <v>5000</v>
      </c>
      <c r="AT291" s="457">
        <v>1000</v>
      </c>
      <c r="AU291" s="457">
        <v>1000</v>
      </c>
      <c r="AV291" s="457">
        <v>11000</v>
      </c>
      <c r="AW291" s="457">
        <v>1000</v>
      </c>
      <c r="AX291" s="457">
        <v>1000</v>
      </c>
      <c r="AY291" s="457">
        <v>2000</v>
      </c>
      <c r="AZ291" s="457">
        <v>1000</v>
      </c>
      <c r="BA291" s="457">
        <v>1000</v>
      </c>
      <c r="BB291" s="457">
        <v>1000</v>
      </c>
      <c r="BC291" s="457">
        <v>1000</v>
      </c>
      <c r="BD291" s="457">
        <v>1000</v>
      </c>
      <c r="BE291" s="457">
        <v>1000</v>
      </c>
      <c r="BF291" s="457">
        <v>1000</v>
      </c>
      <c r="BG291" s="457">
        <v>1000</v>
      </c>
      <c r="BH291" s="457">
        <v>2000</v>
      </c>
      <c r="BI291" s="457">
        <v>1000</v>
      </c>
      <c r="BJ291" s="457">
        <v>1000</v>
      </c>
      <c r="BK291" s="457">
        <v>3000</v>
      </c>
      <c r="BL291" s="457">
        <v>1000</v>
      </c>
      <c r="BM291" s="457">
        <v>1000</v>
      </c>
      <c r="BN291" s="457">
        <v>1000</v>
      </c>
      <c r="BO291" s="457">
        <v>1000</v>
      </c>
      <c r="BP291" s="457">
        <v>1000</v>
      </c>
      <c r="BQ291" s="457">
        <v>2000</v>
      </c>
      <c r="BR291" s="457">
        <v>1000</v>
      </c>
      <c r="BS291" s="457">
        <v>1000</v>
      </c>
      <c r="BT291" s="457">
        <v>1000</v>
      </c>
      <c r="BU291" s="457">
        <v>1000</v>
      </c>
      <c r="BV291" s="457">
        <v>2000</v>
      </c>
      <c r="BW291" s="457">
        <v>1000</v>
      </c>
      <c r="BX291" s="457">
        <v>1000</v>
      </c>
      <c r="BY291" s="457">
        <v>1000</v>
      </c>
      <c r="BZ291" s="457">
        <v>1000</v>
      </c>
      <c r="CA291" s="457">
        <v>1000</v>
      </c>
      <c r="CB291" s="457">
        <v>1000</v>
      </c>
      <c r="CC291" s="457">
        <v>1000</v>
      </c>
      <c r="CD291" s="457">
        <v>1000</v>
      </c>
      <c r="CE291" s="457">
        <v>1000</v>
      </c>
      <c r="CF291" s="457">
        <v>3000</v>
      </c>
      <c r="CG291" s="457">
        <v>1000</v>
      </c>
      <c r="CH291" s="457">
        <v>1000</v>
      </c>
      <c r="CI291" s="457">
        <v>5000</v>
      </c>
      <c r="CJ291" s="457">
        <v>1000</v>
      </c>
      <c r="CK291" s="457">
        <v>1000</v>
      </c>
      <c r="CL291" s="457">
        <v>1000</v>
      </c>
      <c r="CM291" s="457">
        <v>1000</v>
      </c>
      <c r="CN291" s="457">
        <v>1000</v>
      </c>
      <c r="CO291" s="457">
        <v>3000</v>
      </c>
      <c r="CP291" s="457">
        <v>1000</v>
      </c>
      <c r="CQ291" s="457">
        <v>1000</v>
      </c>
      <c r="CR291" s="457">
        <v>1000</v>
      </c>
      <c r="CS291" s="457">
        <v>1000</v>
      </c>
      <c r="CT291" s="457">
        <v>1000</v>
      </c>
      <c r="CU291" s="457">
        <v>2000</v>
      </c>
      <c r="CV291" s="457">
        <v>1000</v>
      </c>
      <c r="CW291" s="457">
        <v>1000</v>
      </c>
      <c r="CX291" s="457">
        <v>17000</v>
      </c>
      <c r="CY291" s="457">
        <v>5000</v>
      </c>
      <c r="CZ291" s="457">
        <v>7000</v>
      </c>
      <c r="DA291" s="457">
        <v>5000</v>
      </c>
      <c r="DB291" s="457">
        <v>1000</v>
      </c>
      <c r="DC291" s="457">
        <v>1000</v>
      </c>
      <c r="DD291" s="457">
        <v>1000</v>
      </c>
      <c r="DE291" s="457">
        <v>1000</v>
      </c>
      <c r="DF291" s="457">
        <v>1000</v>
      </c>
      <c r="DG291" s="457">
        <v>21000</v>
      </c>
      <c r="DH291" s="457">
        <v>6000</v>
      </c>
      <c r="DI291" s="457">
        <v>13000</v>
      </c>
      <c r="DJ291" s="457">
        <v>9000</v>
      </c>
      <c r="DK291" s="457">
        <v>3000</v>
      </c>
      <c r="DL291" s="457">
        <v>5000</v>
      </c>
      <c r="DM291" s="457">
        <v>1000</v>
      </c>
      <c r="DN291" s="457">
        <v>1000</v>
      </c>
      <c r="DO291" s="457">
        <v>1000</v>
      </c>
      <c r="DP291" s="457">
        <v>1000</v>
      </c>
      <c r="DQ291" s="457">
        <v>1000</v>
      </c>
      <c r="DR291">
        <v>1000</v>
      </c>
      <c r="DS291">
        <v>1000</v>
      </c>
      <c r="DT291">
        <v>254000</v>
      </c>
      <c r="DU291">
        <v>133000</v>
      </c>
    </row>
    <row r="292" spans="1:125">
      <c r="A292" s="362" t="s">
        <v>2882</v>
      </c>
      <c r="B292" s="457" t="s">
        <v>3326</v>
      </c>
      <c r="C292" s="457">
        <v>15000</v>
      </c>
      <c r="D292" s="457">
        <v>2000</v>
      </c>
      <c r="E292" s="457">
        <v>1000</v>
      </c>
      <c r="F292" s="457">
        <v>16000</v>
      </c>
      <c r="G292" s="457">
        <v>6000</v>
      </c>
      <c r="H292" s="457">
        <v>1000</v>
      </c>
      <c r="I292" s="457">
        <v>15000</v>
      </c>
      <c r="J292" s="457">
        <v>1000</v>
      </c>
      <c r="K292" s="457">
        <v>1000</v>
      </c>
      <c r="L292" s="457">
        <v>4000</v>
      </c>
      <c r="M292" s="457">
        <v>1000</v>
      </c>
      <c r="N292" s="457">
        <v>1000</v>
      </c>
      <c r="O292" s="457">
        <v>89000</v>
      </c>
      <c r="P292" s="457">
        <v>2000</v>
      </c>
      <c r="Q292" s="457">
        <v>1000</v>
      </c>
      <c r="R292" s="457">
        <v>5000</v>
      </c>
      <c r="S292" s="457">
        <v>1000</v>
      </c>
      <c r="T292" s="457">
        <v>1000</v>
      </c>
      <c r="U292" s="457">
        <v>4000</v>
      </c>
      <c r="V292" s="457">
        <v>5000</v>
      </c>
      <c r="W292" s="457">
        <v>1000</v>
      </c>
      <c r="X292" s="457">
        <v>5000</v>
      </c>
      <c r="Y292" s="457">
        <v>1000</v>
      </c>
      <c r="Z292" s="457">
        <v>1000</v>
      </c>
      <c r="AA292" s="457">
        <v>1000</v>
      </c>
      <c r="AB292" s="457">
        <v>2000</v>
      </c>
      <c r="AC292" s="457">
        <v>14000</v>
      </c>
      <c r="AD292" s="457">
        <v>1000</v>
      </c>
      <c r="AE292" s="457">
        <v>1000</v>
      </c>
      <c r="AF292" s="457">
        <v>1000</v>
      </c>
      <c r="AG292" s="457">
        <v>1000</v>
      </c>
      <c r="AH292" s="457">
        <v>1000</v>
      </c>
      <c r="AI292" s="457">
        <v>1000</v>
      </c>
      <c r="AJ292" s="457">
        <v>10000</v>
      </c>
      <c r="AK292" s="457">
        <v>5000</v>
      </c>
      <c r="AL292" s="457">
        <v>1000</v>
      </c>
      <c r="AM292" s="457">
        <v>1000</v>
      </c>
      <c r="AN292" s="457">
        <v>2000</v>
      </c>
      <c r="AO292" s="457">
        <v>1000</v>
      </c>
      <c r="AP292" s="457">
        <v>191000</v>
      </c>
      <c r="AQ292" s="457">
        <v>14000</v>
      </c>
      <c r="AR292" s="457">
        <v>31000</v>
      </c>
      <c r="AS292" s="457">
        <v>8000</v>
      </c>
      <c r="AT292" s="457">
        <v>1000</v>
      </c>
      <c r="AU292" s="457">
        <v>1000</v>
      </c>
      <c r="AV292" s="457">
        <v>12000</v>
      </c>
      <c r="AW292" s="457">
        <v>3000</v>
      </c>
      <c r="AX292" s="457">
        <v>1000</v>
      </c>
      <c r="AY292" s="457">
        <v>4000</v>
      </c>
      <c r="AZ292" s="457">
        <v>1000</v>
      </c>
      <c r="BA292" s="457">
        <v>1000</v>
      </c>
      <c r="BB292" s="457">
        <v>3000</v>
      </c>
      <c r="BC292" s="457">
        <v>1000</v>
      </c>
      <c r="BD292" s="457">
        <v>1000</v>
      </c>
      <c r="BE292" s="457">
        <v>4000</v>
      </c>
      <c r="BF292" s="457">
        <v>1000</v>
      </c>
      <c r="BG292" s="457">
        <v>1000</v>
      </c>
      <c r="BH292" s="457">
        <v>2000</v>
      </c>
      <c r="BI292" s="457">
        <v>1000</v>
      </c>
      <c r="BJ292" s="457">
        <v>1000</v>
      </c>
      <c r="BK292" s="457">
        <v>2000</v>
      </c>
      <c r="BL292" s="457">
        <v>1000</v>
      </c>
      <c r="BM292" s="457">
        <v>1000</v>
      </c>
      <c r="BN292" s="457">
        <v>1000</v>
      </c>
      <c r="BO292" s="457">
        <v>1000</v>
      </c>
      <c r="BP292" s="457">
        <v>1000</v>
      </c>
      <c r="BQ292" s="457">
        <v>4000</v>
      </c>
      <c r="BR292" s="457">
        <v>1000</v>
      </c>
      <c r="BS292" s="457">
        <v>1000</v>
      </c>
      <c r="BT292" s="457">
        <v>1000</v>
      </c>
      <c r="BU292" s="457">
        <v>1000</v>
      </c>
      <c r="BV292" s="457">
        <v>1000</v>
      </c>
      <c r="BW292" s="457">
        <v>1000</v>
      </c>
      <c r="BX292" s="457">
        <v>1000</v>
      </c>
      <c r="BY292" s="457">
        <v>1000</v>
      </c>
      <c r="BZ292" s="457">
        <v>1000</v>
      </c>
      <c r="CA292" s="457">
        <v>1000</v>
      </c>
      <c r="CB292" s="457">
        <v>1000</v>
      </c>
      <c r="CC292" s="457">
        <v>1000</v>
      </c>
      <c r="CD292" s="457">
        <v>1000</v>
      </c>
      <c r="CE292" s="457">
        <v>1000</v>
      </c>
      <c r="CF292" s="457">
        <v>4000</v>
      </c>
      <c r="CG292" s="457">
        <v>1000</v>
      </c>
      <c r="CH292" s="457">
        <v>1000</v>
      </c>
      <c r="CI292" s="457">
        <v>2000</v>
      </c>
      <c r="CJ292" s="457">
        <v>1000</v>
      </c>
      <c r="CK292" s="457">
        <v>1000</v>
      </c>
      <c r="CL292" s="457">
        <v>1000</v>
      </c>
      <c r="CM292" s="457">
        <v>1000</v>
      </c>
      <c r="CN292" s="457">
        <v>1000</v>
      </c>
      <c r="CO292" s="457">
        <v>1000</v>
      </c>
      <c r="CP292" s="457">
        <v>1000</v>
      </c>
      <c r="CQ292" s="457">
        <v>1000</v>
      </c>
      <c r="CR292" s="457">
        <v>1000</v>
      </c>
      <c r="CS292" s="457">
        <v>1000</v>
      </c>
      <c r="CT292" s="457">
        <v>1000</v>
      </c>
      <c r="CU292" s="457">
        <v>4000</v>
      </c>
      <c r="CV292" s="457">
        <v>2000</v>
      </c>
      <c r="CW292" s="457">
        <v>1000</v>
      </c>
      <c r="CX292" s="457">
        <v>29000</v>
      </c>
      <c r="CY292" s="457">
        <v>7000</v>
      </c>
      <c r="CZ292" s="457">
        <v>11000</v>
      </c>
      <c r="DA292" s="457">
        <v>1000</v>
      </c>
      <c r="DB292" s="457">
        <v>1000</v>
      </c>
      <c r="DC292" s="457">
        <v>1000</v>
      </c>
      <c r="DD292" s="457">
        <v>1000</v>
      </c>
      <c r="DE292" s="457">
        <v>1000</v>
      </c>
      <c r="DF292" s="457">
        <v>1000</v>
      </c>
      <c r="DG292" s="457">
        <v>29000</v>
      </c>
      <c r="DH292" s="457">
        <v>14000</v>
      </c>
      <c r="DI292" s="457">
        <v>22000</v>
      </c>
      <c r="DJ292" s="457">
        <v>10000</v>
      </c>
      <c r="DK292" s="457">
        <v>9000</v>
      </c>
      <c r="DL292" s="457">
        <v>64000</v>
      </c>
      <c r="DM292" s="457">
        <v>4000</v>
      </c>
      <c r="DN292" s="457">
        <v>1000</v>
      </c>
      <c r="DO292" s="457">
        <v>1000</v>
      </c>
      <c r="DP292" s="457">
        <v>1000</v>
      </c>
      <c r="DQ292" s="457">
        <v>1000</v>
      </c>
      <c r="DR292">
        <v>1000</v>
      </c>
      <c r="DS292">
        <v>1000</v>
      </c>
      <c r="DT292">
        <v>323000</v>
      </c>
      <c r="DU292">
        <v>131000</v>
      </c>
    </row>
    <row r="293" spans="1:125">
      <c r="A293" s="362" t="s">
        <v>2948</v>
      </c>
      <c r="B293" s="457" t="s">
        <v>3326</v>
      </c>
      <c r="C293" s="457">
        <v>10000</v>
      </c>
      <c r="D293" s="457">
        <v>1000</v>
      </c>
      <c r="E293" s="457">
        <v>1000</v>
      </c>
      <c r="F293" s="457">
        <v>7000</v>
      </c>
      <c r="G293" s="457">
        <v>3000</v>
      </c>
      <c r="H293" s="457">
        <v>1000</v>
      </c>
      <c r="I293" s="457">
        <v>5000</v>
      </c>
      <c r="J293" s="457">
        <v>1000</v>
      </c>
      <c r="K293" s="457">
        <v>1000</v>
      </c>
      <c r="L293" s="457">
        <v>2000</v>
      </c>
      <c r="M293" s="457">
        <v>3000</v>
      </c>
      <c r="N293" s="457">
        <v>1000</v>
      </c>
      <c r="O293" s="457">
        <v>42000</v>
      </c>
      <c r="P293" s="457">
        <v>1000</v>
      </c>
      <c r="Q293" s="457">
        <v>1000</v>
      </c>
      <c r="R293" s="457">
        <v>1000</v>
      </c>
      <c r="S293" s="457">
        <v>1000</v>
      </c>
      <c r="T293" s="457">
        <v>1000</v>
      </c>
      <c r="U293" s="457">
        <v>3000</v>
      </c>
      <c r="V293" s="457">
        <v>1000</v>
      </c>
      <c r="W293" s="457">
        <v>1000</v>
      </c>
      <c r="X293" s="457">
        <v>1000</v>
      </c>
      <c r="Y293" s="457">
        <v>1000</v>
      </c>
      <c r="Z293" s="457">
        <v>1000</v>
      </c>
      <c r="AA293" s="457">
        <v>1000</v>
      </c>
      <c r="AB293" s="457">
        <v>1000</v>
      </c>
      <c r="AC293" s="457">
        <v>1000</v>
      </c>
      <c r="AD293" s="457">
        <v>1000</v>
      </c>
      <c r="AE293" s="457">
        <v>1000</v>
      </c>
      <c r="AF293" s="457">
        <v>1000</v>
      </c>
      <c r="AG293" s="457">
        <v>2000</v>
      </c>
      <c r="AH293" s="457">
        <v>1000</v>
      </c>
      <c r="AI293" s="457">
        <v>1000</v>
      </c>
      <c r="AJ293" s="457">
        <v>6000</v>
      </c>
      <c r="AK293" s="457">
        <v>4000</v>
      </c>
      <c r="AL293" s="457">
        <v>1000</v>
      </c>
      <c r="AM293" s="457">
        <v>1000</v>
      </c>
      <c r="AN293" s="457">
        <v>1000</v>
      </c>
      <c r="AO293" s="457">
        <v>1000</v>
      </c>
      <c r="AP293" s="457">
        <v>134000</v>
      </c>
      <c r="AQ293" s="457">
        <v>54000</v>
      </c>
      <c r="AR293" s="457">
        <v>57000</v>
      </c>
      <c r="AS293" s="457">
        <v>5000</v>
      </c>
      <c r="AT293" s="457">
        <v>1000</v>
      </c>
      <c r="AU293" s="457">
        <v>1000</v>
      </c>
      <c r="AV293" s="457">
        <v>11000</v>
      </c>
      <c r="AW293" s="457">
        <v>1000</v>
      </c>
      <c r="AX293" s="457">
        <v>1000</v>
      </c>
      <c r="AY293" s="457">
        <v>2000</v>
      </c>
      <c r="AZ293" s="457">
        <v>1000</v>
      </c>
      <c r="BA293" s="457">
        <v>1000</v>
      </c>
      <c r="BB293" s="457">
        <v>1000</v>
      </c>
      <c r="BC293" s="457">
        <v>1000</v>
      </c>
      <c r="BD293" s="457">
        <v>1000</v>
      </c>
      <c r="BE293" s="457">
        <v>1000</v>
      </c>
      <c r="BF293" s="457">
        <v>1000</v>
      </c>
      <c r="BG293" s="457">
        <v>1000</v>
      </c>
      <c r="BH293" s="457">
        <v>2000</v>
      </c>
      <c r="BI293" s="457">
        <v>1000</v>
      </c>
      <c r="BJ293" s="457">
        <v>1000</v>
      </c>
      <c r="BK293" s="457">
        <v>3000</v>
      </c>
      <c r="BL293" s="457">
        <v>1000</v>
      </c>
      <c r="BM293" s="457">
        <v>1000</v>
      </c>
      <c r="BN293" s="457">
        <v>1000</v>
      </c>
      <c r="BO293" s="457">
        <v>1000</v>
      </c>
      <c r="BP293" s="457">
        <v>1000</v>
      </c>
      <c r="BQ293" s="457">
        <v>2000</v>
      </c>
      <c r="BR293" s="457">
        <v>1000</v>
      </c>
      <c r="BS293" s="457">
        <v>1000</v>
      </c>
      <c r="BT293" s="457">
        <v>1000</v>
      </c>
      <c r="BU293" s="457">
        <v>1000</v>
      </c>
      <c r="BV293" s="457">
        <v>2000</v>
      </c>
      <c r="BW293" s="457">
        <v>1000</v>
      </c>
      <c r="BX293" s="457">
        <v>1000</v>
      </c>
      <c r="BY293" s="457">
        <v>1000</v>
      </c>
      <c r="BZ293" s="457">
        <v>1000</v>
      </c>
      <c r="CA293" s="457">
        <v>1000</v>
      </c>
      <c r="CB293" s="457">
        <v>1000</v>
      </c>
      <c r="CC293" s="457">
        <v>1000</v>
      </c>
      <c r="CD293" s="457">
        <v>1000</v>
      </c>
      <c r="CE293" s="457">
        <v>1000</v>
      </c>
      <c r="CF293" s="457">
        <v>3000</v>
      </c>
      <c r="CG293" s="457">
        <v>1000</v>
      </c>
      <c r="CH293" s="457">
        <v>1000</v>
      </c>
      <c r="CI293" s="457">
        <v>5000</v>
      </c>
      <c r="CJ293" s="457">
        <v>1000</v>
      </c>
      <c r="CK293" s="457">
        <v>1000</v>
      </c>
      <c r="CL293" s="457">
        <v>1000</v>
      </c>
      <c r="CM293" s="457">
        <v>1000</v>
      </c>
      <c r="CN293" s="457">
        <v>1000</v>
      </c>
      <c r="CO293" s="457">
        <v>3000</v>
      </c>
      <c r="CP293" s="457">
        <v>1000</v>
      </c>
      <c r="CQ293" s="457">
        <v>1000</v>
      </c>
      <c r="CR293" s="457">
        <v>1000</v>
      </c>
      <c r="CS293" s="457">
        <v>1000</v>
      </c>
      <c r="CT293" s="457">
        <v>1000</v>
      </c>
      <c r="CU293" s="457">
        <v>2000</v>
      </c>
      <c r="CV293" s="457">
        <v>1000</v>
      </c>
      <c r="CW293" s="457">
        <v>1000</v>
      </c>
      <c r="CX293" s="457">
        <v>17000</v>
      </c>
      <c r="CY293" s="457">
        <v>5000</v>
      </c>
      <c r="CZ293" s="457">
        <v>7000</v>
      </c>
      <c r="DA293" s="457">
        <v>5000</v>
      </c>
      <c r="DB293" s="457">
        <v>1000</v>
      </c>
      <c r="DC293" s="457">
        <v>1000</v>
      </c>
      <c r="DD293" s="457">
        <v>1000</v>
      </c>
      <c r="DE293" s="457">
        <v>1000</v>
      </c>
      <c r="DF293" s="457">
        <v>1000</v>
      </c>
      <c r="DG293" s="457">
        <v>21000</v>
      </c>
      <c r="DH293" s="457">
        <v>6000</v>
      </c>
      <c r="DI293" s="457">
        <v>13000</v>
      </c>
      <c r="DJ293" s="457">
        <v>9000</v>
      </c>
      <c r="DK293" s="457">
        <v>3000</v>
      </c>
      <c r="DL293" s="457">
        <v>5000</v>
      </c>
      <c r="DM293" s="457">
        <v>1000</v>
      </c>
      <c r="DN293" s="457">
        <v>1000</v>
      </c>
      <c r="DO293" s="457">
        <v>1000</v>
      </c>
      <c r="DP293" s="457">
        <v>1000</v>
      </c>
      <c r="DQ293" s="457">
        <v>1000</v>
      </c>
      <c r="DR293">
        <v>1000</v>
      </c>
      <c r="DS293">
        <v>1000</v>
      </c>
      <c r="DT293">
        <v>254000</v>
      </c>
      <c r="DU293">
        <v>133000</v>
      </c>
    </row>
    <row r="294" spans="1:125">
      <c r="A294" s="362" t="s">
        <v>3008</v>
      </c>
      <c r="B294" s="457" t="s">
        <v>3326</v>
      </c>
      <c r="C294" s="457">
        <v>30000</v>
      </c>
      <c r="D294" s="457">
        <v>5000</v>
      </c>
      <c r="E294" s="457">
        <v>1000</v>
      </c>
      <c r="F294" s="457">
        <v>23000</v>
      </c>
      <c r="G294" s="457">
        <v>7000</v>
      </c>
      <c r="H294" s="457">
        <v>2000</v>
      </c>
      <c r="I294" s="457">
        <v>10000</v>
      </c>
      <c r="J294" s="457">
        <v>2000</v>
      </c>
      <c r="K294" s="457">
        <v>1000</v>
      </c>
      <c r="L294" s="457">
        <v>2000</v>
      </c>
      <c r="M294" s="457">
        <v>1000</v>
      </c>
      <c r="N294" s="457">
        <v>1000</v>
      </c>
      <c r="O294" s="457">
        <v>148000</v>
      </c>
      <c r="P294" s="457">
        <v>65000</v>
      </c>
      <c r="Q294" s="457">
        <v>1000</v>
      </c>
      <c r="R294" s="457">
        <v>2000</v>
      </c>
      <c r="S294" s="457">
        <v>1000</v>
      </c>
      <c r="T294" s="457">
        <v>1000</v>
      </c>
      <c r="U294" s="457">
        <v>14000</v>
      </c>
      <c r="V294" s="457">
        <v>47000</v>
      </c>
      <c r="W294" s="457">
        <v>1000</v>
      </c>
      <c r="X294" s="457">
        <v>69000</v>
      </c>
      <c r="Y294" s="457">
        <v>426000</v>
      </c>
      <c r="Z294" s="457">
        <v>29000</v>
      </c>
      <c r="AA294" s="457">
        <v>2000</v>
      </c>
      <c r="AB294" s="457">
        <v>3000</v>
      </c>
      <c r="AC294" s="457">
        <v>1000</v>
      </c>
      <c r="AD294" s="457">
        <v>3000</v>
      </c>
      <c r="AE294" s="457">
        <v>1000</v>
      </c>
      <c r="AF294" s="457">
        <v>1000</v>
      </c>
      <c r="AG294" s="457">
        <v>8000</v>
      </c>
      <c r="AH294" s="457">
        <v>1000</v>
      </c>
      <c r="AI294" s="457">
        <v>1000</v>
      </c>
      <c r="AJ294" s="457">
        <v>11000</v>
      </c>
      <c r="AK294" s="457">
        <v>11000</v>
      </c>
      <c r="AL294" s="457">
        <v>3000</v>
      </c>
      <c r="AM294" s="457">
        <v>1000</v>
      </c>
      <c r="AN294" s="457">
        <v>2000</v>
      </c>
      <c r="AO294" s="457">
        <v>1000</v>
      </c>
      <c r="AP294" s="457">
        <v>268000</v>
      </c>
      <c r="AQ294" s="457">
        <v>32000</v>
      </c>
      <c r="AR294" s="457">
        <v>54000</v>
      </c>
      <c r="AS294" s="457">
        <v>16000</v>
      </c>
      <c r="AT294" s="457">
        <v>26000</v>
      </c>
      <c r="AU294" s="457">
        <v>4000</v>
      </c>
      <c r="AV294" s="457">
        <v>11000</v>
      </c>
      <c r="AW294" s="457">
        <v>1000</v>
      </c>
      <c r="AX294" s="457">
        <v>2000</v>
      </c>
      <c r="AY294" s="457">
        <v>4000</v>
      </c>
      <c r="AZ294" s="457">
        <v>3000</v>
      </c>
      <c r="BA294" s="457">
        <v>1000</v>
      </c>
      <c r="BB294" s="457">
        <v>1000</v>
      </c>
      <c r="BC294" s="457">
        <v>1000</v>
      </c>
      <c r="BD294" s="457">
        <v>1000</v>
      </c>
      <c r="BE294" s="457">
        <v>3000</v>
      </c>
      <c r="BF294" s="457">
        <v>1000</v>
      </c>
      <c r="BG294" s="457">
        <v>1000</v>
      </c>
      <c r="BH294" s="457">
        <v>2000</v>
      </c>
      <c r="BI294" s="457">
        <v>1000</v>
      </c>
      <c r="BJ294" s="457">
        <v>1000</v>
      </c>
      <c r="BK294" s="457">
        <v>7000</v>
      </c>
      <c r="BL294" s="457">
        <v>1000</v>
      </c>
      <c r="BM294" s="457">
        <v>1000</v>
      </c>
      <c r="BN294" s="457">
        <v>1000</v>
      </c>
      <c r="BO294" s="457">
        <v>1000</v>
      </c>
      <c r="BP294" s="457">
        <v>1000</v>
      </c>
      <c r="BQ294" s="457">
        <v>6000</v>
      </c>
      <c r="BR294" s="457">
        <v>2000</v>
      </c>
      <c r="BS294" s="457">
        <v>1000</v>
      </c>
      <c r="BT294" s="457">
        <v>1000</v>
      </c>
      <c r="BU294" s="457">
        <v>1000</v>
      </c>
      <c r="BV294" s="457">
        <v>1000</v>
      </c>
      <c r="BW294" s="457">
        <v>1000</v>
      </c>
      <c r="BX294" s="457">
        <v>1000</v>
      </c>
      <c r="BY294" s="457">
        <v>1000</v>
      </c>
      <c r="BZ294" s="457">
        <v>1000</v>
      </c>
      <c r="CA294" s="457">
        <v>1000</v>
      </c>
      <c r="CB294" s="457">
        <v>1000</v>
      </c>
      <c r="CC294" s="457">
        <v>1000</v>
      </c>
      <c r="CD294" s="457">
        <v>1000</v>
      </c>
      <c r="CE294" s="457">
        <v>1000</v>
      </c>
      <c r="CF294" s="457">
        <v>10000</v>
      </c>
      <c r="CG294" s="457">
        <v>1000</v>
      </c>
      <c r="CH294" s="457">
        <v>1000</v>
      </c>
      <c r="CI294" s="457">
        <v>71000</v>
      </c>
      <c r="CJ294" s="457">
        <v>1000</v>
      </c>
      <c r="CK294" s="457">
        <v>1000</v>
      </c>
      <c r="CL294" s="457">
        <v>1000</v>
      </c>
      <c r="CM294" s="457">
        <v>1000</v>
      </c>
      <c r="CN294" s="457">
        <v>1000</v>
      </c>
      <c r="CO294" s="457">
        <v>1000</v>
      </c>
      <c r="CP294" s="457">
        <v>1000</v>
      </c>
      <c r="CQ294" s="457">
        <v>1000</v>
      </c>
      <c r="CR294" s="457">
        <v>1000</v>
      </c>
      <c r="CS294" s="457">
        <v>1000</v>
      </c>
      <c r="CT294" s="457">
        <v>1000</v>
      </c>
      <c r="CU294" s="457">
        <v>7000</v>
      </c>
      <c r="CV294" s="457">
        <v>26000</v>
      </c>
      <c r="CW294" s="457">
        <v>1000</v>
      </c>
      <c r="CX294" s="457">
        <v>47000</v>
      </c>
      <c r="CY294" s="457">
        <v>95000</v>
      </c>
      <c r="CZ294" s="457">
        <v>76000</v>
      </c>
      <c r="DA294" s="457">
        <v>85000</v>
      </c>
      <c r="DB294" s="457">
        <v>1000</v>
      </c>
      <c r="DC294" s="457">
        <v>2000</v>
      </c>
      <c r="DD294" s="457">
        <v>19000</v>
      </c>
      <c r="DE294" s="457">
        <v>1000</v>
      </c>
      <c r="DF294" s="457">
        <v>1000</v>
      </c>
      <c r="DG294" s="457">
        <v>41000</v>
      </c>
      <c r="DH294" s="457">
        <v>7000</v>
      </c>
      <c r="DI294" s="457">
        <v>45000</v>
      </c>
      <c r="DJ294" s="457">
        <v>30000</v>
      </c>
      <c r="DK294" s="457">
        <v>25000</v>
      </c>
      <c r="DL294" s="457">
        <v>18000</v>
      </c>
      <c r="DM294" s="457">
        <v>6000</v>
      </c>
      <c r="DN294" s="457">
        <v>32000</v>
      </c>
      <c r="DO294" s="457">
        <v>6000</v>
      </c>
      <c r="DP294" s="457">
        <v>1000</v>
      </c>
      <c r="DQ294" s="457">
        <v>1000</v>
      </c>
      <c r="DR294">
        <v>1000</v>
      </c>
      <c r="DS294">
        <v>1000</v>
      </c>
      <c r="DT294">
        <v>29027000</v>
      </c>
      <c r="DU294">
        <v>3287000</v>
      </c>
    </row>
    <row r="295" spans="1:125">
      <c r="A295" s="362" t="s">
        <v>3032</v>
      </c>
      <c r="B295" s="457" t="s">
        <v>3326</v>
      </c>
      <c r="C295" s="457">
        <v>15000</v>
      </c>
      <c r="D295" s="457">
        <v>2000</v>
      </c>
      <c r="E295" s="457">
        <v>1000</v>
      </c>
      <c r="F295" s="457">
        <v>16000</v>
      </c>
      <c r="G295" s="457">
        <v>6000</v>
      </c>
      <c r="H295" s="457">
        <v>1000</v>
      </c>
      <c r="I295" s="457">
        <v>15000</v>
      </c>
      <c r="J295" s="457">
        <v>1000</v>
      </c>
      <c r="K295" s="457">
        <v>1000</v>
      </c>
      <c r="L295" s="457">
        <v>4000</v>
      </c>
      <c r="M295" s="457">
        <v>1000</v>
      </c>
      <c r="N295" s="457">
        <v>1000</v>
      </c>
      <c r="O295" s="457">
        <v>89000</v>
      </c>
      <c r="P295" s="457">
        <v>2000</v>
      </c>
      <c r="Q295" s="457">
        <v>1000</v>
      </c>
      <c r="R295" s="457">
        <v>5000</v>
      </c>
      <c r="S295" s="457">
        <v>1000</v>
      </c>
      <c r="T295" s="457">
        <v>1000</v>
      </c>
      <c r="U295" s="457">
        <v>4000</v>
      </c>
      <c r="V295" s="457">
        <v>5000</v>
      </c>
      <c r="W295" s="457">
        <v>1000</v>
      </c>
      <c r="X295" s="457">
        <v>5000</v>
      </c>
      <c r="Y295" s="457">
        <v>1000</v>
      </c>
      <c r="Z295" s="457">
        <v>1000</v>
      </c>
      <c r="AA295" s="457">
        <v>1000</v>
      </c>
      <c r="AB295" s="457">
        <v>2000</v>
      </c>
      <c r="AC295" s="457">
        <v>14000</v>
      </c>
      <c r="AD295" s="457">
        <v>1000</v>
      </c>
      <c r="AE295" s="457">
        <v>1000</v>
      </c>
      <c r="AF295" s="457">
        <v>1000</v>
      </c>
      <c r="AG295" s="457">
        <v>1000</v>
      </c>
      <c r="AH295" s="457">
        <v>1000</v>
      </c>
      <c r="AI295" s="457">
        <v>1000</v>
      </c>
      <c r="AJ295" s="457">
        <v>10000</v>
      </c>
      <c r="AK295" s="457">
        <v>5000</v>
      </c>
      <c r="AL295" s="457">
        <v>1000</v>
      </c>
      <c r="AM295" s="457">
        <v>1000</v>
      </c>
      <c r="AN295" s="457">
        <v>2000</v>
      </c>
      <c r="AO295" s="457">
        <v>1000</v>
      </c>
      <c r="AP295" s="457">
        <v>191000</v>
      </c>
      <c r="AQ295" s="457">
        <v>14000</v>
      </c>
      <c r="AR295" s="457">
        <v>31000</v>
      </c>
      <c r="AS295" s="457">
        <v>8000</v>
      </c>
      <c r="AT295" s="457">
        <v>1000</v>
      </c>
      <c r="AU295" s="457">
        <v>1000</v>
      </c>
      <c r="AV295" s="457">
        <v>12000</v>
      </c>
      <c r="AW295" s="457">
        <v>3000</v>
      </c>
      <c r="AX295" s="457">
        <v>1000</v>
      </c>
      <c r="AY295" s="457">
        <v>4000</v>
      </c>
      <c r="AZ295" s="457">
        <v>1000</v>
      </c>
      <c r="BA295" s="457">
        <v>1000</v>
      </c>
      <c r="BB295" s="457">
        <v>3000</v>
      </c>
      <c r="BC295" s="457">
        <v>1000</v>
      </c>
      <c r="BD295" s="457">
        <v>1000</v>
      </c>
      <c r="BE295" s="457">
        <v>4000</v>
      </c>
      <c r="BF295" s="457">
        <v>1000</v>
      </c>
      <c r="BG295" s="457">
        <v>1000</v>
      </c>
      <c r="BH295" s="457">
        <v>2000</v>
      </c>
      <c r="BI295" s="457">
        <v>1000</v>
      </c>
      <c r="BJ295" s="457">
        <v>1000</v>
      </c>
      <c r="BK295" s="457">
        <v>2000</v>
      </c>
      <c r="BL295" s="457">
        <v>1000</v>
      </c>
      <c r="BM295" s="457">
        <v>1000</v>
      </c>
      <c r="BN295" s="457">
        <v>1000</v>
      </c>
      <c r="BO295" s="457">
        <v>1000</v>
      </c>
      <c r="BP295" s="457">
        <v>1000</v>
      </c>
      <c r="BQ295" s="457">
        <v>4000</v>
      </c>
      <c r="BR295" s="457">
        <v>1000</v>
      </c>
      <c r="BS295" s="457">
        <v>1000</v>
      </c>
      <c r="BT295" s="457">
        <v>1000</v>
      </c>
      <c r="BU295" s="457">
        <v>1000</v>
      </c>
      <c r="BV295" s="457">
        <v>1000</v>
      </c>
      <c r="BW295" s="457">
        <v>1000</v>
      </c>
      <c r="BX295" s="457">
        <v>1000</v>
      </c>
      <c r="BY295" s="457">
        <v>1000</v>
      </c>
      <c r="BZ295" s="457">
        <v>1000</v>
      </c>
      <c r="CA295" s="457">
        <v>1000</v>
      </c>
      <c r="CB295" s="457">
        <v>1000</v>
      </c>
      <c r="CC295" s="457">
        <v>1000</v>
      </c>
      <c r="CD295" s="457">
        <v>1000</v>
      </c>
      <c r="CE295" s="457">
        <v>1000</v>
      </c>
      <c r="CF295" s="457">
        <v>4000</v>
      </c>
      <c r="CG295" s="457">
        <v>1000</v>
      </c>
      <c r="CH295" s="457">
        <v>1000</v>
      </c>
      <c r="CI295" s="457">
        <v>2000</v>
      </c>
      <c r="CJ295" s="457">
        <v>1000</v>
      </c>
      <c r="CK295" s="457">
        <v>1000</v>
      </c>
      <c r="CL295" s="457">
        <v>1000</v>
      </c>
      <c r="CM295" s="457">
        <v>1000</v>
      </c>
      <c r="CN295" s="457">
        <v>1000</v>
      </c>
      <c r="CO295" s="457">
        <v>1000</v>
      </c>
      <c r="CP295" s="457">
        <v>1000</v>
      </c>
      <c r="CQ295" s="457">
        <v>1000</v>
      </c>
      <c r="CR295" s="457">
        <v>1000</v>
      </c>
      <c r="CS295" s="457">
        <v>1000</v>
      </c>
      <c r="CT295" s="457">
        <v>1000</v>
      </c>
      <c r="CU295" s="457">
        <v>4000</v>
      </c>
      <c r="CV295" s="457">
        <v>2000</v>
      </c>
      <c r="CW295" s="457">
        <v>1000</v>
      </c>
      <c r="CX295" s="457">
        <v>29000</v>
      </c>
      <c r="CY295" s="457">
        <v>7000</v>
      </c>
      <c r="CZ295" s="457">
        <v>11000</v>
      </c>
      <c r="DA295" s="457">
        <v>1000</v>
      </c>
      <c r="DB295" s="457">
        <v>1000</v>
      </c>
      <c r="DC295" s="457">
        <v>1000</v>
      </c>
      <c r="DD295" s="457">
        <v>1000</v>
      </c>
      <c r="DE295" s="457">
        <v>1000</v>
      </c>
      <c r="DF295" s="457">
        <v>1000</v>
      </c>
      <c r="DG295" s="457">
        <v>29000</v>
      </c>
      <c r="DH295" s="457">
        <v>14000</v>
      </c>
      <c r="DI295" s="457">
        <v>22000</v>
      </c>
      <c r="DJ295" s="457">
        <v>10000</v>
      </c>
      <c r="DK295" s="457">
        <v>9000</v>
      </c>
      <c r="DL295" s="457">
        <v>64000</v>
      </c>
      <c r="DM295" s="457">
        <v>4000</v>
      </c>
      <c r="DN295" s="457">
        <v>1000</v>
      </c>
      <c r="DO295" s="457">
        <v>1000</v>
      </c>
      <c r="DP295" s="457">
        <v>1000</v>
      </c>
      <c r="DQ295" s="457">
        <v>1000</v>
      </c>
      <c r="DR295">
        <v>1000</v>
      </c>
      <c r="DS295">
        <v>1000</v>
      </c>
      <c r="DT295">
        <v>323000</v>
      </c>
      <c r="DU295">
        <v>131000</v>
      </c>
    </row>
    <row r="296" spans="1:125">
      <c r="A296" s="362" t="s">
        <v>3035</v>
      </c>
      <c r="B296" s="457" t="s">
        <v>3326</v>
      </c>
      <c r="C296" s="457">
        <v>15000</v>
      </c>
      <c r="D296" s="457">
        <v>2000</v>
      </c>
      <c r="E296" s="457">
        <v>1000</v>
      </c>
      <c r="F296" s="457">
        <v>16000</v>
      </c>
      <c r="G296" s="457">
        <v>6000</v>
      </c>
      <c r="H296" s="457">
        <v>1000</v>
      </c>
      <c r="I296" s="457">
        <v>15000</v>
      </c>
      <c r="J296" s="457">
        <v>1000</v>
      </c>
      <c r="K296" s="457">
        <v>1000</v>
      </c>
      <c r="L296" s="457">
        <v>4000</v>
      </c>
      <c r="M296" s="457">
        <v>1000</v>
      </c>
      <c r="N296" s="457">
        <v>1000</v>
      </c>
      <c r="O296" s="457">
        <v>89000</v>
      </c>
      <c r="P296" s="457">
        <v>2000</v>
      </c>
      <c r="Q296" s="457">
        <v>1000</v>
      </c>
      <c r="R296" s="457">
        <v>5000</v>
      </c>
      <c r="S296" s="457">
        <v>1000</v>
      </c>
      <c r="T296" s="457">
        <v>1000</v>
      </c>
      <c r="U296" s="457">
        <v>4000</v>
      </c>
      <c r="V296" s="457">
        <v>5000</v>
      </c>
      <c r="W296" s="457">
        <v>1000</v>
      </c>
      <c r="X296" s="457">
        <v>5000</v>
      </c>
      <c r="Y296" s="457">
        <v>1000</v>
      </c>
      <c r="Z296" s="457">
        <v>1000</v>
      </c>
      <c r="AA296" s="457">
        <v>1000</v>
      </c>
      <c r="AB296" s="457">
        <v>2000</v>
      </c>
      <c r="AC296" s="457">
        <v>14000</v>
      </c>
      <c r="AD296" s="457">
        <v>1000</v>
      </c>
      <c r="AE296" s="457">
        <v>1000</v>
      </c>
      <c r="AF296" s="457">
        <v>1000</v>
      </c>
      <c r="AG296" s="457">
        <v>1000</v>
      </c>
      <c r="AH296" s="457">
        <v>1000</v>
      </c>
      <c r="AI296" s="457">
        <v>1000</v>
      </c>
      <c r="AJ296" s="457">
        <v>10000</v>
      </c>
      <c r="AK296" s="457">
        <v>5000</v>
      </c>
      <c r="AL296" s="457">
        <v>1000</v>
      </c>
      <c r="AM296" s="457">
        <v>1000</v>
      </c>
      <c r="AN296" s="457">
        <v>2000</v>
      </c>
      <c r="AO296" s="457">
        <v>1000</v>
      </c>
      <c r="AP296" s="457">
        <v>191000</v>
      </c>
      <c r="AQ296" s="457">
        <v>14000</v>
      </c>
      <c r="AR296" s="457">
        <v>31000</v>
      </c>
      <c r="AS296" s="457">
        <v>8000</v>
      </c>
      <c r="AT296" s="457">
        <v>1000</v>
      </c>
      <c r="AU296" s="457">
        <v>1000</v>
      </c>
      <c r="AV296" s="457">
        <v>12000</v>
      </c>
      <c r="AW296" s="457">
        <v>3000</v>
      </c>
      <c r="AX296" s="457">
        <v>1000</v>
      </c>
      <c r="AY296" s="457">
        <v>4000</v>
      </c>
      <c r="AZ296" s="457">
        <v>1000</v>
      </c>
      <c r="BA296" s="457">
        <v>1000</v>
      </c>
      <c r="BB296" s="457">
        <v>3000</v>
      </c>
      <c r="BC296" s="457">
        <v>1000</v>
      </c>
      <c r="BD296" s="457">
        <v>1000</v>
      </c>
      <c r="BE296" s="457">
        <v>4000</v>
      </c>
      <c r="BF296" s="457">
        <v>1000</v>
      </c>
      <c r="BG296" s="457">
        <v>1000</v>
      </c>
      <c r="BH296" s="457">
        <v>2000</v>
      </c>
      <c r="BI296" s="457">
        <v>1000</v>
      </c>
      <c r="BJ296" s="457">
        <v>1000</v>
      </c>
      <c r="BK296" s="457">
        <v>2000</v>
      </c>
      <c r="BL296" s="457">
        <v>1000</v>
      </c>
      <c r="BM296" s="457">
        <v>1000</v>
      </c>
      <c r="BN296" s="457">
        <v>1000</v>
      </c>
      <c r="BO296" s="457">
        <v>1000</v>
      </c>
      <c r="BP296" s="457">
        <v>1000</v>
      </c>
      <c r="BQ296" s="457">
        <v>4000</v>
      </c>
      <c r="BR296" s="457">
        <v>1000</v>
      </c>
      <c r="BS296" s="457">
        <v>1000</v>
      </c>
      <c r="BT296" s="457">
        <v>1000</v>
      </c>
      <c r="BU296" s="457">
        <v>1000</v>
      </c>
      <c r="BV296" s="457">
        <v>1000</v>
      </c>
      <c r="BW296" s="457">
        <v>1000</v>
      </c>
      <c r="BX296" s="457">
        <v>1000</v>
      </c>
      <c r="BY296" s="457">
        <v>1000</v>
      </c>
      <c r="BZ296" s="457">
        <v>1000</v>
      </c>
      <c r="CA296" s="457">
        <v>1000</v>
      </c>
      <c r="CB296" s="457">
        <v>1000</v>
      </c>
      <c r="CC296" s="457">
        <v>1000</v>
      </c>
      <c r="CD296" s="457">
        <v>1000</v>
      </c>
      <c r="CE296" s="457">
        <v>1000</v>
      </c>
      <c r="CF296" s="457">
        <v>4000</v>
      </c>
      <c r="CG296" s="457">
        <v>1000</v>
      </c>
      <c r="CH296" s="457">
        <v>1000</v>
      </c>
      <c r="CI296" s="457">
        <v>2000</v>
      </c>
      <c r="CJ296" s="457">
        <v>1000</v>
      </c>
      <c r="CK296" s="457">
        <v>1000</v>
      </c>
      <c r="CL296" s="457">
        <v>1000</v>
      </c>
      <c r="CM296" s="457">
        <v>1000</v>
      </c>
      <c r="CN296" s="457">
        <v>1000</v>
      </c>
      <c r="CO296" s="457">
        <v>1000</v>
      </c>
      <c r="CP296" s="457">
        <v>1000</v>
      </c>
      <c r="CQ296" s="457">
        <v>1000</v>
      </c>
      <c r="CR296" s="457">
        <v>1000</v>
      </c>
      <c r="CS296" s="457">
        <v>1000</v>
      </c>
      <c r="CT296" s="457">
        <v>1000</v>
      </c>
      <c r="CU296" s="457">
        <v>4000</v>
      </c>
      <c r="CV296" s="457">
        <v>2000</v>
      </c>
      <c r="CW296" s="457">
        <v>1000</v>
      </c>
      <c r="CX296" s="457">
        <v>29000</v>
      </c>
      <c r="CY296" s="457">
        <v>7000</v>
      </c>
      <c r="CZ296" s="457">
        <v>11000</v>
      </c>
      <c r="DA296" s="457">
        <v>1000</v>
      </c>
      <c r="DB296" s="457">
        <v>1000</v>
      </c>
      <c r="DC296" s="457">
        <v>1000</v>
      </c>
      <c r="DD296" s="457">
        <v>1000</v>
      </c>
      <c r="DE296" s="457">
        <v>1000</v>
      </c>
      <c r="DF296" s="457">
        <v>1000</v>
      </c>
      <c r="DG296" s="457">
        <v>29000</v>
      </c>
      <c r="DH296" s="457">
        <v>14000</v>
      </c>
      <c r="DI296" s="457">
        <v>22000</v>
      </c>
      <c r="DJ296" s="457">
        <v>10000</v>
      </c>
      <c r="DK296" s="457">
        <v>9000</v>
      </c>
      <c r="DL296" s="457">
        <v>64000</v>
      </c>
      <c r="DM296" s="457">
        <v>4000</v>
      </c>
      <c r="DN296" s="457">
        <v>1000</v>
      </c>
      <c r="DO296" s="457">
        <v>1000</v>
      </c>
      <c r="DP296" s="457">
        <v>1000</v>
      </c>
      <c r="DQ296" s="457">
        <v>1000</v>
      </c>
      <c r="DR296">
        <v>1000</v>
      </c>
      <c r="DS296">
        <v>1000</v>
      </c>
      <c r="DT296">
        <v>323000</v>
      </c>
      <c r="DU296">
        <v>131000</v>
      </c>
    </row>
    <row r="297" spans="1:125">
      <c r="A297" s="362" t="s">
        <v>3116</v>
      </c>
      <c r="B297" s="457" t="s">
        <v>3326</v>
      </c>
      <c r="C297" s="457">
        <v>30000</v>
      </c>
      <c r="D297" s="457">
        <v>5000</v>
      </c>
      <c r="E297" s="457">
        <v>1000</v>
      </c>
      <c r="F297" s="457">
        <v>23000</v>
      </c>
      <c r="G297" s="457">
        <v>7000</v>
      </c>
      <c r="H297" s="457">
        <v>2000</v>
      </c>
      <c r="I297" s="457">
        <v>10000</v>
      </c>
      <c r="J297" s="457">
        <v>2000</v>
      </c>
      <c r="K297" s="457">
        <v>1000</v>
      </c>
      <c r="L297" s="457">
        <v>2000</v>
      </c>
      <c r="M297" s="457">
        <v>1000</v>
      </c>
      <c r="N297" s="457">
        <v>1000</v>
      </c>
      <c r="O297" s="457">
        <v>148000</v>
      </c>
      <c r="P297" s="457">
        <v>65000</v>
      </c>
      <c r="Q297" s="457">
        <v>1000</v>
      </c>
      <c r="R297" s="457">
        <v>2000</v>
      </c>
      <c r="S297" s="457">
        <v>1000</v>
      </c>
      <c r="T297" s="457">
        <v>1000</v>
      </c>
      <c r="U297" s="457">
        <v>14000</v>
      </c>
      <c r="V297" s="457">
        <v>47000</v>
      </c>
      <c r="W297" s="457">
        <v>1000</v>
      </c>
      <c r="X297" s="457">
        <v>69000</v>
      </c>
      <c r="Y297" s="457">
        <v>426000</v>
      </c>
      <c r="Z297" s="457">
        <v>29000</v>
      </c>
      <c r="AA297" s="457">
        <v>2000</v>
      </c>
      <c r="AB297" s="457">
        <v>3000</v>
      </c>
      <c r="AC297" s="457">
        <v>1000</v>
      </c>
      <c r="AD297" s="457">
        <v>3000</v>
      </c>
      <c r="AE297" s="457">
        <v>1000</v>
      </c>
      <c r="AF297" s="457">
        <v>1000</v>
      </c>
      <c r="AG297" s="457">
        <v>8000</v>
      </c>
      <c r="AH297" s="457">
        <v>1000</v>
      </c>
      <c r="AI297" s="457">
        <v>1000</v>
      </c>
      <c r="AJ297" s="457">
        <v>11000</v>
      </c>
      <c r="AK297" s="457">
        <v>11000</v>
      </c>
      <c r="AL297" s="457">
        <v>3000</v>
      </c>
      <c r="AM297" s="457">
        <v>1000</v>
      </c>
      <c r="AN297" s="457">
        <v>2000</v>
      </c>
      <c r="AO297" s="457">
        <v>1000</v>
      </c>
      <c r="AP297" s="457">
        <v>268000</v>
      </c>
      <c r="AQ297" s="457">
        <v>32000</v>
      </c>
      <c r="AR297" s="457">
        <v>54000</v>
      </c>
      <c r="AS297" s="457">
        <v>16000</v>
      </c>
      <c r="AT297" s="457">
        <v>26000</v>
      </c>
      <c r="AU297" s="457">
        <v>4000</v>
      </c>
      <c r="AV297" s="457">
        <v>11000</v>
      </c>
      <c r="AW297" s="457">
        <v>1000</v>
      </c>
      <c r="AX297" s="457">
        <v>2000</v>
      </c>
      <c r="AY297" s="457">
        <v>4000</v>
      </c>
      <c r="AZ297" s="457">
        <v>3000</v>
      </c>
      <c r="BA297" s="457">
        <v>1000</v>
      </c>
      <c r="BB297" s="457">
        <v>1000</v>
      </c>
      <c r="BC297" s="457">
        <v>1000</v>
      </c>
      <c r="BD297" s="457">
        <v>1000</v>
      </c>
      <c r="BE297" s="457">
        <v>3000</v>
      </c>
      <c r="BF297" s="457">
        <v>1000</v>
      </c>
      <c r="BG297" s="457">
        <v>1000</v>
      </c>
      <c r="BH297" s="457">
        <v>2000</v>
      </c>
      <c r="BI297" s="457">
        <v>1000</v>
      </c>
      <c r="BJ297" s="457">
        <v>1000</v>
      </c>
      <c r="BK297" s="457">
        <v>7000</v>
      </c>
      <c r="BL297" s="457">
        <v>1000</v>
      </c>
      <c r="BM297" s="457">
        <v>1000</v>
      </c>
      <c r="BN297" s="457">
        <v>1000</v>
      </c>
      <c r="BO297" s="457">
        <v>1000</v>
      </c>
      <c r="BP297" s="457">
        <v>1000</v>
      </c>
      <c r="BQ297" s="457">
        <v>6000</v>
      </c>
      <c r="BR297" s="457">
        <v>2000</v>
      </c>
      <c r="BS297" s="457">
        <v>1000</v>
      </c>
      <c r="BT297" s="457">
        <v>1000</v>
      </c>
      <c r="BU297" s="457">
        <v>1000</v>
      </c>
      <c r="BV297" s="457">
        <v>1000</v>
      </c>
      <c r="BW297" s="457">
        <v>1000</v>
      </c>
      <c r="BX297" s="457">
        <v>1000</v>
      </c>
      <c r="BY297" s="457">
        <v>1000</v>
      </c>
      <c r="BZ297" s="457">
        <v>1000</v>
      </c>
      <c r="CA297" s="457">
        <v>1000</v>
      </c>
      <c r="CB297" s="457">
        <v>1000</v>
      </c>
      <c r="CC297" s="457">
        <v>1000</v>
      </c>
      <c r="CD297" s="457">
        <v>1000</v>
      </c>
      <c r="CE297" s="457">
        <v>1000</v>
      </c>
      <c r="CF297" s="457">
        <v>10000</v>
      </c>
      <c r="CG297" s="457">
        <v>1000</v>
      </c>
      <c r="CH297" s="457">
        <v>1000</v>
      </c>
      <c r="CI297" s="457">
        <v>71000</v>
      </c>
      <c r="CJ297" s="457">
        <v>1000</v>
      </c>
      <c r="CK297" s="457">
        <v>1000</v>
      </c>
      <c r="CL297" s="457">
        <v>1000</v>
      </c>
      <c r="CM297" s="457">
        <v>1000</v>
      </c>
      <c r="CN297" s="457">
        <v>1000</v>
      </c>
      <c r="CO297" s="457">
        <v>1000</v>
      </c>
      <c r="CP297" s="457">
        <v>1000</v>
      </c>
      <c r="CQ297" s="457">
        <v>1000</v>
      </c>
      <c r="CR297" s="457">
        <v>1000</v>
      </c>
      <c r="CS297" s="457">
        <v>1000</v>
      </c>
      <c r="CT297" s="457">
        <v>1000</v>
      </c>
      <c r="CU297" s="457">
        <v>7000</v>
      </c>
      <c r="CV297" s="457">
        <v>26000</v>
      </c>
      <c r="CW297" s="457">
        <v>1000</v>
      </c>
      <c r="CX297" s="457">
        <v>47000</v>
      </c>
      <c r="CY297" s="457">
        <v>95000</v>
      </c>
      <c r="CZ297" s="457">
        <v>76000</v>
      </c>
      <c r="DA297" s="457">
        <v>85000</v>
      </c>
      <c r="DB297" s="457">
        <v>1000</v>
      </c>
      <c r="DC297" s="457">
        <v>2000</v>
      </c>
      <c r="DD297" s="457">
        <v>19000</v>
      </c>
      <c r="DE297" s="457">
        <v>1000</v>
      </c>
      <c r="DF297" s="457">
        <v>1000</v>
      </c>
      <c r="DG297" s="457">
        <v>41000</v>
      </c>
      <c r="DH297" s="457">
        <v>7000</v>
      </c>
      <c r="DI297" s="457">
        <v>45000</v>
      </c>
      <c r="DJ297" s="457">
        <v>30000</v>
      </c>
      <c r="DK297" s="457">
        <v>25000</v>
      </c>
      <c r="DL297" s="457">
        <v>18000</v>
      </c>
      <c r="DM297" s="457">
        <v>6000</v>
      </c>
      <c r="DN297" s="457">
        <v>32000</v>
      </c>
      <c r="DO297" s="457">
        <v>6000</v>
      </c>
      <c r="DP297" s="457">
        <v>1000</v>
      </c>
      <c r="DQ297" s="457">
        <v>1000</v>
      </c>
      <c r="DR297">
        <v>1000</v>
      </c>
      <c r="DS297">
        <v>1000</v>
      </c>
      <c r="DT297">
        <v>29027000</v>
      </c>
      <c r="DU297">
        <v>3287000</v>
      </c>
    </row>
    <row r="298" spans="1:125">
      <c r="A298" s="362" t="s">
        <v>2078</v>
      </c>
      <c r="B298" s="457" t="s">
        <v>3327</v>
      </c>
      <c r="C298" s="457">
        <v>15000</v>
      </c>
      <c r="D298" s="457">
        <v>2000</v>
      </c>
      <c r="E298" s="457">
        <v>1000</v>
      </c>
      <c r="F298" s="457">
        <v>16000</v>
      </c>
      <c r="G298" s="457">
        <v>6000</v>
      </c>
      <c r="H298" s="457">
        <v>1000</v>
      </c>
      <c r="I298" s="457">
        <v>15000</v>
      </c>
      <c r="J298" s="457">
        <v>1000</v>
      </c>
      <c r="K298" s="457">
        <v>1000</v>
      </c>
      <c r="L298" s="457">
        <v>4000</v>
      </c>
      <c r="M298" s="457">
        <v>1000</v>
      </c>
      <c r="N298" s="457">
        <v>1000</v>
      </c>
      <c r="O298" s="457">
        <v>89000</v>
      </c>
      <c r="P298" s="457">
        <v>2000</v>
      </c>
      <c r="Q298" s="457">
        <v>1000</v>
      </c>
      <c r="R298" s="457">
        <v>5000</v>
      </c>
      <c r="S298" s="457">
        <v>1000</v>
      </c>
      <c r="T298" s="457">
        <v>1000</v>
      </c>
      <c r="U298" s="457">
        <v>4000</v>
      </c>
      <c r="V298" s="457">
        <v>5000</v>
      </c>
      <c r="W298" s="457">
        <v>1000</v>
      </c>
      <c r="X298" s="457">
        <v>5000</v>
      </c>
      <c r="Y298" s="457">
        <v>1000</v>
      </c>
      <c r="Z298" s="457">
        <v>1000</v>
      </c>
      <c r="AA298" s="457">
        <v>1000</v>
      </c>
      <c r="AB298" s="457">
        <v>2000</v>
      </c>
      <c r="AC298" s="457">
        <v>14000</v>
      </c>
      <c r="AD298" s="457">
        <v>1000</v>
      </c>
      <c r="AE298" s="457">
        <v>1000</v>
      </c>
      <c r="AF298" s="457">
        <v>1000</v>
      </c>
      <c r="AG298" s="457">
        <v>1000</v>
      </c>
      <c r="AH298" s="457">
        <v>1000</v>
      </c>
      <c r="AI298" s="457">
        <v>1000</v>
      </c>
      <c r="AJ298" s="457">
        <v>10000</v>
      </c>
      <c r="AK298" s="457">
        <v>5000</v>
      </c>
      <c r="AL298" s="457">
        <v>1000</v>
      </c>
      <c r="AM298" s="457">
        <v>1000</v>
      </c>
      <c r="AN298" s="457">
        <v>2000</v>
      </c>
      <c r="AO298" s="457">
        <v>1000</v>
      </c>
      <c r="AP298" s="457">
        <v>10000</v>
      </c>
      <c r="AQ298" s="457">
        <v>7000</v>
      </c>
      <c r="AR298" s="457">
        <v>3000</v>
      </c>
      <c r="AS298" s="457">
        <v>8000</v>
      </c>
      <c r="AT298" s="457">
        <v>1000</v>
      </c>
      <c r="AU298" s="457">
        <v>1000</v>
      </c>
      <c r="AV298" s="457">
        <v>12000</v>
      </c>
      <c r="AW298" s="457">
        <v>3000</v>
      </c>
      <c r="AX298" s="457">
        <v>1000</v>
      </c>
      <c r="AY298" s="457">
        <v>4000</v>
      </c>
      <c r="AZ298" s="457">
        <v>1000</v>
      </c>
      <c r="BA298" s="457">
        <v>1000</v>
      </c>
      <c r="BB298" s="457">
        <v>3000</v>
      </c>
      <c r="BC298" s="457">
        <v>1000</v>
      </c>
      <c r="BD298" s="457">
        <v>1000</v>
      </c>
      <c r="BE298" s="457">
        <v>4000</v>
      </c>
      <c r="BF298" s="457">
        <v>1000</v>
      </c>
      <c r="BG298" s="457">
        <v>1000</v>
      </c>
      <c r="BH298" s="457">
        <v>2000</v>
      </c>
      <c r="BI298" s="457">
        <v>1000</v>
      </c>
      <c r="BJ298" s="457">
        <v>1000</v>
      </c>
      <c r="BK298" s="457">
        <v>2000</v>
      </c>
      <c r="BL298" s="457">
        <v>1000</v>
      </c>
      <c r="BM298" s="457">
        <v>1000</v>
      </c>
      <c r="BN298" s="457">
        <v>1000</v>
      </c>
      <c r="BO298" s="457">
        <v>1000</v>
      </c>
      <c r="BP298" s="457">
        <v>1000</v>
      </c>
      <c r="BQ298" s="457">
        <v>4000</v>
      </c>
      <c r="BR298" s="457">
        <v>1000</v>
      </c>
      <c r="BS298" s="457">
        <v>1000</v>
      </c>
      <c r="BT298" s="457">
        <v>1000</v>
      </c>
      <c r="BU298" s="457">
        <v>1000</v>
      </c>
      <c r="BV298" s="457">
        <v>1000</v>
      </c>
      <c r="BW298" s="457">
        <v>1000</v>
      </c>
      <c r="BX298" s="457">
        <v>1000</v>
      </c>
      <c r="BY298" s="457">
        <v>1000</v>
      </c>
      <c r="BZ298" s="457">
        <v>1000</v>
      </c>
      <c r="CA298" s="457">
        <v>1000</v>
      </c>
      <c r="CB298" s="457">
        <v>1000</v>
      </c>
      <c r="CC298" s="457">
        <v>1000</v>
      </c>
      <c r="CD298" s="457">
        <v>1000</v>
      </c>
      <c r="CE298" s="457">
        <v>1000</v>
      </c>
      <c r="CF298" s="457">
        <v>4000</v>
      </c>
      <c r="CG298" s="457">
        <v>1000</v>
      </c>
      <c r="CH298" s="457">
        <v>1000</v>
      </c>
      <c r="CI298" s="457">
        <v>2000</v>
      </c>
      <c r="CJ298" s="457">
        <v>1000</v>
      </c>
      <c r="CK298" s="457">
        <v>1000</v>
      </c>
      <c r="CL298" s="457">
        <v>1000</v>
      </c>
      <c r="CM298" s="457">
        <v>1000</v>
      </c>
      <c r="CN298" s="457">
        <v>1000</v>
      </c>
      <c r="CO298" s="457">
        <v>1000</v>
      </c>
      <c r="CP298" s="457">
        <v>1000</v>
      </c>
      <c r="CQ298" s="457">
        <v>1000</v>
      </c>
      <c r="CR298" s="457">
        <v>1000</v>
      </c>
      <c r="CS298" s="457">
        <v>1000</v>
      </c>
      <c r="CT298" s="457">
        <v>1000</v>
      </c>
      <c r="CU298" s="457">
        <v>4000</v>
      </c>
      <c r="CV298" s="457">
        <v>2000</v>
      </c>
      <c r="CW298" s="457">
        <v>1000</v>
      </c>
      <c r="CX298" s="457">
        <v>29000</v>
      </c>
      <c r="CY298" s="457">
        <v>7000</v>
      </c>
      <c r="CZ298" s="457">
        <v>11000</v>
      </c>
      <c r="DA298" s="457">
        <v>1000</v>
      </c>
      <c r="DB298" s="457">
        <v>1000</v>
      </c>
      <c r="DC298" s="457">
        <v>1000</v>
      </c>
      <c r="DD298" s="457">
        <v>1000</v>
      </c>
      <c r="DE298" s="457">
        <v>1000</v>
      </c>
      <c r="DF298" s="457">
        <v>1000</v>
      </c>
      <c r="DG298" s="457">
        <v>29000</v>
      </c>
      <c r="DH298" s="457">
        <v>14000</v>
      </c>
      <c r="DI298" s="457">
        <v>22000</v>
      </c>
      <c r="DJ298" s="457">
        <v>10000</v>
      </c>
      <c r="DK298" s="457">
        <v>9000</v>
      </c>
      <c r="DL298" s="457">
        <v>64000</v>
      </c>
      <c r="DM298" s="457">
        <v>4000</v>
      </c>
      <c r="DN298" s="457">
        <v>1000</v>
      </c>
      <c r="DO298" s="457">
        <v>1000</v>
      </c>
      <c r="DP298" s="457">
        <v>1000</v>
      </c>
      <c r="DQ298" s="457">
        <v>1000</v>
      </c>
      <c r="DR298">
        <v>1000</v>
      </c>
      <c r="DS298">
        <v>1000</v>
      </c>
      <c r="DT298">
        <v>323000</v>
      </c>
      <c r="DU298">
        <v>131000</v>
      </c>
    </row>
    <row r="299" spans="1:125">
      <c r="A299" s="362" t="s">
        <v>2192</v>
      </c>
      <c r="B299" s="457" t="s">
        <v>3327</v>
      </c>
      <c r="C299" s="457">
        <v>30000</v>
      </c>
      <c r="D299" s="457">
        <v>5000</v>
      </c>
      <c r="E299" s="457">
        <v>1000</v>
      </c>
      <c r="F299" s="457">
        <v>23000</v>
      </c>
      <c r="G299" s="457">
        <v>7000</v>
      </c>
      <c r="H299" s="457">
        <v>2000</v>
      </c>
      <c r="I299" s="457">
        <v>10000</v>
      </c>
      <c r="J299" s="457">
        <v>2000</v>
      </c>
      <c r="K299" s="457">
        <v>1000</v>
      </c>
      <c r="L299" s="457">
        <v>2000</v>
      </c>
      <c r="M299" s="457">
        <v>1000</v>
      </c>
      <c r="N299" s="457">
        <v>1000</v>
      </c>
      <c r="O299" s="457">
        <v>148000</v>
      </c>
      <c r="P299" s="457">
        <v>65000</v>
      </c>
      <c r="Q299" s="457">
        <v>1000</v>
      </c>
      <c r="R299" s="457">
        <v>2000</v>
      </c>
      <c r="S299" s="457">
        <v>1000</v>
      </c>
      <c r="T299" s="457">
        <v>1000</v>
      </c>
      <c r="U299" s="457">
        <v>14000</v>
      </c>
      <c r="V299" s="457">
        <v>47000</v>
      </c>
      <c r="W299" s="457">
        <v>1000</v>
      </c>
      <c r="X299" s="457">
        <v>69000</v>
      </c>
      <c r="Y299" s="457">
        <v>426000</v>
      </c>
      <c r="Z299" s="457">
        <v>29000</v>
      </c>
      <c r="AA299" s="457">
        <v>2000</v>
      </c>
      <c r="AB299" s="457">
        <v>3000</v>
      </c>
      <c r="AC299" s="457">
        <v>1000</v>
      </c>
      <c r="AD299" s="457">
        <v>3000</v>
      </c>
      <c r="AE299" s="457">
        <v>1000</v>
      </c>
      <c r="AF299" s="457">
        <v>1000</v>
      </c>
      <c r="AG299" s="457">
        <v>8000</v>
      </c>
      <c r="AH299" s="457">
        <v>1000</v>
      </c>
      <c r="AI299" s="457">
        <v>1000</v>
      </c>
      <c r="AJ299" s="457">
        <v>11000</v>
      </c>
      <c r="AK299" s="457">
        <v>11000</v>
      </c>
      <c r="AL299" s="457">
        <v>3000</v>
      </c>
      <c r="AM299" s="457">
        <v>1000</v>
      </c>
      <c r="AN299" s="457">
        <v>2000</v>
      </c>
      <c r="AO299" s="457">
        <v>1000</v>
      </c>
      <c r="AP299" s="457">
        <v>6000</v>
      </c>
      <c r="AQ299" s="457">
        <v>479000</v>
      </c>
      <c r="AR299" s="457">
        <v>72000</v>
      </c>
      <c r="AS299" s="457">
        <v>16000</v>
      </c>
      <c r="AT299" s="457">
        <v>26000</v>
      </c>
      <c r="AU299" s="457">
        <v>4000</v>
      </c>
      <c r="AV299" s="457">
        <v>11000</v>
      </c>
      <c r="AW299" s="457">
        <v>1000</v>
      </c>
      <c r="AX299" s="457">
        <v>2000</v>
      </c>
      <c r="AY299" s="457">
        <v>4000</v>
      </c>
      <c r="AZ299" s="457">
        <v>3000</v>
      </c>
      <c r="BA299" s="457">
        <v>1000</v>
      </c>
      <c r="BB299" s="457">
        <v>1000</v>
      </c>
      <c r="BC299" s="457">
        <v>1000</v>
      </c>
      <c r="BD299" s="457">
        <v>1000</v>
      </c>
      <c r="BE299" s="457">
        <v>3000</v>
      </c>
      <c r="BF299" s="457">
        <v>1000</v>
      </c>
      <c r="BG299" s="457">
        <v>1000</v>
      </c>
      <c r="BH299" s="457">
        <v>2000</v>
      </c>
      <c r="BI299" s="457">
        <v>1000</v>
      </c>
      <c r="BJ299" s="457">
        <v>1000</v>
      </c>
      <c r="BK299" s="457">
        <v>7000</v>
      </c>
      <c r="BL299" s="457">
        <v>1000</v>
      </c>
      <c r="BM299" s="457">
        <v>1000</v>
      </c>
      <c r="BN299" s="457">
        <v>1000</v>
      </c>
      <c r="BO299" s="457">
        <v>1000</v>
      </c>
      <c r="BP299" s="457">
        <v>1000</v>
      </c>
      <c r="BQ299" s="457">
        <v>6000</v>
      </c>
      <c r="BR299" s="457">
        <v>2000</v>
      </c>
      <c r="BS299" s="457">
        <v>1000</v>
      </c>
      <c r="BT299" s="457">
        <v>1000</v>
      </c>
      <c r="BU299" s="457">
        <v>1000</v>
      </c>
      <c r="BV299" s="457">
        <v>1000</v>
      </c>
      <c r="BW299" s="457">
        <v>1000</v>
      </c>
      <c r="BX299" s="457">
        <v>1000</v>
      </c>
      <c r="BY299" s="457">
        <v>1000</v>
      </c>
      <c r="BZ299" s="457">
        <v>1000</v>
      </c>
      <c r="CA299" s="457">
        <v>1000</v>
      </c>
      <c r="CB299" s="457">
        <v>1000</v>
      </c>
      <c r="CC299" s="457">
        <v>1000</v>
      </c>
      <c r="CD299" s="457">
        <v>1000</v>
      </c>
      <c r="CE299" s="457">
        <v>1000</v>
      </c>
      <c r="CF299" s="457">
        <v>10000</v>
      </c>
      <c r="CG299" s="457">
        <v>1000</v>
      </c>
      <c r="CH299" s="457">
        <v>1000</v>
      </c>
      <c r="CI299" s="457">
        <v>71000</v>
      </c>
      <c r="CJ299" s="457">
        <v>1000</v>
      </c>
      <c r="CK299" s="457">
        <v>1000</v>
      </c>
      <c r="CL299" s="457">
        <v>1000</v>
      </c>
      <c r="CM299" s="457">
        <v>1000</v>
      </c>
      <c r="CN299" s="457">
        <v>1000</v>
      </c>
      <c r="CO299" s="457">
        <v>1000</v>
      </c>
      <c r="CP299" s="457">
        <v>1000</v>
      </c>
      <c r="CQ299" s="457">
        <v>1000</v>
      </c>
      <c r="CR299" s="457">
        <v>1000</v>
      </c>
      <c r="CS299" s="457">
        <v>1000</v>
      </c>
      <c r="CT299" s="457">
        <v>1000</v>
      </c>
      <c r="CU299" s="457">
        <v>7000</v>
      </c>
      <c r="CV299" s="457">
        <v>26000</v>
      </c>
      <c r="CW299" s="457">
        <v>1000</v>
      </c>
      <c r="CX299" s="457">
        <v>47000</v>
      </c>
      <c r="CY299" s="457">
        <v>95000</v>
      </c>
      <c r="CZ299" s="457">
        <v>76000</v>
      </c>
      <c r="DA299" s="457">
        <v>85000</v>
      </c>
      <c r="DB299" s="457">
        <v>1000</v>
      </c>
      <c r="DC299" s="457">
        <v>2000</v>
      </c>
      <c r="DD299" s="457">
        <v>19000</v>
      </c>
      <c r="DE299" s="457">
        <v>1000</v>
      </c>
      <c r="DF299" s="457">
        <v>1000</v>
      </c>
      <c r="DG299" s="457">
        <v>41000</v>
      </c>
      <c r="DH299" s="457">
        <v>7000</v>
      </c>
      <c r="DI299" s="457">
        <v>45000</v>
      </c>
      <c r="DJ299" s="457">
        <v>30000</v>
      </c>
      <c r="DK299" s="457">
        <v>25000</v>
      </c>
      <c r="DL299" s="457">
        <v>18000</v>
      </c>
      <c r="DM299" s="457">
        <v>6000</v>
      </c>
      <c r="DN299" s="457">
        <v>32000</v>
      </c>
      <c r="DO299" s="457">
        <v>6000</v>
      </c>
      <c r="DP299" s="457">
        <v>1000</v>
      </c>
      <c r="DQ299" s="457">
        <v>1000</v>
      </c>
      <c r="DR299">
        <v>1000</v>
      </c>
      <c r="DS299">
        <v>1000</v>
      </c>
      <c r="DT299">
        <v>29027000</v>
      </c>
      <c r="DU299">
        <v>3287000</v>
      </c>
    </row>
    <row r="300" spans="1:125">
      <c r="A300" s="362" t="s">
        <v>2204</v>
      </c>
      <c r="B300" s="457" t="s">
        <v>3327</v>
      </c>
      <c r="C300" s="457">
        <v>15000</v>
      </c>
      <c r="D300" s="457">
        <v>2000</v>
      </c>
      <c r="E300" s="457">
        <v>1000</v>
      </c>
      <c r="F300" s="457">
        <v>16000</v>
      </c>
      <c r="G300" s="457">
        <v>6000</v>
      </c>
      <c r="H300" s="457">
        <v>1000</v>
      </c>
      <c r="I300" s="457">
        <v>15000</v>
      </c>
      <c r="J300" s="457">
        <v>1000</v>
      </c>
      <c r="K300" s="457">
        <v>1000</v>
      </c>
      <c r="L300" s="457">
        <v>4000</v>
      </c>
      <c r="M300" s="457">
        <v>1000</v>
      </c>
      <c r="N300" s="457">
        <v>1000</v>
      </c>
      <c r="O300" s="457">
        <v>89000</v>
      </c>
      <c r="P300" s="457">
        <v>2000</v>
      </c>
      <c r="Q300" s="457">
        <v>1000</v>
      </c>
      <c r="R300" s="457">
        <v>5000</v>
      </c>
      <c r="S300" s="457">
        <v>1000</v>
      </c>
      <c r="T300" s="457">
        <v>1000</v>
      </c>
      <c r="U300" s="457">
        <v>4000</v>
      </c>
      <c r="V300" s="457">
        <v>5000</v>
      </c>
      <c r="W300" s="457">
        <v>1000</v>
      </c>
      <c r="X300" s="457">
        <v>5000</v>
      </c>
      <c r="Y300" s="457">
        <v>1000</v>
      </c>
      <c r="Z300" s="457">
        <v>1000</v>
      </c>
      <c r="AA300" s="457">
        <v>1000</v>
      </c>
      <c r="AB300" s="457">
        <v>2000</v>
      </c>
      <c r="AC300" s="457">
        <v>14000</v>
      </c>
      <c r="AD300" s="457">
        <v>1000</v>
      </c>
      <c r="AE300" s="457">
        <v>1000</v>
      </c>
      <c r="AF300" s="457">
        <v>1000</v>
      </c>
      <c r="AG300" s="457">
        <v>1000</v>
      </c>
      <c r="AH300" s="457">
        <v>1000</v>
      </c>
      <c r="AI300" s="457">
        <v>1000</v>
      </c>
      <c r="AJ300" s="457">
        <v>10000</v>
      </c>
      <c r="AK300" s="457">
        <v>5000</v>
      </c>
      <c r="AL300" s="457">
        <v>1000</v>
      </c>
      <c r="AM300" s="457">
        <v>1000</v>
      </c>
      <c r="AN300" s="457">
        <v>2000</v>
      </c>
      <c r="AO300" s="457">
        <v>1000</v>
      </c>
      <c r="AP300" s="457">
        <v>10000</v>
      </c>
      <c r="AQ300" s="457">
        <v>7000</v>
      </c>
      <c r="AR300" s="457">
        <v>3000</v>
      </c>
      <c r="AS300" s="457">
        <v>8000</v>
      </c>
      <c r="AT300" s="457">
        <v>1000</v>
      </c>
      <c r="AU300" s="457">
        <v>1000</v>
      </c>
      <c r="AV300" s="457">
        <v>12000</v>
      </c>
      <c r="AW300" s="457">
        <v>3000</v>
      </c>
      <c r="AX300" s="457">
        <v>1000</v>
      </c>
      <c r="AY300" s="457">
        <v>4000</v>
      </c>
      <c r="AZ300" s="457">
        <v>1000</v>
      </c>
      <c r="BA300" s="457">
        <v>1000</v>
      </c>
      <c r="BB300" s="457">
        <v>3000</v>
      </c>
      <c r="BC300" s="457">
        <v>1000</v>
      </c>
      <c r="BD300" s="457">
        <v>1000</v>
      </c>
      <c r="BE300" s="457">
        <v>4000</v>
      </c>
      <c r="BF300" s="457">
        <v>1000</v>
      </c>
      <c r="BG300" s="457">
        <v>1000</v>
      </c>
      <c r="BH300" s="457">
        <v>2000</v>
      </c>
      <c r="BI300" s="457">
        <v>1000</v>
      </c>
      <c r="BJ300" s="457">
        <v>1000</v>
      </c>
      <c r="BK300" s="457">
        <v>2000</v>
      </c>
      <c r="BL300" s="457">
        <v>1000</v>
      </c>
      <c r="BM300" s="457">
        <v>1000</v>
      </c>
      <c r="BN300" s="457">
        <v>1000</v>
      </c>
      <c r="BO300" s="457">
        <v>1000</v>
      </c>
      <c r="BP300" s="457">
        <v>1000</v>
      </c>
      <c r="BQ300" s="457">
        <v>4000</v>
      </c>
      <c r="BR300" s="457">
        <v>1000</v>
      </c>
      <c r="BS300" s="457">
        <v>1000</v>
      </c>
      <c r="BT300" s="457">
        <v>1000</v>
      </c>
      <c r="BU300" s="457">
        <v>1000</v>
      </c>
      <c r="BV300" s="457">
        <v>1000</v>
      </c>
      <c r="BW300" s="457">
        <v>1000</v>
      </c>
      <c r="BX300" s="457">
        <v>1000</v>
      </c>
      <c r="BY300" s="457">
        <v>1000</v>
      </c>
      <c r="BZ300" s="457">
        <v>1000</v>
      </c>
      <c r="CA300" s="457">
        <v>1000</v>
      </c>
      <c r="CB300" s="457">
        <v>1000</v>
      </c>
      <c r="CC300" s="457">
        <v>1000</v>
      </c>
      <c r="CD300" s="457">
        <v>1000</v>
      </c>
      <c r="CE300" s="457">
        <v>1000</v>
      </c>
      <c r="CF300" s="457">
        <v>4000</v>
      </c>
      <c r="CG300" s="457">
        <v>1000</v>
      </c>
      <c r="CH300" s="457">
        <v>1000</v>
      </c>
      <c r="CI300" s="457">
        <v>2000</v>
      </c>
      <c r="CJ300" s="457">
        <v>1000</v>
      </c>
      <c r="CK300" s="457">
        <v>1000</v>
      </c>
      <c r="CL300" s="457">
        <v>1000</v>
      </c>
      <c r="CM300" s="457">
        <v>1000</v>
      </c>
      <c r="CN300" s="457">
        <v>1000</v>
      </c>
      <c r="CO300" s="457">
        <v>1000</v>
      </c>
      <c r="CP300" s="457">
        <v>1000</v>
      </c>
      <c r="CQ300" s="457">
        <v>1000</v>
      </c>
      <c r="CR300" s="457">
        <v>1000</v>
      </c>
      <c r="CS300" s="457">
        <v>1000</v>
      </c>
      <c r="CT300" s="457">
        <v>1000</v>
      </c>
      <c r="CU300" s="457">
        <v>4000</v>
      </c>
      <c r="CV300" s="457">
        <v>2000</v>
      </c>
      <c r="CW300" s="457">
        <v>1000</v>
      </c>
      <c r="CX300" s="457">
        <v>29000</v>
      </c>
      <c r="CY300" s="457">
        <v>7000</v>
      </c>
      <c r="CZ300" s="457">
        <v>11000</v>
      </c>
      <c r="DA300" s="457">
        <v>1000</v>
      </c>
      <c r="DB300" s="457">
        <v>1000</v>
      </c>
      <c r="DC300" s="457">
        <v>1000</v>
      </c>
      <c r="DD300" s="457">
        <v>1000</v>
      </c>
      <c r="DE300" s="457">
        <v>1000</v>
      </c>
      <c r="DF300" s="457">
        <v>1000</v>
      </c>
      <c r="DG300" s="457">
        <v>29000</v>
      </c>
      <c r="DH300" s="457">
        <v>14000</v>
      </c>
      <c r="DI300" s="457">
        <v>22000</v>
      </c>
      <c r="DJ300" s="457">
        <v>10000</v>
      </c>
      <c r="DK300" s="457">
        <v>9000</v>
      </c>
      <c r="DL300" s="457">
        <v>64000</v>
      </c>
      <c r="DM300" s="457">
        <v>4000</v>
      </c>
      <c r="DN300" s="457">
        <v>1000</v>
      </c>
      <c r="DO300" s="457">
        <v>1000</v>
      </c>
      <c r="DP300" s="457">
        <v>1000</v>
      </c>
      <c r="DQ300" s="457">
        <v>1000</v>
      </c>
      <c r="DR300">
        <v>1000</v>
      </c>
      <c r="DS300">
        <v>1000</v>
      </c>
      <c r="DT300">
        <v>323000</v>
      </c>
      <c r="DU300">
        <v>131000</v>
      </c>
    </row>
    <row r="301" spans="1:125">
      <c r="A301" s="362" t="s">
        <v>2277</v>
      </c>
      <c r="B301" s="457" t="s">
        <v>3327</v>
      </c>
      <c r="C301" s="457">
        <v>10000</v>
      </c>
      <c r="D301" s="457">
        <v>1000</v>
      </c>
      <c r="E301" s="457">
        <v>1000</v>
      </c>
      <c r="F301" s="457">
        <v>7000</v>
      </c>
      <c r="G301" s="457">
        <v>3000</v>
      </c>
      <c r="H301" s="457">
        <v>1000</v>
      </c>
      <c r="I301" s="457">
        <v>5000</v>
      </c>
      <c r="J301" s="457">
        <v>1000</v>
      </c>
      <c r="K301" s="457">
        <v>1000</v>
      </c>
      <c r="L301" s="457">
        <v>2000</v>
      </c>
      <c r="M301" s="457">
        <v>3000</v>
      </c>
      <c r="N301" s="457">
        <v>1000</v>
      </c>
      <c r="O301" s="457">
        <v>42000</v>
      </c>
      <c r="P301" s="457">
        <v>1000</v>
      </c>
      <c r="Q301" s="457">
        <v>1000</v>
      </c>
      <c r="R301" s="457">
        <v>1000</v>
      </c>
      <c r="S301" s="457">
        <v>1000</v>
      </c>
      <c r="T301" s="457">
        <v>1000</v>
      </c>
      <c r="U301" s="457">
        <v>3000</v>
      </c>
      <c r="V301" s="457">
        <v>1000</v>
      </c>
      <c r="W301" s="457">
        <v>1000</v>
      </c>
      <c r="X301" s="457">
        <v>1000</v>
      </c>
      <c r="Y301" s="457">
        <v>1000</v>
      </c>
      <c r="Z301" s="457">
        <v>1000</v>
      </c>
      <c r="AA301" s="457">
        <v>1000</v>
      </c>
      <c r="AB301" s="457">
        <v>1000</v>
      </c>
      <c r="AC301" s="457">
        <v>1000</v>
      </c>
      <c r="AD301" s="457">
        <v>1000</v>
      </c>
      <c r="AE301" s="457">
        <v>1000</v>
      </c>
      <c r="AF301" s="457">
        <v>1000</v>
      </c>
      <c r="AG301" s="457">
        <v>2000</v>
      </c>
      <c r="AH301" s="457">
        <v>1000</v>
      </c>
      <c r="AI301" s="457">
        <v>1000</v>
      </c>
      <c r="AJ301" s="457">
        <v>6000</v>
      </c>
      <c r="AK301" s="457">
        <v>4000</v>
      </c>
      <c r="AL301" s="457">
        <v>1000</v>
      </c>
      <c r="AM301" s="457">
        <v>1000</v>
      </c>
      <c r="AN301" s="457">
        <v>1000</v>
      </c>
      <c r="AO301" s="457">
        <v>1000</v>
      </c>
      <c r="AP301" s="457">
        <v>9000</v>
      </c>
      <c r="AQ301" s="457">
        <v>5000</v>
      </c>
      <c r="AR301" s="457">
        <v>2000</v>
      </c>
      <c r="AS301" s="457">
        <v>5000</v>
      </c>
      <c r="AT301" s="457">
        <v>1000</v>
      </c>
      <c r="AU301" s="457">
        <v>1000</v>
      </c>
      <c r="AV301" s="457">
        <v>11000</v>
      </c>
      <c r="AW301" s="457">
        <v>1000</v>
      </c>
      <c r="AX301" s="457">
        <v>1000</v>
      </c>
      <c r="AY301" s="457">
        <v>2000</v>
      </c>
      <c r="AZ301" s="457">
        <v>1000</v>
      </c>
      <c r="BA301" s="457">
        <v>1000</v>
      </c>
      <c r="BB301" s="457">
        <v>1000</v>
      </c>
      <c r="BC301" s="457">
        <v>1000</v>
      </c>
      <c r="BD301" s="457">
        <v>1000</v>
      </c>
      <c r="BE301" s="457">
        <v>1000</v>
      </c>
      <c r="BF301" s="457">
        <v>1000</v>
      </c>
      <c r="BG301" s="457">
        <v>1000</v>
      </c>
      <c r="BH301" s="457">
        <v>2000</v>
      </c>
      <c r="BI301" s="457">
        <v>1000</v>
      </c>
      <c r="BJ301" s="457">
        <v>1000</v>
      </c>
      <c r="BK301" s="457">
        <v>3000</v>
      </c>
      <c r="BL301" s="457">
        <v>1000</v>
      </c>
      <c r="BM301" s="457">
        <v>1000</v>
      </c>
      <c r="BN301" s="457">
        <v>1000</v>
      </c>
      <c r="BO301" s="457">
        <v>1000</v>
      </c>
      <c r="BP301" s="457">
        <v>1000</v>
      </c>
      <c r="BQ301" s="457">
        <v>2000</v>
      </c>
      <c r="BR301" s="457">
        <v>1000</v>
      </c>
      <c r="BS301" s="457">
        <v>1000</v>
      </c>
      <c r="BT301" s="457">
        <v>1000</v>
      </c>
      <c r="BU301" s="457">
        <v>1000</v>
      </c>
      <c r="BV301" s="457">
        <v>2000</v>
      </c>
      <c r="BW301" s="457">
        <v>1000</v>
      </c>
      <c r="BX301" s="457">
        <v>1000</v>
      </c>
      <c r="BY301" s="457">
        <v>1000</v>
      </c>
      <c r="BZ301" s="457">
        <v>1000</v>
      </c>
      <c r="CA301" s="457">
        <v>1000</v>
      </c>
      <c r="CB301" s="457">
        <v>1000</v>
      </c>
      <c r="CC301" s="457">
        <v>1000</v>
      </c>
      <c r="CD301" s="457">
        <v>1000</v>
      </c>
      <c r="CE301" s="457">
        <v>1000</v>
      </c>
      <c r="CF301" s="457">
        <v>3000</v>
      </c>
      <c r="CG301" s="457">
        <v>1000</v>
      </c>
      <c r="CH301" s="457">
        <v>1000</v>
      </c>
      <c r="CI301" s="457">
        <v>5000</v>
      </c>
      <c r="CJ301" s="457">
        <v>1000</v>
      </c>
      <c r="CK301" s="457">
        <v>1000</v>
      </c>
      <c r="CL301" s="457">
        <v>1000</v>
      </c>
      <c r="CM301" s="457">
        <v>1000</v>
      </c>
      <c r="CN301" s="457">
        <v>1000</v>
      </c>
      <c r="CO301" s="457">
        <v>3000</v>
      </c>
      <c r="CP301" s="457">
        <v>1000</v>
      </c>
      <c r="CQ301" s="457">
        <v>1000</v>
      </c>
      <c r="CR301" s="457">
        <v>1000</v>
      </c>
      <c r="CS301" s="457">
        <v>1000</v>
      </c>
      <c r="CT301" s="457">
        <v>1000</v>
      </c>
      <c r="CU301" s="457">
        <v>2000</v>
      </c>
      <c r="CV301" s="457">
        <v>1000</v>
      </c>
      <c r="CW301" s="457">
        <v>1000</v>
      </c>
      <c r="CX301" s="457">
        <v>17000</v>
      </c>
      <c r="CY301" s="457">
        <v>5000</v>
      </c>
      <c r="CZ301" s="457">
        <v>7000</v>
      </c>
      <c r="DA301" s="457">
        <v>5000</v>
      </c>
      <c r="DB301" s="457">
        <v>1000</v>
      </c>
      <c r="DC301" s="457">
        <v>1000</v>
      </c>
      <c r="DD301" s="457">
        <v>1000</v>
      </c>
      <c r="DE301" s="457">
        <v>1000</v>
      </c>
      <c r="DF301" s="457">
        <v>1000</v>
      </c>
      <c r="DG301" s="457">
        <v>21000</v>
      </c>
      <c r="DH301" s="457">
        <v>6000</v>
      </c>
      <c r="DI301" s="457">
        <v>13000</v>
      </c>
      <c r="DJ301" s="457">
        <v>9000</v>
      </c>
      <c r="DK301" s="457">
        <v>3000</v>
      </c>
      <c r="DL301" s="457">
        <v>5000</v>
      </c>
      <c r="DM301" s="457">
        <v>1000</v>
      </c>
      <c r="DN301" s="457">
        <v>1000</v>
      </c>
      <c r="DO301" s="457">
        <v>1000</v>
      </c>
      <c r="DP301" s="457">
        <v>1000</v>
      </c>
      <c r="DQ301" s="457">
        <v>1000</v>
      </c>
      <c r="DR301">
        <v>1000</v>
      </c>
      <c r="DS301">
        <v>1000</v>
      </c>
      <c r="DT301">
        <v>254000</v>
      </c>
      <c r="DU301">
        <v>133000</v>
      </c>
    </row>
    <row r="302" spans="1:125">
      <c r="A302" s="362" t="s">
        <v>2304</v>
      </c>
      <c r="B302" s="457" t="s">
        <v>3327</v>
      </c>
      <c r="C302" s="457">
        <v>30000</v>
      </c>
      <c r="D302" s="457">
        <v>5000</v>
      </c>
      <c r="E302" s="457">
        <v>1000</v>
      </c>
      <c r="F302" s="457">
        <v>23000</v>
      </c>
      <c r="G302" s="457">
        <v>7000</v>
      </c>
      <c r="H302" s="457">
        <v>2000</v>
      </c>
      <c r="I302" s="457">
        <v>10000</v>
      </c>
      <c r="J302" s="457">
        <v>2000</v>
      </c>
      <c r="K302" s="457">
        <v>1000</v>
      </c>
      <c r="L302" s="457">
        <v>2000</v>
      </c>
      <c r="M302" s="457">
        <v>1000</v>
      </c>
      <c r="N302" s="457">
        <v>1000</v>
      </c>
      <c r="O302" s="457">
        <v>148000</v>
      </c>
      <c r="P302" s="457">
        <v>65000</v>
      </c>
      <c r="Q302" s="457">
        <v>1000</v>
      </c>
      <c r="R302" s="457">
        <v>2000</v>
      </c>
      <c r="S302" s="457">
        <v>1000</v>
      </c>
      <c r="T302" s="457">
        <v>1000</v>
      </c>
      <c r="U302" s="457">
        <v>14000</v>
      </c>
      <c r="V302" s="457">
        <v>47000</v>
      </c>
      <c r="W302" s="457">
        <v>1000</v>
      </c>
      <c r="X302" s="457">
        <v>69000</v>
      </c>
      <c r="Y302" s="457">
        <v>426000</v>
      </c>
      <c r="Z302" s="457">
        <v>29000</v>
      </c>
      <c r="AA302" s="457">
        <v>2000</v>
      </c>
      <c r="AB302" s="457">
        <v>3000</v>
      </c>
      <c r="AC302" s="457">
        <v>1000</v>
      </c>
      <c r="AD302" s="457">
        <v>3000</v>
      </c>
      <c r="AE302" s="457">
        <v>1000</v>
      </c>
      <c r="AF302" s="457">
        <v>1000</v>
      </c>
      <c r="AG302" s="457">
        <v>8000</v>
      </c>
      <c r="AH302" s="457">
        <v>1000</v>
      </c>
      <c r="AI302" s="457">
        <v>1000</v>
      </c>
      <c r="AJ302" s="457">
        <v>11000</v>
      </c>
      <c r="AK302" s="457">
        <v>11000</v>
      </c>
      <c r="AL302" s="457">
        <v>3000</v>
      </c>
      <c r="AM302" s="457">
        <v>1000</v>
      </c>
      <c r="AN302" s="457">
        <v>2000</v>
      </c>
      <c r="AO302" s="457">
        <v>1000</v>
      </c>
      <c r="AP302" s="457">
        <v>6000</v>
      </c>
      <c r="AQ302" s="457">
        <v>479000</v>
      </c>
      <c r="AR302" s="457">
        <v>72000</v>
      </c>
      <c r="AS302" s="457">
        <v>16000</v>
      </c>
      <c r="AT302" s="457">
        <v>26000</v>
      </c>
      <c r="AU302" s="457">
        <v>4000</v>
      </c>
      <c r="AV302" s="457">
        <v>11000</v>
      </c>
      <c r="AW302" s="457">
        <v>1000</v>
      </c>
      <c r="AX302" s="457">
        <v>2000</v>
      </c>
      <c r="AY302" s="457">
        <v>4000</v>
      </c>
      <c r="AZ302" s="457">
        <v>3000</v>
      </c>
      <c r="BA302" s="457">
        <v>1000</v>
      </c>
      <c r="BB302" s="457">
        <v>1000</v>
      </c>
      <c r="BC302" s="457">
        <v>1000</v>
      </c>
      <c r="BD302" s="457">
        <v>1000</v>
      </c>
      <c r="BE302" s="457">
        <v>3000</v>
      </c>
      <c r="BF302" s="457">
        <v>1000</v>
      </c>
      <c r="BG302" s="457">
        <v>1000</v>
      </c>
      <c r="BH302" s="457">
        <v>2000</v>
      </c>
      <c r="BI302" s="457">
        <v>1000</v>
      </c>
      <c r="BJ302" s="457">
        <v>1000</v>
      </c>
      <c r="BK302" s="457">
        <v>7000</v>
      </c>
      <c r="BL302" s="457">
        <v>1000</v>
      </c>
      <c r="BM302" s="457">
        <v>1000</v>
      </c>
      <c r="BN302" s="457">
        <v>1000</v>
      </c>
      <c r="BO302" s="457">
        <v>1000</v>
      </c>
      <c r="BP302" s="457">
        <v>1000</v>
      </c>
      <c r="BQ302" s="457">
        <v>6000</v>
      </c>
      <c r="BR302" s="457">
        <v>2000</v>
      </c>
      <c r="BS302" s="457">
        <v>1000</v>
      </c>
      <c r="BT302" s="457">
        <v>1000</v>
      </c>
      <c r="BU302" s="457">
        <v>1000</v>
      </c>
      <c r="BV302" s="457">
        <v>1000</v>
      </c>
      <c r="BW302" s="457">
        <v>1000</v>
      </c>
      <c r="BX302" s="457">
        <v>1000</v>
      </c>
      <c r="BY302" s="457">
        <v>1000</v>
      </c>
      <c r="BZ302" s="457">
        <v>1000</v>
      </c>
      <c r="CA302" s="457">
        <v>1000</v>
      </c>
      <c r="CB302" s="457">
        <v>1000</v>
      </c>
      <c r="CC302" s="457">
        <v>1000</v>
      </c>
      <c r="CD302" s="457">
        <v>1000</v>
      </c>
      <c r="CE302" s="457">
        <v>1000</v>
      </c>
      <c r="CF302" s="457">
        <v>10000</v>
      </c>
      <c r="CG302" s="457">
        <v>1000</v>
      </c>
      <c r="CH302" s="457">
        <v>1000</v>
      </c>
      <c r="CI302" s="457">
        <v>71000</v>
      </c>
      <c r="CJ302" s="457">
        <v>1000</v>
      </c>
      <c r="CK302" s="457">
        <v>1000</v>
      </c>
      <c r="CL302" s="457">
        <v>1000</v>
      </c>
      <c r="CM302" s="457">
        <v>1000</v>
      </c>
      <c r="CN302" s="457">
        <v>1000</v>
      </c>
      <c r="CO302" s="457">
        <v>1000</v>
      </c>
      <c r="CP302" s="457">
        <v>1000</v>
      </c>
      <c r="CQ302" s="457">
        <v>1000</v>
      </c>
      <c r="CR302" s="457">
        <v>1000</v>
      </c>
      <c r="CS302" s="457">
        <v>1000</v>
      </c>
      <c r="CT302" s="457">
        <v>1000</v>
      </c>
      <c r="CU302" s="457">
        <v>7000</v>
      </c>
      <c r="CV302" s="457">
        <v>26000</v>
      </c>
      <c r="CW302" s="457">
        <v>1000</v>
      </c>
      <c r="CX302" s="457">
        <v>47000</v>
      </c>
      <c r="CY302" s="457">
        <v>95000</v>
      </c>
      <c r="CZ302" s="457">
        <v>76000</v>
      </c>
      <c r="DA302" s="457">
        <v>85000</v>
      </c>
      <c r="DB302" s="457">
        <v>1000</v>
      </c>
      <c r="DC302" s="457">
        <v>2000</v>
      </c>
      <c r="DD302" s="457">
        <v>19000</v>
      </c>
      <c r="DE302" s="457">
        <v>1000</v>
      </c>
      <c r="DF302" s="457">
        <v>1000</v>
      </c>
      <c r="DG302" s="457">
        <v>41000</v>
      </c>
      <c r="DH302" s="457">
        <v>7000</v>
      </c>
      <c r="DI302" s="457">
        <v>45000</v>
      </c>
      <c r="DJ302" s="457">
        <v>30000</v>
      </c>
      <c r="DK302" s="457">
        <v>25000</v>
      </c>
      <c r="DL302" s="457">
        <v>18000</v>
      </c>
      <c r="DM302" s="457">
        <v>6000</v>
      </c>
      <c r="DN302" s="457">
        <v>32000</v>
      </c>
      <c r="DO302" s="457">
        <v>6000</v>
      </c>
      <c r="DP302" s="457">
        <v>1000</v>
      </c>
      <c r="DQ302" s="457">
        <v>1000</v>
      </c>
      <c r="DR302">
        <v>1000</v>
      </c>
      <c r="DS302">
        <v>1000</v>
      </c>
      <c r="DT302">
        <v>29027000</v>
      </c>
      <c r="DU302">
        <v>3287000</v>
      </c>
    </row>
    <row r="303" spans="1:125">
      <c r="A303" s="362" t="s">
        <v>2343</v>
      </c>
      <c r="B303" s="457" t="s">
        <v>3327</v>
      </c>
      <c r="C303" s="457">
        <v>15000</v>
      </c>
      <c r="D303" s="457">
        <v>2000</v>
      </c>
      <c r="E303" s="457">
        <v>1000</v>
      </c>
      <c r="F303" s="457">
        <v>16000</v>
      </c>
      <c r="G303" s="457">
        <v>6000</v>
      </c>
      <c r="H303" s="457">
        <v>1000</v>
      </c>
      <c r="I303" s="457">
        <v>15000</v>
      </c>
      <c r="J303" s="457">
        <v>1000</v>
      </c>
      <c r="K303" s="457">
        <v>1000</v>
      </c>
      <c r="L303" s="457">
        <v>4000</v>
      </c>
      <c r="M303" s="457">
        <v>1000</v>
      </c>
      <c r="N303" s="457">
        <v>1000</v>
      </c>
      <c r="O303" s="457">
        <v>89000</v>
      </c>
      <c r="P303" s="457">
        <v>2000</v>
      </c>
      <c r="Q303" s="457">
        <v>1000</v>
      </c>
      <c r="R303" s="457">
        <v>5000</v>
      </c>
      <c r="S303" s="457">
        <v>1000</v>
      </c>
      <c r="T303" s="457">
        <v>1000</v>
      </c>
      <c r="U303" s="457">
        <v>4000</v>
      </c>
      <c r="V303" s="457">
        <v>5000</v>
      </c>
      <c r="W303" s="457">
        <v>1000</v>
      </c>
      <c r="X303" s="457">
        <v>5000</v>
      </c>
      <c r="Y303" s="457">
        <v>1000</v>
      </c>
      <c r="Z303" s="457">
        <v>1000</v>
      </c>
      <c r="AA303" s="457">
        <v>1000</v>
      </c>
      <c r="AB303" s="457">
        <v>2000</v>
      </c>
      <c r="AC303" s="457">
        <v>14000</v>
      </c>
      <c r="AD303" s="457">
        <v>1000</v>
      </c>
      <c r="AE303" s="457">
        <v>1000</v>
      </c>
      <c r="AF303" s="457">
        <v>1000</v>
      </c>
      <c r="AG303" s="457">
        <v>1000</v>
      </c>
      <c r="AH303" s="457">
        <v>1000</v>
      </c>
      <c r="AI303" s="457">
        <v>1000</v>
      </c>
      <c r="AJ303" s="457">
        <v>10000</v>
      </c>
      <c r="AK303" s="457">
        <v>5000</v>
      </c>
      <c r="AL303" s="457">
        <v>1000</v>
      </c>
      <c r="AM303" s="457">
        <v>1000</v>
      </c>
      <c r="AN303" s="457">
        <v>2000</v>
      </c>
      <c r="AO303" s="457">
        <v>1000</v>
      </c>
      <c r="AP303" s="457">
        <v>10000</v>
      </c>
      <c r="AQ303" s="457">
        <v>7000</v>
      </c>
      <c r="AR303" s="457">
        <v>3000</v>
      </c>
      <c r="AS303" s="457">
        <v>8000</v>
      </c>
      <c r="AT303" s="457">
        <v>1000</v>
      </c>
      <c r="AU303" s="457">
        <v>1000</v>
      </c>
      <c r="AV303" s="457">
        <v>12000</v>
      </c>
      <c r="AW303" s="457">
        <v>3000</v>
      </c>
      <c r="AX303" s="457">
        <v>1000</v>
      </c>
      <c r="AY303" s="457">
        <v>4000</v>
      </c>
      <c r="AZ303" s="457">
        <v>1000</v>
      </c>
      <c r="BA303" s="457">
        <v>1000</v>
      </c>
      <c r="BB303" s="457">
        <v>3000</v>
      </c>
      <c r="BC303" s="457">
        <v>1000</v>
      </c>
      <c r="BD303" s="457">
        <v>1000</v>
      </c>
      <c r="BE303" s="457">
        <v>4000</v>
      </c>
      <c r="BF303" s="457">
        <v>1000</v>
      </c>
      <c r="BG303" s="457">
        <v>1000</v>
      </c>
      <c r="BH303" s="457">
        <v>2000</v>
      </c>
      <c r="BI303" s="457">
        <v>1000</v>
      </c>
      <c r="BJ303" s="457">
        <v>1000</v>
      </c>
      <c r="BK303" s="457">
        <v>2000</v>
      </c>
      <c r="BL303" s="457">
        <v>1000</v>
      </c>
      <c r="BM303" s="457">
        <v>1000</v>
      </c>
      <c r="BN303" s="457">
        <v>1000</v>
      </c>
      <c r="BO303" s="457">
        <v>1000</v>
      </c>
      <c r="BP303" s="457">
        <v>1000</v>
      </c>
      <c r="BQ303" s="457">
        <v>4000</v>
      </c>
      <c r="BR303" s="457">
        <v>1000</v>
      </c>
      <c r="BS303" s="457">
        <v>1000</v>
      </c>
      <c r="BT303" s="457">
        <v>1000</v>
      </c>
      <c r="BU303" s="457">
        <v>1000</v>
      </c>
      <c r="BV303" s="457">
        <v>1000</v>
      </c>
      <c r="BW303" s="457">
        <v>1000</v>
      </c>
      <c r="BX303" s="457">
        <v>1000</v>
      </c>
      <c r="BY303" s="457">
        <v>1000</v>
      </c>
      <c r="BZ303" s="457">
        <v>1000</v>
      </c>
      <c r="CA303" s="457">
        <v>1000</v>
      </c>
      <c r="CB303" s="457">
        <v>1000</v>
      </c>
      <c r="CC303" s="457">
        <v>1000</v>
      </c>
      <c r="CD303" s="457">
        <v>1000</v>
      </c>
      <c r="CE303" s="457">
        <v>1000</v>
      </c>
      <c r="CF303" s="457">
        <v>4000</v>
      </c>
      <c r="CG303" s="457">
        <v>1000</v>
      </c>
      <c r="CH303" s="457">
        <v>1000</v>
      </c>
      <c r="CI303" s="457">
        <v>2000</v>
      </c>
      <c r="CJ303" s="457">
        <v>1000</v>
      </c>
      <c r="CK303" s="457">
        <v>1000</v>
      </c>
      <c r="CL303" s="457">
        <v>1000</v>
      </c>
      <c r="CM303" s="457">
        <v>1000</v>
      </c>
      <c r="CN303" s="457">
        <v>1000</v>
      </c>
      <c r="CO303" s="457">
        <v>1000</v>
      </c>
      <c r="CP303" s="457">
        <v>1000</v>
      </c>
      <c r="CQ303" s="457">
        <v>1000</v>
      </c>
      <c r="CR303" s="457">
        <v>1000</v>
      </c>
      <c r="CS303" s="457">
        <v>1000</v>
      </c>
      <c r="CT303" s="457">
        <v>1000</v>
      </c>
      <c r="CU303" s="457">
        <v>4000</v>
      </c>
      <c r="CV303" s="457">
        <v>2000</v>
      </c>
      <c r="CW303" s="457">
        <v>1000</v>
      </c>
      <c r="CX303" s="457">
        <v>29000</v>
      </c>
      <c r="CY303" s="457">
        <v>7000</v>
      </c>
      <c r="CZ303" s="457">
        <v>11000</v>
      </c>
      <c r="DA303" s="457">
        <v>1000</v>
      </c>
      <c r="DB303" s="457">
        <v>1000</v>
      </c>
      <c r="DC303" s="457">
        <v>1000</v>
      </c>
      <c r="DD303" s="457">
        <v>1000</v>
      </c>
      <c r="DE303" s="457">
        <v>1000</v>
      </c>
      <c r="DF303" s="457">
        <v>1000</v>
      </c>
      <c r="DG303" s="457">
        <v>29000</v>
      </c>
      <c r="DH303" s="457">
        <v>14000</v>
      </c>
      <c r="DI303" s="457">
        <v>22000</v>
      </c>
      <c r="DJ303" s="457">
        <v>10000</v>
      </c>
      <c r="DK303" s="457">
        <v>9000</v>
      </c>
      <c r="DL303" s="457">
        <v>64000</v>
      </c>
      <c r="DM303" s="457">
        <v>4000</v>
      </c>
      <c r="DN303" s="457">
        <v>1000</v>
      </c>
      <c r="DO303" s="457">
        <v>1000</v>
      </c>
      <c r="DP303" s="457">
        <v>1000</v>
      </c>
      <c r="DQ303" s="457">
        <v>1000</v>
      </c>
      <c r="DR303">
        <v>1000</v>
      </c>
      <c r="DS303">
        <v>1000</v>
      </c>
      <c r="DT303">
        <v>323000</v>
      </c>
      <c r="DU303">
        <v>131000</v>
      </c>
    </row>
    <row r="304" spans="1:125">
      <c r="A304" s="362" t="s">
        <v>2379</v>
      </c>
      <c r="B304" s="457" t="s">
        <v>3327</v>
      </c>
      <c r="C304" s="457">
        <v>30000</v>
      </c>
      <c r="D304" s="457">
        <v>5000</v>
      </c>
      <c r="E304" s="457">
        <v>1000</v>
      </c>
      <c r="F304" s="457">
        <v>23000</v>
      </c>
      <c r="G304" s="457">
        <v>7000</v>
      </c>
      <c r="H304" s="457">
        <v>2000</v>
      </c>
      <c r="I304" s="457">
        <v>10000</v>
      </c>
      <c r="J304" s="457">
        <v>2000</v>
      </c>
      <c r="K304" s="457">
        <v>1000</v>
      </c>
      <c r="L304" s="457">
        <v>2000</v>
      </c>
      <c r="M304" s="457">
        <v>1000</v>
      </c>
      <c r="N304" s="457">
        <v>1000</v>
      </c>
      <c r="O304" s="457">
        <v>148000</v>
      </c>
      <c r="P304" s="457">
        <v>65000</v>
      </c>
      <c r="Q304" s="457">
        <v>1000</v>
      </c>
      <c r="R304" s="457">
        <v>2000</v>
      </c>
      <c r="S304" s="457">
        <v>1000</v>
      </c>
      <c r="T304" s="457">
        <v>1000</v>
      </c>
      <c r="U304" s="457">
        <v>14000</v>
      </c>
      <c r="V304" s="457">
        <v>47000</v>
      </c>
      <c r="W304" s="457">
        <v>1000</v>
      </c>
      <c r="X304" s="457">
        <v>69000</v>
      </c>
      <c r="Y304" s="457">
        <v>426000</v>
      </c>
      <c r="Z304" s="457">
        <v>29000</v>
      </c>
      <c r="AA304" s="457">
        <v>2000</v>
      </c>
      <c r="AB304" s="457">
        <v>3000</v>
      </c>
      <c r="AC304" s="457">
        <v>1000</v>
      </c>
      <c r="AD304" s="457">
        <v>3000</v>
      </c>
      <c r="AE304" s="457">
        <v>1000</v>
      </c>
      <c r="AF304" s="457">
        <v>1000</v>
      </c>
      <c r="AG304" s="457">
        <v>8000</v>
      </c>
      <c r="AH304" s="457">
        <v>1000</v>
      </c>
      <c r="AI304" s="457">
        <v>1000</v>
      </c>
      <c r="AJ304" s="457">
        <v>11000</v>
      </c>
      <c r="AK304" s="457">
        <v>11000</v>
      </c>
      <c r="AL304" s="457">
        <v>3000</v>
      </c>
      <c r="AM304" s="457">
        <v>1000</v>
      </c>
      <c r="AN304" s="457">
        <v>2000</v>
      </c>
      <c r="AO304" s="457">
        <v>1000</v>
      </c>
      <c r="AP304" s="457">
        <v>6000</v>
      </c>
      <c r="AQ304" s="457">
        <v>479000</v>
      </c>
      <c r="AR304" s="457">
        <v>72000</v>
      </c>
      <c r="AS304" s="457">
        <v>16000</v>
      </c>
      <c r="AT304" s="457">
        <v>26000</v>
      </c>
      <c r="AU304" s="457">
        <v>4000</v>
      </c>
      <c r="AV304" s="457">
        <v>11000</v>
      </c>
      <c r="AW304" s="457">
        <v>1000</v>
      </c>
      <c r="AX304" s="457">
        <v>2000</v>
      </c>
      <c r="AY304" s="457">
        <v>4000</v>
      </c>
      <c r="AZ304" s="457">
        <v>3000</v>
      </c>
      <c r="BA304" s="457">
        <v>1000</v>
      </c>
      <c r="BB304" s="457">
        <v>1000</v>
      </c>
      <c r="BC304" s="457">
        <v>1000</v>
      </c>
      <c r="BD304" s="457">
        <v>1000</v>
      </c>
      <c r="BE304" s="457">
        <v>3000</v>
      </c>
      <c r="BF304" s="457">
        <v>1000</v>
      </c>
      <c r="BG304" s="457">
        <v>1000</v>
      </c>
      <c r="BH304" s="457">
        <v>2000</v>
      </c>
      <c r="BI304" s="457">
        <v>1000</v>
      </c>
      <c r="BJ304" s="457">
        <v>1000</v>
      </c>
      <c r="BK304" s="457">
        <v>7000</v>
      </c>
      <c r="BL304" s="457">
        <v>1000</v>
      </c>
      <c r="BM304" s="457">
        <v>1000</v>
      </c>
      <c r="BN304" s="457">
        <v>1000</v>
      </c>
      <c r="BO304" s="457">
        <v>1000</v>
      </c>
      <c r="BP304" s="457">
        <v>1000</v>
      </c>
      <c r="BQ304" s="457">
        <v>6000</v>
      </c>
      <c r="BR304" s="457">
        <v>2000</v>
      </c>
      <c r="BS304" s="457">
        <v>1000</v>
      </c>
      <c r="BT304" s="457">
        <v>1000</v>
      </c>
      <c r="BU304" s="457">
        <v>1000</v>
      </c>
      <c r="BV304" s="457">
        <v>1000</v>
      </c>
      <c r="BW304" s="457">
        <v>1000</v>
      </c>
      <c r="BX304" s="457">
        <v>1000</v>
      </c>
      <c r="BY304" s="457">
        <v>1000</v>
      </c>
      <c r="BZ304" s="457">
        <v>1000</v>
      </c>
      <c r="CA304" s="457">
        <v>1000</v>
      </c>
      <c r="CB304" s="457">
        <v>1000</v>
      </c>
      <c r="CC304" s="457">
        <v>1000</v>
      </c>
      <c r="CD304" s="457">
        <v>1000</v>
      </c>
      <c r="CE304" s="457">
        <v>1000</v>
      </c>
      <c r="CF304" s="457">
        <v>10000</v>
      </c>
      <c r="CG304" s="457">
        <v>1000</v>
      </c>
      <c r="CH304" s="457">
        <v>1000</v>
      </c>
      <c r="CI304" s="457">
        <v>71000</v>
      </c>
      <c r="CJ304" s="457">
        <v>1000</v>
      </c>
      <c r="CK304" s="457">
        <v>1000</v>
      </c>
      <c r="CL304" s="457">
        <v>1000</v>
      </c>
      <c r="CM304" s="457">
        <v>1000</v>
      </c>
      <c r="CN304" s="457">
        <v>1000</v>
      </c>
      <c r="CO304" s="457">
        <v>1000</v>
      </c>
      <c r="CP304" s="457">
        <v>1000</v>
      </c>
      <c r="CQ304" s="457">
        <v>1000</v>
      </c>
      <c r="CR304" s="457">
        <v>1000</v>
      </c>
      <c r="CS304" s="457">
        <v>1000</v>
      </c>
      <c r="CT304" s="457">
        <v>1000</v>
      </c>
      <c r="CU304" s="457">
        <v>7000</v>
      </c>
      <c r="CV304" s="457">
        <v>26000</v>
      </c>
      <c r="CW304" s="457">
        <v>1000</v>
      </c>
      <c r="CX304" s="457">
        <v>47000</v>
      </c>
      <c r="CY304" s="457">
        <v>95000</v>
      </c>
      <c r="CZ304" s="457">
        <v>76000</v>
      </c>
      <c r="DA304" s="457">
        <v>85000</v>
      </c>
      <c r="DB304" s="457">
        <v>1000</v>
      </c>
      <c r="DC304" s="457">
        <v>2000</v>
      </c>
      <c r="DD304" s="457">
        <v>19000</v>
      </c>
      <c r="DE304" s="457">
        <v>1000</v>
      </c>
      <c r="DF304" s="457">
        <v>1000</v>
      </c>
      <c r="DG304" s="457">
        <v>41000</v>
      </c>
      <c r="DH304" s="457">
        <v>7000</v>
      </c>
      <c r="DI304" s="457">
        <v>45000</v>
      </c>
      <c r="DJ304" s="457">
        <v>30000</v>
      </c>
      <c r="DK304" s="457">
        <v>25000</v>
      </c>
      <c r="DL304" s="457">
        <v>18000</v>
      </c>
      <c r="DM304" s="457">
        <v>6000</v>
      </c>
      <c r="DN304" s="457">
        <v>32000</v>
      </c>
      <c r="DO304" s="457">
        <v>6000</v>
      </c>
      <c r="DP304" s="457">
        <v>1000</v>
      </c>
      <c r="DQ304" s="457">
        <v>1000</v>
      </c>
      <c r="DR304">
        <v>1000</v>
      </c>
      <c r="DS304">
        <v>1000</v>
      </c>
      <c r="DT304">
        <v>29027000</v>
      </c>
      <c r="DU304">
        <v>3287000</v>
      </c>
    </row>
    <row r="305" spans="1:125">
      <c r="A305" s="362" t="s">
        <v>2421</v>
      </c>
      <c r="B305" s="457" t="s">
        <v>3327</v>
      </c>
      <c r="C305" s="457">
        <v>30000</v>
      </c>
      <c r="D305" s="457">
        <v>5000</v>
      </c>
      <c r="E305" s="457">
        <v>1000</v>
      </c>
      <c r="F305" s="457">
        <v>23000</v>
      </c>
      <c r="G305" s="457">
        <v>7000</v>
      </c>
      <c r="H305" s="457">
        <v>2000</v>
      </c>
      <c r="I305" s="457">
        <v>10000</v>
      </c>
      <c r="J305" s="457">
        <v>2000</v>
      </c>
      <c r="K305" s="457">
        <v>1000</v>
      </c>
      <c r="L305" s="457">
        <v>2000</v>
      </c>
      <c r="M305" s="457">
        <v>1000</v>
      </c>
      <c r="N305" s="457">
        <v>1000</v>
      </c>
      <c r="O305" s="457">
        <v>148000</v>
      </c>
      <c r="P305" s="457">
        <v>65000</v>
      </c>
      <c r="Q305" s="457">
        <v>1000</v>
      </c>
      <c r="R305" s="457">
        <v>2000</v>
      </c>
      <c r="S305" s="457">
        <v>1000</v>
      </c>
      <c r="T305" s="457">
        <v>1000</v>
      </c>
      <c r="U305" s="457">
        <v>14000</v>
      </c>
      <c r="V305" s="457">
        <v>47000</v>
      </c>
      <c r="W305" s="457">
        <v>1000</v>
      </c>
      <c r="X305" s="457">
        <v>69000</v>
      </c>
      <c r="Y305" s="457">
        <v>426000</v>
      </c>
      <c r="Z305" s="457">
        <v>29000</v>
      </c>
      <c r="AA305" s="457">
        <v>2000</v>
      </c>
      <c r="AB305" s="457">
        <v>3000</v>
      </c>
      <c r="AC305" s="457">
        <v>1000</v>
      </c>
      <c r="AD305" s="457">
        <v>3000</v>
      </c>
      <c r="AE305" s="457">
        <v>1000</v>
      </c>
      <c r="AF305" s="457">
        <v>1000</v>
      </c>
      <c r="AG305" s="457">
        <v>8000</v>
      </c>
      <c r="AH305" s="457">
        <v>1000</v>
      </c>
      <c r="AI305" s="457">
        <v>1000</v>
      </c>
      <c r="AJ305" s="457">
        <v>11000</v>
      </c>
      <c r="AK305" s="457">
        <v>11000</v>
      </c>
      <c r="AL305" s="457">
        <v>3000</v>
      </c>
      <c r="AM305" s="457">
        <v>1000</v>
      </c>
      <c r="AN305" s="457">
        <v>2000</v>
      </c>
      <c r="AO305" s="457">
        <v>1000</v>
      </c>
      <c r="AP305" s="457">
        <v>6000</v>
      </c>
      <c r="AQ305" s="457">
        <v>479000</v>
      </c>
      <c r="AR305" s="457">
        <v>72000</v>
      </c>
      <c r="AS305" s="457">
        <v>16000</v>
      </c>
      <c r="AT305" s="457">
        <v>26000</v>
      </c>
      <c r="AU305" s="457">
        <v>4000</v>
      </c>
      <c r="AV305" s="457">
        <v>11000</v>
      </c>
      <c r="AW305" s="457">
        <v>1000</v>
      </c>
      <c r="AX305" s="457">
        <v>2000</v>
      </c>
      <c r="AY305" s="457">
        <v>4000</v>
      </c>
      <c r="AZ305" s="457">
        <v>3000</v>
      </c>
      <c r="BA305" s="457">
        <v>1000</v>
      </c>
      <c r="BB305" s="457">
        <v>1000</v>
      </c>
      <c r="BC305" s="457">
        <v>1000</v>
      </c>
      <c r="BD305" s="457">
        <v>1000</v>
      </c>
      <c r="BE305" s="457">
        <v>3000</v>
      </c>
      <c r="BF305" s="457">
        <v>1000</v>
      </c>
      <c r="BG305" s="457">
        <v>1000</v>
      </c>
      <c r="BH305" s="457">
        <v>2000</v>
      </c>
      <c r="BI305" s="457">
        <v>1000</v>
      </c>
      <c r="BJ305" s="457">
        <v>1000</v>
      </c>
      <c r="BK305" s="457">
        <v>7000</v>
      </c>
      <c r="BL305" s="457">
        <v>1000</v>
      </c>
      <c r="BM305" s="457">
        <v>1000</v>
      </c>
      <c r="BN305" s="457">
        <v>1000</v>
      </c>
      <c r="BO305" s="457">
        <v>1000</v>
      </c>
      <c r="BP305" s="457">
        <v>1000</v>
      </c>
      <c r="BQ305" s="457">
        <v>6000</v>
      </c>
      <c r="BR305" s="457">
        <v>2000</v>
      </c>
      <c r="BS305" s="457">
        <v>1000</v>
      </c>
      <c r="BT305" s="457">
        <v>1000</v>
      </c>
      <c r="BU305" s="457">
        <v>1000</v>
      </c>
      <c r="BV305" s="457">
        <v>1000</v>
      </c>
      <c r="BW305" s="457">
        <v>1000</v>
      </c>
      <c r="BX305" s="457">
        <v>1000</v>
      </c>
      <c r="BY305" s="457">
        <v>1000</v>
      </c>
      <c r="BZ305" s="457">
        <v>1000</v>
      </c>
      <c r="CA305" s="457">
        <v>1000</v>
      </c>
      <c r="CB305" s="457">
        <v>1000</v>
      </c>
      <c r="CC305" s="457">
        <v>1000</v>
      </c>
      <c r="CD305" s="457">
        <v>1000</v>
      </c>
      <c r="CE305" s="457">
        <v>1000</v>
      </c>
      <c r="CF305" s="457">
        <v>10000</v>
      </c>
      <c r="CG305" s="457">
        <v>1000</v>
      </c>
      <c r="CH305" s="457">
        <v>1000</v>
      </c>
      <c r="CI305" s="457">
        <v>71000</v>
      </c>
      <c r="CJ305" s="457">
        <v>1000</v>
      </c>
      <c r="CK305" s="457">
        <v>1000</v>
      </c>
      <c r="CL305" s="457">
        <v>1000</v>
      </c>
      <c r="CM305" s="457">
        <v>1000</v>
      </c>
      <c r="CN305" s="457">
        <v>1000</v>
      </c>
      <c r="CO305" s="457">
        <v>1000</v>
      </c>
      <c r="CP305" s="457">
        <v>1000</v>
      </c>
      <c r="CQ305" s="457">
        <v>1000</v>
      </c>
      <c r="CR305" s="457">
        <v>1000</v>
      </c>
      <c r="CS305" s="457">
        <v>1000</v>
      </c>
      <c r="CT305" s="457">
        <v>1000</v>
      </c>
      <c r="CU305" s="457">
        <v>7000</v>
      </c>
      <c r="CV305" s="457">
        <v>26000</v>
      </c>
      <c r="CW305" s="457">
        <v>1000</v>
      </c>
      <c r="CX305" s="457">
        <v>47000</v>
      </c>
      <c r="CY305" s="457">
        <v>95000</v>
      </c>
      <c r="CZ305" s="457">
        <v>76000</v>
      </c>
      <c r="DA305" s="457">
        <v>85000</v>
      </c>
      <c r="DB305" s="457">
        <v>1000</v>
      </c>
      <c r="DC305" s="457">
        <v>2000</v>
      </c>
      <c r="DD305" s="457">
        <v>19000</v>
      </c>
      <c r="DE305" s="457">
        <v>1000</v>
      </c>
      <c r="DF305" s="457">
        <v>1000</v>
      </c>
      <c r="DG305" s="457">
        <v>41000</v>
      </c>
      <c r="DH305" s="457">
        <v>7000</v>
      </c>
      <c r="DI305" s="457">
        <v>45000</v>
      </c>
      <c r="DJ305" s="457">
        <v>30000</v>
      </c>
      <c r="DK305" s="457">
        <v>25000</v>
      </c>
      <c r="DL305" s="457">
        <v>18000</v>
      </c>
      <c r="DM305" s="457">
        <v>6000</v>
      </c>
      <c r="DN305" s="457">
        <v>32000</v>
      </c>
      <c r="DO305" s="457">
        <v>6000</v>
      </c>
      <c r="DP305" s="457">
        <v>1000</v>
      </c>
      <c r="DQ305" s="457">
        <v>1000</v>
      </c>
      <c r="DR305">
        <v>1000</v>
      </c>
      <c r="DS305">
        <v>1000</v>
      </c>
      <c r="DT305">
        <v>29027000</v>
      </c>
      <c r="DU305">
        <v>3287000</v>
      </c>
    </row>
    <row r="306" spans="1:125">
      <c r="A306" s="362" t="s">
        <v>2475</v>
      </c>
      <c r="B306" s="457" t="s">
        <v>3327</v>
      </c>
      <c r="C306" s="457">
        <v>30000</v>
      </c>
      <c r="D306" s="457">
        <v>5000</v>
      </c>
      <c r="E306" s="457">
        <v>1000</v>
      </c>
      <c r="F306" s="457">
        <v>23000</v>
      </c>
      <c r="G306" s="457">
        <v>7000</v>
      </c>
      <c r="H306" s="457">
        <v>2000</v>
      </c>
      <c r="I306" s="457">
        <v>10000</v>
      </c>
      <c r="J306" s="457">
        <v>2000</v>
      </c>
      <c r="K306" s="457">
        <v>1000</v>
      </c>
      <c r="L306" s="457">
        <v>2000</v>
      </c>
      <c r="M306" s="457">
        <v>1000</v>
      </c>
      <c r="N306" s="457">
        <v>1000</v>
      </c>
      <c r="O306" s="457">
        <v>148000</v>
      </c>
      <c r="P306" s="457">
        <v>65000</v>
      </c>
      <c r="Q306" s="457">
        <v>1000</v>
      </c>
      <c r="R306" s="457">
        <v>2000</v>
      </c>
      <c r="S306" s="457">
        <v>1000</v>
      </c>
      <c r="T306" s="457">
        <v>1000</v>
      </c>
      <c r="U306" s="457">
        <v>14000</v>
      </c>
      <c r="V306" s="457">
        <v>47000</v>
      </c>
      <c r="W306" s="457">
        <v>1000</v>
      </c>
      <c r="X306" s="457">
        <v>69000</v>
      </c>
      <c r="Y306" s="457">
        <v>426000</v>
      </c>
      <c r="Z306" s="457">
        <v>29000</v>
      </c>
      <c r="AA306" s="457">
        <v>2000</v>
      </c>
      <c r="AB306" s="457">
        <v>3000</v>
      </c>
      <c r="AC306" s="457">
        <v>1000</v>
      </c>
      <c r="AD306" s="457">
        <v>3000</v>
      </c>
      <c r="AE306" s="457">
        <v>1000</v>
      </c>
      <c r="AF306" s="457">
        <v>1000</v>
      </c>
      <c r="AG306" s="457">
        <v>8000</v>
      </c>
      <c r="AH306" s="457">
        <v>1000</v>
      </c>
      <c r="AI306" s="457">
        <v>1000</v>
      </c>
      <c r="AJ306" s="457">
        <v>11000</v>
      </c>
      <c r="AK306" s="457">
        <v>11000</v>
      </c>
      <c r="AL306" s="457">
        <v>3000</v>
      </c>
      <c r="AM306" s="457">
        <v>1000</v>
      </c>
      <c r="AN306" s="457">
        <v>2000</v>
      </c>
      <c r="AO306" s="457">
        <v>1000</v>
      </c>
      <c r="AP306" s="457">
        <v>6000</v>
      </c>
      <c r="AQ306" s="457">
        <v>479000</v>
      </c>
      <c r="AR306" s="457">
        <v>72000</v>
      </c>
      <c r="AS306" s="457">
        <v>16000</v>
      </c>
      <c r="AT306" s="457">
        <v>26000</v>
      </c>
      <c r="AU306" s="457">
        <v>4000</v>
      </c>
      <c r="AV306" s="457">
        <v>11000</v>
      </c>
      <c r="AW306" s="457">
        <v>1000</v>
      </c>
      <c r="AX306" s="457">
        <v>2000</v>
      </c>
      <c r="AY306" s="457">
        <v>4000</v>
      </c>
      <c r="AZ306" s="457">
        <v>3000</v>
      </c>
      <c r="BA306" s="457">
        <v>1000</v>
      </c>
      <c r="BB306" s="457">
        <v>1000</v>
      </c>
      <c r="BC306" s="457">
        <v>1000</v>
      </c>
      <c r="BD306" s="457">
        <v>1000</v>
      </c>
      <c r="BE306" s="457">
        <v>3000</v>
      </c>
      <c r="BF306" s="457">
        <v>1000</v>
      </c>
      <c r="BG306" s="457">
        <v>1000</v>
      </c>
      <c r="BH306" s="457">
        <v>2000</v>
      </c>
      <c r="BI306" s="457">
        <v>1000</v>
      </c>
      <c r="BJ306" s="457">
        <v>1000</v>
      </c>
      <c r="BK306" s="457">
        <v>7000</v>
      </c>
      <c r="BL306" s="457">
        <v>1000</v>
      </c>
      <c r="BM306" s="457">
        <v>1000</v>
      </c>
      <c r="BN306" s="457">
        <v>1000</v>
      </c>
      <c r="BO306" s="457">
        <v>1000</v>
      </c>
      <c r="BP306" s="457">
        <v>1000</v>
      </c>
      <c r="BQ306" s="457">
        <v>6000</v>
      </c>
      <c r="BR306" s="457">
        <v>2000</v>
      </c>
      <c r="BS306" s="457">
        <v>1000</v>
      </c>
      <c r="BT306" s="457">
        <v>1000</v>
      </c>
      <c r="BU306" s="457">
        <v>1000</v>
      </c>
      <c r="BV306" s="457">
        <v>1000</v>
      </c>
      <c r="BW306" s="457">
        <v>1000</v>
      </c>
      <c r="BX306" s="457">
        <v>1000</v>
      </c>
      <c r="BY306" s="457">
        <v>1000</v>
      </c>
      <c r="BZ306" s="457">
        <v>1000</v>
      </c>
      <c r="CA306" s="457">
        <v>1000</v>
      </c>
      <c r="CB306" s="457">
        <v>1000</v>
      </c>
      <c r="CC306" s="457">
        <v>1000</v>
      </c>
      <c r="CD306" s="457">
        <v>1000</v>
      </c>
      <c r="CE306" s="457">
        <v>1000</v>
      </c>
      <c r="CF306" s="457">
        <v>10000</v>
      </c>
      <c r="CG306" s="457">
        <v>1000</v>
      </c>
      <c r="CH306" s="457">
        <v>1000</v>
      </c>
      <c r="CI306" s="457">
        <v>71000</v>
      </c>
      <c r="CJ306" s="457">
        <v>1000</v>
      </c>
      <c r="CK306" s="457">
        <v>1000</v>
      </c>
      <c r="CL306" s="457">
        <v>1000</v>
      </c>
      <c r="CM306" s="457">
        <v>1000</v>
      </c>
      <c r="CN306" s="457">
        <v>1000</v>
      </c>
      <c r="CO306" s="457">
        <v>1000</v>
      </c>
      <c r="CP306" s="457">
        <v>1000</v>
      </c>
      <c r="CQ306" s="457">
        <v>1000</v>
      </c>
      <c r="CR306" s="457">
        <v>1000</v>
      </c>
      <c r="CS306" s="457">
        <v>1000</v>
      </c>
      <c r="CT306" s="457">
        <v>1000</v>
      </c>
      <c r="CU306" s="457">
        <v>7000</v>
      </c>
      <c r="CV306" s="457">
        <v>26000</v>
      </c>
      <c r="CW306" s="457">
        <v>1000</v>
      </c>
      <c r="CX306" s="457">
        <v>47000</v>
      </c>
      <c r="CY306" s="457">
        <v>95000</v>
      </c>
      <c r="CZ306" s="457">
        <v>76000</v>
      </c>
      <c r="DA306" s="457">
        <v>85000</v>
      </c>
      <c r="DB306" s="457">
        <v>1000</v>
      </c>
      <c r="DC306" s="457">
        <v>2000</v>
      </c>
      <c r="DD306" s="457">
        <v>19000</v>
      </c>
      <c r="DE306" s="457">
        <v>1000</v>
      </c>
      <c r="DF306" s="457">
        <v>1000</v>
      </c>
      <c r="DG306" s="457">
        <v>41000</v>
      </c>
      <c r="DH306" s="457">
        <v>7000</v>
      </c>
      <c r="DI306" s="457">
        <v>45000</v>
      </c>
      <c r="DJ306" s="457">
        <v>30000</v>
      </c>
      <c r="DK306" s="457">
        <v>25000</v>
      </c>
      <c r="DL306" s="457">
        <v>18000</v>
      </c>
      <c r="DM306" s="457">
        <v>6000</v>
      </c>
      <c r="DN306" s="457">
        <v>32000</v>
      </c>
      <c r="DO306" s="457">
        <v>6000</v>
      </c>
      <c r="DP306" s="457">
        <v>1000</v>
      </c>
      <c r="DQ306" s="457">
        <v>1000</v>
      </c>
      <c r="DR306">
        <v>1000</v>
      </c>
      <c r="DS306">
        <v>1000</v>
      </c>
      <c r="DT306">
        <v>29027000</v>
      </c>
      <c r="DU306">
        <v>3287000</v>
      </c>
    </row>
    <row r="307" spans="1:125">
      <c r="A307" s="362" t="s">
        <v>2505</v>
      </c>
      <c r="B307" s="457" t="s">
        <v>3327</v>
      </c>
      <c r="C307" s="457">
        <v>30000</v>
      </c>
      <c r="D307" s="457">
        <v>5000</v>
      </c>
      <c r="E307" s="457">
        <v>1000</v>
      </c>
      <c r="F307" s="457">
        <v>23000</v>
      </c>
      <c r="G307" s="457">
        <v>7000</v>
      </c>
      <c r="H307" s="457">
        <v>2000</v>
      </c>
      <c r="I307" s="457">
        <v>10000</v>
      </c>
      <c r="J307" s="457">
        <v>2000</v>
      </c>
      <c r="K307" s="457">
        <v>1000</v>
      </c>
      <c r="L307" s="457">
        <v>2000</v>
      </c>
      <c r="M307" s="457">
        <v>1000</v>
      </c>
      <c r="N307" s="457">
        <v>1000</v>
      </c>
      <c r="O307" s="457">
        <v>148000</v>
      </c>
      <c r="P307" s="457">
        <v>65000</v>
      </c>
      <c r="Q307" s="457">
        <v>1000</v>
      </c>
      <c r="R307" s="457">
        <v>2000</v>
      </c>
      <c r="S307" s="457">
        <v>1000</v>
      </c>
      <c r="T307" s="457">
        <v>1000</v>
      </c>
      <c r="U307" s="457">
        <v>14000</v>
      </c>
      <c r="V307" s="457">
        <v>47000</v>
      </c>
      <c r="W307" s="457">
        <v>1000</v>
      </c>
      <c r="X307" s="457">
        <v>69000</v>
      </c>
      <c r="Y307" s="457">
        <v>426000</v>
      </c>
      <c r="Z307" s="457">
        <v>29000</v>
      </c>
      <c r="AA307" s="457">
        <v>2000</v>
      </c>
      <c r="AB307" s="457">
        <v>3000</v>
      </c>
      <c r="AC307" s="457">
        <v>1000</v>
      </c>
      <c r="AD307" s="457">
        <v>3000</v>
      </c>
      <c r="AE307" s="457">
        <v>1000</v>
      </c>
      <c r="AF307" s="457">
        <v>1000</v>
      </c>
      <c r="AG307" s="457">
        <v>8000</v>
      </c>
      <c r="AH307" s="457">
        <v>1000</v>
      </c>
      <c r="AI307" s="457">
        <v>1000</v>
      </c>
      <c r="AJ307" s="457">
        <v>11000</v>
      </c>
      <c r="AK307" s="457">
        <v>11000</v>
      </c>
      <c r="AL307" s="457">
        <v>3000</v>
      </c>
      <c r="AM307" s="457">
        <v>1000</v>
      </c>
      <c r="AN307" s="457">
        <v>2000</v>
      </c>
      <c r="AO307" s="457">
        <v>1000</v>
      </c>
      <c r="AP307" s="457">
        <v>6000</v>
      </c>
      <c r="AQ307" s="457">
        <v>479000</v>
      </c>
      <c r="AR307" s="457">
        <v>72000</v>
      </c>
      <c r="AS307" s="457">
        <v>16000</v>
      </c>
      <c r="AT307" s="457">
        <v>26000</v>
      </c>
      <c r="AU307" s="457">
        <v>4000</v>
      </c>
      <c r="AV307" s="457">
        <v>11000</v>
      </c>
      <c r="AW307" s="457">
        <v>1000</v>
      </c>
      <c r="AX307" s="457">
        <v>2000</v>
      </c>
      <c r="AY307" s="457">
        <v>4000</v>
      </c>
      <c r="AZ307" s="457">
        <v>3000</v>
      </c>
      <c r="BA307" s="457">
        <v>1000</v>
      </c>
      <c r="BB307" s="457">
        <v>1000</v>
      </c>
      <c r="BC307" s="457">
        <v>1000</v>
      </c>
      <c r="BD307" s="457">
        <v>1000</v>
      </c>
      <c r="BE307" s="457">
        <v>3000</v>
      </c>
      <c r="BF307" s="457">
        <v>1000</v>
      </c>
      <c r="BG307" s="457">
        <v>1000</v>
      </c>
      <c r="BH307" s="457">
        <v>2000</v>
      </c>
      <c r="BI307" s="457">
        <v>1000</v>
      </c>
      <c r="BJ307" s="457">
        <v>1000</v>
      </c>
      <c r="BK307" s="457">
        <v>7000</v>
      </c>
      <c r="BL307" s="457">
        <v>1000</v>
      </c>
      <c r="BM307" s="457">
        <v>1000</v>
      </c>
      <c r="BN307" s="457">
        <v>1000</v>
      </c>
      <c r="BO307" s="457">
        <v>1000</v>
      </c>
      <c r="BP307" s="457">
        <v>1000</v>
      </c>
      <c r="BQ307" s="457">
        <v>6000</v>
      </c>
      <c r="BR307" s="457">
        <v>2000</v>
      </c>
      <c r="BS307" s="457">
        <v>1000</v>
      </c>
      <c r="BT307" s="457">
        <v>1000</v>
      </c>
      <c r="BU307" s="457">
        <v>1000</v>
      </c>
      <c r="BV307" s="457">
        <v>1000</v>
      </c>
      <c r="BW307" s="457">
        <v>1000</v>
      </c>
      <c r="BX307" s="457">
        <v>1000</v>
      </c>
      <c r="BY307" s="457">
        <v>1000</v>
      </c>
      <c r="BZ307" s="457">
        <v>1000</v>
      </c>
      <c r="CA307" s="457">
        <v>1000</v>
      </c>
      <c r="CB307" s="457">
        <v>1000</v>
      </c>
      <c r="CC307" s="457">
        <v>1000</v>
      </c>
      <c r="CD307" s="457">
        <v>1000</v>
      </c>
      <c r="CE307" s="457">
        <v>1000</v>
      </c>
      <c r="CF307" s="457">
        <v>10000</v>
      </c>
      <c r="CG307" s="457">
        <v>1000</v>
      </c>
      <c r="CH307" s="457">
        <v>1000</v>
      </c>
      <c r="CI307" s="457">
        <v>71000</v>
      </c>
      <c r="CJ307" s="457">
        <v>1000</v>
      </c>
      <c r="CK307" s="457">
        <v>1000</v>
      </c>
      <c r="CL307" s="457">
        <v>1000</v>
      </c>
      <c r="CM307" s="457">
        <v>1000</v>
      </c>
      <c r="CN307" s="457">
        <v>1000</v>
      </c>
      <c r="CO307" s="457">
        <v>1000</v>
      </c>
      <c r="CP307" s="457">
        <v>1000</v>
      </c>
      <c r="CQ307" s="457">
        <v>1000</v>
      </c>
      <c r="CR307" s="457">
        <v>1000</v>
      </c>
      <c r="CS307" s="457">
        <v>1000</v>
      </c>
      <c r="CT307" s="457">
        <v>1000</v>
      </c>
      <c r="CU307" s="457">
        <v>7000</v>
      </c>
      <c r="CV307" s="457">
        <v>26000</v>
      </c>
      <c r="CW307" s="457">
        <v>1000</v>
      </c>
      <c r="CX307" s="457">
        <v>47000</v>
      </c>
      <c r="CY307" s="457">
        <v>95000</v>
      </c>
      <c r="CZ307" s="457">
        <v>76000</v>
      </c>
      <c r="DA307" s="457">
        <v>85000</v>
      </c>
      <c r="DB307" s="457">
        <v>1000</v>
      </c>
      <c r="DC307" s="457">
        <v>2000</v>
      </c>
      <c r="DD307" s="457">
        <v>19000</v>
      </c>
      <c r="DE307" s="457">
        <v>1000</v>
      </c>
      <c r="DF307" s="457">
        <v>1000</v>
      </c>
      <c r="DG307" s="457">
        <v>41000</v>
      </c>
      <c r="DH307" s="457">
        <v>7000</v>
      </c>
      <c r="DI307" s="457">
        <v>45000</v>
      </c>
      <c r="DJ307" s="457">
        <v>30000</v>
      </c>
      <c r="DK307" s="457">
        <v>25000</v>
      </c>
      <c r="DL307" s="457">
        <v>18000</v>
      </c>
      <c r="DM307" s="457">
        <v>6000</v>
      </c>
      <c r="DN307" s="457">
        <v>32000</v>
      </c>
      <c r="DO307" s="457">
        <v>6000</v>
      </c>
      <c r="DP307" s="457">
        <v>1000</v>
      </c>
      <c r="DQ307" s="457">
        <v>1000</v>
      </c>
      <c r="DR307">
        <v>1000</v>
      </c>
      <c r="DS307">
        <v>1000</v>
      </c>
      <c r="DT307">
        <v>29027000</v>
      </c>
      <c r="DU307">
        <v>3287000</v>
      </c>
    </row>
    <row r="308" spans="1:125">
      <c r="A308" s="362" t="s">
        <v>2528</v>
      </c>
      <c r="B308" s="457" t="s">
        <v>3327</v>
      </c>
      <c r="C308" s="457">
        <v>30000</v>
      </c>
      <c r="D308" s="457">
        <v>5000</v>
      </c>
      <c r="E308" s="457">
        <v>1000</v>
      </c>
      <c r="F308" s="457">
        <v>23000</v>
      </c>
      <c r="G308" s="457">
        <v>7000</v>
      </c>
      <c r="H308" s="457">
        <v>2000</v>
      </c>
      <c r="I308" s="457">
        <v>10000</v>
      </c>
      <c r="J308" s="457">
        <v>2000</v>
      </c>
      <c r="K308" s="457">
        <v>1000</v>
      </c>
      <c r="L308" s="457">
        <v>2000</v>
      </c>
      <c r="M308" s="457">
        <v>1000</v>
      </c>
      <c r="N308" s="457">
        <v>1000</v>
      </c>
      <c r="O308" s="457">
        <v>148000</v>
      </c>
      <c r="P308" s="457">
        <v>65000</v>
      </c>
      <c r="Q308" s="457">
        <v>1000</v>
      </c>
      <c r="R308" s="457">
        <v>2000</v>
      </c>
      <c r="S308" s="457">
        <v>1000</v>
      </c>
      <c r="T308" s="457">
        <v>1000</v>
      </c>
      <c r="U308" s="457">
        <v>14000</v>
      </c>
      <c r="V308" s="457">
        <v>47000</v>
      </c>
      <c r="W308" s="457">
        <v>1000</v>
      </c>
      <c r="X308" s="457">
        <v>69000</v>
      </c>
      <c r="Y308" s="457">
        <v>426000</v>
      </c>
      <c r="Z308" s="457">
        <v>29000</v>
      </c>
      <c r="AA308" s="457">
        <v>2000</v>
      </c>
      <c r="AB308" s="457">
        <v>3000</v>
      </c>
      <c r="AC308" s="457">
        <v>1000</v>
      </c>
      <c r="AD308" s="457">
        <v>3000</v>
      </c>
      <c r="AE308" s="457">
        <v>1000</v>
      </c>
      <c r="AF308" s="457">
        <v>1000</v>
      </c>
      <c r="AG308" s="457">
        <v>8000</v>
      </c>
      <c r="AH308" s="457">
        <v>1000</v>
      </c>
      <c r="AI308" s="457">
        <v>1000</v>
      </c>
      <c r="AJ308" s="457">
        <v>11000</v>
      </c>
      <c r="AK308" s="457">
        <v>11000</v>
      </c>
      <c r="AL308" s="457">
        <v>3000</v>
      </c>
      <c r="AM308" s="457">
        <v>1000</v>
      </c>
      <c r="AN308" s="457">
        <v>2000</v>
      </c>
      <c r="AO308" s="457">
        <v>1000</v>
      </c>
      <c r="AP308" s="457">
        <v>6000</v>
      </c>
      <c r="AQ308" s="457">
        <v>479000</v>
      </c>
      <c r="AR308" s="457">
        <v>72000</v>
      </c>
      <c r="AS308" s="457">
        <v>16000</v>
      </c>
      <c r="AT308" s="457">
        <v>26000</v>
      </c>
      <c r="AU308" s="457">
        <v>4000</v>
      </c>
      <c r="AV308" s="457">
        <v>11000</v>
      </c>
      <c r="AW308" s="457">
        <v>1000</v>
      </c>
      <c r="AX308" s="457">
        <v>2000</v>
      </c>
      <c r="AY308" s="457">
        <v>4000</v>
      </c>
      <c r="AZ308" s="457">
        <v>3000</v>
      </c>
      <c r="BA308" s="457">
        <v>1000</v>
      </c>
      <c r="BB308" s="457">
        <v>1000</v>
      </c>
      <c r="BC308" s="457">
        <v>1000</v>
      </c>
      <c r="BD308" s="457">
        <v>1000</v>
      </c>
      <c r="BE308" s="457">
        <v>3000</v>
      </c>
      <c r="BF308" s="457">
        <v>1000</v>
      </c>
      <c r="BG308" s="457">
        <v>1000</v>
      </c>
      <c r="BH308" s="457">
        <v>2000</v>
      </c>
      <c r="BI308" s="457">
        <v>1000</v>
      </c>
      <c r="BJ308" s="457">
        <v>1000</v>
      </c>
      <c r="BK308" s="457">
        <v>7000</v>
      </c>
      <c r="BL308" s="457">
        <v>1000</v>
      </c>
      <c r="BM308" s="457">
        <v>1000</v>
      </c>
      <c r="BN308" s="457">
        <v>1000</v>
      </c>
      <c r="BO308" s="457">
        <v>1000</v>
      </c>
      <c r="BP308" s="457">
        <v>1000</v>
      </c>
      <c r="BQ308" s="457">
        <v>6000</v>
      </c>
      <c r="BR308" s="457">
        <v>2000</v>
      </c>
      <c r="BS308" s="457">
        <v>1000</v>
      </c>
      <c r="BT308" s="457">
        <v>1000</v>
      </c>
      <c r="BU308" s="457">
        <v>1000</v>
      </c>
      <c r="BV308" s="457">
        <v>1000</v>
      </c>
      <c r="BW308" s="457">
        <v>1000</v>
      </c>
      <c r="BX308" s="457">
        <v>1000</v>
      </c>
      <c r="BY308" s="457">
        <v>1000</v>
      </c>
      <c r="BZ308" s="457">
        <v>1000</v>
      </c>
      <c r="CA308" s="457">
        <v>1000</v>
      </c>
      <c r="CB308" s="457">
        <v>1000</v>
      </c>
      <c r="CC308" s="457">
        <v>1000</v>
      </c>
      <c r="CD308" s="457">
        <v>1000</v>
      </c>
      <c r="CE308" s="457">
        <v>1000</v>
      </c>
      <c r="CF308" s="457">
        <v>10000</v>
      </c>
      <c r="CG308" s="457">
        <v>1000</v>
      </c>
      <c r="CH308" s="457">
        <v>1000</v>
      </c>
      <c r="CI308" s="457">
        <v>71000</v>
      </c>
      <c r="CJ308" s="457">
        <v>1000</v>
      </c>
      <c r="CK308" s="457">
        <v>1000</v>
      </c>
      <c r="CL308" s="457">
        <v>1000</v>
      </c>
      <c r="CM308" s="457">
        <v>1000</v>
      </c>
      <c r="CN308" s="457">
        <v>1000</v>
      </c>
      <c r="CO308" s="457">
        <v>1000</v>
      </c>
      <c r="CP308" s="457">
        <v>1000</v>
      </c>
      <c r="CQ308" s="457">
        <v>1000</v>
      </c>
      <c r="CR308" s="457">
        <v>1000</v>
      </c>
      <c r="CS308" s="457">
        <v>1000</v>
      </c>
      <c r="CT308" s="457">
        <v>1000</v>
      </c>
      <c r="CU308" s="457">
        <v>7000</v>
      </c>
      <c r="CV308" s="457">
        <v>26000</v>
      </c>
      <c r="CW308" s="457">
        <v>1000</v>
      </c>
      <c r="CX308" s="457">
        <v>47000</v>
      </c>
      <c r="CY308" s="457">
        <v>95000</v>
      </c>
      <c r="CZ308" s="457">
        <v>76000</v>
      </c>
      <c r="DA308" s="457">
        <v>85000</v>
      </c>
      <c r="DB308" s="457">
        <v>1000</v>
      </c>
      <c r="DC308" s="457">
        <v>2000</v>
      </c>
      <c r="DD308" s="457">
        <v>19000</v>
      </c>
      <c r="DE308" s="457">
        <v>1000</v>
      </c>
      <c r="DF308" s="457">
        <v>1000</v>
      </c>
      <c r="DG308" s="457">
        <v>41000</v>
      </c>
      <c r="DH308" s="457">
        <v>7000</v>
      </c>
      <c r="DI308" s="457">
        <v>45000</v>
      </c>
      <c r="DJ308" s="457">
        <v>30000</v>
      </c>
      <c r="DK308" s="457">
        <v>25000</v>
      </c>
      <c r="DL308" s="457">
        <v>18000</v>
      </c>
      <c r="DM308" s="457">
        <v>6000</v>
      </c>
      <c r="DN308" s="457">
        <v>32000</v>
      </c>
      <c r="DO308" s="457">
        <v>6000</v>
      </c>
      <c r="DP308" s="457">
        <v>1000</v>
      </c>
      <c r="DQ308" s="457">
        <v>1000</v>
      </c>
      <c r="DR308">
        <v>1000</v>
      </c>
      <c r="DS308">
        <v>1000</v>
      </c>
      <c r="DT308">
        <v>29027000</v>
      </c>
      <c r="DU308">
        <v>3287000</v>
      </c>
    </row>
    <row r="309" spans="1:125">
      <c r="A309" s="362" t="s">
        <v>2549</v>
      </c>
      <c r="B309" s="457" t="s">
        <v>3327</v>
      </c>
      <c r="C309" s="457">
        <v>15000</v>
      </c>
      <c r="D309" s="457">
        <v>2000</v>
      </c>
      <c r="E309" s="457">
        <v>1000</v>
      </c>
      <c r="F309" s="457">
        <v>16000</v>
      </c>
      <c r="G309" s="457">
        <v>6000</v>
      </c>
      <c r="H309" s="457">
        <v>1000</v>
      </c>
      <c r="I309" s="457">
        <v>15000</v>
      </c>
      <c r="J309" s="457">
        <v>1000</v>
      </c>
      <c r="K309" s="457">
        <v>1000</v>
      </c>
      <c r="L309" s="457">
        <v>4000</v>
      </c>
      <c r="M309" s="457">
        <v>1000</v>
      </c>
      <c r="N309" s="457">
        <v>1000</v>
      </c>
      <c r="O309" s="457">
        <v>89000</v>
      </c>
      <c r="P309" s="457">
        <v>2000</v>
      </c>
      <c r="Q309" s="457">
        <v>1000</v>
      </c>
      <c r="R309" s="457">
        <v>5000</v>
      </c>
      <c r="S309" s="457">
        <v>1000</v>
      </c>
      <c r="T309" s="457">
        <v>1000</v>
      </c>
      <c r="U309" s="457">
        <v>4000</v>
      </c>
      <c r="V309" s="457">
        <v>5000</v>
      </c>
      <c r="W309" s="457">
        <v>1000</v>
      </c>
      <c r="X309" s="457">
        <v>5000</v>
      </c>
      <c r="Y309" s="457">
        <v>1000</v>
      </c>
      <c r="Z309" s="457">
        <v>1000</v>
      </c>
      <c r="AA309" s="457">
        <v>1000</v>
      </c>
      <c r="AB309" s="457">
        <v>2000</v>
      </c>
      <c r="AC309" s="457">
        <v>14000</v>
      </c>
      <c r="AD309" s="457">
        <v>1000</v>
      </c>
      <c r="AE309" s="457">
        <v>1000</v>
      </c>
      <c r="AF309" s="457">
        <v>1000</v>
      </c>
      <c r="AG309" s="457">
        <v>1000</v>
      </c>
      <c r="AH309" s="457">
        <v>1000</v>
      </c>
      <c r="AI309" s="457">
        <v>1000</v>
      </c>
      <c r="AJ309" s="457">
        <v>10000</v>
      </c>
      <c r="AK309" s="457">
        <v>5000</v>
      </c>
      <c r="AL309" s="457">
        <v>1000</v>
      </c>
      <c r="AM309" s="457">
        <v>1000</v>
      </c>
      <c r="AN309" s="457">
        <v>2000</v>
      </c>
      <c r="AO309" s="457">
        <v>1000</v>
      </c>
      <c r="AP309" s="457">
        <v>10000</v>
      </c>
      <c r="AQ309" s="457">
        <v>7000</v>
      </c>
      <c r="AR309" s="457">
        <v>3000</v>
      </c>
      <c r="AS309" s="457">
        <v>8000</v>
      </c>
      <c r="AT309" s="457">
        <v>1000</v>
      </c>
      <c r="AU309" s="457">
        <v>1000</v>
      </c>
      <c r="AV309" s="457">
        <v>12000</v>
      </c>
      <c r="AW309" s="457">
        <v>3000</v>
      </c>
      <c r="AX309" s="457">
        <v>1000</v>
      </c>
      <c r="AY309" s="457">
        <v>4000</v>
      </c>
      <c r="AZ309" s="457">
        <v>1000</v>
      </c>
      <c r="BA309" s="457">
        <v>1000</v>
      </c>
      <c r="BB309" s="457">
        <v>3000</v>
      </c>
      <c r="BC309" s="457">
        <v>1000</v>
      </c>
      <c r="BD309" s="457">
        <v>1000</v>
      </c>
      <c r="BE309" s="457">
        <v>4000</v>
      </c>
      <c r="BF309" s="457">
        <v>1000</v>
      </c>
      <c r="BG309" s="457">
        <v>1000</v>
      </c>
      <c r="BH309" s="457">
        <v>2000</v>
      </c>
      <c r="BI309" s="457">
        <v>1000</v>
      </c>
      <c r="BJ309" s="457">
        <v>1000</v>
      </c>
      <c r="BK309" s="457">
        <v>2000</v>
      </c>
      <c r="BL309" s="457">
        <v>1000</v>
      </c>
      <c r="BM309" s="457">
        <v>1000</v>
      </c>
      <c r="BN309" s="457">
        <v>1000</v>
      </c>
      <c r="BO309" s="457">
        <v>1000</v>
      </c>
      <c r="BP309" s="457">
        <v>1000</v>
      </c>
      <c r="BQ309" s="457">
        <v>4000</v>
      </c>
      <c r="BR309" s="457">
        <v>1000</v>
      </c>
      <c r="BS309" s="457">
        <v>1000</v>
      </c>
      <c r="BT309" s="457">
        <v>1000</v>
      </c>
      <c r="BU309" s="457">
        <v>1000</v>
      </c>
      <c r="BV309" s="457">
        <v>1000</v>
      </c>
      <c r="BW309" s="457">
        <v>1000</v>
      </c>
      <c r="BX309" s="457">
        <v>1000</v>
      </c>
      <c r="BY309" s="457">
        <v>1000</v>
      </c>
      <c r="BZ309" s="457">
        <v>1000</v>
      </c>
      <c r="CA309" s="457">
        <v>1000</v>
      </c>
      <c r="CB309" s="457">
        <v>1000</v>
      </c>
      <c r="CC309" s="457">
        <v>1000</v>
      </c>
      <c r="CD309" s="457">
        <v>1000</v>
      </c>
      <c r="CE309" s="457">
        <v>1000</v>
      </c>
      <c r="CF309" s="457">
        <v>4000</v>
      </c>
      <c r="CG309" s="457">
        <v>1000</v>
      </c>
      <c r="CH309" s="457">
        <v>1000</v>
      </c>
      <c r="CI309" s="457">
        <v>2000</v>
      </c>
      <c r="CJ309" s="457">
        <v>1000</v>
      </c>
      <c r="CK309" s="457">
        <v>1000</v>
      </c>
      <c r="CL309" s="457">
        <v>1000</v>
      </c>
      <c r="CM309" s="457">
        <v>1000</v>
      </c>
      <c r="CN309" s="457">
        <v>1000</v>
      </c>
      <c r="CO309" s="457">
        <v>1000</v>
      </c>
      <c r="CP309" s="457">
        <v>1000</v>
      </c>
      <c r="CQ309" s="457">
        <v>1000</v>
      </c>
      <c r="CR309" s="457">
        <v>1000</v>
      </c>
      <c r="CS309" s="457">
        <v>1000</v>
      </c>
      <c r="CT309" s="457">
        <v>1000</v>
      </c>
      <c r="CU309" s="457">
        <v>4000</v>
      </c>
      <c r="CV309" s="457">
        <v>2000</v>
      </c>
      <c r="CW309" s="457">
        <v>1000</v>
      </c>
      <c r="CX309" s="457">
        <v>29000</v>
      </c>
      <c r="CY309" s="457">
        <v>7000</v>
      </c>
      <c r="CZ309" s="457">
        <v>11000</v>
      </c>
      <c r="DA309" s="457">
        <v>1000</v>
      </c>
      <c r="DB309" s="457">
        <v>1000</v>
      </c>
      <c r="DC309" s="457">
        <v>1000</v>
      </c>
      <c r="DD309" s="457">
        <v>1000</v>
      </c>
      <c r="DE309" s="457">
        <v>1000</v>
      </c>
      <c r="DF309" s="457">
        <v>1000</v>
      </c>
      <c r="DG309" s="457">
        <v>29000</v>
      </c>
      <c r="DH309" s="457">
        <v>14000</v>
      </c>
      <c r="DI309" s="457">
        <v>22000</v>
      </c>
      <c r="DJ309" s="457">
        <v>10000</v>
      </c>
      <c r="DK309" s="457">
        <v>9000</v>
      </c>
      <c r="DL309" s="457">
        <v>64000</v>
      </c>
      <c r="DM309" s="457">
        <v>4000</v>
      </c>
      <c r="DN309" s="457">
        <v>1000</v>
      </c>
      <c r="DO309" s="457">
        <v>1000</v>
      </c>
      <c r="DP309" s="457">
        <v>1000</v>
      </c>
      <c r="DQ309" s="457">
        <v>1000</v>
      </c>
      <c r="DR309">
        <v>1000</v>
      </c>
      <c r="DS309">
        <v>1000</v>
      </c>
      <c r="DT309">
        <v>323000</v>
      </c>
      <c r="DU309">
        <v>131000</v>
      </c>
    </row>
    <row r="310" spans="1:125">
      <c r="A310" s="362" t="s">
        <v>2633</v>
      </c>
      <c r="B310" s="457" t="s">
        <v>3327</v>
      </c>
      <c r="C310" s="457">
        <v>30000</v>
      </c>
      <c r="D310" s="457">
        <v>5000</v>
      </c>
      <c r="E310" s="457">
        <v>1000</v>
      </c>
      <c r="F310" s="457">
        <v>23000</v>
      </c>
      <c r="G310" s="457">
        <v>7000</v>
      </c>
      <c r="H310" s="457">
        <v>2000</v>
      </c>
      <c r="I310" s="457">
        <v>10000</v>
      </c>
      <c r="J310" s="457">
        <v>2000</v>
      </c>
      <c r="K310" s="457">
        <v>1000</v>
      </c>
      <c r="L310" s="457">
        <v>2000</v>
      </c>
      <c r="M310" s="457">
        <v>1000</v>
      </c>
      <c r="N310" s="457">
        <v>1000</v>
      </c>
      <c r="O310" s="457">
        <v>148000</v>
      </c>
      <c r="P310" s="457">
        <v>65000</v>
      </c>
      <c r="Q310" s="457">
        <v>1000</v>
      </c>
      <c r="R310" s="457">
        <v>2000</v>
      </c>
      <c r="S310" s="457">
        <v>1000</v>
      </c>
      <c r="T310" s="457">
        <v>1000</v>
      </c>
      <c r="U310" s="457">
        <v>14000</v>
      </c>
      <c r="V310" s="457">
        <v>47000</v>
      </c>
      <c r="W310" s="457">
        <v>1000</v>
      </c>
      <c r="X310" s="457">
        <v>69000</v>
      </c>
      <c r="Y310" s="457">
        <v>426000</v>
      </c>
      <c r="Z310" s="457">
        <v>29000</v>
      </c>
      <c r="AA310" s="457">
        <v>2000</v>
      </c>
      <c r="AB310" s="457">
        <v>3000</v>
      </c>
      <c r="AC310" s="457">
        <v>1000</v>
      </c>
      <c r="AD310" s="457">
        <v>3000</v>
      </c>
      <c r="AE310" s="457">
        <v>1000</v>
      </c>
      <c r="AF310" s="457">
        <v>1000</v>
      </c>
      <c r="AG310" s="457">
        <v>8000</v>
      </c>
      <c r="AH310" s="457">
        <v>1000</v>
      </c>
      <c r="AI310" s="457">
        <v>1000</v>
      </c>
      <c r="AJ310" s="457">
        <v>11000</v>
      </c>
      <c r="AK310" s="457">
        <v>11000</v>
      </c>
      <c r="AL310" s="457">
        <v>3000</v>
      </c>
      <c r="AM310" s="457">
        <v>1000</v>
      </c>
      <c r="AN310" s="457">
        <v>2000</v>
      </c>
      <c r="AO310" s="457">
        <v>1000</v>
      </c>
      <c r="AP310" s="457">
        <v>6000</v>
      </c>
      <c r="AQ310" s="457">
        <v>479000</v>
      </c>
      <c r="AR310" s="457">
        <v>72000</v>
      </c>
      <c r="AS310" s="457">
        <v>16000</v>
      </c>
      <c r="AT310" s="457">
        <v>26000</v>
      </c>
      <c r="AU310" s="457">
        <v>4000</v>
      </c>
      <c r="AV310" s="457">
        <v>11000</v>
      </c>
      <c r="AW310" s="457">
        <v>1000</v>
      </c>
      <c r="AX310" s="457">
        <v>2000</v>
      </c>
      <c r="AY310" s="457">
        <v>4000</v>
      </c>
      <c r="AZ310" s="457">
        <v>3000</v>
      </c>
      <c r="BA310" s="457">
        <v>1000</v>
      </c>
      <c r="BB310" s="457">
        <v>1000</v>
      </c>
      <c r="BC310" s="457">
        <v>1000</v>
      </c>
      <c r="BD310" s="457">
        <v>1000</v>
      </c>
      <c r="BE310" s="457">
        <v>3000</v>
      </c>
      <c r="BF310" s="457">
        <v>1000</v>
      </c>
      <c r="BG310" s="457">
        <v>1000</v>
      </c>
      <c r="BH310" s="457">
        <v>2000</v>
      </c>
      <c r="BI310" s="457">
        <v>1000</v>
      </c>
      <c r="BJ310" s="457">
        <v>1000</v>
      </c>
      <c r="BK310" s="457">
        <v>7000</v>
      </c>
      <c r="BL310" s="457">
        <v>1000</v>
      </c>
      <c r="BM310" s="457">
        <v>1000</v>
      </c>
      <c r="BN310" s="457">
        <v>1000</v>
      </c>
      <c r="BO310" s="457">
        <v>1000</v>
      </c>
      <c r="BP310" s="457">
        <v>1000</v>
      </c>
      <c r="BQ310" s="457">
        <v>6000</v>
      </c>
      <c r="BR310" s="457">
        <v>2000</v>
      </c>
      <c r="BS310" s="457">
        <v>1000</v>
      </c>
      <c r="BT310" s="457">
        <v>1000</v>
      </c>
      <c r="BU310" s="457">
        <v>1000</v>
      </c>
      <c r="BV310" s="457">
        <v>1000</v>
      </c>
      <c r="BW310" s="457">
        <v>1000</v>
      </c>
      <c r="BX310" s="457">
        <v>1000</v>
      </c>
      <c r="BY310" s="457">
        <v>1000</v>
      </c>
      <c r="BZ310" s="457">
        <v>1000</v>
      </c>
      <c r="CA310" s="457">
        <v>1000</v>
      </c>
      <c r="CB310" s="457">
        <v>1000</v>
      </c>
      <c r="CC310" s="457">
        <v>1000</v>
      </c>
      <c r="CD310" s="457">
        <v>1000</v>
      </c>
      <c r="CE310" s="457">
        <v>1000</v>
      </c>
      <c r="CF310" s="457">
        <v>10000</v>
      </c>
      <c r="CG310" s="457">
        <v>1000</v>
      </c>
      <c r="CH310" s="457">
        <v>1000</v>
      </c>
      <c r="CI310" s="457">
        <v>71000</v>
      </c>
      <c r="CJ310" s="457">
        <v>1000</v>
      </c>
      <c r="CK310" s="457">
        <v>1000</v>
      </c>
      <c r="CL310" s="457">
        <v>1000</v>
      </c>
      <c r="CM310" s="457">
        <v>1000</v>
      </c>
      <c r="CN310" s="457">
        <v>1000</v>
      </c>
      <c r="CO310" s="457">
        <v>1000</v>
      </c>
      <c r="CP310" s="457">
        <v>1000</v>
      </c>
      <c r="CQ310" s="457">
        <v>1000</v>
      </c>
      <c r="CR310" s="457">
        <v>1000</v>
      </c>
      <c r="CS310" s="457">
        <v>1000</v>
      </c>
      <c r="CT310" s="457">
        <v>1000</v>
      </c>
      <c r="CU310" s="457">
        <v>7000</v>
      </c>
      <c r="CV310" s="457">
        <v>26000</v>
      </c>
      <c r="CW310" s="457">
        <v>1000</v>
      </c>
      <c r="CX310" s="457">
        <v>47000</v>
      </c>
      <c r="CY310" s="457">
        <v>95000</v>
      </c>
      <c r="CZ310" s="457">
        <v>76000</v>
      </c>
      <c r="DA310" s="457">
        <v>85000</v>
      </c>
      <c r="DB310" s="457">
        <v>1000</v>
      </c>
      <c r="DC310" s="457">
        <v>2000</v>
      </c>
      <c r="DD310" s="457">
        <v>19000</v>
      </c>
      <c r="DE310" s="457">
        <v>1000</v>
      </c>
      <c r="DF310" s="457">
        <v>1000</v>
      </c>
      <c r="DG310" s="457">
        <v>41000</v>
      </c>
      <c r="DH310" s="457">
        <v>7000</v>
      </c>
      <c r="DI310" s="457">
        <v>45000</v>
      </c>
      <c r="DJ310" s="457">
        <v>30000</v>
      </c>
      <c r="DK310" s="457">
        <v>25000</v>
      </c>
      <c r="DL310" s="457">
        <v>18000</v>
      </c>
      <c r="DM310" s="457">
        <v>6000</v>
      </c>
      <c r="DN310" s="457">
        <v>32000</v>
      </c>
      <c r="DO310" s="457">
        <v>6000</v>
      </c>
      <c r="DP310" s="457">
        <v>1000</v>
      </c>
      <c r="DQ310" s="457">
        <v>1000</v>
      </c>
      <c r="DR310">
        <v>1000</v>
      </c>
      <c r="DS310">
        <v>1000</v>
      </c>
      <c r="DT310">
        <v>29027000</v>
      </c>
      <c r="DU310">
        <v>3287000</v>
      </c>
    </row>
    <row r="311" spans="1:125">
      <c r="A311" s="362" t="s">
        <v>2708</v>
      </c>
      <c r="B311" s="457" t="s">
        <v>3327</v>
      </c>
      <c r="C311" s="457">
        <v>30000</v>
      </c>
      <c r="D311" s="457">
        <v>5000</v>
      </c>
      <c r="E311" s="457">
        <v>1000</v>
      </c>
      <c r="F311" s="457">
        <v>23000</v>
      </c>
      <c r="G311" s="457">
        <v>7000</v>
      </c>
      <c r="H311" s="457">
        <v>2000</v>
      </c>
      <c r="I311" s="457">
        <v>10000</v>
      </c>
      <c r="J311" s="457">
        <v>2000</v>
      </c>
      <c r="K311" s="457">
        <v>1000</v>
      </c>
      <c r="L311" s="457">
        <v>2000</v>
      </c>
      <c r="M311" s="457">
        <v>1000</v>
      </c>
      <c r="N311" s="457">
        <v>1000</v>
      </c>
      <c r="O311" s="457">
        <v>148000</v>
      </c>
      <c r="P311" s="457">
        <v>65000</v>
      </c>
      <c r="Q311" s="457">
        <v>1000</v>
      </c>
      <c r="R311" s="457">
        <v>2000</v>
      </c>
      <c r="S311" s="457">
        <v>1000</v>
      </c>
      <c r="T311" s="457">
        <v>1000</v>
      </c>
      <c r="U311" s="457">
        <v>14000</v>
      </c>
      <c r="V311" s="457">
        <v>47000</v>
      </c>
      <c r="W311" s="457">
        <v>1000</v>
      </c>
      <c r="X311" s="457">
        <v>69000</v>
      </c>
      <c r="Y311" s="457">
        <v>426000</v>
      </c>
      <c r="Z311" s="457">
        <v>29000</v>
      </c>
      <c r="AA311" s="457">
        <v>2000</v>
      </c>
      <c r="AB311" s="457">
        <v>3000</v>
      </c>
      <c r="AC311" s="457">
        <v>1000</v>
      </c>
      <c r="AD311" s="457">
        <v>3000</v>
      </c>
      <c r="AE311" s="457">
        <v>1000</v>
      </c>
      <c r="AF311" s="457">
        <v>1000</v>
      </c>
      <c r="AG311" s="457">
        <v>8000</v>
      </c>
      <c r="AH311" s="457">
        <v>1000</v>
      </c>
      <c r="AI311" s="457">
        <v>1000</v>
      </c>
      <c r="AJ311" s="457">
        <v>11000</v>
      </c>
      <c r="AK311" s="457">
        <v>11000</v>
      </c>
      <c r="AL311" s="457">
        <v>3000</v>
      </c>
      <c r="AM311" s="457">
        <v>1000</v>
      </c>
      <c r="AN311" s="457">
        <v>2000</v>
      </c>
      <c r="AO311" s="457">
        <v>1000</v>
      </c>
      <c r="AP311" s="457">
        <v>6000</v>
      </c>
      <c r="AQ311" s="457">
        <v>479000</v>
      </c>
      <c r="AR311" s="457">
        <v>72000</v>
      </c>
      <c r="AS311" s="457">
        <v>16000</v>
      </c>
      <c r="AT311" s="457">
        <v>26000</v>
      </c>
      <c r="AU311" s="457">
        <v>4000</v>
      </c>
      <c r="AV311" s="457">
        <v>11000</v>
      </c>
      <c r="AW311" s="457">
        <v>1000</v>
      </c>
      <c r="AX311" s="457">
        <v>2000</v>
      </c>
      <c r="AY311" s="457">
        <v>4000</v>
      </c>
      <c r="AZ311" s="457">
        <v>3000</v>
      </c>
      <c r="BA311" s="457">
        <v>1000</v>
      </c>
      <c r="BB311" s="457">
        <v>1000</v>
      </c>
      <c r="BC311" s="457">
        <v>1000</v>
      </c>
      <c r="BD311" s="457">
        <v>1000</v>
      </c>
      <c r="BE311" s="457">
        <v>3000</v>
      </c>
      <c r="BF311" s="457">
        <v>1000</v>
      </c>
      <c r="BG311" s="457">
        <v>1000</v>
      </c>
      <c r="BH311" s="457">
        <v>2000</v>
      </c>
      <c r="BI311" s="457">
        <v>1000</v>
      </c>
      <c r="BJ311" s="457">
        <v>1000</v>
      </c>
      <c r="BK311" s="457">
        <v>7000</v>
      </c>
      <c r="BL311" s="457">
        <v>1000</v>
      </c>
      <c r="BM311" s="457">
        <v>1000</v>
      </c>
      <c r="BN311" s="457">
        <v>1000</v>
      </c>
      <c r="BO311" s="457">
        <v>1000</v>
      </c>
      <c r="BP311" s="457">
        <v>1000</v>
      </c>
      <c r="BQ311" s="457">
        <v>6000</v>
      </c>
      <c r="BR311" s="457">
        <v>2000</v>
      </c>
      <c r="BS311" s="457">
        <v>1000</v>
      </c>
      <c r="BT311" s="457">
        <v>1000</v>
      </c>
      <c r="BU311" s="457">
        <v>1000</v>
      </c>
      <c r="BV311" s="457">
        <v>1000</v>
      </c>
      <c r="BW311" s="457">
        <v>1000</v>
      </c>
      <c r="BX311" s="457">
        <v>1000</v>
      </c>
      <c r="BY311" s="457">
        <v>1000</v>
      </c>
      <c r="BZ311" s="457">
        <v>1000</v>
      </c>
      <c r="CA311" s="457">
        <v>1000</v>
      </c>
      <c r="CB311" s="457">
        <v>1000</v>
      </c>
      <c r="CC311" s="457">
        <v>1000</v>
      </c>
      <c r="CD311" s="457">
        <v>1000</v>
      </c>
      <c r="CE311" s="457">
        <v>1000</v>
      </c>
      <c r="CF311" s="457">
        <v>10000</v>
      </c>
      <c r="CG311" s="457">
        <v>1000</v>
      </c>
      <c r="CH311" s="457">
        <v>1000</v>
      </c>
      <c r="CI311" s="457">
        <v>71000</v>
      </c>
      <c r="CJ311" s="457">
        <v>1000</v>
      </c>
      <c r="CK311" s="457">
        <v>1000</v>
      </c>
      <c r="CL311" s="457">
        <v>1000</v>
      </c>
      <c r="CM311" s="457">
        <v>1000</v>
      </c>
      <c r="CN311" s="457">
        <v>1000</v>
      </c>
      <c r="CO311" s="457">
        <v>1000</v>
      </c>
      <c r="CP311" s="457">
        <v>1000</v>
      </c>
      <c r="CQ311" s="457">
        <v>1000</v>
      </c>
      <c r="CR311" s="457">
        <v>1000</v>
      </c>
      <c r="CS311" s="457">
        <v>1000</v>
      </c>
      <c r="CT311" s="457">
        <v>1000</v>
      </c>
      <c r="CU311" s="457">
        <v>7000</v>
      </c>
      <c r="CV311" s="457">
        <v>26000</v>
      </c>
      <c r="CW311" s="457">
        <v>1000</v>
      </c>
      <c r="CX311" s="457">
        <v>47000</v>
      </c>
      <c r="CY311" s="457">
        <v>95000</v>
      </c>
      <c r="CZ311" s="457">
        <v>76000</v>
      </c>
      <c r="DA311" s="457">
        <v>85000</v>
      </c>
      <c r="DB311" s="457">
        <v>1000</v>
      </c>
      <c r="DC311" s="457">
        <v>2000</v>
      </c>
      <c r="DD311" s="457">
        <v>19000</v>
      </c>
      <c r="DE311" s="457">
        <v>1000</v>
      </c>
      <c r="DF311" s="457">
        <v>1000</v>
      </c>
      <c r="DG311" s="457">
        <v>41000</v>
      </c>
      <c r="DH311" s="457">
        <v>7000</v>
      </c>
      <c r="DI311" s="457">
        <v>45000</v>
      </c>
      <c r="DJ311" s="457">
        <v>30000</v>
      </c>
      <c r="DK311" s="457">
        <v>25000</v>
      </c>
      <c r="DL311" s="457">
        <v>18000</v>
      </c>
      <c r="DM311" s="457">
        <v>6000</v>
      </c>
      <c r="DN311" s="457">
        <v>32000</v>
      </c>
      <c r="DO311" s="457">
        <v>6000</v>
      </c>
      <c r="DP311" s="457">
        <v>1000</v>
      </c>
      <c r="DQ311" s="457">
        <v>1000</v>
      </c>
      <c r="DR311">
        <v>1000</v>
      </c>
      <c r="DS311">
        <v>1000</v>
      </c>
      <c r="DT311">
        <v>29027000</v>
      </c>
      <c r="DU311">
        <v>3287000</v>
      </c>
    </row>
    <row r="312" spans="1:125">
      <c r="A312" s="362" t="s">
        <v>2729</v>
      </c>
      <c r="B312" s="457" t="s">
        <v>3327</v>
      </c>
      <c r="C312" s="457">
        <v>15000</v>
      </c>
      <c r="D312" s="457">
        <v>2000</v>
      </c>
      <c r="E312" s="457">
        <v>1000</v>
      </c>
      <c r="F312" s="457">
        <v>16000</v>
      </c>
      <c r="G312" s="457">
        <v>6000</v>
      </c>
      <c r="H312" s="457">
        <v>1000</v>
      </c>
      <c r="I312" s="457">
        <v>15000</v>
      </c>
      <c r="J312" s="457">
        <v>1000</v>
      </c>
      <c r="K312" s="457">
        <v>1000</v>
      </c>
      <c r="L312" s="457">
        <v>4000</v>
      </c>
      <c r="M312" s="457">
        <v>1000</v>
      </c>
      <c r="N312" s="457">
        <v>1000</v>
      </c>
      <c r="O312" s="457">
        <v>89000</v>
      </c>
      <c r="P312" s="457">
        <v>2000</v>
      </c>
      <c r="Q312" s="457">
        <v>1000</v>
      </c>
      <c r="R312" s="457">
        <v>5000</v>
      </c>
      <c r="S312" s="457">
        <v>1000</v>
      </c>
      <c r="T312" s="457">
        <v>1000</v>
      </c>
      <c r="U312" s="457">
        <v>4000</v>
      </c>
      <c r="V312" s="457">
        <v>5000</v>
      </c>
      <c r="W312" s="457">
        <v>1000</v>
      </c>
      <c r="X312" s="457">
        <v>5000</v>
      </c>
      <c r="Y312" s="457">
        <v>1000</v>
      </c>
      <c r="Z312" s="457">
        <v>1000</v>
      </c>
      <c r="AA312" s="457">
        <v>1000</v>
      </c>
      <c r="AB312" s="457">
        <v>2000</v>
      </c>
      <c r="AC312" s="457">
        <v>14000</v>
      </c>
      <c r="AD312" s="457">
        <v>1000</v>
      </c>
      <c r="AE312" s="457">
        <v>1000</v>
      </c>
      <c r="AF312" s="457">
        <v>1000</v>
      </c>
      <c r="AG312" s="457">
        <v>1000</v>
      </c>
      <c r="AH312" s="457">
        <v>1000</v>
      </c>
      <c r="AI312" s="457">
        <v>1000</v>
      </c>
      <c r="AJ312" s="457">
        <v>10000</v>
      </c>
      <c r="AK312" s="457">
        <v>5000</v>
      </c>
      <c r="AL312" s="457">
        <v>1000</v>
      </c>
      <c r="AM312" s="457">
        <v>1000</v>
      </c>
      <c r="AN312" s="457">
        <v>2000</v>
      </c>
      <c r="AO312" s="457">
        <v>1000</v>
      </c>
      <c r="AP312" s="457">
        <v>10000</v>
      </c>
      <c r="AQ312" s="457">
        <v>7000</v>
      </c>
      <c r="AR312" s="457">
        <v>3000</v>
      </c>
      <c r="AS312" s="457">
        <v>8000</v>
      </c>
      <c r="AT312" s="457">
        <v>1000</v>
      </c>
      <c r="AU312" s="457">
        <v>1000</v>
      </c>
      <c r="AV312" s="457">
        <v>12000</v>
      </c>
      <c r="AW312" s="457">
        <v>3000</v>
      </c>
      <c r="AX312" s="457">
        <v>1000</v>
      </c>
      <c r="AY312" s="457">
        <v>4000</v>
      </c>
      <c r="AZ312" s="457">
        <v>1000</v>
      </c>
      <c r="BA312" s="457">
        <v>1000</v>
      </c>
      <c r="BB312" s="457">
        <v>3000</v>
      </c>
      <c r="BC312" s="457">
        <v>1000</v>
      </c>
      <c r="BD312" s="457">
        <v>1000</v>
      </c>
      <c r="BE312" s="457">
        <v>4000</v>
      </c>
      <c r="BF312" s="457">
        <v>1000</v>
      </c>
      <c r="BG312" s="457">
        <v>1000</v>
      </c>
      <c r="BH312" s="457">
        <v>2000</v>
      </c>
      <c r="BI312" s="457">
        <v>1000</v>
      </c>
      <c r="BJ312" s="457">
        <v>1000</v>
      </c>
      <c r="BK312" s="457">
        <v>2000</v>
      </c>
      <c r="BL312" s="457">
        <v>1000</v>
      </c>
      <c r="BM312" s="457">
        <v>1000</v>
      </c>
      <c r="BN312" s="457">
        <v>1000</v>
      </c>
      <c r="BO312" s="457">
        <v>1000</v>
      </c>
      <c r="BP312" s="457">
        <v>1000</v>
      </c>
      <c r="BQ312" s="457">
        <v>4000</v>
      </c>
      <c r="BR312" s="457">
        <v>1000</v>
      </c>
      <c r="BS312" s="457">
        <v>1000</v>
      </c>
      <c r="BT312" s="457">
        <v>1000</v>
      </c>
      <c r="BU312" s="457">
        <v>1000</v>
      </c>
      <c r="BV312" s="457">
        <v>1000</v>
      </c>
      <c r="BW312" s="457">
        <v>1000</v>
      </c>
      <c r="BX312" s="457">
        <v>1000</v>
      </c>
      <c r="BY312" s="457">
        <v>1000</v>
      </c>
      <c r="BZ312" s="457">
        <v>1000</v>
      </c>
      <c r="CA312" s="457">
        <v>1000</v>
      </c>
      <c r="CB312" s="457">
        <v>1000</v>
      </c>
      <c r="CC312" s="457">
        <v>1000</v>
      </c>
      <c r="CD312" s="457">
        <v>1000</v>
      </c>
      <c r="CE312" s="457">
        <v>1000</v>
      </c>
      <c r="CF312" s="457">
        <v>4000</v>
      </c>
      <c r="CG312" s="457">
        <v>1000</v>
      </c>
      <c r="CH312" s="457">
        <v>1000</v>
      </c>
      <c r="CI312" s="457">
        <v>2000</v>
      </c>
      <c r="CJ312" s="457">
        <v>1000</v>
      </c>
      <c r="CK312" s="457">
        <v>1000</v>
      </c>
      <c r="CL312" s="457">
        <v>1000</v>
      </c>
      <c r="CM312" s="457">
        <v>1000</v>
      </c>
      <c r="CN312" s="457">
        <v>1000</v>
      </c>
      <c r="CO312" s="457">
        <v>1000</v>
      </c>
      <c r="CP312" s="457">
        <v>1000</v>
      </c>
      <c r="CQ312" s="457">
        <v>1000</v>
      </c>
      <c r="CR312" s="457">
        <v>1000</v>
      </c>
      <c r="CS312" s="457">
        <v>1000</v>
      </c>
      <c r="CT312" s="457">
        <v>1000</v>
      </c>
      <c r="CU312" s="457">
        <v>4000</v>
      </c>
      <c r="CV312" s="457">
        <v>2000</v>
      </c>
      <c r="CW312" s="457">
        <v>1000</v>
      </c>
      <c r="CX312" s="457">
        <v>29000</v>
      </c>
      <c r="CY312" s="457">
        <v>7000</v>
      </c>
      <c r="CZ312" s="457">
        <v>11000</v>
      </c>
      <c r="DA312" s="457">
        <v>1000</v>
      </c>
      <c r="DB312" s="457">
        <v>1000</v>
      </c>
      <c r="DC312" s="457">
        <v>1000</v>
      </c>
      <c r="DD312" s="457">
        <v>1000</v>
      </c>
      <c r="DE312" s="457">
        <v>1000</v>
      </c>
      <c r="DF312" s="457">
        <v>1000</v>
      </c>
      <c r="DG312" s="457">
        <v>29000</v>
      </c>
      <c r="DH312" s="457">
        <v>14000</v>
      </c>
      <c r="DI312" s="457">
        <v>22000</v>
      </c>
      <c r="DJ312" s="457">
        <v>10000</v>
      </c>
      <c r="DK312" s="457">
        <v>9000</v>
      </c>
      <c r="DL312" s="457">
        <v>64000</v>
      </c>
      <c r="DM312" s="457">
        <v>4000</v>
      </c>
      <c r="DN312" s="457">
        <v>1000</v>
      </c>
      <c r="DO312" s="457">
        <v>1000</v>
      </c>
      <c r="DP312" s="457">
        <v>1000</v>
      </c>
      <c r="DQ312" s="457">
        <v>1000</v>
      </c>
      <c r="DR312">
        <v>1000</v>
      </c>
      <c r="DS312">
        <v>1000</v>
      </c>
      <c r="DT312">
        <v>323000</v>
      </c>
      <c r="DU312">
        <v>131000</v>
      </c>
    </row>
    <row r="313" spans="1:125">
      <c r="A313" s="362" t="s">
        <v>2897</v>
      </c>
      <c r="B313" s="457" t="s">
        <v>3327</v>
      </c>
      <c r="C313" s="457">
        <v>10000</v>
      </c>
      <c r="D313" s="457">
        <v>1000</v>
      </c>
      <c r="E313" s="457">
        <v>1000</v>
      </c>
      <c r="F313" s="457">
        <v>7000</v>
      </c>
      <c r="G313" s="457">
        <v>3000</v>
      </c>
      <c r="H313" s="457">
        <v>1000</v>
      </c>
      <c r="I313" s="457">
        <v>5000</v>
      </c>
      <c r="J313" s="457">
        <v>1000</v>
      </c>
      <c r="K313" s="457">
        <v>1000</v>
      </c>
      <c r="L313" s="457">
        <v>2000</v>
      </c>
      <c r="M313" s="457">
        <v>3000</v>
      </c>
      <c r="N313" s="457">
        <v>1000</v>
      </c>
      <c r="O313" s="457">
        <v>42000</v>
      </c>
      <c r="P313" s="457">
        <v>1000</v>
      </c>
      <c r="Q313" s="457">
        <v>1000</v>
      </c>
      <c r="R313" s="457">
        <v>1000</v>
      </c>
      <c r="S313" s="457">
        <v>1000</v>
      </c>
      <c r="T313" s="457">
        <v>1000</v>
      </c>
      <c r="U313" s="457">
        <v>3000</v>
      </c>
      <c r="V313" s="457">
        <v>1000</v>
      </c>
      <c r="W313" s="457">
        <v>1000</v>
      </c>
      <c r="X313" s="457">
        <v>1000</v>
      </c>
      <c r="Y313" s="457">
        <v>1000</v>
      </c>
      <c r="Z313" s="457">
        <v>1000</v>
      </c>
      <c r="AA313" s="457">
        <v>1000</v>
      </c>
      <c r="AB313" s="457">
        <v>1000</v>
      </c>
      <c r="AC313" s="457">
        <v>1000</v>
      </c>
      <c r="AD313" s="457">
        <v>1000</v>
      </c>
      <c r="AE313" s="457">
        <v>1000</v>
      </c>
      <c r="AF313" s="457">
        <v>1000</v>
      </c>
      <c r="AG313" s="457">
        <v>2000</v>
      </c>
      <c r="AH313" s="457">
        <v>1000</v>
      </c>
      <c r="AI313" s="457">
        <v>1000</v>
      </c>
      <c r="AJ313" s="457">
        <v>6000</v>
      </c>
      <c r="AK313" s="457">
        <v>4000</v>
      </c>
      <c r="AL313" s="457">
        <v>1000</v>
      </c>
      <c r="AM313" s="457">
        <v>1000</v>
      </c>
      <c r="AN313" s="457">
        <v>1000</v>
      </c>
      <c r="AO313" s="457">
        <v>1000</v>
      </c>
      <c r="AP313" s="457">
        <v>9000</v>
      </c>
      <c r="AQ313" s="457">
        <v>5000</v>
      </c>
      <c r="AR313" s="457">
        <v>2000</v>
      </c>
      <c r="AS313" s="457">
        <v>5000</v>
      </c>
      <c r="AT313" s="457">
        <v>1000</v>
      </c>
      <c r="AU313" s="457">
        <v>1000</v>
      </c>
      <c r="AV313" s="457">
        <v>11000</v>
      </c>
      <c r="AW313" s="457">
        <v>1000</v>
      </c>
      <c r="AX313" s="457">
        <v>1000</v>
      </c>
      <c r="AY313" s="457">
        <v>2000</v>
      </c>
      <c r="AZ313" s="457">
        <v>1000</v>
      </c>
      <c r="BA313" s="457">
        <v>1000</v>
      </c>
      <c r="BB313" s="457">
        <v>1000</v>
      </c>
      <c r="BC313" s="457">
        <v>1000</v>
      </c>
      <c r="BD313" s="457">
        <v>1000</v>
      </c>
      <c r="BE313" s="457">
        <v>1000</v>
      </c>
      <c r="BF313" s="457">
        <v>1000</v>
      </c>
      <c r="BG313" s="457">
        <v>1000</v>
      </c>
      <c r="BH313" s="457">
        <v>2000</v>
      </c>
      <c r="BI313" s="457">
        <v>1000</v>
      </c>
      <c r="BJ313" s="457">
        <v>1000</v>
      </c>
      <c r="BK313" s="457">
        <v>3000</v>
      </c>
      <c r="BL313" s="457">
        <v>1000</v>
      </c>
      <c r="BM313" s="457">
        <v>1000</v>
      </c>
      <c r="BN313" s="457">
        <v>1000</v>
      </c>
      <c r="BO313" s="457">
        <v>1000</v>
      </c>
      <c r="BP313" s="457">
        <v>1000</v>
      </c>
      <c r="BQ313" s="457">
        <v>2000</v>
      </c>
      <c r="BR313" s="457">
        <v>1000</v>
      </c>
      <c r="BS313" s="457">
        <v>1000</v>
      </c>
      <c r="BT313" s="457">
        <v>1000</v>
      </c>
      <c r="BU313" s="457">
        <v>1000</v>
      </c>
      <c r="BV313" s="457">
        <v>2000</v>
      </c>
      <c r="BW313" s="457">
        <v>1000</v>
      </c>
      <c r="BX313" s="457">
        <v>1000</v>
      </c>
      <c r="BY313" s="457">
        <v>1000</v>
      </c>
      <c r="BZ313" s="457">
        <v>1000</v>
      </c>
      <c r="CA313" s="457">
        <v>1000</v>
      </c>
      <c r="CB313" s="457">
        <v>1000</v>
      </c>
      <c r="CC313" s="457">
        <v>1000</v>
      </c>
      <c r="CD313" s="457">
        <v>1000</v>
      </c>
      <c r="CE313" s="457">
        <v>1000</v>
      </c>
      <c r="CF313" s="457">
        <v>3000</v>
      </c>
      <c r="CG313" s="457">
        <v>1000</v>
      </c>
      <c r="CH313" s="457">
        <v>1000</v>
      </c>
      <c r="CI313" s="457">
        <v>5000</v>
      </c>
      <c r="CJ313" s="457">
        <v>1000</v>
      </c>
      <c r="CK313" s="457">
        <v>1000</v>
      </c>
      <c r="CL313" s="457">
        <v>1000</v>
      </c>
      <c r="CM313" s="457">
        <v>1000</v>
      </c>
      <c r="CN313" s="457">
        <v>1000</v>
      </c>
      <c r="CO313" s="457">
        <v>3000</v>
      </c>
      <c r="CP313" s="457">
        <v>1000</v>
      </c>
      <c r="CQ313" s="457">
        <v>1000</v>
      </c>
      <c r="CR313" s="457">
        <v>1000</v>
      </c>
      <c r="CS313" s="457">
        <v>1000</v>
      </c>
      <c r="CT313" s="457">
        <v>1000</v>
      </c>
      <c r="CU313" s="457">
        <v>2000</v>
      </c>
      <c r="CV313" s="457">
        <v>1000</v>
      </c>
      <c r="CW313" s="457">
        <v>1000</v>
      </c>
      <c r="CX313" s="457">
        <v>17000</v>
      </c>
      <c r="CY313" s="457">
        <v>5000</v>
      </c>
      <c r="CZ313" s="457">
        <v>7000</v>
      </c>
      <c r="DA313" s="457">
        <v>5000</v>
      </c>
      <c r="DB313" s="457">
        <v>1000</v>
      </c>
      <c r="DC313" s="457">
        <v>1000</v>
      </c>
      <c r="DD313" s="457">
        <v>1000</v>
      </c>
      <c r="DE313" s="457">
        <v>1000</v>
      </c>
      <c r="DF313" s="457">
        <v>1000</v>
      </c>
      <c r="DG313" s="457">
        <v>21000</v>
      </c>
      <c r="DH313" s="457">
        <v>6000</v>
      </c>
      <c r="DI313" s="457">
        <v>13000</v>
      </c>
      <c r="DJ313" s="457">
        <v>9000</v>
      </c>
      <c r="DK313" s="457">
        <v>3000</v>
      </c>
      <c r="DL313" s="457">
        <v>5000</v>
      </c>
      <c r="DM313" s="457">
        <v>1000</v>
      </c>
      <c r="DN313" s="457">
        <v>1000</v>
      </c>
      <c r="DO313" s="457">
        <v>1000</v>
      </c>
      <c r="DP313" s="457">
        <v>1000</v>
      </c>
      <c r="DQ313" s="457">
        <v>1000</v>
      </c>
      <c r="DR313">
        <v>1000</v>
      </c>
      <c r="DS313">
        <v>1000</v>
      </c>
      <c r="DT313">
        <v>254000</v>
      </c>
      <c r="DU313">
        <v>133000</v>
      </c>
    </row>
    <row r="314" spans="1:125">
      <c r="A314" s="362" t="s">
        <v>2927</v>
      </c>
      <c r="B314" s="457" t="s">
        <v>3327</v>
      </c>
      <c r="C314" s="457">
        <v>10000</v>
      </c>
      <c r="D314" s="457">
        <v>1000</v>
      </c>
      <c r="E314" s="457">
        <v>1000</v>
      </c>
      <c r="F314" s="457">
        <v>7000</v>
      </c>
      <c r="G314" s="457">
        <v>3000</v>
      </c>
      <c r="H314" s="457">
        <v>1000</v>
      </c>
      <c r="I314" s="457">
        <v>5000</v>
      </c>
      <c r="J314" s="457">
        <v>1000</v>
      </c>
      <c r="K314" s="457">
        <v>1000</v>
      </c>
      <c r="L314" s="457">
        <v>2000</v>
      </c>
      <c r="M314" s="457">
        <v>3000</v>
      </c>
      <c r="N314" s="457">
        <v>1000</v>
      </c>
      <c r="O314" s="457">
        <v>42000</v>
      </c>
      <c r="P314" s="457">
        <v>1000</v>
      </c>
      <c r="Q314" s="457">
        <v>1000</v>
      </c>
      <c r="R314" s="457">
        <v>1000</v>
      </c>
      <c r="S314" s="457">
        <v>1000</v>
      </c>
      <c r="T314" s="457">
        <v>1000</v>
      </c>
      <c r="U314" s="457">
        <v>3000</v>
      </c>
      <c r="V314" s="457">
        <v>1000</v>
      </c>
      <c r="W314" s="457">
        <v>1000</v>
      </c>
      <c r="X314" s="457">
        <v>1000</v>
      </c>
      <c r="Y314" s="457">
        <v>1000</v>
      </c>
      <c r="Z314" s="457">
        <v>1000</v>
      </c>
      <c r="AA314" s="457">
        <v>1000</v>
      </c>
      <c r="AB314" s="457">
        <v>1000</v>
      </c>
      <c r="AC314" s="457">
        <v>1000</v>
      </c>
      <c r="AD314" s="457">
        <v>1000</v>
      </c>
      <c r="AE314" s="457">
        <v>1000</v>
      </c>
      <c r="AF314" s="457">
        <v>1000</v>
      </c>
      <c r="AG314" s="457">
        <v>2000</v>
      </c>
      <c r="AH314" s="457">
        <v>1000</v>
      </c>
      <c r="AI314" s="457">
        <v>1000</v>
      </c>
      <c r="AJ314" s="457">
        <v>6000</v>
      </c>
      <c r="AK314" s="457">
        <v>4000</v>
      </c>
      <c r="AL314" s="457">
        <v>1000</v>
      </c>
      <c r="AM314" s="457">
        <v>1000</v>
      </c>
      <c r="AN314" s="457">
        <v>1000</v>
      </c>
      <c r="AO314" s="457">
        <v>1000</v>
      </c>
      <c r="AP314" s="457">
        <v>9000</v>
      </c>
      <c r="AQ314" s="457">
        <v>5000</v>
      </c>
      <c r="AR314" s="457">
        <v>2000</v>
      </c>
      <c r="AS314" s="457">
        <v>5000</v>
      </c>
      <c r="AT314" s="457">
        <v>1000</v>
      </c>
      <c r="AU314" s="457">
        <v>1000</v>
      </c>
      <c r="AV314" s="457">
        <v>11000</v>
      </c>
      <c r="AW314" s="457">
        <v>1000</v>
      </c>
      <c r="AX314" s="457">
        <v>1000</v>
      </c>
      <c r="AY314" s="457">
        <v>2000</v>
      </c>
      <c r="AZ314" s="457">
        <v>1000</v>
      </c>
      <c r="BA314" s="457">
        <v>1000</v>
      </c>
      <c r="BB314" s="457">
        <v>1000</v>
      </c>
      <c r="BC314" s="457">
        <v>1000</v>
      </c>
      <c r="BD314" s="457">
        <v>1000</v>
      </c>
      <c r="BE314" s="457">
        <v>1000</v>
      </c>
      <c r="BF314" s="457">
        <v>1000</v>
      </c>
      <c r="BG314" s="457">
        <v>1000</v>
      </c>
      <c r="BH314" s="457">
        <v>2000</v>
      </c>
      <c r="BI314" s="457">
        <v>1000</v>
      </c>
      <c r="BJ314" s="457">
        <v>1000</v>
      </c>
      <c r="BK314" s="457">
        <v>3000</v>
      </c>
      <c r="BL314" s="457">
        <v>1000</v>
      </c>
      <c r="BM314" s="457">
        <v>1000</v>
      </c>
      <c r="BN314" s="457">
        <v>1000</v>
      </c>
      <c r="BO314" s="457">
        <v>1000</v>
      </c>
      <c r="BP314" s="457">
        <v>1000</v>
      </c>
      <c r="BQ314" s="457">
        <v>2000</v>
      </c>
      <c r="BR314" s="457">
        <v>1000</v>
      </c>
      <c r="BS314" s="457">
        <v>1000</v>
      </c>
      <c r="BT314" s="457">
        <v>1000</v>
      </c>
      <c r="BU314" s="457">
        <v>1000</v>
      </c>
      <c r="BV314" s="457">
        <v>2000</v>
      </c>
      <c r="BW314" s="457">
        <v>1000</v>
      </c>
      <c r="BX314" s="457">
        <v>1000</v>
      </c>
      <c r="BY314" s="457">
        <v>1000</v>
      </c>
      <c r="BZ314" s="457">
        <v>1000</v>
      </c>
      <c r="CA314" s="457">
        <v>1000</v>
      </c>
      <c r="CB314" s="457">
        <v>1000</v>
      </c>
      <c r="CC314" s="457">
        <v>1000</v>
      </c>
      <c r="CD314" s="457">
        <v>1000</v>
      </c>
      <c r="CE314" s="457">
        <v>1000</v>
      </c>
      <c r="CF314" s="457">
        <v>3000</v>
      </c>
      <c r="CG314" s="457">
        <v>1000</v>
      </c>
      <c r="CH314" s="457">
        <v>1000</v>
      </c>
      <c r="CI314" s="457">
        <v>5000</v>
      </c>
      <c r="CJ314" s="457">
        <v>1000</v>
      </c>
      <c r="CK314" s="457">
        <v>1000</v>
      </c>
      <c r="CL314" s="457">
        <v>1000</v>
      </c>
      <c r="CM314" s="457">
        <v>1000</v>
      </c>
      <c r="CN314" s="457">
        <v>1000</v>
      </c>
      <c r="CO314" s="457">
        <v>3000</v>
      </c>
      <c r="CP314" s="457">
        <v>1000</v>
      </c>
      <c r="CQ314" s="457">
        <v>1000</v>
      </c>
      <c r="CR314" s="457">
        <v>1000</v>
      </c>
      <c r="CS314" s="457">
        <v>1000</v>
      </c>
      <c r="CT314" s="457">
        <v>1000</v>
      </c>
      <c r="CU314" s="457">
        <v>2000</v>
      </c>
      <c r="CV314" s="457">
        <v>1000</v>
      </c>
      <c r="CW314" s="457">
        <v>1000</v>
      </c>
      <c r="CX314" s="457">
        <v>17000</v>
      </c>
      <c r="CY314" s="457">
        <v>5000</v>
      </c>
      <c r="CZ314" s="457">
        <v>7000</v>
      </c>
      <c r="DA314" s="457">
        <v>5000</v>
      </c>
      <c r="DB314" s="457">
        <v>1000</v>
      </c>
      <c r="DC314" s="457">
        <v>1000</v>
      </c>
      <c r="DD314" s="457">
        <v>1000</v>
      </c>
      <c r="DE314" s="457">
        <v>1000</v>
      </c>
      <c r="DF314" s="457">
        <v>1000</v>
      </c>
      <c r="DG314" s="457">
        <v>21000</v>
      </c>
      <c r="DH314" s="457">
        <v>6000</v>
      </c>
      <c r="DI314" s="457">
        <v>13000</v>
      </c>
      <c r="DJ314" s="457">
        <v>9000</v>
      </c>
      <c r="DK314" s="457">
        <v>3000</v>
      </c>
      <c r="DL314" s="457">
        <v>5000</v>
      </c>
      <c r="DM314" s="457">
        <v>1000</v>
      </c>
      <c r="DN314" s="457">
        <v>1000</v>
      </c>
      <c r="DO314" s="457">
        <v>1000</v>
      </c>
      <c r="DP314" s="457">
        <v>1000</v>
      </c>
      <c r="DQ314" s="457">
        <v>1000</v>
      </c>
      <c r="DR314">
        <v>1000</v>
      </c>
      <c r="DS314">
        <v>1000</v>
      </c>
      <c r="DT314">
        <v>254000</v>
      </c>
      <c r="DU314">
        <v>133000</v>
      </c>
    </row>
    <row r="315" spans="1:125">
      <c r="A315" s="362" t="s">
        <v>2936</v>
      </c>
      <c r="B315" s="457" t="s">
        <v>3327</v>
      </c>
      <c r="C315" s="457">
        <v>15000</v>
      </c>
      <c r="D315" s="457">
        <v>2000</v>
      </c>
      <c r="E315" s="457">
        <v>1000</v>
      </c>
      <c r="F315" s="457">
        <v>16000</v>
      </c>
      <c r="G315" s="457">
        <v>6000</v>
      </c>
      <c r="H315" s="457">
        <v>1000</v>
      </c>
      <c r="I315" s="457">
        <v>15000</v>
      </c>
      <c r="J315" s="457">
        <v>1000</v>
      </c>
      <c r="K315" s="457">
        <v>1000</v>
      </c>
      <c r="L315" s="457">
        <v>4000</v>
      </c>
      <c r="M315" s="457">
        <v>1000</v>
      </c>
      <c r="N315" s="457">
        <v>1000</v>
      </c>
      <c r="O315" s="457">
        <v>89000</v>
      </c>
      <c r="P315" s="457">
        <v>2000</v>
      </c>
      <c r="Q315" s="457">
        <v>1000</v>
      </c>
      <c r="R315" s="457">
        <v>5000</v>
      </c>
      <c r="S315" s="457">
        <v>1000</v>
      </c>
      <c r="T315" s="457">
        <v>1000</v>
      </c>
      <c r="U315" s="457">
        <v>4000</v>
      </c>
      <c r="V315" s="457">
        <v>5000</v>
      </c>
      <c r="W315" s="457">
        <v>1000</v>
      </c>
      <c r="X315" s="457">
        <v>5000</v>
      </c>
      <c r="Y315" s="457">
        <v>1000</v>
      </c>
      <c r="Z315" s="457">
        <v>1000</v>
      </c>
      <c r="AA315" s="457">
        <v>1000</v>
      </c>
      <c r="AB315" s="457">
        <v>2000</v>
      </c>
      <c r="AC315" s="457">
        <v>14000</v>
      </c>
      <c r="AD315" s="457">
        <v>1000</v>
      </c>
      <c r="AE315" s="457">
        <v>1000</v>
      </c>
      <c r="AF315" s="457">
        <v>1000</v>
      </c>
      <c r="AG315" s="457">
        <v>1000</v>
      </c>
      <c r="AH315" s="457">
        <v>1000</v>
      </c>
      <c r="AI315" s="457">
        <v>1000</v>
      </c>
      <c r="AJ315" s="457">
        <v>10000</v>
      </c>
      <c r="AK315" s="457">
        <v>5000</v>
      </c>
      <c r="AL315" s="457">
        <v>1000</v>
      </c>
      <c r="AM315" s="457">
        <v>1000</v>
      </c>
      <c r="AN315" s="457">
        <v>2000</v>
      </c>
      <c r="AO315" s="457">
        <v>1000</v>
      </c>
      <c r="AP315" s="457">
        <v>10000</v>
      </c>
      <c r="AQ315" s="457">
        <v>7000</v>
      </c>
      <c r="AR315" s="457">
        <v>3000</v>
      </c>
      <c r="AS315" s="457">
        <v>8000</v>
      </c>
      <c r="AT315" s="457">
        <v>1000</v>
      </c>
      <c r="AU315" s="457">
        <v>1000</v>
      </c>
      <c r="AV315" s="457">
        <v>12000</v>
      </c>
      <c r="AW315" s="457">
        <v>3000</v>
      </c>
      <c r="AX315" s="457">
        <v>1000</v>
      </c>
      <c r="AY315" s="457">
        <v>4000</v>
      </c>
      <c r="AZ315" s="457">
        <v>1000</v>
      </c>
      <c r="BA315" s="457">
        <v>1000</v>
      </c>
      <c r="BB315" s="457">
        <v>3000</v>
      </c>
      <c r="BC315" s="457">
        <v>1000</v>
      </c>
      <c r="BD315" s="457">
        <v>1000</v>
      </c>
      <c r="BE315" s="457">
        <v>4000</v>
      </c>
      <c r="BF315" s="457">
        <v>1000</v>
      </c>
      <c r="BG315" s="457">
        <v>1000</v>
      </c>
      <c r="BH315" s="457">
        <v>2000</v>
      </c>
      <c r="BI315" s="457">
        <v>1000</v>
      </c>
      <c r="BJ315" s="457">
        <v>1000</v>
      </c>
      <c r="BK315" s="457">
        <v>2000</v>
      </c>
      <c r="BL315" s="457">
        <v>1000</v>
      </c>
      <c r="BM315" s="457">
        <v>1000</v>
      </c>
      <c r="BN315" s="457">
        <v>1000</v>
      </c>
      <c r="BO315" s="457">
        <v>1000</v>
      </c>
      <c r="BP315" s="457">
        <v>1000</v>
      </c>
      <c r="BQ315" s="457">
        <v>4000</v>
      </c>
      <c r="BR315" s="457">
        <v>1000</v>
      </c>
      <c r="BS315" s="457">
        <v>1000</v>
      </c>
      <c r="BT315" s="457">
        <v>1000</v>
      </c>
      <c r="BU315" s="457">
        <v>1000</v>
      </c>
      <c r="BV315" s="457">
        <v>1000</v>
      </c>
      <c r="BW315" s="457">
        <v>1000</v>
      </c>
      <c r="BX315" s="457">
        <v>1000</v>
      </c>
      <c r="BY315" s="457">
        <v>1000</v>
      </c>
      <c r="BZ315" s="457">
        <v>1000</v>
      </c>
      <c r="CA315" s="457">
        <v>1000</v>
      </c>
      <c r="CB315" s="457">
        <v>1000</v>
      </c>
      <c r="CC315" s="457">
        <v>1000</v>
      </c>
      <c r="CD315" s="457">
        <v>1000</v>
      </c>
      <c r="CE315" s="457">
        <v>1000</v>
      </c>
      <c r="CF315" s="457">
        <v>4000</v>
      </c>
      <c r="CG315" s="457">
        <v>1000</v>
      </c>
      <c r="CH315" s="457">
        <v>1000</v>
      </c>
      <c r="CI315" s="457">
        <v>2000</v>
      </c>
      <c r="CJ315" s="457">
        <v>1000</v>
      </c>
      <c r="CK315" s="457">
        <v>1000</v>
      </c>
      <c r="CL315" s="457">
        <v>1000</v>
      </c>
      <c r="CM315" s="457">
        <v>1000</v>
      </c>
      <c r="CN315" s="457">
        <v>1000</v>
      </c>
      <c r="CO315" s="457">
        <v>1000</v>
      </c>
      <c r="CP315" s="457">
        <v>1000</v>
      </c>
      <c r="CQ315" s="457">
        <v>1000</v>
      </c>
      <c r="CR315" s="457">
        <v>1000</v>
      </c>
      <c r="CS315" s="457">
        <v>1000</v>
      </c>
      <c r="CT315" s="457">
        <v>1000</v>
      </c>
      <c r="CU315" s="457">
        <v>4000</v>
      </c>
      <c r="CV315" s="457">
        <v>2000</v>
      </c>
      <c r="CW315" s="457">
        <v>1000</v>
      </c>
      <c r="CX315" s="457">
        <v>29000</v>
      </c>
      <c r="CY315" s="457">
        <v>7000</v>
      </c>
      <c r="CZ315" s="457">
        <v>11000</v>
      </c>
      <c r="DA315" s="457">
        <v>1000</v>
      </c>
      <c r="DB315" s="457">
        <v>1000</v>
      </c>
      <c r="DC315" s="457">
        <v>1000</v>
      </c>
      <c r="DD315" s="457">
        <v>1000</v>
      </c>
      <c r="DE315" s="457">
        <v>1000</v>
      </c>
      <c r="DF315" s="457">
        <v>1000</v>
      </c>
      <c r="DG315" s="457">
        <v>29000</v>
      </c>
      <c r="DH315" s="457">
        <v>14000</v>
      </c>
      <c r="DI315" s="457">
        <v>22000</v>
      </c>
      <c r="DJ315" s="457">
        <v>10000</v>
      </c>
      <c r="DK315" s="457">
        <v>9000</v>
      </c>
      <c r="DL315" s="457">
        <v>64000</v>
      </c>
      <c r="DM315" s="457">
        <v>4000</v>
      </c>
      <c r="DN315" s="457">
        <v>1000</v>
      </c>
      <c r="DO315" s="457">
        <v>1000</v>
      </c>
      <c r="DP315" s="457">
        <v>1000</v>
      </c>
      <c r="DQ315" s="457">
        <v>1000</v>
      </c>
      <c r="DR315">
        <v>1000</v>
      </c>
      <c r="DS315">
        <v>1000</v>
      </c>
      <c r="DT315">
        <v>323000</v>
      </c>
      <c r="DU315">
        <v>131000</v>
      </c>
    </row>
    <row r="316" spans="1:125">
      <c r="A316" s="362" t="s">
        <v>3044</v>
      </c>
      <c r="B316" s="457" t="s">
        <v>3327</v>
      </c>
      <c r="C316" s="457">
        <v>30000</v>
      </c>
      <c r="D316" s="457">
        <v>5000</v>
      </c>
      <c r="E316" s="457">
        <v>1000</v>
      </c>
      <c r="F316" s="457">
        <v>23000</v>
      </c>
      <c r="G316" s="457">
        <v>7000</v>
      </c>
      <c r="H316" s="457">
        <v>2000</v>
      </c>
      <c r="I316" s="457">
        <v>10000</v>
      </c>
      <c r="J316" s="457">
        <v>2000</v>
      </c>
      <c r="K316" s="457">
        <v>1000</v>
      </c>
      <c r="L316" s="457">
        <v>2000</v>
      </c>
      <c r="M316" s="457">
        <v>1000</v>
      </c>
      <c r="N316" s="457">
        <v>1000</v>
      </c>
      <c r="O316" s="457">
        <v>148000</v>
      </c>
      <c r="P316" s="457">
        <v>65000</v>
      </c>
      <c r="Q316" s="457">
        <v>1000</v>
      </c>
      <c r="R316" s="457">
        <v>2000</v>
      </c>
      <c r="S316" s="457">
        <v>1000</v>
      </c>
      <c r="T316" s="457">
        <v>1000</v>
      </c>
      <c r="U316" s="457">
        <v>14000</v>
      </c>
      <c r="V316" s="457">
        <v>47000</v>
      </c>
      <c r="W316" s="457">
        <v>1000</v>
      </c>
      <c r="X316" s="457">
        <v>69000</v>
      </c>
      <c r="Y316" s="457">
        <v>426000</v>
      </c>
      <c r="Z316" s="457">
        <v>29000</v>
      </c>
      <c r="AA316" s="457">
        <v>2000</v>
      </c>
      <c r="AB316" s="457">
        <v>3000</v>
      </c>
      <c r="AC316" s="457">
        <v>1000</v>
      </c>
      <c r="AD316" s="457">
        <v>3000</v>
      </c>
      <c r="AE316" s="457">
        <v>1000</v>
      </c>
      <c r="AF316" s="457">
        <v>1000</v>
      </c>
      <c r="AG316" s="457">
        <v>8000</v>
      </c>
      <c r="AH316" s="457">
        <v>1000</v>
      </c>
      <c r="AI316" s="457">
        <v>1000</v>
      </c>
      <c r="AJ316" s="457">
        <v>11000</v>
      </c>
      <c r="AK316" s="457">
        <v>11000</v>
      </c>
      <c r="AL316" s="457">
        <v>3000</v>
      </c>
      <c r="AM316" s="457">
        <v>1000</v>
      </c>
      <c r="AN316" s="457">
        <v>2000</v>
      </c>
      <c r="AO316" s="457">
        <v>1000</v>
      </c>
      <c r="AP316" s="457">
        <v>6000</v>
      </c>
      <c r="AQ316" s="457">
        <v>479000</v>
      </c>
      <c r="AR316" s="457">
        <v>72000</v>
      </c>
      <c r="AS316" s="457">
        <v>16000</v>
      </c>
      <c r="AT316" s="457">
        <v>26000</v>
      </c>
      <c r="AU316" s="457">
        <v>4000</v>
      </c>
      <c r="AV316" s="457">
        <v>11000</v>
      </c>
      <c r="AW316" s="457">
        <v>1000</v>
      </c>
      <c r="AX316" s="457">
        <v>2000</v>
      </c>
      <c r="AY316" s="457">
        <v>4000</v>
      </c>
      <c r="AZ316" s="457">
        <v>3000</v>
      </c>
      <c r="BA316" s="457">
        <v>1000</v>
      </c>
      <c r="BB316" s="457">
        <v>1000</v>
      </c>
      <c r="BC316" s="457">
        <v>1000</v>
      </c>
      <c r="BD316" s="457">
        <v>1000</v>
      </c>
      <c r="BE316" s="457">
        <v>3000</v>
      </c>
      <c r="BF316" s="457">
        <v>1000</v>
      </c>
      <c r="BG316" s="457">
        <v>1000</v>
      </c>
      <c r="BH316" s="457">
        <v>2000</v>
      </c>
      <c r="BI316" s="457">
        <v>1000</v>
      </c>
      <c r="BJ316" s="457">
        <v>1000</v>
      </c>
      <c r="BK316" s="457">
        <v>7000</v>
      </c>
      <c r="BL316" s="457">
        <v>1000</v>
      </c>
      <c r="BM316" s="457">
        <v>1000</v>
      </c>
      <c r="BN316" s="457">
        <v>1000</v>
      </c>
      <c r="BO316" s="457">
        <v>1000</v>
      </c>
      <c r="BP316" s="457">
        <v>1000</v>
      </c>
      <c r="BQ316" s="457">
        <v>6000</v>
      </c>
      <c r="BR316" s="457">
        <v>2000</v>
      </c>
      <c r="BS316" s="457">
        <v>1000</v>
      </c>
      <c r="BT316" s="457">
        <v>1000</v>
      </c>
      <c r="BU316" s="457">
        <v>1000</v>
      </c>
      <c r="BV316" s="457">
        <v>1000</v>
      </c>
      <c r="BW316" s="457">
        <v>1000</v>
      </c>
      <c r="BX316" s="457">
        <v>1000</v>
      </c>
      <c r="BY316" s="457">
        <v>1000</v>
      </c>
      <c r="BZ316" s="457">
        <v>1000</v>
      </c>
      <c r="CA316" s="457">
        <v>1000</v>
      </c>
      <c r="CB316" s="457">
        <v>1000</v>
      </c>
      <c r="CC316" s="457">
        <v>1000</v>
      </c>
      <c r="CD316" s="457">
        <v>1000</v>
      </c>
      <c r="CE316" s="457">
        <v>1000</v>
      </c>
      <c r="CF316" s="457">
        <v>10000</v>
      </c>
      <c r="CG316" s="457">
        <v>1000</v>
      </c>
      <c r="CH316" s="457">
        <v>1000</v>
      </c>
      <c r="CI316" s="457">
        <v>71000</v>
      </c>
      <c r="CJ316" s="457">
        <v>1000</v>
      </c>
      <c r="CK316" s="457">
        <v>1000</v>
      </c>
      <c r="CL316" s="457">
        <v>1000</v>
      </c>
      <c r="CM316" s="457">
        <v>1000</v>
      </c>
      <c r="CN316" s="457">
        <v>1000</v>
      </c>
      <c r="CO316" s="457">
        <v>1000</v>
      </c>
      <c r="CP316" s="457">
        <v>1000</v>
      </c>
      <c r="CQ316" s="457">
        <v>1000</v>
      </c>
      <c r="CR316" s="457">
        <v>1000</v>
      </c>
      <c r="CS316" s="457">
        <v>1000</v>
      </c>
      <c r="CT316" s="457">
        <v>1000</v>
      </c>
      <c r="CU316" s="457">
        <v>7000</v>
      </c>
      <c r="CV316" s="457">
        <v>26000</v>
      </c>
      <c r="CW316" s="457">
        <v>1000</v>
      </c>
      <c r="CX316" s="457">
        <v>47000</v>
      </c>
      <c r="CY316" s="457">
        <v>95000</v>
      </c>
      <c r="CZ316" s="457">
        <v>76000</v>
      </c>
      <c r="DA316" s="457">
        <v>85000</v>
      </c>
      <c r="DB316" s="457">
        <v>1000</v>
      </c>
      <c r="DC316" s="457">
        <v>2000</v>
      </c>
      <c r="DD316" s="457">
        <v>19000</v>
      </c>
      <c r="DE316" s="457">
        <v>1000</v>
      </c>
      <c r="DF316" s="457">
        <v>1000</v>
      </c>
      <c r="DG316" s="457">
        <v>41000</v>
      </c>
      <c r="DH316" s="457">
        <v>7000</v>
      </c>
      <c r="DI316" s="457">
        <v>45000</v>
      </c>
      <c r="DJ316" s="457">
        <v>30000</v>
      </c>
      <c r="DK316" s="457">
        <v>25000</v>
      </c>
      <c r="DL316" s="457">
        <v>18000</v>
      </c>
      <c r="DM316" s="457">
        <v>6000</v>
      </c>
      <c r="DN316" s="457">
        <v>32000</v>
      </c>
      <c r="DO316" s="457">
        <v>6000</v>
      </c>
      <c r="DP316" s="457">
        <v>1000</v>
      </c>
      <c r="DQ316" s="457">
        <v>1000</v>
      </c>
      <c r="DR316">
        <v>1000</v>
      </c>
      <c r="DS316">
        <v>1000</v>
      </c>
      <c r="DT316">
        <v>29027000</v>
      </c>
      <c r="DU316">
        <v>3287000</v>
      </c>
    </row>
    <row r="317" spans="1:125">
      <c r="A317" s="362" t="s">
        <v>3101</v>
      </c>
      <c r="B317" s="457" t="s">
        <v>3327</v>
      </c>
      <c r="C317" s="457">
        <v>10000</v>
      </c>
      <c r="D317" s="457">
        <v>1000</v>
      </c>
      <c r="E317" s="457">
        <v>1000</v>
      </c>
      <c r="F317" s="457">
        <v>7000</v>
      </c>
      <c r="G317" s="457">
        <v>3000</v>
      </c>
      <c r="H317" s="457">
        <v>1000</v>
      </c>
      <c r="I317" s="457">
        <v>5000</v>
      </c>
      <c r="J317" s="457">
        <v>1000</v>
      </c>
      <c r="K317" s="457">
        <v>1000</v>
      </c>
      <c r="L317" s="457">
        <v>2000</v>
      </c>
      <c r="M317" s="457">
        <v>3000</v>
      </c>
      <c r="N317" s="457">
        <v>1000</v>
      </c>
      <c r="O317" s="457">
        <v>42000</v>
      </c>
      <c r="P317" s="457">
        <v>1000</v>
      </c>
      <c r="Q317" s="457">
        <v>1000</v>
      </c>
      <c r="R317" s="457">
        <v>1000</v>
      </c>
      <c r="S317" s="457">
        <v>1000</v>
      </c>
      <c r="T317" s="457">
        <v>1000</v>
      </c>
      <c r="U317" s="457">
        <v>3000</v>
      </c>
      <c r="V317" s="457">
        <v>1000</v>
      </c>
      <c r="W317" s="457">
        <v>1000</v>
      </c>
      <c r="X317" s="457">
        <v>1000</v>
      </c>
      <c r="Y317" s="457">
        <v>1000</v>
      </c>
      <c r="Z317" s="457">
        <v>1000</v>
      </c>
      <c r="AA317" s="457">
        <v>1000</v>
      </c>
      <c r="AB317" s="457">
        <v>1000</v>
      </c>
      <c r="AC317" s="457">
        <v>1000</v>
      </c>
      <c r="AD317" s="457">
        <v>1000</v>
      </c>
      <c r="AE317" s="457">
        <v>1000</v>
      </c>
      <c r="AF317" s="457">
        <v>1000</v>
      </c>
      <c r="AG317" s="457">
        <v>2000</v>
      </c>
      <c r="AH317" s="457">
        <v>1000</v>
      </c>
      <c r="AI317" s="457">
        <v>1000</v>
      </c>
      <c r="AJ317" s="457">
        <v>6000</v>
      </c>
      <c r="AK317" s="457">
        <v>4000</v>
      </c>
      <c r="AL317" s="457">
        <v>1000</v>
      </c>
      <c r="AM317" s="457">
        <v>1000</v>
      </c>
      <c r="AN317" s="457">
        <v>1000</v>
      </c>
      <c r="AO317" s="457">
        <v>1000</v>
      </c>
      <c r="AP317" s="457">
        <v>9000</v>
      </c>
      <c r="AQ317" s="457">
        <v>5000</v>
      </c>
      <c r="AR317" s="457">
        <v>2000</v>
      </c>
      <c r="AS317" s="457">
        <v>5000</v>
      </c>
      <c r="AT317" s="457">
        <v>1000</v>
      </c>
      <c r="AU317" s="457">
        <v>1000</v>
      </c>
      <c r="AV317" s="457">
        <v>11000</v>
      </c>
      <c r="AW317" s="457">
        <v>1000</v>
      </c>
      <c r="AX317" s="457">
        <v>1000</v>
      </c>
      <c r="AY317" s="457">
        <v>2000</v>
      </c>
      <c r="AZ317" s="457">
        <v>1000</v>
      </c>
      <c r="BA317" s="457">
        <v>1000</v>
      </c>
      <c r="BB317" s="457">
        <v>1000</v>
      </c>
      <c r="BC317" s="457">
        <v>1000</v>
      </c>
      <c r="BD317" s="457">
        <v>1000</v>
      </c>
      <c r="BE317" s="457">
        <v>1000</v>
      </c>
      <c r="BF317" s="457">
        <v>1000</v>
      </c>
      <c r="BG317" s="457">
        <v>1000</v>
      </c>
      <c r="BH317" s="457">
        <v>2000</v>
      </c>
      <c r="BI317" s="457">
        <v>1000</v>
      </c>
      <c r="BJ317" s="457">
        <v>1000</v>
      </c>
      <c r="BK317" s="457">
        <v>3000</v>
      </c>
      <c r="BL317" s="457">
        <v>1000</v>
      </c>
      <c r="BM317" s="457">
        <v>1000</v>
      </c>
      <c r="BN317" s="457">
        <v>1000</v>
      </c>
      <c r="BO317" s="457">
        <v>1000</v>
      </c>
      <c r="BP317" s="457">
        <v>1000</v>
      </c>
      <c r="BQ317" s="457">
        <v>2000</v>
      </c>
      <c r="BR317" s="457">
        <v>1000</v>
      </c>
      <c r="BS317" s="457">
        <v>1000</v>
      </c>
      <c r="BT317" s="457">
        <v>1000</v>
      </c>
      <c r="BU317" s="457">
        <v>1000</v>
      </c>
      <c r="BV317" s="457">
        <v>2000</v>
      </c>
      <c r="BW317" s="457">
        <v>1000</v>
      </c>
      <c r="BX317" s="457">
        <v>1000</v>
      </c>
      <c r="BY317" s="457">
        <v>1000</v>
      </c>
      <c r="BZ317" s="457">
        <v>1000</v>
      </c>
      <c r="CA317" s="457">
        <v>1000</v>
      </c>
      <c r="CB317" s="457">
        <v>1000</v>
      </c>
      <c r="CC317" s="457">
        <v>1000</v>
      </c>
      <c r="CD317" s="457">
        <v>1000</v>
      </c>
      <c r="CE317" s="457">
        <v>1000</v>
      </c>
      <c r="CF317" s="457">
        <v>3000</v>
      </c>
      <c r="CG317" s="457">
        <v>1000</v>
      </c>
      <c r="CH317" s="457">
        <v>1000</v>
      </c>
      <c r="CI317" s="457">
        <v>5000</v>
      </c>
      <c r="CJ317" s="457">
        <v>1000</v>
      </c>
      <c r="CK317" s="457">
        <v>1000</v>
      </c>
      <c r="CL317" s="457">
        <v>1000</v>
      </c>
      <c r="CM317" s="457">
        <v>1000</v>
      </c>
      <c r="CN317" s="457">
        <v>1000</v>
      </c>
      <c r="CO317" s="457">
        <v>3000</v>
      </c>
      <c r="CP317" s="457">
        <v>1000</v>
      </c>
      <c r="CQ317" s="457">
        <v>1000</v>
      </c>
      <c r="CR317" s="457">
        <v>1000</v>
      </c>
      <c r="CS317" s="457">
        <v>1000</v>
      </c>
      <c r="CT317" s="457">
        <v>1000</v>
      </c>
      <c r="CU317" s="457">
        <v>2000</v>
      </c>
      <c r="CV317" s="457">
        <v>1000</v>
      </c>
      <c r="CW317" s="457">
        <v>1000</v>
      </c>
      <c r="CX317" s="457">
        <v>17000</v>
      </c>
      <c r="CY317" s="457">
        <v>5000</v>
      </c>
      <c r="CZ317" s="457">
        <v>7000</v>
      </c>
      <c r="DA317" s="457">
        <v>5000</v>
      </c>
      <c r="DB317" s="457">
        <v>1000</v>
      </c>
      <c r="DC317" s="457">
        <v>1000</v>
      </c>
      <c r="DD317" s="457">
        <v>1000</v>
      </c>
      <c r="DE317" s="457">
        <v>1000</v>
      </c>
      <c r="DF317" s="457">
        <v>1000</v>
      </c>
      <c r="DG317" s="457">
        <v>21000</v>
      </c>
      <c r="DH317" s="457">
        <v>6000</v>
      </c>
      <c r="DI317" s="457">
        <v>13000</v>
      </c>
      <c r="DJ317" s="457">
        <v>9000</v>
      </c>
      <c r="DK317" s="457">
        <v>3000</v>
      </c>
      <c r="DL317" s="457">
        <v>5000</v>
      </c>
      <c r="DM317" s="457">
        <v>1000</v>
      </c>
      <c r="DN317" s="457">
        <v>1000</v>
      </c>
      <c r="DO317" s="457">
        <v>1000</v>
      </c>
      <c r="DP317" s="457">
        <v>1000</v>
      </c>
      <c r="DQ317" s="457">
        <v>1000</v>
      </c>
      <c r="DR317">
        <v>1000</v>
      </c>
      <c r="DS317">
        <v>1000</v>
      </c>
      <c r="DT317">
        <v>254000</v>
      </c>
      <c r="DU317">
        <v>133000</v>
      </c>
    </row>
    <row r="318" spans="1:125">
      <c r="A318" s="362" t="s">
        <v>3152</v>
      </c>
      <c r="B318" s="457" t="s">
        <v>3327</v>
      </c>
      <c r="C318" s="457">
        <v>30000</v>
      </c>
      <c r="D318" s="457">
        <v>5000</v>
      </c>
      <c r="E318" s="457">
        <v>1000</v>
      </c>
      <c r="F318" s="457">
        <v>23000</v>
      </c>
      <c r="G318" s="457">
        <v>7000</v>
      </c>
      <c r="H318" s="457">
        <v>2000</v>
      </c>
      <c r="I318" s="457">
        <v>10000</v>
      </c>
      <c r="J318" s="457">
        <v>2000</v>
      </c>
      <c r="K318" s="457">
        <v>1000</v>
      </c>
      <c r="L318" s="457">
        <v>2000</v>
      </c>
      <c r="M318" s="457">
        <v>1000</v>
      </c>
      <c r="N318" s="457">
        <v>1000</v>
      </c>
      <c r="O318" s="457">
        <v>148000</v>
      </c>
      <c r="P318" s="457">
        <v>65000</v>
      </c>
      <c r="Q318" s="457">
        <v>1000</v>
      </c>
      <c r="R318" s="457">
        <v>2000</v>
      </c>
      <c r="S318" s="457">
        <v>1000</v>
      </c>
      <c r="T318" s="457">
        <v>1000</v>
      </c>
      <c r="U318" s="457">
        <v>14000</v>
      </c>
      <c r="V318" s="457">
        <v>47000</v>
      </c>
      <c r="W318" s="457">
        <v>1000</v>
      </c>
      <c r="X318" s="457">
        <v>69000</v>
      </c>
      <c r="Y318" s="457">
        <v>426000</v>
      </c>
      <c r="Z318" s="457">
        <v>29000</v>
      </c>
      <c r="AA318" s="457">
        <v>2000</v>
      </c>
      <c r="AB318" s="457">
        <v>3000</v>
      </c>
      <c r="AC318" s="457">
        <v>1000</v>
      </c>
      <c r="AD318" s="457">
        <v>3000</v>
      </c>
      <c r="AE318" s="457">
        <v>1000</v>
      </c>
      <c r="AF318" s="457">
        <v>1000</v>
      </c>
      <c r="AG318" s="457">
        <v>8000</v>
      </c>
      <c r="AH318" s="457">
        <v>1000</v>
      </c>
      <c r="AI318" s="457">
        <v>1000</v>
      </c>
      <c r="AJ318" s="457">
        <v>11000</v>
      </c>
      <c r="AK318" s="457">
        <v>11000</v>
      </c>
      <c r="AL318" s="457">
        <v>3000</v>
      </c>
      <c r="AM318" s="457">
        <v>1000</v>
      </c>
      <c r="AN318" s="457">
        <v>2000</v>
      </c>
      <c r="AO318" s="457">
        <v>1000</v>
      </c>
      <c r="AP318" s="457">
        <v>6000</v>
      </c>
      <c r="AQ318" s="457">
        <v>479000</v>
      </c>
      <c r="AR318" s="457">
        <v>72000</v>
      </c>
      <c r="AS318" s="457">
        <v>16000</v>
      </c>
      <c r="AT318" s="457">
        <v>26000</v>
      </c>
      <c r="AU318" s="457">
        <v>4000</v>
      </c>
      <c r="AV318" s="457">
        <v>11000</v>
      </c>
      <c r="AW318" s="457">
        <v>1000</v>
      </c>
      <c r="AX318" s="457">
        <v>2000</v>
      </c>
      <c r="AY318" s="457">
        <v>4000</v>
      </c>
      <c r="AZ318" s="457">
        <v>3000</v>
      </c>
      <c r="BA318" s="457">
        <v>1000</v>
      </c>
      <c r="BB318" s="457">
        <v>1000</v>
      </c>
      <c r="BC318" s="457">
        <v>1000</v>
      </c>
      <c r="BD318" s="457">
        <v>1000</v>
      </c>
      <c r="BE318" s="457">
        <v>3000</v>
      </c>
      <c r="BF318" s="457">
        <v>1000</v>
      </c>
      <c r="BG318" s="457">
        <v>1000</v>
      </c>
      <c r="BH318" s="457">
        <v>2000</v>
      </c>
      <c r="BI318" s="457">
        <v>1000</v>
      </c>
      <c r="BJ318" s="457">
        <v>1000</v>
      </c>
      <c r="BK318" s="457">
        <v>7000</v>
      </c>
      <c r="BL318" s="457">
        <v>1000</v>
      </c>
      <c r="BM318" s="457">
        <v>1000</v>
      </c>
      <c r="BN318" s="457">
        <v>1000</v>
      </c>
      <c r="BO318" s="457">
        <v>1000</v>
      </c>
      <c r="BP318" s="457">
        <v>1000</v>
      </c>
      <c r="BQ318" s="457">
        <v>6000</v>
      </c>
      <c r="BR318" s="457">
        <v>2000</v>
      </c>
      <c r="BS318" s="457">
        <v>1000</v>
      </c>
      <c r="BT318" s="457">
        <v>1000</v>
      </c>
      <c r="BU318" s="457">
        <v>1000</v>
      </c>
      <c r="BV318" s="457">
        <v>1000</v>
      </c>
      <c r="BW318" s="457">
        <v>1000</v>
      </c>
      <c r="BX318" s="457">
        <v>1000</v>
      </c>
      <c r="BY318" s="457">
        <v>1000</v>
      </c>
      <c r="BZ318" s="457">
        <v>1000</v>
      </c>
      <c r="CA318" s="457">
        <v>1000</v>
      </c>
      <c r="CB318" s="457">
        <v>1000</v>
      </c>
      <c r="CC318" s="457">
        <v>1000</v>
      </c>
      <c r="CD318" s="457">
        <v>1000</v>
      </c>
      <c r="CE318" s="457">
        <v>1000</v>
      </c>
      <c r="CF318" s="457">
        <v>10000</v>
      </c>
      <c r="CG318" s="457">
        <v>1000</v>
      </c>
      <c r="CH318" s="457">
        <v>1000</v>
      </c>
      <c r="CI318" s="457">
        <v>71000</v>
      </c>
      <c r="CJ318" s="457">
        <v>1000</v>
      </c>
      <c r="CK318" s="457">
        <v>1000</v>
      </c>
      <c r="CL318" s="457">
        <v>1000</v>
      </c>
      <c r="CM318" s="457">
        <v>1000</v>
      </c>
      <c r="CN318" s="457">
        <v>1000</v>
      </c>
      <c r="CO318" s="457">
        <v>1000</v>
      </c>
      <c r="CP318" s="457">
        <v>1000</v>
      </c>
      <c r="CQ318" s="457">
        <v>1000</v>
      </c>
      <c r="CR318" s="457">
        <v>1000</v>
      </c>
      <c r="CS318" s="457">
        <v>1000</v>
      </c>
      <c r="CT318" s="457">
        <v>1000</v>
      </c>
      <c r="CU318" s="457">
        <v>7000</v>
      </c>
      <c r="CV318" s="457">
        <v>26000</v>
      </c>
      <c r="CW318" s="457">
        <v>1000</v>
      </c>
      <c r="CX318" s="457">
        <v>47000</v>
      </c>
      <c r="CY318" s="457">
        <v>95000</v>
      </c>
      <c r="CZ318" s="457">
        <v>76000</v>
      </c>
      <c r="DA318" s="457">
        <v>85000</v>
      </c>
      <c r="DB318" s="457">
        <v>1000</v>
      </c>
      <c r="DC318" s="457">
        <v>2000</v>
      </c>
      <c r="DD318" s="457">
        <v>19000</v>
      </c>
      <c r="DE318" s="457">
        <v>1000</v>
      </c>
      <c r="DF318" s="457">
        <v>1000</v>
      </c>
      <c r="DG318" s="457">
        <v>41000</v>
      </c>
      <c r="DH318" s="457">
        <v>7000</v>
      </c>
      <c r="DI318" s="457">
        <v>45000</v>
      </c>
      <c r="DJ318" s="457">
        <v>30000</v>
      </c>
      <c r="DK318" s="457">
        <v>25000</v>
      </c>
      <c r="DL318" s="457">
        <v>18000</v>
      </c>
      <c r="DM318" s="457">
        <v>6000</v>
      </c>
      <c r="DN318" s="457">
        <v>32000</v>
      </c>
      <c r="DO318" s="457">
        <v>6000</v>
      </c>
      <c r="DP318" s="457">
        <v>1000</v>
      </c>
      <c r="DQ318" s="457">
        <v>1000</v>
      </c>
      <c r="DR318">
        <v>1000</v>
      </c>
      <c r="DS318">
        <v>1000</v>
      </c>
      <c r="DT318">
        <v>29027000</v>
      </c>
      <c r="DU318">
        <v>3287000</v>
      </c>
    </row>
    <row r="319" spans="1:125">
      <c r="A319" s="362" t="s">
        <v>3319</v>
      </c>
      <c r="B319" s="457" t="s">
        <v>3328</v>
      </c>
      <c r="C319" s="457">
        <v>30000</v>
      </c>
      <c r="D319" s="457">
        <v>5000</v>
      </c>
      <c r="E319" s="457">
        <v>1000</v>
      </c>
      <c r="F319" s="457">
        <v>23000</v>
      </c>
      <c r="G319" s="457">
        <v>7000</v>
      </c>
      <c r="H319" s="457">
        <v>2000</v>
      </c>
      <c r="I319" s="457">
        <v>10000</v>
      </c>
      <c r="J319" s="457">
        <v>2000</v>
      </c>
      <c r="K319" s="457">
        <v>1000</v>
      </c>
      <c r="L319" s="457">
        <v>2000</v>
      </c>
      <c r="M319" s="457">
        <v>1000</v>
      </c>
      <c r="N319" s="457">
        <v>1000</v>
      </c>
      <c r="O319" s="457">
        <v>148000</v>
      </c>
      <c r="P319" s="457">
        <v>65000</v>
      </c>
      <c r="Q319" s="457">
        <v>1000</v>
      </c>
      <c r="R319" s="457">
        <v>2000</v>
      </c>
      <c r="S319" s="457">
        <v>1000</v>
      </c>
      <c r="T319" s="457">
        <v>1000</v>
      </c>
      <c r="U319" s="457">
        <v>14000</v>
      </c>
      <c r="V319" s="457">
        <v>47000</v>
      </c>
      <c r="W319" s="457">
        <v>1000</v>
      </c>
      <c r="X319" s="457">
        <v>69000</v>
      </c>
      <c r="Y319" s="457">
        <v>426000</v>
      </c>
      <c r="Z319" s="457">
        <v>29000</v>
      </c>
      <c r="AA319" s="457">
        <v>2000</v>
      </c>
      <c r="AB319" s="457">
        <v>3000</v>
      </c>
      <c r="AC319" s="457">
        <v>1000</v>
      </c>
      <c r="AD319" s="457">
        <v>3000</v>
      </c>
      <c r="AE319" s="457">
        <v>1000</v>
      </c>
      <c r="AF319" s="457">
        <v>1000</v>
      </c>
      <c r="AG319" s="457">
        <v>8000</v>
      </c>
      <c r="AH319" s="457">
        <v>1000</v>
      </c>
      <c r="AI319" s="457">
        <v>1000</v>
      </c>
      <c r="AJ319" s="457">
        <v>11000</v>
      </c>
      <c r="AK319" s="457">
        <v>11000</v>
      </c>
      <c r="AL319" s="457">
        <v>3000</v>
      </c>
      <c r="AM319" s="457">
        <v>1000</v>
      </c>
      <c r="AN319" s="457">
        <v>2000</v>
      </c>
      <c r="AO319" s="457">
        <v>1000</v>
      </c>
      <c r="AP319" s="457">
        <v>6000</v>
      </c>
      <c r="AQ319" s="457">
        <v>479000</v>
      </c>
      <c r="AR319" s="457">
        <v>72000</v>
      </c>
      <c r="AS319" s="457">
        <v>16000</v>
      </c>
      <c r="AT319" s="457">
        <v>26000</v>
      </c>
      <c r="AU319" s="457">
        <v>4000</v>
      </c>
      <c r="AV319" s="457">
        <v>11000</v>
      </c>
      <c r="AW319" s="457">
        <v>1000</v>
      </c>
      <c r="AX319" s="457">
        <v>2000</v>
      </c>
      <c r="AY319" s="457">
        <v>4000</v>
      </c>
      <c r="AZ319" s="457">
        <v>3000</v>
      </c>
      <c r="BA319" s="457">
        <v>1000</v>
      </c>
      <c r="BB319" s="457">
        <v>1000</v>
      </c>
      <c r="BC319" s="457">
        <v>1000</v>
      </c>
      <c r="BD319" s="457">
        <v>1000</v>
      </c>
      <c r="BE319" s="457">
        <v>3000</v>
      </c>
      <c r="BF319" s="457">
        <v>1000</v>
      </c>
      <c r="BG319" s="457">
        <v>1000</v>
      </c>
      <c r="BH319" s="457">
        <v>2000</v>
      </c>
      <c r="BI319" s="457">
        <v>1000</v>
      </c>
      <c r="BJ319" s="457">
        <v>1000</v>
      </c>
      <c r="BK319" s="457">
        <v>7000</v>
      </c>
      <c r="BL319" s="457">
        <v>1000</v>
      </c>
      <c r="BM319" s="457">
        <v>1000</v>
      </c>
      <c r="BN319" s="457">
        <v>1000</v>
      </c>
      <c r="BO319" s="457">
        <v>1000</v>
      </c>
      <c r="BP319" s="457">
        <v>1000</v>
      </c>
      <c r="BQ319" s="457">
        <v>6000</v>
      </c>
      <c r="BR319" s="457">
        <v>2000</v>
      </c>
      <c r="BS319" s="457">
        <v>1000</v>
      </c>
      <c r="BT319" s="457">
        <v>1000</v>
      </c>
      <c r="BU319" s="457">
        <v>1000</v>
      </c>
      <c r="BV319" s="457">
        <v>1000</v>
      </c>
      <c r="BW319" s="457">
        <v>1000</v>
      </c>
      <c r="BX319" s="457">
        <v>1000</v>
      </c>
      <c r="BY319" s="457">
        <v>1000</v>
      </c>
      <c r="BZ319" s="457">
        <v>1000</v>
      </c>
      <c r="CA319" s="457">
        <v>1000</v>
      </c>
      <c r="CB319" s="457">
        <v>1000</v>
      </c>
      <c r="CC319" s="457">
        <v>1000</v>
      </c>
      <c r="CD319" s="457">
        <v>1000</v>
      </c>
      <c r="CE319" s="457">
        <v>1000</v>
      </c>
      <c r="CF319" s="457">
        <v>10000</v>
      </c>
      <c r="CG319" s="457">
        <v>1000</v>
      </c>
      <c r="CH319" s="457">
        <v>1000</v>
      </c>
      <c r="CI319" s="457">
        <v>71000</v>
      </c>
      <c r="CJ319" s="457">
        <v>1000</v>
      </c>
      <c r="CK319" s="457">
        <v>1000</v>
      </c>
      <c r="CL319" s="457">
        <v>1000</v>
      </c>
      <c r="CM319" s="457">
        <v>1000</v>
      </c>
      <c r="CN319" s="457">
        <v>1000</v>
      </c>
      <c r="CO319" s="457">
        <v>1000</v>
      </c>
      <c r="CP319" s="457">
        <v>1000</v>
      </c>
      <c r="CQ319" s="457">
        <v>1000</v>
      </c>
      <c r="CR319" s="457">
        <v>1000</v>
      </c>
      <c r="CS319" s="457">
        <v>1000</v>
      </c>
      <c r="CT319" s="457">
        <v>1000</v>
      </c>
      <c r="CU319" s="457">
        <v>7000</v>
      </c>
      <c r="CV319" s="457">
        <v>26000</v>
      </c>
      <c r="CW319" s="457">
        <v>1000</v>
      </c>
      <c r="CX319" s="457">
        <v>47000</v>
      </c>
      <c r="CY319" s="457">
        <v>95000</v>
      </c>
      <c r="CZ319" s="457">
        <v>76000</v>
      </c>
      <c r="DA319" s="457">
        <v>85000</v>
      </c>
      <c r="DB319" s="457">
        <v>1000</v>
      </c>
      <c r="DC319" s="457">
        <v>2000</v>
      </c>
      <c r="DD319" s="457">
        <v>19000</v>
      </c>
      <c r="DE319" s="457">
        <v>1000</v>
      </c>
      <c r="DF319" s="457">
        <v>1000</v>
      </c>
      <c r="DG319" s="457">
        <v>41000</v>
      </c>
      <c r="DH319" s="457">
        <v>7000</v>
      </c>
      <c r="DI319" s="457">
        <v>45000</v>
      </c>
      <c r="DJ319" s="457">
        <v>30000</v>
      </c>
      <c r="DK319" s="457">
        <v>25000</v>
      </c>
      <c r="DL319" s="457">
        <v>18000</v>
      </c>
      <c r="DM319" s="457">
        <v>6000</v>
      </c>
      <c r="DN319" s="457">
        <v>32000</v>
      </c>
      <c r="DO319" s="457">
        <v>6000</v>
      </c>
      <c r="DP319" s="457">
        <v>1000</v>
      </c>
      <c r="DQ319" s="457">
        <v>1000</v>
      </c>
      <c r="DR319">
        <v>1000</v>
      </c>
      <c r="DS319">
        <v>1000</v>
      </c>
      <c r="DT319">
        <v>29027000</v>
      </c>
      <c r="DU319">
        <v>3287000</v>
      </c>
    </row>
    <row r="320" spans="1:125">
      <c r="A320" s="362" t="s">
        <v>2173</v>
      </c>
      <c r="B320" s="457" t="s">
        <v>3329</v>
      </c>
      <c r="C320" s="457">
        <v>1000</v>
      </c>
      <c r="D320" s="457">
        <v>1000</v>
      </c>
      <c r="E320" s="457">
        <v>1000</v>
      </c>
      <c r="F320" s="457">
        <v>1000</v>
      </c>
      <c r="G320" s="457">
        <v>1000</v>
      </c>
      <c r="H320" s="457">
        <v>1000</v>
      </c>
      <c r="I320" s="457">
        <v>1000</v>
      </c>
      <c r="J320" s="457">
        <v>1000</v>
      </c>
      <c r="K320" s="457">
        <v>1000</v>
      </c>
      <c r="L320" s="457">
        <v>1000</v>
      </c>
      <c r="M320" s="457">
        <v>1000</v>
      </c>
      <c r="N320" s="457">
        <v>1000</v>
      </c>
      <c r="O320" s="457">
        <v>1000</v>
      </c>
      <c r="P320" s="457">
        <v>1000</v>
      </c>
      <c r="Q320" s="457">
        <v>1000</v>
      </c>
      <c r="R320" s="457">
        <v>1000</v>
      </c>
      <c r="S320" s="457">
        <v>1000</v>
      </c>
      <c r="T320" s="457">
        <v>1000</v>
      </c>
      <c r="U320" s="457">
        <v>1000</v>
      </c>
      <c r="V320" s="457">
        <v>1000</v>
      </c>
      <c r="W320" s="457">
        <v>1000</v>
      </c>
      <c r="X320" s="457">
        <v>1000</v>
      </c>
      <c r="Y320" s="457">
        <v>1000</v>
      </c>
      <c r="Z320" s="457">
        <v>1000</v>
      </c>
      <c r="AA320" s="457">
        <v>1000</v>
      </c>
      <c r="AB320" s="457">
        <v>1000</v>
      </c>
      <c r="AC320" s="457">
        <v>1000</v>
      </c>
      <c r="AD320" s="457">
        <v>1000</v>
      </c>
      <c r="AE320" s="457">
        <v>1000</v>
      </c>
      <c r="AF320" s="457">
        <v>1000</v>
      </c>
      <c r="AG320" s="457">
        <v>1000</v>
      </c>
      <c r="AH320" s="457">
        <v>1000</v>
      </c>
      <c r="AI320" s="457">
        <v>1000</v>
      </c>
      <c r="AJ320" s="457">
        <v>1000</v>
      </c>
      <c r="AK320" s="457">
        <v>1000</v>
      </c>
      <c r="AL320" s="457">
        <v>1000</v>
      </c>
      <c r="AM320" s="457">
        <v>1000</v>
      </c>
      <c r="AN320" s="457">
        <v>1000</v>
      </c>
      <c r="AO320" s="457">
        <v>1000</v>
      </c>
      <c r="AP320" s="457">
        <v>1000</v>
      </c>
      <c r="AQ320" s="457">
        <v>1000</v>
      </c>
      <c r="AR320" s="457">
        <v>1000</v>
      </c>
      <c r="AS320" s="457">
        <v>1000</v>
      </c>
      <c r="AT320" s="457">
        <v>1000</v>
      </c>
      <c r="AU320" s="457">
        <v>1000</v>
      </c>
      <c r="AV320" s="457">
        <v>8000</v>
      </c>
      <c r="AW320" s="457">
        <v>1000</v>
      </c>
      <c r="AX320" s="457">
        <v>1000</v>
      </c>
      <c r="AY320" s="457">
        <v>1000</v>
      </c>
      <c r="AZ320" s="457">
        <v>1000</v>
      </c>
      <c r="BA320" s="457">
        <v>1000</v>
      </c>
      <c r="BB320" s="457">
        <v>1000</v>
      </c>
      <c r="BC320" s="457">
        <v>1000</v>
      </c>
      <c r="BD320" s="457">
        <v>1000</v>
      </c>
      <c r="BE320" s="457">
        <v>1000</v>
      </c>
      <c r="BF320" s="457">
        <v>1000</v>
      </c>
      <c r="BG320" s="457">
        <v>1000</v>
      </c>
      <c r="BH320" s="457">
        <v>1000</v>
      </c>
      <c r="BI320" s="457">
        <v>1000</v>
      </c>
      <c r="BJ320" s="457">
        <v>1000</v>
      </c>
      <c r="BK320" s="457">
        <v>1000</v>
      </c>
      <c r="BL320" s="457">
        <v>1000</v>
      </c>
      <c r="BM320" s="457">
        <v>1000</v>
      </c>
      <c r="BN320" s="457">
        <v>1000</v>
      </c>
      <c r="BO320" s="457">
        <v>1000</v>
      </c>
      <c r="BP320" s="457">
        <v>1000</v>
      </c>
      <c r="BQ320" s="457">
        <v>1000</v>
      </c>
      <c r="BR320" s="457">
        <v>1000</v>
      </c>
      <c r="BS320" s="457">
        <v>1000</v>
      </c>
      <c r="BT320" s="457">
        <v>1000</v>
      </c>
      <c r="BU320" s="457">
        <v>1000</v>
      </c>
      <c r="BV320" s="457">
        <v>1000</v>
      </c>
      <c r="BW320" s="457">
        <v>1000</v>
      </c>
      <c r="BX320" s="457">
        <v>1000</v>
      </c>
      <c r="BY320" s="457">
        <v>1000</v>
      </c>
      <c r="BZ320" s="457">
        <v>1000</v>
      </c>
      <c r="CA320" s="457">
        <v>1000</v>
      </c>
      <c r="CB320" s="457">
        <v>1000</v>
      </c>
      <c r="CC320" s="457">
        <v>1000</v>
      </c>
      <c r="CD320" s="457">
        <v>1000</v>
      </c>
      <c r="CE320" s="457">
        <v>1000</v>
      </c>
      <c r="CF320" s="457">
        <v>1000</v>
      </c>
      <c r="CG320" s="457">
        <v>1000</v>
      </c>
      <c r="CH320" s="457">
        <v>1000</v>
      </c>
      <c r="CI320" s="457">
        <v>1000</v>
      </c>
      <c r="CJ320" s="457">
        <v>1000</v>
      </c>
      <c r="CK320" s="457">
        <v>1000</v>
      </c>
      <c r="CL320" s="457">
        <v>1000</v>
      </c>
      <c r="CM320" s="457">
        <v>1000</v>
      </c>
      <c r="CN320" s="457">
        <v>1000</v>
      </c>
      <c r="CO320" s="457">
        <v>1000</v>
      </c>
      <c r="CP320" s="457">
        <v>1000</v>
      </c>
      <c r="CQ320" s="457">
        <v>1000</v>
      </c>
      <c r="CR320" s="457">
        <v>1000</v>
      </c>
      <c r="CS320" s="457">
        <v>1000</v>
      </c>
      <c r="CT320" s="457">
        <v>1000</v>
      </c>
      <c r="CU320" s="457">
        <v>1000</v>
      </c>
      <c r="CV320" s="457">
        <v>1000</v>
      </c>
      <c r="CW320" s="457">
        <v>1000</v>
      </c>
      <c r="CX320" s="457">
        <v>1000</v>
      </c>
      <c r="CY320" s="457">
        <v>1000</v>
      </c>
      <c r="CZ320" s="457">
        <v>1000</v>
      </c>
      <c r="DA320" s="457">
        <v>24000</v>
      </c>
      <c r="DB320" s="457">
        <v>1000</v>
      </c>
      <c r="DC320" s="457">
        <v>3000</v>
      </c>
      <c r="DD320" s="457">
        <v>2000</v>
      </c>
      <c r="DE320" s="457">
        <v>1000</v>
      </c>
      <c r="DF320" s="457">
        <v>1000</v>
      </c>
      <c r="DG320" s="457">
        <v>1000</v>
      </c>
      <c r="DH320" s="457">
        <v>1000</v>
      </c>
      <c r="DI320" s="457">
        <v>1000</v>
      </c>
      <c r="DJ320" s="457">
        <v>1000</v>
      </c>
      <c r="DK320" s="457">
        <v>1000</v>
      </c>
      <c r="DL320" s="457">
        <v>1000</v>
      </c>
      <c r="DM320" s="457">
        <v>1000</v>
      </c>
      <c r="DN320" s="457">
        <v>1000</v>
      </c>
      <c r="DO320" s="457">
        <v>1000</v>
      </c>
      <c r="DP320" s="457">
        <v>1000</v>
      </c>
      <c r="DQ320" s="457">
        <v>1000</v>
      </c>
      <c r="DR320">
        <v>1000</v>
      </c>
      <c r="DS320">
        <v>1000</v>
      </c>
      <c r="DT320">
        <v>12000</v>
      </c>
      <c r="DU320">
        <v>1000</v>
      </c>
    </row>
    <row r="321" spans="1:125">
      <c r="A321" s="362" t="s">
        <v>2514</v>
      </c>
      <c r="B321" s="457" t="s">
        <v>3329</v>
      </c>
      <c r="C321" s="457">
        <v>1000</v>
      </c>
      <c r="D321" s="457">
        <v>1000</v>
      </c>
      <c r="E321" s="457">
        <v>1000</v>
      </c>
      <c r="F321" s="457">
        <v>1000</v>
      </c>
      <c r="G321" s="457">
        <v>1000</v>
      </c>
      <c r="H321" s="457">
        <v>1000</v>
      </c>
      <c r="I321" s="457">
        <v>1000</v>
      </c>
      <c r="J321" s="457">
        <v>1000</v>
      </c>
      <c r="K321" s="457">
        <v>1000</v>
      </c>
      <c r="L321" s="457">
        <v>1000</v>
      </c>
      <c r="M321" s="457">
        <v>1000</v>
      </c>
      <c r="N321" s="457">
        <v>1000</v>
      </c>
      <c r="O321" s="457">
        <v>1000</v>
      </c>
      <c r="P321" s="457">
        <v>1000</v>
      </c>
      <c r="Q321" s="457">
        <v>1000</v>
      </c>
      <c r="R321" s="457">
        <v>1000</v>
      </c>
      <c r="S321" s="457">
        <v>1000</v>
      </c>
      <c r="T321" s="457">
        <v>1000</v>
      </c>
      <c r="U321" s="457">
        <v>1000</v>
      </c>
      <c r="V321" s="457">
        <v>1000</v>
      </c>
      <c r="W321" s="457">
        <v>1000</v>
      </c>
      <c r="X321" s="457">
        <v>1000</v>
      </c>
      <c r="Y321" s="457">
        <v>1000</v>
      </c>
      <c r="Z321" s="457">
        <v>1000</v>
      </c>
      <c r="AA321" s="457">
        <v>1000</v>
      </c>
      <c r="AB321" s="457">
        <v>1000</v>
      </c>
      <c r="AC321" s="457">
        <v>1000</v>
      </c>
      <c r="AD321" s="457">
        <v>1000</v>
      </c>
      <c r="AE321" s="457">
        <v>1000</v>
      </c>
      <c r="AF321" s="457">
        <v>1000</v>
      </c>
      <c r="AG321" s="457">
        <v>1000</v>
      </c>
      <c r="AH321" s="457">
        <v>1000</v>
      </c>
      <c r="AI321" s="457">
        <v>1000</v>
      </c>
      <c r="AJ321" s="457">
        <v>1000</v>
      </c>
      <c r="AK321" s="457">
        <v>1000</v>
      </c>
      <c r="AL321" s="457">
        <v>1000</v>
      </c>
      <c r="AM321" s="457">
        <v>1000</v>
      </c>
      <c r="AN321" s="457">
        <v>1000</v>
      </c>
      <c r="AO321" s="457">
        <v>1000</v>
      </c>
      <c r="AP321" s="457">
        <v>1000</v>
      </c>
      <c r="AQ321" s="457">
        <v>1000</v>
      </c>
      <c r="AR321" s="457">
        <v>1000</v>
      </c>
      <c r="AS321" s="457">
        <v>1000</v>
      </c>
      <c r="AT321" s="457">
        <v>1000</v>
      </c>
      <c r="AU321" s="457">
        <v>1000</v>
      </c>
      <c r="AV321" s="457">
        <v>1000</v>
      </c>
      <c r="AW321" s="457">
        <v>1000</v>
      </c>
      <c r="AX321" s="457">
        <v>1000</v>
      </c>
      <c r="AY321" s="457">
        <v>1000</v>
      </c>
      <c r="AZ321" s="457">
        <v>1000</v>
      </c>
      <c r="BA321" s="457">
        <v>1000</v>
      </c>
      <c r="BB321" s="457">
        <v>1000</v>
      </c>
      <c r="BC321" s="457">
        <v>1000</v>
      </c>
      <c r="BD321" s="457">
        <v>1000</v>
      </c>
      <c r="BE321" s="457">
        <v>1000</v>
      </c>
      <c r="BF321" s="457">
        <v>1000</v>
      </c>
      <c r="BG321" s="457">
        <v>1000</v>
      </c>
      <c r="BH321" s="457">
        <v>1000</v>
      </c>
      <c r="BI321" s="457">
        <v>1000</v>
      </c>
      <c r="BJ321" s="457">
        <v>1000</v>
      </c>
      <c r="BK321" s="457">
        <v>1000</v>
      </c>
      <c r="BL321" s="457">
        <v>1000</v>
      </c>
      <c r="BM321" s="457">
        <v>1000</v>
      </c>
      <c r="BN321" s="457">
        <v>1000</v>
      </c>
      <c r="BO321" s="457">
        <v>1000</v>
      </c>
      <c r="BP321" s="457">
        <v>1000</v>
      </c>
      <c r="BQ321" s="457">
        <v>1000</v>
      </c>
      <c r="BR321" s="457">
        <v>1000</v>
      </c>
      <c r="BS321" s="457">
        <v>1000</v>
      </c>
      <c r="BT321" s="457">
        <v>1000</v>
      </c>
      <c r="BU321" s="457">
        <v>1000</v>
      </c>
      <c r="BV321" s="457">
        <v>1000</v>
      </c>
      <c r="BW321" s="457">
        <v>1000</v>
      </c>
      <c r="BX321" s="457">
        <v>1000</v>
      </c>
      <c r="BY321" s="457">
        <v>1000</v>
      </c>
      <c r="BZ321" s="457">
        <v>1000</v>
      </c>
      <c r="CA321" s="457">
        <v>1000</v>
      </c>
      <c r="CB321" s="457">
        <v>1000</v>
      </c>
      <c r="CC321" s="457">
        <v>1000</v>
      </c>
      <c r="CD321" s="457">
        <v>1000</v>
      </c>
      <c r="CE321" s="457">
        <v>1000</v>
      </c>
      <c r="CF321" s="457">
        <v>1000</v>
      </c>
      <c r="CG321" s="457">
        <v>1000</v>
      </c>
      <c r="CH321" s="457">
        <v>1000</v>
      </c>
      <c r="CI321" s="457">
        <v>1000</v>
      </c>
      <c r="CJ321" s="457">
        <v>1000</v>
      </c>
      <c r="CK321" s="457">
        <v>1000</v>
      </c>
      <c r="CL321" s="457">
        <v>1000</v>
      </c>
      <c r="CM321" s="457">
        <v>1000</v>
      </c>
      <c r="CN321" s="457">
        <v>1000</v>
      </c>
      <c r="CO321" s="457">
        <v>1000</v>
      </c>
      <c r="CP321" s="457">
        <v>1000</v>
      </c>
      <c r="CQ321" s="457">
        <v>1000</v>
      </c>
      <c r="CR321" s="457">
        <v>1000</v>
      </c>
      <c r="CS321" s="457">
        <v>1000</v>
      </c>
      <c r="CT321" s="457">
        <v>1000</v>
      </c>
      <c r="CU321" s="457">
        <v>1000</v>
      </c>
      <c r="CV321" s="457">
        <v>1000</v>
      </c>
      <c r="CW321" s="457">
        <v>1000</v>
      </c>
      <c r="CX321" s="457">
        <v>1000</v>
      </c>
      <c r="CY321" s="457">
        <v>1000</v>
      </c>
      <c r="CZ321" s="457">
        <v>1000</v>
      </c>
      <c r="DA321" s="457">
        <v>59000</v>
      </c>
      <c r="DB321" s="457">
        <v>1000</v>
      </c>
      <c r="DC321" s="457">
        <v>5000</v>
      </c>
      <c r="DD321" s="457">
        <v>2000</v>
      </c>
      <c r="DE321" s="457">
        <v>1000</v>
      </c>
      <c r="DF321" s="457">
        <v>1000</v>
      </c>
      <c r="DG321" s="457">
        <v>1000</v>
      </c>
      <c r="DH321" s="457">
        <v>1000</v>
      </c>
      <c r="DI321" s="457">
        <v>1000</v>
      </c>
      <c r="DJ321" s="457">
        <v>1000</v>
      </c>
      <c r="DK321" s="457">
        <v>1000</v>
      </c>
      <c r="DL321" s="457">
        <v>1000</v>
      </c>
      <c r="DM321" s="457">
        <v>1000</v>
      </c>
      <c r="DN321" s="457">
        <v>1000</v>
      </c>
      <c r="DO321" s="457">
        <v>1000</v>
      </c>
      <c r="DP321" s="457">
        <v>1000</v>
      </c>
      <c r="DQ321" s="457">
        <v>1000</v>
      </c>
      <c r="DR321">
        <v>1000</v>
      </c>
      <c r="DS321">
        <v>1000</v>
      </c>
      <c r="DT321">
        <v>1000</v>
      </c>
      <c r="DU321">
        <v>1000</v>
      </c>
    </row>
    <row r="322" spans="1:125">
      <c r="A322" s="362" t="s">
        <v>2588</v>
      </c>
      <c r="B322" s="457" t="s">
        <v>3329</v>
      </c>
      <c r="C322" s="457">
        <v>1000</v>
      </c>
      <c r="D322" s="457">
        <v>1000</v>
      </c>
      <c r="E322" s="457">
        <v>1000</v>
      </c>
      <c r="F322" s="457">
        <v>1000</v>
      </c>
      <c r="G322" s="457">
        <v>1000</v>
      </c>
      <c r="H322" s="457">
        <v>1000</v>
      </c>
      <c r="I322" s="457">
        <v>1000</v>
      </c>
      <c r="J322" s="457">
        <v>1000</v>
      </c>
      <c r="K322" s="457">
        <v>1000</v>
      </c>
      <c r="L322" s="457">
        <v>1000</v>
      </c>
      <c r="M322" s="457">
        <v>1000</v>
      </c>
      <c r="N322" s="457">
        <v>1000</v>
      </c>
      <c r="O322" s="457">
        <v>1000</v>
      </c>
      <c r="P322" s="457">
        <v>1000</v>
      </c>
      <c r="Q322" s="457">
        <v>1000</v>
      </c>
      <c r="R322" s="457">
        <v>1000</v>
      </c>
      <c r="S322" s="457">
        <v>1000</v>
      </c>
      <c r="T322" s="457">
        <v>1000</v>
      </c>
      <c r="U322" s="457">
        <v>1000</v>
      </c>
      <c r="V322" s="457">
        <v>1000</v>
      </c>
      <c r="W322" s="457">
        <v>1000</v>
      </c>
      <c r="X322" s="457">
        <v>1000</v>
      </c>
      <c r="Y322" s="457">
        <v>1000</v>
      </c>
      <c r="Z322" s="457">
        <v>1000</v>
      </c>
      <c r="AA322" s="457">
        <v>1000</v>
      </c>
      <c r="AB322" s="457">
        <v>1000</v>
      </c>
      <c r="AC322" s="457">
        <v>1000</v>
      </c>
      <c r="AD322" s="457">
        <v>1000</v>
      </c>
      <c r="AE322" s="457">
        <v>1000</v>
      </c>
      <c r="AF322" s="457">
        <v>1000</v>
      </c>
      <c r="AG322" s="457">
        <v>1000</v>
      </c>
      <c r="AH322" s="457">
        <v>1000</v>
      </c>
      <c r="AI322" s="457">
        <v>1000</v>
      </c>
      <c r="AJ322" s="457">
        <v>1000</v>
      </c>
      <c r="AK322" s="457">
        <v>1000</v>
      </c>
      <c r="AL322" s="457">
        <v>1000</v>
      </c>
      <c r="AM322" s="457">
        <v>1000</v>
      </c>
      <c r="AN322" s="457">
        <v>1000</v>
      </c>
      <c r="AO322" s="457">
        <v>1000</v>
      </c>
      <c r="AP322" s="457">
        <v>1000</v>
      </c>
      <c r="AQ322" s="457">
        <v>1000</v>
      </c>
      <c r="AR322" s="457">
        <v>1000</v>
      </c>
      <c r="AS322" s="457">
        <v>1000</v>
      </c>
      <c r="AT322" s="457">
        <v>1000</v>
      </c>
      <c r="AU322" s="457">
        <v>1000</v>
      </c>
      <c r="AV322" s="457">
        <v>1000</v>
      </c>
      <c r="AW322" s="457">
        <v>1000</v>
      </c>
      <c r="AX322" s="457">
        <v>1000</v>
      </c>
      <c r="AY322" s="457">
        <v>1000</v>
      </c>
      <c r="AZ322" s="457">
        <v>1000</v>
      </c>
      <c r="BA322" s="457">
        <v>1000</v>
      </c>
      <c r="BB322" s="457">
        <v>1000</v>
      </c>
      <c r="BC322" s="457">
        <v>1000</v>
      </c>
      <c r="BD322" s="457">
        <v>1000</v>
      </c>
      <c r="BE322" s="457">
        <v>1000</v>
      </c>
      <c r="BF322" s="457">
        <v>1000</v>
      </c>
      <c r="BG322" s="457">
        <v>1000</v>
      </c>
      <c r="BH322" s="457">
        <v>1000</v>
      </c>
      <c r="BI322" s="457">
        <v>1000</v>
      </c>
      <c r="BJ322" s="457">
        <v>1000</v>
      </c>
      <c r="BK322" s="457">
        <v>1000</v>
      </c>
      <c r="BL322" s="457">
        <v>1000</v>
      </c>
      <c r="BM322" s="457">
        <v>1000</v>
      </c>
      <c r="BN322" s="457">
        <v>1000</v>
      </c>
      <c r="BO322" s="457">
        <v>1000</v>
      </c>
      <c r="BP322" s="457">
        <v>1000</v>
      </c>
      <c r="BQ322" s="457">
        <v>1000</v>
      </c>
      <c r="BR322" s="457">
        <v>1000</v>
      </c>
      <c r="BS322" s="457">
        <v>1000</v>
      </c>
      <c r="BT322" s="457">
        <v>1000</v>
      </c>
      <c r="BU322" s="457">
        <v>1000</v>
      </c>
      <c r="BV322" s="457">
        <v>1000</v>
      </c>
      <c r="BW322" s="457">
        <v>1000</v>
      </c>
      <c r="BX322" s="457">
        <v>1000</v>
      </c>
      <c r="BY322" s="457">
        <v>1000</v>
      </c>
      <c r="BZ322" s="457">
        <v>1000</v>
      </c>
      <c r="CA322" s="457">
        <v>1000</v>
      </c>
      <c r="CB322" s="457">
        <v>1000</v>
      </c>
      <c r="CC322" s="457">
        <v>1000</v>
      </c>
      <c r="CD322" s="457">
        <v>1000</v>
      </c>
      <c r="CE322" s="457">
        <v>1000</v>
      </c>
      <c r="CF322" s="457">
        <v>1000</v>
      </c>
      <c r="CG322" s="457">
        <v>1000</v>
      </c>
      <c r="CH322" s="457">
        <v>1000</v>
      </c>
      <c r="CI322" s="457">
        <v>1000</v>
      </c>
      <c r="CJ322" s="457">
        <v>1000</v>
      </c>
      <c r="CK322" s="457">
        <v>1000</v>
      </c>
      <c r="CL322" s="457">
        <v>1000</v>
      </c>
      <c r="CM322" s="457">
        <v>1000</v>
      </c>
      <c r="CN322" s="457">
        <v>1000</v>
      </c>
      <c r="CO322" s="457">
        <v>1000</v>
      </c>
      <c r="CP322" s="457">
        <v>1000</v>
      </c>
      <c r="CQ322" s="457">
        <v>1000</v>
      </c>
      <c r="CR322" s="457">
        <v>1000</v>
      </c>
      <c r="CS322" s="457">
        <v>1000</v>
      </c>
      <c r="CT322" s="457">
        <v>1000</v>
      </c>
      <c r="CU322" s="457">
        <v>1000</v>
      </c>
      <c r="CV322" s="457">
        <v>1000</v>
      </c>
      <c r="CW322" s="457">
        <v>1000</v>
      </c>
      <c r="CX322" s="457">
        <v>1000</v>
      </c>
      <c r="CY322" s="457">
        <v>1000</v>
      </c>
      <c r="CZ322" s="457">
        <v>1000</v>
      </c>
      <c r="DA322" s="457">
        <v>59000</v>
      </c>
      <c r="DB322" s="457">
        <v>1000</v>
      </c>
      <c r="DC322" s="457">
        <v>5000</v>
      </c>
      <c r="DD322" s="457">
        <v>2000</v>
      </c>
      <c r="DE322" s="457">
        <v>1000</v>
      </c>
      <c r="DF322" s="457">
        <v>1000</v>
      </c>
      <c r="DG322" s="457">
        <v>1000</v>
      </c>
      <c r="DH322" s="457">
        <v>1000</v>
      </c>
      <c r="DI322" s="457">
        <v>1000</v>
      </c>
      <c r="DJ322" s="457">
        <v>1000</v>
      </c>
      <c r="DK322" s="457">
        <v>1000</v>
      </c>
      <c r="DL322" s="457">
        <v>1000</v>
      </c>
      <c r="DM322" s="457">
        <v>1000</v>
      </c>
      <c r="DN322" s="457">
        <v>1000</v>
      </c>
      <c r="DO322" s="457">
        <v>1000</v>
      </c>
      <c r="DP322" s="457">
        <v>1000</v>
      </c>
      <c r="DQ322" s="457">
        <v>1000</v>
      </c>
      <c r="DR322">
        <v>1000</v>
      </c>
      <c r="DS322">
        <v>1000</v>
      </c>
      <c r="DT322">
        <v>1000</v>
      </c>
      <c r="DU322">
        <v>1000</v>
      </c>
    </row>
    <row r="323" spans="1:125">
      <c r="A323" s="362" t="s">
        <v>2125</v>
      </c>
      <c r="B323" s="457" t="s">
        <v>3329</v>
      </c>
      <c r="C323" s="457">
        <v>1000</v>
      </c>
      <c r="D323" s="457">
        <v>1000</v>
      </c>
      <c r="E323" s="457">
        <v>1000</v>
      </c>
      <c r="F323" s="457">
        <v>1000</v>
      </c>
      <c r="G323" s="457">
        <v>1000</v>
      </c>
      <c r="H323" s="457">
        <v>1000</v>
      </c>
      <c r="I323" s="457">
        <v>1000</v>
      </c>
      <c r="J323" s="457">
        <v>1000</v>
      </c>
      <c r="K323" s="457">
        <v>1000</v>
      </c>
      <c r="L323" s="457">
        <v>1000</v>
      </c>
      <c r="M323" s="457">
        <v>1000</v>
      </c>
      <c r="N323" s="457">
        <v>1000</v>
      </c>
      <c r="O323" s="457">
        <v>1000</v>
      </c>
      <c r="P323" s="457">
        <v>1000</v>
      </c>
      <c r="Q323" s="457">
        <v>1000</v>
      </c>
      <c r="R323" s="457">
        <v>1000</v>
      </c>
      <c r="S323" s="457">
        <v>1000</v>
      </c>
      <c r="T323" s="457">
        <v>1000</v>
      </c>
      <c r="U323" s="457">
        <v>1000</v>
      </c>
      <c r="V323" s="457">
        <v>1000</v>
      </c>
      <c r="W323" s="457">
        <v>1000</v>
      </c>
      <c r="X323" s="457">
        <v>1000</v>
      </c>
      <c r="Y323" s="457">
        <v>1000</v>
      </c>
      <c r="Z323" s="457">
        <v>1000</v>
      </c>
      <c r="AA323" s="457">
        <v>1000</v>
      </c>
      <c r="AB323" s="457">
        <v>1000</v>
      </c>
      <c r="AC323" s="457">
        <v>1000</v>
      </c>
      <c r="AD323" s="457">
        <v>1000</v>
      </c>
      <c r="AE323" s="457">
        <v>1000</v>
      </c>
      <c r="AF323" s="457">
        <v>1000</v>
      </c>
      <c r="AG323" s="457">
        <v>1000</v>
      </c>
      <c r="AH323" s="457">
        <v>1000</v>
      </c>
      <c r="AI323" s="457">
        <v>1000</v>
      </c>
      <c r="AJ323" s="457">
        <v>1000</v>
      </c>
      <c r="AK323" s="457">
        <v>1000</v>
      </c>
      <c r="AL323" s="457">
        <v>1000</v>
      </c>
      <c r="AM323" s="457">
        <v>1000</v>
      </c>
      <c r="AN323" s="457">
        <v>1000</v>
      </c>
      <c r="AO323" s="457">
        <v>1000</v>
      </c>
      <c r="AP323" s="457">
        <v>1000</v>
      </c>
      <c r="AQ323" s="457">
        <v>1000</v>
      </c>
      <c r="AR323" s="457">
        <v>1000</v>
      </c>
      <c r="AS323" s="457">
        <v>1000</v>
      </c>
      <c r="AT323" s="457">
        <v>1000</v>
      </c>
      <c r="AU323" s="457">
        <v>1000</v>
      </c>
      <c r="AV323" s="457">
        <v>8000</v>
      </c>
      <c r="AW323" s="457">
        <v>1000</v>
      </c>
      <c r="AX323" s="457">
        <v>1000</v>
      </c>
      <c r="AY323" s="457">
        <v>1000</v>
      </c>
      <c r="AZ323" s="457">
        <v>1000</v>
      </c>
      <c r="BA323" s="457">
        <v>1000</v>
      </c>
      <c r="BB323" s="457">
        <v>1000</v>
      </c>
      <c r="BC323" s="457">
        <v>1000</v>
      </c>
      <c r="BD323" s="457">
        <v>1000</v>
      </c>
      <c r="BE323" s="457">
        <v>1000</v>
      </c>
      <c r="BF323" s="457">
        <v>1000</v>
      </c>
      <c r="BG323" s="457">
        <v>1000</v>
      </c>
      <c r="BH323" s="457">
        <v>1000</v>
      </c>
      <c r="BI323" s="457">
        <v>1000</v>
      </c>
      <c r="BJ323" s="457">
        <v>1000</v>
      </c>
      <c r="BK323" s="457">
        <v>1000</v>
      </c>
      <c r="BL323" s="457">
        <v>1000</v>
      </c>
      <c r="BM323" s="457">
        <v>1000</v>
      </c>
      <c r="BN323" s="457">
        <v>1000</v>
      </c>
      <c r="BO323" s="457">
        <v>1000</v>
      </c>
      <c r="BP323" s="457">
        <v>1000</v>
      </c>
      <c r="BQ323" s="457">
        <v>1000</v>
      </c>
      <c r="BR323" s="457">
        <v>1000</v>
      </c>
      <c r="BS323" s="457">
        <v>1000</v>
      </c>
      <c r="BT323" s="457">
        <v>1000</v>
      </c>
      <c r="BU323" s="457">
        <v>1000</v>
      </c>
      <c r="BV323" s="457">
        <v>1000</v>
      </c>
      <c r="BW323" s="457">
        <v>1000</v>
      </c>
      <c r="BX323" s="457">
        <v>1000</v>
      </c>
      <c r="BY323" s="457">
        <v>1000</v>
      </c>
      <c r="BZ323" s="457">
        <v>1000</v>
      </c>
      <c r="CA323" s="457">
        <v>1000</v>
      </c>
      <c r="CB323" s="457">
        <v>1000</v>
      </c>
      <c r="CC323" s="457">
        <v>1000</v>
      </c>
      <c r="CD323" s="457">
        <v>1000</v>
      </c>
      <c r="CE323" s="457">
        <v>1000</v>
      </c>
      <c r="CF323" s="457">
        <v>1000</v>
      </c>
      <c r="CG323" s="457">
        <v>1000</v>
      </c>
      <c r="CH323" s="457">
        <v>1000</v>
      </c>
      <c r="CI323" s="457">
        <v>1000</v>
      </c>
      <c r="CJ323" s="457">
        <v>1000</v>
      </c>
      <c r="CK323" s="457">
        <v>1000</v>
      </c>
      <c r="CL323" s="457">
        <v>1000</v>
      </c>
      <c r="CM323" s="457">
        <v>1000</v>
      </c>
      <c r="CN323" s="457">
        <v>1000</v>
      </c>
      <c r="CO323" s="457">
        <v>1000</v>
      </c>
      <c r="CP323" s="457">
        <v>1000</v>
      </c>
      <c r="CQ323" s="457">
        <v>1000</v>
      </c>
      <c r="CR323" s="457">
        <v>1000</v>
      </c>
      <c r="CS323" s="457">
        <v>1000</v>
      </c>
      <c r="CT323" s="457">
        <v>1000</v>
      </c>
      <c r="CU323" s="457">
        <v>1000</v>
      </c>
      <c r="CV323" s="457">
        <v>1000</v>
      </c>
      <c r="CW323" s="457">
        <v>1000</v>
      </c>
      <c r="CX323" s="457">
        <v>1000</v>
      </c>
      <c r="CY323" s="457">
        <v>1000</v>
      </c>
      <c r="CZ323" s="457">
        <v>1000</v>
      </c>
      <c r="DA323" s="457">
        <v>24000</v>
      </c>
      <c r="DB323" s="457">
        <v>1000</v>
      </c>
      <c r="DC323" s="457">
        <v>3000</v>
      </c>
      <c r="DD323" s="457">
        <v>2000</v>
      </c>
      <c r="DE323" s="457">
        <v>1000</v>
      </c>
      <c r="DF323" s="457">
        <v>1000</v>
      </c>
      <c r="DG323" s="457">
        <v>1000</v>
      </c>
      <c r="DH323" s="457">
        <v>1000</v>
      </c>
      <c r="DI323" s="457">
        <v>1000</v>
      </c>
      <c r="DJ323" s="457">
        <v>1000</v>
      </c>
      <c r="DK323" s="457">
        <v>1000</v>
      </c>
      <c r="DL323" s="457">
        <v>1000</v>
      </c>
      <c r="DM323" s="457">
        <v>1000</v>
      </c>
      <c r="DN323" s="457">
        <v>1000</v>
      </c>
      <c r="DO323" s="457">
        <v>1000</v>
      </c>
      <c r="DP323" s="457">
        <v>1000</v>
      </c>
      <c r="DQ323" s="457">
        <v>1000</v>
      </c>
      <c r="DR323">
        <v>1000</v>
      </c>
      <c r="DS323">
        <v>1000</v>
      </c>
      <c r="DT323">
        <v>12000</v>
      </c>
      <c r="DU323">
        <v>1000</v>
      </c>
    </row>
    <row r="324" spans="1:125">
      <c r="A324" s="362" t="s">
        <v>2699</v>
      </c>
      <c r="B324" s="457" t="s">
        <v>3329</v>
      </c>
      <c r="C324" s="457">
        <v>1000</v>
      </c>
      <c r="D324" s="457">
        <v>1000</v>
      </c>
      <c r="E324" s="457">
        <v>1000</v>
      </c>
      <c r="F324" s="457">
        <v>1000</v>
      </c>
      <c r="G324" s="457">
        <v>1000</v>
      </c>
      <c r="H324" s="457">
        <v>1000</v>
      </c>
      <c r="I324" s="457">
        <v>1000</v>
      </c>
      <c r="J324" s="457">
        <v>1000</v>
      </c>
      <c r="K324" s="457">
        <v>1000</v>
      </c>
      <c r="L324" s="457">
        <v>1000</v>
      </c>
      <c r="M324" s="457">
        <v>1000</v>
      </c>
      <c r="N324" s="457">
        <v>1000</v>
      </c>
      <c r="O324" s="457">
        <v>1000</v>
      </c>
      <c r="P324" s="457">
        <v>1000</v>
      </c>
      <c r="Q324" s="457">
        <v>1000</v>
      </c>
      <c r="R324" s="457">
        <v>1000</v>
      </c>
      <c r="S324" s="457">
        <v>1000</v>
      </c>
      <c r="T324" s="457">
        <v>1000</v>
      </c>
      <c r="U324" s="457">
        <v>1000</v>
      </c>
      <c r="V324" s="457">
        <v>1000</v>
      </c>
      <c r="W324" s="457">
        <v>1000</v>
      </c>
      <c r="X324" s="457">
        <v>1000</v>
      </c>
      <c r="Y324" s="457">
        <v>1000</v>
      </c>
      <c r="Z324" s="457">
        <v>1000</v>
      </c>
      <c r="AA324" s="457">
        <v>1000</v>
      </c>
      <c r="AB324" s="457">
        <v>1000</v>
      </c>
      <c r="AC324" s="457">
        <v>1000</v>
      </c>
      <c r="AD324" s="457">
        <v>1000</v>
      </c>
      <c r="AE324" s="457">
        <v>1000</v>
      </c>
      <c r="AF324" s="457">
        <v>1000</v>
      </c>
      <c r="AG324" s="457">
        <v>1000</v>
      </c>
      <c r="AH324" s="457">
        <v>1000</v>
      </c>
      <c r="AI324" s="457">
        <v>1000</v>
      </c>
      <c r="AJ324" s="457">
        <v>1000</v>
      </c>
      <c r="AK324" s="457">
        <v>1000</v>
      </c>
      <c r="AL324" s="457">
        <v>1000</v>
      </c>
      <c r="AM324" s="457">
        <v>1000</v>
      </c>
      <c r="AN324" s="457">
        <v>1000</v>
      </c>
      <c r="AO324" s="457">
        <v>1000</v>
      </c>
      <c r="AP324" s="457">
        <v>1000</v>
      </c>
      <c r="AQ324" s="457">
        <v>1000</v>
      </c>
      <c r="AR324" s="457">
        <v>1000</v>
      </c>
      <c r="AS324" s="457">
        <v>1000</v>
      </c>
      <c r="AT324" s="457">
        <v>1000</v>
      </c>
      <c r="AU324" s="457">
        <v>1000</v>
      </c>
      <c r="AV324" s="457">
        <v>1000</v>
      </c>
      <c r="AW324" s="457">
        <v>1000</v>
      </c>
      <c r="AX324" s="457">
        <v>1000</v>
      </c>
      <c r="AY324" s="457">
        <v>1000</v>
      </c>
      <c r="AZ324" s="457">
        <v>1000</v>
      </c>
      <c r="BA324" s="457">
        <v>1000</v>
      </c>
      <c r="BB324" s="457">
        <v>1000</v>
      </c>
      <c r="BC324" s="457">
        <v>1000</v>
      </c>
      <c r="BD324" s="457">
        <v>1000</v>
      </c>
      <c r="BE324" s="457">
        <v>1000</v>
      </c>
      <c r="BF324" s="457">
        <v>1000</v>
      </c>
      <c r="BG324" s="457">
        <v>1000</v>
      </c>
      <c r="BH324" s="457">
        <v>1000</v>
      </c>
      <c r="BI324" s="457">
        <v>1000</v>
      </c>
      <c r="BJ324" s="457">
        <v>1000</v>
      </c>
      <c r="BK324" s="457">
        <v>1000</v>
      </c>
      <c r="BL324" s="457">
        <v>1000</v>
      </c>
      <c r="BM324" s="457">
        <v>1000</v>
      </c>
      <c r="BN324" s="457">
        <v>1000</v>
      </c>
      <c r="BO324" s="457">
        <v>1000</v>
      </c>
      <c r="BP324" s="457">
        <v>1000</v>
      </c>
      <c r="BQ324" s="457">
        <v>1000</v>
      </c>
      <c r="BR324" s="457">
        <v>1000</v>
      </c>
      <c r="BS324" s="457">
        <v>1000</v>
      </c>
      <c r="BT324" s="457">
        <v>1000</v>
      </c>
      <c r="BU324" s="457">
        <v>1000</v>
      </c>
      <c r="BV324" s="457">
        <v>1000</v>
      </c>
      <c r="BW324" s="457">
        <v>1000</v>
      </c>
      <c r="BX324" s="457">
        <v>1000</v>
      </c>
      <c r="BY324" s="457">
        <v>1000</v>
      </c>
      <c r="BZ324" s="457">
        <v>1000</v>
      </c>
      <c r="CA324" s="457">
        <v>1000</v>
      </c>
      <c r="CB324" s="457">
        <v>1000</v>
      </c>
      <c r="CC324" s="457">
        <v>1000</v>
      </c>
      <c r="CD324" s="457">
        <v>1000</v>
      </c>
      <c r="CE324" s="457">
        <v>1000</v>
      </c>
      <c r="CF324" s="457">
        <v>1000</v>
      </c>
      <c r="CG324" s="457">
        <v>1000</v>
      </c>
      <c r="CH324" s="457">
        <v>1000</v>
      </c>
      <c r="CI324" s="457">
        <v>1000</v>
      </c>
      <c r="CJ324" s="457">
        <v>1000</v>
      </c>
      <c r="CK324" s="457">
        <v>1000</v>
      </c>
      <c r="CL324" s="457">
        <v>1000</v>
      </c>
      <c r="CM324" s="457">
        <v>1000</v>
      </c>
      <c r="CN324" s="457">
        <v>1000</v>
      </c>
      <c r="CO324" s="457">
        <v>1000</v>
      </c>
      <c r="CP324" s="457">
        <v>1000</v>
      </c>
      <c r="CQ324" s="457">
        <v>1000</v>
      </c>
      <c r="CR324" s="457">
        <v>1000</v>
      </c>
      <c r="CS324" s="457">
        <v>1000</v>
      </c>
      <c r="CT324" s="457">
        <v>1000</v>
      </c>
      <c r="CU324" s="457">
        <v>1000</v>
      </c>
      <c r="CV324" s="457">
        <v>1000</v>
      </c>
      <c r="CW324" s="457">
        <v>1000</v>
      </c>
      <c r="CX324" s="457">
        <v>1000</v>
      </c>
      <c r="CY324" s="457">
        <v>1000</v>
      </c>
      <c r="CZ324" s="457">
        <v>1000</v>
      </c>
      <c r="DA324" s="457">
        <v>59000</v>
      </c>
      <c r="DB324" s="457">
        <v>1000</v>
      </c>
      <c r="DC324" s="457">
        <v>5000</v>
      </c>
      <c r="DD324" s="457">
        <v>2000</v>
      </c>
      <c r="DE324" s="457">
        <v>1000</v>
      </c>
      <c r="DF324" s="457">
        <v>1000</v>
      </c>
      <c r="DG324" s="457">
        <v>1000</v>
      </c>
      <c r="DH324" s="457">
        <v>1000</v>
      </c>
      <c r="DI324" s="457">
        <v>1000</v>
      </c>
      <c r="DJ324" s="457">
        <v>1000</v>
      </c>
      <c r="DK324" s="457">
        <v>1000</v>
      </c>
      <c r="DL324" s="457">
        <v>1000</v>
      </c>
      <c r="DM324" s="457">
        <v>1000</v>
      </c>
      <c r="DN324" s="457">
        <v>1000</v>
      </c>
      <c r="DO324" s="457">
        <v>1000</v>
      </c>
      <c r="DP324" s="457">
        <v>1000</v>
      </c>
      <c r="DQ324" s="457">
        <v>1000</v>
      </c>
      <c r="DR324">
        <v>1000</v>
      </c>
      <c r="DS324">
        <v>1000</v>
      </c>
      <c r="DT324">
        <v>1000</v>
      </c>
      <c r="DU324">
        <v>1000</v>
      </c>
    </row>
    <row r="325" spans="1:125">
      <c r="A325" s="362" t="s">
        <v>2240</v>
      </c>
      <c r="B325" s="457" t="s">
        <v>3329</v>
      </c>
      <c r="C325" s="457">
        <v>1000</v>
      </c>
      <c r="D325" s="457">
        <v>1000</v>
      </c>
      <c r="E325" s="457">
        <v>1000</v>
      </c>
      <c r="F325" s="457">
        <v>1000</v>
      </c>
      <c r="G325" s="457">
        <v>1000</v>
      </c>
      <c r="H325" s="457">
        <v>1000</v>
      </c>
      <c r="I325" s="457">
        <v>1000</v>
      </c>
      <c r="J325" s="457">
        <v>1000</v>
      </c>
      <c r="K325" s="457">
        <v>1000</v>
      </c>
      <c r="L325" s="457">
        <v>1000</v>
      </c>
      <c r="M325" s="457">
        <v>1000</v>
      </c>
      <c r="N325" s="457">
        <v>1000</v>
      </c>
      <c r="O325" s="457">
        <v>1000</v>
      </c>
      <c r="P325" s="457">
        <v>1000</v>
      </c>
      <c r="Q325" s="457">
        <v>1000</v>
      </c>
      <c r="R325" s="457">
        <v>1000</v>
      </c>
      <c r="S325" s="457">
        <v>1000</v>
      </c>
      <c r="T325" s="457">
        <v>1000</v>
      </c>
      <c r="U325" s="457">
        <v>1000</v>
      </c>
      <c r="V325" s="457">
        <v>1000</v>
      </c>
      <c r="W325" s="457">
        <v>1000</v>
      </c>
      <c r="X325" s="457">
        <v>1000</v>
      </c>
      <c r="Y325" s="457">
        <v>1000</v>
      </c>
      <c r="Z325" s="457">
        <v>1000</v>
      </c>
      <c r="AA325" s="457">
        <v>1000</v>
      </c>
      <c r="AB325" s="457">
        <v>1000</v>
      </c>
      <c r="AC325" s="457">
        <v>1000</v>
      </c>
      <c r="AD325" s="457">
        <v>1000</v>
      </c>
      <c r="AE325" s="457">
        <v>1000</v>
      </c>
      <c r="AF325" s="457">
        <v>1000</v>
      </c>
      <c r="AG325" s="457">
        <v>1000</v>
      </c>
      <c r="AH325" s="457">
        <v>1000</v>
      </c>
      <c r="AI325" s="457">
        <v>1000</v>
      </c>
      <c r="AJ325" s="457">
        <v>1000</v>
      </c>
      <c r="AK325" s="457">
        <v>1000</v>
      </c>
      <c r="AL325" s="457">
        <v>1000</v>
      </c>
      <c r="AM325" s="457">
        <v>1000</v>
      </c>
      <c r="AN325" s="457">
        <v>1000</v>
      </c>
      <c r="AO325" s="457">
        <v>1000</v>
      </c>
      <c r="AP325" s="457">
        <v>1000</v>
      </c>
      <c r="AQ325" s="457">
        <v>1000</v>
      </c>
      <c r="AR325" s="457">
        <v>1000</v>
      </c>
      <c r="AS325" s="457">
        <v>1000</v>
      </c>
      <c r="AT325" s="457">
        <v>1000</v>
      </c>
      <c r="AU325" s="457">
        <v>1000</v>
      </c>
      <c r="AV325" s="457">
        <v>8000</v>
      </c>
      <c r="AW325" s="457">
        <v>1000</v>
      </c>
      <c r="AX325" s="457">
        <v>1000</v>
      </c>
      <c r="AY325" s="457">
        <v>1000</v>
      </c>
      <c r="AZ325" s="457">
        <v>1000</v>
      </c>
      <c r="BA325" s="457">
        <v>1000</v>
      </c>
      <c r="BB325" s="457">
        <v>1000</v>
      </c>
      <c r="BC325" s="457">
        <v>1000</v>
      </c>
      <c r="BD325" s="457">
        <v>1000</v>
      </c>
      <c r="BE325" s="457">
        <v>1000</v>
      </c>
      <c r="BF325" s="457">
        <v>1000</v>
      </c>
      <c r="BG325" s="457">
        <v>1000</v>
      </c>
      <c r="BH325" s="457">
        <v>1000</v>
      </c>
      <c r="BI325" s="457">
        <v>1000</v>
      </c>
      <c r="BJ325" s="457">
        <v>1000</v>
      </c>
      <c r="BK325" s="457">
        <v>1000</v>
      </c>
      <c r="BL325" s="457">
        <v>1000</v>
      </c>
      <c r="BM325" s="457">
        <v>1000</v>
      </c>
      <c r="BN325" s="457">
        <v>1000</v>
      </c>
      <c r="BO325" s="457">
        <v>1000</v>
      </c>
      <c r="BP325" s="457">
        <v>1000</v>
      </c>
      <c r="BQ325" s="457">
        <v>1000</v>
      </c>
      <c r="BR325" s="457">
        <v>1000</v>
      </c>
      <c r="BS325" s="457">
        <v>1000</v>
      </c>
      <c r="BT325" s="457">
        <v>1000</v>
      </c>
      <c r="BU325" s="457">
        <v>1000</v>
      </c>
      <c r="BV325" s="457">
        <v>1000</v>
      </c>
      <c r="BW325" s="457">
        <v>1000</v>
      </c>
      <c r="BX325" s="457">
        <v>1000</v>
      </c>
      <c r="BY325" s="457">
        <v>1000</v>
      </c>
      <c r="BZ325" s="457">
        <v>1000</v>
      </c>
      <c r="CA325" s="457">
        <v>1000</v>
      </c>
      <c r="CB325" s="457">
        <v>1000</v>
      </c>
      <c r="CC325" s="457">
        <v>1000</v>
      </c>
      <c r="CD325" s="457">
        <v>1000</v>
      </c>
      <c r="CE325" s="457">
        <v>1000</v>
      </c>
      <c r="CF325" s="457">
        <v>1000</v>
      </c>
      <c r="CG325" s="457">
        <v>1000</v>
      </c>
      <c r="CH325" s="457">
        <v>1000</v>
      </c>
      <c r="CI325" s="457">
        <v>1000</v>
      </c>
      <c r="CJ325" s="457">
        <v>1000</v>
      </c>
      <c r="CK325" s="457">
        <v>1000</v>
      </c>
      <c r="CL325" s="457">
        <v>1000</v>
      </c>
      <c r="CM325" s="457">
        <v>1000</v>
      </c>
      <c r="CN325" s="457">
        <v>1000</v>
      </c>
      <c r="CO325" s="457">
        <v>1000</v>
      </c>
      <c r="CP325" s="457">
        <v>1000</v>
      </c>
      <c r="CQ325" s="457">
        <v>1000</v>
      </c>
      <c r="CR325" s="457">
        <v>1000</v>
      </c>
      <c r="CS325" s="457">
        <v>1000</v>
      </c>
      <c r="CT325" s="457">
        <v>1000</v>
      </c>
      <c r="CU325" s="457">
        <v>1000</v>
      </c>
      <c r="CV325" s="457">
        <v>1000</v>
      </c>
      <c r="CW325" s="457">
        <v>1000</v>
      </c>
      <c r="CX325" s="457">
        <v>1000</v>
      </c>
      <c r="CY325" s="457">
        <v>1000</v>
      </c>
      <c r="CZ325" s="457">
        <v>1000</v>
      </c>
      <c r="DA325" s="457">
        <v>24000</v>
      </c>
      <c r="DB325" s="457">
        <v>1000</v>
      </c>
      <c r="DC325" s="457">
        <v>3000</v>
      </c>
      <c r="DD325" s="457">
        <v>2000</v>
      </c>
      <c r="DE325" s="457">
        <v>1000</v>
      </c>
      <c r="DF325" s="457">
        <v>1000</v>
      </c>
      <c r="DG325" s="457">
        <v>1000</v>
      </c>
      <c r="DH325" s="457">
        <v>1000</v>
      </c>
      <c r="DI325" s="457">
        <v>1000</v>
      </c>
      <c r="DJ325" s="457">
        <v>1000</v>
      </c>
      <c r="DK325" s="457">
        <v>1000</v>
      </c>
      <c r="DL325" s="457">
        <v>1000</v>
      </c>
      <c r="DM325" s="457">
        <v>1000</v>
      </c>
      <c r="DN325" s="457">
        <v>1000</v>
      </c>
      <c r="DO325" s="457">
        <v>1000</v>
      </c>
      <c r="DP325" s="457">
        <v>1000</v>
      </c>
      <c r="DQ325" s="457">
        <v>1000</v>
      </c>
      <c r="DR325">
        <v>1000</v>
      </c>
      <c r="DS325">
        <v>1000</v>
      </c>
      <c r="DT325">
        <v>12000</v>
      </c>
      <c r="DU325">
        <v>1000</v>
      </c>
    </row>
    <row r="326" spans="1:125">
      <c r="A326" s="362" t="s">
        <v>3110</v>
      </c>
      <c r="B326" s="457" t="s">
        <v>3329</v>
      </c>
      <c r="C326" s="457">
        <v>1000</v>
      </c>
      <c r="D326" s="457">
        <v>1000</v>
      </c>
      <c r="E326" s="457">
        <v>1000</v>
      </c>
      <c r="F326" s="457">
        <v>1000</v>
      </c>
      <c r="G326" s="457">
        <v>1000</v>
      </c>
      <c r="H326" s="457">
        <v>1000</v>
      </c>
      <c r="I326" s="457">
        <v>1000</v>
      </c>
      <c r="J326" s="457">
        <v>1000</v>
      </c>
      <c r="K326" s="457">
        <v>1000</v>
      </c>
      <c r="L326" s="457">
        <v>1000</v>
      </c>
      <c r="M326" s="457">
        <v>1000</v>
      </c>
      <c r="N326" s="457">
        <v>1000</v>
      </c>
      <c r="O326" s="457">
        <v>1000</v>
      </c>
      <c r="P326" s="457">
        <v>1000</v>
      </c>
      <c r="Q326" s="457">
        <v>1000</v>
      </c>
      <c r="R326" s="457">
        <v>1000</v>
      </c>
      <c r="S326" s="457">
        <v>1000</v>
      </c>
      <c r="T326" s="457">
        <v>1000</v>
      </c>
      <c r="U326" s="457">
        <v>1000</v>
      </c>
      <c r="V326" s="457">
        <v>1000</v>
      </c>
      <c r="W326" s="457">
        <v>1000</v>
      </c>
      <c r="X326" s="457">
        <v>1000</v>
      </c>
      <c r="Y326" s="457">
        <v>1000</v>
      </c>
      <c r="Z326" s="457">
        <v>1000</v>
      </c>
      <c r="AA326" s="457">
        <v>1000</v>
      </c>
      <c r="AB326" s="457">
        <v>1000</v>
      </c>
      <c r="AC326" s="457">
        <v>1000</v>
      </c>
      <c r="AD326" s="457">
        <v>1000</v>
      </c>
      <c r="AE326" s="457">
        <v>1000</v>
      </c>
      <c r="AF326" s="457">
        <v>1000</v>
      </c>
      <c r="AG326" s="457">
        <v>1000</v>
      </c>
      <c r="AH326" s="457">
        <v>1000</v>
      </c>
      <c r="AI326" s="457">
        <v>1000</v>
      </c>
      <c r="AJ326" s="457">
        <v>1000</v>
      </c>
      <c r="AK326" s="457">
        <v>1000</v>
      </c>
      <c r="AL326" s="457">
        <v>1000</v>
      </c>
      <c r="AM326" s="457">
        <v>1000</v>
      </c>
      <c r="AN326" s="457">
        <v>1000</v>
      </c>
      <c r="AO326" s="457">
        <v>1000</v>
      </c>
      <c r="AP326" s="457">
        <v>1000</v>
      </c>
      <c r="AQ326" s="457">
        <v>1000</v>
      </c>
      <c r="AR326" s="457">
        <v>1000</v>
      </c>
      <c r="AS326" s="457">
        <v>1000</v>
      </c>
      <c r="AT326" s="457">
        <v>1000</v>
      </c>
      <c r="AU326" s="457">
        <v>1000</v>
      </c>
      <c r="AV326" s="457">
        <v>1000</v>
      </c>
      <c r="AW326" s="457">
        <v>1000</v>
      </c>
      <c r="AX326" s="457">
        <v>1000</v>
      </c>
      <c r="AY326" s="457">
        <v>1000</v>
      </c>
      <c r="AZ326" s="457">
        <v>1000</v>
      </c>
      <c r="BA326" s="457">
        <v>1000</v>
      </c>
      <c r="BB326" s="457">
        <v>1000</v>
      </c>
      <c r="BC326" s="457">
        <v>1000</v>
      </c>
      <c r="BD326" s="457">
        <v>1000</v>
      </c>
      <c r="BE326" s="457">
        <v>1000</v>
      </c>
      <c r="BF326" s="457">
        <v>1000</v>
      </c>
      <c r="BG326" s="457">
        <v>1000</v>
      </c>
      <c r="BH326" s="457">
        <v>1000</v>
      </c>
      <c r="BI326" s="457">
        <v>1000</v>
      </c>
      <c r="BJ326" s="457">
        <v>1000</v>
      </c>
      <c r="BK326" s="457">
        <v>1000</v>
      </c>
      <c r="BL326" s="457">
        <v>1000</v>
      </c>
      <c r="BM326" s="457">
        <v>1000</v>
      </c>
      <c r="BN326" s="457">
        <v>1000</v>
      </c>
      <c r="BO326" s="457">
        <v>1000</v>
      </c>
      <c r="BP326" s="457">
        <v>1000</v>
      </c>
      <c r="BQ326" s="457">
        <v>1000</v>
      </c>
      <c r="BR326" s="457">
        <v>1000</v>
      </c>
      <c r="BS326" s="457">
        <v>1000</v>
      </c>
      <c r="BT326" s="457">
        <v>1000</v>
      </c>
      <c r="BU326" s="457">
        <v>1000</v>
      </c>
      <c r="BV326" s="457">
        <v>1000</v>
      </c>
      <c r="BW326" s="457">
        <v>1000</v>
      </c>
      <c r="BX326" s="457">
        <v>1000</v>
      </c>
      <c r="BY326" s="457">
        <v>1000</v>
      </c>
      <c r="BZ326" s="457">
        <v>1000</v>
      </c>
      <c r="CA326" s="457">
        <v>1000</v>
      </c>
      <c r="CB326" s="457">
        <v>1000</v>
      </c>
      <c r="CC326" s="457">
        <v>1000</v>
      </c>
      <c r="CD326" s="457">
        <v>1000</v>
      </c>
      <c r="CE326" s="457">
        <v>1000</v>
      </c>
      <c r="CF326" s="457">
        <v>1000</v>
      </c>
      <c r="CG326" s="457">
        <v>1000</v>
      </c>
      <c r="CH326" s="457">
        <v>1000</v>
      </c>
      <c r="CI326" s="457">
        <v>1000</v>
      </c>
      <c r="CJ326" s="457">
        <v>1000</v>
      </c>
      <c r="CK326" s="457">
        <v>1000</v>
      </c>
      <c r="CL326" s="457">
        <v>1000</v>
      </c>
      <c r="CM326" s="457">
        <v>1000</v>
      </c>
      <c r="CN326" s="457">
        <v>1000</v>
      </c>
      <c r="CO326" s="457">
        <v>1000</v>
      </c>
      <c r="CP326" s="457">
        <v>1000</v>
      </c>
      <c r="CQ326" s="457">
        <v>1000</v>
      </c>
      <c r="CR326" s="457">
        <v>1000</v>
      </c>
      <c r="CS326" s="457">
        <v>1000</v>
      </c>
      <c r="CT326" s="457">
        <v>1000</v>
      </c>
      <c r="CU326" s="457">
        <v>1000</v>
      </c>
      <c r="CV326" s="457">
        <v>1000</v>
      </c>
      <c r="CW326" s="457">
        <v>1000</v>
      </c>
      <c r="CX326" s="457">
        <v>1000</v>
      </c>
      <c r="CY326" s="457">
        <v>1000</v>
      </c>
      <c r="CZ326" s="457">
        <v>1000</v>
      </c>
      <c r="DA326" s="457">
        <v>59000</v>
      </c>
      <c r="DB326" s="457">
        <v>1000</v>
      </c>
      <c r="DC326" s="457">
        <v>5000</v>
      </c>
      <c r="DD326" s="457">
        <v>2000</v>
      </c>
      <c r="DE326" s="457">
        <v>1000</v>
      </c>
      <c r="DF326" s="457">
        <v>1000</v>
      </c>
      <c r="DG326" s="457">
        <v>1000</v>
      </c>
      <c r="DH326" s="457">
        <v>1000</v>
      </c>
      <c r="DI326" s="457">
        <v>1000</v>
      </c>
      <c r="DJ326" s="457">
        <v>1000</v>
      </c>
      <c r="DK326" s="457">
        <v>1000</v>
      </c>
      <c r="DL326" s="457">
        <v>1000</v>
      </c>
      <c r="DM326" s="457">
        <v>1000</v>
      </c>
      <c r="DN326" s="457">
        <v>1000</v>
      </c>
      <c r="DO326" s="457">
        <v>1000</v>
      </c>
      <c r="DP326" s="457">
        <v>1000</v>
      </c>
      <c r="DQ326" s="457">
        <v>1000</v>
      </c>
      <c r="DR326">
        <v>1000</v>
      </c>
      <c r="DS326">
        <v>1000</v>
      </c>
      <c r="DT326">
        <v>1000</v>
      </c>
      <c r="DU326">
        <v>1000</v>
      </c>
    </row>
    <row r="327" spans="1:125">
      <c r="A327" s="362" t="s">
        <v>2873</v>
      </c>
      <c r="B327" s="457" t="s">
        <v>3329</v>
      </c>
      <c r="C327" s="457">
        <v>1000</v>
      </c>
      <c r="D327" s="457">
        <v>1000</v>
      </c>
      <c r="E327" s="457">
        <v>1000</v>
      </c>
      <c r="F327" s="457">
        <v>1000</v>
      </c>
      <c r="G327" s="457">
        <v>1000</v>
      </c>
      <c r="H327" s="457">
        <v>1000</v>
      </c>
      <c r="I327" s="457">
        <v>1000</v>
      </c>
      <c r="J327" s="457">
        <v>1000</v>
      </c>
      <c r="K327" s="457">
        <v>1000</v>
      </c>
      <c r="L327" s="457">
        <v>1000</v>
      </c>
      <c r="M327" s="457">
        <v>1000</v>
      </c>
      <c r="N327" s="457">
        <v>1000</v>
      </c>
      <c r="O327" s="457">
        <v>1000</v>
      </c>
      <c r="P327" s="457">
        <v>1000</v>
      </c>
      <c r="Q327" s="457">
        <v>1000</v>
      </c>
      <c r="R327" s="457">
        <v>1000</v>
      </c>
      <c r="S327" s="457">
        <v>1000</v>
      </c>
      <c r="T327" s="457">
        <v>1000</v>
      </c>
      <c r="U327" s="457">
        <v>1000</v>
      </c>
      <c r="V327" s="457">
        <v>1000</v>
      </c>
      <c r="W327" s="457">
        <v>1000</v>
      </c>
      <c r="X327" s="457">
        <v>1000</v>
      </c>
      <c r="Y327" s="457">
        <v>1000</v>
      </c>
      <c r="Z327" s="457">
        <v>1000</v>
      </c>
      <c r="AA327" s="457">
        <v>1000</v>
      </c>
      <c r="AB327" s="457">
        <v>1000</v>
      </c>
      <c r="AC327" s="457">
        <v>1000</v>
      </c>
      <c r="AD327" s="457">
        <v>1000</v>
      </c>
      <c r="AE327" s="457">
        <v>1000</v>
      </c>
      <c r="AF327" s="457">
        <v>1000</v>
      </c>
      <c r="AG327" s="457">
        <v>1000</v>
      </c>
      <c r="AH327" s="457">
        <v>1000</v>
      </c>
      <c r="AI327" s="457">
        <v>1000</v>
      </c>
      <c r="AJ327" s="457">
        <v>1000</v>
      </c>
      <c r="AK327" s="457">
        <v>1000</v>
      </c>
      <c r="AL327" s="457">
        <v>1000</v>
      </c>
      <c r="AM327" s="457">
        <v>1000</v>
      </c>
      <c r="AN327" s="457">
        <v>1000</v>
      </c>
      <c r="AO327" s="457">
        <v>1000</v>
      </c>
      <c r="AP327" s="457">
        <v>1000</v>
      </c>
      <c r="AQ327" s="457">
        <v>1000</v>
      </c>
      <c r="AR327" s="457">
        <v>1000</v>
      </c>
      <c r="AS327" s="457">
        <v>1000</v>
      </c>
      <c r="AT327" s="457">
        <v>1000</v>
      </c>
      <c r="AU327" s="457">
        <v>1000</v>
      </c>
      <c r="AV327" s="457">
        <v>8000</v>
      </c>
      <c r="AW327" s="457">
        <v>1000</v>
      </c>
      <c r="AX327" s="457">
        <v>1000</v>
      </c>
      <c r="AY327" s="457">
        <v>1000</v>
      </c>
      <c r="AZ327" s="457">
        <v>1000</v>
      </c>
      <c r="BA327" s="457">
        <v>1000</v>
      </c>
      <c r="BB327" s="457">
        <v>1000</v>
      </c>
      <c r="BC327" s="457">
        <v>1000</v>
      </c>
      <c r="BD327" s="457">
        <v>1000</v>
      </c>
      <c r="BE327" s="457">
        <v>1000</v>
      </c>
      <c r="BF327" s="457">
        <v>1000</v>
      </c>
      <c r="BG327" s="457">
        <v>1000</v>
      </c>
      <c r="BH327" s="457">
        <v>1000</v>
      </c>
      <c r="BI327" s="457">
        <v>1000</v>
      </c>
      <c r="BJ327" s="457">
        <v>1000</v>
      </c>
      <c r="BK327" s="457">
        <v>1000</v>
      </c>
      <c r="BL327" s="457">
        <v>1000</v>
      </c>
      <c r="BM327" s="457">
        <v>1000</v>
      </c>
      <c r="BN327" s="457">
        <v>1000</v>
      </c>
      <c r="BO327" s="457">
        <v>1000</v>
      </c>
      <c r="BP327" s="457">
        <v>1000</v>
      </c>
      <c r="BQ327" s="457">
        <v>1000</v>
      </c>
      <c r="BR327" s="457">
        <v>1000</v>
      </c>
      <c r="BS327" s="457">
        <v>1000</v>
      </c>
      <c r="BT327" s="457">
        <v>1000</v>
      </c>
      <c r="BU327" s="457">
        <v>1000</v>
      </c>
      <c r="BV327" s="457">
        <v>1000</v>
      </c>
      <c r="BW327" s="457">
        <v>1000</v>
      </c>
      <c r="BX327" s="457">
        <v>1000</v>
      </c>
      <c r="BY327" s="457">
        <v>1000</v>
      </c>
      <c r="BZ327" s="457">
        <v>1000</v>
      </c>
      <c r="CA327" s="457">
        <v>1000</v>
      </c>
      <c r="CB327" s="457">
        <v>1000</v>
      </c>
      <c r="CC327" s="457">
        <v>1000</v>
      </c>
      <c r="CD327" s="457">
        <v>1000</v>
      </c>
      <c r="CE327" s="457">
        <v>1000</v>
      </c>
      <c r="CF327" s="457">
        <v>1000</v>
      </c>
      <c r="CG327" s="457">
        <v>1000</v>
      </c>
      <c r="CH327" s="457">
        <v>1000</v>
      </c>
      <c r="CI327" s="457">
        <v>1000</v>
      </c>
      <c r="CJ327" s="457">
        <v>1000</v>
      </c>
      <c r="CK327" s="457">
        <v>1000</v>
      </c>
      <c r="CL327" s="457">
        <v>1000</v>
      </c>
      <c r="CM327" s="457">
        <v>1000</v>
      </c>
      <c r="CN327" s="457">
        <v>1000</v>
      </c>
      <c r="CO327" s="457">
        <v>1000</v>
      </c>
      <c r="CP327" s="457">
        <v>1000</v>
      </c>
      <c r="CQ327" s="457">
        <v>1000</v>
      </c>
      <c r="CR327" s="457">
        <v>1000</v>
      </c>
      <c r="CS327" s="457">
        <v>1000</v>
      </c>
      <c r="CT327" s="457">
        <v>1000</v>
      </c>
      <c r="CU327" s="457">
        <v>1000</v>
      </c>
      <c r="CV327" s="457">
        <v>1000</v>
      </c>
      <c r="CW327" s="457">
        <v>1000</v>
      </c>
      <c r="CX327" s="457">
        <v>1000</v>
      </c>
      <c r="CY327" s="457">
        <v>1000</v>
      </c>
      <c r="CZ327" s="457">
        <v>1000</v>
      </c>
      <c r="DA327" s="457">
        <v>24000</v>
      </c>
      <c r="DB327" s="457">
        <v>1000</v>
      </c>
      <c r="DC327" s="457">
        <v>3000</v>
      </c>
      <c r="DD327" s="457">
        <v>2000</v>
      </c>
      <c r="DE327" s="457">
        <v>1000</v>
      </c>
      <c r="DF327" s="457">
        <v>1000</v>
      </c>
      <c r="DG327" s="457">
        <v>1000</v>
      </c>
      <c r="DH327" s="457">
        <v>1000</v>
      </c>
      <c r="DI327" s="457">
        <v>1000</v>
      </c>
      <c r="DJ327" s="457">
        <v>1000</v>
      </c>
      <c r="DK327" s="457">
        <v>1000</v>
      </c>
      <c r="DL327" s="457">
        <v>1000</v>
      </c>
      <c r="DM327" s="457">
        <v>1000</v>
      </c>
      <c r="DN327" s="457">
        <v>1000</v>
      </c>
      <c r="DO327" s="457">
        <v>1000</v>
      </c>
      <c r="DP327" s="457">
        <v>1000</v>
      </c>
      <c r="DQ327" s="457">
        <v>1000</v>
      </c>
      <c r="DR327">
        <v>1000</v>
      </c>
      <c r="DS327">
        <v>1000</v>
      </c>
      <c r="DT327">
        <v>12000</v>
      </c>
      <c r="DU327">
        <v>1000</v>
      </c>
    </row>
    <row r="328" spans="1:125">
      <c r="A328" s="362" t="s">
        <v>2451</v>
      </c>
      <c r="B328" s="457" t="s">
        <v>3329</v>
      </c>
      <c r="C328" s="457">
        <v>1000</v>
      </c>
      <c r="D328" s="457">
        <v>1000</v>
      </c>
      <c r="E328" s="457">
        <v>1000</v>
      </c>
      <c r="F328" s="457">
        <v>1000</v>
      </c>
      <c r="G328" s="457">
        <v>1000</v>
      </c>
      <c r="H328" s="457">
        <v>1000</v>
      </c>
      <c r="I328" s="457">
        <v>1000</v>
      </c>
      <c r="J328" s="457">
        <v>1000</v>
      </c>
      <c r="K328" s="457">
        <v>1000</v>
      </c>
      <c r="L328" s="457">
        <v>1000</v>
      </c>
      <c r="M328" s="457">
        <v>1000</v>
      </c>
      <c r="N328" s="457">
        <v>1000</v>
      </c>
      <c r="O328" s="457">
        <v>1000</v>
      </c>
      <c r="P328" s="457">
        <v>1000</v>
      </c>
      <c r="Q328" s="457">
        <v>1000</v>
      </c>
      <c r="R328" s="457">
        <v>1000</v>
      </c>
      <c r="S328" s="457">
        <v>1000</v>
      </c>
      <c r="T328" s="457">
        <v>1000</v>
      </c>
      <c r="U328" s="457">
        <v>1000</v>
      </c>
      <c r="V328" s="457">
        <v>1000</v>
      </c>
      <c r="W328" s="457">
        <v>1000</v>
      </c>
      <c r="X328" s="457">
        <v>1000</v>
      </c>
      <c r="Y328" s="457">
        <v>1000</v>
      </c>
      <c r="Z328" s="457">
        <v>1000</v>
      </c>
      <c r="AA328" s="457">
        <v>1000</v>
      </c>
      <c r="AB328" s="457">
        <v>1000</v>
      </c>
      <c r="AC328" s="457">
        <v>1000</v>
      </c>
      <c r="AD328" s="457">
        <v>1000</v>
      </c>
      <c r="AE328" s="457">
        <v>1000</v>
      </c>
      <c r="AF328" s="457">
        <v>1000</v>
      </c>
      <c r="AG328" s="457">
        <v>1000</v>
      </c>
      <c r="AH328" s="457">
        <v>1000</v>
      </c>
      <c r="AI328" s="457">
        <v>1000</v>
      </c>
      <c r="AJ328" s="457">
        <v>1000</v>
      </c>
      <c r="AK328" s="457">
        <v>1000</v>
      </c>
      <c r="AL328" s="457">
        <v>1000</v>
      </c>
      <c r="AM328" s="457">
        <v>1000</v>
      </c>
      <c r="AN328" s="457">
        <v>1000</v>
      </c>
      <c r="AO328" s="457">
        <v>1000</v>
      </c>
      <c r="AP328" s="457">
        <v>1000</v>
      </c>
      <c r="AQ328" s="457">
        <v>1000</v>
      </c>
      <c r="AR328" s="457">
        <v>1000</v>
      </c>
      <c r="AS328" s="457">
        <v>1000</v>
      </c>
      <c r="AT328" s="457">
        <v>1000</v>
      </c>
      <c r="AU328" s="457">
        <v>1000</v>
      </c>
      <c r="AV328" s="457">
        <v>8000</v>
      </c>
      <c r="AW328" s="457">
        <v>1000</v>
      </c>
      <c r="AX328" s="457">
        <v>1000</v>
      </c>
      <c r="AY328" s="457">
        <v>1000</v>
      </c>
      <c r="AZ328" s="457">
        <v>1000</v>
      </c>
      <c r="BA328" s="457">
        <v>1000</v>
      </c>
      <c r="BB328" s="457">
        <v>1000</v>
      </c>
      <c r="BC328" s="457">
        <v>1000</v>
      </c>
      <c r="BD328" s="457">
        <v>1000</v>
      </c>
      <c r="BE328" s="457">
        <v>1000</v>
      </c>
      <c r="BF328" s="457">
        <v>1000</v>
      </c>
      <c r="BG328" s="457">
        <v>1000</v>
      </c>
      <c r="BH328" s="457">
        <v>1000</v>
      </c>
      <c r="BI328" s="457">
        <v>1000</v>
      </c>
      <c r="BJ328" s="457">
        <v>1000</v>
      </c>
      <c r="BK328" s="457">
        <v>1000</v>
      </c>
      <c r="BL328" s="457">
        <v>1000</v>
      </c>
      <c r="BM328" s="457">
        <v>1000</v>
      </c>
      <c r="BN328" s="457">
        <v>1000</v>
      </c>
      <c r="BO328" s="457">
        <v>1000</v>
      </c>
      <c r="BP328" s="457">
        <v>1000</v>
      </c>
      <c r="BQ328" s="457">
        <v>1000</v>
      </c>
      <c r="BR328" s="457">
        <v>1000</v>
      </c>
      <c r="BS328" s="457">
        <v>1000</v>
      </c>
      <c r="BT328" s="457">
        <v>1000</v>
      </c>
      <c r="BU328" s="457">
        <v>1000</v>
      </c>
      <c r="BV328" s="457">
        <v>1000</v>
      </c>
      <c r="BW328" s="457">
        <v>1000</v>
      </c>
      <c r="BX328" s="457">
        <v>1000</v>
      </c>
      <c r="BY328" s="457">
        <v>1000</v>
      </c>
      <c r="BZ328" s="457">
        <v>1000</v>
      </c>
      <c r="CA328" s="457">
        <v>1000</v>
      </c>
      <c r="CB328" s="457">
        <v>1000</v>
      </c>
      <c r="CC328" s="457">
        <v>1000</v>
      </c>
      <c r="CD328" s="457">
        <v>1000</v>
      </c>
      <c r="CE328" s="457">
        <v>1000</v>
      </c>
      <c r="CF328" s="457">
        <v>1000</v>
      </c>
      <c r="CG328" s="457">
        <v>1000</v>
      </c>
      <c r="CH328" s="457">
        <v>1000</v>
      </c>
      <c r="CI328" s="457">
        <v>1000</v>
      </c>
      <c r="CJ328" s="457">
        <v>1000</v>
      </c>
      <c r="CK328" s="457">
        <v>1000</v>
      </c>
      <c r="CL328" s="457">
        <v>1000</v>
      </c>
      <c r="CM328" s="457">
        <v>1000</v>
      </c>
      <c r="CN328" s="457">
        <v>1000</v>
      </c>
      <c r="CO328" s="457">
        <v>1000</v>
      </c>
      <c r="CP328" s="457">
        <v>1000</v>
      </c>
      <c r="CQ328" s="457">
        <v>1000</v>
      </c>
      <c r="CR328" s="457">
        <v>1000</v>
      </c>
      <c r="CS328" s="457">
        <v>1000</v>
      </c>
      <c r="CT328" s="457">
        <v>1000</v>
      </c>
      <c r="CU328" s="457">
        <v>1000</v>
      </c>
      <c r="CV328" s="457">
        <v>1000</v>
      </c>
      <c r="CW328" s="457">
        <v>1000</v>
      </c>
      <c r="CX328" s="457">
        <v>1000</v>
      </c>
      <c r="CY328" s="457">
        <v>1000</v>
      </c>
      <c r="CZ328" s="457">
        <v>1000</v>
      </c>
      <c r="DA328" s="457">
        <v>24000</v>
      </c>
      <c r="DB328" s="457">
        <v>1000</v>
      </c>
      <c r="DC328" s="457">
        <v>3000</v>
      </c>
      <c r="DD328" s="457">
        <v>2000</v>
      </c>
      <c r="DE328" s="457">
        <v>1000</v>
      </c>
      <c r="DF328" s="457">
        <v>1000</v>
      </c>
      <c r="DG328" s="457">
        <v>1000</v>
      </c>
      <c r="DH328" s="457">
        <v>1000</v>
      </c>
      <c r="DI328" s="457">
        <v>1000</v>
      </c>
      <c r="DJ328" s="457">
        <v>1000</v>
      </c>
      <c r="DK328" s="457">
        <v>1000</v>
      </c>
      <c r="DL328" s="457">
        <v>1000</v>
      </c>
      <c r="DM328" s="457">
        <v>1000</v>
      </c>
      <c r="DN328" s="457">
        <v>1000</v>
      </c>
      <c r="DO328" s="457">
        <v>1000</v>
      </c>
      <c r="DP328" s="457">
        <v>1000</v>
      </c>
      <c r="DQ328" s="457">
        <v>1000</v>
      </c>
      <c r="DR328">
        <v>1000</v>
      </c>
      <c r="DS328">
        <v>1000</v>
      </c>
      <c r="DT328">
        <v>12000</v>
      </c>
      <c r="DU328">
        <v>1000</v>
      </c>
    </row>
    <row r="329" spans="1:125">
      <c r="A329" s="362" t="s">
        <v>2146</v>
      </c>
      <c r="B329" s="457" t="s">
        <v>3329</v>
      </c>
      <c r="C329" s="457">
        <v>1000</v>
      </c>
      <c r="D329" s="457">
        <v>1000</v>
      </c>
      <c r="E329" s="457">
        <v>1000</v>
      </c>
      <c r="F329" s="457">
        <v>1000</v>
      </c>
      <c r="G329" s="457">
        <v>1000</v>
      </c>
      <c r="H329" s="457">
        <v>1000</v>
      </c>
      <c r="I329" s="457">
        <v>1000</v>
      </c>
      <c r="J329" s="457">
        <v>1000</v>
      </c>
      <c r="K329" s="457">
        <v>1000</v>
      </c>
      <c r="L329" s="457">
        <v>1000</v>
      </c>
      <c r="M329" s="457">
        <v>1000</v>
      </c>
      <c r="N329" s="457">
        <v>1000</v>
      </c>
      <c r="O329" s="457">
        <v>1000</v>
      </c>
      <c r="P329" s="457">
        <v>1000</v>
      </c>
      <c r="Q329" s="457">
        <v>1000</v>
      </c>
      <c r="R329" s="457">
        <v>1000</v>
      </c>
      <c r="S329" s="457">
        <v>1000</v>
      </c>
      <c r="T329" s="457">
        <v>1000</v>
      </c>
      <c r="U329" s="457">
        <v>1000</v>
      </c>
      <c r="V329" s="457">
        <v>1000</v>
      </c>
      <c r="W329" s="457">
        <v>1000</v>
      </c>
      <c r="X329" s="457">
        <v>1000</v>
      </c>
      <c r="Y329" s="457">
        <v>1000</v>
      </c>
      <c r="Z329" s="457">
        <v>1000</v>
      </c>
      <c r="AA329" s="457">
        <v>1000</v>
      </c>
      <c r="AB329" s="457">
        <v>1000</v>
      </c>
      <c r="AC329" s="457">
        <v>1000</v>
      </c>
      <c r="AD329" s="457">
        <v>1000</v>
      </c>
      <c r="AE329" s="457">
        <v>1000</v>
      </c>
      <c r="AF329" s="457">
        <v>1000</v>
      </c>
      <c r="AG329" s="457">
        <v>1000</v>
      </c>
      <c r="AH329" s="457">
        <v>1000</v>
      </c>
      <c r="AI329" s="457">
        <v>1000</v>
      </c>
      <c r="AJ329" s="457">
        <v>1000</v>
      </c>
      <c r="AK329" s="457">
        <v>1000</v>
      </c>
      <c r="AL329" s="457">
        <v>1000</v>
      </c>
      <c r="AM329" s="457">
        <v>1000</v>
      </c>
      <c r="AN329" s="457">
        <v>1000</v>
      </c>
      <c r="AO329" s="457">
        <v>1000</v>
      </c>
      <c r="AP329" s="457">
        <v>1000</v>
      </c>
      <c r="AQ329" s="457">
        <v>1000</v>
      </c>
      <c r="AR329" s="457">
        <v>1000</v>
      </c>
      <c r="AS329" s="457">
        <v>1000</v>
      </c>
      <c r="AT329" s="457">
        <v>1000</v>
      </c>
      <c r="AU329" s="457">
        <v>1000</v>
      </c>
      <c r="AV329" s="457">
        <v>8000</v>
      </c>
      <c r="AW329" s="457">
        <v>1000</v>
      </c>
      <c r="AX329" s="457">
        <v>1000</v>
      </c>
      <c r="AY329" s="457">
        <v>1000</v>
      </c>
      <c r="AZ329" s="457">
        <v>1000</v>
      </c>
      <c r="BA329" s="457">
        <v>1000</v>
      </c>
      <c r="BB329" s="457">
        <v>1000</v>
      </c>
      <c r="BC329" s="457">
        <v>1000</v>
      </c>
      <c r="BD329" s="457">
        <v>1000</v>
      </c>
      <c r="BE329" s="457">
        <v>1000</v>
      </c>
      <c r="BF329" s="457">
        <v>1000</v>
      </c>
      <c r="BG329" s="457">
        <v>1000</v>
      </c>
      <c r="BH329" s="457">
        <v>1000</v>
      </c>
      <c r="BI329" s="457">
        <v>1000</v>
      </c>
      <c r="BJ329" s="457">
        <v>1000</v>
      </c>
      <c r="BK329" s="457">
        <v>1000</v>
      </c>
      <c r="BL329" s="457">
        <v>1000</v>
      </c>
      <c r="BM329" s="457">
        <v>1000</v>
      </c>
      <c r="BN329" s="457">
        <v>1000</v>
      </c>
      <c r="BO329" s="457">
        <v>1000</v>
      </c>
      <c r="BP329" s="457">
        <v>1000</v>
      </c>
      <c r="BQ329" s="457">
        <v>1000</v>
      </c>
      <c r="BR329" s="457">
        <v>1000</v>
      </c>
      <c r="BS329" s="457">
        <v>1000</v>
      </c>
      <c r="BT329" s="457">
        <v>1000</v>
      </c>
      <c r="BU329" s="457">
        <v>1000</v>
      </c>
      <c r="BV329" s="457">
        <v>1000</v>
      </c>
      <c r="BW329" s="457">
        <v>1000</v>
      </c>
      <c r="BX329" s="457">
        <v>1000</v>
      </c>
      <c r="BY329" s="457">
        <v>1000</v>
      </c>
      <c r="BZ329" s="457">
        <v>1000</v>
      </c>
      <c r="CA329" s="457">
        <v>1000</v>
      </c>
      <c r="CB329" s="457">
        <v>1000</v>
      </c>
      <c r="CC329" s="457">
        <v>1000</v>
      </c>
      <c r="CD329" s="457">
        <v>1000</v>
      </c>
      <c r="CE329" s="457">
        <v>1000</v>
      </c>
      <c r="CF329" s="457">
        <v>1000</v>
      </c>
      <c r="CG329" s="457">
        <v>1000</v>
      </c>
      <c r="CH329" s="457">
        <v>1000</v>
      </c>
      <c r="CI329" s="457">
        <v>1000</v>
      </c>
      <c r="CJ329" s="457">
        <v>1000</v>
      </c>
      <c r="CK329" s="457">
        <v>1000</v>
      </c>
      <c r="CL329" s="457">
        <v>1000</v>
      </c>
      <c r="CM329" s="457">
        <v>1000</v>
      </c>
      <c r="CN329" s="457">
        <v>1000</v>
      </c>
      <c r="CO329" s="457">
        <v>1000</v>
      </c>
      <c r="CP329" s="457">
        <v>1000</v>
      </c>
      <c r="CQ329" s="457">
        <v>1000</v>
      </c>
      <c r="CR329" s="457">
        <v>1000</v>
      </c>
      <c r="CS329" s="457">
        <v>1000</v>
      </c>
      <c r="CT329" s="457">
        <v>1000</v>
      </c>
      <c r="CU329" s="457">
        <v>1000</v>
      </c>
      <c r="CV329" s="457">
        <v>1000</v>
      </c>
      <c r="CW329" s="457">
        <v>1000</v>
      </c>
      <c r="CX329" s="457">
        <v>1000</v>
      </c>
      <c r="CY329" s="457">
        <v>1000</v>
      </c>
      <c r="CZ329" s="457">
        <v>1000</v>
      </c>
      <c r="DA329" s="457">
        <v>24000</v>
      </c>
      <c r="DB329" s="457">
        <v>1000</v>
      </c>
      <c r="DC329" s="457">
        <v>3000</v>
      </c>
      <c r="DD329" s="457">
        <v>2000</v>
      </c>
      <c r="DE329" s="457">
        <v>1000</v>
      </c>
      <c r="DF329" s="457">
        <v>1000</v>
      </c>
      <c r="DG329" s="457">
        <v>1000</v>
      </c>
      <c r="DH329" s="457">
        <v>1000</v>
      </c>
      <c r="DI329" s="457">
        <v>1000</v>
      </c>
      <c r="DJ329" s="457">
        <v>1000</v>
      </c>
      <c r="DK329" s="457">
        <v>1000</v>
      </c>
      <c r="DL329" s="457">
        <v>1000</v>
      </c>
      <c r="DM329" s="457">
        <v>1000</v>
      </c>
      <c r="DN329" s="457">
        <v>1000</v>
      </c>
      <c r="DO329" s="457">
        <v>1000</v>
      </c>
      <c r="DP329" s="457">
        <v>1000</v>
      </c>
      <c r="DQ329" s="457">
        <v>1000</v>
      </c>
      <c r="DR329">
        <v>1000</v>
      </c>
      <c r="DS329">
        <v>1000</v>
      </c>
      <c r="DT329">
        <v>12000</v>
      </c>
      <c r="DU329">
        <v>1000</v>
      </c>
    </row>
    <row r="330" spans="1:125">
      <c r="A330" s="362" t="s">
        <v>3086</v>
      </c>
      <c r="B330" s="457" t="s">
        <v>3329</v>
      </c>
      <c r="C330" s="457">
        <v>10000</v>
      </c>
      <c r="D330" s="457">
        <v>1000</v>
      </c>
      <c r="E330" s="457">
        <v>1000</v>
      </c>
      <c r="F330" s="457">
        <v>7000</v>
      </c>
      <c r="G330" s="457">
        <v>3000</v>
      </c>
      <c r="H330" s="457">
        <v>1000</v>
      </c>
      <c r="I330" s="457">
        <v>5000</v>
      </c>
      <c r="J330" s="457">
        <v>1000</v>
      </c>
      <c r="K330" s="457">
        <v>1000</v>
      </c>
      <c r="L330" s="457">
        <v>2000</v>
      </c>
      <c r="M330" s="457">
        <v>3000</v>
      </c>
      <c r="N330" s="457">
        <v>1000</v>
      </c>
      <c r="O330" s="457">
        <v>42000</v>
      </c>
      <c r="P330" s="457">
        <v>1000</v>
      </c>
      <c r="Q330" s="457">
        <v>1000</v>
      </c>
      <c r="R330" s="457">
        <v>1000</v>
      </c>
      <c r="S330" s="457">
        <v>1000</v>
      </c>
      <c r="T330" s="457">
        <v>1000</v>
      </c>
      <c r="U330" s="457">
        <v>3000</v>
      </c>
      <c r="V330" s="457">
        <v>1000</v>
      </c>
      <c r="W330" s="457">
        <v>1000</v>
      </c>
      <c r="X330" s="457">
        <v>1000</v>
      </c>
      <c r="Y330" s="457">
        <v>1000</v>
      </c>
      <c r="Z330" s="457">
        <v>1000</v>
      </c>
      <c r="AA330" s="457">
        <v>1000</v>
      </c>
      <c r="AB330" s="457">
        <v>1000</v>
      </c>
      <c r="AC330" s="457">
        <v>1000</v>
      </c>
      <c r="AD330" s="457">
        <v>1000</v>
      </c>
      <c r="AE330" s="457">
        <v>1000</v>
      </c>
      <c r="AF330" s="457">
        <v>1000</v>
      </c>
      <c r="AG330" s="457">
        <v>2000</v>
      </c>
      <c r="AH330" s="457">
        <v>1000</v>
      </c>
      <c r="AI330" s="457">
        <v>1000</v>
      </c>
      <c r="AJ330" s="457">
        <v>6000</v>
      </c>
      <c r="AK330" s="457">
        <v>4000</v>
      </c>
      <c r="AL330" s="457">
        <v>1000</v>
      </c>
      <c r="AM330" s="457">
        <v>1000</v>
      </c>
      <c r="AN330" s="457">
        <v>1000</v>
      </c>
      <c r="AO330" s="457">
        <v>1000</v>
      </c>
      <c r="AP330" s="457">
        <v>9000</v>
      </c>
      <c r="AQ330" s="457">
        <v>5000</v>
      </c>
      <c r="AR330" s="457">
        <v>2000</v>
      </c>
      <c r="AS330" s="457">
        <v>5000</v>
      </c>
      <c r="AT330" s="457">
        <v>1000</v>
      </c>
      <c r="AU330" s="457">
        <v>1000</v>
      </c>
      <c r="AV330" s="457">
        <v>11000</v>
      </c>
      <c r="AW330" s="457">
        <v>1000</v>
      </c>
      <c r="AX330" s="457">
        <v>1000</v>
      </c>
      <c r="AY330" s="457">
        <v>2000</v>
      </c>
      <c r="AZ330" s="457">
        <v>1000</v>
      </c>
      <c r="BA330" s="457">
        <v>1000</v>
      </c>
      <c r="BB330" s="457">
        <v>1000</v>
      </c>
      <c r="BC330" s="457">
        <v>1000</v>
      </c>
      <c r="BD330" s="457">
        <v>1000</v>
      </c>
      <c r="BE330" s="457">
        <v>1000</v>
      </c>
      <c r="BF330" s="457">
        <v>1000</v>
      </c>
      <c r="BG330" s="457">
        <v>1000</v>
      </c>
      <c r="BH330" s="457">
        <v>2000</v>
      </c>
      <c r="BI330" s="457">
        <v>1000</v>
      </c>
      <c r="BJ330" s="457">
        <v>1000</v>
      </c>
      <c r="BK330" s="457">
        <v>3000</v>
      </c>
      <c r="BL330" s="457">
        <v>1000</v>
      </c>
      <c r="BM330" s="457">
        <v>1000</v>
      </c>
      <c r="BN330" s="457">
        <v>1000</v>
      </c>
      <c r="BO330" s="457">
        <v>1000</v>
      </c>
      <c r="BP330" s="457">
        <v>1000</v>
      </c>
      <c r="BQ330" s="457">
        <v>2000</v>
      </c>
      <c r="BR330" s="457">
        <v>1000</v>
      </c>
      <c r="BS330" s="457">
        <v>1000</v>
      </c>
      <c r="BT330" s="457">
        <v>1000</v>
      </c>
      <c r="BU330" s="457">
        <v>1000</v>
      </c>
      <c r="BV330" s="457">
        <v>2000</v>
      </c>
      <c r="BW330" s="457">
        <v>1000</v>
      </c>
      <c r="BX330" s="457">
        <v>1000</v>
      </c>
      <c r="BY330" s="457">
        <v>1000</v>
      </c>
      <c r="BZ330" s="457">
        <v>1000</v>
      </c>
      <c r="CA330" s="457">
        <v>1000</v>
      </c>
      <c r="CB330" s="457">
        <v>1000</v>
      </c>
      <c r="CC330" s="457">
        <v>1000</v>
      </c>
      <c r="CD330" s="457">
        <v>1000</v>
      </c>
      <c r="CE330" s="457">
        <v>1000</v>
      </c>
      <c r="CF330" s="457">
        <v>3000</v>
      </c>
      <c r="CG330" s="457">
        <v>1000</v>
      </c>
      <c r="CH330" s="457">
        <v>1000</v>
      </c>
      <c r="CI330" s="457">
        <v>5000</v>
      </c>
      <c r="CJ330" s="457">
        <v>1000</v>
      </c>
      <c r="CK330" s="457">
        <v>1000</v>
      </c>
      <c r="CL330" s="457">
        <v>1000</v>
      </c>
      <c r="CM330" s="457">
        <v>1000</v>
      </c>
      <c r="CN330" s="457">
        <v>1000</v>
      </c>
      <c r="CO330" s="457">
        <v>3000</v>
      </c>
      <c r="CP330" s="457">
        <v>1000</v>
      </c>
      <c r="CQ330" s="457">
        <v>1000</v>
      </c>
      <c r="CR330" s="457">
        <v>1000</v>
      </c>
      <c r="CS330" s="457">
        <v>1000</v>
      </c>
      <c r="CT330" s="457">
        <v>1000</v>
      </c>
      <c r="CU330" s="457">
        <v>2000</v>
      </c>
      <c r="CV330" s="457">
        <v>1000</v>
      </c>
      <c r="CW330" s="457">
        <v>1000</v>
      </c>
      <c r="CX330" s="457">
        <v>17000</v>
      </c>
      <c r="CY330" s="457">
        <v>5000</v>
      </c>
      <c r="CZ330" s="457">
        <v>7000</v>
      </c>
      <c r="DA330" s="457">
        <v>5000</v>
      </c>
      <c r="DB330" s="457">
        <v>1000</v>
      </c>
      <c r="DC330" s="457">
        <v>1000</v>
      </c>
      <c r="DD330" s="457">
        <v>1000</v>
      </c>
      <c r="DE330" s="457">
        <v>1000</v>
      </c>
      <c r="DF330" s="457">
        <v>1000</v>
      </c>
      <c r="DG330" s="457">
        <v>21000</v>
      </c>
      <c r="DH330" s="457">
        <v>6000</v>
      </c>
      <c r="DI330" s="457">
        <v>13000</v>
      </c>
      <c r="DJ330" s="457">
        <v>9000</v>
      </c>
      <c r="DK330" s="457">
        <v>3000</v>
      </c>
      <c r="DL330" s="457">
        <v>5000</v>
      </c>
      <c r="DM330" s="457">
        <v>1000</v>
      </c>
      <c r="DN330" s="457">
        <v>1000</v>
      </c>
      <c r="DO330" s="457">
        <v>1000</v>
      </c>
      <c r="DP330" s="457">
        <v>1000</v>
      </c>
      <c r="DQ330" s="457">
        <v>1000</v>
      </c>
      <c r="DR330">
        <v>1000</v>
      </c>
      <c r="DS330">
        <v>1000</v>
      </c>
      <c r="DT330">
        <v>254000</v>
      </c>
      <c r="DU330">
        <v>133000</v>
      </c>
    </row>
    <row r="331" spans="1:125">
      <c r="A331" s="362" t="s">
        <v>2906</v>
      </c>
      <c r="B331" s="457" t="s">
        <v>3329</v>
      </c>
      <c r="C331" s="457">
        <v>1000</v>
      </c>
      <c r="D331" s="457">
        <v>1000</v>
      </c>
      <c r="E331" s="457">
        <v>1000</v>
      </c>
      <c r="F331" s="457">
        <v>1000</v>
      </c>
      <c r="G331" s="457">
        <v>1000</v>
      </c>
      <c r="H331" s="457">
        <v>1000</v>
      </c>
      <c r="I331" s="457">
        <v>1000</v>
      </c>
      <c r="J331" s="457">
        <v>1000</v>
      </c>
      <c r="K331" s="457">
        <v>1000</v>
      </c>
      <c r="L331" s="457">
        <v>1000</v>
      </c>
      <c r="M331" s="457">
        <v>1000</v>
      </c>
      <c r="N331" s="457">
        <v>1000</v>
      </c>
      <c r="O331" s="457">
        <v>1000</v>
      </c>
      <c r="P331" s="457">
        <v>1000</v>
      </c>
      <c r="Q331" s="457">
        <v>1000</v>
      </c>
      <c r="R331" s="457">
        <v>1000</v>
      </c>
      <c r="S331" s="457">
        <v>1000</v>
      </c>
      <c r="T331" s="457">
        <v>1000</v>
      </c>
      <c r="U331" s="457">
        <v>1000</v>
      </c>
      <c r="V331" s="457">
        <v>1000</v>
      </c>
      <c r="W331" s="457">
        <v>1000</v>
      </c>
      <c r="X331" s="457">
        <v>1000</v>
      </c>
      <c r="Y331" s="457">
        <v>1000</v>
      </c>
      <c r="Z331" s="457">
        <v>1000</v>
      </c>
      <c r="AA331" s="457">
        <v>1000</v>
      </c>
      <c r="AB331" s="457">
        <v>1000</v>
      </c>
      <c r="AC331" s="457">
        <v>1000</v>
      </c>
      <c r="AD331" s="457">
        <v>1000</v>
      </c>
      <c r="AE331" s="457">
        <v>1000</v>
      </c>
      <c r="AF331" s="457">
        <v>1000</v>
      </c>
      <c r="AG331" s="457">
        <v>1000</v>
      </c>
      <c r="AH331" s="457">
        <v>1000</v>
      </c>
      <c r="AI331" s="457">
        <v>1000</v>
      </c>
      <c r="AJ331" s="457">
        <v>1000</v>
      </c>
      <c r="AK331" s="457">
        <v>1000</v>
      </c>
      <c r="AL331" s="457">
        <v>1000</v>
      </c>
      <c r="AM331" s="457">
        <v>1000</v>
      </c>
      <c r="AN331" s="457">
        <v>1000</v>
      </c>
      <c r="AO331" s="457">
        <v>1000</v>
      </c>
      <c r="AP331" s="457">
        <v>1000</v>
      </c>
      <c r="AQ331" s="457">
        <v>1000</v>
      </c>
      <c r="AR331" s="457">
        <v>1000</v>
      </c>
      <c r="AS331" s="457">
        <v>1000</v>
      </c>
      <c r="AT331" s="457">
        <v>1000</v>
      </c>
      <c r="AU331" s="457">
        <v>1000</v>
      </c>
      <c r="AV331" s="457">
        <v>8000</v>
      </c>
      <c r="AW331" s="457">
        <v>1000</v>
      </c>
      <c r="AX331" s="457">
        <v>1000</v>
      </c>
      <c r="AY331" s="457">
        <v>1000</v>
      </c>
      <c r="AZ331" s="457">
        <v>1000</v>
      </c>
      <c r="BA331" s="457">
        <v>1000</v>
      </c>
      <c r="BB331" s="457">
        <v>1000</v>
      </c>
      <c r="BC331" s="457">
        <v>1000</v>
      </c>
      <c r="BD331" s="457">
        <v>1000</v>
      </c>
      <c r="BE331" s="457">
        <v>1000</v>
      </c>
      <c r="BF331" s="457">
        <v>1000</v>
      </c>
      <c r="BG331" s="457">
        <v>1000</v>
      </c>
      <c r="BH331" s="457">
        <v>1000</v>
      </c>
      <c r="BI331" s="457">
        <v>1000</v>
      </c>
      <c r="BJ331" s="457">
        <v>1000</v>
      </c>
      <c r="BK331" s="457">
        <v>1000</v>
      </c>
      <c r="BL331" s="457">
        <v>1000</v>
      </c>
      <c r="BM331" s="457">
        <v>1000</v>
      </c>
      <c r="BN331" s="457">
        <v>1000</v>
      </c>
      <c r="BO331" s="457">
        <v>1000</v>
      </c>
      <c r="BP331" s="457">
        <v>1000</v>
      </c>
      <c r="BQ331" s="457">
        <v>1000</v>
      </c>
      <c r="BR331" s="457">
        <v>1000</v>
      </c>
      <c r="BS331" s="457">
        <v>1000</v>
      </c>
      <c r="BT331" s="457">
        <v>1000</v>
      </c>
      <c r="BU331" s="457">
        <v>1000</v>
      </c>
      <c r="BV331" s="457">
        <v>1000</v>
      </c>
      <c r="BW331" s="457">
        <v>1000</v>
      </c>
      <c r="BX331" s="457">
        <v>1000</v>
      </c>
      <c r="BY331" s="457">
        <v>1000</v>
      </c>
      <c r="BZ331" s="457">
        <v>1000</v>
      </c>
      <c r="CA331" s="457">
        <v>1000</v>
      </c>
      <c r="CB331" s="457">
        <v>1000</v>
      </c>
      <c r="CC331" s="457">
        <v>1000</v>
      </c>
      <c r="CD331" s="457">
        <v>1000</v>
      </c>
      <c r="CE331" s="457">
        <v>1000</v>
      </c>
      <c r="CF331" s="457">
        <v>1000</v>
      </c>
      <c r="CG331" s="457">
        <v>1000</v>
      </c>
      <c r="CH331" s="457">
        <v>1000</v>
      </c>
      <c r="CI331" s="457">
        <v>1000</v>
      </c>
      <c r="CJ331" s="457">
        <v>1000</v>
      </c>
      <c r="CK331" s="457">
        <v>1000</v>
      </c>
      <c r="CL331" s="457">
        <v>1000</v>
      </c>
      <c r="CM331" s="457">
        <v>1000</v>
      </c>
      <c r="CN331" s="457">
        <v>1000</v>
      </c>
      <c r="CO331" s="457">
        <v>1000</v>
      </c>
      <c r="CP331" s="457">
        <v>1000</v>
      </c>
      <c r="CQ331" s="457">
        <v>1000</v>
      </c>
      <c r="CR331" s="457">
        <v>1000</v>
      </c>
      <c r="CS331" s="457">
        <v>1000</v>
      </c>
      <c r="CT331" s="457">
        <v>1000</v>
      </c>
      <c r="CU331" s="457">
        <v>1000</v>
      </c>
      <c r="CV331" s="457">
        <v>1000</v>
      </c>
      <c r="CW331" s="457">
        <v>1000</v>
      </c>
      <c r="CX331" s="457">
        <v>1000</v>
      </c>
      <c r="CY331" s="457">
        <v>1000</v>
      </c>
      <c r="CZ331" s="457">
        <v>1000</v>
      </c>
      <c r="DA331" s="457">
        <v>24000</v>
      </c>
      <c r="DB331" s="457">
        <v>1000</v>
      </c>
      <c r="DC331" s="457">
        <v>3000</v>
      </c>
      <c r="DD331" s="457">
        <v>2000</v>
      </c>
      <c r="DE331" s="457">
        <v>1000</v>
      </c>
      <c r="DF331" s="457">
        <v>1000</v>
      </c>
      <c r="DG331" s="457">
        <v>1000</v>
      </c>
      <c r="DH331" s="457">
        <v>1000</v>
      </c>
      <c r="DI331" s="457">
        <v>1000</v>
      </c>
      <c r="DJ331" s="457">
        <v>1000</v>
      </c>
      <c r="DK331" s="457">
        <v>1000</v>
      </c>
      <c r="DL331" s="457">
        <v>1000</v>
      </c>
      <c r="DM331" s="457">
        <v>1000</v>
      </c>
      <c r="DN331" s="457">
        <v>1000</v>
      </c>
      <c r="DO331" s="457">
        <v>1000</v>
      </c>
      <c r="DP331" s="457">
        <v>1000</v>
      </c>
      <c r="DQ331" s="457">
        <v>1000</v>
      </c>
      <c r="DR331">
        <v>1000</v>
      </c>
      <c r="DS331">
        <v>1000</v>
      </c>
      <c r="DT331">
        <v>12000</v>
      </c>
      <c r="DU331">
        <v>1000</v>
      </c>
    </row>
    <row r="332" spans="1:125">
      <c r="A332" s="362" t="s">
        <v>3077</v>
      </c>
      <c r="B332" s="457" t="s">
        <v>3329</v>
      </c>
      <c r="C332" s="457">
        <v>1000</v>
      </c>
      <c r="D332" s="457">
        <v>1000</v>
      </c>
      <c r="E332" s="457">
        <v>1000</v>
      </c>
      <c r="F332" s="457">
        <v>1000</v>
      </c>
      <c r="G332" s="457">
        <v>1000</v>
      </c>
      <c r="H332" s="457">
        <v>1000</v>
      </c>
      <c r="I332" s="457">
        <v>1000</v>
      </c>
      <c r="J332" s="457">
        <v>1000</v>
      </c>
      <c r="K332" s="457">
        <v>1000</v>
      </c>
      <c r="L332" s="457">
        <v>1000</v>
      </c>
      <c r="M332" s="457">
        <v>1000</v>
      </c>
      <c r="N332" s="457">
        <v>1000</v>
      </c>
      <c r="O332" s="457">
        <v>1000</v>
      </c>
      <c r="P332" s="457">
        <v>1000</v>
      </c>
      <c r="Q332" s="457">
        <v>1000</v>
      </c>
      <c r="R332" s="457">
        <v>1000</v>
      </c>
      <c r="S332" s="457">
        <v>1000</v>
      </c>
      <c r="T332" s="457">
        <v>1000</v>
      </c>
      <c r="U332" s="457">
        <v>1000</v>
      </c>
      <c r="V332" s="457">
        <v>1000</v>
      </c>
      <c r="W332" s="457">
        <v>1000</v>
      </c>
      <c r="X332" s="457">
        <v>1000</v>
      </c>
      <c r="Y332" s="457">
        <v>1000</v>
      </c>
      <c r="Z332" s="457">
        <v>1000</v>
      </c>
      <c r="AA332" s="457">
        <v>1000</v>
      </c>
      <c r="AB332" s="457">
        <v>1000</v>
      </c>
      <c r="AC332" s="457">
        <v>1000</v>
      </c>
      <c r="AD332" s="457">
        <v>1000</v>
      </c>
      <c r="AE332" s="457">
        <v>1000</v>
      </c>
      <c r="AF332" s="457">
        <v>1000</v>
      </c>
      <c r="AG332" s="457">
        <v>1000</v>
      </c>
      <c r="AH332" s="457">
        <v>1000</v>
      </c>
      <c r="AI332" s="457">
        <v>1000</v>
      </c>
      <c r="AJ332" s="457">
        <v>1000</v>
      </c>
      <c r="AK332" s="457">
        <v>1000</v>
      </c>
      <c r="AL332" s="457">
        <v>1000</v>
      </c>
      <c r="AM332" s="457">
        <v>1000</v>
      </c>
      <c r="AN332" s="457">
        <v>1000</v>
      </c>
      <c r="AO332" s="457">
        <v>1000</v>
      </c>
      <c r="AP332" s="457">
        <v>1000</v>
      </c>
      <c r="AQ332" s="457">
        <v>1000</v>
      </c>
      <c r="AR332" s="457">
        <v>1000</v>
      </c>
      <c r="AS332" s="457">
        <v>1000</v>
      </c>
      <c r="AT332" s="457">
        <v>1000</v>
      </c>
      <c r="AU332" s="457">
        <v>1000</v>
      </c>
      <c r="AV332" s="457">
        <v>8000</v>
      </c>
      <c r="AW332" s="457">
        <v>1000</v>
      </c>
      <c r="AX332" s="457">
        <v>1000</v>
      </c>
      <c r="AY332" s="457">
        <v>1000</v>
      </c>
      <c r="AZ332" s="457">
        <v>1000</v>
      </c>
      <c r="BA332" s="457">
        <v>1000</v>
      </c>
      <c r="BB332" s="457">
        <v>1000</v>
      </c>
      <c r="BC332" s="457">
        <v>1000</v>
      </c>
      <c r="BD332" s="457">
        <v>1000</v>
      </c>
      <c r="BE332" s="457">
        <v>1000</v>
      </c>
      <c r="BF332" s="457">
        <v>1000</v>
      </c>
      <c r="BG332" s="457">
        <v>1000</v>
      </c>
      <c r="BH332" s="457">
        <v>1000</v>
      </c>
      <c r="BI332" s="457">
        <v>1000</v>
      </c>
      <c r="BJ332" s="457">
        <v>1000</v>
      </c>
      <c r="BK332" s="457">
        <v>1000</v>
      </c>
      <c r="BL332" s="457">
        <v>1000</v>
      </c>
      <c r="BM332" s="457">
        <v>1000</v>
      </c>
      <c r="BN332" s="457">
        <v>1000</v>
      </c>
      <c r="BO332" s="457">
        <v>1000</v>
      </c>
      <c r="BP332" s="457">
        <v>1000</v>
      </c>
      <c r="BQ332" s="457">
        <v>1000</v>
      </c>
      <c r="BR332" s="457">
        <v>1000</v>
      </c>
      <c r="BS332" s="457">
        <v>1000</v>
      </c>
      <c r="BT332" s="457">
        <v>1000</v>
      </c>
      <c r="BU332" s="457">
        <v>1000</v>
      </c>
      <c r="BV332" s="457">
        <v>1000</v>
      </c>
      <c r="BW332" s="457">
        <v>1000</v>
      </c>
      <c r="BX332" s="457">
        <v>1000</v>
      </c>
      <c r="BY332" s="457">
        <v>1000</v>
      </c>
      <c r="BZ332" s="457">
        <v>1000</v>
      </c>
      <c r="CA332" s="457">
        <v>1000</v>
      </c>
      <c r="CB332" s="457">
        <v>1000</v>
      </c>
      <c r="CC332" s="457">
        <v>1000</v>
      </c>
      <c r="CD332" s="457">
        <v>1000</v>
      </c>
      <c r="CE332" s="457">
        <v>1000</v>
      </c>
      <c r="CF332" s="457">
        <v>1000</v>
      </c>
      <c r="CG332" s="457">
        <v>1000</v>
      </c>
      <c r="CH332" s="457">
        <v>1000</v>
      </c>
      <c r="CI332" s="457">
        <v>1000</v>
      </c>
      <c r="CJ332" s="457">
        <v>1000</v>
      </c>
      <c r="CK332" s="457">
        <v>1000</v>
      </c>
      <c r="CL332" s="457">
        <v>1000</v>
      </c>
      <c r="CM332" s="457">
        <v>1000</v>
      </c>
      <c r="CN332" s="457">
        <v>1000</v>
      </c>
      <c r="CO332" s="457">
        <v>1000</v>
      </c>
      <c r="CP332" s="457">
        <v>1000</v>
      </c>
      <c r="CQ332" s="457">
        <v>1000</v>
      </c>
      <c r="CR332" s="457">
        <v>1000</v>
      </c>
      <c r="CS332" s="457">
        <v>1000</v>
      </c>
      <c r="CT332" s="457">
        <v>1000</v>
      </c>
      <c r="CU332" s="457">
        <v>1000</v>
      </c>
      <c r="CV332" s="457">
        <v>1000</v>
      </c>
      <c r="CW332" s="457">
        <v>1000</v>
      </c>
      <c r="CX332" s="457">
        <v>1000</v>
      </c>
      <c r="CY332" s="457">
        <v>1000</v>
      </c>
      <c r="CZ332" s="457">
        <v>1000</v>
      </c>
      <c r="DA332" s="457">
        <v>24000</v>
      </c>
      <c r="DB332" s="457">
        <v>1000</v>
      </c>
      <c r="DC332" s="457">
        <v>3000</v>
      </c>
      <c r="DD332" s="457">
        <v>2000</v>
      </c>
      <c r="DE332" s="457">
        <v>1000</v>
      </c>
      <c r="DF332" s="457">
        <v>1000</v>
      </c>
      <c r="DG332" s="457">
        <v>1000</v>
      </c>
      <c r="DH332" s="457">
        <v>1000</v>
      </c>
      <c r="DI332" s="457">
        <v>1000</v>
      </c>
      <c r="DJ332" s="457">
        <v>1000</v>
      </c>
      <c r="DK332" s="457">
        <v>1000</v>
      </c>
      <c r="DL332" s="457">
        <v>1000</v>
      </c>
      <c r="DM332" s="457">
        <v>1000</v>
      </c>
      <c r="DN332" s="457">
        <v>1000</v>
      </c>
      <c r="DO332" s="457">
        <v>1000</v>
      </c>
      <c r="DP332" s="457">
        <v>1000</v>
      </c>
      <c r="DQ332" s="457">
        <v>1000</v>
      </c>
      <c r="DR332">
        <v>1000</v>
      </c>
      <c r="DS332">
        <v>1000</v>
      </c>
      <c r="DT332">
        <v>12000</v>
      </c>
      <c r="DU332">
        <v>1000</v>
      </c>
    </row>
    <row r="333" spans="1:125">
      <c r="A333" s="362" t="s">
        <v>3047</v>
      </c>
      <c r="B333" s="457" t="s">
        <v>3329</v>
      </c>
      <c r="C333" s="457">
        <v>1000</v>
      </c>
      <c r="D333" s="457">
        <v>1000</v>
      </c>
      <c r="E333" s="457">
        <v>1000</v>
      </c>
      <c r="F333" s="457">
        <v>1000</v>
      </c>
      <c r="G333" s="457">
        <v>1000</v>
      </c>
      <c r="H333" s="457">
        <v>1000</v>
      </c>
      <c r="I333" s="457">
        <v>1000</v>
      </c>
      <c r="J333" s="457">
        <v>1000</v>
      </c>
      <c r="K333" s="457">
        <v>1000</v>
      </c>
      <c r="L333" s="457">
        <v>1000</v>
      </c>
      <c r="M333" s="457">
        <v>1000</v>
      </c>
      <c r="N333" s="457">
        <v>1000</v>
      </c>
      <c r="O333" s="457">
        <v>1000</v>
      </c>
      <c r="P333" s="457">
        <v>1000</v>
      </c>
      <c r="Q333" s="457">
        <v>1000</v>
      </c>
      <c r="R333" s="457">
        <v>1000</v>
      </c>
      <c r="S333" s="457">
        <v>1000</v>
      </c>
      <c r="T333" s="457">
        <v>1000</v>
      </c>
      <c r="U333" s="457">
        <v>1000</v>
      </c>
      <c r="V333" s="457">
        <v>1000</v>
      </c>
      <c r="W333" s="457">
        <v>1000</v>
      </c>
      <c r="X333" s="457">
        <v>1000</v>
      </c>
      <c r="Y333" s="457">
        <v>1000</v>
      </c>
      <c r="Z333" s="457">
        <v>1000</v>
      </c>
      <c r="AA333" s="457">
        <v>1000</v>
      </c>
      <c r="AB333" s="457">
        <v>1000</v>
      </c>
      <c r="AC333" s="457">
        <v>1000</v>
      </c>
      <c r="AD333" s="457">
        <v>1000</v>
      </c>
      <c r="AE333" s="457">
        <v>1000</v>
      </c>
      <c r="AF333" s="457">
        <v>1000</v>
      </c>
      <c r="AG333" s="457">
        <v>1000</v>
      </c>
      <c r="AH333" s="457">
        <v>1000</v>
      </c>
      <c r="AI333" s="457">
        <v>1000</v>
      </c>
      <c r="AJ333" s="457">
        <v>1000</v>
      </c>
      <c r="AK333" s="457">
        <v>1000</v>
      </c>
      <c r="AL333" s="457">
        <v>1000</v>
      </c>
      <c r="AM333" s="457">
        <v>1000</v>
      </c>
      <c r="AN333" s="457">
        <v>1000</v>
      </c>
      <c r="AO333" s="457">
        <v>1000</v>
      </c>
      <c r="AP333" s="457">
        <v>1000</v>
      </c>
      <c r="AQ333" s="457">
        <v>1000</v>
      </c>
      <c r="AR333" s="457">
        <v>1000</v>
      </c>
      <c r="AS333" s="457">
        <v>1000</v>
      </c>
      <c r="AT333" s="457">
        <v>1000</v>
      </c>
      <c r="AU333" s="457">
        <v>1000</v>
      </c>
      <c r="AV333" s="457">
        <v>8000</v>
      </c>
      <c r="AW333" s="457">
        <v>1000</v>
      </c>
      <c r="AX333" s="457">
        <v>1000</v>
      </c>
      <c r="AY333" s="457">
        <v>1000</v>
      </c>
      <c r="AZ333" s="457">
        <v>1000</v>
      </c>
      <c r="BA333" s="457">
        <v>1000</v>
      </c>
      <c r="BB333" s="457">
        <v>1000</v>
      </c>
      <c r="BC333" s="457">
        <v>1000</v>
      </c>
      <c r="BD333" s="457">
        <v>1000</v>
      </c>
      <c r="BE333" s="457">
        <v>1000</v>
      </c>
      <c r="BF333" s="457">
        <v>1000</v>
      </c>
      <c r="BG333" s="457">
        <v>1000</v>
      </c>
      <c r="BH333" s="457">
        <v>1000</v>
      </c>
      <c r="BI333" s="457">
        <v>1000</v>
      </c>
      <c r="BJ333" s="457">
        <v>1000</v>
      </c>
      <c r="BK333" s="457">
        <v>1000</v>
      </c>
      <c r="BL333" s="457">
        <v>1000</v>
      </c>
      <c r="BM333" s="457">
        <v>1000</v>
      </c>
      <c r="BN333" s="457">
        <v>1000</v>
      </c>
      <c r="BO333" s="457">
        <v>1000</v>
      </c>
      <c r="BP333" s="457">
        <v>1000</v>
      </c>
      <c r="BQ333" s="457">
        <v>1000</v>
      </c>
      <c r="BR333" s="457">
        <v>1000</v>
      </c>
      <c r="BS333" s="457">
        <v>1000</v>
      </c>
      <c r="BT333" s="457">
        <v>1000</v>
      </c>
      <c r="BU333" s="457">
        <v>1000</v>
      </c>
      <c r="BV333" s="457">
        <v>1000</v>
      </c>
      <c r="BW333" s="457">
        <v>1000</v>
      </c>
      <c r="BX333" s="457">
        <v>1000</v>
      </c>
      <c r="BY333" s="457">
        <v>1000</v>
      </c>
      <c r="BZ333" s="457">
        <v>1000</v>
      </c>
      <c r="CA333" s="457">
        <v>1000</v>
      </c>
      <c r="CB333" s="457">
        <v>1000</v>
      </c>
      <c r="CC333" s="457">
        <v>1000</v>
      </c>
      <c r="CD333" s="457">
        <v>1000</v>
      </c>
      <c r="CE333" s="457">
        <v>1000</v>
      </c>
      <c r="CF333" s="457">
        <v>1000</v>
      </c>
      <c r="CG333" s="457">
        <v>1000</v>
      </c>
      <c r="CH333" s="457">
        <v>1000</v>
      </c>
      <c r="CI333" s="457">
        <v>1000</v>
      </c>
      <c r="CJ333" s="457">
        <v>1000</v>
      </c>
      <c r="CK333" s="457">
        <v>1000</v>
      </c>
      <c r="CL333" s="457">
        <v>1000</v>
      </c>
      <c r="CM333" s="457">
        <v>1000</v>
      </c>
      <c r="CN333" s="457">
        <v>1000</v>
      </c>
      <c r="CO333" s="457">
        <v>1000</v>
      </c>
      <c r="CP333" s="457">
        <v>1000</v>
      </c>
      <c r="CQ333" s="457">
        <v>1000</v>
      </c>
      <c r="CR333" s="457">
        <v>1000</v>
      </c>
      <c r="CS333" s="457">
        <v>1000</v>
      </c>
      <c r="CT333" s="457">
        <v>1000</v>
      </c>
      <c r="CU333" s="457">
        <v>1000</v>
      </c>
      <c r="CV333" s="457">
        <v>1000</v>
      </c>
      <c r="CW333" s="457">
        <v>1000</v>
      </c>
      <c r="CX333" s="457">
        <v>1000</v>
      </c>
      <c r="CY333" s="457">
        <v>1000</v>
      </c>
      <c r="CZ333" s="457">
        <v>1000</v>
      </c>
      <c r="DA333" s="457">
        <v>24000</v>
      </c>
      <c r="DB333" s="457">
        <v>1000</v>
      </c>
      <c r="DC333" s="457">
        <v>3000</v>
      </c>
      <c r="DD333" s="457">
        <v>2000</v>
      </c>
      <c r="DE333" s="457">
        <v>1000</v>
      </c>
      <c r="DF333" s="457">
        <v>1000</v>
      </c>
      <c r="DG333" s="457">
        <v>1000</v>
      </c>
      <c r="DH333" s="457">
        <v>1000</v>
      </c>
      <c r="DI333" s="457">
        <v>1000</v>
      </c>
      <c r="DJ333" s="457">
        <v>1000</v>
      </c>
      <c r="DK333" s="457">
        <v>1000</v>
      </c>
      <c r="DL333" s="457">
        <v>1000</v>
      </c>
      <c r="DM333" s="457">
        <v>1000</v>
      </c>
      <c r="DN333" s="457">
        <v>1000</v>
      </c>
      <c r="DO333" s="457">
        <v>1000</v>
      </c>
      <c r="DP333" s="457">
        <v>1000</v>
      </c>
      <c r="DQ333" s="457">
        <v>1000</v>
      </c>
      <c r="DR333">
        <v>1000</v>
      </c>
      <c r="DS333">
        <v>1000</v>
      </c>
      <c r="DT333">
        <v>12000</v>
      </c>
      <c r="DU333">
        <v>1000</v>
      </c>
    </row>
    <row r="334" spans="1:125">
      <c r="A334" s="362" t="s">
        <v>2201</v>
      </c>
      <c r="B334" s="457" t="s">
        <v>3329</v>
      </c>
      <c r="C334" s="457">
        <v>1000</v>
      </c>
      <c r="D334" s="457">
        <v>1000</v>
      </c>
      <c r="E334" s="457">
        <v>1000</v>
      </c>
      <c r="F334" s="457">
        <v>1000</v>
      </c>
      <c r="G334" s="457">
        <v>1000</v>
      </c>
      <c r="H334" s="457">
        <v>1000</v>
      </c>
      <c r="I334" s="457">
        <v>1000</v>
      </c>
      <c r="J334" s="457">
        <v>1000</v>
      </c>
      <c r="K334" s="457">
        <v>1000</v>
      </c>
      <c r="L334" s="457">
        <v>1000</v>
      </c>
      <c r="M334" s="457">
        <v>1000</v>
      </c>
      <c r="N334" s="457">
        <v>1000</v>
      </c>
      <c r="O334" s="457">
        <v>1000</v>
      </c>
      <c r="P334" s="457">
        <v>1000</v>
      </c>
      <c r="Q334" s="457">
        <v>1000</v>
      </c>
      <c r="R334" s="457">
        <v>1000</v>
      </c>
      <c r="S334" s="457">
        <v>1000</v>
      </c>
      <c r="T334" s="457">
        <v>1000</v>
      </c>
      <c r="U334" s="457">
        <v>1000</v>
      </c>
      <c r="V334" s="457">
        <v>1000</v>
      </c>
      <c r="W334" s="457">
        <v>1000</v>
      </c>
      <c r="X334" s="457">
        <v>1000</v>
      </c>
      <c r="Y334" s="457">
        <v>1000</v>
      </c>
      <c r="Z334" s="457">
        <v>1000</v>
      </c>
      <c r="AA334" s="457">
        <v>1000</v>
      </c>
      <c r="AB334" s="457">
        <v>1000</v>
      </c>
      <c r="AC334" s="457">
        <v>1000</v>
      </c>
      <c r="AD334" s="457">
        <v>1000</v>
      </c>
      <c r="AE334" s="457">
        <v>1000</v>
      </c>
      <c r="AF334" s="457">
        <v>1000</v>
      </c>
      <c r="AG334" s="457">
        <v>1000</v>
      </c>
      <c r="AH334" s="457">
        <v>1000</v>
      </c>
      <c r="AI334" s="457">
        <v>1000</v>
      </c>
      <c r="AJ334" s="457">
        <v>1000</v>
      </c>
      <c r="AK334" s="457">
        <v>1000</v>
      </c>
      <c r="AL334" s="457">
        <v>1000</v>
      </c>
      <c r="AM334" s="457">
        <v>1000</v>
      </c>
      <c r="AN334" s="457">
        <v>1000</v>
      </c>
      <c r="AO334" s="457">
        <v>1000</v>
      </c>
      <c r="AP334" s="457">
        <v>1000</v>
      </c>
      <c r="AQ334" s="457">
        <v>1000</v>
      </c>
      <c r="AR334" s="457">
        <v>1000</v>
      </c>
      <c r="AS334" s="457">
        <v>1000</v>
      </c>
      <c r="AT334" s="457">
        <v>1000</v>
      </c>
      <c r="AU334" s="457">
        <v>1000</v>
      </c>
      <c r="AV334" s="457">
        <v>8000</v>
      </c>
      <c r="AW334" s="457">
        <v>1000</v>
      </c>
      <c r="AX334" s="457">
        <v>1000</v>
      </c>
      <c r="AY334" s="457">
        <v>1000</v>
      </c>
      <c r="AZ334" s="457">
        <v>1000</v>
      </c>
      <c r="BA334" s="457">
        <v>1000</v>
      </c>
      <c r="BB334" s="457">
        <v>1000</v>
      </c>
      <c r="BC334" s="457">
        <v>1000</v>
      </c>
      <c r="BD334" s="457">
        <v>1000</v>
      </c>
      <c r="BE334" s="457">
        <v>1000</v>
      </c>
      <c r="BF334" s="457">
        <v>1000</v>
      </c>
      <c r="BG334" s="457">
        <v>1000</v>
      </c>
      <c r="BH334" s="457">
        <v>1000</v>
      </c>
      <c r="BI334" s="457">
        <v>1000</v>
      </c>
      <c r="BJ334" s="457">
        <v>1000</v>
      </c>
      <c r="BK334" s="457">
        <v>1000</v>
      </c>
      <c r="BL334" s="457">
        <v>1000</v>
      </c>
      <c r="BM334" s="457">
        <v>1000</v>
      </c>
      <c r="BN334" s="457">
        <v>1000</v>
      </c>
      <c r="BO334" s="457">
        <v>1000</v>
      </c>
      <c r="BP334" s="457">
        <v>1000</v>
      </c>
      <c r="BQ334" s="457">
        <v>1000</v>
      </c>
      <c r="BR334" s="457">
        <v>1000</v>
      </c>
      <c r="BS334" s="457">
        <v>1000</v>
      </c>
      <c r="BT334" s="457">
        <v>1000</v>
      </c>
      <c r="BU334" s="457">
        <v>1000</v>
      </c>
      <c r="BV334" s="457">
        <v>1000</v>
      </c>
      <c r="BW334" s="457">
        <v>1000</v>
      </c>
      <c r="BX334" s="457">
        <v>1000</v>
      </c>
      <c r="BY334" s="457">
        <v>1000</v>
      </c>
      <c r="BZ334" s="457">
        <v>1000</v>
      </c>
      <c r="CA334" s="457">
        <v>1000</v>
      </c>
      <c r="CB334" s="457">
        <v>1000</v>
      </c>
      <c r="CC334" s="457">
        <v>1000</v>
      </c>
      <c r="CD334" s="457">
        <v>1000</v>
      </c>
      <c r="CE334" s="457">
        <v>1000</v>
      </c>
      <c r="CF334" s="457">
        <v>1000</v>
      </c>
      <c r="CG334" s="457">
        <v>1000</v>
      </c>
      <c r="CH334" s="457">
        <v>1000</v>
      </c>
      <c r="CI334" s="457">
        <v>1000</v>
      </c>
      <c r="CJ334" s="457">
        <v>1000</v>
      </c>
      <c r="CK334" s="457">
        <v>1000</v>
      </c>
      <c r="CL334" s="457">
        <v>1000</v>
      </c>
      <c r="CM334" s="457">
        <v>1000</v>
      </c>
      <c r="CN334" s="457">
        <v>1000</v>
      </c>
      <c r="CO334" s="457">
        <v>1000</v>
      </c>
      <c r="CP334" s="457">
        <v>1000</v>
      </c>
      <c r="CQ334" s="457">
        <v>1000</v>
      </c>
      <c r="CR334" s="457">
        <v>1000</v>
      </c>
      <c r="CS334" s="457">
        <v>1000</v>
      </c>
      <c r="CT334" s="457">
        <v>1000</v>
      </c>
      <c r="CU334" s="457">
        <v>1000</v>
      </c>
      <c r="CV334" s="457">
        <v>1000</v>
      </c>
      <c r="CW334" s="457">
        <v>1000</v>
      </c>
      <c r="CX334" s="457">
        <v>1000</v>
      </c>
      <c r="CY334" s="457">
        <v>1000</v>
      </c>
      <c r="CZ334" s="457">
        <v>1000</v>
      </c>
      <c r="DA334" s="457">
        <v>24000</v>
      </c>
      <c r="DB334" s="457">
        <v>1000</v>
      </c>
      <c r="DC334" s="457">
        <v>3000</v>
      </c>
      <c r="DD334" s="457">
        <v>2000</v>
      </c>
      <c r="DE334" s="457">
        <v>1000</v>
      </c>
      <c r="DF334" s="457">
        <v>1000</v>
      </c>
      <c r="DG334" s="457">
        <v>1000</v>
      </c>
      <c r="DH334" s="457">
        <v>1000</v>
      </c>
      <c r="DI334" s="457">
        <v>1000</v>
      </c>
      <c r="DJ334" s="457">
        <v>1000</v>
      </c>
      <c r="DK334" s="457">
        <v>1000</v>
      </c>
      <c r="DL334" s="457">
        <v>1000</v>
      </c>
      <c r="DM334" s="457">
        <v>1000</v>
      </c>
      <c r="DN334" s="457">
        <v>1000</v>
      </c>
      <c r="DO334" s="457">
        <v>1000</v>
      </c>
      <c r="DP334" s="457">
        <v>1000</v>
      </c>
      <c r="DQ334" s="457">
        <v>1000</v>
      </c>
      <c r="DR334">
        <v>1000</v>
      </c>
      <c r="DS334">
        <v>1000</v>
      </c>
      <c r="DT334">
        <v>12000</v>
      </c>
      <c r="DU334">
        <v>1000</v>
      </c>
    </row>
    <row r="335" spans="1:125">
      <c r="A335" s="362" t="s">
        <v>2714</v>
      </c>
      <c r="B335" s="457" t="s">
        <v>3329</v>
      </c>
      <c r="C335" s="457">
        <v>1000</v>
      </c>
      <c r="D335" s="457">
        <v>1000</v>
      </c>
      <c r="E335" s="457">
        <v>1000</v>
      </c>
      <c r="F335" s="457">
        <v>1000</v>
      </c>
      <c r="G335" s="457">
        <v>1000</v>
      </c>
      <c r="H335" s="457">
        <v>1000</v>
      </c>
      <c r="I335" s="457">
        <v>1000</v>
      </c>
      <c r="J335" s="457">
        <v>1000</v>
      </c>
      <c r="K335" s="457">
        <v>1000</v>
      </c>
      <c r="L335" s="457">
        <v>1000</v>
      </c>
      <c r="M335" s="457">
        <v>1000</v>
      </c>
      <c r="N335" s="457">
        <v>1000</v>
      </c>
      <c r="O335" s="457">
        <v>1000</v>
      </c>
      <c r="P335" s="457">
        <v>1000</v>
      </c>
      <c r="Q335" s="457">
        <v>1000</v>
      </c>
      <c r="R335" s="457">
        <v>1000</v>
      </c>
      <c r="S335" s="457">
        <v>1000</v>
      </c>
      <c r="T335" s="457">
        <v>1000</v>
      </c>
      <c r="U335" s="457">
        <v>1000</v>
      </c>
      <c r="V335" s="457">
        <v>1000</v>
      </c>
      <c r="W335" s="457">
        <v>1000</v>
      </c>
      <c r="X335" s="457">
        <v>1000</v>
      </c>
      <c r="Y335" s="457">
        <v>1000</v>
      </c>
      <c r="Z335" s="457">
        <v>1000</v>
      </c>
      <c r="AA335" s="457">
        <v>1000</v>
      </c>
      <c r="AB335" s="457">
        <v>1000</v>
      </c>
      <c r="AC335" s="457">
        <v>1000</v>
      </c>
      <c r="AD335" s="457">
        <v>1000</v>
      </c>
      <c r="AE335" s="457">
        <v>1000</v>
      </c>
      <c r="AF335" s="457">
        <v>1000</v>
      </c>
      <c r="AG335" s="457">
        <v>1000</v>
      </c>
      <c r="AH335" s="457">
        <v>1000</v>
      </c>
      <c r="AI335" s="457">
        <v>1000</v>
      </c>
      <c r="AJ335" s="457">
        <v>1000</v>
      </c>
      <c r="AK335" s="457">
        <v>1000</v>
      </c>
      <c r="AL335" s="457">
        <v>1000</v>
      </c>
      <c r="AM335" s="457">
        <v>1000</v>
      </c>
      <c r="AN335" s="457">
        <v>1000</v>
      </c>
      <c r="AO335" s="457">
        <v>1000</v>
      </c>
      <c r="AP335" s="457">
        <v>1000</v>
      </c>
      <c r="AQ335" s="457">
        <v>1000</v>
      </c>
      <c r="AR335" s="457">
        <v>1000</v>
      </c>
      <c r="AS335" s="457">
        <v>1000</v>
      </c>
      <c r="AT335" s="457">
        <v>1000</v>
      </c>
      <c r="AU335" s="457">
        <v>1000</v>
      </c>
      <c r="AV335" s="457">
        <v>8000</v>
      </c>
      <c r="AW335" s="457">
        <v>1000</v>
      </c>
      <c r="AX335" s="457">
        <v>1000</v>
      </c>
      <c r="AY335" s="457">
        <v>1000</v>
      </c>
      <c r="AZ335" s="457">
        <v>1000</v>
      </c>
      <c r="BA335" s="457">
        <v>1000</v>
      </c>
      <c r="BB335" s="457">
        <v>1000</v>
      </c>
      <c r="BC335" s="457">
        <v>1000</v>
      </c>
      <c r="BD335" s="457">
        <v>1000</v>
      </c>
      <c r="BE335" s="457">
        <v>1000</v>
      </c>
      <c r="BF335" s="457">
        <v>1000</v>
      </c>
      <c r="BG335" s="457">
        <v>1000</v>
      </c>
      <c r="BH335" s="457">
        <v>1000</v>
      </c>
      <c r="BI335" s="457">
        <v>1000</v>
      </c>
      <c r="BJ335" s="457">
        <v>1000</v>
      </c>
      <c r="BK335" s="457">
        <v>1000</v>
      </c>
      <c r="BL335" s="457">
        <v>1000</v>
      </c>
      <c r="BM335" s="457">
        <v>1000</v>
      </c>
      <c r="BN335" s="457">
        <v>1000</v>
      </c>
      <c r="BO335" s="457">
        <v>1000</v>
      </c>
      <c r="BP335" s="457">
        <v>1000</v>
      </c>
      <c r="BQ335" s="457">
        <v>1000</v>
      </c>
      <c r="BR335" s="457">
        <v>1000</v>
      </c>
      <c r="BS335" s="457">
        <v>1000</v>
      </c>
      <c r="BT335" s="457">
        <v>1000</v>
      </c>
      <c r="BU335" s="457">
        <v>1000</v>
      </c>
      <c r="BV335" s="457">
        <v>1000</v>
      </c>
      <c r="BW335" s="457">
        <v>1000</v>
      </c>
      <c r="BX335" s="457">
        <v>1000</v>
      </c>
      <c r="BY335" s="457">
        <v>1000</v>
      </c>
      <c r="BZ335" s="457">
        <v>1000</v>
      </c>
      <c r="CA335" s="457">
        <v>1000</v>
      </c>
      <c r="CB335" s="457">
        <v>1000</v>
      </c>
      <c r="CC335" s="457">
        <v>1000</v>
      </c>
      <c r="CD335" s="457">
        <v>1000</v>
      </c>
      <c r="CE335" s="457">
        <v>1000</v>
      </c>
      <c r="CF335" s="457">
        <v>1000</v>
      </c>
      <c r="CG335" s="457">
        <v>1000</v>
      </c>
      <c r="CH335" s="457">
        <v>1000</v>
      </c>
      <c r="CI335" s="457">
        <v>1000</v>
      </c>
      <c r="CJ335" s="457">
        <v>1000</v>
      </c>
      <c r="CK335" s="457">
        <v>1000</v>
      </c>
      <c r="CL335" s="457">
        <v>1000</v>
      </c>
      <c r="CM335" s="457">
        <v>1000</v>
      </c>
      <c r="CN335" s="457">
        <v>1000</v>
      </c>
      <c r="CO335" s="457">
        <v>1000</v>
      </c>
      <c r="CP335" s="457">
        <v>1000</v>
      </c>
      <c r="CQ335" s="457">
        <v>1000</v>
      </c>
      <c r="CR335" s="457">
        <v>1000</v>
      </c>
      <c r="CS335" s="457">
        <v>1000</v>
      </c>
      <c r="CT335" s="457">
        <v>1000</v>
      </c>
      <c r="CU335" s="457">
        <v>1000</v>
      </c>
      <c r="CV335" s="457">
        <v>1000</v>
      </c>
      <c r="CW335" s="457">
        <v>1000</v>
      </c>
      <c r="CX335" s="457">
        <v>1000</v>
      </c>
      <c r="CY335" s="457">
        <v>1000</v>
      </c>
      <c r="CZ335" s="457">
        <v>1000</v>
      </c>
      <c r="DA335" s="457">
        <v>24000</v>
      </c>
      <c r="DB335" s="457">
        <v>1000</v>
      </c>
      <c r="DC335" s="457">
        <v>3000</v>
      </c>
      <c r="DD335" s="457">
        <v>2000</v>
      </c>
      <c r="DE335" s="457">
        <v>1000</v>
      </c>
      <c r="DF335" s="457">
        <v>1000</v>
      </c>
      <c r="DG335" s="457">
        <v>1000</v>
      </c>
      <c r="DH335" s="457">
        <v>1000</v>
      </c>
      <c r="DI335" s="457">
        <v>1000</v>
      </c>
      <c r="DJ335" s="457">
        <v>1000</v>
      </c>
      <c r="DK335" s="457">
        <v>1000</v>
      </c>
      <c r="DL335" s="457">
        <v>1000</v>
      </c>
      <c r="DM335" s="457">
        <v>1000</v>
      </c>
      <c r="DN335" s="457">
        <v>1000</v>
      </c>
      <c r="DO335" s="457">
        <v>1000</v>
      </c>
      <c r="DP335" s="457">
        <v>1000</v>
      </c>
      <c r="DQ335" s="457">
        <v>1000</v>
      </c>
      <c r="DR335">
        <v>1000</v>
      </c>
      <c r="DS335">
        <v>1000</v>
      </c>
      <c r="DT335">
        <v>12000</v>
      </c>
      <c r="DU335">
        <v>1000</v>
      </c>
    </row>
    <row r="336" spans="1:125">
      <c r="A336" s="362" t="s">
        <v>2552</v>
      </c>
      <c r="B336" s="457" t="s">
        <v>3329</v>
      </c>
      <c r="C336" s="457">
        <v>1000</v>
      </c>
      <c r="D336" s="457">
        <v>1000</v>
      </c>
      <c r="E336" s="457">
        <v>1000</v>
      </c>
      <c r="F336" s="457">
        <v>1000</v>
      </c>
      <c r="G336" s="457">
        <v>1000</v>
      </c>
      <c r="H336" s="457">
        <v>1000</v>
      </c>
      <c r="I336" s="457">
        <v>1000</v>
      </c>
      <c r="J336" s="457">
        <v>1000</v>
      </c>
      <c r="K336" s="457">
        <v>1000</v>
      </c>
      <c r="L336" s="457">
        <v>1000</v>
      </c>
      <c r="M336" s="457">
        <v>1000</v>
      </c>
      <c r="N336" s="457">
        <v>1000</v>
      </c>
      <c r="O336" s="457">
        <v>1000</v>
      </c>
      <c r="P336" s="457">
        <v>1000</v>
      </c>
      <c r="Q336" s="457">
        <v>1000</v>
      </c>
      <c r="R336" s="457">
        <v>1000</v>
      </c>
      <c r="S336" s="457">
        <v>1000</v>
      </c>
      <c r="T336" s="457">
        <v>1000</v>
      </c>
      <c r="U336" s="457">
        <v>1000</v>
      </c>
      <c r="V336" s="457">
        <v>1000</v>
      </c>
      <c r="W336" s="457">
        <v>1000</v>
      </c>
      <c r="X336" s="457">
        <v>1000</v>
      </c>
      <c r="Y336" s="457">
        <v>1000</v>
      </c>
      <c r="Z336" s="457">
        <v>1000</v>
      </c>
      <c r="AA336" s="457">
        <v>1000</v>
      </c>
      <c r="AB336" s="457">
        <v>1000</v>
      </c>
      <c r="AC336" s="457">
        <v>1000</v>
      </c>
      <c r="AD336" s="457">
        <v>1000</v>
      </c>
      <c r="AE336" s="457">
        <v>1000</v>
      </c>
      <c r="AF336" s="457">
        <v>1000</v>
      </c>
      <c r="AG336" s="457">
        <v>1000</v>
      </c>
      <c r="AH336" s="457">
        <v>1000</v>
      </c>
      <c r="AI336" s="457">
        <v>1000</v>
      </c>
      <c r="AJ336" s="457">
        <v>1000</v>
      </c>
      <c r="AK336" s="457">
        <v>1000</v>
      </c>
      <c r="AL336" s="457">
        <v>1000</v>
      </c>
      <c r="AM336" s="457">
        <v>1000</v>
      </c>
      <c r="AN336" s="457">
        <v>1000</v>
      </c>
      <c r="AO336" s="457">
        <v>1000</v>
      </c>
      <c r="AP336" s="457">
        <v>1000</v>
      </c>
      <c r="AQ336" s="457">
        <v>1000</v>
      </c>
      <c r="AR336" s="457">
        <v>1000</v>
      </c>
      <c r="AS336" s="457">
        <v>1000</v>
      </c>
      <c r="AT336" s="457">
        <v>1000</v>
      </c>
      <c r="AU336" s="457">
        <v>1000</v>
      </c>
      <c r="AV336" s="457">
        <v>8000</v>
      </c>
      <c r="AW336" s="457">
        <v>1000</v>
      </c>
      <c r="AX336" s="457">
        <v>1000</v>
      </c>
      <c r="AY336" s="457">
        <v>1000</v>
      </c>
      <c r="AZ336" s="457">
        <v>1000</v>
      </c>
      <c r="BA336" s="457">
        <v>1000</v>
      </c>
      <c r="BB336" s="457">
        <v>1000</v>
      </c>
      <c r="BC336" s="457">
        <v>1000</v>
      </c>
      <c r="BD336" s="457">
        <v>1000</v>
      </c>
      <c r="BE336" s="457">
        <v>1000</v>
      </c>
      <c r="BF336" s="457">
        <v>1000</v>
      </c>
      <c r="BG336" s="457">
        <v>1000</v>
      </c>
      <c r="BH336" s="457">
        <v>1000</v>
      </c>
      <c r="BI336" s="457">
        <v>1000</v>
      </c>
      <c r="BJ336" s="457">
        <v>1000</v>
      </c>
      <c r="BK336" s="457">
        <v>1000</v>
      </c>
      <c r="BL336" s="457">
        <v>1000</v>
      </c>
      <c r="BM336" s="457">
        <v>1000</v>
      </c>
      <c r="BN336" s="457">
        <v>1000</v>
      </c>
      <c r="BO336" s="457">
        <v>1000</v>
      </c>
      <c r="BP336" s="457">
        <v>1000</v>
      </c>
      <c r="BQ336" s="457">
        <v>1000</v>
      </c>
      <c r="BR336" s="457">
        <v>1000</v>
      </c>
      <c r="BS336" s="457">
        <v>1000</v>
      </c>
      <c r="BT336" s="457">
        <v>1000</v>
      </c>
      <c r="BU336" s="457">
        <v>1000</v>
      </c>
      <c r="BV336" s="457">
        <v>1000</v>
      </c>
      <c r="BW336" s="457">
        <v>1000</v>
      </c>
      <c r="BX336" s="457">
        <v>1000</v>
      </c>
      <c r="BY336" s="457">
        <v>1000</v>
      </c>
      <c r="BZ336" s="457">
        <v>1000</v>
      </c>
      <c r="CA336" s="457">
        <v>1000</v>
      </c>
      <c r="CB336" s="457">
        <v>1000</v>
      </c>
      <c r="CC336" s="457">
        <v>1000</v>
      </c>
      <c r="CD336" s="457">
        <v>1000</v>
      </c>
      <c r="CE336" s="457">
        <v>1000</v>
      </c>
      <c r="CF336" s="457">
        <v>1000</v>
      </c>
      <c r="CG336" s="457">
        <v>1000</v>
      </c>
      <c r="CH336" s="457">
        <v>1000</v>
      </c>
      <c r="CI336" s="457">
        <v>1000</v>
      </c>
      <c r="CJ336" s="457">
        <v>1000</v>
      </c>
      <c r="CK336" s="457">
        <v>1000</v>
      </c>
      <c r="CL336" s="457">
        <v>1000</v>
      </c>
      <c r="CM336" s="457">
        <v>1000</v>
      </c>
      <c r="CN336" s="457">
        <v>1000</v>
      </c>
      <c r="CO336" s="457">
        <v>1000</v>
      </c>
      <c r="CP336" s="457">
        <v>1000</v>
      </c>
      <c r="CQ336" s="457">
        <v>1000</v>
      </c>
      <c r="CR336" s="457">
        <v>1000</v>
      </c>
      <c r="CS336" s="457">
        <v>1000</v>
      </c>
      <c r="CT336" s="457">
        <v>1000</v>
      </c>
      <c r="CU336" s="457">
        <v>1000</v>
      </c>
      <c r="CV336" s="457">
        <v>1000</v>
      </c>
      <c r="CW336" s="457">
        <v>1000</v>
      </c>
      <c r="CX336" s="457">
        <v>1000</v>
      </c>
      <c r="CY336" s="457">
        <v>1000</v>
      </c>
      <c r="CZ336" s="457">
        <v>1000</v>
      </c>
      <c r="DA336" s="457">
        <v>24000</v>
      </c>
      <c r="DB336" s="457">
        <v>1000</v>
      </c>
      <c r="DC336" s="457">
        <v>3000</v>
      </c>
      <c r="DD336" s="457">
        <v>2000</v>
      </c>
      <c r="DE336" s="457">
        <v>1000</v>
      </c>
      <c r="DF336" s="457">
        <v>1000</v>
      </c>
      <c r="DG336" s="457">
        <v>1000</v>
      </c>
      <c r="DH336" s="457">
        <v>1000</v>
      </c>
      <c r="DI336" s="457">
        <v>1000</v>
      </c>
      <c r="DJ336" s="457">
        <v>1000</v>
      </c>
      <c r="DK336" s="457">
        <v>1000</v>
      </c>
      <c r="DL336" s="457">
        <v>1000</v>
      </c>
      <c r="DM336" s="457">
        <v>1000</v>
      </c>
      <c r="DN336" s="457">
        <v>1000</v>
      </c>
      <c r="DO336" s="457">
        <v>1000</v>
      </c>
      <c r="DP336" s="457">
        <v>1000</v>
      </c>
      <c r="DQ336" s="457">
        <v>1000</v>
      </c>
      <c r="DR336">
        <v>1000</v>
      </c>
      <c r="DS336">
        <v>1000</v>
      </c>
      <c r="DT336">
        <v>12000</v>
      </c>
      <c r="DU336">
        <v>1000</v>
      </c>
    </row>
    <row r="337" spans="1:125">
      <c r="A337" s="362" t="s">
        <v>2534</v>
      </c>
      <c r="B337" s="457" t="s">
        <v>3329</v>
      </c>
      <c r="C337" s="457">
        <v>1000</v>
      </c>
      <c r="D337" s="457">
        <v>1000</v>
      </c>
      <c r="E337" s="457">
        <v>1000</v>
      </c>
      <c r="F337" s="457">
        <v>1000</v>
      </c>
      <c r="G337" s="457">
        <v>1000</v>
      </c>
      <c r="H337" s="457">
        <v>1000</v>
      </c>
      <c r="I337" s="457">
        <v>1000</v>
      </c>
      <c r="J337" s="457">
        <v>1000</v>
      </c>
      <c r="K337" s="457">
        <v>1000</v>
      </c>
      <c r="L337" s="457">
        <v>1000</v>
      </c>
      <c r="M337" s="457">
        <v>1000</v>
      </c>
      <c r="N337" s="457">
        <v>1000</v>
      </c>
      <c r="O337" s="457">
        <v>1000</v>
      </c>
      <c r="P337" s="457">
        <v>1000</v>
      </c>
      <c r="Q337" s="457">
        <v>1000</v>
      </c>
      <c r="R337" s="457">
        <v>1000</v>
      </c>
      <c r="S337" s="457">
        <v>1000</v>
      </c>
      <c r="T337" s="457">
        <v>1000</v>
      </c>
      <c r="U337" s="457">
        <v>1000</v>
      </c>
      <c r="V337" s="457">
        <v>1000</v>
      </c>
      <c r="W337" s="457">
        <v>1000</v>
      </c>
      <c r="X337" s="457">
        <v>1000</v>
      </c>
      <c r="Y337" s="457">
        <v>1000</v>
      </c>
      <c r="Z337" s="457">
        <v>1000</v>
      </c>
      <c r="AA337" s="457">
        <v>1000</v>
      </c>
      <c r="AB337" s="457">
        <v>1000</v>
      </c>
      <c r="AC337" s="457">
        <v>1000</v>
      </c>
      <c r="AD337" s="457">
        <v>1000</v>
      </c>
      <c r="AE337" s="457">
        <v>1000</v>
      </c>
      <c r="AF337" s="457">
        <v>1000</v>
      </c>
      <c r="AG337" s="457">
        <v>1000</v>
      </c>
      <c r="AH337" s="457">
        <v>1000</v>
      </c>
      <c r="AI337" s="457">
        <v>1000</v>
      </c>
      <c r="AJ337" s="457">
        <v>1000</v>
      </c>
      <c r="AK337" s="457">
        <v>1000</v>
      </c>
      <c r="AL337" s="457">
        <v>1000</v>
      </c>
      <c r="AM337" s="457">
        <v>1000</v>
      </c>
      <c r="AN337" s="457">
        <v>1000</v>
      </c>
      <c r="AO337" s="457">
        <v>1000</v>
      </c>
      <c r="AP337" s="457">
        <v>1000</v>
      </c>
      <c r="AQ337" s="457">
        <v>1000</v>
      </c>
      <c r="AR337" s="457">
        <v>1000</v>
      </c>
      <c r="AS337" s="457">
        <v>1000</v>
      </c>
      <c r="AT337" s="457">
        <v>1000</v>
      </c>
      <c r="AU337" s="457">
        <v>1000</v>
      </c>
      <c r="AV337" s="457">
        <v>8000</v>
      </c>
      <c r="AW337" s="457">
        <v>1000</v>
      </c>
      <c r="AX337" s="457">
        <v>1000</v>
      </c>
      <c r="AY337" s="457">
        <v>1000</v>
      </c>
      <c r="AZ337" s="457">
        <v>1000</v>
      </c>
      <c r="BA337" s="457">
        <v>1000</v>
      </c>
      <c r="BB337" s="457">
        <v>1000</v>
      </c>
      <c r="BC337" s="457">
        <v>1000</v>
      </c>
      <c r="BD337" s="457">
        <v>1000</v>
      </c>
      <c r="BE337" s="457">
        <v>1000</v>
      </c>
      <c r="BF337" s="457">
        <v>1000</v>
      </c>
      <c r="BG337" s="457">
        <v>1000</v>
      </c>
      <c r="BH337" s="457">
        <v>1000</v>
      </c>
      <c r="BI337" s="457">
        <v>1000</v>
      </c>
      <c r="BJ337" s="457">
        <v>1000</v>
      </c>
      <c r="BK337" s="457">
        <v>1000</v>
      </c>
      <c r="BL337" s="457">
        <v>1000</v>
      </c>
      <c r="BM337" s="457">
        <v>1000</v>
      </c>
      <c r="BN337" s="457">
        <v>1000</v>
      </c>
      <c r="BO337" s="457">
        <v>1000</v>
      </c>
      <c r="BP337" s="457">
        <v>1000</v>
      </c>
      <c r="BQ337" s="457">
        <v>1000</v>
      </c>
      <c r="BR337" s="457">
        <v>1000</v>
      </c>
      <c r="BS337" s="457">
        <v>1000</v>
      </c>
      <c r="BT337" s="457">
        <v>1000</v>
      </c>
      <c r="BU337" s="457">
        <v>1000</v>
      </c>
      <c r="BV337" s="457">
        <v>1000</v>
      </c>
      <c r="BW337" s="457">
        <v>1000</v>
      </c>
      <c r="BX337" s="457">
        <v>1000</v>
      </c>
      <c r="BY337" s="457">
        <v>1000</v>
      </c>
      <c r="BZ337" s="457">
        <v>1000</v>
      </c>
      <c r="CA337" s="457">
        <v>1000</v>
      </c>
      <c r="CB337" s="457">
        <v>1000</v>
      </c>
      <c r="CC337" s="457">
        <v>1000</v>
      </c>
      <c r="CD337" s="457">
        <v>1000</v>
      </c>
      <c r="CE337" s="457">
        <v>1000</v>
      </c>
      <c r="CF337" s="457">
        <v>1000</v>
      </c>
      <c r="CG337" s="457">
        <v>1000</v>
      </c>
      <c r="CH337" s="457">
        <v>1000</v>
      </c>
      <c r="CI337" s="457">
        <v>1000</v>
      </c>
      <c r="CJ337" s="457">
        <v>1000</v>
      </c>
      <c r="CK337" s="457">
        <v>1000</v>
      </c>
      <c r="CL337" s="457">
        <v>1000</v>
      </c>
      <c r="CM337" s="457">
        <v>1000</v>
      </c>
      <c r="CN337" s="457">
        <v>1000</v>
      </c>
      <c r="CO337" s="457">
        <v>1000</v>
      </c>
      <c r="CP337" s="457">
        <v>1000</v>
      </c>
      <c r="CQ337" s="457">
        <v>1000</v>
      </c>
      <c r="CR337" s="457">
        <v>1000</v>
      </c>
      <c r="CS337" s="457">
        <v>1000</v>
      </c>
      <c r="CT337" s="457">
        <v>1000</v>
      </c>
      <c r="CU337" s="457">
        <v>1000</v>
      </c>
      <c r="CV337" s="457">
        <v>1000</v>
      </c>
      <c r="CW337" s="457">
        <v>1000</v>
      </c>
      <c r="CX337" s="457">
        <v>1000</v>
      </c>
      <c r="CY337" s="457">
        <v>1000</v>
      </c>
      <c r="CZ337" s="457">
        <v>1000</v>
      </c>
      <c r="DA337" s="457">
        <v>24000</v>
      </c>
      <c r="DB337" s="457">
        <v>1000</v>
      </c>
      <c r="DC337" s="457">
        <v>3000</v>
      </c>
      <c r="DD337" s="457">
        <v>2000</v>
      </c>
      <c r="DE337" s="457">
        <v>1000</v>
      </c>
      <c r="DF337" s="457">
        <v>1000</v>
      </c>
      <c r="DG337" s="457">
        <v>1000</v>
      </c>
      <c r="DH337" s="457">
        <v>1000</v>
      </c>
      <c r="DI337" s="457">
        <v>1000</v>
      </c>
      <c r="DJ337" s="457">
        <v>1000</v>
      </c>
      <c r="DK337" s="457">
        <v>1000</v>
      </c>
      <c r="DL337" s="457">
        <v>1000</v>
      </c>
      <c r="DM337" s="457">
        <v>1000</v>
      </c>
      <c r="DN337" s="457">
        <v>1000</v>
      </c>
      <c r="DO337" s="457">
        <v>1000</v>
      </c>
      <c r="DP337" s="457">
        <v>1000</v>
      </c>
      <c r="DQ337" s="457">
        <v>1000</v>
      </c>
      <c r="DR337">
        <v>1000</v>
      </c>
      <c r="DS337">
        <v>1000</v>
      </c>
      <c r="DT337">
        <v>12000</v>
      </c>
      <c r="DU337">
        <v>1000</v>
      </c>
    </row>
    <row r="338" spans="1:125">
      <c r="A338" s="362" t="s">
        <v>2690</v>
      </c>
      <c r="B338" s="457" t="s">
        <v>3329</v>
      </c>
      <c r="C338" s="457">
        <v>1000</v>
      </c>
      <c r="D338" s="457">
        <v>1000</v>
      </c>
      <c r="E338" s="457">
        <v>1000</v>
      </c>
      <c r="F338" s="457">
        <v>1000</v>
      </c>
      <c r="G338" s="457">
        <v>1000</v>
      </c>
      <c r="H338" s="457">
        <v>1000</v>
      </c>
      <c r="I338" s="457">
        <v>1000</v>
      </c>
      <c r="J338" s="457">
        <v>1000</v>
      </c>
      <c r="K338" s="457">
        <v>1000</v>
      </c>
      <c r="L338" s="457">
        <v>1000</v>
      </c>
      <c r="M338" s="457">
        <v>1000</v>
      </c>
      <c r="N338" s="457">
        <v>1000</v>
      </c>
      <c r="O338" s="457">
        <v>1000</v>
      </c>
      <c r="P338" s="457">
        <v>1000</v>
      </c>
      <c r="Q338" s="457">
        <v>1000</v>
      </c>
      <c r="R338" s="457">
        <v>1000</v>
      </c>
      <c r="S338" s="457">
        <v>1000</v>
      </c>
      <c r="T338" s="457">
        <v>1000</v>
      </c>
      <c r="U338" s="457">
        <v>1000</v>
      </c>
      <c r="V338" s="457">
        <v>1000</v>
      </c>
      <c r="W338" s="457">
        <v>1000</v>
      </c>
      <c r="X338" s="457">
        <v>1000</v>
      </c>
      <c r="Y338" s="457">
        <v>1000</v>
      </c>
      <c r="Z338" s="457">
        <v>1000</v>
      </c>
      <c r="AA338" s="457">
        <v>1000</v>
      </c>
      <c r="AB338" s="457">
        <v>1000</v>
      </c>
      <c r="AC338" s="457">
        <v>1000</v>
      </c>
      <c r="AD338" s="457">
        <v>1000</v>
      </c>
      <c r="AE338" s="457">
        <v>1000</v>
      </c>
      <c r="AF338" s="457">
        <v>1000</v>
      </c>
      <c r="AG338" s="457">
        <v>1000</v>
      </c>
      <c r="AH338" s="457">
        <v>1000</v>
      </c>
      <c r="AI338" s="457">
        <v>1000</v>
      </c>
      <c r="AJ338" s="457">
        <v>1000</v>
      </c>
      <c r="AK338" s="457">
        <v>1000</v>
      </c>
      <c r="AL338" s="457">
        <v>1000</v>
      </c>
      <c r="AM338" s="457">
        <v>1000</v>
      </c>
      <c r="AN338" s="457">
        <v>1000</v>
      </c>
      <c r="AO338" s="457">
        <v>1000</v>
      </c>
      <c r="AP338" s="457">
        <v>1000</v>
      </c>
      <c r="AQ338" s="457">
        <v>1000</v>
      </c>
      <c r="AR338" s="457">
        <v>1000</v>
      </c>
      <c r="AS338" s="457">
        <v>1000</v>
      </c>
      <c r="AT338" s="457">
        <v>1000</v>
      </c>
      <c r="AU338" s="457">
        <v>1000</v>
      </c>
      <c r="AV338" s="457">
        <v>8000</v>
      </c>
      <c r="AW338" s="457">
        <v>1000</v>
      </c>
      <c r="AX338" s="457">
        <v>1000</v>
      </c>
      <c r="AY338" s="457">
        <v>1000</v>
      </c>
      <c r="AZ338" s="457">
        <v>1000</v>
      </c>
      <c r="BA338" s="457">
        <v>1000</v>
      </c>
      <c r="BB338" s="457">
        <v>1000</v>
      </c>
      <c r="BC338" s="457">
        <v>1000</v>
      </c>
      <c r="BD338" s="457">
        <v>1000</v>
      </c>
      <c r="BE338" s="457">
        <v>1000</v>
      </c>
      <c r="BF338" s="457">
        <v>1000</v>
      </c>
      <c r="BG338" s="457">
        <v>1000</v>
      </c>
      <c r="BH338" s="457">
        <v>1000</v>
      </c>
      <c r="BI338" s="457">
        <v>1000</v>
      </c>
      <c r="BJ338" s="457">
        <v>1000</v>
      </c>
      <c r="BK338" s="457">
        <v>1000</v>
      </c>
      <c r="BL338" s="457">
        <v>1000</v>
      </c>
      <c r="BM338" s="457">
        <v>1000</v>
      </c>
      <c r="BN338" s="457">
        <v>1000</v>
      </c>
      <c r="BO338" s="457">
        <v>1000</v>
      </c>
      <c r="BP338" s="457">
        <v>1000</v>
      </c>
      <c r="BQ338" s="457">
        <v>1000</v>
      </c>
      <c r="BR338" s="457">
        <v>1000</v>
      </c>
      <c r="BS338" s="457">
        <v>1000</v>
      </c>
      <c r="BT338" s="457">
        <v>1000</v>
      </c>
      <c r="BU338" s="457">
        <v>1000</v>
      </c>
      <c r="BV338" s="457">
        <v>1000</v>
      </c>
      <c r="BW338" s="457">
        <v>1000</v>
      </c>
      <c r="BX338" s="457">
        <v>1000</v>
      </c>
      <c r="BY338" s="457">
        <v>1000</v>
      </c>
      <c r="BZ338" s="457">
        <v>1000</v>
      </c>
      <c r="CA338" s="457">
        <v>1000</v>
      </c>
      <c r="CB338" s="457">
        <v>1000</v>
      </c>
      <c r="CC338" s="457">
        <v>1000</v>
      </c>
      <c r="CD338" s="457">
        <v>1000</v>
      </c>
      <c r="CE338" s="457">
        <v>1000</v>
      </c>
      <c r="CF338" s="457">
        <v>1000</v>
      </c>
      <c r="CG338" s="457">
        <v>1000</v>
      </c>
      <c r="CH338" s="457">
        <v>1000</v>
      </c>
      <c r="CI338" s="457">
        <v>1000</v>
      </c>
      <c r="CJ338" s="457">
        <v>1000</v>
      </c>
      <c r="CK338" s="457">
        <v>1000</v>
      </c>
      <c r="CL338" s="457">
        <v>1000</v>
      </c>
      <c r="CM338" s="457">
        <v>1000</v>
      </c>
      <c r="CN338" s="457">
        <v>1000</v>
      </c>
      <c r="CO338" s="457">
        <v>1000</v>
      </c>
      <c r="CP338" s="457">
        <v>1000</v>
      </c>
      <c r="CQ338" s="457">
        <v>1000</v>
      </c>
      <c r="CR338" s="457">
        <v>1000</v>
      </c>
      <c r="CS338" s="457">
        <v>1000</v>
      </c>
      <c r="CT338" s="457">
        <v>1000</v>
      </c>
      <c r="CU338" s="457">
        <v>1000</v>
      </c>
      <c r="CV338" s="457">
        <v>1000</v>
      </c>
      <c r="CW338" s="457">
        <v>1000</v>
      </c>
      <c r="CX338" s="457">
        <v>1000</v>
      </c>
      <c r="CY338" s="457">
        <v>1000</v>
      </c>
      <c r="CZ338" s="457">
        <v>1000</v>
      </c>
      <c r="DA338" s="457">
        <v>24000</v>
      </c>
      <c r="DB338" s="457">
        <v>1000</v>
      </c>
      <c r="DC338" s="457">
        <v>3000</v>
      </c>
      <c r="DD338" s="457">
        <v>2000</v>
      </c>
      <c r="DE338" s="457">
        <v>1000</v>
      </c>
      <c r="DF338" s="457">
        <v>1000</v>
      </c>
      <c r="DG338" s="457">
        <v>1000</v>
      </c>
      <c r="DH338" s="457">
        <v>1000</v>
      </c>
      <c r="DI338" s="457">
        <v>1000</v>
      </c>
      <c r="DJ338" s="457">
        <v>1000</v>
      </c>
      <c r="DK338" s="457">
        <v>1000</v>
      </c>
      <c r="DL338" s="457">
        <v>1000</v>
      </c>
      <c r="DM338" s="457">
        <v>1000</v>
      </c>
      <c r="DN338" s="457">
        <v>1000</v>
      </c>
      <c r="DO338" s="457">
        <v>1000</v>
      </c>
      <c r="DP338" s="457">
        <v>1000</v>
      </c>
      <c r="DQ338" s="457">
        <v>1000</v>
      </c>
      <c r="DR338">
        <v>1000</v>
      </c>
      <c r="DS338">
        <v>1000</v>
      </c>
      <c r="DT338">
        <v>12000</v>
      </c>
      <c r="DU338">
        <v>1000</v>
      </c>
    </row>
    <row r="339" spans="1:125">
      <c r="A339" s="362" t="s">
        <v>2089</v>
      </c>
      <c r="B339" s="457" t="s">
        <v>3329</v>
      </c>
      <c r="C339" s="457">
        <v>1000</v>
      </c>
      <c r="D339" s="457">
        <v>1000</v>
      </c>
      <c r="E339" s="457">
        <v>1000</v>
      </c>
      <c r="F339" s="457">
        <v>1000</v>
      </c>
      <c r="G339" s="457">
        <v>1000</v>
      </c>
      <c r="H339" s="457">
        <v>1000</v>
      </c>
      <c r="I339" s="457">
        <v>1000</v>
      </c>
      <c r="J339" s="457">
        <v>1000</v>
      </c>
      <c r="K339" s="457">
        <v>1000</v>
      </c>
      <c r="L339" s="457">
        <v>1000</v>
      </c>
      <c r="M339" s="457">
        <v>1000</v>
      </c>
      <c r="N339" s="457">
        <v>1000</v>
      </c>
      <c r="O339" s="457">
        <v>1000</v>
      </c>
      <c r="P339" s="457">
        <v>1000</v>
      </c>
      <c r="Q339" s="457">
        <v>1000</v>
      </c>
      <c r="R339" s="457">
        <v>1000</v>
      </c>
      <c r="S339" s="457">
        <v>1000</v>
      </c>
      <c r="T339" s="457">
        <v>1000</v>
      </c>
      <c r="U339" s="457">
        <v>1000</v>
      </c>
      <c r="V339" s="457">
        <v>1000</v>
      </c>
      <c r="W339" s="457">
        <v>1000</v>
      </c>
      <c r="X339" s="457">
        <v>1000</v>
      </c>
      <c r="Y339" s="457">
        <v>1000</v>
      </c>
      <c r="Z339" s="457">
        <v>1000</v>
      </c>
      <c r="AA339" s="457">
        <v>1000</v>
      </c>
      <c r="AB339" s="457">
        <v>1000</v>
      </c>
      <c r="AC339" s="457">
        <v>1000</v>
      </c>
      <c r="AD339" s="457">
        <v>1000</v>
      </c>
      <c r="AE339" s="457">
        <v>1000</v>
      </c>
      <c r="AF339" s="457">
        <v>1000</v>
      </c>
      <c r="AG339" s="457">
        <v>1000</v>
      </c>
      <c r="AH339" s="457">
        <v>1000</v>
      </c>
      <c r="AI339" s="457">
        <v>1000</v>
      </c>
      <c r="AJ339" s="457">
        <v>1000</v>
      </c>
      <c r="AK339" s="457">
        <v>1000</v>
      </c>
      <c r="AL339" s="457">
        <v>1000</v>
      </c>
      <c r="AM339" s="457">
        <v>1000</v>
      </c>
      <c r="AN339" s="457">
        <v>1000</v>
      </c>
      <c r="AO339" s="457">
        <v>1000</v>
      </c>
      <c r="AP339" s="457">
        <v>1000</v>
      </c>
      <c r="AQ339" s="457">
        <v>1000</v>
      </c>
      <c r="AR339" s="457">
        <v>1000</v>
      </c>
      <c r="AS339" s="457">
        <v>1000</v>
      </c>
      <c r="AT339" s="457">
        <v>1000</v>
      </c>
      <c r="AU339" s="457">
        <v>1000</v>
      </c>
      <c r="AV339" s="457">
        <v>8000</v>
      </c>
      <c r="AW339" s="457">
        <v>1000</v>
      </c>
      <c r="AX339" s="457">
        <v>1000</v>
      </c>
      <c r="AY339" s="457">
        <v>1000</v>
      </c>
      <c r="AZ339" s="457">
        <v>1000</v>
      </c>
      <c r="BA339" s="457">
        <v>1000</v>
      </c>
      <c r="BB339" s="457">
        <v>1000</v>
      </c>
      <c r="BC339" s="457">
        <v>1000</v>
      </c>
      <c r="BD339" s="457">
        <v>1000</v>
      </c>
      <c r="BE339" s="457">
        <v>1000</v>
      </c>
      <c r="BF339" s="457">
        <v>1000</v>
      </c>
      <c r="BG339" s="457">
        <v>1000</v>
      </c>
      <c r="BH339" s="457">
        <v>1000</v>
      </c>
      <c r="BI339" s="457">
        <v>1000</v>
      </c>
      <c r="BJ339" s="457">
        <v>1000</v>
      </c>
      <c r="BK339" s="457">
        <v>1000</v>
      </c>
      <c r="BL339" s="457">
        <v>1000</v>
      </c>
      <c r="BM339" s="457">
        <v>1000</v>
      </c>
      <c r="BN339" s="457">
        <v>1000</v>
      </c>
      <c r="BO339" s="457">
        <v>1000</v>
      </c>
      <c r="BP339" s="457">
        <v>1000</v>
      </c>
      <c r="BQ339" s="457">
        <v>1000</v>
      </c>
      <c r="BR339" s="457">
        <v>1000</v>
      </c>
      <c r="BS339" s="457">
        <v>1000</v>
      </c>
      <c r="BT339" s="457">
        <v>1000</v>
      </c>
      <c r="BU339" s="457">
        <v>1000</v>
      </c>
      <c r="BV339" s="457">
        <v>1000</v>
      </c>
      <c r="BW339" s="457">
        <v>1000</v>
      </c>
      <c r="BX339" s="457">
        <v>1000</v>
      </c>
      <c r="BY339" s="457">
        <v>1000</v>
      </c>
      <c r="BZ339" s="457">
        <v>1000</v>
      </c>
      <c r="CA339" s="457">
        <v>1000</v>
      </c>
      <c r="CB339" s="457">
        <v>1000</v>
      </c>
      <c r="CC339" s="457">
        <v>1000</v>
      </c>
      <c r="CD339" s="457">
        <v>1000</v>
      </c>
      <c r="CE339" s="457">
        <v>1000</v>
      </c>
      <c r="CF339" s="457">
        <v>1000</v>
      </c>
      <c r="CG339" s="457">
        <v>1000</v>
      </c>
      <c r="CH339" s="457">
        <v>1000</v>
      </c>
      <c r="CI339" s="457">
        <v>1000</v>
      </c>
      <c r="CJ339" s="457">
        <v>1000</v>
      </c>
      <c r="CK339" s="457">
        <v>1000</v>
      </c>
      <c r="CL339" s="457">
        <v>1000</v>
      </c>
      <c r="CM339" s="457">
        <v>1000</v>
      </c>
      <c r="CN339" s="457">
        <v>1000</v>
      </c>
      <c r="CO339" s="457">
        <v>1000</v>
      </c>
      <c r="CP339" s="457">
        <v>1000</v>
      </c>
      <c r="CQ339" s="457">
        <v>1000</v>
      </c>
      <c r="CR339" s="457">
        <v>1000</v>
      </c>
      <c r="CS339" s="457">
        <v>1000</v>
      </c>
      <c r="CT339" s="457">
        <v>1000</v>
      </c>
      <c r="CU339" s="457">
        <v>1000</v>
      </c>
      <c r="CV339" s="457">
        <v>1000</v>
      </c>
      <c r="CW339" s="457">
        <v>1000</v>
      </c>
      <c r="CX339" s="457">
        <v>1000</v>
      </c>
      <c r="CY339" s="457">
        <v>1000</v>
      </c>
      <c r="CZ339" s="457">
        <v>1000</v>
      </c>
      <c r="DA339" s="457">
        <v>24000</v>
      </c>
      <c r="DB339" s="457">
        <v>1000</v>
      </c>
      <c r="DC339" s="457">
        <v>3000</v>
      </c>
      <c r="DD339" s="457">
        <v>2000</v>
      </c>
      <c r="DE339" s="457">
        <v>1000</v>
      </c>
      <c r="DF339" s="457">
        <v>1000</v>
      </c>
      <c r="DG339" s="457">
        <v>1000</v>
      </c>
      <c r="DH339" s="457">
        <v>1000</v>
      </c>
      <c r="DI339" s="457">
        <v>1000</v>
      </c>
      <c r="DJ339" s="457">
        <v>1000</v>
      </c>
      <c r="DK339" s="457">
        <v>1000</v>
      </c>
      <c r="DL339" s="457">
        <v>1000</v>
      </c>
      <c r="DM339" s="457">
        <v>1000</v>
      </c>
      <c r="DN339" s="457">
        <v>1000</v>
      </c>
      <c r="DO339" s="457">
        <v>1000</v>
      </c>
      <c r="DP339" s="457">
        <v>1000</v>
      </c>
      <c r="DQ339" s="457">
        <v>1000</v>
      </c>
      <c r="DR339">
        <v>1000</v>
      </c>
      <c r="DS339">
        <v>1000</v>
      </c>
      <c r="DT339">
        <v>12000</v>
      </c>
      <c r="DU339">
        <v>1000</v>
      </c>
    </row>
    <row r="340" spans="1:125">
      <c r="A340" s="362" t="s">
        <v>2636</v>
      </c>
      <c r="B340" s="457" t="s">
        <v>3329</v>
      </c>
      <c r="C340" s="457">
        <v>1000</v>
      </c>
      <c r="D340" s="457">
        <v>1000</v>
      </c>
      <c r="E340" s="457">
        <v>1000</v>
      </c>
      <c r="F340" s="457">
        <v>1000</v>
      </c>
      <c r="G340" s="457">
        <v>1000</v>
      </c>
      <c r="H340" s="457">
        <v>1000</v>
      </c>
      <c r="I340" s="457">
        <v>1000</v>
      </c>
      <c r="J340" s="457">
        <v>1000</v>
      </c>
      <c r="K340" s="457">
        <v>1000</v>
      </c>
      <c r="L340" s="457">
        <v>1000</v>
      </c>
      <c r="M340" s="457">
        <v>1000</v>
      </c>
      <c r="N340" s="457">
        <v>1000</v>
      </c>
      <c r="O340" s="457">
        <v>1000</v>
      </c>
      <c r="P340" s="457">
        <v>1000</v>
      </c>
      <c r="Q340" s="457">
        <v>1000</v>
      </c>
      <c r="R340" s="457">
        <v>1000</v>
      </c>
      <c r="S340" s="457">
        <v>1000</v>
      </c>
      <c r="T340" s="457">
        <v>1000</v>
      </c>
      <c r="U340" s="457">
        <v>1000</v>
      </c>
      <c r="V340" s="457">
        <v>1000</v>
      </c>
      <c r="W340" s="457">
        <v>1000</v>
      </c>
      <c r="X340" s="457">
        <v>1000</v>
      </c>
      <c r="Y340" s="457">
        <v>1000</v>
      </c>
      <c r="Z340" s="457">
        <v>1000</v>
      </c>
      <c r="AA340" s="457">
        <v>1000</v>
      </c>
      <c r="AB340" s="457">
        <v>1000</v>
      </c>
      <c r="AC340" s="457">
        <v>1000</v>
      </c>
      <c r="AD340" s="457">
        <v>1000</v>
      </c>
      <c r="AE340" s="457">
        <v>1000</v>
      </c>
      <c r="AF340" s="457">
        <v>1000</v>
      </c>
      <c r="AG340" s="457">
        <v>1000</v>
      </c>
      <c r="AH340" s="457">
        <v>1000</v>
      </c>
      <c r="AI340" s="457">
        <v>1000</v>
      </c>
      <c r="AJ340" s="457">
        <v>1000</v>
      </c>
      <c r="AK340" s="457">
        <v>1000</v>
      </c>
      <c r="AL340" s="457">
        <v>1000</v>
      </c>
      <c r="AM340" s="457">
        <v>1000</v>
      </c>
      <c r="AN340" s="457">
        <v>1000</v>
      </c>
      <c r="AO340" s="457">
        <v>1000</v>
      </c>
      <c r="AP340" s="457">
        <v>1000</v>
      </c>
      <c r="AQ340" s="457">
        <v>1000</v>
      </c>
      <c r="AR340" s="457">
        <v>1000</v>
      </c>
      <c r="AS340" s="457">
        <v>1000</v>
      </c>
      <c r="AT340" s="457">
        <v>1000</v>
      </c>
      <c r="AU340" s="457">
        <v>1000</v>
      </c>
      <c r="AV340" s="457">
        <v>8000</v>
      </c>
      <c r="AW340" s="457">
        <v>1000</v>
      </c>
      <c r="AX340" s="457">
        <v>1000</v>
      </c>
      <c r="AY340" s="457">
        <v>1000</v>
      </c>
      <c r="AZ340" s="457">
        <v>1000</v>
      </c>
      <c r="BA340" s="457">
        <v>1000</v>
      </c>
      <c r="BB340" s="457">
        <v>1000</v>
      </c>
      <c r="BC340" s="457">
        <v>1000</v>
      </c>
      <c r="BD340" s="457">
        <v>1000</v>
      </c>
      <c r="BE340" s="457">
        <v>1000</v>
      </c>
      <c r="BF340" s="457">
        <v>1000</v>
      </c>
      <c r="BG340" s="457">
        <v>1000</v>
      </c>
      <c r="BH340" s="457">
        <v>1000</v>
      </c>
      <c r="BI340" s="457">
        <v>1000</v>
      </c>
      <c r="BJ340" s="457">
        <v>1000</v>
      </c>
      <c r="BK340" s="457">
        <v>1000</v>
      </c>
      <c r="BL340" s="457">
        <v>1000</v>
      </c>
      <c r="BM340" s="457">
        <v>1000</v>
      </c>
      <c r="BN340" s="457">
        <v>1000</v>
      </c>
      <c r="BO340" s="457">
        <v>1000</v>
      </c>
      <c r="BP340" s="457">
        <v>1000</v>
      </c>
      <c r="BQ340" s="457">
        <v>1000</v>
      </c>
      <c r="BR340" s="457">
        <v>1000</v>
      </c>
      <c r="BS340" s="457">
        <v>1000</v>
      </c>
      <c r="BT340" s="457">
        <v>1000</v>
      </c>
      <c r="BU340" s="457">
        <v>1000</v>
      </c>
      <c r="BV340" s="457">
        <v>1000</v>
      </c>
      <c r="BW340" s="457">
        <v>1000</v>
      </c>
      <c r="BX340" s="457">
        <v>1000</v>
      </c>
      <c r="BY340" s="457">
        <v>1000</v>
      </c>
      <c r="BZ340" s="457">
        <v>1000</v>
      </c>
      <c r="CA340" s="457">
        <v>1000</v>
      </c>
      <c r="CB340" s="457">
        <v>1000</v>
      </c>
      <c r="CC340" s="457">
        <v>1000</v>
      </c>
      <c r="CD340" s="457">
        <v>1000</v>
      </c>
      <c r="CE340" s="457">
        <v>1000</v>
      </c>
      <c r="CF340" s="457">
        <v>1000</v>
      </c>
      <c r="CG340" s="457">
        <v>1000</v>
      </c>
      <c r="CH340" s="457">
        <v>1000</v>
      </c>
      <c r="CI340" s="457">
        <v>1000</v>
      </c>
      <c r="CJ340" s="457">
        <v>1000</v>
      </c>
      <c r="CK340" s="457">
        <v>1000</v>
      </c>
      <c r="CL340" s="457">
        <v>1000</v>
      </c>
      <c r="CM340" s="457">
        <v>1000</v>
      </c>
      <c r="CN340" s="457">
        <v>1000</v>
      </c>
      <c r="CO340" s="457">
        <v>1000</v>
      </c>
      <c r="CP340" s="457">
        <v>1000</v>
      </c>
      <c r="CQ340" s="457">
        <v>1000</v>
      </c>
      <c r="CR340" s="457">
        <v>1000</v>
      </c>
      <c r="CS340" s="457">
        <v>1000</v>
      </c>
      <c r="CT340" s="457">
        <v>1000</v>
      </c>
      <c r="CU340" s="457">
        <v>1000</v>
      </c>
      <c r="CV340" s="457">
        <v>1000</v>
      </c>
      <c r="CW340" s="457">
        <v>1000</v>
      </c>
      <c r="CX340" s="457">
        <v>1000</v>
      </c>
      <c r="CY340" s="457">
        <v>1000</v>
      </c>
      <c r="CZ340" s="457">
        <v>1000</v>
      </c>
      <c r="DA340" s="457">
        <v>24000</v>
      </c>
      <c r="DB340" s="457">
        <v>1000</v>
      </c>
      <c r="DC340" s="457">
        <v>3000</v>
      </c>
      <c r="DD340" s="457">
        <v>2000</v>
      </c>
      <c r="DE340" s="457">
        <v>1000</v>
      </c>
      <c r="DF340" s="457">
        <v>1000</v>
      </c>
      <c r="DG340" s="457">
        <v>1000</v>
      </c>
      <c r="DH340" s="457">
        <v>1000</v>
      </c>
      <c r="DI340" s="457">
        <v>1000</v>
      </c>
      <c r="DJ340" s="457">
        <v>1000</v>
      </c>
      <c r="DK340" s="457">
        <v>1000</v>
      </c>
      <c r="DL340" s="457">
        <v>1000</v>
      </c>
      <c r="DM340" s="457">
        <v>1000</v>
      </c>
      <c r="DN340" s="457">
        <v>1000</v>
      </c>
      <c r="DO340" s="457">
        <v>1000</v>
      </c>
      <c r="DP340" s="457">
        <v>1000</v>
      </c>
      <c r="DQ340" s="457">
        <v>1000</v>
      </c>
      <c r="DR340">
        <v>1000</v>
      </c>
      <c r="DS340">
        <v>1000</v>
      </c>
      <c r="DT340">
        <v>12000</v>
      </c>
      <c r="DU340">
        <v>1000</v>
      </c>
    </row>
    <row r="341" spans="1:125">
      <c r="A341" s="362" t="s">
        <v>2930</v>
      </c>
      <c r="B341" s="457" t="s">
        <v>3329</v>
      </c>
      <c r="C341" s="457">
        <v>1000</v>
      </c>
      <c r="D341" s="457">
        <v>1000</v>
      </c>
      <c r="E341" s="457">
        <v>1000</v>
      </c>
      <c r="F341" s="457">
        <v>1000</v>
      </c>
      <c r="G341" s="457">
        <v>1000</v>
      </c>
      <c r="H341" s="457">
        <v>1000</v>
      </c>
      <c r="I341" s="457">
        <v>1000</v>
      </c>
      <c r="J341" s="457">
        <v>1000</v>
      </c>
      <c r="K341" s="457">
        <v>1000</v>
      </c>
      <c r="L341" s="457">
        <v>1000</v>
      </c>
      <c r="M341" s="457">
        <v>1000</v>
      </c>
      <c r="N341" s="457">
        <v>1000</v>
      </c>
      <c r="O341" s="457">
        <v>1000</v>
      </c>
      <c r="P341" s="457">
        <v>1000</v>
      </c>
      <c r="Q341" s="457">
        <v>1000</v>
      </c>
      <c r="R341" s="457">
        <v>1000</v>
      </c>
      <c r="S341" s="457">
        <v>1000</v>
      </c>
      <c r="T341" s="457">
        <v>1000</v>
      </c>
      <c r="U341" s="457">
        <v>1000</v>
      </c>
      <c r="V341" s="457">
        <v>1000</v>
      </c>
      <c r="W341" s="457">
        <v>1000</v>
      </c>
      <c r="X341" s="457">
        <v>1000</v>
      </c>
      <c r="Y341" s="457">
        <v>1000</v>
      </c>
      <c r="Z341" s="457">
        <v>1000</v>
      </c>
      <c r="AA341" s="457">
        <v>1000</v>
      </c>
      <c r="AB341" s="457">
        <v>1000</v>
      </c>
      <c r="AC341" s="457">
        <v>1000</v>
      </c>
      <c r="AD341" s="457">
        <v>1000</v>
      </c>
      <c r="AE341" s="457">
        <v>1000</v>
      </c>
      <c r="AF341" s="457">
        <v>1000</v>
      </c>
      <c r="AG341" s="457">
        <v>1000</v>
      </c>
      <c r="AH341" s="457">
        <v>1000</v>
      </c>
      <c r="AI341" s="457">
        <v>1000</v>
      </c>
      <c r="AJ341" s="457">
        <v>1000</v>
      </c>
      <c r="AK341" s="457">
        <v>1000</v>
      </c>
      <c r="AL341" s="457">
        <v>1000</v>
      </c>
      <c r="AM341" s="457">
        <v>1000</v>
      </c>
      <c r="AN341" s="457">
        <v>1000</v>
      </c>
      <c r="AO341" s="457">
        <v>1000</v>
      </c>
      <c r="AP341" s="457">
        <v>1000</v>
      </c>
      <c r="AQ341" s="457">
        <v>1000</v>
      </c>
      <c r="AR341" s="457">
        <v>1000</v>
      </c>
      <c r="AS341" s="457">
        <v>1000</v>
      </c>
      <c r="AT341" s="457">
        <v>1000</v>
      </c>
      <c r="AU341" s="457">
        <v>1000</v>
      </c>
      <c r="AV341" s="457">
        <v>8000</v>
      </c>
      <c r="AW341" s="457">
        <v>1000</v>
      </c>
      <c r="AX341" s="457">
        <v>1000</v>
      </c>
      <c r="AY341" s="457">
        <v>1000</v>
      </c>
      <c r="AZ341" s="457">
        <v>1000</v>
      </c>
      <c r="BA341" s="457">
        <v>1000</v>
      </c>
      <c r="BB341" s="457">
        <v>1000</v>
      </c>
      <c r="BC341" s="457">
        <v>1000</v>
      </c>
      <c r="BD341" s="457">
        <v>1000</v>
      </c>
      <c r="BE341" s="457">
        <v>1000</v>
      </c>
      <c r="BF341" s="457">
        <v>1000</v>
      </c>
      <c r="BG341" s="457">
        <v>1000</v>
      </c>
      <c r="BH341" s="457">
        <v>1000</v>
      </c>
      <c r="BI341" s="457">
        <v>1000</v>
      </c>
      <c r="BJ341" s="457">
        <v>1000</v>
      </c>
      <c r="BK341" s="457">
        <v>1000</v>
      </c>
      <c r="BL341" s="457">
        <v>1000</v>
      </c>
      <c r="BM341" s="457">
        <v>1000</v>
      </c>
      <c r="BN341" s="457">
        <v>1000</v>
      </c>
      <c r="BO341" s="457">
        <v>1000</v>
      </c>
      <c r="BP341" s="457">
        <v>1000</v>
      </c>
      <c r="BQ341" s="457">
        <v>1000</v>
      </c>
      <c r="BR341" s="457">
        <v>1000</v>
      </c>
      <c r="BS341" s="457">
        <v>1000</v>
      </c>
      <c r="BT341" s="457">
        <v>1000</v>
      </c>
      <c r="BU341" s="457">
        <v>1000</v>
      </c>
      <c r="BV341" s="457">
        <v>1000</v>
      </c>
      <c r="BW341" s="457">
        <v>1000</v>
      </c>
      <c r="BX341" s="457">
        <v>1000</v>
      </c>
      <c r="BY341" s="457">
        <v>1000</v>
      </c>
      <c r="BZ341" s="457">
        <v>1000</v>
      </c>
      <c r="CA341" s="457">
        <v>1000</v>
      </c>
      <c r="CB341" s="457">
        <v>1000</v>
      </c>
      <c r="CC341" s="457">
        <v>1000</v>
      </c>
      <c r="CD341" s="457">
        <v>1000</v>
      </c>
      <c r="CE341" s="457">
        <v>1000</v>
      </c>
      <c r="CF341" s="457">
        <v>1000</v>
      </c>
      <c r="CG341" s="457">
        <v>1000</v>
      </c>
      <c r="CH341" s="457">
        <v>1000</v>
      </c>
      <c r="CI341" s="457">
        <v>1000</v>
      </c>
      <c r="CJ341" s="457">
        <v>1000</v>
      </c>
      <c r="CK341" s="457">
        <v>1000</v>
      </c>
      <c r="CL341" s="457">
        <v>1000</v>
      </c>
      <c r="CM341" s="457">
        <v>1000</v>
      </c>
      <c r="CN341" s="457">
        <v>1000</v>
      </c>
      <c r="CO341" s="457">
        <v>1000</v>
      </c>
      <c r="CP341" s="457">
        <v>1000</v>
      </c>
      <c r="CQ341" s="457">
        <v>1000</v>
      </c>
      <c r="CR341" s="457">
        <v>1000</v>
      </c>
      <c r="CS341" s="457">
        <v>1000</v>
      </c>
      <c r="CT341" s="457">
        <v>1000</v>
      </c>
      <c r="CU341" s="457">
        <v>1000</v>
      </c>
      <c r="CV341" s="457">
        <v>1000</v>
      </c>
      <c r="CW341" s="457">
        <v>1000</v>
      </c>
      <c r="CX341" s="457">
        <v>1000</v>
      </c>
      <c r="CY341" s="457">
        <v>1000</v>
      </c>
      <c r="CZ341" s="457">
        <v>1000</v>
      </c>
      <c r="DA341" s="457">
        <v>24000</v>
      </c>
      <c r="DB341" s="457">
        <v>1000</v>
      </c>
      <c r="DC341" s="457">
        <v>3000</v>
      </c>
      <c r="DD341" s="457">
        <v>2000</v>
      </c>
      <c r="DE341" s="457">
        <v>1000</v>
      </c>
      <c r="DF341" s="457">
        <v>1000</v>
      </c>
      <c r="DG341" s="457">
        <v>1000</v>
      </c>
      <c r="DH341" s="457">
        <v>1000</v>
      </c>
      <c r="DI341" s="457">
        <v>1000</v>
      </c>
      <c r="DJ341" s="457">
        <v>1000</v>
      </c>
      <c r="DK341" s="457">
        <v>1000</v>
      </c>
      <c r="DL341" s="457">
        <v>1000</v>
      </c>
      <c r="DM341" s="457">
        <v>1000</v>
      </c>
      <c r="DN341" s="457">
        <v>1000</v>
      </c>
      <c r="DO341" s="457">
        <v>1000</v>
      </c>
      <c r="DP341" s="457">
        <v>1000</v>
      </c>
      <c r="DQ341" s="457">
        <v>1000</v>
      </c>
      <c r="DR341">
        <v>1000</v>
      </c>
      <c r="DS341">
        <v>1000</v>
      </c>
      <c r="DT341">
        <v>12000</v>
      </c>
      <c r="DU341">
        <v>1000</v>
      </c>
    </row>
    <row r="342" spans="1:125">
      <c r="A342" s="362" t="s">
        <v>1988</v>
      </c>
      <c r="B342" s="457" t="s">
        <v>3329</v>
      </c>
      <c r="C342" s="457">
        <v>1000</v>
      </c>
      <c r="D342" s="457">
        <v>1000</v>
      </c>
      <c r="E342" s="457">
        <v>1000</v>
      </c>
      <c r="F342" s="457">
        <v>1000</v>
      </c>
      <c r="G342" s="457">
        <v>1000</v>
      </c>
      <c r="H342" s="457">
        <v>1000</v>
      </c>
      <c r="I342" s="457">
        <v>1000</v>
      </c>
      <c r="J342" s="457">
        <v>1000</v>
      </c>
      <c r="K342" s="457">
        <v>1000</v>
      </c>
      <c r="L342" s="457">
        <v>1000</v>
      </c>
      <c r="M342" s="457">
        <v>1000</v>
      </c>
      <c r="N342" s="457">
        <v>1000</v>
      </c>
      <c r="O342" s="457">
        <v>1000</v>
      </c>
      <c r="P342" s="457">
        <v>1000</v>
      </c>
      <c r="Q342" s="457">
        <v>1000</v>
      </c>
      <c r="R342" s="457">
        <v>1000</v>
      </c>
      <c r="S342" s="457">
        <v>1000</v>
      </c>
      <c r="T342" s="457">
        <v>1000</v>
      </c>
      <c r="U342" s="457">
        <v>1000</v>
      </c>
      <c r="V342" s="457">
        <v>1000</v>
      </c>
      <c r="W342" s="457">
        <v>1000</v>
      </c>
      <c r="X342" s="457">
        <v>1000</v>
      </c>
      <c r="Y342" s="457">
        <v>1000</v>
      </c>
      <c r="Z342" s="457">
        <v>1000</v>
      </c>
      <c r="AA342" s="457">
        <v>1000</v>
      </c>
      <c r="AB342" s="457">
        <v>1000</v>
      </c>
      <c r="AC342" s="457">
        <v>1000</v>
      </c>
      <c r="AD342" s="457">
        <v>1000</v>
      </c>
      <c r="AE342" s="457">
        <v>1000</v>
      </c>
      <c r="AF342" s="457">
        <v>1000</v>
      </c>
      <c r="AG342" s="457">
        <v>1000</v>
      </c>
      <c r="AH342" s="457">
        <v>1000</v>
      </c>
      <c r="AI342" s="457">
        <v>1000</v>
      </c>
      <c r="AJ342" s="457">
        <v>1000</v>
      </c>
      <c r="AK342" s="457">
        <v>1000</v>
      </c>
      <c r="AL342" s="457">
        <v>1000</v>
      </c>
      <c r="AM342" s="457">
        <v>1000</v>
      </c>
      <c r="AN342" s="457">
        <v>1000</v>
      </c>
      <c r="AO342" s="457">
        <v>1000</v>
      </c>
      <c r="AP342" s="457">
        <v>1000</v>
      </c>
      <c r="AQ342" s="457">
        <v>1000</v>
      </c>
      <c r="AR342" s="457">
        <v>1000</v>
      </c>
      <c r="AS342" s="457">
        <v>1000</v>
      </c>
      <c r="AT342" s="457">
        <v>1000</v>
      </c>
      <c r="AU342" s="457">
        <v>1000</v>
      </c>
      <c r="AV342" s="457">
        <v>1000</v>
      </c>
      <c r="AW342" s="457">
        <v>1000</v>
      </c>
      <c r="AX342" s="457">
        <v>1000</v>
      </c>
      <c r="AY342" s="457">
        <v>1000</v>
      </c>
      <c r="AZ342" s="457">
        <v>1000</v>
      </c>
      <c r="BA342" s="457">
        <v>1000</v>
      </c>
      <c r="BB342" s="457">
        <v>1000</v>
      </c>
      <c r="BC342" s="457">
        <v>1000</v>
      </c>
      <c r="BD342" s="457">
        <v>1000</v>
      </c>
      <c r="BE342" s="457">
        <v>1000</v>
      </c>
      <c r="BF342" s="457">
        <v>1000</v>
      </c>
      <c r="BG342" s="457">
        <v>1000</v>
      </c>
      <c r="BH342" s="457">
        <v>1000</v>
      </c>
      <c r="BI342" s="457">
        <v>1000</v>
      </c>
      <c r="BJ342" s="457">
        <v>1000</v>
      </c>
      <c r="BK342" s="457">
        <v>1000</v>
      </c>
      <c r="BL342" s="457">
        <v>1000</v>
      </c>
      <c r="BM342" s="457">
        <v>1000</v>
      </c>
      <c r="BN342" s="457">
        <v>1000</v>
      </c>
      <c r="BO342" s="457">
        <v>1000</v>
      </c>
      <c r="BP342" s="457">
        <v>1000</v>
      </c>
      <c r="BQ342" s="457">
        <v>1000</v>
      </c>
      <c r="BR342" s="457">
        <v>1000</v>
      </c>
      <c r="BS342" s="457">
        <v>1000</v>
      </c>
      <c r="BT342" s="457">
        <v>1000</v>
      </c>
      <c r="BU342" s="457">
        <v>1000</v>
      </c>
      <c r="BV342" s="457">
        <v>1000</v>
      </c>
      <c r="BW342" s="457">
        <v>1000</v>
      </c>
      <c r="BX342" s="457">
        <v>1000</v>
      </c>
      <c r="BY342" s="457">
        <v>1000</v>
      </c>
      <c r="BZ342" s="457">
        <v>1000</v>
      </c>
      <c r="CA342" s="457">
        <v>1000</v>
      </c>
      <c r="CB342" s="457">
        <v>1000</v>
      </c>
      <c r="CC342" s="457">
        <v>1000</v>
      </c>
      <c r="CD342" s="457">
        <v>1000</v>
      </c>
      <c r="CE342" s="457">
        <v>1000</v>
      </c>
      <c r="CF342" s="457">
        <v>1000</v>
      </c>
      <c r="CG342" s="457">
        <v>1000</v>
      </c>
      <c r="CH342" s="457">
        <v>1000</v>
      </c>
      <c r="CI342" s="457">
        <v>1000</v>
      </c>
      <c r="CJ342" s="457">
        <v>1000</v>
      </c>
      <c r="CK342" s="457">
        <v>1000</v>
      </c>
      <c r="CL342" s="457">
        <v>1000</v>
      </c>
      <c r="CM342" s="457">
        <v>1000</v>
      </c>
      <c r="CN342" s="457">
        <v>1000</v>
      </c>
      <c r="CO342" s="457">
        <v>1000</v>
      </c>
      <c r="CP342" s="457">
        <v>1000</v>
      </c>
      <c r="CQ342" s="457">
        <v>1000</v>
      </c>
      <c r="CR342" s="457">
        <v>1000</v>
      </c>
      <c r="CS342" s="457">
        <v>1000</v>
      </c>
      <c r="CT342" s="457">
        <v>1000</v>
      </c>
      <c r="CU342" s="457">
        <v>1000</v>
      </c>
      <c r="CV342" s="457">
        <v>1000</v>
      </c>
      <c r="CW342" s="457">
        <v>1000</v>
      </c>
      <c r="CX342" s="457">
        <v>1000</v>
      </c>
      <c r="CY342" s="457">
        <v>1000</v>
      </c>
      <c r="CZ342" s="457">
        <v>1000</v>
      </c>
      <c r="DA342" s="457">
        <v>59000</v>
      </c>
      <c r="DB342" s="457">
        <v>1000</v>
      </c>
      <c r="DC342" s="457">
        <v>5000</v>
      </c>
      <c r="DD342" s="457">
        <v>2000</v>
      </c>
      <c r="DE342" s="457">
        <v>1000</v>
      </c>
      <c r="DF342" s="457">
        <v>1000</v>
      </c>
      <c r="DG342" s="457">
        <v>1000</v>
      </c>
      <c r="DH342" s="457">
        <v>1000</v>
      </c>
      <c r="DI342" s="457">
        <v>1000</v>
      </c>
      <c r="DJ342" s="457">
        <v>1000</v>
      </c>
      <c r="DK342" s="457">
        <v>1000</v>
      </c>
      <c r="DL342" s="457">
        <v>1000</v>
      </c>
      <c r="DM342" s="457">
        <v>1000</v>
      </c>
      <c r="DN342" s="457">
        <v>1000</v>
      </c>
      <c r="DO342" s="457">
        <v>1000</v>
      </c>
      <c r="DP342" s="457">
        <v>1000</v>
      </c>
      <c r="DQ342" s="457">
        <v>1000</v>
      </c>
      <c r="DR342">
        <v>1000</v>
      </c>
      <c r="DS342">
        <v>1000</v>
      </c>
      <c r="DT342">
        <v>1000</v>
      </c>
      <c r="DU342">
        <v>1000</v>
      </c>
    </row>
    <row r="343" spans="1:125">
      <c r="A343" s="362" t="s">
        <v>2424</v>
      </c>
      <c r="B343" s="457" t="s">
        <v>3329</v>
      </c>
      <c r="C343" s="457">
        <v>1000</v>
      </c>
      <c r="D343" s="457">
        <v>1000</v>
      </c>
      <c r="E343" s="457">
        <v>1000</v>
      </c>
      <c r="F343" s="457">
        <v>1000</v>
      </c>
      <c r="G343" s="457">
        <v>1000</v>
      </c>
      <c r="H343" s="457">
        <v>1000</v>
      </c>
      <c r="I343" s="457">
        <v>1000</v>
      </c>
      <c r="J343" s="457">
        <v>1000</v>
      </c>
      <c r="K343" s="457">
        <v>1000</v>
      </c>
      <c r="L343" s="457">
        <v>1000</v>
      </c>
      <c r="M343" s="457">
        <v>1000</v>
      </c>
      <c r="N343" s="457">
        <v>1000</v>
      </c>
      <c r="O343" s="457">
        <v>1000</v>
      </c>
      <c r="P343" s="457">
        <v>1000</v>
      </c>
      <c r="Q343" s="457">
        <v>1000</v>
      </c>
      <c r="R343" s="457">
        <v>1000</v>
      </c>
      <c r="S343" s="457">
        <v>1000</v>
      </c>
      <c r="T343" s="457">
        <v>1000</v>
      </c>
      <c r="U343" s="457">
        <v>1000</v>
      </c>
      <c r="V343" s="457">
        <v>1000</v>
      </c>
      <c r="W343" s="457">
        <v>1000</v>
      </c>
      <c r="X343" s="457">
        <v>1000</v>
      </c>
      <c r="Y343" s="457">
        <v>1000</v>
      </c>
      <c r="Z343" s="457">
        <v>1000</v>
      </c>
      <c r="AA343" s="457">
        <v>1000</v>
      </c>
      <c r="AB343" s="457">
        <v>1000</v>
      </c>
      <c r="AC343" s="457">
        <v>1000</v>
      </c>
      <c r="AD343" s="457">
        <v>1000</v>
      </c>
      <c r="AE343" s="457">
        <v>1000</v>
      </c>
      <c r="AF343" s="457">
        <v>1000</v>
      </c>
      <c r="AG343" s="457">
        <v>1000</v>
      </c>
      <c r="AH343" s="457">
        <v>1000</v>
      </c>
      <c r="AI343" s="457">
        <v>1000</v>
      </c>
      <c r="AJ343" s="457">
        <v>1000</v>
      </c>
      <c r="AK343" s="457">
        <v>1000</v>
      </c>
      <c r="AL343" s="457">
        <v>1000</v>
      </c>
      <c r="AM343" s="457">
        <v>1000</v>
      </c>
      <c r="AN343" s="457">
        <v>1000</v>
      </c>
      <c r="AO343" s="457">
        <v>1000</v>
      </c>
      <c r="AP343" s="457">
        <v>1000</v>
      </c>
      <c r="AQ343" s="457">
        <v>1000</v>
      </c>
      <c r="AR343" s="457">
        <v>1000</v>
      </c>
      <c r="AS343" s="457">
        <v>1000</v>
      </c>
      <c r="AT343" s="457">
        <v>1000</v>
      </c>
      <c r="AU343" s="457">
        <v>1000</v>
      </c>
      <c r="AV343" s="457">
        <v>8000</v>
      </c>
      <c r="AW343" s="457">
        <v>1000</v>
      </c>
      <c r="AX343" s="457">
        <v>1000</v>
      </c>
      <c r="AY343" s="457">
        <v>1000</v>
      </c>
      <c r="AZ343" s="457">
        <v>1000</v>
      </c>
      <c r="BA343" s="457">
        <v>1000</v>
      </c>
      <c r="BB343" s="457">
        <v>1000</v>
      </c>
      <c r="BC343" s="457">
        <v>1000</v>
      </c>
      <c r="BD343" s="457">
        <v>1000</v>
      </c>
      <c r="BE343" s="457">
        <v>1000</v>
      </c>
      <c r="BF343" s="457">
        <v>1000</v>
      </c>
      <c r="BG343" s="457">
        <v>1000</v>
      </c>
      <c r="BH343" s="457">
        <v>1000</v>
      </c>
      <c r="BI343" s="457">
        <v>1000</v>
      </c>
      <c r="BJ343" s="457">
        <v>1000</v>
      </c>
      <c r="BK343" s="457">
        <v>1000</v>
      </c>
      <c r="BL343" s="457">
        <v>1000</v>
      </c>
      <c r="BM343" s="457">
        <v>1000</v>
      </c>
      <c r="BN343" s="457">
        <v>1000</v>
      </c>
      <c r="BO343" s="457">
        <v>1000</v>
      </c>
      <c r="BP343" s="457">
        <v>1000</v>
      </c>
      <c r="BQ343" s="457">
        <v>1000</v>
      </c>
      <c r="BR343" s="457">
        <v>1000</v>
      </c>
      <c r="BS343" s="457">
        <v>1000</v>
      </c>
      <c r="BT343" s="457">
        <v>1000</v>
      </c>
      <c r="BU343" s="457">
        <v>1000</v>
      </c>
      <c r="BV343" s="457">
        <v>1000</v>
      </c>
      <c r="BW343" s="457">
        <v>1000</v>
      </c>
      <c r="BX343" s="457">
        <v>1000</v>
      </c>
      <c r="BY343" s="457">
        <v>1000</v>
      </c>
      <c r="BZ343" s="457">
        <v>1000</v>
      </c>
      <c r="CA343" s="457">
        <v>1000</v>
      </c>
      <c r="CB343" s="457">
        <v>1000</v>
      </c>
      <c r="CC343" s="457">
        <v>1000</v>
      </c>
      <c r="CD343" s="457">
        <v>1000</v>
      </c>
      <c r="CE343" s="457">
        <v>1000</v>
      </c>
      <c r="CF343" s="457">
        <v>1000</v>
      </c>
      <c r="CG343" s="457">
        <v>1000</v>
      </c>
      <c r="CH343" s="457">
        <v>1000</v>
      </c>
      <c r="CI343" s="457">
        <v>1000</v>
      </c>
      <c r="CJ343" s="457">
        <v>1000</v>
      </c>
      <c r="CK343" s="457">
        <v>1000</v>
      </c>
      <c r="CL343" s="457">
        <v>1000</v>
      </c>
      <c r="CM343" s="457">
        <v>1000</v>
      </c>
      <c r="CN343" s="457">
        <v>1000</v>
      </c>
      <c r="CO343" s="457">
        <v>1000</v>
      </c>
      <c r="CP343" s="457">
        <v>1000</v>
      </c>
      <c r="CQ343" s="457">
        <v>1000</v>
      </c>
      <c r="CR343" s="457">
        <v>1000</v>
      </c>
      <c r="CS343" s="457">
        <v>1000</v>
      </c>
      <c r="CT343" s="457">
        <v>1000</v>
      </c>
      <c r="CU343" s="457">
        <v>1000</v>
      </c>
      <c r="CV343" s="457">
        <v>1000</v>
      </c>
      <c r="CW343" s="457">
        <v>1000</v>
      </c>
      <c r="CX343" s="457">
        <v>1000</v>
      </c>
      <c r="CY343" s="457">
        <v>1000</v>
      </c>
      <c r="CZ343" s="457">
        <v>1000</v>
      </c>
      <c r="DA343" s="457">
        <v>24000</v>
      </c>
      <c r="DB343" s="457">
        <v>1000</v>
      </c>
      <c r="DC343" s="457">
        <v>3000</v>
      </c>
      <c r="DD343" s="457">
        <v>2000</v>
      </c>
      <c r="DE343" s="457">
        <v>1000</v>
      </c>
      <c r="DF343" s="457">
        <v>1000</v>
      </c>
      <c r="DG343" s="457">
        <v>1000</v>
      </c>
      <c r="DH343" s="457">
        <v>1000</v>
      </c>
      <c r="DI343" s="457">
        <v>1000</v>
      </c>
      <c r="DJ343" s="457">
        <v>1000</v>
      </c>
      <c r="DK343" s="457">
        <v>1000</v>
      </c>
      <c r="DL343" s="457">
        <v>1000</v>
      </c>
      <c r="DM343" s="457">
        <v>1000</v>
      </c>
      <c r="DN343" s="457">
        <v>1000</v>
      </c>
      <c r="DO343" s="457">
        <v>1000</v>
      </c>
      <c r="DP343" s="457">
        <v>1000</v>
      </c>
      <c r="DQ343" s="457">
        <v>1000</v>
      </c>
      <c r="DR343">
        <v>1000</v>
      </c>
      <c r="DS343">
        <v>1000</v>
      </c>
      <c r="DT343">
        <v>12000</v>
      </c>
      <c r="DU343">
        <v>1000</v>
      </c>
    </row>
    <row r="344" spans="1:125">
      <c r="A344" s="362" t="s">
        <v>2310</v>
      </c>
      <c r="B344" s="457" t="s">
        <v>3329</v>
      </c>
      <c r="C344" s="457">
        <v>1000</v>
      </c>
      <c r="D344" s="457">
        <v>1000</v>
      </c>
      <c r="E344" s="457">
        <v>1000</v>
      </c>
      <c r="F344" s="457">
        <v>1000</v>
      </c>
      <c r="G344" s="457">
        <v>1000</v>
      </c>
      <c r="H344" s="457">
        <v>1000</v>
      </c>
      <c r="I344" s="457">
        <v>1000</v>
      </c>
      <c r="J344" s="457">
        <v>1000</v>
      </c>
      <c r="K344" s="457">
        <v>1000</v>
      </c>
      <c r="L344" s="457">
        <v>1000</v>
      </c>
      <c r="M344" s="457">
        <v>1000</v>
      </c>
      <c r="N344" s="457">
        <v>1000</v>
      </c>
      <c r="O344" s="457">
        <v>1000</v>
      </c>
      <c r="P344" s="457">
        <v>1000</v>
      </c>
      <c r="Q344" s="457">
        <v>1000</v>
      </c>
      <c r="R344" s="457">
        <v>1000</v>
      </c>
      <c r="S344" s="457">
        <v>1000</v>
      </c>
      <c r="T344" s="457">
        <v>1000</v>
      </c>
      <c r="U344" s="457">
        <v>1000</v>
      </c>
      <c r="V344" s="457">
        <v>1000</v>
      </c>
      <c r="W344" s="457">
        <v>1000</v>
      </c>
      <c r="X344" s="457">
        <v>1000</v>
      </c>
      <c r="Y344" s="457">
        <v>1000</v>
      </c>
      <c r="Z344" s="457">
        <v>1000</v>
      </c>
      <c r="AA344" s="457">
        <v>1000</v>
      </c>
      <c r="AB344" s="457">
        <v>1000</v>
      </c>
      <c r="AC344" s="457">
        <v>1000</v>
      </c>
      <c r="AD344" s="457">
        <v>1000</v>
      </c>
      <c r="AE344" s="457">
        <v>1000</v>
      </c>
      <c r="AF344" s="457">
        <v>1000</v>
      </c>
      <c r="AG344" s="457">
        <v>1000</v>
      </c>
      <c r="AH344" s="457">
        <v>1000</v>
      </c>
      <c r="AI344" s="457">
        <v>1000</v>
      </c>
      <c r="AJ344" s="457">
        <v>1000</v>
      </c>
      <c r="AK344" s="457">
        <v>1000</v>
      </c>
      <c r="AL344" s="457">
        <v>1000</v>
      </c>
      <c r="AM344" s="457">
        <v>1000</v>
      </c>
      <c r="AN344" s="457">
        <v>1000</v>
      </c>
      <c r="AO344" s="457">
        <v>1000</v>
      </c>
      <c r="AP344" s="457">
        <v>1000</v>
      </c>
      <c r="AQ344" s="457">
        <v>1000</v>
      </c>
      <c r="AR344" s="457">
        <v>1000</v>
      </c>
      <c r="AS344" s="457">
        <v>1000</v>
      </c>
      <c r="AT344" s="457">
        <v>1000</v>
      </c>
      <c r="AU344" s="457">
        <v>1000</v>
      </c>
      <c r="AV344" s="457">
        <v>8000</v>
      </c>
      <c r="AW344" s="457">
        <v>1000</v>
      </c>
      <c r="AX344" s="457">
        <v>1000</v>
      </c>
      <c r="AY344" s="457">
        <v>1000</v>
      </c>
      <c r="AZ344" s="457">
        <v>1000</v>
      </c>
      <c r="BA344" s="457">
        <v>1000</v>
      </c>
      <c r="BB344" s="457">
        <v>1000</v>
      </c>
      <c r="BC344" s="457">
        <v>1000</v>
      </c>
      <c r="BD344" s="457">
        <v>1000</v>
      </c>
      <c r="BE344" s="457">
        <v>1000</v>
      </c>
      <c r="BF344" s="457">
        <v>1000</v>
      </c>
      <c r="BG344" s="457">
        <v>1000</v>
      </c>
      <c r="BH344" s="457">
        <v>1000</v>
      </c>
      <c r="BI344" s="457">
        <v>1000</v>
      </c>
      <c r="BJ344" s="457">
        <v>1000</v>
      </c>
      <c r="BK344" s="457">
        <v>1000</v>
      </c>
      <c r="BL344" s="457">
        <v>1000</v>
      </c>
      <c r="BM344" s="457">
        <v>1000</v>
      </c>
      <c r="BN344" s="457">
        <v>1000</v>
      </c>
      <c r="BO344" s="457">
        <v>1000</v>
      </c>
      <c r="BP344" s="457">
        <v>1000</v>
      </c>
      <c r="BQ344" s="457">
        <v>1000</v>
      </c>
      <c r="BR344" s="457">
        <v>1000</v>
      </c>
      <c r="BS344" s="457">
        <v>1000</v>
      </c>
      <c r="BT344" s="457">
        <v>1000</v>
      </c>
      <c r="BU344" s="457">
        <v>1000</v>
      </c>
      <c r="BV344" s="457">
        <v>1000</v>
      </c>
      <c r="BW344" s="457">
        <v>1000</v>
      </c>
      <c r="BX344" s="457">
        <v>1000</v>
      </c>
      <c r="BY344" s="457">
        <v>1000</v>
      </c>
      <c r="BZ344" s="457">
        <v>1000</v>
      </c>
      <c r="CA344" s="457">
        <v>1000</v>
      </c>
      <c r="CB344" s="457">
        <v>1000</v>
      </c>
      <c r="CC344" s="457">
        <v>1000</v>
      </c>
      <c r="CD344" s="457">
        <v>1000</v>
      </c>
      <c r="CE344" s="457">
        <v>1000</v>
      </c>
      <c r="CF344" s="457">
        <v>1000</v>
      </c>
      <c r="CG344" s="457">
        <v>1000</v>
      </c>
      <c r="CH344" s="457">
        <v>1000</v>
      </c>
      <c r="CI344" s="457">
        <v>1000</v>
      </c>
      <c r="CJ344" s="457">
        <v>1000</v>
      </c>
      <c r="CK344" s="457">
        <v>1000</v>
      </c>
      <c r="CL344" s="457">
        <v>1000</v>
      </c>
      <c r="CM344" s="457">
        <v>1000</v>
      </c>
      <c r="CN344" s="457">
        <v>1000</v>
      </c>
      <c r="CO344" s="457">
        <v>1000</v>
      </c>
      <c r="CP344" s="457">
        <v>1000</v>
      </c>
      <c r="CQ344" s="457">
        <v>1000</v>
      </c>
      <c r="CR344" s="457">
        <v>1000</v>
      </c>
      <c r="CS344" s="457">
        <v>1000</v>
      </c>
      <c r="CT344" s="457">
        <v>1000</v>
      </c>
      <c r="CU344" s="457">
        <v>1000</v>
      </c>
      <c r="CV344" s="457">
        <v>1000</v>
      </c>
      <c r="CW344" s="457">
        <v>1000</v>
      </c>
      <c r="CX344" s="457">
        <v>1000</v>
      </c>
      <c r="CY344" s="457">
        <v>1000</v>
      </c>
      <c r="CZ344" s="457">
        <v>1000</v>
      </c>
      <c r="DA344" s="457">
        <v>24000</v>
      </c>
      <c r="DB344" s="457">
        <v>1000</v>
      </c>
      <c r="DC344" s="457">
        <v>3000</v>
      </c>
      <c r="DD344" s="457">
        <v>2000</v>
      </c>
      <c r="DE344" s="457">
        <v>1000</v>
      </c>
      <c r="DF344" s="457">
        <v>1000</v>
      </c>
      <c r="DG344" s="457">
        <v>1000</v>
      </c>
      <c r="DH344" s="457">
        <v>1000</v>
      </c>
      <c r="DI344" s="457">
        <v>1000</v>
      </c>
      <c r="DJ344" s="457">
        <v>1000</v>
      </c>
      <c r="DK344" s="457">
        <v>1000</v>
      </c>
      <c r="DL344" s="457">
        <v>1000</v>
      </c>
      <c r="DM344" s="457">
        <v>1000</v>
      </c>
      <c r="DN344" s="457">
        <v>1000</v>
      </c>
      <c r="DO344" s="457">
        <v>1000</v>
      </c>
      <c r="DP344" s="457">
        <v>1000</v>
      </c>
      <c r="DQ344" s="457">
        <v>1000</v>
      </c>
      <c r="DR344">
        <v>1000</v>
      </c>
      <c r="DS344">
        <v>1000</v>
      </c>
      <c r="DT344">
        <v>12000</v>
      </c>
      <c r="DU344">
        <v>1000</v>
      </c>
    </row>
    <row r="345" spans="1:125">
      <c r="A345" s="362" t="s">
        <v>2984</v>
      </c>
      <c r="B345" s="457" t="s">
        <v>3329</v>
      </c>
      <c r="C345" s="457">
        <v>1000</v>
      </c>
      <c r="D345" s="457">
        <v>1000</v>
      </c>
      <c r="E345" s="457">
        <v>1000</v>
      </c>
      <c r="F345" s="457">
        <v>1000</v>
      </c>
      <c r="G345" s="457">
        <v>1000</v>
      </c>
      <c r="H345" s="457">
        <v>1000</v>
      </c>
      <c r="I345" s="457">
        <v>1000</v>
      </c>
      <c r="J345" s="457">
        <v>1000</v>
      </c>
      <c r="K345" s="457">
        <v>1000</v>
      </c>
      <c r="L345" s="457">
        <v>1000</v>
      </c>
      <c r="M345" s="457">
        <v>1000</v>
      </c>
      <c r="N345" s="457">
        <v>1000</v>
      </c>
      <c r="O345" s="457">
        <v>1000</v>
      </c>
      <c r="P345" s="457">
        <v>1000</v>
      </c>
      <c r="Q345" s="457">
        <v>1000</v>
      </c>
      <c r="R345" s="457">
        <v>1000</v>
      </c>
      <c r="S345" s="457">
        <v>1000</v>
      </c>
      <c r="T345" s="457">
        <v>1000</v>
      </c>
      <c r="U345" s="457">
        <v>1000</v>
      </c>
      <c r="V345" s="457">
        <v>1000</v>
      </c>
      <c r="W345" s="457">
        <v>1000</v>
      </c>
      <c r="X345" s="457">
        <v>1000</v>
      </c>
      <c r="Y345" s="457">
        <v>1000</v>
      </c>
      <c r="Z345" s="457">
        <v>1000</v>
      </c>
      <c r="AA345" s="457">
        <v>1000</v>
      </c>
      <c r="AB345" s="457">
        <v>1000</v>
      </c>
      <c r="AC345" s="457">
        <v>1000</v>
      </c>
      <c r="AD345" s="457">
        <v>1000</v>
      </c>
      <c r="AE345" s="457">
        <v>1000</v>
      </c>
      <c r="AF345" s="457">
        <v>1000</v>
      </c>
      <c r="AG345" s="457">
        <v>1000</v>
      </c>
      <c r="AH345" s="457">
        <v>1000</v>
      </c>
      <c r="AI345" s="457">
        <v>1000</v>
      </c>
      <c r="AJ345" s="457">
        <v>1000</v>
      </c>
      <c r="AK345" s="457">
        <v>1000</v>
      </c>
      <c r="AL345" s="457">
        <v>1000</v>
      </c>
      <c r="AM345" s="457">
        <v>1000</v>
      </c>
      <c r="AN345" s="457">
        <v>1000</v>
      </c>
      <c r="AO345" s="457">
        <v>1000</v>
      </c>
      <c r="AP345" s="457">
        <v>1000</v>
      </c>
      <c r="AQ345" s="457">
        <v>1000</v>
      </c>
      <c r="AR345" s="457">
        <v>1000</v>
      </c>
      <c r="AS345" s="457">
        <v>1000</v>
      </c>
      <c r="AT345" s="457">
        <v>1000</v>
      </c>
      <c r="AU345" s="457">
        <v>1000</v>
      </c>
      <c r="AV345" s="457">
        <v>1000</v>
      </c>
      <c r="AW345" s="457">
        <v>1000</v>
      </c>
      <c r="AX345" s="457">
        <v>1000</v>
      </c>
      <c r="AY345" s="457">
        <v>1000</v>
      </c>
      <c r="AZ345" s="457">
        <v>1000</v>
      </c>
      <c r="BA345" s="457">
        <v>1000</v>
      </c>
      <c r="BB345" s="457">
        <v>1000</v>
      </c>
      <c r="BC345" s="457">
        <v>1000</v>
      </c>
      <c r="BD345" s="457">
        <v>1000</v>
      </c>
      <c r="BE345" s="457">
        <v>1000</v>
      </c>
      <c r="BF345" s="457">
        <v>1000</v>
      </c>
      <c r="BG345" s="457">
        <v>1000</v>
      </c>
      <c r="BH345" s="457">
        <v>1000</v>
      </c>
      <c r="BI345" s="457">
        <v>1000</v>
      </c>
      <c r="BJ345" s="457">
        <v>1000</v>
      </c>
      <c r="BK345" s="457">
        <v>1000</v>
      </c>
      <c r="BL345" s="457">
        <v>1000</v>
      </c>
      <c r="BM345" s="457">
        <v>1000</v>
      </c>
      <c r="BN345" s="457">
        <v>1000</v>
      </c>
      <c r="BO345" s="457">
        <v>1000</v>
      </c>
      <c r="BP345" s="457">
        <v>1000</v>
      </c>
      <c r="BQ345" s="457">
        <v>1000</v>
      </c>
      <c r="BR345" s="457">
        <v>1000</v>
      </c>
      <c r="BS345" s="457">
        <v>1000</v>
      </c>
      <c r="BT345" s="457">
        <v>1000</v>
      </c>
      <c r="BU345" s="457">
        <v>1000</v>
      </c>
      <c r="BV345" s="457">
        <v>1000</v>
      </c>
      <c r="BW345" s="457">
        <v>1000</v>
      </c>
      <c r="BX345" s="457">
        <v>1000</v>
      </c>
      <c r="BY345" s="457">
        <v>1000</v>
      </c>
      <c r="BZ345" s="457">
        <v>1000</v>
      </c>
      <c r="CA345" s="457">
        <v>1000</v>
      </c>
      <c r="CB345" s="457">
        <v>1000</v>
      </c>
      <c r="CC345" s="457">
        <v>1000</v>
      </c>
      <c r="CD345" s="457">
        <v>1000</v>
      </c>
      <c r="CE345" s="457">
        <v>1000</v>
      </c>
      <c r="CF345" s="457">
        <v>1000</v>
      </c>
      <c r="CG345" s="457">
        <v>1000</v>
      </c>
      <c r="CH345" s="457">
        <v>1000</v>
      </c>
      <c r="CI345" s="457">
        <v>1000</v>
      </c>
      <c r="CJ345" s="457">
        <v>1000</v>
      </c>
      <c r="CK345" s="457">
        <v>1000</v>
      </c>
      <c r="CL345" s="457">
        <v>1000</v>
      </c>
      <c r="CM345" s="457">
        <v>1000</v>
      </c>
      <c r="CN345" s="457">
        <v>1000</v>
      </c>
      <c r="CO345" s="457">
        <v>1000</v>
      </c>
      <c r="CP345" s="457">
        <v>1000</v>
      </c>
      <c r="CQ345" s="457">
        <v>1000</v>
      </c>
      <c r="CR345" s="457">
        <v>1000</v>
      </c>
      <c r="CS345" s="457">
        <v>1000</v>
      </c>
      <c r="CT345" s="457">
        <v>1000</v>
      </c>
      <c r="CU345" s="457">
        <v>1000</v>
      </c>
      <c r="CV345" s="457">
        <v>1000</v>
      </c>
      <c r="CW345" s="457">
        <v>1000</v>
      </c>
      <c r="CX345" s="457">
        <v>1000</v>
      </c>
      <c r="CY345" s="457">
        <v>1000</v>
      </c>
      <c r="CZ345" s="457">
        <v>1000</v>
      </c>
      <c r="DA345" s="457">
        <v>59000</v>
      </c>
      <c r="DB345" s="457">
        <v>1000</v>
      </c>
      <c r="DC345" s="457">
        <v>5000</v>
      </c>
      <c r="DD345" s="457">
        <v>2000</v>
      </c>
      <c r="DE345" s="457">
        <v>1000</v>
      </c>
      <c r="DF345" s="457">
        <v>1000</v>
      </c>
      <c r="DG345" s="457">
        <v>1000</v>
      </c>
      <c r="DH345" s="457">
        <v>1000</v>
      </c>
      <c r="DI345" s="457">
        <v>1000</v>
      </c>
      <c r="DJ345" s="457">
        <v>1000</v>
      </c>
      <c r="DK345" s="457">
        <v>1000</v>
      </c>
      <c r="DL345" s="457">
        <v>1000</v>
      </c>
      <c r="DM345" s="457">
        <v>1000</v>
      </c>
      <c r="DN345" s="457">
        <v>1000</v>
      </c>
      <c r="DO345" s="457">
        <v>1000</v>
      </c>
      <c r="DP345" s="457">
        <v>1000</v>
      </c>
      <c r="DQ345" s="457">
        <v>1000</v>
      </c>
      <c r="DR345">
        <v>1000</v>
      </c>
      <c r="DS345">
        <v>1000</v>
      </c>
      <c r="DT345">
        <v>1000</v>
      </c>
      <c r="DU345">
        <v>1000</v>
      </c>
    </row>
    <row r="346" spans="1:125">
      <c r="A346" s="362" t="s">
        <v>2385</v>
      </c>
      <c r="B346" s="457" t="s">
        <v>3329</v>
      </c>
      <c r="C346" s="457">
        <v>1000</v>
      </c>
      <c r="D346" s="457">
        <v>1000</v>
      </c>
      <c r="E346" s="457">
        <v>1000</v>
      </c>
      <c r="F346" s="457">
        <v>1000</v>
      </c>
      <c r="G346" s="457">
        <v>1000</v>
      </c>
      <c r="H346" s="457">
        <v>1000</v>
      </c>
      <c r="I346" s="457">
        <v>1000</v>
      </c>
      <c r="J346" s="457">
        <v>1000</v>
      </c>
      <c r="K346" s="457">
        <v>1000</v>
      </c>
      <c r="L346" s="457">
        <v>1000</v>
      </c>
      <c r="M346" s="457">
        <v>1000</v>
      </c>
      <c r="N346" s="457">
        <v>1000</v>
      </c>
      <c r="O346" s="457">
        <v>1000</v>
      </c>
      <c r="P346" s="457">
        <v>1000</v>
      </c>
      <c r="Q346" s="457">
        <v>1000</v>
      </c>
      <c r="R346" s="457">
        <v>1000</v>
      </c>
      <c r="S346" s="457">
        <v>1000</v>
      </c>
      <c r="T346" s="457">
        <v>1000</v>
      </c>
      <c r="U346" s="457">
        <v>1000</v>
      </c>
      <c r="V346" s="457">
        <v>1000</v>
      </c>
      <c r="W346" s="457">
        <v>1000</v>
      </c>
      <c r="X346" s="457">
        <v>1000</v>
      </c>
      <c r="Y346" s="457">
        <v>1000</v>
      </c>
      <c r="Z346" s="457">
        <v>1000</v>
      </c>
      <c r="AA346" s="457">
        <v>1000</v>
      </c>
      <c r="AB346" s="457">
        <v>1000</v>
      </c>
      <c r="AC346" s="457">
        <v>1000</v>
      </c>
      <c r="AD346" s="457">
        <v>1000</v>
      </c>
      <c r="AE346" s="457">
        <v>1000</v>
      </c>
      <c r="AF346" s="457">
        <v>1000</v>
      </c>
      <c r="AG346" s="457">
        <v>1000</v>
      </c>
      <c r="AH346" s="457">
        <v>1000</v>
      </c>
      <c r="AI346" s="457">
        <v>1000</v>
      </c>
      <c r="AJ346" s="457">
        <v>1000</v>
      </c>
      <c r="AK346" s="457">
        <v>1000</v>
      </c>
      <c r="AL346" s="457">
        <v>1000</v>
      </c>
      <c r="AM346" s="457">
        <v>1000</v>
      </c>
      <c r="AN346" s="457">
        <v>1000</v>
      </c>
      <c r="AO346" s="457">
        <v>1000</v>
      </c>
      <c r="AP346" s="457">
        <v>1000</v>
      </c>
      <c r="AQ346" s="457">
        <v>1000</v>
      </c>
      <c r="AR346" s="457">
        <v>1000</v>
      </c>
      <c r="AS346" s="457">
        <v>1000</v>
      </c>
      <c r="AT346" s="457">
        <v>1000</v>
      </c>
      <c r="AU346" s="457">
        <v>1000</v>
      </c>
      <c r="AV346" s="457">
        <v>8000</v>
      </c>
      <c r="AW346" s="457">
        <v>1000</v>
      </c>
      <c r="AX346" s="457">
        <v>1000</v>
      </c>
      <c r="AY346" s="457">
        <v>1000</v>
      </c>
      <c r="AZ346" s="457">
        <v>1000</v>
      </c>
      <c r="BA346" s="457">
        <v>1000</v>
      </c>
      <c r="BB346" s="457">
        <v>1000</v>
      </c>
      <c r="BC346" s="457">
        <v>1000</v>
      </c>
      <c r="BD346" s="457">
        <v>1000</v>
      </c>
      <c r="BE346" s="457">
        <v>1000</v>
      </c>
      <c r="BF346" s="457">
        <v>1000</v>
      </c>
      <c r="BG346" s="457">
        <v>1000</v>
      </c>
      <c r="BH346" s="457">
        <v>1000</v>
      </c>
      <c r="BI346" s="457">
        <v>1000</v>
      </c>
      <c r="BJ346" s="457">
        <v>1000</v>
      </c>
      <c r="BK346" s="457">
        <v>1000</v>
      </c>
      <c r="BL346" s="457">
        <v>1000</v>
      </c>
      <c r="BM346" s="457">
        <v>1000</v>
      </c>
      <c r="BN346" s="457">
        <v>1000</v>
      </c>
      <c r="BO346" s="457">
        <v>1000</v>
      </c>
      <c r="BP346" s="457">
        <v>1000</v>
      </c>
      <c r="BQ346" s="457">
        <v>1000</v>
      </c>
      <c r="BR346" s="457">
        <v>1000</v>
      </c>
      <c r="BS346" s="457">
        <v>1000</v>
      </c>
      <c r="BT346" s="457">
        <v>1000</v>
      </c>
      <c r="BU346" s="457">
        <v>1000</v>
      </c>
      <c r="BV346" s="457">
        <v>1000</v>
      </c>
      <c r="BW346" s="457">
        <v>1000</v>
      </c>
      <c r="BX346" s="457">
        <v>1000</v>
      </c>
      <c r="BY346" s="457">
        <v>1000</v>
      </c>
      <c r="BZ346" s="457">
        <v>1000</v>
      </c>
      <c r="CA346" s="457">
        <v>1000</v>
      </c>
      <c r="CB346" s="457">
        <v>1000</v>
      </c>
      <c r="CC346" s="457">
        <v>1000</v>
      </c>
      <c r="CD346" s="457">
        <v>1000</v>
      </c>
      <c r="CE346" s="457">
        <v>1000</v>
      </c>
      <c r="CF346" s="457">
        <v>1000</v>
      </c>
      <c r="CG346" s="457">
        <v>1000</v>
      </c>
      <c r="CH346" s="457">
        <v>1000</v>
      </c>
      <c r="CI346" s="457">
        <v>1000</v>
      </c>
      <c r="CJ346" s="457">
        <v>1000</v>
      </c>
      <c r="CK346" s="457">
        <v>1000</v>
      </c>
      <c r="CL346" s="457">
        <v>1000</v>
      </c>
      <c r="CM346" s="457">
        <v>1000</v>
      </c>
      <c r="CN346" s="457">
        <v>1000</v>
      </c>
      <c r="CO346" s="457">
        <v>1000</v>
      </c>
      <c r="CP346" s="457">
        <v>1000</v>
      </c>
      <c r="CQ346" s="457">
        <v>1000</v>
      </c>
      <c r="CR346" s="457">
        <v>1000</v>
      </c>
      <c r="CS346" s="457">
        <v>1000</v>
      </c>
      <c r="CT346" s="457">
        <v>1000</v>
      </c>
      <c r="CU346" s="457">
        <v>1000</v>
      </c>
      <c r="CV346" s="457">
        <v>1000</v>
      </c>
      <c r="CW346" s="457">
        <v>1000</v>
      </c>
      <c r="CX346" s="457">
        <v>1000</v>
      </c>
      <c r="CY346" s="457">
        <v>1000</v>
      </c>
      <c r="CZ346" s="457">
        <v>1000</v>
      </c>
      <c r="DA346" s="457">
        <v>24000</v>
      </c>
      <c r="DB346" s="457">
        <v>1000</v>
      </c>
      <c r="DC346" s="457">
        <v>3000</v>
      </c>
      <c r="DD346" s="457">
        <v>2000</v>
      </c>
      <c r="DE346" s="457">
        <v>1000</v>
      </c>
      <c r="DF346" s="457">
        <v>1000</v>
      </c>
      <c r="DG346" s="457">
        <v>1000</v>
      </c>
      <c r="DH346" s="457">
        <v>1000</v>
      </c>
      <c r="DI346" s="457">
        <v>1000</v>
      </c>
      <c r="DJ346" s="457">
        <v>1000</v>
      </c>
      <c r="DK346" s="457">
        <v>1000</v>
      </c>
      <c r="DL346" s="457">
        <v>1000</v>
      </c>
      <c r="DM346" s="457">
        <v>1000</v>
      </c>
      <c r="DN346" s="457">
        <v>1000</v>
      </c>
      <c r="DO346" s="457">
        <v>1000</v>
      </c>
      <c r="DP346" s="457">
        <v>1000</v>
      </c>
      <c r="DQ346" s="457">
        <v>1000</v>
      </c>
      <c r="DR346">
        <v>1000</v>
      </c>
      <c r="DS346">
        <v>1000</v>
      </c>
      <c r="DT346">
        <v>12000</v>
      </c>
      <c r="DU346">
        <v>1000</v>
      </c>
    </row>
    <row r="347" spans="1:125">
      <c r="A347" s="362" t="s">
        <v>2942</v>
      </c>
      <c r="B347" s="457" t="s">
        <v>3329</v>
      </c>
      <c r="C347" s="457">
        <v>5000</v>
      </c>
      <c r="D347" s="457">
        <v>1000</v>
      </c>
      <c r="E347" s="457">
        <v>1000</v>
      </c>
      <c r="F347" s="457">
        <v>1000</v>
      </c>
      <c r="G347" s="457">
        <v>1000</v>
      </c>
      <c r="H347" s="457">
        <v>1000</v>
      </c>
      <c r="I347" s="457">
        <v>5000</v>
      </c>
      <c r="J347" s="457">
        <v>1000</v>
      </c>
      <c r="K347" s="457">
        <v>1000</v>
      </c>
      <c r="L347" s="457">
        <v>1000</v>
      </c>
      <c r="M347" s="457">
        <v>2000</v>
      </c>
      <c r="N347" s="457">
        <v>1000</v>
      </c>
      <c r="O347" s="457">
        <v>11000</v>
      </c>
      <c r="P347" s="457">
        <v>10000</v>
      </c>
      <c r="Q347" s="457">
        <v>1000</v>
      </c>
      <c r="R347" s="457">
        <v>6000</v>
      </c>
      <c r="S347" s="457">
        <v>1000</v>
      </c>
      <c r="T347" s="457">
        <v>1000</v>
      </c>
      <c r="U347" s="457">
        <v>2000</v>
      </c>
      <c r="V347" s="457">
        <v>1000</v>
      </c>
      <c r="W347" s="457">
        <v>1000</v>
      </c>
      <c r="X347" s="457">
        <v>1000</v>
      </c>
      <c r="Y347" s="457">
        <v>1000</v>
      </c>
      <c r="Z347" s="457">
        <v>1000</v>
      </c>
      <c r="AA347" s="457">
        <v>1000</v>
      </c>
      <c r="AB347" s="457">
        <v>1000</v>
      </c>
      <c r="AC347" s="457">
        <v>1000</v>
      </c>
      <c r="AD347" s="457">
        <v>1000</v>
      </c>
      <c r="AE347" s="457">
        <v>1000</v>
      </c>
      <c r="AF347" s="457">
        <v>1000</v>
      </c>
      <c r="AG347" s="457">
        <v>1000</v>
      </c>
      <c r="AH347" s="457">
        <v>1000</v>
      </c>
      <c r="AI347" s="457">
        <v>1000</v>
      </c>
      <c r="AJ347" s="457">
        <v>2000</v>
      </c>
      <c r="AK347" s="457">
        <v>1000</v>
      </c>
      <c r="AL347" s="457">
        <v>1000</v>
      </c>
      <c r="AM347" s="457">
        <v>1000</v>
      </c>
      <c r="AN347" s="457">
        <v>1000</v>
      </c>
      <c r="AO347" s="457">
        <v>1000</v>
      </c>
      <c r="AP347" s="457">
        <v>8000</v>
      </c>
      <c r="AQ347" s="457">
        <v>5000</v>
      </c>
      <c r="AR347" s="457">
        <v>4000</v>
      </c>
      <c r="AS347" s="457">
        <v>3000</v>
      </c>
      <c r="AT347" s="457">
        <v>2000</v>
      </c>
      <c r="AU347" s="457">
        <v>1000</v>
      </c>
      <c r="AV347" s="457">
        <v>8000</v>
      </c>
      <c r="AW347" s="457">
        <v>1000</v>
      </c>
      <c r="AX347" s="457">
        <v>2000</v>
      </c>
      <c r="AY347" s="457">
        <v>1000</v>
      </c>
      <c r="AZ347" s="457">
        <v>1000</v>
      </c>
      <c r="BA347" s="457">
        <v>1000</v>
      </c>
      <c r="BB347" s="457">
        <v>1000</v>
      </c>
      <c r="BC347" s="457">
        <v>1000</v>
      </c>
      <c r="BD347" s="457">
        <v>1000</v>
      </c>
      <c r="BE347" s="457">
        <v>1000</v>
      </c>
      <c r="BF347" s="457">
        <v>1000</v>
      </c>
      <c r="BG347" s="457">
        <v>1000</v>
      </c>
      <c r="BH347" s="457">
        <v>1000</v>
      </c>
      <c r="BI347" s="457">
        <v>1000</v>
      </c>
      <c r="BJ347" s="457">
        <v>1000</v>
      </c>
      <c r="BK347" s="457">
        <v>4000</v>
      </c>
      <c r="BL347" s="457">
        <v>1000</v>
      </c>
      <c r="BM347" s="457">
        <v>1000</v>
      </c>
      <c r="BN347" s="457">
        <v>1000</v>
      </c>
      <c r="BO347" s="457">
        <v>1000</v>
      </c>
      <c r="BP347" s="457">
        <v>1000</v>
      </c>
      <c r="BQ347" s="457">
        <v>1000</v>
      </c>
      <c r="BR347" s="457">
        <v>1000</v>
      </c>
      <c r="BS347" s="457">
        <v>1000</v>
      </c>
      <c r="BT347" s="457">
        <v>1000</v>
      </c>
      <c r="BU347" s="457">
        <v>1000</v>
      </c>
      <c r="BV347" s="457">
        <v>1000</v>
      </c>
      <c r="BW347" s="457">
        <v>1000</v>
      </c>
      <c r="BX347" s="457">
        <v>1000</v>
      </c>
      <c r="BY347" s="457">
        <v>1000</v>
      </c>
      <c r="BZ347" s="457">
        <v>1000</v>
      </c>
      <c r="CA347" s="457">
        <v>1000</v>
      </c>
      <c r="CB347" s="457">
        <v>1000</v>
      </c>
      <c r="CC347" s="457">
        <v>1000</v>
      </c>
      <c r="CD347" s="457">
        <v>1000</v>
      </c>
      <c r="CE347" s="457">
        <v>1000</v>
      </c>
      <c r="CF347" s="457">
        <v>5000</v>
      </c>
      <c r="CG347" s="457">
        <v>1000</v>
      </c>
      <c r="CH347" s="457">
        <v>1000</v>
      </c>
      <c r="CI347" s="457">
        <v>2000</v>
      </c>
      <c r="CJ347" s="457">
        <v>1000</v>
      </c>
      <c r="CK347" s="457">
        <v>1000</v>
      </c>
      <c r="CL347" s="457">
        <v>1000</v>
      </c>
      <c r="CM347" s="457">
        <v>1000</v>
      </c>
      <c r="CN347" s="457">
        <v>1000</v>
      </c>
      <c r="CO347" s="457">
        <v>1000</v>
      </c>
      <c r="CP347" s="457">
        <v>1000</v>
      </c>
      <c r="CQ347" s="457">
        <v>1000</v>
      </c>
      <c r="CR347" s="457">
        <v>1000</v>
      </c>
      <c r="CS347" s="457">
        <v>1000</v>
      </c>
      <c r="CT347" s="457">
        <v>1000</v>
      </c>
      <c r="CU347" s="457">
        <v>1000</v>
      </c>
      <c r="CV347" s="457">
        <v>1000</v>
      </c>
      <c r="CW347" s="457">
        <v>1000</v>
      </c>
      <c r="CX347" s="457">
        <v>26000</v>
      </c>
      <c r="CY347" s="457">
        <v>4000</v>
      </c>
      <c r="CZ347" s="457">
        <v>3000</v>
      </c>
      <c r="DA347" s="457">
        <v>5000</v>
      </c>
      <c r="DB347" s="457">
        <v>1000</v>
      </c>
      <c r="DC347" s="457">
        <v>1000</v>
      </c>
      <c r="DD347" s="457">
        <v>1000</v>
      </c>
      <c r="DE347" s="457">
        <v>1000</v>
      </c>
      <c r="DF347" s="457">
        <v>1000</v>
      </c>
      <c r="DG347" s="457">
        <v>8000</v>
      </c>
      <c r="DH347" s="457">
        <v>1000</v>
      </c>
      <c r="DI347" s="457">
        <v>9000</v>
      </c>
      <c r="DJ347" s="457">
        <v>5000</v>
      </c>
      <c r="DK347" s="457">
        <v>3000</v>
      </c>
      <c r="DL347" s="457">
        <v>6000</v>
      </c>
      <c r="DM347" s="457">
        <v>3000</v>
      </c>
      <c r="DN347" s="457">
        <v>1000</v>
      </c>
      <c r="DO347" s="457">
        <v>1000</v>
      </c>
      <c r="DP347" s="457">
        <v>1000</v>
      </c>
      <c r="DQ347" s="457">
        <v>1000</v>
      </c>
      <c r="DR347">
        <v>1000</v>
      </c>
      <c r="DS347">
        <v>1000</v>
      </c>
      <c r="DT347">
        <v>91000</v>
      </c>
      <c r="DU347">
        <v>51000</v>
      </c>
    </row>
    <row r="348" spans="1:125">
      <c r="A348" s="362" t="s">
        <v>2481</v>
      </c>
      <c r="B348" s="457" t="s">
        <v>3329</v>
      </c>
      <c r="C348" s="457">
        <v>1000</v>
      </c>
      <c r="D348" s="457">
        <v>1000</v>
      </c>
      <c r="E348" s="457">
        <v>1000</v>
      </c>
      <c r="F348" s="457">
        <v>1000</v>
      </c>
      <c r="G348" s="457">
        <v>1000</v>
      </c>
      <c r="H348" s="457">
        <v>1000</v>
      </c>
      <c r="I348" s="457">
        <v>1000</v>
      </c>
      <c r="J348" s="457">
        <v>1000</v>
      </c>
      <c r="K348" s="457">
        <v>1000</v>
      </c>
      <c r="L348" s="457">
        <v>1000</v>
      </c>
      <c r="M348" s="457">
        <v>1000</v>
      </c>
      <c r="N348" s="457">
        <v>1000</v>
      </c>
      <c r="O348" s="457">
        <v>1000</v>
      </c>
      <c r="P348" s="457">
        <v>1000</v>
      </c>
      <c r="Q348" s="457">
        <v>1000</v>
      </c>
      <c r="R348" s="457">
        <v>1000</v>
      </c>
      <c r="S348" s="457">
        <v>1000</v>
      </c>
      <c r="T348" s="457">
        <v>1000</v>
      </c>
      <c r="U348" s="457">
        <v>1000</v>
      </c>
      <c r="V348" s="457">
        <v>1000</v>
      </c>
      <c r="W348" s="457">
        <v>1000</v>
      </c>
      <c r="X348" s="457">
        <v>1000</v>
      </c>
      <c r="Y348" s="457">
        <v>1000</v>
      </c>
      <c r="Z348" s="457">
        <v>1000</v>
      </c>
      <c r="AA348" s="457">
        <v>1000</v>
      </c>
      <c r="AB348" s="457">
        <v>1000</v>
      </c>
      <c r="AC348" s="457">
        <v>1000</v>
      </c>
      <c r="AD348" s="457">
        <v>1000</v>
      </c>
      <c r="AE348" s="457">
        <v>1000</v>
      </c>
      <c r="AF348" s="457">
        <v>1000</v>
      </c>
      <c r="AG348" s="457">
        <v>1000</v>
      </c>
      <c r="AH348" s="457">
        <v>1000</v>
      </c>
      <c r="AI348" s="457">
        <v>1000</v>
      </c>
      <c r="AJ348" s="457">
        <v>1000</v>
      </c>
      <c r="AK348" s="457">
        <v>1000</v>
      </c>
      <c r="AL348" s="457">
        <v>1000</v>
      </c>
      <c r="AM348" s="457">
        <v>1000</v>
      </c>
      <c r="AN348" s="457">
        <v>1000</v>
      </c>
      <c r="AO348" s="457">
        <v>1000</v>
      </c>
      <c r="AP348" s="457">
        <v>1000</v>
      </c>
      <c r="AQ348" s="457">
        <v>1000</v>
      </c>
      <c r="AR348" s="457">
        <v>1000</v>
      </c>
      <c r="AS348" s="457">
        <v>1000</v>
      </c>
      <c r="AT348" s="457">
        <v>1000</v>
      </c>
      <c r="AU348" s="457">
        <v>1000</v>
      </c>
      <c r="AV348" s="457">
        <v>8000</v>
      </c>
      <c r="AW348" s="457">
        <v>1000</v>
      </c>
      <c r="AX348" s="457">
        <v>1000</v>
      </c>
      <c r="AY348" s="457">
        <v>1000</v>
      </c>
      <c r="AZ348" s="457">
        <v>1000</v>
      </c>
      <c r="BA348" s="457">
        <v>1000</v>
      </c>
      <c r="BB348" s="457">
        <v>1000</v>
      </c>
      <c r="BC348" s="457">
        <v>1000</v>
      </c>
      <c r="BD348" s="457">
        <v>1000</v>
      </c>
      <c r="BE348" s="457">
        <v>1000</v>
      </c>
      <c r="BF348" s="457">
        <v>1000</v>
      </c>
      <c r="BG348" s="457">
        <v>1000</v>
      </c>
      <c r="BH348" s="457">
        <v>1000</v>
      </c>
      <c r="BI348" s="457">
        <v>1000</v>
      </c>
      <c r="BJ348" s="457">
        <v>1000</v>
      </c>
      <c r="BK348" s="457">
        <v>1000</v>
      </c>
      <c r="BL348" s="457">
        <v>1000</v>
      </c>
      <c r="BM348" s="457">
        <v>1000</v>
      </c>
      <c r="BN348" s="457">
        <v>1000</v>
      </c>
      <c r="BO348" s="457">
        <v>1000</v>
      </c>
      <c r="BP348" s="457">
        <v>1000</v>
      </c>
      <c r="BQ348" s="457">
        <v>1000</v>
      </c>
      <c r="BR348" s="457">
        <v>1000</v>
      </c>
      <c r="BS348" s="457">
        <v>1000</v>
      </c>
      <c r="BT348" s="457">
        <v>1000</v>
      </c>
      <c r="BU348" s="457">
        <v>1000</v>
      </c>
      <c r="BV348" s="457">
        <v>1000</v>
      </c>
      <c r="BW348" s="457">
        <v>1000</v>
      </c>
      <c r="BX348" s="457">
        <v>1000</v>
      </c>
      <c r="BY348" s="457">
        <v>1000</v>
      </c>
      <c r="BZ348" s="457">
        <v>1000</v>
      </c>
      <c r="CA348" s="457">
        <v>1000</v>
      </c>
      <c r="CB348" s="457">
        <v>1000</v>
      </c>
      <c r="CC348" s="457">
        <v>1000</v>
      </c>
      <c r="CD348" s="457">
        <v>1000</v>
      </c>
      <c r="CE348" s="457">
        <v>1000</v>
      </c>
      <c r="CF348" s="457">
        <v>1000</v>
      </c>
      <c r="CG348" s="457">
        <v>1000</v>
      </c>
      <c r="CH348" s="457">
        <v>1000</v>
      </c>
      <c r="CI348" s="457">
        <v>1000</v>
      </c>
      <c r="CJ348" s="457">
        <v>1000</v>
      </c>
      <c r="CK348" s="457">
        <v>1000</v>
      </c>
      <c r="CL348" s="457">
        <v>1000</v>
      </c>
      <c r="CM348" s="457">
        <v>1000</v>
      </c>
      <c r="CN348" s="457">
        <v>1000</v>
      </c>
      <c r="CO348" s="457">
        <v>1000</v>
      </c>
      <c r="CP348" s="457">
        <v>1000</v>
      </c>
      <c r="CQ348" s="457">
        <v>1000</v>
      </c>
      <c r="CR348" s="457">
        <v>1000</v>
      </c>
      <c r="CS348" s="457">
        <v>1000</v>
      </c>
      <c r="CT348" s="457">
        <v>1000</v>
      </c>
      <c r="CU348" s="457">
        <v>1000</v>
      </c>
      <c r="CV348" s="457">
        <v>1000</v>
      </c>
      <c r="CW348" s="457">
        <v>1000</v>
      </c>
      <c r="CX348" s="457">
        <v>1000</v>
      </c>
      <c r="CY348" s="457">
        <v>1000</v>
      </c>
      <c r="CZ348" s="457">
        <v>1000</v>
      </c>
      <c r="DA348" s="457">
        <v>24000</v>
      </c>
      <c r="DB348" s="457">
        <v>1000</v>
      </c>
      <c r="DC348" s="457">
        <v>3000</v>
      </c>
      <c r="DD348" s="457">
        <v>2000</v>
      </c>
      <c r="DE348" s="457">
        <v>1000</v>
      </c>
      <c r="DF348" s="457">
        <v>1000</v>
      </c>
      <c r="DG348" s="457">
        <v>1000</v>
      </c>
      <c r="DH348" s="457">
        <v>1000</v>
      </c>
      <c r="DI348" s="457">
        <v>1000</v>
      </c>
      <c r="DJ348" s="457">
        <v>1000</v>
      </c>
      <c r="DK348" s="457">
        <v>1000</v>
      </c>
      <c r="DL348" s="457">
        <v>1000</v>
      </c>
      <c r="DM348" s="457">
        <v>1000</v>
      </c>
      <c r="DN348" s="457">
        <v>1000</v>
      </c>
      <c r="DO348" s="457">
        <v>1000</v>
      </c>
      <c r="DP348" s="457">
        <v>1000</v>
      </c>
      <c r="DQ348" s="457">
        <v>1000</v>
      </c>
      <c r="DR348">
        <v>1000</v>
      </c>
      <c r="DS348">
        <v>1000</v>
      </c>
      <c r="DT348">
        <v>12000</v>
      </c>
      <c r="DU348">
        <v>1000</v>
      </c>
    </row>
    <row r="349" spans="1:125">
      <c r="A349" s="362" t="s">
        <v>2945</v>
      </c>
      <c r="B349" s="457" t="s">
        <v>3329</v>
      </c>
      <c r="C349" s="457">
        <v>1000</v>
      </c>
      <c r="D349" s="457">
        <v>1000</v>
      </c>
      <c r="E349" s="457">
        <v>1000</v>
      </c>
      <c r="F349" s="457">
        <v>1000</v>
      </c>
      <c r="G349" s="457">
        <v>1000</v>
      </c>
      <c r="H349" s="457">
        <v>1000</v>
      </c>
      <c r="I349" s="457">
        <v>1000</v>
      </c>
      <c r="J349" s="457">
        <v>1000</v>
      </c>
      <c r="K349" s="457">
        <v>1000</v>
      </c>
      <c r="L349" s="457">
        <v>1000</v>
      </c>
      <c r="M349" s="457">
        <v>1000</v>
      </c>
      <c r="N349" s="457">
        <v>1000</v>
      </c>
      <c r="O349" s="457">
        <v>1000</v>
      </c>
      <c r="P349" s="457">
        <v>1000</v>
      </c>
      <c r="Q349" s="457">
        <v>1000</v>
      </c>
      <c r="R349" s="457">
        <v>1000</v>
      </c>
      <c r="S349" s="457">
        <v>1000</v>
      </c>
      <c r="T349" s="457">
        <v>1000</v>
      </c>
      <c r="U349" s="457">
        <v>1000</v>
      </c>
      <c r="V349" s="457">
        <v>1000</v>
      </c>
      <c r="W349" s="457">
        <v>1000</v>
      </c>
      <c r="X349" s="457">
        <v>1000</v>
      </c>
      <c r="Y349" s="457">
        <v>1000</v>
      </c>
      <c r="Z349" s="457">
        <v>1000</v>
      </c>
      <c r="AA349" s="457">
        <v>1000</v>
      </c>
      <c r="AB349" s="457">
        <v>1000</v>
      </c>
      <c r="AC349" s="457">
        <v>1000</v>
      </c>
      <c r="AD349" s="457">
        <v>1000</v>
      </c>
      <c r="AE349" s="457">
        <v>1000</v>
      </c>
      <c r="AF349" s="457">
        <v>1000</v>
      </c>
      <c r="AG349" s="457">
        <v>1000</v>
      </c>
      <c r="AH349" s="457">
        <v>1000</v>
      </c>
      <c r="AI349" s="457">
        <v>1000</v>
      </c>
      <c r="AJ349" s="457">
        <v>1000</v>
      </c>
      <c r="AK349" s="457">
        <v>1000</v>
      </c>
      <c r="AL349" s="457">
        <v>1000</v>
      </c>
      <c r="AM349" s="457">
        <v>1000</v>
      </c>
      <c r="AN349" s="457">
        <v>1000</v>
      </c>
      <c r="AO349" s="457">
        <v>1000</v>
      </c>
      <c r="AP349" s="457">
        <v>1000</v>
      </c>
      <c r="AQ349" s="457">
        <v>1000</v>
      </c>
      <c r="AR349" s="457">
        <v>1000</v>
      </c>
      <c r="AS349" s="457">
        <v>1000</v>
      </c>
      <c r="AT349" s="457">
        <v>1000</v>
      </c>
      <c r="AU349" s="457">
        <v>1000</v>
      </c>
      <c r="AV349" s="457">
        <v>1000</v>
      </c>
      <c r="AW349" s="457">
        <v>1000</v>
      </c>
      <c r="AX349" s="457">
        <v>1000</v>
      </c>
      <c r="AY349" s="457">
        <v>1000</v>
      </c>
      <c r="AZ349" s="457">
        <v>1000</v>
      </c>
      <c r="BA349" s="457">
        <v>1000</v>
      </c>
      <c r="BB349" s="457">
        <v>1000</v>
      </c>
      <c r="BC349" s="457">
        <v>1000</v>
      </c>
      <c r="BD349" s="457">
        <v>1000</v>
      </c>
      <c r="BE349" s="457">
        <v>1000</v>
      </c>
      <c r="BF349" s="457">
        <v>1000</v>
      </c>
      <c r="BG349" s="457">
        <v>1000</v>
      </c>
      <c r="BH349" s="457">
        <v>1000</v>
      </c>
      <c r="BI349" s="457">
        <v>1000</v>
      </c>
      <c r="BJ349" s="457">
        <v>1000</v>
      </c>
      <c r="BK349" s="457">
        <v>1000</v>
      </c>
      <c r="BL349" s="457">
        <v>1000</v>
      </c>
      <c r="BM349" s="457">
        <v>1000</v>
      </c>
      <c r="BN349" s="457">
        <v>1000</v>
      </c>
      <c r="BO349" s="457">
        <v>1000</v>
      </c>
      <c r="BP349" s="457">
        <v>1000</v>
      </c>
      <c r="BQ349" s="457">
        <v>1000</v>
      </c>
      <c r="BR349" s="457">
        <v>1000</v>
      </c>
      <c r="BS349" s="457">
        <v>1000</v>
      </c>
      <c r="BT349" s="457">
        <v>1000</v>
      </c>
      <c r="BU349" s="457">
        <v>1000</v>
      </c>
      <c r="BV349" s="457">
        <v>1000</v>
      </c>
      <c r="BW349" s="457">
        <v>1000</v>
      </c>
      <c r="BX349" s="457">
        <v>1000</v>
      </c>
      <c r="BY349" s="457">
        <v>1000</v>
      </c>
      <c r="BZ349" s="457">
        <v>1000</v>
      </c>
      <c r="CA349" s="457">
        <v>1000</v>
      </c>
      <c r="CB349" s="457">
        <v>1000</v>
      </c>
      <c r="CC349" s="457">
        <v>1000</v>
      </c>
      <c r="CD349" s="457">
        <v>1000</v>
      </c>
      <c r="CE349" s="457">
        <v>1000</v>
      </c>
      <c r="CF349" s="457">
        <v>1000</v>
      </c>
      <c r="CG349" s="457">
        <v>1000</v>
      </c>
      <c r="CH349" s="457">
        <v>1000</v>
      </c>
      <c r="CI349" s="457">
        <v>1000</v>
      </c>
      <c r="CJ349" s="457">
        <v>1000</v>
      </c>
      <c r="CK349" s="457">
        <v>1000</v>
      </c>
      <c r="CL349" s="457">
        <v>1000</v>
      </c>
      <c r="CM349" s="457">
        <v>1000</v>
      </c>
      <c r="CN349" s="457">
        <v>1000</v>
      </c>
      <c r="CO349" s="457">
        <v>1000</v>
      </c>
      <c r="CP349" s="457">
        <v>1000</v>
      </c>
      <c r="CQ349" s="457">
        <v>1000</v>
      </c>
      <c r="CR349" s="457">
        <v>1000</v>
      </c>
      <c r="CS349" s="457">
        <v>1000</v>
      </c>
      <c r="CT349" s="457">
        <v>1000</v>
      </c>
      <c r="CU349" s="457">
        <v>1000</v>
      </c>
      <c r="CV349" s="457">
        <v>1000</v>
      </c>
      <c r="CW349" s="457">
        <v>1000</v>
      </c>
      <c r="CX349" s="457">
        <v>1000</v>
      </c>
      <c r="CY349" s="457">
        <v>1000</v>
      </c>
      <c r="CZ349" s="457">
        <v>1000</v>
      </c>
      <c r="DA349" s="457">
        <v>59000</v>
      </c>
      <c r="DB349" s="457">
        <v>1000</v>
      </c>
      <c r="DC349" s="457">
        <v>5000</v>
      </c>
      <c r="DD349" s="457">
        <v>2000</v>
      </c>
      <c r="DE349" s="457">
        <v>1000</v>
      </c>
      <c r="DF349" s="457">
        <v>1000</v>
      </c>
      <c r="DG349" s="457">
        <v>1000</v>
      </c>
      <c r="DH349" s="457">
        <v>1000</v>
      </c>
      <c r="DI349" s="457">
        <v>1000</v>
      </c>
      <c r="DJ349" s="457">
        <v>1000</v>
      </c>
      <c r="DK349" s="457">
        <v>1000</v>
      </c>
      <c r="DL349" s="457">
        <v>1000</v>
      </c>
      <c r="DM349" s="457">
        <v>1000</v>
      </c>
      <c r="DN349" s="457">
        <v>1000</v>
      </c>
      <c r="DO349" s="457">
        <v>1000</v>
      </c>
      <c r="DP349" s="457">
        <v>1000</v>
      </c>
      <c r="DQ349" s="457">
        <v>1000</v>
      </c>
      <c r="DR349">
        <v>1000</v>
      </c>
      <c r="DS349">
        <v>1000</v>
      </c>
      <c r="DT349">
        <v>1000</v>
      </c>
      <c r="DU349">
        <v>1000</v>
      </c>
    </row>
    <row r="350" spans="1:125">
      <c r="A350" s="362" t="s">
        <v>2207</v>
      </c>
      <c r="B350" s="457" t="s">
        <v>3329</v>
      </c>
      <c r="C350" s="457">
        <v>1000</v>
      </c>
      <c r="D350" s="457">
        <v>1000</v>
      </c>
      <c r="E350" s="457">
        <v>1000</v>
      </c>
      <c r="F350" s="457">
        <v>1000</v>
      </c>
      <c r="G350" s="457">
        <v>1000</v>
      </c>
      <c r="H350" s="457">
        <v>1000</v>
      </c>
      <c r="I350" s="457">
        <v>1000</v>
      </c>
      <c r="J350" s="457">
        <v>1000</v>
      </c>
      <c r="K350" s="457">
        <v>1000</v>
      </c>
      <c r="L350" s="457">
        <v>1000</v>
      </c>
      <c r="M350" s="457">
        <v>1000</v>
      </c>
      <c r="N350" s="457">
        <v>1000</v>
      </c>
      <c r="O350" s="457">
        <v>1000</v>
      </c>
      <c r="P350" s="457">
        <v>1000</v>
      </c>
      <c r="Q350" s="457">
        <v>1000</v>
      </c>
      <c r="R350" s="457">
        <v>1000</v>
      </c>
      <c r="S350" s="457">
        <v>1000</v>
      </c>
      <c r="T350" s="457">
        <v>1000</v>
      </c>
      <c r="U350" s="457">
        <v>1000</v>
      </c>
      <c r="V350" s="457">
        <v>1000</v>
      </c>
      <c r="W350" s="457">
        <v>1000</v>
      </c>
      <c r="X350" s="457">
        <v>1000</v>
      </c>
      <c r="Y350" s="457">
        <v>1000</v>
      </c>
      <c r="Z350" s="457">
        <v>1000</v>
      </c>
      <c r="AA350" s="457">
        <v>1000</v>
      </c>
      <c r="AB350" s="457">
        <v>1000</v>
      </c>
      <c r="AC350" s="457">
        <v>1000</v>
      </c>
      <c r="AD350" s="457">
        <v>1000</v>
      </c>
      <c r="AE350" s="457">
        <v>1000</v>
      </c>
      <c r="AF350" s="457">
        <v>1000</v>
      </c>
      <c r="AG350" s="457">
        <v>1000</v>
      </c>
      <c r="AH350" s="457">
        <v>1000</v>
      </c>
      <c r="AI350" s="457">
        <v>1000</v>
      </c>
      <c r="AJ350" s="457">
        <v>1000</v>
      </c>
      <c r="AK350" s="457">
        <v>1000</v>
      </c>
      <c r="AL350" s="457">
        <v>1000</v>
      </c>
      <c r="AM350" s="457">
        <v>1000</v>
      </c>
      <c r="AN350" s="457">
        <v>1000</v>
      </c>
      <c r="AO350" s="457">
        <v>1000</v>
      </c>
      <c r="AP350" s="457">
        <v>1000</v>
      </c>
      <c r="AQ350" s="457">
        <v>1000</v>
      </c>
      <c r="AR350" s="457">
        <v>1000</v>
      </c>
      <c r="AS350" s="457">
        <v>1000</v>
      </c>
      <c r="AT350" s="457">
        <v>1000</v>
      </c>
      <c r="AU350" s="457">
        <v>1000</v>
      </c>
      <c r="AV350" s="457">
        <v>8000</v>
      </c>
      <c r="AW350" s="457">
        <v>1000</v>
      </c>
      <c r="AX350" s="457">
        <v>1000</v>
      </c>
      <c r="AY350" s="457">
        <v>1000</v>
      </c>
      <c r="AZ350" s="457">
        <v>1000</v>
      </c>
      <c r="BA350" s="457">
        <v>1000</v>
      </c>
      <c r="BB350" s="457">
        <v>1000</v>
      </c>
      <c r="BC350" s="457">
        <v>1000</v>
      </c>
      <c r="BD350" s="457">
        <v>1000</v>
      </c>
      <c r="BE350" s="457">
        <v>1000</v>
      </c>
      <c r="BF350" s="457">
        <v>1000</v>
      </c>
      <c r="BG350" s="457">
        <v>1000</v>
      </c>
      <c r="BH350" s="457">
        <v>1000</v>
      </c>
      <c r="BI350" s="457">
        <v>1000</v>
      </c>
      <c r="BJ350" s="457">
        <v>1000</v>
      </c>
      <c r="BK350" s="457">
        <v>1000</v>
      </c>
      <c r="BL350" s="457">
        <v>1000</v>
      </c>
      <c r="BM350" s="457">
        <v>1000</v>
      </c>
      <c r="BN350" s="457">
        <v>1000</v>
      </c>
      <c r="BO350" s="457">
        <v>1000</v>
      </c>
      <c r="BP350" s="457">
        <v>1000</v>
      </c>
      <c r="BQ350" s="457">
        <v>1000</v>
      </c>
      <c r="BR350" s="457">
        <v>1000</v>
      </c>
      <c r="BS350" s="457">
        <v>1000</v>
      </c>
      <c r="BT350" s="457">
        <v>1000</v>
      </c>
      <c r="BU350" s="457">
        <v>1000</v>
      </c>
      <c r="BV350" s="457">
        <v>1000</v>
      </c>
      <c r="BW350" s="457">
        <v>1000</v>
      </c>
      <c r="BX350" s="457">
        <v>1000</v>
      </c>
      <c r="BY350" s="457">
        <v>1000</v>
      </c>
      <c r="BZ350" s="457">
        <v>1000</v>
      </c>
      <c r="CA350" s="457">
        <v>1000</v>
      </c>
      <c r="CB350" s="457">
        <v>1000</v>
      </c>
      <c r="CC350" s="457">
        <v>1000</v>
      </c>
      <c r="CD350" s="457">
        <v>1000</v>
      </c>
      <c r="CE350" s="457">
        <v>1000</v>
      </c>
      <c r="CF350" s="457">
        <v>1000</v>
      </c>
      <c r="CG350" s="457">
        <v>1000</v>
      </c>
      <c r="CH350" s="457">
        <v>1000</v>
      </c>
      <c r="CI350" s="457">
        <v>1000</v>
      </c>
      <c r="CJ350" s="457">
        <v>1000</v>
      </c>
      <c r="CK350" s="457">
        <v>1000</v>
      </c>
      <c r="CL350" s="457">
        <v>1000</v>
      </c>
      <c r="CM350" s="457">
        <v>1000</v>
      </c>
      <c r="CN350" s="457">
        <v>1000</v>
      </c>
      <c r="CO350" s="457">
        <v>1000</v>
      </c>
      <c r="CP350" s="457">
        <v>1000</v>
      </c>
      <c r="CQ350" s="457">
        <v>1000</v>
      </c>
      <c r="CR350" s="457">
        <v>1000</v>
      </c>
      <c r="CS350" s="457">
        <v>1000</v>
      </c>
      <c r="CT350" s="457">
        <v>1000</v>
      </c>
      <c r="CU350" s="457">
        <v>1000</v>
      </c>
      <c r="CV350" s="457">
        <v>1000</v>
      </c>
      <c r="CW350" s="457">
        <v>1000</v>
      </c>
      <c r="CX350" s="457">
        <v>1000</v>
      </c>
      <c r="CY350" s="457">
        <v>1000</v>
      </c>
      <c r="CZ350" s="457">
        <v>1000</v>
      </c>
      <c r="DA350" s="457">
        <v>24000</v>
      </c>
      <c r="DB350" s="457">
        <v>1000</v>
      </c>
      <c r="DC350" s="457">
        <v>3000</v>
      </c>
      <c r="DD350" s="457">
        <v>2000</v>
      </c>
      <c r="DE350" s="457">
        <v>1000</v>
      </c>
      <c r="DF350" s="457">
        <v>1000</v>
      </c>
      <c r="DG350" s="457">
        <v>1000</v>
      </c>
      <c r="DH350" s="457">
        <v>1000</v>
      </c>
      <c r="DI350" s="457">
        <v>1000</v>
      </c>
      <c r="DJ350" s="457">
        <v>1000</v>
      </c>
      <c r="DK350" s="457">
        <v>1000</v>
      </c>
      <c r="DL350" s="457">
        <v>1000</v>
      </c>
      <c r="DM350" s="457">
        <v>1000</v>
      </c>
      <c r="DN350" s="457">
        <v>1000</v>
      </c>
      <c r="DO350" s="457">
        <v>1000</v>
      </c>
      <c r="DP350" s="457">
        <v>1000</v>
      </c>
      <c r="DQ350" s="457">
        <v>1000</v>
      </c>
      <c r="DR350">
        <v>1000</v>
      </c>
      <c r="DS350">
        <v>1000</v>
      </c>
      <c r="DT350">
        <v>12000</v>
      </c>
      <c r="DU350">
        <v>1000</v>
      </c>
    </row>
    <row r="351" spans="1:125">
      <c r="A351" s="362" t="s">
        <v>1947</v>
      </c>
      <c r="B351" s="457" t="s">
        <v>3329</v>
      </c>
      <c r="C351" s="457">
        <v>1000</v>
      </c>
      <c r="D351" s="457">
        <v>1000</v>
      </c>
      <c r="E351" s="457">
        <v>1000</v>
      </c>
      <c r="F351" s="457">
        <v>1000</v>
      </c>
      <c r="G351" s="457">
        <v>1000</v>
      </c>
      <c r="H351" s="457">
        <v>1000</v>
      </c>
      <c r="I351" s="457">
        <v>1000</v>
      </c>
      <c r="J351" s="457">
        <v>1000</v>
      </c>
      <c r="K351" s="457">
        <v>1000</v>
      </c>
      <c r="L351" s="457">
        <v>1000</v>
      </c>
      <c r="M351" s="457">
        <v>1000</v>
      </c>
      <c r="N351" s="457">
        <v>1000</v>
      </c>
      <c r="O351" s="457">
        <v>1000</v>
      </c>
      <c r="P351" s="457">
        <v>1000</v>
      </c>
      <c r="Q351" s="457">
        <v>1000</v>
      </c>
      <c r="R351" s="457">
        <v>1000</v>
      </c>
      <c r="S351" s="457">
        <v>1000</v>
      </c>
      <c r="T351" s="457">
        <v>1000</v>
      </c>
      <c r="U351" s="457">
        <v>1000</v>
      </c>
      <c r="V351" s="457">
        <v>1000</v>
      </c>
      <c r="W351" s="457">
        <v>1000</v>
      </c>
      <c r="X351" s="457">
        <v>1000</v>
      </c>
      <c r="Y351" s="457">
        <v>1000</v>
      </c>
      <c r="Z351" s="457">
        <v>1000</v>
      </c>
      <c r="AA351" s="457">
        <v>1000</v>
      </c>
      <c r="AB351" s="457">
        <v>1000</v>
      </c>
      <c r="AC351" s="457">
        <v>1000</v>
      </c>
      <c r="AD351" s="457">
        <v>1000</v>
      </c>
      <c r="AE351" s="457">
        <v>1000</v>
      </c>
      <c r="AF351" s="457">
        <v>1000</v>
      </c>
      <c r="AG351" s="457">
        <v>1000</v>
      </c>
      <c r="AH351" s="457">
        <v>1000</v>
      </c>
      <c r="AI351" s="457">
        <v>1000</v>
      </c>
      <c r="AJ351" s="457">
        <v>1000</v>
      </c>
      <c r="AK351" s="457">
        <v>1000</v>
      </c>
      <c r="AL351" s="457">
        <v>1000</v>
      </c>
      <c r="AM351" s="457">
        <v>1000</v>
      </c>
      <c r="AN351" s="457">
        <v>1000</v>
      </c>
      <c r="AO351" s="457">
        <v>1000</v>
      </c>
      <c r="AP351" s="457">
        <v>1000</v>
      </c>
      <c r="AQ351" s="457">
        <v>1000</v>
      </c>
      <c r="AR351" s="457">
        <v>1000</v>
      </c>
      <c r="AS351" s="457">
        <v>1000</v>
      </c>
      <c r="AT351" s="457">
        <v>1000</v>
      </c>
      <c r="AU351" s="457">
        <v>1000</v>
      </c>
      <c r="AV351" s="457">
        <v>8000</v>
      </c>
      <c r="AW351" s="457">
        <v>1000</v>
      </c>
      <c r="AX351" s="457">
        <v>1000</v>
      </c>
      <c r="AY351" s="457">
        <v>1000</v>
      </c>
      <c r="AZ351" s="457">
        <v>1000</v>
      </c>
      <c r="BA351" s="457">
        <v>1000</v>
      </c>
      <c r="BB351" s="457">
        <v>1000</v>
      </c>
      <c r="BC351" s="457">
        <v>1000</v>
      </c>
      <c r="BD351" s="457">
        <v>1000</v>
      </c>
      <c r="BE351" s="457">
        <v>1000</v>
      </c>
      <c r="BF351" s="457">
        <v>1000</v>
      </c>
      <c r="BG351" s="457">
        <v>1000</v>
      </c>
      <c r="BH351" s="457">
        <v>1000</v>
      </c>
      <c r="BI351" s="457">
        <v>1000</v>
      </c>
      <c r="BJ351" s="457">
        <v>1000</v>
      </c>
      <c r="BK351" s="457">
        <v>1000</v>
      </c>
      <c r="BL351" s="457">
        <v>1000</v>
      </c>
      <c r="BM351" s="457">
        <v>1000</v>
      </c>
      <c r="BN351" s="457">
        <v>1000</v>
      </c>
      <c r="BO351" s="457">
        <v>1000</v>
      </c>
      <c r="BP351" s="457">
        <v>1000</v>
      </c>
      <c r="BQ351" s="457">
        <v>1000</v>
      </c>
      <c r="BR351" s="457">
        <v>1000</v>
      </c>
      <c r="BS351" s="457">
        <v>1000</v>
      </c>
      <c r="BT351" s="457">
        <v>1000</v>
      </c>
      <c r="BU351" s="457">
        <v>1000</v>
      </c>
      <c r="BV351" s="457">
        <v>1000</v>
      </c>
      <c r="BW351" s="457">
        <v>1000</v>
      </c>
      <c r="BX351" s="457">
        <v>1000</v>
      </c>
      <c r="BY351" s="457">
        <v>1000</v>
      </c>
      <c r="BZ351" s="457">
        <v>1000</v>
      </c>
      <c r="CA351" s="457">
        <v>1000</v>
      </c>
      <c r="CB351" s="457">
        <v>1000</v>
      </c>
      <c r="CC351" s="457">
        <v>1000</v>
      </c>
      <c r="CD351" s="457">
        <v>1000</v>
      </c>
      <c r="CE351" s="457">
        <v>1000</v>
      </c>
      <c r="CF351" s="457">
        <v>1000</v>
      </c>
      <c r="CG351" s="457">
        <v>1000</v>
      </c>
      <c r="CH351" s="457">
        <v>1000</v>
      </c>
      <c r="CI351" s="457">
        <v>1000</v>
      </c>
      <c r="CJ351" s="457">
        <v>1000</v>
      </c>
      <c r="CK351" s="457">
        <v>1000</v>
      </c>
      <c r="CL351" s="457">
        <v>1000</v>
      </c>
      <c r="CM351" s="457">
        <v>1000</v>
      </c>
      <c r="CN351" s="457">
        <v>1000</v>
      </c>
      <c r="CO351" s="457">
        <v>1000</v>
      </c>
      <c r="CP351" s="457">
        <v>1000</v>
      </c>
      <c r="CQ351" s="457">
        <v>1000</v>
      </c>
      <c r="CR351" s="457">
        <v>1000</v>
      </c>
      <c r="CS351" s="457">
        <v>1000</v>
      </c>
      <c r="CT351" s="457">
        <v>1000</v>
      </c>
      <c r="CU351" s="457">
        <v>1000</v>
      </c>
      <c r="CV351" s="457">
        <v>1000</v>
      </c>
      <c r="CW351" s="457">
        <v>1000</v>
      </c>
      <c r="CX351" s="457">
        <v>1000</v>
      </c>
      <c r="CY351" s="457">
        <v>1000</v>
      </c>
      <c r="CZ351" s="457">
        <v>1000</v>
      </c>
      <c r="DA351" s="457">
        <v>24000</v>
      </c>
      <c r="DB351" s="457">
        <v>1000</v>
      </c>
      <c r="DC351" s="457">
        <v>3000</v>
      </c>
      <c r="DD351" s="457">
        <v>2000</v>
      </c>
      <c r="DE351" s="457">
        <v>1000</v>
      </c>
      <c r="DF351" s="457">
        <v>1000</v>
      </c>
      <c r="DG351" s="457">
        <v>1000</v>
      </c>
      <c r="DH351" s="457">
        <v>1000</v>
      </c>
      <c r="DI351" s="457">
        <v>1000</v>
      </c>
      <c r="DJ351" s="457">
        <v>1000</v>
      </c>
      <c r="DK351" s="457">
        <v>1000</v>
      </c>
      <c r="DL351" s="457">
        <v>1000</v>
      </c>
      <c r="DM351" s="457">
        <v>1000</v>
      </c>
      <c r="DN351" s="457">
        <v>1000</v>
      </c>
      <c r="DO351" s="457">
        <v>1000</v>
      </c>
      <c r="DP351" s="457">
        <v>1000</v>
      </c>
      <c r="DQ351" s="457">
        <v>1000</v>
      </c>
      <c r="DR351">
        <v>1000</v>
      </c>
      <c r="DS351">
        <v>1000</v>
      </c>
      <c r="DT351">
        <v>12000</v>
      </c>
      <c r="DU351">
        <v>1000</v>
      </c>
    </row>
    <row r="352" spans="1:125">
      <c r="A352" s="362" t="s">
        <v>2346</v>
      </c>
      <c r="B352" s="457" t="s">
        <v>3329</v>
      </c>
      <c r="C352" s="457">
        <v>1000</v>
      </c>
      <c r="D352" s="457">
        <v>1000</v>
      </c>
      <c r="E352" s="457">
        <v>1000</v>
      </c>
      <c r="F352" s="457">
        <v>1000</v>
      </c>
      <c r="G352" s="457">
        <v>1000</v>
      </c>
      <c r="H352" s="457">
        <v>1000</v>
      </c>
      <c r="I352" s="457">
        <v>1000</v>
      </c>
      <c r="J352" s="457">
        <v>1000</v>
      </c>
      <c r="K352" s="457">
        <v>1000</v>
      </c>
      <c r="L352" s="457">
        <v>1000</v>
      </c>
      <c r="M352" s="457">
        <v>1000</v>
      </c>
      <c r="N352" s="457">
        <v>1000</v>
      </c>
      <c r="O352" s="457">
        <v>1000</v>
      </c>
      <c r="P352" s="457">
        <v>1000</v>
      </c>
      <c r="Q352" s="457">
        <v>1000</v>
      </c>
      <c r="R352" s="457">
        <v>1000</v>
      </c>
      <c r="S352" s="457">
        <v>1000</v>
      </c>
      <c r="T352" s="457">
        <v>1000</v>
      </c>
      <c r="U352" s="457">
        <v>1000</v>
      </c>
      <c r="V352" s="457">
        <v>1000</v>
      </c>
      <c r="W352" s="457">
        <v>1000</v>
      </c>
      <c r="X352" s="457">
        <v>1000</v>
      </c>
      <c r="Y352" s="457">
        <v>1000</v>
      </c>
      <c r="Z352" s="457">
        <v>1000</v>
      </c>
      <c r="AA352" s="457">
        <v>1000</v>
      </c>
      <c r="AB352" s="457">
        <v>1000</v>
      </c>
      <c r="AC352" s="457">
        <v>1000</v>
      </c>
      <c r="AD352" s="457">
        <v>1000</v>
      </c>
      <c r="AE352" s="457">
        <v>1000</v>
      </c>
      <c r="AF352" s="457">
        <v>1000</v>
      </c>
      <c r="AG352" s="457">
        <v>1000</v>
      </c>
      <c r="AH352" s="457">
        <v>1000</v>
      </c>
      <c r="AI352" s="457">
        <v>1000</v>
      </c>
      <c r="AJ352" s="457">
        <v>1000</v>
      </c>
      <c r="AK352" s="457">
        <v>1000</v>
      </c>
      <c r="AL352" s="457">
        <v>1000</v>
      </c>
      <c r="AM352" s="457">
        <v>1000</v>
      </c>
      <c r="AN352" s="457">
        <v>1000</v>
      </c>
      <c r="AO352" s="457">
        <v>1000</v>
      </c>
      <c r="AP352" s="457">
        <v>1000</v>
      </c>
      <c r="AQ352" s="457">
        <v>1000</v>
      </c>
      <c r="AR352" s="457">
        <v>1000</v>
      </c>
      <c r="AS352" s="457">
        <v>1000</v>
      </c>
      <c r="AT352" s="457">
        <v>1000</v>
      </c>
      <c r="AU352" s="457">
        <v>1000</v>
      </c>
      <c r="AV352" s="457">
        <v>8000</v>
      </c>
      <c r="AW352" s="457">
        <v>1000</v>
      </c>
      <c r="AX352" s="457">
        <v>1000</v>
      </c>
      <c r="AY352" s="457">
        <v>1000</v>
      </c>
      <c r="AZ352" s="457">
        <v>1000</v>
      </c>
      <c r="BA352" s="457">
        <v>1000</v>
      </c>
      <c r="BB352" s="457">
        <v>1000</v>
      </c>
      <c r="BC352" s="457">
        <v>1000</v>
      </c>
      <c r="BD352" s="457">
        <v>1000</v>
      </c>
      <c r="BE352" s="457">
        <v>1000</v>
      </c>
      <c r="BF352" s="457">
        <v>1000</v>
      </c>
      <c r="BG352" s="457">
        <v>1000</v>
      </c>
      <c r="BH352" s="457">
        <v>1000</v>
      </c>
      <c r="BI352" s="457">
        <v>1000</v>
      </c>
      <c r="BJ352" s="457">
        <v>1000</v>
      </c>
      <c r="BK352" s="457">
        <v>1000</v>
      </c>
      <c r="BL352" s="457">
        <v>1000</v>
      </c>
      <c r="BM352" s="457">
        <v>1000</v>
      </c>
      <c r="BN352" s="457">
        <v>1000</v>
      </c>
      <c r="BO352" s="457">
        <v>1000</v>
      </c>
      <c r="BP352" s="457">
        <v>1000</v>
      </c>
      <c r="BQ352" s="457">
        <v>1000</v>
      </c>
      <c r="BR352" s="457">
        <v>1000</v>
      </c>
      <c r="BS352" s="457">
        <v>1000</v>
      </c>
      <c r="BT352" s="457">
        <v>1000</v>
      </c>
      <c r="BU352" s="457">
        <v>1000</v>
      </c>
      <c r="BV352" s="457">
        <v>1000</v>
      </c>
      <c r="BW352" s="457">
        <v>1000</v>
      </c>
      <c r="BX352" s="457">
        <v>1000</v>
      </c>
      <c r="BY352" s="457">
        <v>1000</v>
      </c>
      <c r="BZ352" s="457">
        <v>1000</v>
      </c>
      <c r="CA352" s="457">
        <v>1000</v>
      </c>
      <c r="CB352" s="457">
        <v>1000</v>
      </c>
      <c r="CC352" s="457">
        <v>1000</v>
      </c>
      <c r="CD352" s="457">
        <v>1000</v>
      </c>
      <c r="CE352" s="457">
        <v>1000</v>
      </c>
      <c r="CF352" s="457">
        <v>1000</v>
      </c>
      <c r="CG352" s="457">
        <v>1000</v>
      </c>
      <c r="CH352" s="457">
        <v>1000</v>
      </c>
      <c r="CI352" s="457">
        <v>1000</v>
      </c>
      <c r="CJ352" s="457">
        <v>1000</v>
      </c>
      <c r="CK352" s="457">
        <v>1000</v>
      </c>
      <c r="CL352" s="457">
        <v>1000</v>
      </c>
      <c r="CM352" s="457">
        <v>1000</v>
      </c>
      <c r="CN352" s="457">
        <v>1000</v>
      </c>
      <c r="CO352" s="457">
        <v>1000</v>
      </c>
      <c r="CP352" s="457">
        <v>1000</v>
      </c>
      <c r="CQ352" s="457">
        <v>1000</v>
      </c>
      <c r="CR352" s="457">
        <v>1000</v>
      </c>
      <c r="CS352" s="457">
        <v>1000</v>
      </c>
      <c r="CT352" s="457">
        <v>1000</v>
      </c>
      <c r="CU352" s="457">
        <v>1000</v>
      </c>
      <c r="CV352" s="457">
        <v>1000</v>
      </c>
      <c r="CW352" s="457">
        <v>1000</v>
      </c>
      <c r="CX352" s="457">
        <v>1000</v>
      </c>
      <c r="CY352" s="457">
        <v>1000</v>
      </c>
      <c r="CZ352" s="457">
        <v>1000</v>
      </c>
      <c r="DA352" s="457">
        <v>24000</v>
      </c>
      <c r="DB352" s="457">
        <v>1000</v>
      </c>
      <c r="DC352" s="457">
        <v>3000</v>
      </c>
      <c r="DD352" s="457">
        <v>2000</v>
      </c>
      <c r="DE352" s="457">
        <v>1000</v>
      </c>
      <c r="DF352" s="457">
        <v>1000</v>
      </c>
      <c r="DG352" s="457">
        <v>1000</v>
      </c>
      <c r="DH352" s="457">
        <v>1000</v>
      </c>
      <c r="DI352" s="457">
        <v>1000</v>
      </c>
      <c r="DJ352" s="457">
        <v>1000</v>
      </c>
      <c r="DK352" s="457">
        <v>1000</v>
      </c>
      <c r="DL352" s="457">
        <v>1000</v>
      </c>
      <c r="DM352" s="457">
        <v>1000</v>
      </c>
      <c r="DN352" s="457">
        <v>1000</v>
      </c>
      <c r="DO352" s="457">
        <v>1000</v>
      </c>
      <c r="DP352" s="457">
        <v>1000</v>
      </c>
      <c r="DQ352" s="457">
        <v>1000</v>
      </c>
      <c r="DR352">
        <v>1000</v>
      </c>
      <c r="DS352">
        <v>1000</v>
      </c>
      <c r="DT352">
        <v>12000</v>
      </c>
      <c r="DU352">
        <v>1000</v>
      </c>
    </row>
    <row r="353" spans="1:125">
      <c r="A353" s="362" t="s">
        <v>3128</v>
      </c>
      <c r="B353" s="457" t="s">
        <v>3329</v>
      </c>
      <c r="C353" s="457">
        <v>1000</v>
      </c>
      <c r="D353" s="457">
        <v>1000</v>
      </c>
      <c r="E353" s="457">
        <v>1000</v>
      </c>
      <c r="F353" s="457">
        <v>1000</v>
      </c>
      <c r="G353" s="457">
        <v>1000</v>
      </c>
      <c r="H353" s="457">
        <v>1000</v>
      </c>
      <c r="I353" s="457">
        <v>1000</v>
      </c>
      <c r="J353" s="457">
        <v>1000</v>
      </c>
      <c r="K353" s="457">
        <v>1000</v>
      </c>
      <c r="L353" s="457">
        <v>1000</v>
      </c>
      <c r="M353" s="457">
        <v>1000</v>
      </c>
      <c r="N353" s="457">
        <v>1000</v>
      </c>
      <c r="O353" s="457">
        <v>1000</v>
      </c>
      <c r="P353" s="457">
        <v>1000</v>
      </c>
      <c r="Q353" s="457">
        <v>1000</v>
      </c>
      <c r="R353" s="457">
        <v>1000</v>
      </c>
      <c r="S353" s="457">
        <v>1000</v>
      </c>
      <c r="T353" s="457">
        <v>1000</v>
      </c>
      <c r="U353" s="457">
        <v>1000</v>
      </c>
      <c r="V353" s="457">
        <v>1000</v>
      </c>
      <c r="W353" s="457">
        <v>1000</v>
      </c>
      <c r="X353" s="457">
        <v>1000</v>
      </c>
      <c r="Y353" s="457">
        <v>1000</v>
      </c>
      <c r="Z353" s="457">
        <v>1000</v>
      </c>
      <c r="AA353" s="457">
        <v>1000</v>
      </c>
      <c r="AB353" s="457">
        <v>1000</v>
      </c>
      <c r="AC353" s="457">
        <v>1000</v>
      </c>
      <c r="AD353" s="457">
        <v>1000</v>
      </c>
      <c r="AE353" s="457">
        <v>1000</v>
      </c>
      <c r="AF353" s="457">
        <v>1000</v>
      </c>
      <c r="AG353" s="457">
        <v>1000</v>
      </c>
      <c r="AH353" s="457">
        <v>1000</v>
      </c>
      <c r="AI353" s="457">
        <v>1000</v>
      </c>
      <c r="AJ353" s="457">
        <v>1000</v>
      </c>
      <c r="AK353" s="457">
        <v>1000</v>
      </c>
      <c r="AL353" s="457">
        <v>1000</v>
      </c>
      <c r="AM353" s="457">
        <v>1000</v>
      </c>
      <c r="AN353" s="457">
        <v>1000</v>
      </c>
      <c r="AO353" s="457">
        <v>1000</v>
      </c>
      <c r="AP353" s="457">
        <v>1000</v>
      </c>
      <c r="AQ353" s="457">
        <v>1000</v>
      </c>
      <c r="AR353" s="457">
        <v>1000</v>
      </c>
      <c r="AS353" s="457">
        <v>1000</v>
      </c>
      <c r="AT353" s="457">
        <v>1000</v>
      </c>
      <c r="AU353" s="457">
        <v>1000</v>
      </c>
      <c r="AV353" s="457">
        <v>8000</v>
      </c>
      <c r="AW353" s="457">
        <v>1000</v>
      </c>
      <c r="AX353" s="457">
        <v>1000</v>
      </c>
      <c r="AY353" s="457">
        <v>1000</v>
      </c>
      <c r="AZ353" s="457">
        <v>1000</v>
      </c>
      <c r="BA353" s="457">
        <v>1000</v>
      </c>
      <c r="BB353" s="457">
        <v>1000</v>
      </c>
      <c r="BC353" s="457">
        <v>1000</v>
      </c>
      <c r="BD353" s="457">
        <v>1000</v>
      </c>
      <c r="BE353" s="457">
        <v>1000</v>
      </c>
      <c r="BF353" s="457">
        <v>1000</v>
      </c>
      <c r="BG353" s="457">
        <v>1000</v>
      </c>
      <c r="BH353" s="457">
        <v>1000</v>
      </c>
      <c r="BI353" s="457">
        <v>1000</v>
      </c>
      <c r="BJ353" s="457">
        <v>1000</v>
      </c>
      <c r="BK353" s="457">
        <v>1000</v>
      </c>
      <c r="BL353" s="457">
        <v>1000</v>
      </c>
      <c r="BM353" s="457">
        <v>1000</v>
      </c>
      <c r="BN353" s="457">
        <v>1000</v>
      </c>
      <c r="BO353" s="457">
        <v>1000</v>
      </c>
      <c r="BP353" s="457">
        <v>1000</v>
      </c>
      <c r="BQ353" s="457">
        <v>1000</v>
      </c>
      <c r="BR353" s="457">
        <v>1000</v>
      </c>
      <c r="BS353" s="457">
        <v>1000</v>
      </c>
      <c r="BT353" s="457">
        <v>1000</v>
      </c>
      <c r="BU353" s="457">
        <v>1000</v>
      </c>
      <c r="BV353" s="457">
        <v>1000</v>
      </c>
      <c r="BW353" s="457">
        <v>1000</v>
      </c>
      <c r="BX353" s="457">
        <v>1000</v>
      </c>
      <c r="BY353" s="457">
        <v>1000</v>
      </c>
      <c r="BZ353" s="457">
        <v>1000</v>
      </c>
      <c r="CA353" s="457">
        <v>1000</v>
      </c>
      <c r="CB353" s="457">
        <v>1000</v>
      </c>
      <c r="CC353" s="457">
        <v>1000</v>
      </c>
      <c r="CD353" s="457">
        <v>1000</v>
      </c>
      <c r="CE353" s="457">
        <v>1000</v>
      </c>
      <c r="CF353" s="457">
        <v>1000</v>
      </c>
      <c r="CG353" s="457">
        <v>1000</v>
      </c>
      <c r="CH353" s="457">
        <v>1000</v>
      </c>
      <c r="CI353" s="457">
        <v>1000</v>
      </c>
      <c r="CJ353" s="457">
        <v>1000</v>
      </c>
      <c r="CK353" s="457">
        <v>1000</v>
      </c>
      <c r="CL353" s="457">
        <v>1000</v>
      </c>
      <c r="CM353" s="457">
        <v>1000</v>
      </c>
      <c r="CN353" s="457">
        <v>1000</v>
      </c>
      <c r="CO353" s="457">
        <v>1000</v>
      </c>
      <c r="CP353" s="457">
        <v>1000</v>
      </c>
      <c r="CQ353" s="457">
        <v>1000</v>
      </c>
      <c r="CR353" s="457">
        <v>1000</v>
      </c>
      <c r="CS353" s="457">
        <v>1000</v>
      </c>
      <c r="CT353" s="457">
        <v>1000</v>
      </c>
      <c r="CU353" s="457">
        <v>1000</v>
      </c>
      <c r="CV353" s="457">
        <v>1000</v>
      </c>
      <c r="CW353" s="457">
        <v>1000</v>
      </c>
      <c r="CX353" s="457">
        <v>1000</v>
      </c>
      <c r="CY353" s="457">
        <v>1000</v>
      </c>
      <c r="CZ353" s="457">
        <v>1000</v>
      </c>
      <c r="DA353" s="457">
        <v>24000</v>
      </c>
      <c r="DB353" s="457">
        <v>1000</v>
      </c>
      <c r="DC353" s="457">
        <v>3000</v>
      </c>
      <c r="DD353" s="457">
        <v>2000</v>
      </c>
      <c r="DE353" s="457">
        <v>1000</v>
      </c>
      <c r="DF353" s="457">
        <v>1000</v>
      </c>
      <c r="DG353" s="457">
        <v>1000</v>
      </c>
      <c r="DH353" s="457">
        <v>1000</v>
      </c>
      <c r="DI353" s="457">
        <v>1000</v>
      </c>
      <c r="DJ353" s="457">
        <v>1000</v>
      </c>
      <c r="DK353" s="457">
        <v>1000</v>
      </c>
      <c r="DL353" s="457">
        <v>1000</v>
      </c>
      <c r="DM353" s="457">
        <v>1000</v>
      </c>
      <c r="DN353" s="457">
        <v>1000</v>
      </c>
      <c r="DO353" s="457">
        <v>1000</v>
      </c>
      <c r="DP353" s="457">
        <v>1000</v>
      </c>
      <c r="DQ353" s="457">
        <v>1000</v>
      </c>
      <c r="DR353">
        <v>1000</v>
      </c>
      <c r="DS353">
        <v>1000</v>
      </c>
      <c r="DT353">
        <v>12000</v>
      </c>
      <c r="DU353">
        <v>1000</v>
      </c>
    </row>
    <row r="354" spans="1:125">
      <c r="A354" s="362" t="s">
        <v>2225</v>
      </c>
      <c r="B354" s="457" t="s">
        <v>3329</v>
      </c>
      <c r="C354" s="457">
        <v>1000</v>
      </c>
      <c r="D354" s="457">
        <v>1000</v>
      </c>
      <c r="E354" s="457">
        <v>1000</v>
      </c>
      <c r="F354" s="457">
        <v>1000</v>
      </c>
      <c r="G354" s="457">
        <v>1000</v>
      </c>
      <c r="H354" s="457">
        <v>1000</v>
      </c>
      <c r="I354" s="457">
        <v>1000</v>
      </c>
      <c r="J354" s="457">
        <v>1000</v>
      </c>
      <c r="K354" s="457">
        <v>1000</v>
      </c>
      <c r="L354" s="457">
        <v>1000</v>
      </c>
      <c r="M354" s="457">
        <v>1000</v>
      </c>
      <c r="N354" s="457">
        <v>1000</v>
      </c>
      <c r="O354" s="457">
        <v>1000</v>
      </c>
      <c r="P354" s="457">
        <v>1000</v>
      </c>
      <c r="Q354" s="457">
        <v>1000</v>
      </c>
      <c r="R354" s="457">
        <v>1000</v>
      </c>
      <c r="S354" s="457">
        <v>1000</v>
      </c>
      <c r="T354" s="457">
        <v>1000</v>
      </c>
      <c r="U354" s="457">
        <v>1000</v>
      </c>
      <c r="V354" s="457">
        <v>1000</v>
      </c>
      <c r="W354" s="457">
        <v>1000</v>
      </c>
      <c r="X354" s="457">
        <v>1000</v>
      </c>
      <c r="Y354" s="457">
        <v>1000</v>
      </c>
      <c r="Z354" s="457">
        <v>1000</v>
      </c>
      <c r="AA354" s="457">
        <v>1000</v>
      </c>
      <c r="AB354" s="457">
        <v>1000</v>
      </c>
      <c r="AC354" s="457">
        <v>1000</v>
      </c>
      <c r="AD354" s="457">
        <v>1000</v>
      </c>
      <c r="AE354" s="457">
        <v>1000</v>
      </c>
      <c r="AF354" s="457">
        <v>1000</v>
      </c>
      <c r="AG354" s="457">
        <v>1000</v>
      </c>
      <c r="AH354" s="457">
        <v>1000</v>
      </c>
      <c r="AI354" s="457">
        <v>1000</v>
      </c>
      <c r="AJ354" s="457">
        <v>1000</v>
      </c>
      <c r="AK354" s="457">
        <v>1000</v>
      </c>
      <c r="AL354" s="457">
        <v>1000</v>
      </c>
      <c r="AM354" s="457">
        <v>1000</v>
      </c>
      <c r="AN354" s="457">
        <v>1000</v>
      </c>
      <c r="AO354" s="457">
        <v>1000</v>
      </c>
      <c r="AP354" s="457">
        <v>1000</v>
      </c>
      <c r="AQ354" s="457">
        <v>1000</v>
      </c>
      <c r="AR354" s="457">
        <v>1000</v>
      </c>
      <c r="AS354" s="457">
        <v>1000</v>
      </c>
      <c r="AT354" s="457">
        <v>1000</v>
      </c>
      <c r="AU354" s="457">
        <v>1000</v>
      </c>
      <c r="AV354" s="457">
        <v>8000</v>
      </c>
      <c r="AW354" s="457">
        <v>1000</v>
      </c>
      <c r="AX354" s="457">
        <v>1000</v>
      </c>
      <c r="AY354" s="457">
        <v>1000</v>
      </c>
      <c r="AZ354" s="457">
        <v>1000</v>
      </c>
      <c r="BA354" s="457">
        <v>1000</v>
      </c>
      <c r="BB354" s="457">
        <v>1000</v>
      </c>
      <c r="BC354" s="457">
        <v>1000</v>
      </c>
      <c r="BD354" s="457">
        <v>1000</v>
      </c>
      <c r="BE354" s="457">
        <v>1000</v>
      </c>
      <c r="BF354" s="457">
        <v>1000</v>
      </c>
      <c r="BG354" s="457">
        <v>1000</v>
      </c>
      <c r="BH354" s="457">
        <v>1000</v>
      </c>
      <c r="BI354" s="457">
        <v>1000</v>
      </c>
      <c r="BJ354" s="457">
        <v>1000</v>
      </c>
      <c r="BK354" s="457">
        <v>1000</v>
      </c>
      <c r="BL354" s="457">
        <v>1000</v>
      </c>
      <c r="BM354" s="457">
        <v>1000</v>
      </c>
      <c r="BN354" s="457">
        <v>1000</v>
      </c>
      <c r="BO354" s="457">
        <v>1000</v>
      </c>
      <c r="BP354" s="457">
        <v>1000</v>
      </c>
      <c r="BQ354" s="457">
        <v>1000</v>
      </c>
      <c r="BR354" s="457">
        <v>1000</v>
      </c>
      <c r="BS354" s="457">
        <v>1000</v>
      </c>
      <c r="BT354" s="457">
        <v>1000</v>
      </c>
      <c r="BU354" s="457">
        <v>1000</v>
      </c>
      <c r="BV354" s="457">
        <v>1000</v>
      </c>
      <c r="BW354" s="457">
        <v>1000</v>
      </c>
      <c r="BX354" s="457">
        <v>1000</v>
      </c>
      <c r="BY354" s="457">
        <v>1000</v>
      </c>
      <c r="BZ354" s="457">
        <v>1000</v>
      </c>
      <c r="CA354" s="457">
        <v>1000</v>
      </c>
      <c r="CB354" s="457">
        <v>1000</v>
      </c>
      <c r="CC354" s="457">
        <v>1000</v>
      </c>
      <c r="CD354" s="457">
        <v>1000</v>
      </c>
      <c r="CE354" s="457">
        <v>1000</v>
      </c>
      <c r="CF354" s="457">
        <v>1000</v>
      </c>
      <c r="CG354" s="457">
        <v>1000</v>
      </c>
      <c r="CH354" s="457">
        <v>1000</v>
      </c>
      <c r="CI354" s="457">
        <v>1000</v>
      </c>
      <c r="CJ354" s="457">
        <v>1000</v>
      </c>
      <c r="CK354" s="457">
        <v>1000</v>
      </c>
      <c r="CL354" s="457">
        <v>1000</v>
      </c>
      <c r="CM354" s="457">
        <v>1000</v>
      </c>
      <c r="CN354" s="457">
        <v>1000</v>
      </c>
      <c r="CO354" s="457">
        <v>1000</v>
      </c>
      <c r="CP354" s="457">
        <v>1000</v>
      </c>
      <c r="CQ354" s="457">
        <v>1000</v>
      </c>
      <c r="CR354" s="457">
        <v>1000</v>
      </c>
      <c r="CS354" s="457">
        <v>1000</v>
      </c>
      <c r="CT354" s="457">
        <v>1000</v>
      </c>
      <c r="CU354" s="457">
        <v>1000</v>
      </c>
      <c r="CV354" s="457">
        <v>1000</v>
      </c>
      <c r="CW354" s="457">
        <v>1000</v>
      </c>
      <c r="CX354" s="457">
        <v>1000</v>
      </c>
      <c r="CY354" s="457">
        <v>1000</v>
      </c>
      <c r="CZ354" s="457">
        <v>1000</v>
      </c>
      <c r="DA354" s="457">
        <v>24000</v>
      </c>
      <c r="DB354" s="457">
        <v>1000</v>
      </c>
      <c r="DC354" s="457">
        <v>3000</v>
      </c>
      <c r="DD354" s="457">
        <v>2000</v>
      </c>
      <c r="DE354" s="457">
        <v>1000</v>
      </c>
      <c r="DF354" s="457">
        <v>1000</v>
      </c>
      <c r="DG354" s="457">
        <v>1000</v>
      </c>
      <c r="DH354" s="457">
        <v>1000</v>
      </c>
      <c r="DI354" s="457">
        <v>1000</v>
      </c>
      <c r="DJ354" s="457">
        <v>1000</v>
      </c>
      <c r="DK354" s="457">
        <v>1000</v>
      </c>
      <c r="DL354" s="457">
        <v>1000</v>
      </c>
      <c r="DM354" s="457">
        <v>1000</v>
      </c>
      <c r="DN354" s="457">
        <v>1000</v>
      </c>
      <c r="DO354" s="457">
        <v>1000</v>
      </c>
      <c r="DP354" s="457">
        <v>1000</v>
      </c>
      <c r="DQ354" s="457">
        <v>1000</v>
      </c>
      <c r="DR354">
        <v>1000</v>
      </c>
      <c r="DS354">
        <v>1000</v>
      </c>
      <c r="DT354">
        <v>12000</v>
      </c>
      <c r="DU354">
        <v>1000</v>
      </c>
    </row>
    <row r="355" spans="1:125">
      <c r="A355" s="362" t="s">
        <v>2185</v>
      </c>
      <c r="B355" s="457" t="s">
        <v>3330</v>
      </c>
      <c r="C355" s="457">
        <v>1000</v>
      </c>
      <c r="D355" s="457">
        <v>1000</v>
      </c>
      <c r="E355" s="457">
        <v>1000</v>
      </c>
      <c r="F355" s="457">
        <v>1000</v>
      </c>
      <c r="G355" s="457">
        <v>1000</v>
      </c>
      <c r="H355" s="457">
        <v>1000</v>
      </c>
      <c r="I355" s="457">
        <v>1000</v>
      </c>
      <c r="J355" s="457">
        <v>1000</v>
      </c>
      <c r="K355" s="457">
        <v>1000</v>
      </c>
      <c r="L355" s="457">
        <v>1000</v>
      </c>
      <c r="M355" s="457">
        <v>1000</v>
      </c>
      <c r="N355" s="457">
        <v>1000</v>
      </c>
      <c r="O355" s="457">
        <v>1000</v>
      </c>
      <c r="P355" s="457">
        <v>1000</v>
      </c>
      <c r="Q355" s="457">
        <v>1000</v>
      </c>
      <c r="R355" s="457">
        <v>1000</v>
      </c>
      <c r="S355" s="457">
        <v>1000</v>
      </c>
      <c r="T355" s="457">
        <v>1000</v>
      </c>
      <c r="U355" s="457">
        <v>1000</v>
      </c>
      <c r="V355" s="457">
        <v>1000</v>
      </c>
      <c r="W355" s="457">
        <v>1000</v>
      </c>
      <c r="X355" s="457">
        <v>1000</v>
      </c>
      <c r="Y355" s="457">
        <v>1000</v>
      </c>
      <c r="Z355" s="457">
        <v>1000</v>
      </c>
      <c r="AA355" s="457">
        <v>1000</v>
      </c>
      <c r="AB355" s="457">
        <v>1000</v>
      </c>
      <c r="AC355" s="457">
        <v>1000</v>
      </c>
      <c r="AD355" s="457">
        <v>1000</v>
      </c>
      <c r="AE355" s="457">
        <v>1000</v>
      </c>
      <c r="AF355" s="457">
        <v>1000</v>
      </c>
      <c r="AG355" s="457">
        <v>1000</v>
      </c>
      <c r="AH355" s="457">
        <v>1000</v>
      </c>
      <c r="AI355" s="457">
        <v>1000</v>
      </c>
      <c r="AJ355" s="457">
        <v>1000</v>
      </c>
      <c r="AK355" s="457">
        <v>1000</v>
      </c>
      <c r="AL355" s="457">
        <v>1000</v>
      </c>
      <c r="AM355" s="457">
        <v>1000</v>
      </c>
      <c r="AN355" s="457">
        <v>1000</v>
      </c>
      <c r="AO355" s="457">
        <v>1000</v>
      </c>
      <c r="AP355" s="457">
        <v>1000</v>
      </c>
      <c r="AQ355" s="457">
        <v>1000</v>
      </c>
      <c r="AR355" s="457">
        <v>1000</v>
      </c>
      <c r="AS355" s="457">
        <v>1000</v>
      </c>
      <c r="AT355" s="457">
        <v>1000</v>
      </c>
      <c r="AU355" s="457">
        <v>1000</v>
      </c>
      <c r="AV355" s="457">
        <v>8000</v>
      </c>
      <c r="AW355" s="457">
        <v>1000</v>
      </c>
      <c r="AX355" s="457">
        <v>1000</v>
      </c>
      <c r="AY355" s="457">
        <v>1000</v>
      </c>
      <c r="AZ355" s="457">
        <v>1000</v>
      </c>
      <c r="BA355" s="457">
        <v>1000</v>
      </c>
      <c r="BB355" s="457">
        <v>1000</v>
      </c>
      <c r="BC355" s="457">
        <v>1000</v>
      </c>
      <c r="BD355" s="457">
        <v>1000</v>
      </c>
      <c r="BE355" s="457">
        <v>1000</v>
      </c>
      <c r="BF355" s="457">
        <v>1000</v>
      </c>
      <c r="BG355" s="457">
        <v>1000</v>
      </c>
      <c r="BH355" s="457">
        <v>1000</v>
      </c>
      <c r="BI355" s="457">
        <v>1000</v>
      </c>
      <c r="BJ355" s="457">
        <v>1000</v>
      </c>
      <c r="BK355" s="457">
        <v>1000</v>
      </c>
      <c r="BL355" s="457">
        <v>1000</v>
      </c>
      <c r="BM355" s="457">
        <v>1000</v>
      </c>
      <c r="BN355" s="457">
        <v>1000</v>
      </c>
      <c r="BO355" s="457">
        <v>1000</v>
      </c>
      <c r="BP355" s="457">
        <v>1000</v>
      </c>
      <c r="BQ355" s="457">
        <v>1000</v>
      </c>
      <c r="BR355" s="457">
        <v>1000</v>
      </c>
      <c r="BS355" s="457">
        <v>1000</v>
      </c>
      <c r="BT355" s="457">
        <v>1000</v>
      </c>
      <c r="BU355" s="457">
        <v>1000</v>
      </c>
      <c r="BV355" s="457">
        <v>1000</v>
      </c>
      <c r="BW355" s="457">
        <v>1000</v>
      </c>
      <c r="BX355" s="457">
        <v>1000</v>
      </c>
      <c r="BY355" s="457">
        <v>1000</v>
      </c>
      <c r="BZ355" s="457">
        <v>1000</v>
      </c>
      <c r="CA355" s="457">
        <v>1000</v>
      </c>
      <c r="CB355" s="457">
        <v>1000</v>
      </c>
      <c r="CC355" s="457">
        <v>1000</v>
      </c>
      <c r="CD355" s="457">
        <v>1000</v>
      </c>
      <c r="CE355" s="457">
        <v>1000</v>
      </c>
      <c r="CF355" s="457">
        <v>1000</v>
      </c>
      <c r="CG355" s="457">
        <v>1000</v>
      </c>
      <c r="CH355" s="457">
        <v>1000</v>
      </c>
      <c r="CI355" s="457">
        <v>1000</v>
      </c>
      <c r="CJ355" s="457">
        <v>1000</v>
      </c>
      <c r="CK355" s="457">
        <v>1000</v>
      </c>
      <c r="CL355" s="457">
        <v>1000</v>
      </c>
      <c r="CM355" s="457">
        <v>1000</v>
      </c>
      <c r="CN355" s="457">
        <v>1000</v>
      </c>
      <c r="CO355" s="457">
        <v>1000</v>
      </c>
      <c r="CP355" s="457">
        <v>1000</v>
      </c>
      <c r="CQ355" s="457">
        <v>1000</v>
      </c>
      <c r="CR355" s="457">
        <v>1000</v>
      </c>
      <c r="CS355" s="457">
        <v>1000</v>
      </c>
      <c r="CT355" s="457">
        <v>1000</v>
      </c>
      <c r="CU355" s="457">
        <v>1000</v>
      </c>
      <c r="CV355" s="457">
        <v>1000</v>
      </c>
      <c r="CW355" s="457">
        <v>1000</v>
      </c>
      <c r="CX355" s="457">
        <v>1000</v>
      </c>
      <c r="CY355" s="457">
        <v>1000</v>
      </c>
      <c r="CZ355" s="457">
        <v>1000</v>
      </c>
      <c r="DA355" s="457">
        <v>24000</v>
      </c>
      <c r="DB355" s="457">
        <v>1000</v>
      </c>
      <c r="DC355" s="457">
        <v>3000</v>
      </c>
      <c r="DD355" s="457">
        <v>2000</v>
      </c>
      <c r="DE355" s="457">
        <v>1000</v>
      </c>
      <c r="DF355" s="457">
        <v>1000</v>
      </c>
      <c r="DG355" s="457">
        <v>1000</v>
      </c>
      <c r="DH355" s="457">
        <v>1000</v>
      </c>
      <c r="DI355" s="457">
        <v>1000</v>
      </c>
      <c r="DJ355" s="457">
        <v>1000</v>
      </c>
      <c r="DK355" s="457">
        <v>1000</v>
      </c>
      <c r="DL355" s="457">
        <v>1000</v>
      </c>
      <c r="DM355" s="457">
        <v>1000</v>
      </c>
      <c r="DN355" s="457">
        <v>1000</v>
      </c>
      <c r="DO355" s="457">
        <v>1000</v>
      </c>
      <c r="DP355" s="457">
        <v>1000</v>
      </c>
      <c r="DQ355" s="457">
        <v>1000</v>
      </c>
      <c r="DR355">
        <v>1000</v>
      </c>
      <c r="DS355">
        <v>1000</v>
      </c>
      <c r="DT355">
        <v>12000</v>
      </c>
      <c r="DU355">
        <v>1000</v>
      </c>
    </row>
    <row r="356" spans="1:125">
      <c r="A356" s="362" t="s">
        <v>2316</v>
      </c>
      <c r="B356" s="457" t="s">
        <v>3330</v>
      </c>
      <c r="C356" s="457">
        <v>1000</v>
      </c>
      <c r="D356" s="457">
        <v>1000</v>
      </c>
      <c r="E356" s="457">
        <v>1000</v>
      </c>
      <c r="F356" s="457">
        <v>1000</v>
      </c>
      <c r="G356" s="457">
        <v>1000</v>
      </c>
      <c r="H356" s="457">
        <v>1000</v>
      </c>
      <c r="I356" s="457">
        <v>1000</v>
      </c>
      <c r="J356" s="457">
        <v>1000</v>
      </c>
      <c r="K356" s="457">
        <v>1000</v>
      </c>
      <c r="L356" s="457">
        <v>1000</v>
      </c>
      <c r="M356" s="457">
        <v>1000</v>
      </c>
      <c r="N356" s="457">
        <v>1000</v>
      </c>
      <c r="O356" s="457">
        <v>1000</v>
      </c>
      <c r="P356" s="457">
        <v>1000</v>
      </c>
      <c r="Q356" s="457">
        <v>1000</v>
      </c>
      <c r="R356" s="457">
        <v>1000</v>
      </c>
      <c r="S356" s="457">
        <v>1000</v>
      </c>
      <c r="T356" s="457">
        <v>1000</v>
      </c>
      <c r="U356" s="457">
        <v>1000</v>
      </c>
      <c r="V356" s="457">
        <v>1000</v>
      </c>
      <c r="W356" s="457">
        <v>1000</v>
      </c>
      <c r="X356" s="457">
        <v>1000</v>
      </c>
      <c r="Y356" s="457">
        <v>1000</v>
      </c>
      <c r="Z356" s="457">
        <v>1000</v>
      </c>
      <c r="AA356" s="457">
        <v>1000</v>
      </c>
      <c r="AB356" s="457">
        <v>1000</v>
      </c>
      <c r="AC356" s="457">
        <v>1000</v>
      </c>
      <c r="AD356" s="457">
        <v>1000</v>
      </c>
      <c r="AE356" s="457">
        <v>1000</v>
      </c>
      <c r="AF356" s="457">
        <v>1000</v>
      </c>
      <c r="AG356" s="457">
        <v>1000</v>
      </c>
      <c r="AH356" s="457">
        <v>1000</v>
      </c>
      <c r="AI356" s="457">
        <v>1000</v>
      </c>
      <c r="AJ356" s="457">
        <v>1000</v>
      </c>
      <c r="AK356" s="457">
        <v>1000</v>
      </c>
      <c r="AL356" s="457">
        <v>1000</v>
      </c>
      <c r="AM356" s="457">
        <v>1000</v>
      </c>
      <c r="AN356" s="457">
        <v>1000</v>
      </c>
      <c r="AO356" s="457">
        <v>1000</v>
      </c>
      <c r="AP356" s="457">
        <v>10000</v>
      </c>
      <c r="AQ356" s="457">
        <v>4000</v>
      </c>
      <c r="AR356" s="457">
        <v>1000</v>
      </c>
      <c r="AS356" s="457">
        <v>3000</v>
      </c>
      <c r="AT356" s="457">
        <v>1000</v>
      </c>
      <c r="AU356" s="457">
        <v>1000</v>
      </c>
      <c r="AV356" s="457">
        <v>5000</v>
      </c>
      <c r="AW356" s="457">
        <v>1000</v>
      </c>
      <c r="AX356" s="457">
        <v>1000</v>
      </c>
      <c r="AY356" s="457">
        <v>1000</v>
      </c>
      <c r="AZ356" s="457">
        <v>1000</v>
      </c>
      <c r="BA356" s="457">
        <v>1000</v>
      </c>
      <c r="BB356" s="457">
        <v>1000</v>
      </c>
      <c r="BC356" s="457">
        <v>1000</v>
      </c>
      <c r="BD356" s="457">
        <v>1000</v>
      </c>
      <c r="BE356" s="457">
        <v>1000</v>
      </c>
      <c r="BF356" s="457">
        <v>1000</v>
      </c>
      <c r="BG356" s="457">
        <v>1000</v>
      </c>
      <c r="BH356" s="457">
        <v>1000</v>
      </c>
      <c r="BI356" s="457">
        <v>1000</v>
      </c>
      <c r="BJ356" s="457">
        <v>1000</v>
      </c>
      <c r="BK356" s="457">
        <v>1000</v>
      </c>
      <c r="BL356" s="457">
        <v>1000</v>
      </c>
      <c r="BM356" s="457">
        <v>1000</v>
      </c>
      <c r="BN356" s="457">
        <v>1000</v>
      </c>
      <c r="BO356" s="457">
        <v>1000</v>
      </c>
      <c r="BP356" s="457">
        <v>1000</v>
      </c>
      <c r="BQ356" s="457">
        <v>1000</v>
      </c>
      <c r="BR356" s="457">
        <v>1000</v>
      </c>
      <c r="BS356" s="457">
        <v>1000</v>
      </c>
      <c r="BT356" s="457">
        <v>1000</v>
      </c>
      <c r="BU356" s="457">
        <v>1000</v>
      </c>
      <c r="BV356" s="457">
        <v>1000</v>
      </c>
      <c r="BW356" s="457">
        <v>2000</v>
      </c>
      <c r="BX356" s="457">
        <v>1000</v>
      </c>
      <c r="BY356" s="457">
        <v>1000</v>
      </c>
      <c r="BZ356" s="457">
        <v>1000</v>
      </c>
      <c r="CA356" s="457">
        <v>1000</v>
      </c>
      <c r="CB356" s="457">
        <v>1000</v>
      </c>
      <c r="CC356" s="457">
        <v>1000</v>
      </c>
      <c r="CD356" s="457">
        <v>1000</v>
      </c>
      <c r="CE356" s="457">
        <v>1000</v>
      </c>
      <c r="CF356" s="457">
        <v>2000</v>
      </c>
      <c r="CG356" s="457">
        <v>1000</v>
      </c>
      <c r="CH356" s="457">
        <v>1000</v>
      </c>
      <c r="CI356" s="457">
        <v>1000</v>
      </c>
      <c r="CJ356" s="457">
        <v>1000</v>
      </c>
      <c r="CK356" s="457">
        <v>1000</v>
      </c>
      <c r="CL356" s="457">
        <v>1000</v>
      </c>
      <c r="CM356" s="457">
        <v>1000</v>
      </c>
      <c r="CN356" s="457">
        <v>1000</v>
      </c>
      <c r="CO356" s="457">
        <v>1000</v>
      </c>
      <c r="CP356" s="457">
        <v>1000</v>
      </c>
      <c r="CQ356" s="457">
        <v>1000</v>
      </c>
      <c r="CR356" s="457">
        <v>1000</v>
      </c>
      <c r="CS356" s="457">
        <v>1000</v>
      </c>
      <c r="CT356" s="457">
        <v>1000</v>
      </c>
      <c r="CU356" s="457">
        <v>1000</v>
      </c>
      <c r="CV356" s="457">
        <v>1000</v>
      </c>
      <c r="CW356" s="457">
        <v>1000</v>
      </c>
      <c r="CX356" s="457">
        <v>11000</v>
      </c>
      <c r="CY356" s="457">
        <v>1000</v>
      </c>
      <c r="CZ356" s="457">
        <v>1000</v>
      </c>
      <c r="DA356" s="457">
        <v>1000</v>
      </c>
      <c r="DB356" s="457">
        <v>1000</v>
      </c>
      <c r="DC356" s="457">
        <v>1000</v>
      </c>
      <c r="DD356" s="457">
        <v>1000</v>
      </c>
      <c r="DE356" s="457">
        <v>1000</v>
      </c>
      <c r="DF356" s="457">
        <v>1000</v>
      </c>
      <c r="DG356" s="457">
        <v>3000</v>
      </c>
      <c r="DH356" s="457">
        <v>1000</v>
      </c>
      <c r="DI356" s="457">
        <v>2000</v>
      </c>
      <c r="DJ356" s="457">
        <v>2000</v>
      </c>
      <c r="DK356" s="457">
        <v>1000</v>
      </c>
      <c r="DL356" s="457">
        <v>18000</v>
      </c>
      <c r="DM356" s="457">
        <v>1000</v>
      </c>
      <c r="DN356" s="457">
        <v>1000</v>
      </c>
      <c r="DO356" s="457">
        <v>1000</v>
      </c>
      <c r="DP356" s="457">
        <v>1000</v>
      </c>
      <c r="DQ356" s="457">
        <v>1000</v>
      </c>
      <c r="DR356">
        <v>1000</v>
      </c>
      <c r="DS356">
        <v>1000</v>
      </c>
      <c r="DT356">
        <v>21000</v>
      </c>
      <c r="DU356">
        <v>7000</v>
      </c>
    </row>
    <row r="357" spans="1:125">
      <c r="A357" s="362" t="s">
        <v>2696</v>
      </c>
      <c r="B357" s="457" t="s">
        <v>3330</v>
      </c>
      <c r="C357" s="457">
        <v>1000</v>
      </c>
      <c r="D357" s="457">
        <v>1000</v>
      </c>
      <c r="E357" s="457">
        <v>1000</v>
      </c>
      <c r="F357" s="457">
        <v>1000</v>
      </c>
      <c r="G357" s="457">
        <v>1000</v>
      </c>
      <c r="H357" s="457">
        <v>1000</v>
      </c>
      <c r="I357" s="457">
        <v>1000</v>
      </c>
      <c r="J357" s="457">
        <v>1000</v>
      </c>
      <c r="K357" s="457">
        <v>1000</v>
      </c>
      <c r="L357" s="457">
        <v>1000</v>
      </c>
      <c r="M357" s="457">
        <v>1000</v>
      </c>
      <c r="N357" s="457">
        <v>1000</v>
      </c>
      <c r="O357" s="457">
        <v>1000</v>
      </c>
      <c r="P357" s="457">
        <v>1000</v>
      </c>
      <c r="Q357" s="457">
        <v>1000</v>
      </c>
      <c r="R357" s="457">
        <v>1000</v>
      </c>
      <c r="S357" s="457">
        <v>1000</v>
      </c>
      <c r="T357" s="457">
        <v>1000</v>
      </c>
      <c r="U357" s="457">
        <v>1000</v>
      </c>
      <c r="V357" s="457">
        <v>1000</v>
      </c>
      <c r="W357" s="457">
        <v>1000</v>
      </c>
      <c r="X357" s="457">
        <v>1000</v>
      </c>
      <c r="Y357" s="457">
        <v>1000</v>
      </c>
      <c r="Z357" s="457">
        <v>1000</v>
      </c>
      <c r="AA357" s="457">
        <v>1000</v>
      </c>
      <c r="AB357" s="457">
        <v>1000</v>
      </c>
      <c r="AC357" s="457">
        <v>1000</v>
      </c>
      <c r="AD357" s="457">
        <v>1000</v>
      </c>
      <c r="AE357" s="457">
        <v>1000</v>
      </c>
      <c r="AF357" s="457">
        <v>1000</v>
      </c>
      <c r="AG357" s="457">
        <v>1000</v>
      </c>
      <c r="AH357" s="457">
        <v>1000</v>
      </c>
      <c r="AI357" s="457">
        <v>1000</v>
      </c>
      <c r="AJ357" s="457">
        <v>1000</v>
      </c>
      <c r="AK357" s="457">
        <v>1000</v>
      </c>
      <c r="AL357" s="457">
        <v>1000</v>
      </c>
      <c r="AM357" s="457">
        <v>1000</v>
      </c>
      <c r="AN357" s="457">
        <v>1000</v>
      </c>
      <c r="AO357" s="457">
        <v>1000</v>
      </c>
      <c r="AP357" s="457">
        <v>1000</v>
      </c>
      <c r="AQ357" s="457">
        <v>1000</v>
      </c>
      <c r="AR357" s="457">
        <v>1000</v>
      </c>
      <c r="AS357" s="457">
        <v>1000</v>
      </c>
      <c r="AT357" s="457">
        <v>1000</v>
      </c>
      <c r="AU357" s="457">
        <v>1000</v>
      </c>
      <c r="AV357" s="457">
        <v>8000</v>
      </c>
      <c r="AW357" s="457">
        <v>1000</v>
      </c>
      <c r="AX357" s="457">
        <v>1000</v>
      </c>
      <c r="AY357" s="457">
        <v>1000</v>
      </c>
      <c r="AZ357" s="457">
        <v>1000</v>
      </c>
      <c r="BA357" s="457">
        <v>1000</v>
      </c>
      <c r="BB357" s="457">
        <v>1000</v>
      </c>
      <c r="BC357" s="457">
        <v>1000</v>
      </c>
      <c r="BD357" s="457">
        <v>1000</v>
      </c>
      <c r="BE357" s="457">
        <v>1000</v>
      </c>
      <c r="BF357" s="457">
        <v>1000</v>
      </c>
      <c r="BG357" s="457">
        <v>1000</v>
      </c>
      <c r="BH357" s="457">
        <v>1000</v>
      </c>
      <c r="BI357" s="457">
        <v>1000</v>
      </c>
      <c r="BJ357" s="457">
        <v>1000</v>
      </c>
      <c r="BK357" s="457">
        <v>1000</v>
      </c>
      <c r="BL357" s="457">
        <v>1000</v>
      </c>
      <c r="BM357" s="457">
        <v>1000</v>
      </c>
      <c r="BN357" s="457">
        <v>1000</v>
      </c>
      <c r="BO357" s="457">
        <v>1000</v>
      </c>
      <c r="BP357" s="457">
        <v>1000</v>
      </c>
      <c r="BQ357" s="457">
        <v>1000</v>
      </c>
      <c r="BR357" s="457">
        <v>1000</v>
      </c>
      <c r="BS357" s="457">
        <v>1000</v>
      </c>
      <c r="BT357" s="457">
        <v>1000</v>
      </c>
      <c r="BU357" s="457">
        <v>1000</v>
      </c>
      <c r="BV357" s="457">
        <v>1000</v>
      </c>
      <c r="BW357" s="457">
        <v>1000</v>
      </c>
      <c r="BX357" s="457">
        <v>1000</v>
      </c>
      <c r="BY357" s="457">
        <v>1000</v>
      </c>
      <c r="BZ357" s="457">
        <v>1000</v>
      </c>
      <c r="CA357" s="457">
        <v>1000</v>
      </c>
      <c r="CB357" s="457">
        <v>1000</v>
      </c>
      <c r="CC357" s="457">
        <v>1000</v>
      </c>
      <c r="CD357" s="457">
        <v>1000</v>
      </c>
      <c r="CE357" s="457">
        <v>1000</v>
      </c>
      <c r="CF357" s="457">
        <v>1000</v>
      </c>
      <c r="CG357" s="457">
        <v>1000</v>
      </c>
      <c r="CH357" s="457">
        <v>1000</v>
      </c>
      <c r="CI357" s="457">
        <v>1000</v>
      </c>
      <c r="CJ357" s="457">
        <v>1000</v>
      </c>
      <c r="CK357" s="457">
        <v>1000</v>
      </c>
      <c r="CL357" s="457">
        <v>1000</v>
      </c>
      <c r="CM357" s="457">
        <v>1000</v>
      </c>
      <c r="CN357" s="457">
        <v>1000</v>
      </c>
      <c r="CO357" s="457">
        <v>1000</v>
      </c>
      <c r="CP357" s="457">
        <v>1000</v>
      </c>
      <c r="CQ357" s="457">
        <v>1000</v>
      </c>
      <c r="CR357" s="457">
        <v>1000</v>
      </c>
      <c r="CS357" s="457">
        <v>1000</v>
      </c>
      <c r="CT357" s="457">
        <v>1000</v>
      </c>
      <c r="CU357" s="457">
        <v>1000</v>
      </c>
      <c r="CV357" s="457">
        <v>1000</v>
      </c>
      <c r="CW357" s="457">
        <v>1000</v>
      </c>
      <c r="CX357" s="457">
        <v>1000</v>
      </c>
      <c r="CY357" s="457">
        <v>1000</v>
      </c>
      <c r="CZ357" s="457">
        <v>1000</v>
      </c>
      <c r="DA357" s="457">
        <v>24000</v>
      </c>
      <c r="DB357" s="457">
        <v>1000</v>
      </c>
      <c r="DC357" s="457">
        <v>3000</v>
      </c>
      <c r="DD357" s="457">
        <v>2000</v>
      </c>
      <c r="DE357" s="457">
        <v>1000</v>
      </c>
      <c r="DF357" s="457">
        <v>1000</v>
      </c>
      <c r="DG357" s="457">
        <v>1000</v>
      </c>
      <c r="DH357" s="457">
        <v>1000</v>
      </c>
      <c r="DI357" s="457">
        <v>1000</v>
      </c>
      <c r="DJ357" s="457">
        <v>1000</v>
      </c>
      <c r="DK357" s="457">
        <v>1000</v>
      </c>
      <c r="DL357" s="457">
        <v>1000</v>
      </c>
      <c r="DM357" s="457">
        <v>1000</v>
      </c>
      <c r="DN357" s="457">
        <v>1000</v>
      </c>
      <c r="DO357" s="457">
        <v>1000</v>
      </c>
      <c r="DP357" s="457">
        <v>1000</v>
      </c>
      <c r="DQ357" s="457">
        <v>1000</v>
      </c>
      <c r="DR357">
        <v>1000</v>
      </c>
      <c r="DS357">
        <v>1000</v>
      </c>
      <c r="DT357">
        <v>12000</v>
      </c>
      <c r="DU357">
        <v>1000</v>
      </c>
    </row>
    <row r="358" spans="1:125">
      <c r="A358" s="362" t="s">
        <v>2681</v>
      </c>
      <c r="B358" s="457" t="s">
        <v>3330</v>
      </c>
      <c r="C358" s="457">
        <v>1000</v>
      </c>
      <c r="D358" s="457">
        <v>1000</v>
      </c>
      <c r="E358" s="457">
        <v>1000</v>
      </c>
      <c r="F358" s="457">
        <v>1000</v>
      </c>
      <c r="G358" s="457">
        <v>1000</v>
      </c>
      <c r="H358" s="457">
        <v>1000</v>
      </c>
      <c r="I358" s="457">
        <v>1000</v>
      </c>
      <c r="J358" s="457">
        <v>1000</v>
      </c>
      <c r="K358" s="457">
        <v>1000</v>
      </c>
      <c r="L358" s="457">
        <v>1000</v>
      </c>
      <c r="M358" s="457">
        <v>1000</v>
      </c>
      <c r="N358" s="457">
        <v>1000</v>
      </c>
      <c r="O358" s="457">
        <v>1000</v>
      </c>
      <c r="P358" s="457">
        <v>1000</v>
      </c>
      <c r="Q358" s="457">
        <v>1000</v>
      </c>
      <c r="R358" s="457">
        <v>1000</v>
      </c>
      <c r="S358" s="457">
        <v>1000</v>
      </c>
      <c r="T358" s="457">
        <v>1000</v>
      </c>
      <c r="U358" s="457">
        <v>1000</v>
      </c>
      <c r="V358" s="457">
        <v>1000</v>
      </c>
      <c r="W358" s="457">
        <v>1000</v>
      </c>
      <c r="X358" s="457">
        <v>1000</v>
      </c>
      <c r="Y358" s="457">
        <v>1000</v>
      </c>
      <c r="Z358" s="457">
        <v>1000</v>
      </c>
      <c r="AA358" s="457">
        <v>1000</v>
      </c>
      <c r="AB358" s="457">
        <v>1000</v>
      </c>
      <c r="AC358" s="457">
        <v>1000</v>
      </c>
      <c r="AD358" s="457">
        <v>1000</v>
      </c>
      <c r="AE358" s="457">
        <v>1000</v>
      </c>
      <c r="AF358" s="457">
        <v>1000</v>
      </c>
      <c r="AG358" s="457">
        <v>1000</v>
      </c>
      <c r="AH358" s="457">
        <v>1000</v>
      </c>
      <c r="AI358" s="457">
        <v>1000</v>
      </c>
      <c r="AJ358" s="457">
        <v>1000</v>
      </c>
      <c r="AK358" s="457">
        <v>1000</v>
      </c>
      <c r="AL358" s="457">
        <v>1000</v>
      </c>
      <c r="AM358" s="457">
        <v>1000</v>
      </c>
      <c r="AN358" s="457">
        <v>1000</v>
      </c>
      <c r="AO358" s="457">
        <v>1000</v>
      </c>
      <c r="AP358" s="457">
        <v>10000</v>
      </c>
      <c r="AQ358" s="457">
        <v>4000</v>
      </c>
      <c r="AR358" s="457">
        <v>1000</v>
      </c>
      <c r="AS358" s="457">
        <v>3000</v>
      </c>
      <c r="AT358" s="457">
        <v>1000</v>
      </c>
      <c r="AU358" s="457">
        <v>1000</v>
      </c>
      <c r="AV358" s="457">
        <v>5000</v>
      </c>
      <c r="AW358" s="457">
        <v>1000</v>
      </c>
      <c r="AX358" s="457">
        <v>1000</v>
      </c>
      <c r="AY358" s="457">
        <v>1000</v>
      </c>
      <c r="AZ358" s="457">
        <v>1000</v>
      </c>
      <c r="BA358" s="457">
        <v>1000</v>
      </c>
      <c r="BB358" s="457">
        <v>1000</v>
      </c>
      <c r="BC358" s="457">
        <v>1000</v>
      </c>
      <c r="BD358" s="457">
        <v>1000</v>
      </c>
      <c r="BE358" s="457">
        <v>1000</v>
      </c>
      <c r="BF358" s="457">
        <v>1000</v>
      </c>
      <c r="BG358" s="457">
        <v>1000</v>
      </c>
      <c r="BH358" s="457">
        <v>1000</v>
      </c>
      <c r="BI358" s="457">
        <v>1000</v>
      </c>
      <c r="BJ358" s="457">
        <v>1000</v>
      </c>
      <c r="BK358" s="457">
        <v>1000</v>
      </c>
      <c r="BL358" s="457">
        <v>1000</v>
      </c>
      <c r="BM358" s="457">
        <v>1000</v>
      </c>
      <c r="BN358" s="457">
        <v>1000</v>
      </c>
      <c r="BO358" s="457">
        <v>1000</v>
      </c>
      <c r="BP358" s="457">
        <v>1000</v>
      </c>
      <c r="BQ358" s="457">
        <v>1000</v>
      </c>
      <c r="BR358" s="457">
        <v>1000</v>
      </c>
      <c r="BS358" s="457">
        <v>1000</v>
      </c>
      <c r="BT358" s="457">
        <v>1000</v>
      </c>
      <c r="BU358" s="457">
        <v>1000</v>
      </c>
      <c r="BV358" s="457">
        <v>1000</v>
      </c>
      <c r="BW358" s="457">
        <v>2000</v>
      </c>
      <c r="BX358" s="457">
        <v>1000</v>
      </c>
      <c r="BY358" s="457">
        <v>1000</v>
      </c>
      <c r="BZ358" s="457">
        <v>1000</v>
      </c>
      <c r="CA358" s="457">
        <v>1000</v>
      </c>
      <c r="CB358" s="457">
        <v>1000</v>
      </c>
      <c r="CC358" s="457">
        <v>1000</v>
      </c>
      <c r="CD358" s="457">
        <v>1000</v>
      </c>
      <c r="CE358" s="457">
        <v>1000</v>
      </c>
      <c r="CF358" s="457">
        <v>2000</v>
      </c>
      <c r="CG358" s="457">
        <v>1000</v>
      </c>
      <c r="CH358" s="457">
        <v>1000</v>
      </c>
      <c r="CI358" s="457">
        <v>1000</v>
      </c>
      <c r="CJ358" s="457">
        <v>1000</v>
      </c>
      <c r="CK358" s="457">
        <v>1000</v>
      </c>
      <c r="CL358" s="457">
        <v>1000</v>
      </c>
      <c r="CM358" s="457">
        <v>1000</v>
      </c>
      <c r="CN358" s="457">
        <v>1000</v>
      </c>
      <c r="CO358" s="457">
        <v>1000</v>
      </c>
      <c r="CP358" s="457">
        <v>1000</v>
      </c>
      <c r="CQ358" s="457">
        <v>1000</v>
      </c>
      <c r="CR358" s="457">
        <v>1000</v>
      </c>
      <c r="CS358" s="457">
        <v>1000</v>
      </c>
      <c r="CT358" s="457">
        <v>1000</v>
      </c>
      <c r="CU358" s="457">
        <v>1000</v>
      </c>
      <c r="CV358" s="457">
        <v>1000</v>
      </c>
      <c r="CW358" s="457">
        <v>1000</v>
      </c>
      <c r="CX358" s="457">
        <v>11000</v>
      </c>
      <c r="CY358" s="457">
        <v>1000</v>
      </c>
      <c r="CZ358" s="457">
        <v>1000</v>
      </c>
      <c r="DA358" s="457">
        <v>1000</v>
      </c>
      <c r="DB358" s="457">
        <v>1000</v>
      </c>
      <c r="DC358" s="457">
        <v>1000</v>
      </c>
      <c r="DD358" s="457">
        <v>1000</v>
      </c>
      <c r="DE358" s="457">
        <v>1000</v>
      </c>
      <c r="DF358" s="457">
        <v>1000</v>
      </c>
      <c r="DG358" s="457">
        <v>3000</v>
      </c>
      <c r="DH358" s="457">
        <v>1000</v>
      </c>
      <c r="DI358" s="457">
        <v>2000</v>
      </c>
      <c r="DJ358" s="457">
        <v>2000</v>
      </c>
      <c r="DK358" s="457">
        <v>1000</v>
      </c>
      <c r="DL358" s="457">
        <v>18000</v>
      </c>
      <c r="DM358" s="457">
        <v>1000</v>
      </c>
      <c r="DN358" s="457">
        <v>1000</v>
      </c>
      <c r="DO358" s="457">
        <v>1000</v>
      </c>
      <c r="DP358" s="457">
        <v>1000</v>
      </c>
      <c r="DQ358" s="457">
        <v>1000</v>
      </c>
      <c r="DR358">
        <v>1000</v>
      </c>
      <c r="DS358">
        <v>1000</v>
      </c>
      <c r="DT358">
        <v>21000</v>
      </c>
      <c r="DU358">
        <v>7000</v>
      </c>
    </row>
    <row r="359" spans="1:125">
      <c r="A359" s="362" t="s">
        <v>2732</v>
      </c>
      <c r="B359" s="457" t="s">
        <v>3330</v>
      </c>
      <c r="C359" s="457">
        <v>1000</v>
      </c>
      <c r="D359" s="457">
        <v>1000</v>
      </c>
      <c r="E359" s="457">
        <v>1000</v>
      </c>
      <c r="F359" s="457">
        <v>1000</v>
      </c>
      <c r="G359" s="457">
        <v>1000</v>
      </c>
      <c r="H359" s="457">
        <v>1000</v>
      </c>
      <c r="I359" s="457">
        <v>1000</v>
      </c>
      <c r="J359" s="457">
        <v>1000</v>
      </c>
      <c r="K359" s="457">
        <v>1000</v>
      </c>
      <c r="L359" s="457">
        <v>1000</v>
      </c>
      <c r="M359" s="457">
        <v>1000</v>
      </c>
      <c r="N359" s="457">
        <v>1000</v>
      </c>
      <c r="O359" s="457">
        <v>1000</v>
      </c>
      <c r="P359" s="457">
        <v>1000</v>
      </c>
      <c r="Q359" s="457">
        <v>1000</v>
      </c>
      <c r="R359" s="457">
        <v>1000</v>
      </c>
      <c r="S359" s="457">
        <v>1000</v>
      </c>
      <c r="T359" s="457">
        <v>1000</v>
      </c>
      <c r="U359" s="457">
        <v>1000</v>
      </c>
      <c r="V359" s="457">
        <v>1000</v>
      </c>
      <c r="W359" s="457">
        <v>1000</v>
      </c>
      <c r="X359" s="457">
        <v>1000</v>
      </c>
      <c r="Y359" s="457">
        <v>1000</v>
      </c>
      <c r="Z359" s="457">
        <v>1000</v>
      </c>
      <c r="AA359" s="457">
        <v>1000</v>
      </c>
      <c r="AB359" s="457">
        <v>1000</v>
      </c>
      <c r="AC359" s="457">
        <v>1000</v>
      </c>
      <c r="AD359" s="457">
        <v>1000</v>
      </c>
      <c r="AE359" s="457">
        <v>1000</v>
      </c>
      <c r="AF359" s="457">
        <v>1000</v>
      </c>
      <c r="AG359" s="457">
        <v>1000</v>
      </c>
      <c r="AH359" s="457">
        <v>1000</v>
      </c>
      <c r="AI359" s="457">
        <v>1000</v>
      </c>
      <c r="AJ359" s="457">
        <v>1000</v>
      </c>
      <c r="AK359" s="457">
        <v>1000</v>
      </c>
      <c r="AL359" s="457">
        <v>1000</v>
      </c>
      <c r="AM359" s="457">
        <v>1000</v>
      </c>
      <c r="AN359" s="457">
        <v>1000</v>
      </c>
      <c r="AO359" s="457">
        <v>1000</v>
      </c>
      <c r="AP359" s="457">
        <v>10000</v>
      </c>
      <c r="AQ359" s="457">
        <v>4000</v>
      </c>
      <c r="AR359" s="457">
        <v>1000</v>
      </c>
      <c r="AS359" s="457">
        <v>3000</v>
      </c>
      <c r="AT359" s="457">
        <v>1000</v>
      </c>
      <c r="AU359" s="457">
        <v>1000</v>
      </c>
      <c r="AV359" s="457">
        <v>5000</v>
      </c>
      <c r="AW359" s="457">
        <v>1000</v>
      </c>
      <c r="AX359" s="457">
        <v>1000</v>
      </c>
      <c r="AY359" s="457">
        <v>1000</v>
      </c>
      <c r="AZ359" s="457">
        <v>1000</v>
      </c>
      <c r="BA359" s="457">
        <v>1000</v>
      </c>
      <c r="BB359" s="457">
        <v>1000</v>
      </c>
      <c r="BC359" s="457">
        <v>1000</v>
      </c>
      <c r="BD359" s="457">
        <v>1000</v>
      </c>
      <c r="BE359" s="457">
        <v>1000</v>
      </c>
      <c r="BF359" s="457">
        <v>1000</v>
      </c>
      <c r="BG359" s="457">
        <v>1000</v>
      </c>
      <c r="BH359" s="457">
        <v>1000</v>
      </c>
      <c r="BI359" s="457">
        <v>1000</v>
      </c>
      <c r="BJ359" s="457">
        <v>1000</v>
      </c>
      <c r="BK359" s="457">
        <v>1000</v>
      </c>
      <c r="BL359" s="457">
        <v>1000</v>
      </c>
      <c r="BM359" s="457">
        <v>1000</v>
      </c>
      <c r="BN359" s="457">
        <v>1000</v>
      </c>
      <c r="BO359" s="457">
        <v>1000</v>
      </c>
      <c r="BP359" s="457">
        <v>1000</v>
      </c>
      <c r="BQ359" s="457">
        <v>1000</v>
      </c>
      <c r="BR359" s="457">
        <v>1000</v>
      </c>
      <c r="BS359" s="457">
        <v>1000</v>
      </c>
      <c r="BT359" s="457">
        <v>1000</v>
      </c>
      <c r="BU359" s="457">
        <v>1000</v>
      </c>
      <c r="BV359" s="457">
        <v>1000</v>
      </c>
      <c r="BW359" s="457">
        <v>2000</v>
      </c>
      <c r="BX359" s="457">
        <v>1000</v>
      </c>
      <c r="BY359" s="457">
        <v>1000</v>
      </c>
      <c r="BZ359" s="457">
        <v>1000</v>
      </c>
      <c r="CA359" s="457">
        <v>1000</v>
      </c>
      <c r="CB359" s="457">
        <v>1000</v>
      </c>
      <c r="CC359" s="457">
        <v>1000</v>
      </c>
      <c r="CD359" s="457">
        <v>1000</v>
      </c>
      <c r="CE359" s="457">
        <v>1000</v>
      </c>
      <c r="CF359" s="457">
        <v>2000</v>
      </c>
      <c r="CG359" s="457">
        <v>1000</v>
      </c>
      <c r="CH359" s="457">
        <v>1000</v>
      </c>
      <c r="CI359" s="457">
        <v>1000</v>
      </c>
      <c r="CJ359" s="457">
        <v>1000</v>
      </c>
      <c r="CK359" s="457">
        <v>1000</v>
      </c>
      <c r="CL359" s="457">
        <v>1000</v>
      </c>
      <c r="CM359" s="457">
        <v>1000</v>
      </c>
      <c r="CN359" s="457">
        <v>1000</v>
      </c>
      <c r="CO359" s="457">
        <v>1000</v>
      </c>
      <c r="CP359" s="457">
        <v>1000</v>
      </c>
      <c r="CQ359" s="457">
        <v>1000</v>
      </c>
      <c r="CR359" s="457">
        <v>1000</v>
      </c>
      <c r="CS359" s="457">
        <v>1000</v>
      </c>
      <c r="CT359" s="457">
        <v>1000</v>
      </c>
      <c r="CU359" s="457">
        <v>1000</v>
      </c>
      <c r="CV359" s="457">
        <v>1000</v>
      </c>
      <c r="CW359" s="457">
        <v>1000</v>
      </c>
      <c r="CX359" s="457">
        <v>11000</v>
      </c>
      <c r="CY359" s="457">
        <v>1000</v>
      </c>
      <c r="CZ359" s="457">
        <v>1000</v>
      </c>
      <c r="DA359" s="457">
        <v>1000</v>
      </c>
      <c r="DB359" s="457">
        <v>1000</v>
      </c>
      <c r="DC359" s="457">
        <v>1000</v>
      </c>
      <c r="DD359" s="457">
        <v>1000</v>
      </c>
      <c r="DE359" s="457">
        <v>1000</v>
      </c>
      <c r="DF359" s="457">
        <v>1000</v>
      </c>
      <c r="DG359" s="457">
        <v>3000</v>
      </c>
      <c r="DH359" s="457">
        <v>1000</v>
      </c>
      <c r="DI359" s="457">
        <v>2000</v>
      </c>
      <c r="DJ359" s="457">
        <v>2000</v>
      </c>
      <c r="DK359" s="457">
        <v>1000</v>
      </c>
      <c r="DL359" s="457">
        <v>18000</v>
      </c>
      <c r="DM359" s="457">
        <v>1000</v>
      </c>
      <c r="DN359" s="457">
        <v>1000</v>
      </c>
      <c r="DO359" s="457">
        <v>1000</v>
      </c>
      <c r="DP359" s="457">
        <v>1000</v>
      </c>
      <c r="DQ359" s="457">
        <v>1000</v>
      </c>
      <c r="DR359">
        <v>1000</v>
      </c>
      <c r="DS359">
        <v>1000</v>
      </c>
      <c r="DT359">
        <v>21000</v>
      </c>
      <c r="DU359">
        <v>7000</v>
      </c>
    </row>
    <row r="360" spans="1:125">
      <c r="A360" s="362" t="s">
        <v>2990</v>
      </c>
      <c r="B360" s="457" t="s">
        <v>3330</v>
      </c>
      <c r="C360" s="457">
        <v>1000</v>
      </c>
      <c r="D360" s="457">
        <v>1000</v>
      </c>
      <c r="E360" s="457">
        <v>1000</v>
      </c>
      <c r="F360" s="457">
        <v>1000</v>
      </c>
      <c r="G360" s="457">
        <v>1000</v>
      </c>
      <c r="H360" s="457">
        <v>1000</v>
      </c>
      <c r="I360" s="457">
        <v>1000</v>
      </c>
      <c r="J360" s="457">
        <v>1000</v>
      </c>
      <c r="K360" s="457">
        <v>1000</v>
      </c>
      <c r="L360" s="457">
        <v>1000</v>
      </c>
      <c r="M360" s="457">
        <v>1000</v>
      </c>
      <c r="N360" s="457">
        <v>1000</v>
      </c>
      <c r="O360" s="457">
        <v>1000</v>
      </c>
      <c r="P360" s="457">
        <v>1000</v>
      </c>
      <c r="Q360" s="457">
        <v>1000</v>
      </c>
      <c r="R360" s="457">
        <v>1000</v>
      </c>
      <c r="S360" s="457">
        <v>1000</v>
      </c>
      <c r="T360" s="457">
        <v>1000</v>
      </c>
      <c r="U360" s="457">
        <v>1000</v>
      </c>
      <c r="V360" s="457">
        <v>1000</v>
      </c>
      <c r="W360" s="457">
        <v>1000</v>
      </c>
      <c r="X360" s="457">
        <v>1000</v>
      </c>
      <c r="Y360" s="457">
        <v>1000</v>
      </c>
      <c r="Z360" s="457">
        <v>1000</v>
      </c>
      <c r="AA360" s="457">
        <v>1000</v>
      </c>
      <c r="AB360" s="457">
        <v>1000</v>
      </c>
      <c r="AC360" s="457">
        <v>1000</v>
      </c>
      <c r="AD360" s="457">
        <v>1000</v>
      </c>
      <c r="AE360" s="457">
        <v>1000</v>
      </c>
      <c r="AF360" s="457">
        <v>1000</v>
      </c>
      <c r="AG360" s="457">
        <v>1000</v>
      </c>
      <c r="AH360" s="457">
        <v>1000</v>
      </c>
      <c r="AI360" s="457">
        <v>1000</v>
      </c>
      <c r="AJ360" s="457">
        <v>1000</v>
      </c>
      <c r="AK360" s="457">
        <v>1000</v>
      </c>
      <c r="AL360" s="457">
        <v>1000</v>
      </c>
      <c r="AM360" s="457">
        <v>1000</v>
      </c>
      <c r="AN360" s="457">
        <v>1000</v>
      </c>
      <c r="AO360" s="457">
        <v>1000</v>
      </c>
      <c r="AP360" s="457">
        <v>10000</v>
      </c>
      <c r="AQ360" s="457">
        <v>4000</v>
      </c>
      <c r="AR360" s="457">
        <v>1000</v>
      </c>
      <c r="AS360" s="457">
        <v>3000</v>
      </c>
      <c r="AT360" s="457">
        <v>1000</v>
      </c>
      <c r="AU360" s="457">
        <v>1000</v>
      </c>
      <c r="AV360" s="457">
        <v>5000</v>
      </c>
      <c r="AW360" s="457">
        <v>1000</v>
      </c>
      <c r="AX360" s="457">
        <v>1000</v>
      </c>
      <c r="AY360" s="457">
        <v>1000</v>
      </c>
      <c r="AZ360" s="457">
        <v>1000</v>
      </c>
      <c r="BA360" s="457">
        <v>1000</v>
      </c>
      <c r="BB360" s="457">
        <v>1000</v>
      </c>
      <c r="BC360" s="457">
        <v>1000</v>
      </c>
      <c r="BD360" s="457">
        <v>1000</v>
      </c>
      <c r="BE360" s="457">
        <v>1000</v>
      </c>
      <c r="BF360" s="457">
        <v>1000</v>
      </c>
      <c r="BG360" s="457">
        <v>1000</v>
      </c>
      <c r="BH360" s="457">
        <v>1000</v>
      </c>
      <c r="BI360" s="457">
        <v>1000</v>
      </c>
      <c r="BJ360" s="457">
        <v>1000</v>
      </c>
      <c r="BK360" s="457">
        <v>1000</v>
      </c>
      <c r="BL360" s="457">
        <v>1000</v>
      </c>
      <c r="BM360" s="457">
        <v>1000</v>
      </c>
      <c r="BN360" s="457">
        <v>1000</v>
      </c>
      <c r="BO360" s="457">
        <v>1000</v>
      </c>
      <c r="BP360" s="457">
        <v>1000</v>
      </c>
      <c r="BQ360" s="457">
        <v>1000</v>
      </c>
      <c r="BR360" s="457">
        <v>1000</v>
      </c>
      <c r="BS360" s="457">
        <v>1000</v>
      </c>
      <c r="BT360" s="457">
        <v>1000</v>
      </c>
      <c r="BU360" s="457">
        <v>1000</v>
      </c>
      <c r="BV360" s="457">
        <v>1000</v>
      </c>
      <c r="BW360" s="457">
        <v>2000</v>
      </c>
      <c r="BX360" s="457">
        <v>1000</v>
      </c>
      <c r="BY360" s="457">
        <v>1000</v>
      </c>
      <c r="BZ360" s="457">
        <v>1000</v>
      </c>
      <c r="CA360" s="457">
        <v>1000</v>
      </c>
      <c r="CB360" s="457">
        <v>1000</v>
      </c>
      <c r="CC360" s="457">
        <v>1000</v>
      </c>
      <c r="CD360" s="457">
        <v>1000</v>
      </c>
      <c r="CE360" s="457">
        <v>1000</v>
      </c>
      <c r="CF360" s="457">
        <v>2000</v>
      </c>
      <c r="CG360" s="457">
        <v>1000</v>
      </c>
      <c r="CH360" s="457">
        <v>1000</v>
      </c>
      <c r="CI360" s="457">
        <v>1000</v>
      </c>
      <c r="CJ360" s="457">
        <v>1000</v>
      </c>
      <c r="CK360" s="457">
        <v>1000</v>
      </c>
      <c r="CL360" s="457">
        <v>1000</v>
      </c>
      <c r="CM360" s="457">
        <v>1000</v>
      </c>
      <c r="CN360" s="457">
        <v>1000</v>
      </c>
      <c r="CO360" s="457">
        <v>1000</v>
      </c>
      <c r="CP360" s="457">
        <v>1000</v>
      </c>
      <c r="CQ360" s="457">
        <v>1000</v>
      </c>
      <c r="CR360" s="457">
        <v>1000</v>
      </c>
      <c r="CS360" s="457">
        <v>1000</v>
      </c>
      <c r="CT360" s="457">
        <v>1000</v>
      </c>
      <c r="CU360" s="457">
        <v>1000</v>
      </c>
      <c r="CV360" s="457">
        <v>1000</v>
      </c>
      <c r="CW360" s="457">
        <v>1000</v>
      </c>
      <c r="CX360" s="457">
        <v>11000</v>
      </c>
      <c r="CY360" s="457">
        <v>1000</v>
      </c>
      <c r="CZ360" s="457">
        <v>1000</v>
      </c>
      <c r="DA360" s="457">
        <v>1000</v>
      </c>
      <c r="DB360" s="457">
        <v>1000</v>
      </c>
      <c r="DC360" s="457">
        <v>1000</v>
      </c>
      <c r="DD360" s="457">
        <v>1000</v>
      </c>
      <c r="DE360" s="457">
        <v>1000</v>
      </c>
      <c r="DF360" s="457">
        <v>1000</v>
      </c>
      <c r="DG360" s="457">
        <v>3000</v>
      </c>
      <c r="DH360" s="457">
        <v>1000</v>
      </c>
      <c r="DI360" s="457">
        <v>2000</v>
      </c>
      <c r="DJ360" s="457">
        <v>2000</v>
      </c>
      <c r="DK360" s="457">
        <v>1000</v>
      </c>
      <c r="DL360" s="457">
        <v>18000</v>
      </c>
      <c r="DM360" s="457">
        <v>1000</v>
      </c>
      <c r="DN360" s="457">
        <v>1000</v>
      </c>
      <c r="DO360" s="457">
        <v>1000</v>
      </c>
      <c r="DP360" s="457">
        <v>1000</v>
      </c>
      <c r="DQ360" s="457">
        <v>1000</v>
      </c>
      <c r="DR360">
        <v>1000</v>
      </c>
      <c r="DS360">
        <v>1000</v>
      </c>
      <c r="DT360">
        <v>21000</v>
      </c>
      <c r="DU360">
        <v>7000</v>
      </c>
    </row>
    <row r="361" spans="1:125">
      <c r="A361" s="362" t="s">
        <v>2618</v>
      </c>
      <c r="B361" s="457" t="s">
        <v>3330</v>
      </c>
      <c r="C361" s="457">
        <v>1000</v>
      </c>
      <c r="D361" s="457">
        <v>1000</v>
      </c>
      <c r="E361" s="457">
        <v>1000</v>
      </c>
      <c r="F361" s="457">
        <v>1000</v>
      </c>
      <c r="G361" s="457">
        <v>1000</v>
      </c>
      <c r="H361" s="457">
        <v>1000</v>
      </c>
      <c r="I361" s="457">
        <v>1000</v>
      </c>
      <c r="J361" s="457">
        <v>1000</v>
      </c>
      <c r="K361" s="457">
        <v>1000</v>
      </c>
      <c r="L361" s="457">
        <v>1000</v>
      </c>
      <c r="M361" s="457">
        <v>1000</v>
      </c>
      <c r="N361" s="457">
        <v>1000</v>
      </c>
      <c r="O361" s="457">
        <v>1000</v>
      </c>
      <c r="P361" s="457">
        <v>1000</v>
      </c>
      <c r="Q361" s="457">
        <v>1000</v>
      </c>
      <c r="R361" s="457">
        <v>1000</v>
      </c>
      <c r="S361" s="457">
        <v>1000</v>
      </c>
      <c r="T361" s="457">
        <v>1000</v>
      </c>
      <c r="U361" s="457">
        <v>1000</v>
      </c>
      <c r="V361" s="457">
        <v>1000</v>
      </c>
      <c r="W361" s="457">
        <v>1000</v>
      </c>
      <c r="X361" s="457">
        <v>1000</v>
      </c>
      <c r="Y361" s="457">
        <v>1000</v>
      </c>
      <c r="Z361" s="457">
        <v>1000</v>
      </c>
      <c r="AA361" s="457">
        <v>1000</v>
      </c>
      <c r="AB361" s="457">
        <v>1000</v>
      </c>
      <c r="AC361" s="457">
        <v>1000</v>
      </c>
      <c r="AD361" s="457">
        <v>1000</v>
      </c>
      <c r="AE361" s="457">
        <v>1000</v>
      </c>
      <c r="AF361" s="457">
        <v>1000</v>
      </c>
      <c r="AG361" s="457">
        <v>1000</v>
      </c>
      <c r="AH361" s="457">
        <v>1000</v>
      </c>
      <c r="AI361" s="457">
        <v>1000</v>
      </c>
      <c r="AJ361" s="457">
        <v>1000</v>
      </c>
      <c r="AK361" s="457">
        <v>1000</v>
      </c>
      <c r="AL361" s="457">
        <v>1000</v>
      </c>
      <c r="AM361" s="457">
        <v>1000</v>
      </c>
      <c r="AN361" s="457">
        <v>1000</v>
      </c>
      <c r="AO361" s="457">
        <v>1000</v>
      </c>
      <c r="AP361" s="457">
        <v>1000</v>
      </c>
      <c r="AQ361" s="457">
        <v>1000</v>
      </c>
      <c r="AR361" s="457">
        <v>1000</v>
      </c>
      <c r="AS361" s="457">
        <v>1000</v>
      </c>
      <c r="AT361" s="457">
        <v>1000</v>
      </c>
      <c r="AU361" s="457">
        <v>1000</v>
      </c>
      <c r="AV361" s="457">
        <v>8000</v>
      </c>
      <c r="AW361" s="457">
        <v>1000</v>
      </c>
      <c r="AX361" s="457">
        <v>1000</v>
      </c>
      <c r="AY361" s="457">
        <v>1000</v>
      </c>
      <c r="AZ361" s="457">
        <v>1000</v>
      </c>
      <c r="BA361" s="457">
        <v>1000</v>
      </c>
      <c r="BB361" s="457">
        <v>1000</v>
      </c>
      <c r="BC361" s="457">
        <v>1000</v>
      </c>
      <c r="BD361" s="457">
        <v>1000</v>
      </c>
      <c r="BE361" s="457">
        <v>1000</v>
      </c>
      <c r="BF361" s="457">
        <v>1000</v>
      </c>
      <c r="BG361" s="457">
        <v>1000</v>
      </c>
      <c r="BH361" s="457">
        <v>1000</v>
      </c>
      <c r="BI361" s="457">
        <v>1000</v>
      </c>
      <c r="BJ361" s="457">
        <v>1000</v>
      </c>
      <c r="BK361" s="457">
        <v>1000</v>
      </c>
      <c r="BL361" s="457">
        <v>1000</v>
      </c>
      <c r="BM361" s="457">
        <v>1000</v>
      </c>
      <c r="BN361" s="457">
        <v>1000</v>
      </c>
      <c r="BO361" s="457">
        <v>1000</v>
      </c>
      <c r="BP361" s="457">
        <v>1000</v>
      </c>
      <c r="BQ361" s="457">
        <v>1000</v>
      </c>
      <c r="BR361" s="457">
        <v>1000</v>
      </c>
      <c r="BS361" s="457">
        <v>1000</v>
      </c>
      <c r="BT361" s="457">
        <v>1000</v>
      </c>
      <c r="BU361" s="457">
        <v>1000</v>
      </c>
      <c r="BV361" s="457">
        <v>1000</v>
      </c>
      <c r="BW361" s="457">
        <v>1000</v>
      </c>
      <c r="BX361" s="457">
        <v>1000</v>
      </c>
      <c r="BY361" s="457">
        <v>1000</v>
      </c>
      <c r="BZ361" s="457">
        <v>1000</v>
      </c>
      <c r="CA361" s="457">
        <v>1000</v>
      </c>
      <c r="CB361" s="457">
        <v>1000</v>
      </c>
      <c r="CC361" s="457">
        <v>1000</v>
      </c>
      <c r="CD361" s="457">
        <v>1000</v>
      </c>
      <c r="CE361" s="457">
        <v>1000</v>
      </c>
      <c r="CF361" s="457">
        <v>1000</v>
      </c>
      <c r="CG361" s="457">
        <v>1000</v>
      </c>
      <c r="CH361" s="457">
        <v>1000</v>
      </c>
      <c r="CI361" s="457">
        <v>1000</v>
      </c>
      <c r="CJ361" s="457">
        <v>1000</v>
      </c>
      <c r="CK361" s="457">
        <v>1000</v>
      </c>
      <c r="CL361" s="457">
        <v>1000</v>
      </c>
      <c r="CM361" s="457">
        <v>1000</v>
      </c>
      <c r="CN361" s="457">
        <v>1000</v>
      </c>
      <c r="CO361" s="457">
        <v>1000</v>
      </c>
      <c r="CP361" s="457">
        <v>1000</v>
      </c>
      <c r="CQ361" s="457">
        <v>1000</v>
      </c>
      <c r="CR361" s="457">
        <v>1000</v>
      </c>
      <c r="CS361" s="457">
        <v>1000</v>
      </c>
      <c r="CT361" s="457">
        <v>1000</v>
      </c>
      <c r="CU361" s="457">
        <v>1000</v>
      </c>
      <c r="CV361" s="457">
        <v>1000</v>
      </c>
      <c r="CW361" s="457">
        <v>1000</v>
      </c>
      <c r="CX361" s="457">
        <v>1000</v>
      </c>
      <c r="CY361" s="457">
        <v>1000</v>
      </c>
      <c r="CZ361" s="457">
        <v>1000</v>
      </c>
      <c r="DA361" s="457">
        <v>24000</v>
      </c>
      <c r="DB361" s="457">
        <v>1000</v>
      </c>
      <c r="DC361" s="457">
        <v>3000</v>
      </c>
      <c r="DD361" s="457">
        <v>2000</v>
      </c>
      <c r="DE361" s="457">
        <v>1000</v>
      </c>
      <c r="DF361" s="457">
        <v>1000</v>
      </c>
      <c r="DG361" s="457">
        <v>1000</v>
      </c>
      <c r="DH361" s="457">
        <v>1000</v>
      </c>
      <c r="DI361" s="457">
        <v>1000</v>
      </c>
      <c r="DJ361" s="457">
        <v>1000</v>
      </c>
      <c r="DK361" s="457">
        <v>1000</v>
      </c>
      <c r="DL361" s="457">
        <v>1000</v>
      </c>
      <c r="DM361" s="457">
        <v>1000</v>
      </c>
      <c r="DN361" s="457">
        <v>1000</v>
      </c>
      <c r="DO361" s="457">
        <v>1000</v>
      </c>
      <c r="DP361" s="457">
        <v>1000</v>
      </c>
      <c r="DQ361" s="457">
        <v>1000</v>
      </c>
      <c r="DR361">
        <v>1000</v>
      </c>
      <c r="DS361">
        <v>1000</v>
      </c>
      <c r="DT361">
        <v>12000</v>
      </c>
      <c r="DU361">
        <v>1000</v>
      </c>
    </row>
    <row r="362" spans="1:125">
      <c r="A362" s="362" t="s">
        <v>2837</v>
      </c>
      <c r="B362" s="457" t="s">
        <v>3330</v>
      </c>
      <c r="C362" s="457">
        <v>1000</v>
      </c>
      <c r="D362" s="457">
        <v>1000</v>
      </c>
      <c r="E362" s="457">
        <v>1000</v>
      </c>
      <c r="F362" s="457">
        <v>1000</v>
      </c>
      <c r="G362" s="457">
        <v>1000</v>
      </c>
      <c r="H362" s="457">
        <v>1000</v>
      </c>
      <c r="I362" s="457">
        <v>1000</v>
      </c>
      <c r="J362" s="457">
        <v>1000</v>
      </c>
      <c r="K362" s="457">
        <v>1000</v>
      </c>
      <c r="L362" s="457">
        <v>1000</v>
      </c>
      <c r="M362" s="457">
        <v>1000</v>
      </c>
      <c r="N362" s="457">
        <v>1000</v>
      </c>
      <c r="O362" s="457">
        <v>1000</v>
      </c>
      <c r="P362" s="457">
        <v>1000</v>
      </c>
      <c r="Q362" s="457">
        <v>1000</v>
      </c>
      <c r="R362" s="457">
        <v>1000</v>
      </c>
      <c r="S362" s="457">
        <v>1000</v>
      </c>
      <c r="T362" s="457">
        <v>1000</v>
      </c>
      <c r="U362" s="457">
        <v>1000</v>
      </c>
      <c r="V362" s="457">
        <v>1000</v>
      </c>
      <c r="W362" s="457">
        <v>1000</v>
      </c>
      <c r="X362" s="457">
        <v>1000</v>
      </c>
      <c r="Y362" s="457">
        <v>1000</v>
      </c>
      <c r="Z362" s="457">
        <v>1000</v>
      </c>
      <c r="AA362" s="457">
        <v>1000</v>
      </c>
      <c r="AB362" s="457">
        <v>1000</v>
      </c>
      <c r="AC362" s="457">
        <v>1000</v>
      </c>
      <c r="AD362" s="457">
        <v>1000</v>
      </c>
      <c r="AE362" s="457">
        <v>1000</v>
      </c>
      <c r="AF362" s="457">
        <v>1000</v>
      </c>
      <c r="AG362" s="457">
        <v>1000</v>
      </c>
      <c r="AH362" s="457">
        <v>1000</v>
      </c>
      <c r="AI362" s="457">
        <v>1000</v>
      </c>
      <c r="AJ362" s="457">
        <v>1000</v>
      </c>
      <c r="AK362" s="457">
        <v>1000</v>
      </c>
      <c r="AL362" s="457">
        <v>1000</v>
      </c>
      <c r="AM362" s="457">
        <v>1000</v>
      </c>
      <c r="AN362" s="457">
        <v>1000</v>
      </c>
      <c r="AO362" s="457">
        <v>1000</v>
      </c>
      <c r="AP362" s="457">
        <v>10000</v>
      </c>
      <c r="AQ362" s="457">
        <v>4000</v>
      </c>
      <c r="AR362" s="457">
        <v>1000</v>
      </c>
      <c r="AS362" s="457">
        <v>3000</v>
      </c>
      <c r="AT362" s="457">
        <v>1000</v>
      </c>
      <c r="AU362" s="457">
        <v>1000</v>
      </c>
      <c r="AV362" s="457">
        <v>5000</v>
      </c>
      <c r="AW362" s="457">
        <v>1000</v>
      </c>
      <c r="AX362" s="457">
        <v>1000</v>
      </c>
      <c r="AY362" s="457">
        <v>1000</v>
      </c>
      <c r="AZ362" s="457">
        <v>1000</v>
      </c>
      <c r="BA362" s="457">
        <v>1000</v>
      </c>
      <c r="BB362" s="457">
        <v>1000</v>
      </c>
      <c r="BC362" s="457">
        <v>1000</v>
      </c>
      <c r="BD362" s="457">
        <v>1000</v>
      </c>
      <c r="BE362" s="457">
        <v>1000</v>
      </c>
      <c r="BF362" s="457">
        <v>1000</v>
      </c>
      <c r="BG362" s="457">
        <v>1000</v>
      </c>
      <c r="BH362" s="457">
        <v>1000</v>
      </c>
      <c r="BI362" s="457">
        <v>1000</v>
      </c>
      <c r="BJ362" s="457">
        <v>1000</v>
      </c>
      <c r="BK362" s="457">
        <v>1000</v>
      </c>
      <c r="BL362" s="457">
        <v>1000</v>
      </c>
      <c r="BM362" s="457">
        <v>1000</v>
      </c>
      <c r="BN362" s="457">
        <v>1000</v>
      </c>
      <c r="BO362" s="457">
        <v>1000</v>
      </c>
      <c r="BP362" s="457">
        <v>1000</v>
      </c>
      <c r="BQ362" s="457">
        <v>1000</v>
      </c>
      <c r="BR362" s="457">
        <v>1000</v>
      </c>
      <c r="BS362" s="457">
        <v>1000</v>
      </c>
      <c r="BT362" s="457">
        <v>1000</v>
      </c>
      <c r="BU362" s="457">
        <v>1000</v>
      </c>
      <c r="BV362" s="457">
        <v>1000</v>
      </c>
      <c r="BW362" s="457">
        <v>2000</v>
      </c>
      <c r="BX362" s="457">
        <v>1000</v>
      </c>
      <c r="BY362" s="457">
        <v>1000</v>
      </c>
      <c r="BZ362" s="457">
        <v>1000</v>
      </c>
      <c r="CA362" s="457">
        <v>1000</v>
      </c>
      <c r="CB362" s="457">
        <v>1000</v>
      </c>
      <c r="CC362" s="457">
        <v>1000</v>
      </c>
      <c r="CD362" s="457">
        <v>1000</v>
      </c>
      <c r="CE362" s="457">
        <v>1000</v>
      </c>
      <c r="CF362" s="457">
        <v>2000</v>
      </c>
      <c r="CG362" s="457">
        <v>1000</v>
      </c>
      <c r="CH362" s="457">
        <v>1000</v>
      </c>
      <c r="CI362" s="457">
        <v>1000</v>
      </c>
      <c r="CJ362" s="457">
        <v>1000</v>
      </c>
      <c r="CK362" s="457">
        <v>1000</v>
      </c>
      <c r="CL362" s="457">
        <v>1000</v>
      </c>
      <c r="CM362" s="457">
        <v>1000</v>
      </c>
      <c r="CN362" s="457">
        <v>1000</v>
      </c>
      <c r="CO362" s="457">
        <v>1000</v>
      </c>
      <c r="CP362" s="457">
        <v>1000</v>
      </c>
      <c r="CQ362" s="457">
        <v>1000</v>
      </c>
      <c r="CR362" s="457">
        <v>1000</v>
      </c>
      <c r="CS362" s="457">
        <v>1000</v>
      </c>
      <c r="CT362" s="457">
        <v>1000</v>
      </c>
      <c r="CU362" s="457">
        <v>1000</v>
      </c>
      <c r="CV362" s="457">
        <v>1000</v>
      </c>
      <c r="CW362" s="457">
        <v>1000</v>
      </c>
      <c r="CX362" s="457">
        <v>11000</v>
      </c>
      <c r="CY362" s="457">
        <v>1000</v>
      </c>
      <c r="CZ362" s="457">
        <v>1000</v>
      </c>
      <c r="DA362" s="457">
        <v>1000</v>
      </c>
      <c r="DB362" s="457">
        <v>1000</v>
      </c>
      <c r="DC362" s="457">
        <v>1000</v>
      </c>
      <c r="DD362" s="457">
        <v>1000</v>
      </c>
      <c r="DE362" s="457">
        <v>1000</v>
      </c>
      <c r="DF362" s="457">
        <v>1000</v>
      </c>
      <c r="DG362" s="457">
        <v>3000</v>
      </c>
      <c r="DH362" s="457">
        <v>1000</v>
      </c>
      <c r="DI362" s="457">
        <v>2000</v>
      </c>
      <c r="DJ362" s="457">
        <v>2000</v>
      </c>
      <c r="DK362" s="457">
        <v>1000</v>
      </c>
      <c r="DL362" s="457">
        <v>18000</v>
      </c>
      <c r="DM362" s="457">
        <v>1000</v>
      </c>
      <c r="DN362" s="457">
        <v>1000</v>
      </c>
      <c r="DO362" s="457">
        <v>1000</v>
      </c>
      <c r="DP362" s="457">
        <v>1000</v>
      </c>
      <c r="DQ362" s="457">
        <v>1000</v>
      </c>
      <c r="DR362">
        <v>1000</v>
      </c>
      <c r="DS362">
        <v>1000</v>
      </c>
      <c r="DT362">
        <v>21000</v>
      </c>
      <c r="DU362">
        <v>7000</v>
      </c>
    </row>
    <row r="363" spans="1:125">
      <c r="A363" s="362" t="s">
        <v>2499</v>
      </c>
      <c r="B363" s="457" t="s">
        <v>3330</v>
      </c>
      <c r="C363" s="457">
        <v>1000</v>
      </c>
      <c r="D363" s="457">
        <v>1000</v>
      </c>
      <c r="E363" s="457">
        <v>1000</v>
      </c>
      <c r="F363" s="457">
        <v>1000</v>
      </c>
      <c r="G363" s="457">
        <v>1000</v>
      </c>
      <c r="H363" s="457">
        <v>1000</v>
      </c>
      <c r="I363" s="457">
        <v>1000</v>
      </c>
      <c r="J363" s="457">
        <v>1000</v>
      </c>
      <c r="K363" s="457">
        <v>1000</v>
      </c>
      <c r="L363" s="457">
        <v>1000</v>
      </c>
      <c r="M363" s="457">
        <v>1000</v>
      </c>
      <c r="N363" s="457">
        <v>1000</v>
      </c>
      <c r="O363" s="457">
        <v>1000</v>
      </c>
      <c r="P363" s="457">
        <v>1000</v>
      </c>
      <c r="Q363" s="457">
        <v>1000</v>
      </c>
      <c r="R363" s="457">
        <v>1000</v>
      </c>
      <c r="S363" s="457">
        <v>1000</v>
      </c>
      <c r="T363" s="457">
        <v>1000</v>
      </c>
      <c r="U363" s="457">
        <v>1000</v>
      </c>
      <c r="V363" s="457">
        <v>1000</v>
      </c>
      <c r="W363" s="457">
        <v>1000</v>
      </c>
      <c r="X363" s="457">
        <v>1000</v>
      </c>
      <c r="Y363" s="457">
        <v>1000</v>
      </c>
      <c r="Z363" s="457">
        <v>1000</v>
      </c>
      <c r="AA363" s="457">
        <v>1000</v>
      </c>
      <c r="AB363" s="457">
        <v>1000</v>
      </c>
      <c r="AC363" s="457">
        <v>1000</v>
      </c>
      <c r="AD363" s="457">
        <v>1000</v>
      </c>
      <c r="AE363" s="457">
        <v>1000</v>
      </c>
      <c r="AF363" s="457">
        <v>1000</v>
      </c>
      <c r="AG363" s="457">
        <v>1000</v>
      </c>
      <c r="AH363" s="457">
        <v>1000</v>
      </c>
      <c r="AI363" s="457">
        <v>1000</v>
      </c>
      <c r="AJ363" s="457">
        <v>1000</v>
      </c>
      <c r="AK363" s="457">
        <v>1000</v>
      </c>
      <c r="AL363" s="457">
        <v>1000</v>
      </c>
      <c r="AM363" s="457">
        <v>1000</v>
      </c>
      <c r="AN363" s="457">
        <v>1000</v>
      </c>
      <c r="AO363" s="457">
        <v>1000</v>
      </c>
      <c r="AP363" s="457">
        <v>10000</v>
      </c>
      <c r="AQ363" s="457">
        <v>4000</v>
      </c>
      <c r="AR363" s="457">
        <v>1000</v>
      </c>
      <c r="AS363" s="457">
        <v>3000</v>
      </c>
      <c r="AT363" s="457">
        <v>1000</v>
      </c>
      <c r="AU363" s="457">
        <v>1000</v>
      </c>
      <c r="AV363" s="457">
        <v>5000</v>
      </c>
      <c r="AW363" s="457">
        <v>1000</v>
      </c>
      <c r="AX363" s="457">
        <v>1000</v>
      </c>
      <c r="AY363" s="457">
        <v>1000</v>
      </c>
      <c r="AZ363" s="457">
        <v>1000</v>
      </c>
      <c r="BA363" s="457">
        <v>1000</v>
      </c>
      <c r="BB363" s="457">
        <v>1000</v>
      </c>
      <c r="BC363" s="457">
        <v>1000</v>
      </c>
      <c r="BD363" s="457">
        <v>1000</v>
      </c>
      <c r="BE363" s="457">
        <v>1000</v>
      </c>
      <c r="BF363" s="457">
        <v>1000</v>
      </c>
      <c r="BG363" s="457">
        <v>1000</v>
      </c>
      <c r="BH363" s="457">
        <v>1000</v>
      </c>
      <c r="BI363" s="457">
        <v>1000</v>
      </c>
      <c r="BJ363" s="457">
        <v>1000</v>
      </c>
      <c r="BK363" s="457">
        <v>1000</v>
      </c>
      <c r="BL363" s="457">
        <v>1000</v>
      </c>
      <c r="BM363" s="457">
        <v>1000</v>
      </c>
      <c r="BN363" s="457">
        <v>1000</v>
      </c>
      <c r="BO363" s="457">
        <v>1000</v>
      </c>
      <c r="BP363" s="457">
        <v>1000</v>
      </c>
      <c r="BQ363" s="457">
        <v>1000</v>
      </c>
      <c r="BR363" s="457">
        <v>1000</v>
      </c>
      <c r="BS363" s="457">
        <v>1000</v>
      </c>
      <c r="BT363" s="457">
        <v>1000</v>
      </c>
      <c r="BU363" s="457">
        <v>1000</v>
      </c>
      <c r="BV363" s="457">
        <v>1000</v>
      </c>
      <c r="BW363" s="457">
        <v>2000</v>
      </c>
      <c r="BX363" s="457">
        <v>1000</v>
      </c>
      <c r="BY363" s="457">
        <v>1000</v>
      </c>
      <c r="BZ363" s="457">
        <v>1000</v>
      </c>
      <c r="CA363" s="457">
        <v>1000</v>
      </c>
      <c r="CB363" s="457">
        <v>1000</v>
      </c>
      <c r="CC363" s="457">
        <v>1000</v>
      </c>
      <c r="CD363" s="457">
        <v>1000</v>
      </c>
      <c r="CE363" s="457">
        <v>1000</v>
      </c>
      <c r="CF363" s="457">
        <v>2000</v>
      </c>
      <c r="CG363" s="457">
        <v>1000</v>
      </c>
      <c r="CH363" s="457">
        <v>1000</v>
      </c>
      <c r="CI363" s="457">
        <v>1000</v>
      </c>
      <c r="CJ363" s="457">
        <v>1000</v>
      </c>
      <c r="CK363" s="457">
        <v>1000</v>
      </c>
      <c r="CL363" s="457">
        <v>1000</v>
      </c>
      <c r="CM363" s="457">
        <v>1000</v>
      </c>
      <c r="CN363" s="457">
        <v>1000</v>
      </c>
      <c r="CO363" s="457">
        <v>1000</v>
      </c>
      <c r="CP363" s="457">
        <v>1000</v>
      </c>
      <c r="CQ363" s="457">
        <v>1000</v>
      </c>
      <c r="CR363" s="457">
        <v>1000</v>
      </c>
      <c r="CS363" s="457">
        <v>1000</v>
      </c>
      <c r="CT363" s="457">
        <v>1000</v>
      </c>
      <c r="CU363" s="457">
        <v>1000</v>
      </c>
      <c r="CV363" s="457">
        <v>1000</v>
      </c>
      <c r="CW363" s="457">
        <v>1000</v>
      </c>
      <c r="CX363" s="457">
        <v>11000</v>
      </c>
      <c r="CY363" s="457">
        <v>1000</v>
      </c>
      <c r="CZ363" s="457">
        <v>1000</v>
      </c>
      <c r="DA363" s="457">
        <v>1000</v>
      </c>
      <c r="DB363" s="457">
        <v>1000</v>
      </c>
      <c r="DC363" s="457">
        <v>1000</v>
      </c>
      <c r="DD363" s="457">
        <v>1000</v>
      </c>
      <c r="DE363" s="457">
        <v>1000</v>
      </c>
      <c r="DF363" s="457">
        <v>1000</v>
      </c>
      <c r="DG363" s="457">
        <v>3000</v>
      </c>
      <c r="DH363" s="457">
        <v>1000</v>
      </c>
      <c r="DI363" s="457">
        <v>2000</v>
      </c>
      <c r="DJ363" s="457">
        <v>2000</v>
      </c>
      <c r="DK363" s="457">
        <v>1000</v>
      </c>
      <c r="DL363" s="457">
        <v>18000</v>
      </c>
      <c r="DM363" s="457">
        <v>1000</v>
      </c>
      <c r="DN363" s="457">
        <v>1000</v>
      </c>
      <c r="DO363" s="457">
        <v>1000</v>
      </c>
      <c r="DP363" s="457">
        <v>1000</v>
      </c>
      <c r="DQ363" s="457">
        <v>1000</v>
      </c>
      <c r="DR363">
        <v>1000</v>
      </c>
      <c r="DS363">
        <v>1000</v>
      </c>
      <c r="DT363">
        <v>21000</v>
      </c>
      <c r="DU363">
        <v>7000</v>
      </c>
    </row>
    <row r="364" spans="1:125">
      <c r="A364" s="362" t="s">
        <v>3173</v>
      </c>
      <c r="B364" s="457" t="s">
        <v>3330</v>
      </c>
      <c r="C364" s="457">
        <v>5000</v>
      </c>
      <c r="D364" s="457">
        <v>1000</v>
      </c>
      <c r="E364" s="457">
        <v>1000</v>
      </c>
      <c r="F364" s="457">
        <v>1000</v>
      </c>
      <c r="G364" s="457">
        <v>1000</v>
      </c>
      <c r="H364" s="457">
        <v>1000</v>
      </c>
      <c r="I364" s="457">
        <v>5000</v>
      </c>
      <c r="J364" s="457">
        <v>1000</v>
      </c>
      <c r="K364" s="457">
        <v>1000</v>
      </c>
      <c r="L364" s="457">
        <v>1000</v>
      </c>
      <c r="M364" s="457">
        <v>2000</v>
      </c>
      <c r="N364" s="457">
        <v>1000</v>
      </c>
      <c r="O364" s="457">
        <v>11000</v>
      </c>
      <c r="P364" s="457">
        <v>10000</v>
      </c>
      <c r="Q364" s="457">
        <v>1000</v>
      </c>
      <c r="R364" s="457">
        <v>6000</v>
      </c>
      <c r="S364" s="457">
        <v>1000</v>
      </c>
      <c r="T364" s="457">
        <v>1000</v>
      </c>
      <c r="U364" s="457">
        <v>2000</v>
      </c>
      <c r="V364" s="457">
        <v>1000</v>
      </c>
      <c r="W364" s="457">
        <v>1000</v>
      </c>
      <c r="X364" s="457">
        <v>1000</v>
      </c>
      <c r="Y364" s="457">
        <v>1000</v>
      </c>
      <c r="Z364" s="457">
        <v>1000</v>
      </c>
      <c r="AA364" s="457">
        <v>1000</v>
      </c>
      <c r="AB364" s="457">
        <v>1000</v>
      </c>
      <c r="AC364" s="457">
        <v>1000</v>
      </c>
      <c r="AD364" s="457">
        <v>1000</v>
      </c>
      <c r="AE364" s="457">
        <v>1000</v>
      </c>
      <c r="AF364" s="457">
        <v>1000</v>
      </c>
      <c r="AG364" s="457">
        <v>1000</v>
      </c>
      <c r="AH364" s="457">
        <v>1000</v>
      </c>
      <c r="AI364" s="457">
        <v>1000</v>
      </c>
      <c r="AJ364" s="457">
        <v>2000</v>
      </c>
      <c r="AK364" s="457">
        <v>1000</v>
      </c>
      <c r="AL364" s="457">
        <v>1000</v>
      </c>
      <c r="AM364" s="457">
        <v>1000</v>
      </c>
      <c r="AN364" s="457">
        <v>1000</v>
      </c>
      <c r="AO364" s="457">
        <v>1000</v>
      </c>
      <c r="AP364" s="457">
        <v>8000</v>
      </c>
      <c r="AQ364" s="457">
        <v>5000</v>
      </c>
      <c r="AR364" s="457">
        <v>4000</v>
      </c>
      <c r="AS364" s="457">
        <v>3000</v>
      </c>
      <c r="AT364" s="457">
        <v>2000</v>
      </c>
      <c r="AU364" s="457">
        <v>1000</v>
      </c>
      <c r="AV364" s="457">
        <v>8000</v>
      </c>
      <c r="AW364" s="457">
        <v>1000</v>
      </c>
      <c r="AX364" s="457">
        <v>2000</v>
      </c>
      <c r="AY364" s="457">
        <v>1000</v>
      </c>
      <c r="AZ364" s="457">
        <v>1000</v>
      </c>
      <c r="BA364" s="457">
        <v>1000</v>
      </c>
      <c r="BB364" s="457">
        <v>1000</v>
      </c>
      <c r="BC364" s="457">
        <v>1000</v>
      </c>
      <c r="BD364" s="457">
        <v>1000</v>
      </c>
      <c r="BE364" s="457">
        <v>1000</v>
      </c>
      <c r="BF364" s="457">
        <v>1000</v>
      </c>
      <c r="BG364" s="457">
        <v>1000</v>
      </c>
      <c r="BH364" s="457">
        <v>1000</v>
      </c>
      <c r="BI364" s="457">
        <v>1000</v>
      </c>
      <c r="BJ364" s="457">
        <v>1000</v>
      </c>
      <c r="BK364" s="457">
        <v>4000</v>
      </c>
      <c r="BL364" s="457">
        <v>1000</v>
      </c>
      <c r="BM364" s="457">
        <v>1000</v>
      </c>
      <c r="BN364" s="457">
        <v>1000</v>
      </c>
      <c r="BO364" s="457">
        <v>1000</v>
      </c>
      <c r="BP364" s="457">
        <v>1000</v>
      </c>
      <c r="BQ364" s="457">
        <v>1000</v>
      </c>
      <c r="BR364" s="457">
        <v>1000</v>
      </c>
      <c r="BS364" s="457">
        <v>1000</v>
      </c>
      <c r="BT364" s="457">
        <v>1000</v>
      </c>
      <c r="BU364" s="457">
        <v>1000</v>
      </c>
      <c r="BV364" s="457">
        <v>1000</v>
      </c>
      <c r="BW364" s="457">
        <v>1000</v>
      </c>
      <c r="BX364" s="457">
        <v>1000</v>
      </c>
      <c r="BY364" s="457">
        <v>1000</v>
      </c>
      <c r="BZ364" s="457">
        <v>1000</v>
      </c>
      <c r="CA364" s="457">
        <v>1000</v>
      </c>
      <c r="CB364" s="457">
        <v>1000</v>
      </c>
      <c r="CC364" s="457">
        <v>1000</v>
      </c>
      <c r="CD364" s="457">
        <v>1000</v>
      </c>
      <c r="CE364" s="457">
        <v>1000</v>
      </c>
      <c r="CF364" s="457">
        <v>5000</v>
      </c>
      <c r="CG364" s="457">
        <v>1000</v>
      </c>
      <c r="CH364" s="457">
        <v>1000</v>
      </c>
      <c r="CI364" s="457">
        <v>2000</v>
      </c>
      <c r="CJ364" s="457">
        <v>1000</v>
      </c>
      <c r="CK364" s="457">
        <v>1000</v>
      </c>
      <c r="CL364" s="457">
        <v>1000</v>
      </c>
      <c r="CM364" s="457">
        <v>1000</v>
      </c>
      <c r="CN364" s="457">
        <v>1000</v>
      </c>
      <c r="CO364" s="457">
        <v>1000</v>
      </c>
      <c r="CP364" s="457">
        <v>1000</v>
      </c>
      <c r="CQ364" s="457">
        <v>1000</v>
      </c>
      <c r="CR364" s="457">
        <v>1000</v>
      </c>
      <c r="CS364" s="457">
        <v>1000</v>
      </c>
      <c r="CT364" s="457">
        <v>1000</v>
      </c>
      <c r="CU364" s="457">
        <v>1000</v>
      </c>
      <c r="CV364" s="457">
        <v>1000</v>
      </c>
      <c r="CW364" s="457">
        <v>1000</v>
      </c>
      <c r="CX364" s="457">
        <v>26000</v>
      </c>
      <c r="CY364" s="457">
        <v>4000</v>
      </c>
      <c r="CZ364" s="457">
        <v>3000</v>
      </c>
      <c r="DA364" s="457">
        <v>5000</v>
      </c>
      <c r="DB364" s="457">
        <v>1000</v>
      </c>
      <c r="DC364" s="457">
        <v>1000</v>
      </c>
      <c r="DD364" s="457">
        <v>1000</v>
      </c>
      <c r="DE364" s="457">
        <v>1000</v>
      </c>
      <c r="DF364" s="457">
        <v>1000</v>
      </c>
      <c r="DG364" s="457">
        <v>8000</v>
      </c>
      <c r="DH364" s="457">
        <v>1000</v>
      </c>
      <c r="DI364" s="457">
        <v>9000</v>
      </c>
      <c r="DJ364" s="457">
        <v>5000</v>
      </c>
      <c r="DK364" s="457">
        <v>3000</v>
      </c>
      <c r="DL364" s="457">
        <v>6000</v>
      </c>
      <c r="DM364" s="457">
        <v>3000</v>
      </c>
      <c r="DN364" s="457">
        <v>1000</v>
      </c>
      <c r="DO364" s="457">
        <v>1000</v>
      </c>
      <c r="DP364" s="457">
        <v>1000</v>
      </c>
      <c r="DQ364" s="457">
        <v>1000</v>
      </c>
      <c r="DR364">
        <v>1000</v>
      </c>
      <c r="DS364">
        <v>1000</v>
      </c>
      <c r="DT364">
        <v>91000</v>
      </c>
      <c r="DU364">
        <v>51000</v>
      </c>
    </row>
    <row r="365" spans="1:125">
      <c r="A365" s="362" t="s">
        <v>1951</v>
      </c>
      <c r="B365" s="457" t="s">
        <v>3331</v>
      </c>
      <c r="C365" s="457">
        <v>1000</v>
      </c>
      <c r="D365" s="457">
        <v>1000</v>
      </c>
      <c r="E365" s="457">
        <v>1000</v>
      </c>
      <c r="F365" s="457">
        <v>1000</v>
      </c>
      <c r="G365" s="457">
        <v>1000</v>
      </c>
      <c r="H365" s="457">
        <v>1000</v>
      </c>
      <c r="I365" s="457">
        <v>1000</v>
      </c>
      <c r="J365" s="457">
        <v>1000</v>
      </c>
      <c r="K365" s="457">
        <v>1000</v>
      </c>
      <c r="L365" s="457">
        <v>1000</v>
      </c>
      <c r="M365" s="457">
        <v>1000</v>
      </c>
      <c r="N365" s="457">
        <v>1000</v>
      </c>
      <c r="O365" s="457">
        <v>1000</v>
      </c>
      <c r="P365" s="457">
        <v>1000</v>
      </c>
      <c r="Q365" s="457">
        <v>1000</v>
      </c>
      <c r="R365" s="457">
        <v>1000</v>
      </c>
      <c r="S365" s="457">
        <v>1000</v>
      </c>
      <c r="T365" s="457">
        <v>1000</v>
      </c>
      <c r="U365" s="457">
        <v>1000</v>
      </c>
      <c r="V365" s="457">
        <v>1000</v>
      </c>
      <c r="W365" s="457">
        <v>1000</v>
      </c>
      <c r="X365" s="457">
        <v>1000</v>
      </c>
      <c r="Y365" s="457">
        <v>1000</v>
      </c>
      <c r="Z365" s="457">
        <v>1000</v>
      </c>
      <c r="AA365" s="457">
        <v>1000</v>
      </c>
      <c r="AB365" s="457">
        <v>1000</v>
      </c>
      <c r="AC365" s="457">
        <v>1000</v>
      </c>
      <c r="AD365" s="457">
        <v>1000</v>
      </c>
      <c r="AE365" s="457">
        <v>1000</v>
      </c>
      <c r="AF365" s="457">
        <v>1000</v>
      </c>
      <c r="AG365" s="457">
        <v>1000</v>
      </c>
      <c r="AH365" s="457">
        <v>1000</v>
      </c>
      <c r="AI365" s="457">
        <v>1000</v>
      </c>
      <c r="AJ365" s="457">
        <v>1000</v>
      </c>
      <c r="AK365" s="457">
        <v>1000</v>
      </c>
      <c r="AL365" s="457">
        <v>1000</v>
      </c>
      <c r="AM365" s="457">
        <v>1000</v>
      </c>
      <c r="AN365" s="457">
        <v>1000</v>
      </c>
      <c r="AO365" s="457">
        <v>1000</v>
      </c>
      <c r="AP365" s="457">
        <v>1000</v>
      </c>
      <c r="AQ365" s="457">
        <v>1000</v>
      </c>
      <c r="AR365" s="457">
        <v>1000</v>
      </c>
      <c r="AS365" s="457">
        <v>1000</v>
      </c>
      <c r="AT365" s="457">
        <v>1000</v>
      </c>
      <c r="AU365" s="457">
        <v>1000</v>
      </c>
      <c r="AV365" s="457">
        <v>1000</v>
      </c>
      <c r="AW365" s="457">
        <v>1000</v>
      </c>
      <c r="AX365" s="457">
        <v>1000</v>
      </c>
      <c r="AY365" s="457">
        <v>1000</v>
      </c>
      <c r="AZ365" s="457">
        <v>1000</v>
      </c>
      <c r="BA365" s="457">
        <v>1000</v>
      </c>
      <c r="BB365" s="457">
        <v>1000</v>
      </c>
      <c r="BC365" s="457">
        <v>1000</v>
      </c>
      <c r="BD365" s="457">
        <v>1000</v>
      </c>
      <c r="BE365" s="457">
        <v>1000</v>
      </c>
      <c r="BF365" s="457">
        <v>1000</v>
      </c>
      <c r="BG365" s="457">
        <v>1000</v>
      </c>
      <c r="BH365" s="457">
        <v>1000</v>
      </c>
      <c r="BI365" s="457">
        <v>1000</v>
      </c>
      <c r="BJ365" s="457">
        <v>1000</v>
      </c>
      <c r="BK365" s="457">
        <v>1000</v>
      </c>
      <c r="BL365" s="457">
        <v>1000</v>
      </c>
      <c r="BM365" s="457">
        <v>1000</v>
      </c>
      <c r="BN365" s="457">
        <v>1000</v>
      </c>
      <c r="BO365" s="457">
        <v>1000</v>
      </c>
      <c r="BP365" s="457">
        <v>1000</v>
      </c>
      <c r="BQ365" s="457">
        <v>1000</v>
      </c>
      <c r="BR365" s="457">
        <v>1000</v>
      </c>
      <c r="BS365" s="457">
        <v>1000</v>
      </c>
      <c r="BT365" s="457">
        <v>1000</v>
      </c>
      <c r="BU365" s="457">
        <v>1000</v>
      </c>
      <c r="BV365" s="457">
        <v>1000</v>
      </c>
      <c r="BW365" s="457">
        <v>1000</v>
      </c>
      <c r="BX365" s="457">
        <v>1000</v>
      </c>
      <c r="BY365" s="457">
        <v>1000</v>
      </c>
      <c r="BZ365" s="457">
        <v>1000</v>
      </c>
      <c r="CA365" s="457">
        <v>1000</v>
      </c>
      <c r="CB365" s="457">
        <v>1000</v>
      </c>
      <c r="CC365" s="457">
        <v>1000</v>
      </c>
      <c r="CD365" s="457">
        <v>1000</v>
      </c>
      <c r="CE365" s="457">
        <v>1000</v>
      </c>
      <c r="CF365" s="457">
        <v>1000</v>
      </c>
      <c r="CG365" s="457">
        <v>1000</v>
      </c>
      <c r="CH365" s="457">
        <v>1000</v>
      </c>
      <c r="CI365" s="457">
        <v>1000</v>
      </c>
      <c r="CJ365" s="457">
        <v>1000</v>
      </c>
      <c r="CK365" s="457">
        <v>1000</v>
      </c>
      <c r="CL365" s="457">
        <v>1000</v>
      </c>
      <c r="CM365" s="457">
        <v>1000</v>
      </c>
      <c r="CN365" s="457">
        <v>1000</v>
      </c>
      <c r="CO365" s="457">
        <v>1000</v>
      </c>
      <c r="CP365" s="457">
        <v>1000</v>
      </c>
      <c r="CQ365" s="457">
        <v>1000</v>
      </c>
      <c r="CR365" s="457">
        <v>1000</v>
      </c>
      <c r="CS365" s="457">
        <v>1000</v>
      </c>
      <c r="CT365" s="457">
        <v>1000</v>
      </c>
      <c r="CU365" s="457">
        <v>1000</v>
      </c>
      <c r="CV365" s="457">
        <v>1000</v>
      </c>
      <c r="CW365" s="457">
        <v>1000</v>
      </c>
      <c r="CX365" s="457">
        <v>1000</v>
      </c>
      <c r="CY365" s="457">
        <v>1000</v>
      </c>
      <c r="CZ365" s="457">
        <v>1000</v>
      </c>
      <c r="DA365" s="457">
        <v>1000</v>
      </c>
      <c r="DB365" s="457">
        <v>1000</v>
      </c>
      <c r="DC365" s="457">
        <v>1000</v>
      </c>
      <c r="DD365" s="457">
        <v>29000</v>
      </c>
      <c r="DE365" s="457">
        <v>1000</v>
      </c>
      <c r="DF365" s="457">
        <v>2000</v>
      </c>
      <c r="DG365" s="457">
        <v>1000</v>
      </c>
      <c r="DH365" s="457">
        <v>1000</v>
      </c>
      <c r="DI365" s="457">
        <v>1000</v>
      </c>
      <c r="DJ365" s="457">
        <v>1000</v>
      </c>
      <c r="DK365" s="457">
        <v>1000</v>
      </c>
      <c r="DL365" s="457">
        <v>1000</v>
      </c>
      <c r="DM365" s="457">
        <v>1000</v>
      </c>
      <c r="DN365" s="457">
        <v>1000</v>
      </c>
      <c r="DO365" s="457">
        <v>1000</v>
      </c>
      <c r="DP365" s="457">
        <v>1000</v>
      </c>
      <c r="DQ365" s="457">
        <v>1000</v>
      </c>
      <c r="DR365">
        <v>1000</v>
      </c>
      <c r="DS365">
        <v>1000</v>
      </c>
      <c r="DT365">
        <v>21000</v>
      </c>
      <c r="DU365">
        <v>1000</v>
      </c>
    </row>
    <row r="366" spans="1:125">
      <c r="A366" s="362" t="s">
        <v>1985</v>
      </c>
      <c r="B366" s="457" t="s">
        <v>3331</v>
      </c>
      <c r="C366" s="457">
        <v>1000</v>
      </c>
      <c r="D366" s="457">
        <v>1000</v>
      </c>
      <c r="E366" s="457">
        <v>1000</v>
      </c>
      <c r="F366" s="457">
        <v>1000</v>
      </c>
      <c r="G366" s="457">
        <v>1000</v>
      </c>
      <c r="H366" s="457">
        <v>1000</v>
      </c>
      <c r="I366" s="457">
        <v>1000</v>
      </c>
      <c r="J366" s="457">
        <v>1000</v>
      </c>
      <c r="K366" s="457">
        <v>1000</v>
      </c>
      <c r="L366" s="457">
        <v>1000</v>
      </c>
      <c r="M366" s="457">
        <v>1000</v>
      </c>
      <c r="N366" s="457">
        <v>1000</v>
      </c>
      <c r="O366" s="457">
        <v>1000</v>
      </c>
      <c r="P366" s="457">
        <v>1000</v>
      </c>
      <c r="Q366" s="457">
        <v>1000</v>
      </c>
      <c r="R366" s="457">
        <v>1000</v>
      </c>
      <c r="S366" s="457">
        <v>1000</v>
      </c>
      <c r="T366" s="457">
        <v>1000</v>
      </c>
      <c r="U366" s="457">
        <v>1000</v>
      </c>
      <c r="V366" s="457">
        <v>1000</v>
      </c>
      <c r="W366" s="457">
        <v>1000</v>
      </c>
      <c r="X366" s="457">
        <v>1000</v>
      </c>
      <c r="Y366" s="457">
        <v>1000</v>
      </c>
      <c r="Z366" s="457">
        <v>1000</v>
      </c>
      <c r="AA366" s="457">
        <v>1000</v>
      </c>
      <c r="AB366" s="457">
        <v>1000</v>
      </c>
      <c r="AC366" s="457">
        <v>1000</v>
      </c>
      <c r="AD366" s="457">
        <v>1000</v>
      </c>
      <c r="AE366" s="457">
        <v>1000</v>
      </c>
      <c r="AF366" s="457">
        <v>1000</v>
      </c>
      <c r="AG366" s="457">
        <v>1000</v>
      </c>
      <c r="AH366" s="457">
        <v>1000</v>
      </c>
      <c r="AI366" s="457">
        <v>1000</v>
      </c>
      <c r="AJ366" s="457">
        <v>1000</v>
      </c>
      <c r="AK366" s="457">
        <v>1000</v>
      </c>
      <c r="AL366" s="457">
        <v>1000</v>
      </c>
      <c r="AM366" s="457">
        <v>1000</v>
      </c>
      <c r="AN366" s="457">
        <v>1000</v>
      </c>
      <c r="AO366" s="457">
        <v>1000</v>
      </c>
      <c r="AP366" s="457">
        <v>1000</v>
      </c>
      <c r="AQ366" s="457">
        <v>1000</v>
      </c>
      <c r="AR366" s="457">
        <v>1000</v>
      </c>
      <c r="AS366" s="457">
        <v>1000</v>
      </c>
      <c r="AT366" s="457">
        <v>1000</v>
      </c>
      <c r="AU366" s="457">
        <v>1000</v>
      </c>
      <c r="AV366" s="457">
        <v>1000</v>
      </c>
      <c r="AW366" s="457">
        <v>1000</v>
      </c>
      <c r="AX366" s="457">
        <v>1000</v>
      </c>
      <c r="AY366" s="457">
        <v>1000</v>
      </c>
      <c r="AZ366" s="457">
        <v>1000</v>
      </c>
      <c r="BA366" s="457">
        <v>1000</v>
      </c>
      <c r="BB366" s="457">
        <v>1000</v>
      </c>
      <c r="BC366" s="457">
        <v>1000</v>
      </c>
      <c r="BD366" s="457">
        <v>1000</v>
      </c>
      <c r="BE366" s="457">
        <v>1000</v>
      </c>
      <c r="BF366" s="457">
        <v>1000</v>
      </c>
      <c r="BG366" s="457">
        <v>1000</v>
      </c>
      <c r="BH366" s="457">
        <v>1000</v>
      </c>
      <c r="BI366" s="457">
        <v>1000</v>
      </c>
      <c r="BJ366" s="457">
        <v>1000</v>
      </c>
      <c r="BK366" s="457">
        <v>1000</v>
      </c>
      <c r="BL366" s="457">
        <v>1000</v>
      </c>
      <c r="BM366" s="457">
        <v>1000</v>
      </c>
      <c r="BN366" s="457">
        <v>1000</v>
      </c>
      <c r="BO366" s="457">
        <v>1000</v>
      </c>
      <c r="BP366" s="457">
        <v>1000</v>
      </c>
      <c r="BQ366" s="457">
        <v>1000</v>
      </c>
      <c r="BR366" s="457">
        <v>1000</v>
      </c>
      <c r="BS366" s="457">
        <v>1000</v>
      </c>
      <c r="BT366" s="457">
        <v>1000</v>
      </c>
      <c r="BU366" s="457">
        <v>1000</v>
      </c>
      <c r="BV366" s="457">
        <v>1000</v>
      </c>
      <c r="BW366" s="457">
        <v>1000</v>
      </c>
      <c r="BX366" s="457">
        <v>1000</v>
      </c>
      <c r="BY366" s="457">
        <v>1000</v>
      </c>
      <c r="BZ366" s="457">
        <v>1000</v>
      </c>
      <c r="CA366" s="457">
        <v>1000</v>
      </c>
      <c r="CB366" s="457">
        <v>1000</v>
      </c>
      <c r="CC366" s="457">
        <v>1000</v>
      </c>
      <c r="CD366" s="457">
        <v>1000</v>
      </c>
      <c r="CE366" s="457">
        <v>1000</v>
      </c>
      <c r="CF366" s="457">
        <v>1000</v>
      </c>
      <c r="CG366" s="457">
        <v>1000</v>
      </c>
      <c r="CH366" s="457">
        <v>1000</v>
      </c>
      <c r="CI366" s="457">
        <v>1000</v>
      </c>
      <c r="CJ366" s="457">
        <v>1000</v>
      </c>
      <c r="CK366" s="457">
        <v>1000</v>
      </c>
      <c r="CL366" s="457">
        <v>1000</v>
      </c>
      <c r="CM366" s="457">
        <v>1000</v>
      </c>
      <c r="CN366" s="457">
        <v>1000</v>
      </c>
      <c r="CO366" s="457">
        <v>1000</v>
      </c>
      <c r="CP366" s="457">
        <v>1000</v>
      </c>
      <c r="CQ366" s="457">
        <v>1000</v>
      </c>
      <c r="CR366" s="457">
        <v>1000</v>
      </c>
      <c r="CS366" s="457">
        <v>1000</v>
      </c>
      <c r="CT366" s="457">
        <v>1000</v>
      </c>
      <c r="CU366" s="457">
        <v>1000</v>
      </c>
      <c r="CV366" s="457">
        <v>1000</v>
      </c>
      <c r="CW366" s="457">
        <v>1000</v>
      </c>
      <c r="CX366" s="457">
        <v>1000</v>
      </c>
      <c r="CY366" s="457">
        <v>1000</v>
      </c>
      <c r="CZ366" s="457">
        <v>1000</v>
      </c>
      <c r="DA366" s="457">
        <v>59000</v>
      </c>
      <c r="DB366" s="457">
        <v>1000</v>
      </c>
      <c r="DC366" s="457">
        <v>5000</v>
      </c>
      <c r="DD366" s="457">
        <v>2000</v>
      </c>
      <c r="DE366" s="457">
        <v>1000</v>
      </c>
      <c r="DF366" s="457">
        <v>1000</v>
      </c>
      <c r="DG366" s="457">
        <v>1000</v>
      </c>
      <c r="DH366" s="457">
        <v>1000</v>
      </c>
      <c r="DI366" s="457">
        <v>1000</v>
      </c>
      <c r="DJ366" s="457">
        <v>1000</v>
      </c>
      <c r="DK366" s="457">
        <v>1000</v>
      </c>
      <c r="DL366" s="457">
        <v>1000</v>
      </c>
      <c r="DM366" s="457">
        <v>1000</v>
      </c>
      <c r="DN366" s="457">
        <v>1000</v>
      </c>
      <c r="DO366" s="457">
        <v>1000</v>
      </c>
      <c r="DP366" s="457">
        <v>1000</v>
      </c>
      <c r="DQ366" s="457">
        <v>1000</v>
      </c>
      <c r="DR366">
        <v>1000</v>
      </c>
      <c r="DS366">
        <v>1000</v>
      </c>
      <c r="DT366">
        <v>1000</v>
      </c>
      <c r="DU366">
        <v>1000</v>
      </c>
    </row>
    <row r="367" spans="1:125">
      <c r="A367" s="362" t="s">
        <v>1991</v>
      </c>
      <c r="B367" s="457" t="s">
        <v>3331</v>
      </c>
      <c r="C367" s="457">
        <v>1000</v>
      </c>
      <c r="D367" s="457">
        <v>1000</v>
      </c>
      <c r="E367" s="457">
        <v>1000</v>
      </c>
      <c r="F367" s="457">
        <v>1000</v>
      </c>
      <c r="G367" s="457">
        <v>1000</v>
      </c>
      <c r="H367" s="457">
        <v>1000</v>
      </c>
      <c r="I367" s="457">
        <v>1000</v>
      </c>
      <c r="J367" s="457">
        <v>1000</v>
      </c>
      <c r="K367" s="457">
        <v>1000</v>
      </c>
      <c r="L367" s="457">
        <v>1000</v>
      </c>
      <c r="M367" s="457">
        <v>1000</v>
      </c>
      <c r="N367" s="457">
        <v>1000</v>
      </c>
      <c r="O367" s="457">
        <v>1000</v>
      </c>
      <c r="P367" s="457">
        <v>1000</v>
      </c>
      <c r="Q367" s="457">
        <v>1000</v>
      </c>
      <c r="R367" s="457">
        <v>1000</v>
      </c>
      <c r="S367" s="457">
        <v>1000</v>
      </c>
      <c r="T367" s="457">
        <v>1000</v>
      </c>
      <c r="U367" s="457">
        <v>1000</v>
      </c>
      <c r="V367" s="457">
        <v>1000</v>
      </c>
      <c r="W367" s="457">
        <v>1000</v>
      </c>
      <c r="X367" s="457">
        <v>1000</v>
      </c>
      <c r="Y367" s="457">
        <v>16000</v>
      </c>
      <c r="Z367" s="457">
        <v>1000</v>
      </c>
      <c r="AA367" s="457">
        <v>1000</v>
      </c>
      <c r="AB367" s="457">
        <v>1000</v>
      </c>
      <c r="AC367" s="457">
        <v>1000</v>
      </c>
      <c r="AD367" s="457">
        <v>1000</v>
      </c>
      <c r="AE367" s="457">
        <v>1000</v>
      </c>
      <c r="AF367" s="457">
        <v>1000</v>
      </c>
      <c r="AG367" s="457">
        <v>1000</v>
      </c>
      <c r="AH367" s="457">
        <v>1000</v>
      </c>
      <c r="AI367" s="457">
        <v>1000</v>
      </c>
      <c r="AJ367" s="457">
        <v>1000</v>
      </c>
      <c r="AK367" s="457">
        <v>1000</v>
      </c>
      <c r="AL367" s="457">
        <v>1000</v>
      </c>
      <c r="AM367" s="457">
        <v>1000</v>
      </c>
      <c r="AN367" s="457">
        <v>1000</v>
      </c>
      <c r="AO367" s="457">
        <v>1000</v>
      </c>
      <c r="AP367" s="457">
        <v>1000</v>
      </c>
      <c r="AQ367" s="457">
        <v>1000</v>
      </c>
      <c r="AR367" s="457">
        <v>1000</v>
      </c>
      <c r="AS367" s="457">
        <v>1000</v>
      </c>
      <c r="AT367" s="457">
        <v>1000</v>
      </c>
      <c r="AU367" s="457">
        <v>1000</v>
      </c>
      <c r="AV367" s="457">
        <v>1000</v>
      </c>
      <c r="AW367" s="457">
        <v>1000</v>
      </c>
      <c r="AX367" s="457">
        <v>1000</v>
      </c>
      <c r="AY367" s="457">
        <v>1000</v>
      </c>
      <c r="AZ367" s="457">
        <v>1000</v>
      </c>
      <c r="BA367" s="457">
        <v>1000</v>
      </c>
      <c r="BB367" s="457">
        <v>1000</v>
      </c>
      <c r="BC367" s="457">
        <v>1000</v>
      </c>
      <c r="BD367" s="457">
        <v>1000</v>
      </c>
      <c r="BE367" s="457">
        <v>1000</v>
      </c>
      <c r="BF367" s="457">
        <v>1000</v>
      </c>
      <c r="BG367" s="457">
        <v>1000</v>
      </c>
      <c r="BH367" s="457">
        <v>1000</v>
      </c>
      <c r="BI367" s="457">
        <v>1000</v>
      </c>
      <c r="BJ367" s="457">
        <v>1000</v>
      </c>
      <c r="BK367" s="457">
        <v>1000</v>
      </c>
      <c r="BL367" s="457">
        <v>1000</v>
      </c>
      <c r="BM367" s="457">
        <v>1000</v>
      </c>
      <c r="BN367" s="457">
        <v>1000</v>
      </c>
      <c r="BO367" s="457">
        <v>1000</v>
      </c>
      <c r="BP367" s="457">
        <v>1000</v>
      </c>
      <c r="BQ367" s="457">
        <v>1000</v>
      </c>
      <c r="BR367" s="457">
        <v>1000</v>
      </c>
      <c r="BS367" s="457">
        <v>1000</v>
      </c>
      <c r="BT367" s="457">
        <v>1000</v>
      </c>
      <c r="BU367" s="457">
        <v>1000</v>
      </c>
      <c r="BV367" s="457">
        <v>1000</v>
      </c>
      <c r="BW367" s="457">
        <v>1000</v>
      </c>
      <c r="BX367" s="457">
        <v>1000</v>
      </c>
      <c r="BY367" s="457">
        <v>1000</v>
      </c>
      <c r="BZ367" s="457">
        <v>1000</v>
      </c>
      <c r="CA367" s="457">
        <v>1000</v>
      </c>
      <c r="CB367" s="457">
        <v>1000</v>
      </c>
      <c r="CC367" s="457">
        <v>1000</v>
      </c>
      <c r="CD367" s="457">
        <v>1000</v>
      </c>
      <c r="CE367" s="457">
        <v>1000</v>
      </c>
      <c r="CF367" s="457">
        <v>1000</v>
      </c>
      <c r="CG367" s="457">
        <v>1000</v>
      </c>
      <c r="CH367" s="457">
        <v>1000</v>
      </c>
      <c r="CI367" s="457">
        <v>1000</v>
      </c>
      <c r="CJ367" s="457">
        <v>1000</v>
      </c>
      <c r="CK367" s="457">
        <v>1000</v>
      </c>
      <c r="CL367" s="457">
        <v>1000</v>
      </c>
      <c r="CM367" s="457">
        <v>1000</v>
      </c>
      <c r="CN367" s="457">
        <v>1000</v>
      </c>
      <c r="CO367" s="457">
        <v>1000</v>
      </c>
      <c r="CP367" s="457">
        <v>1000</v>
      </c>
      <c r="CQ367" s="457">
        <v>1000</v>
      </c>
      <c r="CR367" s="457">
        <v>1000</v>
      </c>
      <c r="CS367" s="457">
        <v>1000</v>
      </c>
      <c r="CT367" s="457">
        <v>1000</v>
      </c>
      <c r="CU367" s="457">
        <v>1000</v>
      </c>
      <c r="CV367" s="457">
        <v>1000</v>
      </c>
      <c r="CW367" s="457">
        <v>1000</v>
      </c>
      <c r="CX367" s="457">
        <v>1000</v>
      </c>
      <c r="CY367" s="457">
        <v>1000</v>
      </c>
      <c r="CZ367" s="457">
        <v>1000</v>
      </c>
      <c r="DA367" s="457">
        <v>5000</v>
      </c>
      <c r="DB367" s="457">
        <v>1000</v>
      </c>
      <c r="DC367" s="457">
        <v>1000</v>
      </c>
      <c r="DD367" s="457">
        <v>9000</v>
      </c>
      <c r="DE367" s="457">
        <v>1000</v>
      </c>
      <c r="DF367" s="457">
        <v>2000</v>
      </c>
      <c r="DG367" s="457">
        <v>2000</v>
      </c>
      <c r="DH367" s="457">
        <v>3000</v>
      </c>
      <c r="DI367" s="457">
        <v>1000</v>
      </c>
      <c r="DJ367" s="457">
        <v>1000</v>
      </c>
      <c r="DK367" s="457">
        <v>1000</v>
      </c>
      <c r="DL367" s="457">
        <v>1000</v>
      </c>
      <c r="DM367" s="457">
        <v>1000</v>
      </c>
      <c r="DN367" s="457">
        <v>1000</v>
      </c>
      <c r="DO367" s="457">
        <v>1000</v>
      </c>
      <c r="DP367" s="457">
        <v>1000</v>
      </c>
      <c r="DQ367" s="457">
        <v>1000</v>
      </c>
      <c r="DR367">
        <v>1000</v>
      </c>
      <c r="DS367">
        <v>1000</v>
      </c>
      <c r="DT367">
        <v>1000</v>
      </c>
      <c r="DU367">
        <v>4000</v>
      </c>
    </row>
    <row r="368" spans="1:125">
      <c r="A368" s="362" t="s">
        <v>2060</v>
      </c>
      <c r="B368" s="457" t="s">
        <v>3331</v>
      </c>
      <c r="C368" s="457">
        <v>1000</v>
      </c>
      <c r="D368" s="457">
        <v>1000</v>
      </c>
      <c r="E368" s="457">
        <v>1000</v>
      </c>
      <c r="F368" s="457">
        <v>1000</v>
      </c>
      <c r="G368" s="457">
        <v>1000</v>
      </c>
      <c r="H368" s="457">
        <v>1000</v>
      </c>
      <c r="I368" s="457">
        <v>1000</v>
      </c>
      <c r="J368" s="457">
        <v>1000</v>
      </c>
      <c r="K368" s="457">
        <v>1000</v>
      </c>
      <c r="L368" s="457">
        <v>1000</v>
      </c>
      <c r="M368" s="457">
        <v>1000</v>
      </c>
      <c r="N368" s="457">
        <v>1000</v>
      </c>
      <c r="O368" s="457">
        <v>1000</v>
      </c>
      <c r="P368" s="457">
        <v>1000</v>
      </c>
      <c r="Q368" s="457">
        <v>1000</v>
      </c>
      <c r="R368" s="457">
        <v>1000</v>
      </c>
      <c r="S368" s="457">
        <v>1000</v>
      </c>
      <c r="T368" s="457">
        <v>1000</v>
      </c>
      <c r="U368" s="457">
        <v>1000</v>
      </c>
      <c r="V368" s="457">
        <v>1000</v>
      </c>
      <c r="W368" s="457">
        <v>1000</v>
      </c>
      <c r="X368" s="457">
        <v>1000</v>
      </c>
      <c r="Y368" s="457">
        <v>16000</v>
      </c>
      <c r="Z368" s="457">
        <v>1000</v>
      </c>
      <c r="AA368" s="457">
        <v>1000</v>
      </c>
      <c r="AB368" s="457">
        <v>1000</v>
      </c>
      <c r="AC368" s="457">
        <v>1000</v>
      </c>
      <c r="AD368" s="457">
        <v>1000</v>
      </c>
      <c r="AE368" s="457">
        <v>1000</v>
      </c>
      <c r="AF368" s="457">
        <v>1000</v>
      </c>
      <c r="AG368" s="457">
        <v>1000</v>
      </c>
      <c r="AH368" s="457">
        <v>1000</v>
      </c>
      <c r="AI368" s="457">
        <v>1000</v>
      </c>
      <c r="AJ368" s="457">
        <v>1000</v>
      </c>
      <c r="AK368" s="457">
        <v>1000</v>
      </c>
      <c r="AL368" s="457">
        <v>1000</v>
      </c>
      <c r="AM368" s="457">
        <v>1000</v>
      </c>
      <c r="AN368" s="457">
        <v>1000</v>
      </c>
      <c r="AO368" s="457">
        <v>1000</v>
      </c>
      <c r="AP368" s="457">
        <v>1000</v>
      </c>
      <c r="AQ368" s="457">
        <v>1000</v>
      </c>
      <c r="AR368" s="457">
        <v>1000</v>
      </c>
      <c r="AS368" s="457">
        <v>1000</v>
      </c>
      <c r="AT368" s="457">
        <v>1000</v>
      </c>
      <c r="AU368" s="457">
        <v>1000</v>
      </c>
      <c r="AV368" s="457">
        <v>1000</v>
      </c>
      <c r="AW368" s="457">
        <v>1000</v>
      </c>
      <c r="AX368" s="457">
        <v>1000</v>
      </c>
      <c r="AY368" s="457">
        <v>1000</v>
      </c>
      <c r="AZ368" s="457">
        <v>1000</v>
      </c>
      <c r="BA368" s="457">
        <v>1000</v>
      </c>
      <c r="BB368" s="457">
        <v>1000</v>
      </c>
      <c r="BC368" s="457">
        <v>1000</v>
      </c>
      <c r="BD368" s="457">
        <v>1000</v>
      </c>
      <c r="BE368" s="457">
        <v>1000</v>
      </c>
      <c r="BF368" s="457">
        <v>1000</v>
      </c>
      <c r="BG368" s="457">
        <v>1000</v>
      </c>
      <c r="BH368" s="457">
        <v>1000</v>
      </c>
      <c r="BI368" s="457">
        <v>1000</v>
      </c>
      <c r="BJ368" s="457">
        <v>1000</v>
      </c>
      <c r="BK368" s="457">
        <v>1000</v>
      </c>
      <c r="BL368" s="457">
        <v>1000</v>
      </c>
      <c r="BM368" s="457">
        <v>1000</v>
      </c>
      <c r="BN368" s="457">
        <v>1000</v>
      </c>
      <c r="BO368" s="457">
        <v>1000</v>
      </c>
      <c r="BP368" s="457">
        <v>1000</v>
      </c>
      <c r="BQ368" s="457">
        <v>1000</v>
      </c>
      <c r="BR368" s="457">
        <v>1000</v>
      </c>
      <c r="BS368" s="457">
        <v>1000</v>
      </c>
      <c r="BT368" s="457">
        <v>1000</v>
      </c>
      <c r="BU368" s="457">
        <v>1000</v>
      </c>
      <c r="BV368" s="457">
        <v>1000</v>
      </c>
      <c r="BW368" s="457">
        <v>1000</v>
      </c>
      <c r="BX368" s="457">
        <v>1000</v>
      </c>
      <c r="BY368" s="457">
        <v>1000</v>
      </c>
      <c r="BZ368" s="457">
        <v>1000</v>
      </c>
      <c r="CA368" s="457">
        <v>1000</v>
      </c>
      <c r="CB368" s="457">
        <v>1000</v>
      </c>
      <c r="CC368" s="457">
        <v>1000</v>
      </c>
      <c r="CD368" s="457">
        <v>1000</v>
      </c>
      <c r="CE368" s="457">
        <v>1000</v>
      </c>
      <c r="CF368" s="457">
        <v>1000</v>
      </c>
      <c r="CG368" s="457">
        <v>1000</v>
      </c>
      <c r="CH368" s="457">
        <v>1000</v>
      </c>
      <c r="CI368" s="457">
        <v>1000</v>
      </c>
      <c r="CJ368" s="457">
        <v>1000</v>
      </c>
      <c r="CK368" s="457">
        <v>1000</v>
      </c>
      <c r="CL368" s="457">
        <v>1000</v>
      </c>
      <c r="CM368" s="457">
        <v>1000</v>
      </c>
      <c r="CN368" s="457">
        <v>1000</v>
      </c>
      <c r="CO368" s="457">
        <v>1000</v>
      </c>
      <c r="CP368" s="457">
        <v>1000</v>
      </c>
      <c r="CQ368" s="457">
        <v>1000</v>
      </c>
      <c r="CR368" s="457">
        <v>1000</v>
      </c>
      <c r="CS368" s="457">
        <v>1000</v>
      </c>
      <c r="CT368" s="457">
        <v>1000</v>
      </c>
      <c r="CU368" s="457">
        <v>1000</v>
      </c>
      <c r="CV368" s="457">
        <v>1000</v>
      </c>
      <c r="CW368" s="457">
        <v>1000</v>
      </c>
      <c r="CX368" s="457">
        <v>1000</v>
      </c>
      <c r="CY368" s="457">
        <v>1000</v>
      </c>
      <c r="CZ368" s="457">
        <v>1000</v>
      </c>
      <c r="DA368" s="457">
        <v>5000</v>
      </c>
      <c r="DB368" s="457">
        <v>1000</v>
      </c>
      <c r="DC368" s="457">
        <v>1000</v>
      </c>
      <c r="DD368" s="457">
        <v>9000</v>
      </c>
      <c r="DE368" s="457">
        <v>1000</v>
      </c>
      <c r="DF368" s="457">
        <v>2000</v>
      </c>
      <c r="DG368" s="457">
        <v>2000</v>
      </c>
      <c r="DH368" s="457">
        <v>3000</v>
      </c>
      <c r="DI368" s="457">
        <v>1000</v>
      </c>
      <c r="DJ368" s="457">
        <v>1000</v>
      </c>
      <c r="DK368" s="457">
        <v>1000</v>
      </c>
      <c r="DL368" s="457">
        <v>1000</v>
      </c>
      <c r="DM368" s="457">
        <v>1000</v>
      </c>
      <c r="DN368" s="457">
        <v>1000</v>
      </c>
      <c r="DO368" s="457">
        <v>1000</v>
      </c>
      <c r="DP368" s="457">
        <v>1000</v>
      </c>
      <c r="DQ368" s="457">
        <v>1000</v>
      </c>
      <c r="DR368">
        <v>1000</v>
      </c>
      <c r="DS368">
        <v>1000</v>
      </c>
      <c r="DT368">
        <v>1000</v>
      </c>
      <c r="DU368">
        <v>4000</v>
      </c>
    </row>
    <row r="369" spans="1:125">
      <c r="A369" s="362" t="s">
        <v>2086</v>
      </c>
      <c r="B369" s="457" t="s">
        <v>3331</v>
      </c>
      <c r="C369" s="457">
        <v>1000</v>
      </c>
      <c r="D369" s="457">
        <v>1000</v>
      </c>
      <c r="E369" s="457">
        <v>1000</v>
      </c>
      <c r="F369" s="457">
        <v>1000</v>
      </c>
      <c r="G369" s="457">
        <v>1000</v>
      </c>
      <c r="H369" s="457">
        <v>1000</v>
      </c>
      <c r="I369" s="457">
        <v>1000</v>
      </c>
      <c r="J369" s="457">
        <v>1000</v>
      </c>
      <c r="K369" s="457">
        <v>1000</v>
      </c>
      <c r="L369" s="457">
        <v>1000</v>
      </c>
      <c r="M369" s="457">
        <v>1000</v>
      </c>
      <c r="N369" s="457">
        <v>1000</v>
      </c>
      <c r="O369" s="457">
        <v>1000</v>
      </c>
      <c r="P369" s="457">
        <v>1000</v>
      </c>
      <c r="Q369" s="457">
        <v>1000</v>
      </c>
      <c r="R369" s="457">
        <v>1000</v>
      </c>
      <c r="S369" s="457">
        <v>1000</v>
      </c>
      <c r="T369" s="457">
        <v>1000</v>
      </c>
      <c r="U369" s="457">
        <v>1000</v>
      </c>
      <c r="V369" s="457">
        <v>1000</v>
      </c>
      <c r="W369" s="457">
        <v>1000</v>
      </c>
      <c r="X369" s="457">
        <v>1000</v>
      </c>
      <c r="Y369" s="457">
        <v>16000</v>
      </c>
      <c r="Z369" s="457">
        <v>1000</v>
      </c>
      <c r="AA369" s="457">
        <v>1000</v>
      </c>
      <c r="AB369" s="457">
        <v>1000</v>
      </c>
      <c r="AC369" s="457">
        <v>1000</v>
      </c>
      <c r="AD369" s="457">
        <v>1000</v>
      </c>
      <c r="AE369" s="457">
        <v>1000</v>
      </c>
      <c r="AF369" s="457">
        <v>1000</v>
      </c>
      <c r="AG369" s="457">
        <v>1000</v>
      </c>
      <c r="AH369" s="457">
        <v>1000</v>
      </c>
      <c r="AI369" s="457">
        <v>1000</v>
      </c>
      <c r="AJ369" s="457">
        <v>1000</v>
      </c>
      <c r="AK369" s="457">
        <v>1000</v>
      </c>
      <c r="AL369" s="457">
        <v>1000</v>
      </c>
      <c r="AM369" s="457">
        <v>1000</v>
      </c>
      <c r="AN369" s="457">
        <v>1000</v>
      </c>
      <c r="AO369" s="457">
        <v>1000</v>
      </c>
      <c r="AP369" s="457">
        <v>1000</v>
      </c>
      <c r="AQ369" s="457">
        <v>1000</v>
      </c>
      <c r="AR369" s="457">
        <v>1000</v>
      </c>
      <c r="AS369" s="457">
        <v>1000</v>
      </c>
      <c r="AT369" s="457">
        <v>1000</v>
      </c>
      <c r="AU369" s="457">
        <v>1000</v>
      </c>
      <c r="AV369" s="457">
        <v>1000</v>
      </c>
      <c r="AW369" s="457">
        <v>1000</v>
      </c>
      <c r="AX369" s="457">
        <v>1000</v>
      </c>
      <c r="AY369" s="457">
        <v>1000</v>
      </c>
      <c r="AZ369" s="457">
        <v>1000</v>
      </c>
      <c r="BA369" s="457">
        <v>1000</v>
      </c>
      <c r="BB369" s="457">
        <v>1000</v>
      </c>
      <c r="BC369" s="457">
        <v>1000</v>
      </c>
      <c r="BD369" s="457">
        <v>1000</v>
      </c>
      <c r="BE369" s="457">
        <v>1000</v>
      </c>
      <c r="BF369" s="457">
        <v>1000</v>
      </c>
      <c r="BG369" s="457">
        <v>1000</v>
      </c>
      <c r="BH369" s="457">
        <v>1000</v>
      </c>
      <c r="BI369" s="457">
        <v>1000</v>
      </c>
      <c r="BJ369" s="457">
        <v>1000</v>
      </c>
      <c r="BK369" s="457">
        <v>1000</v>
      </c>
      <c r="BL369" s="457">
        <v>1000</v>
      </c>
      <c r="BM369" s="457">
        <v>1000</v>
      </c>
      <c r="BN369" s="457">
        <v>1000</v>
      </c>
      <c r="BO369" s="457">
        <v>1000</v>
      </c>
      <c r="BP369" s="457">
        <v>1000</v>
      </c>
      <c r="BQ369" s="457">
        <v>1000</v>
      </c>
      <c r="BR369" s="457">
        <v>1000</v>
      </c>
      <c r="BS369" s="457">
        <v>1000</v>
      </c>
      <c r="BT369" s="457">
        <v>1000</v>
      </c>
      <c r="BU369" s="457">
        <v>1000</v>
      </c>
      <c r="BV369" s="457">
        <v>1000</v>
      </c>
      <c r="BW369" s="457">
        <v>1000</v>
      </c>
      <c r="BX369" s="457">
        <v>1000</v>
      </c>
      <c r="BY369" s="457">
        <v>1000</v>
      </c>
      <c r="BZ369" s="457">
        <v>1000</v>
      </c>
      <c r="CA369" s="457">
        <v>1000</v>
      </c>
      <c r="CB369" s="457">
        <v>1000</v>
      </c>
      <c r="CC369" s="457">
        <v>1000</v>
      </c>
      <c r="CD369" s="457">
        <v>1000</v>
      </c>
      <c r="CE369" s="457">
        <v>1000</v>
      </c>
      <c r="CF369" s="457">
        <v>1000</v>
      </c>
      <c r="CG369" s="457">
        <v>1000</v>
      </c>
      <c r="CH369" s="457">
        <v>1000</v>
      </c>
      <c r="CI369" s="457">
        <v>1000</v>
      </c>
      <c r="CJ369" s="457">
        <v>1000</v>
      </c>
      <c r="CK369" s="457">
        <v>1000</v>
      </c>
      <c r="CL369" s="457">
        <v>1000</v>
      </c>
      <c r="CM369" s="457">
        <v>1000</v>
      </c>
      <c r="CN369" s="457">
        <v>1000</v>
      </c>
      <c r="CO369" s="457">
        <v>1000</v>
      </c>
      <c r="CP369" s="457">
        <v>1000</v>
      </c>
      <c r="CQ369" s="457">
        <v>1000</v>
      </c>
      <c r="CR369" s="457">
        <v>1000</v>
      </c>
      <c r="CS369" s="457">
        <v>1000</v>
      </c>
      <c r="CT369" s="457">
        <v>1000</v>
      </c>
      <c r="CU369" s="457">
        <v>1000</v>
      </c>
      <c r="CV369" s="457">
        <v>1000</v>
      </c>
      <c r="CW369" s="457">
        <v>1000</v>
      </c>
      <c r="CX369" s="457">
        <v>1000</v>
      </c>
      <c r="CY369" s="457">
        <v>1000</v>
      </c>
      <c r="CZ369" s="457">
        <v>1000</v>
      </c>
      <c r="DA369" s="457">
        <v>5000</v>
      </c>
      <c r="DB369" s="457">
        <v>1000</v>
      </c>
      <c r="DC369" s="457">
        <v>1000</v>
      </c>
      <c r="DD369" s="457">
        <v>9000</v>
      </c>
      <c r="DE369" s="457">
        <v>1000</v>
      </c>
      <c r="DF369" s="457">
        <v>2000</v>
      </c>
      <c r="DG369" s="457">
        <v>2000</v>
      </c>
      <c r="DH369" s="457">
        <v>3000</v>
      </c>
      <c r="DI369" s="457">
        <v>1000</v>
      </c>
      <c r="DJ369" s="457">
        <v>1000</v>
      </c>
      <c r="DK369" s="457">
        <v>1000</v>
      </c>
      <c r="DL369" s="457">
        <v>1000</v>
      </c>
      <c r="DM369" s="457">
        <v>1000</v>
      </c>
      <c r="DN369" s="457">
        <v>1000</v>
      </c>
      <c r="DO369" s="457">
        <v>1000</v>
      </c>
      <c r="DP369" s="457">
        <v>1000</v>
      </c>
      <c r="DQ369" s="457">
        <v>1000</v>
      </c>
      <c r="DR369">
        <v>1000</v>
      </c>
      <c r="DS369">
        <v>1000</v>
      </c>
      <c r="DT369">
        <v>1000</v>
      </c>
      <c r="DU369">
        <v>4000</v>
      </c>
    </row>
    <row r="370" spans="1:125">
      <c r="A370" s="362" t="s">
        <v>2119</v>
      </c>
      <c r="B370" s="457" t="s">
        <v>3331</v>
      </c>
      <c r="C370" s="457">
        <v>1000</v>
      </c>
      <c r="D370" s="457">
        <v>1000</v>
      </c>
      <c r="E370" s="457">
        <v>1000</v>
      </c>
      <c r="F370" s="457">
        <v>1000</v>
      </c>
      <c r="G370" s="457">
        <v>1000</v>
      </c>
      <c r="H370" s="457">
        <v>1000</v>
      </c>
      <c r="I370" s="457">
        <v>1000</v>
      </c>
      <c r="J370" s="457">
        <v>1000</v>
      </c>
      <c r="K370" s="457">
        <v>1000</v>
      </c>
      <c r="L370" s="457">
        <v>1000</v>
      </c>
      <c r="M370" s="457">
        <v>1000</v>
      </c>
      <c r="N370" s="457">
        <v>1000</v>
      </c>
      <c r="O370" s="457">
        <v>1000</v>
      </c>
      <c r="P370" s="457">
        <v>1000</v>
      </c>
      <c r="Q370" s="457">
        <v>1000</v>
      </c>
      <c r="R370" s="457">
        <v>1000</v>
      </c>
      <c r="S370" s="457">
        <v>1000</v>
      </c>
      <c r="T370" s="457">
        <v>1000</v>
      </c>
      <c r="U370" s="457">
        <v>1000</v>
      </c>
      <c r="V370" s="457">
        <v>1000</v>
      </c>
      <c r="W370" s="457">
        <v>1000</v>
      </c>
      <c r="X370" s="457">
        <v>1000</v>
      </c>
      <c r="Y370" s="457">
        <v>1000</v>
      </c>
      <c r="Z370" s="457">
        <v>1000</v>
      </c>
      <c r="AA370" s="457">
        <v>1000</v>
      </c>
      <c r="AB370" s="457">
        <v>1000</v>
      </c>
      <c r="AC370" s="457">
        <v>1000</v>
      </c>
      <c r="AD370" s="457">
        <v>1000</v>
      </c>
      <c r="AE370" s="457">
        <v>1000</v>
      </c>
      <c r="AF370" s="457">
        <v>1000</v>
      </c>
      <c r="AG370" s="457">
        <v>1000</v>
      </c>
      <c r="AH370" s="457">
        <v>1000</v>
      </c>
      <c r="AI370" s="457">
        <v>1000</v>
      </c>
      <c r="AJ370" s="457">
        <v>1000</v>
      </c>
      <c r="AK370" s="457">
        <v>1000</v>
      </c>
      <c r="AL370" s="457">
        <v>1000</v>
      </c>
      <c r="AM370" s="457">
        <v>1000</v>
      </c>
      <c r="AN370" s="457">
        <v>1000</v>
      </c>
      <c r="AO370" s="457">
        <v>1000</v>
      </c>
      <c r="AP370" s="457">
        <v>1000</v>
      </c>
      <c r="AQ370" s="457">
        <v>1000</v>
      </c>
      <c r="AR370" s="457">
        <v>1000</v>
      </c>
      <c r="AS370" s="457">
        <v>1000</v>
      </c>
      <c r="AT370" s="457">
        <v>1000</v>
      </c>
      <c r="AU370" s="457">
        <v>1000</v>
      </c>
      <c r="AV370" s="457">
        <v>1000</v>
      </c>
      <c r="AW370" s="457">
        <v>1000</v>
      </c>
      <c r="AX370" s="457">
        <v>1000</v>
      </c>
      <c r="AY370" s="457">
        <v>1000</v>
      </c>
      <c r="AZ370" s="457">
        <v>1000</v>
      </c>
      <c r="BA370" s="457">
        <v>1000</v>
      </c>
      <c r="BB370" s="457">
        <v>1000</v>
      </c>
      <c r="BC370" s="457">
        <v>1000</v>
      </c>
      <c r="BD370" s="457">
        <v>1000</v>
      </c>
      <c r="BE370" s="457">
        <v>1000</v>
      </c>
      <c r="BF370" s="457">
        <v>1000</v>
      </c>
      <c r="BG370" s="457">
        <v>1000</v>
      </c>
      <c r="BH370" s="457">
        <v>1000</v>
      </c>
      <c r="BI370" s="457">
        <v>1000</v>
      </c>
      <c r="BJ370" s="457">
        <v>1000</v>
      </c>
      <c r="BK370" s="457">
        <v>1000</v>
      </c>
      <c r="BL370" s="457">
        <v>1000</v>
      </c>
      <c r="BM370" s="457">
        <v>1000</v>
      </c>
      <c r="BN370" s="457">
        <v>1000</v>
      </c>
      <c r="BO370" s="457">
        <v>1000</v>
      </c>
      <c r="BP370" s="457">
        <v>1000</v>
      </c>
      <c r="BQ370" s="457">
        <v>1000</v>
      </c>
      <c r="BR370" s="457">
        <v>1000</v>
      </c>
      <c r="BS370" s="457">
        <v>1000</v>
      </c>
      <c r="BT370" s="457">
        <v>1000</v>
      </c>
      <c r="BU370" s="457">
        <v>1000</v>
      </c>
      <c r="BV370" s="457">
        <v>1000</v>
      </c>
      <c r="BW370" s="457">
        <v>1000</v>
      </c>
      <c r="BX370" s="457">
        <v>1000</v>
      </c>
      <c r="BY370" s="457">
        <v>1000</v>
      </c>
      <c r="BZ370" s="457">
        <v>1000</v>
      </c>
      <c r="CA370" s="457">
        <v>1000</v>
      </c>
      <c r="CB370" s="457">
        <v>1000</v>
      </c>
      <c r="CC370" s="457">
        <v>1000</v>
      </c>
      <c r="CD370" s="457">
        <v>1000</v>
      </c>
      <c r="CE370" s="457">
        <v>1000</v>
      </c>
      <c r="CF370" s="457">
        <v>1000</v>
      </c>
      <c r="CG370" s="457">
        <v>1000</v>
      </c>
      <c r="CH370" s="457">
        <v>1000</v>
      </c>
      <c r="CI370" s="457">
        <v>1000</v>
      </c>
      <c r="CJ370" s="457">
        <v>1000</v>
      </c>
      <c r="CK370" s="457">
        <v>1000</v>
      </c>
      <c r="CL370" s="457">
        <v>1000</v>
      </c>
      <c r="CM370" s="457">
        <v>1000</v>
      </c>
      <c r="CN370" s="457">
        <v>1000</v>
      </c>
      <c r="CO370" s="457">
        <v>1000</v>
      </c>
      <c r="CP370" s="457">
        <v>1000</v>
      </c>
      <c r="CQ370" s="457">
        <v>1000</v>
      </c>
      <c r="CR370" s="457">
        <v>1000</v>
      </c>
      <c r="CS370" s="457">
        <v>1000</v>
      </c>
      <c r="CT370" s="457">
        <v>1000</v>
      </c>
      <c r="CU370" s="457">
        <v>1000</v>
      </c>
      <c r="CV370" s="457">
        <v>1000</v>
      </c>
      <c r="CW370" s="457">
        <v>1000</v>
      </c>
      <c r="CX370" s="457">
        <v>1000</v>
      </c>
      <c r="CY370" s="457">
        <v>1000</v>
      </c>
      <c r="CZ370" s="457">
        <v>1000</v>
      </c>
      <c r="DA370" s="457">
        <v>1000</v>
      </c>
      <c r="DB370" s="457">
        <v>1000</v>
      </c>
      <c r="DC370" s="457">
        <v>1000</v>
      </c>
      <c r="DD370" s="457">
        <v>29000</v>
      </c>
      <c r="DE370" s="457">
        <v>1000</v>
      </c>
      <c r="DF370" s="457">
        <v>2000</v>
      </c>
      <c r="DG370" s="457">
        <v>1000</v>
      </c>
      <c r="DH370" s="457">
        <v>1000</v>
      </c>
      <c r="DI370" s="457">
        <v>1000</v>
      </c>
      <c r="DJ370" s="457">
        <v>1000</v>
      </c>
      <c r="DK370" s="457">
        <v>1000</v>
      </c>
      <c r="DL370" s="457">
        <v>1000</v>
      </c>
      <c r="DM370" s="457">
        <v>1000</v>
      </c>
      <c r="DN370" s="457">
        <v>1000</v>
      </c>
      <c r="DO370" s="457">
        <v>1000</v>
      </c>
      <c r="DP370" s="457">
        <v>1000</v>
      </c>
      <c r="DQ370" s="457">
        <v>1000</v>
      </c>
      <c r="DR370">
        <v>1000</v>
      </c>
      <c r="DS370">
        <v>1000</v>
      </c>
      <c r="DT370">
        <v>21000</v>
      </c>
      <c r="DU370">
        <v>1000</v>
      </c>
    </row>
    <row r="371" spans="1:125">
      <c r="A371" s="362" t="s">
        <v>2143</v>
      </c>
      <c r="B371" s="457" t="s">
        <v>3331</v>
      </c>
      <c r="C371" s="457">
        <v>1000</v>
      </c>
      <c r="D371" s="457">
        <v>1000</v>
      </c>
      <c r="E371" s="457">
        <v>1000</v>
      </c>
      <c r="F371" s="457">
        <v>1000</v>
      </c>
      <c r="G371" s="457">
        <v>1000</v>
      </c>
      <c r="H371" s="457">
        <v>1000</v>
      </c>
      <c r="I371" s="457">
        <v>1000</v>
      </c>
      <c r="J371" s="457">
        <v>1000</v>
      </c>
      <c r="K371" s="457">
        <v>1000</v>
      </c>
      <c r="L371" s="457">
        <v>1000</v>
      </c>
      <c r="M371" s="457">
        <v>1000</v>
      </c>
      <c r="N371" s="457">
        <v>1000</v>
      </c>
      <c r="O371" s="457">
        <v>1000</v>
      </c>
      <c r="P371" s="457">
        <v>1000</v>
      </c>
      <c r="Q371" s="457">
        <v>1000</v>
      </c>
      <c r="R371" s="457">
        <v>1000</v>
      </c>
      <c r="S371" s="457">
        <v>1000</v>
      </c>
      <c r="T371" s="457">
        <v>1000</v>
      </c>
      <c r="U371" s="457">
        <v>1000</v>
      </c>
      <c r="V371" s="457">
        <v>1000</v>
      </c>
      <c r="W371" s="457">
        <v>1000</v>
      </c>
      <c r="X371" s="457">
        <v>1000</v>
      </c>
      <c r="Y371" s="457">
        <v>1000</v>
      </c>
      <c r="Z371" s="457">
        <v>1000</v>
      </c>
      <c r="AA371" s="457">
        <v>1000</v>
      </c>
      <c r="AB371" s="457">
        <v>1000</v>
      </c>
      <c r="AC371" s="457">
        <v>1000</v>
      </c>
      <c r="AD371" s="457">
        <v>1000</v>
      </c>
      <c r="AE371" s="457">
        <v>1000</v>
      </c>
      <c r="AF371" s="457">
        <v>1000</v>
      </c>
      <c r="AG371" s="457">
        <v>1000</v>
      </c>
      <c r="AH371" s="457">
        <v>1000</v>
      </c>
      <c r="AI371" s="457">
        <v>1000</v>
      </c>
      <c r="AJ371" s="457">
        <v>1000</v>
      </c>
      <c r="AK371" s="457">
        <v>1000</v>
      </c>
      <c r="AL371" s="457">
        <v>1000</v>
      </c>
      <c r="AM371" s="457">
        <v>1000</v>
      </c>
      <c r="AN371" s="457">
        <v>1000</v>
      </c>
      <c r="AO371" s="457">
        <v>1000</v>
      </c>
      <c r="AP371" s="457">
        <v>1000</v>
      </c>
      <c r="AQ371" s="457">
        <v>1000</v>
      </c>
      <c r="AR371" s="457">
        <v>1000</v>
      </c>
      <c r="AS371" s="457">
        <v>1000</v>
      </c>
      <c r="AT371" s="457">
        <v>1000</v>
      </c>
      <c r="AU371" s="457">
        <v>1000</v>
      </c>
      <c r="AV371" s="457">
        <v>1000</v>
      </c>
      <c r="AW371" s="457">
        <v>1000</v>
      </c>
      <c r="AX371" s="457">
        <v>1000</v>
      </c>
      <c r="AY371" s="457">
        <v>1000</v>
      </c>
      <c r="AZ371" s="457">
        <v>1000</v>
      </c>
      <c r="BA371" s="457">
        <v>1000</v>
      </c>
      <c r="BB371" s="457">
        <v>1000</v>
      </c>
      <c r="BC371" s="457">
        <v>1000</v>
      </c>
      <c r="BD371" s="457">
        <v>1000</v>
      </c>
      <c r="BE371" s="457">
        <v>1000</v>
      </c>
      <c r="BF371" s="457">
        <v>1000</v>
      </c>
      <c r="BG371" s="457">
        <v>1000</v>
      </c>
      <c r="BH371" s="457">
        <v>1000</v>
      </c>
      <c r="BI371" s="457">
        <v>1000</v>
      </c>
      <c r="BJ371" s="457">
        <v>1000</v>
      </c>
      <c r="BK371" s="457">
        <v>1000</v>
      </c>
      <c r="BL371" s="457">
        <v>1000</v>
      </c>
      <c r="BM371" s="457">
        <v>1000</v>
      </c>
      <c r="BN371" s="457">
        <v>1000</v>
      </c>
      <c r="BO371" s="457">
        <v>1000</v>
      </c>
      <c r="BP371" s="457">
        <v>1000</v>
      </c>
      <c r="BQ371" s="457">
        <v>1000</v>
      </c>
      <c r="BR371" s="457">
        <v>1000</v>
      </c>
      <c r="BS371" s="457">
        <v>1000</v>
      </c>
      <c r="BT371" s="457">
        <v>1000</v>
      </c>
      <c r="BU371" s="457">
        <v>1000</v>
      </c>
      <c r="BV371" s="457">
        <v>1000</v>
      </c>
      <c r="BW371" s="457">
        <v>1000</v>
      </c>
      <c r="BX371" s="457">
        <v>1000</v>
      </c>
      <c r="BY371" s="457">
        <v>1000</v>
      </c>
      <c r="BZ371" s="457">
        <v>1000</v>
      </c>
      <c r="CA371" s="457">
        <v>1000</v>
      </c>
      <c r="CB371" s="457">
        <v>1000</v>
      </c>
      <c r="CC371" s="457">
        <v>1000</v>
      </c>
      <c r="CD371" s="457">
        <v>1000</v>
      </c>
      <c r="CE371" s="457">
        <v>1000</v>
      </c>
      <c r="CF371" s="457">
        <v>1000</v>
      </c>
      <c r="CG371" s="457">
        <v>1000</v>
      </c>
      <c r="CH371" s="457">
        <v>1000</v>
      </c>
      <c r="CI371" s="457">
        <v>1000</v>
      </c>
      <c r="CJ371" s="457">
        <v>1000</v>
      </c>
      <c r="CK371" s="457">
        <v>1000</v>
      </c>
      <c r="CL371" s="457">
        <v>1000</v>
      </c>
      <c r="CM371" s="457">
        <v>1000</v>
      </c>
      <c r="CN371" s="457">
        <v>1000</v>
      </c>
      <c r="CO371" s="457">
        <v>1000</v>
      </c>
      <c r="CP371" s="457">
        <v>1000</v>
      </c>
      <c r="CQ371" s="457">
        <v>1000</v>
      </c>
      <c r="CR371" s="457">
        <v>1000</v>
      </c>
      <c r="CS371" s="457">
        <v>1000</v>
      </c>
      <c r="CT371" s="457">
        <v>1000</v>
      </c>
      <c r="CU371" s="457">
        <v>1000</v>
      </c>
      <c r="CV371" s="457">
        <v>1000</v>
      </c>
      <c r="CW371" s="457">
        <v>1000</v>
      </c>
      <c r="CX371" s="457">
        <v>1000</v>
      </c>
      <c r="CY371" s="457">
        <v>1000</v>
      </c>
      <c r="CZ371" s="457">
        <v>1000</v>
      </c>
      <c r="DA371" s="457">
        <v>59000</v>
      </c>
      <c r="DB371" s="457">
        <v>1000</v>
      </c>
      <c r="DC371" s="457">
        <v>5000</v>
      </c>
      <c r="DD371" s="457">
        <v>2000</v>
      </c>
      <c r="DE371" s="457">
        <v>1000</v>
      </c>
      <c r="DF371" s="457">
        <v>1000</v>
      </c>
      <c r="DG371" s="457">
        <v>1000</v>
      </c>
      <c r="DH371" s="457">
        <v>1000</v>
      </c>
      <c r="DI371" s="457">
        <v>1000</v>
      </c>
      <c r="DJ371" s="457">
        <v>1000</v>
      </c>
      <c r="DK371" s="457">
        <v>1000</v>
      </c>
      <c r="DL371" s="457">
        <v>1000</v>
      </c>
      <c r="DM371" s="457">
        <v>1000</v>
      </c>
      <c r="DN371" s="457">
        <v>1000</v>
      </c>
      <c r="DO371" s="457">
        <v>1000</v>
      </c>
      <c r="DP371" s="457">
        <v>1000</v>
      </c>
      <c r="DQ371" s="457">
        <v>1000</v>
      </c>
      <c r="DR371">
        <v>1000</v>
      </c>
      <c r="DS371">
        <v>1000</v>
      </c>
      <c r="DT371">
        <v>1000</v>
      </c>
      <c r="DU371">
        <v>1000</v>
      </c>
    </row>
    <row r="372" spans="1:125">
      <c r="A372" s="362" t="s">
        <v>2170</v>
      </c>
      <c r="B372" s="457" t="s">
        <v>3331</v>
      </c>
      <c r="C372" s="457">
        <v>1000</v>
      </c>
      <c r="D372" s="457">
        <v>1000</v>
      </c>
      <c r="E372" s="457">
        <v>1000</v>
      </c>
      <c r="F372" s="457">
        <v>1000</v>
      </c>
      <c r="G372" s="457">
        <v>1000</v>
      </c>
      <c r="H372" s="457">
        <v>1000</v>
      </c>
      <c r="I372" s="457">
        <v>1000</v>
      </c>
      <c r="J372" s="457">
        <v>1000</v>
      </c>
      <c r="K372" s="457">
        <v>1000</v>
      </c>
      <c r="L372" s="457">
        <v>1000</v>
      </c>
      <c r="M372" s="457">
        <v>1000</v>
      </c>
      <c r="N372" s="457">
        <v>1000</v>
      </c>
      <c r="O372" s="457">
        <v>1000</v>
      </c>
      <c r="P372" s="457">
        <v>1000</v>
      </c>
      <c r="Q372" s="457">
        <v>1000</v>
      </c>
      <c r="R372" s="457">
        <v>1000</v>
      </c>
      <c r="S372" s="457">
        <v>1000</v>
      </c>
      <c r="T372" s="457">
        <v>1000</v>
      </c>
      <c r="U372" s="457">
        <v>1000</v>
      </c>
      <c r="V372" s="457">
        <v>1000</v>
      </c>
      <c r="W372" s="457">
        <v>1000</v>
      </c>
      <c r="X372" s="457">
        <v>1000</v>
      </c>
      <c r="Y372" s="457">
        <v>16000</v>
      </c>
      <c r="Z372" s="457">
        <v>1000</v>
      </c>
      <c r="AA372" s="457">
        <v>1000</v>
      </c>
      <c r="AB372" s="457">
        <v>1000</v>
      </c>
      <c r="AC372" s="457">
        <v>1000</v>
      </c>
      <c r="AD372" s="457">
        <v>1000</v>
      </c>
      <c r="AE372" s="457">
        <v>1000</v>
      </c>
      <c r="AF372" s="457">
        <v>1000</v>
      </c>
      <c r="AG372" s="457">
        <v>1000</v>
      </c>
      <c r="AH372" s="457">
        <v>1000</v>
      </c>
      <c r="AI372" s="457">
        <v>1000</v>
      </c>
      <c r="AJ372" s="457">
        <v>1000</v>
      </c>
      <c r="AK372" s="457">
        <v>1000</v>
      </c>
      <c r="AL372" s="457">
        <v>1000</v>
      </c>
      <c r="AM372" s="457">
        <v>1000</v>
      </c>
      <c r="AN372" s="457">
        <v>1000</v>
      </c>
      <c r="AO372" s="457">
        <v>1000</v>
      </c>
      <c r="AP372" s="457">
        <v>1000</v>
      </c>
      <c r="AQ372" s="457">
        <v>1000</v>
      </c>
      <c r="AR372" s="457">
        <v>1000</v>
      </c>
      <c r="AS372" s="457">
        <v>1000</v>
      </c>
      <c r="AT372" s="457">
        <v>1000</v>
      </c>
      <c r="AU372" s="457">
        <v>1000</v>
      </c>
      <c r="AV372" s="457">
        <v>1000</v>
      </c>
      <c r="AW372" s="457">
        <v>1000</v>
      </c>
      <c r="AX372" s="457">
        <v>1000</v>
      </c>
      <c r="AY372" s="457">
        <v>1000</v>
      </c>
      <c r="AZ372" s="457">
        <v>1000</v>
      </c>
      <c r="BA372" s="457">
        <v>1000</v>
      </c>
      <c r="BB372" s="457">
        <v>1000</v>
      </c>
      <c r="BC372" s="457">
        <v>1000</v>
      </c>
      <c r="BD372" s="457">
        <v>1000</v>
      </c>
      <c r="BE372" s="457">
        <v>1000</v>
      </c>
      <c r="BF372" s="457">
        <v>1000</v>
      </c>
      <c r="BG372" s="457">
        <v>1000</v>
      </c>
      <c r="BH372" s="457">
        <v>1000</v>
      </c>
      <c r="BI372" s="457">
        <v>1000</v>
      </c>
      <c r="BJ372" s="457">
        <v>1000</v>
      </c>
      <c r="BK372" s="457">
        <v>1000</v>
      </c>
      <c r="BL372" s="457">
        <v>1000</v>
      </c>
      <c r="BM372" s="457">
        <v>1000</v>
      </c>
      <c r="BN372" s="457">
        <v>1000</v>
      </c>
      <c r="BO372" s="457">
        <v>1000</v>
      </c>
      <c r="BP372" s="457">
        <v>1000</v>
      </c>
      <c r="BQ372" s="457">
        <v>1000</v>
      </c>
      <c r="BR372" s="457">
        <v>1000</v>
      </c>
      <c r="BS372" s="457">
        <v>1000</v>
      </c>
      <c r="BT372" s="457">
        <v>1000</v>
      </c>
      <c r="BU372" s="457">
        <v>1000</v>
      </c>
      <c r="BV372" s="457">
        <v>1000</v>
      </c>
      <c r="BW372" s="457">
        <v>1000</v>
      </c>
      <c r="BX372" s="457">
        <v>1000</v>
      </c>
      <c r="BY372" s="457">
        <v>1000</v>
      </c>
      <c r="BZ372" s="457">
        <v>1000</v>
      </c>
      <c r="CA372" s="457">
        <v>1000</v>
      </c>
      <c r="CB372" s="457">
        <v>1000</v>
      </c>
      <c r="CC372" s="457">
        <v>1000</v>
      </c>
      <c r="CD372" s="457">
        <v>1000</v>
      </c>
      <c r="CE372" s="457">
        <v>1000</v>
      </c>
      <c r="CF372" s="457">
        <v>1000</v>
      </c>
      <c r="CG372" s="457">
        <v>1000</v>
      </c>
      <c r="CH372" s="457">
        <v>1000</v>
      </c>
      <c r="CI372" s="457">
        <v>1000</v>
      </c>
      <c r="CJ372" s="457">
        <v>1000</v>
      </c>
      <c r="CK372" s="457">
        <v>1000</v>
      </c>
      <c r="CL372" s="457">
        <v>1000</v>
      </c>
      <c r="CM372" s="457">
        <v>1000</v>
      </c>
      <c r="CN372" s="457">
        <v>1000</v>
      </c>
      <c r="CO372" s="457">
        <v>1000</v>
      </c>
      <c r="CP372" s="457">
        <v>1000</v>
      </c>
      <c r="CQ372" s="457">
        <v>1000</v>
      </c>
      <c r="CR372" s="457">
        <v>1000</v>
      </c>
      <c r="CS372" s="457">
        <v>1000</v>
      </c>
      <c r="CT372" s="457">
        <v>1000</v>
      </c>
      <c r="CU372" s="457">
        <v>1000</v>
      </c>
      <c r="CV372" s="457">
        <v>1000</v>
      </c>
      <c r="CW372" s="457">
        <v>1000</v>
      </c>
      <c r="CX372" s="457">
        <v>1000</v>
      </c>
      <c r="CY372" s="457">
        <v>1000</v>
      </c>
      <c r="CZ372" s="457">
        <v>1000</v>
      </c>
      <c r="DA372" s="457">
        <v>5000</v>
      </c>
      <c r="DB372" s="457">
        <v>1000</v>
      </c>
      <c r="DC372" s="457">
        <v>1000</v>
      </c>
      <c r="DD372" s="457">
        <v>9000</v>
      </c>
      <c r="DE372" s="457">
        <v>1000</v>
      </c>
      <c r="DF372" s="457">
        <v>2000</v>
      </c>
      <c r="DG372" s="457">
        <v>2000</v>
      </c>
      <c r="DH372" s="457">
        <v>3000</v>
      </c>
      <c r="DI372" s="457">
        <v>1000</v>
      </c>
      <c r="DJ372" s="457">
        <v>1000</v>
      </c>
      <c r="DK372" s="457">
        <v>1000</v>
      </c>
      <c r="DL372" s="457">
        <v>1000</v>
      </c>
      <c r="DM372" s="457">
        <v>1000</v>
      </c>
      <c r="DN372" s="457">
        <v>1000</v>
      </c>
      <c r="DO372" s="457">
        <v>1000</v>
      </c>
      <c r="DP372" s="457">
        <v>1000</v>
      </c>
      <c r="DQ372" s="457">
        <v>1000</v>
      </c>
      <c r="DR372">
        <v>1000</v>
      </c>
      <c r="DS372">
        <v>1000</v>
      </c>
      <c r="DT372">
        <v>1000</v>
      </c>
      <c r="DU372">
        <v>4000</v>
      </c>
    </row>
    <row r="373" spans="1:125">
      <c r="A373" s="362" t="s">
        <v>2195</v>
      </c>
      <c r="B373" s="457" t="s">
        <v>3331</v>
      </c>
      <c r="C373" s="457">
        <v>1000</v>
      </c>
      <c r="D373" s="457">
        <v>1000</v>
      </c>
      <c r="E373" s="457">
        <v>1000</v>
      </c>
      <c r="F373" s="457">
        <v>1000</v>
      </c>
      <c r="G373" s="457">
        <v>1000</v>
      </c>
      <c r="H373" s="457">
        <v>1000</v>
      </c>
      <c r="I373" s="457">
        <v>1000</v>
      </c>
      <c r="J373" s="457">
        <v>1000</v>
      </c>
      <c r="K373" s="457">
        <v>1000</v>
      </c>
      <c r="L373" s="457">
        <v>1000</v>
      </c>
      <c r="M373" s="457">
        <v>1000</v>
      </c>
      <c r="N373" s="457">
        <v>1000</v>
      </c>
      <c r="O373" s="457">
        <v>1000</v>
      </c>
      <c r="P373" s="457">
        <v>1000</v>
      </c>
      <c r="Q373" s="457">
        <v>1000</v>
      </c>
      <c r="R373" s="457">
        <v>1000</v>
      </c>
      <c r="S373" s="457">
        <v>1000</v>
      </c>
      <c r="T373" s="457">
        <v>1000</v>
      </c>
      <c r="U373" s="457">
        <v>1000</v>
      </c>
      <c r="V373" s="457">
        <v>1000</v>
      </c>
      <c r="W373" s="457">
        <v>1000</v>
      </c>
      <c r="X373" s="457">
        <v>1000</v>
      </c>
      <c r="Y373" s="457">
        <v>1000</v>
      </c>
      <c r="Z373" s="457">
        <v>1000</v>
      </c>
      <c r="AA373" s="457">
        <v>1000</v>
      </c>
      <c r="AB373" s="457">
        <v>1000</v>
      </c>
      <c r="AC373" s="457">
        <v>1000</v>
      </c>
      <c r="AD373" s="457">
        <v>1000</v>
      </c>
      <c r="AE373" s="457">
        <v>1000</v>
      </c>
      <c r="AF373" s="457">
        <v>1000</v>
      </c>
      <c r="AG373" s="457">
        <v>1000</v>
      </c>
      <c r="AH373" s="457">
        <v>1000</v>
      </c>
      <c r="AI373" s="457">
        <v>1000</v>
      </c>
      <c r="AJ373" s="457">
        <v>1000</v>
      </c>
      <c r="AK373" s="457">
        <v>1000</v>
      </c>
      <c r="AL373" s="457">
        <v>1000</v>
      </c>
      <c r="AM373" s="457">
        <v>1000</v>
      </c>
      <c r="AN373" s="457">
        <v>1000</v>
      </c>
      <c r="AO373" s="457">
        <v>1000</v>
      </c>
      <c r="AP373" s="457">
        <v>1000</v>
      </c>
      <c r="AQ373" s="457">
        <v>1000</v>
      </c>
      <c r="AR373" s="457">
        <v>1000</v>
      </c>
      <c r="AS373" s="457">
        <v>1000</v>
      </c>
      <c r="AT373" s="457">
        <v>1000</v>
      </c>
      <c r="AU373" s="457">
        <v>1000</v>
      </c>
      <c r="AV373" s="457">
        <v>1000</v>
      </c>
      <c r="AW373" s="457">
        <v>1000</v>
      </c>
      <c r="AX373" s="457">
        <v>1000</v>
      </c>
      <c r="AY373" s="457">
        <v>1000</v>
      </c>
      <c r="AZ373" s="457">
        <v>1000</v>
      </c>
      <c r="BA373" s="457">
        <v>1000</v>
      </c>
      <c r="BB373" s="457">
        <v>1000</v>
      </c>
      <c r="BC373" s="457">
        <v>1000</v>
      </c>
      <c r="BD373" s="457">
        <v>1000</v>
      </c>
      <c r="BE373" s="457">
        <v>1000</v>
      </c>
      <c r="BF373" s="457">
        <v>1000</v>
      </c>
      <c r="BG373" s="457">
        <v>1000</v>
      </c>
      <c r="BH373" s="457">
        <v>1000</v>
      </c>
      <c r="BI373" s="457">
        <v>1000</v>
      </c>
      <c r="BJ373" s="457">
        <v>1000</v>
      </c>
      <c r="BK373" s="457">
        <v>1000</v>
      </c>
      <c r="BL373" s="457">
        <v>1000</v>
      </c>
      <c r="BM373" s="457">
        <v>1000</v>
      </c>
      <c r="BN373" s="457">
        <v>1000</v>
      </c>
      <c r="BO373" s="457">
        <v>1000</v>
      </c>
      <c r="BP373" s="457">
        <v>1000</v>
      </c>
      <c r="BQ373" s="457">
        <v>1000</v>
      </c>
      <c r="BR373" s="457">
        <v>1000</v>
      </c>
      <c r="BS373" s="457">
        <v>1000</v>
      </c>
      <c r="BT373" s="457">
        <v>1000</v>
      </c>
      <c r="BU373" s="457">
        <v>1000</v>
      </c>
      <c r="BV373" s="457">
        <v>1000</v>
      </c>
      <c r="BW373" s="457">
        <v>1000</v>
      </c>
      <c r="BX373" s="457">
        <v>1000</v>
      </c>
      <c r="BY373" s="457">
        <v>1000</v>
      </c>
      <c r="BZ373" s="457">
        <v>1000</v>
      </c>
      <c r="CA373" s="457">
        <v>1000</v>
      </c>
      <c r="CB373" s="457">
        <v>1000</v>
      </c>
      <c r="CC373" s="457">
        <v>1000</v>
      </c>
      <c r="CD373" s="457">
        <v>1000</v>
      </c>
      <c r="CE373" s="457">
        <v>1000</v>
      </c>
      <c r="CF373" s="457">
        <v>1000</v>
      </c>
      <c r="CG373" s="457">
        <v>1000</v>
      </c>
      <c r="CH373" s="457">
        <v>1000</v>
      </c>
      <c r="CI373" s="457">
        <v>1000</v>
      </c>
      <c r="CJ373" s="457">
        <v>1000</v>
      </c>
      <c r="CK373" s="457">
        <v>1000</v>
      </c>
      <c r="CL373" s="457">
        <v>1000</v>
      </c>
      <c r="CM373" s="457">
        <v>1000</v>
      </c>
      <c r="CN373" s="457">
        <v>1000</v>
      </c>
      <c r="CO373" s="457">
        <v>1000</v>
      </c>
      <c r="CP373" s="457">
        <v>1000</v>
      </c>
      <c r="CQ373" s="457">
        <v>1000</v>
      </c>
      <c r="CR373" s="457">
        <v>1000</v>
      </c>
      <c r="CS373" s="457">
        <v>1000</v>
      </c>
      <c r="CT373" s="457">
        <v>1000</v>
      </c>
      <c r="CU373" s="457">
        <v>1000</v>
      </c>
      <c r="CV373" s="457">
        <v>1000</v>
      </c>
      <c r="CW373" s="457">
        <v>1000</v>
      </c>
      <c r="CX373" s="457">
        <v>1000</v>
      </c>
      <c r="CY373" s="457">
        <v>1000</v>
      </c>
      <c r="CZ373" s="457">
        <v>1000</v>
      </c>
      <c r="DA373" s="457">
        <v>1000</v>
      </c>
      <c r="DB373" s="457">
        <v>1000</v>
      </c>
      <c r="DC373" s="457">
        <v>1000</v>
      </c>
      <c r="DD373" s="457">
        <v>29000</v>
      </c>
      <c r="DE373" s="457">
        <v>1000</v>
      </c>
      <c r="DF373" s="457">
        <v>2000</v>
      </c>
      <c r="DG373" s="457">
        <v>1000</v>
      </c>
      <c r="DH373" s="457">
        <v>1000</v>
      </c>
      <c r="DI373" s="457">
        <v>1000</v>
      </c>
      <c r="DJ373" s="457">
        <v>1000</v>
      </c>
      <c r="DK373" s="457">
        <v>1000</v>
      </c>
      <c r="DL373" s="457">
        <v>1000</v>
      </c>
      <c r="DM373" s="457">
        <v>1000</v>
      </c>
      <c r="DN373" s="457">
        <v>1000</v>
      </c>
      <c r="DO373" s="457">
        <v>1000</v>
      </c>
      <c r="DP373" s="457">
        <v>1000</v>
      </c>
      <c r="DQ373" s="457">
        <v>1000</v>
      </c>
      <c r="DR373">
        <v>1000</v>
      </c>
      <c r="DS373">
        <v>1000</v>
      </c>
      <c r="DT373">
        <v>21000</v>
      </c>
      <c r="DU373">
        <v>1000</v>
      </c>
    </row>
    <row r="374" spans="1:125">
      <c r="A374" s="362" t="s">
        <v>2210</v>
      </c>
      <c r="B374" s="457" t="s">
        <v>3331</v>
      </c>
      <c r="C374" s="457">
        <v>1000</v>
      </c>
      <c r="D374" s="457">
        <v>1000</v>
      </c>
      <c r="E374" s="457">
        <v>1000</v>
      </c>
      <c r="F374" s="457">
        <v>1000</v>
      </c>
      <c r="G374" s="457">
        <v>1000</v>
      </c>
      <c r="H374" s="457">
        <v>1000</v>
      </c>
      <c r="I374" s="457">
        <v>1000</v>
      </c>
      <c r="J374" s="457">
        <v>1000</v>
      </c>
      <c r="K374" s="457">
        <v>1000</v>
      </c>
      <c r="L374" s="457">
        <v>1000</v>
      </c>
      <c r="M374" s="457">
        <v>1000</v>
      </c>
      <c r="N374" s="457">
        <v>1000</v>
      </c>
      <c r="O374" s="457">
        <v>1000</v>
      </c>
      <c r="P374" s="457">
        <v>1000</v>
      </c>
      <c r="Q374" s="457">
        <v>1000</v>
      </c>
      <c r="R374" s="457">
        <v>1000</v>
      </c>
      <c r="S374" s="457">
        <v>1000</v>
      </c>
      <c r="T374" s="457">
        <v>1000</v>
      </c>
      <c r="U374" s="457">
        <v>1000</v>
      </c>
      <c r="V374" s="457">
        <v>1000</v>
      </c>
      <c r="W374" s="457">
        <v>1000</v>
      </c>
      <c r="X374" s="457">
        <v>1000</v>
      </c>
      <c r="Y374" s="457">
        <v>16000</v>
      </c>
      <c r="Z374" s="457">
        <v>1000</v>
      </c>
      <c r="AA374" s="457">
        <v>1000</v>
      </c>
      <c r="AB374" s="457">
        <v>1000</v>
      </c>
      <c r="AC374" s="457">
        <v>1000</v>
      </c>
      <c r="AD374" s="457">
        <v>1000</v>
      </c>
      <c r="AE374" s="457">
        <v>1000</v>
      </c>
      <c r="AF374" s="457">
        <v>1000</v>
      </c>
      <c r="AG374" s="457">
        <v>1000</v>
      </c>
      <c r="AH374" s="457">
        <v>1000</v>
      </c>
      <c r="AI374" s="457">
        <v>1000</v>
      </c>
      <c r="AJ374" s="457">
        <v>1000</v>
      </c>
      <c r="AK374" s="457">
        <v>1000</v>
      </c>
      <c r="AL374" s="457">
        <v>1000</v>
      </c>
      <c r="AM374" s="457">
        <v>1000</v>
      </c>
      <c r="AN374" s="457">
        <v>1000</v>
      </c>
      <c r="AO374" s="457">
        <v>1000</v>
      </c>
      <c r="AP374" s="457">
        <v>1000</v>
      </c>
      <c r="AQ374" s="457">
        <v>1000</v>
      </c>
      <c r="AR374" s="457">
        <v>1000</v>
      </c>
      <c r="AS374" s="457">
        <v>1000</v>
      </c>
      <c r="AT374" s="457">
        <v>1000</v>
      </c>
      <c r="AU374" s="457">
        <v>1000</v>
      </c>
      <c r="AV374" s="457">
        <v>1000</v>
      </c>
      <c r="AW374" s="457">
        <v>1000</v>
      </c>
      <c r="AX374" s="457">
        <v>1000</v>
      </c>
      <c r="AY374" s="457">
        <v>1000</v>
      </c>
      <c r="AZ374" s="457">
        <v>1000</v>
      </c>
      <c r="BA374" s="457">
        <v>1000</v>
      </c>
      <c r="BB374" s="457">
        <v>1000</v>
      </c>
      <c r="BC374" s="457">
        <v>1000</v>
      </c>
      <c r="BD374" s="457">
        <v>1000</v>
      </c>
      <c r="BE374" s="457">
        <v>1000</v>
      </c>
      <c r="BF374" s="457">
        <v>1000</v>
      </c>
      <c r="BG374" s="457">
        <v>1000</v>
      </c>
      <c r="BH374" s="457">
        <v>1000</v>
      </c>
      <c r="BI374" s="457">
        <v>1000</v>
      </c>
      <c r="BJ374" s="457">
        <v>1000</v>
      </c>
      <c r="BK374" s="457">
        <v>1000</v>
      </c>
      <c r="BL374" s="457">
        <v>1000</v>
      </c>
      <c r="BM374" s="457">
        <v>1000</v>
      </c>
      <c r="BN374" s="457">
        <v>1000</v>
      </c>
      <c r="BO374" s="457">
        <v>1000</v>
      </c>
      <c r="BP374" s="457">
        <v>1000</v>
      </c>
      <c r="BQ374" s="457">
        <v>1000</v>
      </c>
      <c r="BR374" s="457">
        <v>1000</v>
      </c>
      <c r="BS374" s="457">
        <v>1000</v>
      </c>
      <c r="BT374" s="457">
        <v>1000</v>
      </c>
      <c r="BU374" s="457">
        <v>1000</v>
      </c>
      <c r="BV374" s="457">
        <v>1000</v>
      </c>
      <c r="BW374" s="457">
        <v>1000</v>
      </c>
      <c r="BX374" s="457">
        <v>1000</v>
      </c>
      <c r="BY374" s="457">
        <v>1000</v>
      </c>
      <c r="BZ374" s="457">
        <v>1000</v>
      </c>
      <c r="CA374" s="457">
        <v>1000</v>
      </c>
      <c r="CB374" s="457">
        <v>1000</v>
      </c>
      <c r="CC374" s="457">
        <v>1000</v>
      </c>
      <c r="CD374" s="457">
        <v>1000</v>
      </c>
      <c r="CE374" s="457">
        <v>1000</v>
      </c>
      <c r="CF374" s="457">
        <v>1000</v>
      </c>
      <c r="CG374" s="457">
        <v>1000</v>
      </c>
      <c r="CH374" s="457">
        <v>1000</v>
      </c>
      <c r="CI374" s="457">
        <v>1000</v>
      </c>
      <c r="CJ374" s="457">
        <v>1000</v>
      </c>
      <c r="CK374" s="457">
        <v>1000</v>
      </c>
      <c r="CL374" s="457">
        <v>1000</v>
      </c>
      <c r="CM374" s="457">
        <v>1000</v>
      </c>
      <c r="CN374" s="457">
        <v>1000</v>
      </c>
      <c r="CO374" s="457">
        <v>1000</v>
      </c>
      <c r="CP374" s="457">
        <v>1000</v>
      </c>
      <c r="CQ374" s="457">
        <v>1000</v>
      </c>
      <c r="CR374" s="457">
        <v>1000</v>
      </c>
      <c r="CS374" s="457">
        <v>1000</v>
      </c>
      <c r="CT374" s="457">
        <v>1000</v>
      </c>
      <c r="CU374" s="457">
        <v>1000</v>
      </c>
      <c r="CV374" s="457">
        <v>1000</v>
      </c>
      <c r="CW374" s="457">
        <v>1000</v>
      </c>
      <c r="CX374" s="457">
        <v>1000</v>
      </c>
      <c r="CY374" s="457">
        <v>1000</v>
      </c>
      <c r="CZ374" s="457">
        <v>1000</v>
      </c>
      <c r="DA374" s="457">
        <v>5000</v>
      </c>
      <c r="DB374" s="457">
        <v>1000</v>
      </c>
      <c r="DC374" s="457">
        <v>1000</v>
      </c>
      <c r="DD374" s="457">
        <v>9000</v>
      </c>
      <c r="DE374" s="457">
        <v>1000</v>
      </c>
      <c r="DF374" s="457">
        <v>2000</v>
      </c>
      <c r="DG374" s="457">
        <v>2000</v>
      </c>
      <c r="DH374" s="457">
        <v>3000</v>
      </c>
      <c r="DI374" s="457">
        <v>1000</v>
      </c>
      <c r="DJ374" s="457">
        <v>1000</v>
      </c>
      <c r="DK374" s="457">
        <v>1000</v>
      </c>
      <c r="DL374" s="457">
        <v>1000</v>
      </c>
      <c r="DM374" s="457">
        <v>1000</v>
      </c>
      <c r="DN374" s="457">
        <v>1000</v>
      </c>
      <c r="DO374" s="457">
        <v>1000</v>
      </c>
      <c r="DP374" s="457">
        <v>1000</v>
      </c>
      <c r="DQ374" s="457">
        <v>1000</v>
      </c>
      <c r="DR374">
        <v>1000</v>
      </c>
      <c r="DS374">
        <v>1000</v>
      </c>
      <c r="DT374">
        <v>1000</v>
      </c>
      <c r="DU374">
        <v>4000</v>
      </c>
    </row>
    <row r="375" spans="1:125">
      <c r="A375" s="362" t="s">
        <v>2237</v>
      </c>
      <c r="B375" s="457" t="s">
        <v>3331</v>
      </c>
      <c r="C375" s="457">
        <v>1000</v>
      </c>
      <c r="D375" s="457">
        <v>1000</v>
      </c>
      <c r="E375" s="457">
        <v>1000</v>
      </c>
      <c r="F375" s="457">
        <v>1000</v>
      </c>
      <c r="G375" s="457">
        <v>1000</v>
      </c>
      <c r="H375" s="457">
        <v>1000</v>
      </c>
      <c r="I375" s="457">
        <v>1000</v>
      </c>
      <c r="J375" s="457">
        <v>1000</v>
      </c>
      <c r="K375" s="457">
        <v>1000</v>
      </c>
      <c r="L375" s="457">
        <v>1000</v>
      </c>
      <c r="M375" s="457">
        <v>1000</v>
      </c>
      <c r="N375" s="457">
        <v>1000</v>
      </c>
      <c r="O375" s="457">
        <v>1000</v>
      </c>
      <c r="P375" s="457">
        <v>1000</v>
      </c>
      <c r="Q375" s="457">
        <v>1000</v>
      </c>
      <c r="R375" s="457">
        <v>1000</v>
      </c>
      <c r="S375" s="457">
        <v>1000</v>
      </c>
      <c r="T375" s="457">
        <v>1000</v>
      </c>
      <c r="U375" s="457">
        <v>1000</v>
      </c>
      <c r="V375" s="457">
        <v>1000</v>
      </c>
      <c r="W375" s="457">
        <v>1000</v>
      </c>
      <c r="X375" s="457">
        <v>1000</v>
      </c>
      <c r="Y375" s="457">
        <v>16000</v>
      </c>
      <c r="Z375" s="457">
        <v>1000</v>
      </c>
      <c r="AA375" s="457">
        <v>1000</v>
      </c>
      <c r="AB375" s="457">
        <v>1000</v>
      </c>
      <c r="AC375" s="457">
        <v>1000</v>
      </c>
      <c r="AD375" s="457">
        <v>1000</v>
      </c>
      <c r="AE375" s="457">
        <v>1000</v>
      </c>
      <c r="AF375" s="457">
        <v>1000</v>
      </c>
      <c r="AG375" s="457">
        <v>1000</v>
      </c>
      <c r="AH375" s="457">
        <v>1000</v>
      </c>
      <c r="AI375" s="457">
        <v>1000</v>
      </c>
      <c r="AJ375" s="457">
        <v>1000</v>
      </c>
      <c r="AK375" s="457">
        <v>1000</v>
      </c>
      <c r="AL375" s="457">
        <v>1000</v>
      </c>
      <c r="AM375" s="457">
        <v>1000</v>
      </c>
      <c r="AN375" s="457">
        <v>1000</v>
      </c>
      <c r="AO375" s="457">
        <v>1000</v>
      </c>
      <c r="AP375" s="457">
        <v>1000</v>
      </c>
      <c r="AQ375" s="457">
        <v>1000</v>
      </c>
      <c r="AR375" s="457">
        <v>1000</v>
      </c>
      <c r="AS375" s="457">
        <v>1000</v>
      </c>
      <c r="AT375" s="457">
        <v>1000</v>
      </c>
      <c r="AU375" s="457">
        <v>1000</v>
      </c>
      <c r="AV375" s="457">
        <v>1000</v>
      </c>
      <c r="AW375" s="457">
        <v>1000</v>
      </c>
      <c r="AX375" s="457">
        <v>1000</v>
      </c>
      <c r="AY375" s="457">
        <v>1000</v>
      </c>
      <c r="AZ375" s="457">
        <v>1000</v>
      </c>
      <c r="BA375" s="457">
        <v>1000</v>
      </c>
      <c r="BB375" s="457">
        <v>1000</v>
      </c>
      <c r="BC375" s="457">
        <v>1000</v>
      </c>
      <c r="BD375" s="457">
        <v>1000</v>
      </c>
      <c r="BE375" s="457">
        <v>1000</v>
      </c>
      <c r="BF375" s="457">
        <v>1000</v>
      </c>
      <c r="BG375" s="457">
        <v>1000</v>
      </c>
      <c r="BH375" s="457">
        <v>1000</v>
      </c>
      <c r="BI375" s="457">
        <v>1000</v>
      </c>
      <c r="BJ375" s="457">
        <v>1000</v>
      </c>
      <c r="BK375" s="457">
        <v>1000</v>
      </c>
      <c r="BL375" s="457">
        <v>1000</v>
      </c>
      <c r="BM375" s="457">
        <v>1000</v>
      </c>
      <c r="BN375" s="457">
        <v>1000</v>
      </c>
      <c r="BO375" s="457">
        <v>1000</v>
      </c>
      <c r="BP375" s="457">
        <v>1000</v>
      </c>
      <c r="BQ375" s="457">
        <v>1000</v>
      </c>
      <c r="BR375" s="457">
        <v>1000</v>
      </c>
      <c r="BS375" s="457">
        <v>1000</v>
      </c>
      <c r="BT375" s="457">
        <v>1000</v>
      </c>
      <c r="BU375" s="457">
        <v>1000</v>
      </c>
      <c r="BV375" s="457">
        <v>1000</v>
      </c>
      <c r="BW375" s="457">
        <v>1000</v>
      </c>
      <c r="BX375" s="457">
        <v>1000</v>
      </c>
      <c r="BY375" s="457">
        <v>1000</v>
      </c>
      <c r="BZ375" s="457">
        <v>1000</v>
      </c>
      <c r="CA375" s="457">
        <v>1000</v>
      </c>
      <c r="CB375" s="457">
        <v>1000</v>
      </c>
      <c r="CC375" s="457">
        <v>1000</v>
      </c>
      <c r="CD375" s="457">
        <v>1000</v>
      </c>
      <c r="CE375" s="457">
        <v>1000</v>
      </c>
      <c r="CF375" s="457">
        <v>1000</v>
      </c>
      <c r="CG375" s="457">
        <v>1000</v>
      </c>
      <c r="CH375" s="457">
        <v>1000</v>
      </c>
      <c r="CI375" s="457">
        <v>1000</v>
      </c>
      <c r="CJ375" s="457">
        <v>1000</v>
      </c>
      <c r="CK375" s="457">
        <v>1000</v>
      </c>
      <c r="CL375" s="457">
        <v>1000</v>
      </c>
      <c r="CM375" s="457">
        <v>1000</v>
      </c>
      <c r="CN375" s="457">
        <v>1000</v>
      </c>
      <c r="CO375" s="457">
        <v>1000</v>
      </c>
      <c r="CP375" s="457">
        <v>1000</v>
      </c>
      <c r="CQ375" s="457">
        <v>1000</v>
      </c>
      <c r="CR375" s="457">
        <v>1000</v>
      </c>
      <c r="CS375" s="457">
        <v>1000</v>
      </c>
      <c r="CT375" s="457">
        <v>1000</v>
      </c>
      <c r="CU375" s="457">
        <v>1000</v>
      </c>
      <c r="CV375" s="457">
        <v>1000</v>
      </c>
      <c r="CW375" s="457">
        <v>1000</v>
      </c>
      <c r="CX375" s="457">
        <v>1000</v>
      </c>
      <c r="CY375" s="457">
        <v>1000</v>
      </c>
      <c r="CZ375" s="457">
        <v>1000</v>
      </c>
      <c r="DA375" s="457">
        <v>5000</v>
      </c>
      <c r="DB375" s="457">
        <v>1000</v>
      </c>
      <c r="DC375" s="457">
        <v>1000</v>
      </c>
      <c r="DD375" s="457">
        <v>9000</v>
      </c>
      <c r="DE375" s="457">
        <v>1000</v>
      </c>
      <c r="DF375" s="457">
        <v>2000</v>
      </c>
      <c r="DG375" s="457">
        <v>2000</v>
      </c>
      <c r="DH375" s="457">
        <v>3000</v>
      </c>
      <c r="DI375" s="457">
        <v>1000</v>
      </c>
      <c r="DJ375" s="457">
        <v>1000</v>
      </c>
      <c r="DK375" s="457">
        <v>1000</v>
      </c>
      <c r="DL375" s="457">
        <v>1000</v>
      </c>
      <c r="DM375" s="457">
        <v>1000</v>
      </c>
      <c r="DN375" s="457">
        <v>1000</v>
      </c>
      <c r="DO375" s="457">
        <v>1000</v>
      </c>
      <c r="DP375" s="457">
        <v>1000</v>
      </c>
      <c r="DQ375" s="457">
        <v>1000</v>
      </c>
      <c r="DR375">
        <v>1000</v>
      </c>
      <c r="DS375">
        <v>1000</v>
      </c>
      <c r="DT375">
        <v>1000</v>
      </c>
      <c r="DU375">
        <v>4000</v>
      </c>
    </row>
    <row r="376" spans="1:125">
      <c r="A376" s="362" t="s">
        <v>2280</v>
      </c>
      <c r="B376" s="457" t="s">
        <v>3331</v>
      </c>
      <c r="C376" s="457">
        <v>1000</v>
      </c>
      <c r="D376" s="457">
        <v>1000</v>
      </c>
      <c r="E376" s="457">
        <v>1000</v>
      </c>
      <c r="F376" s="457">
        <v>1000</v>
      </c>
      <c r="G376" s="457">
        <v>1000</v>
      </c>
      <c r="H376" s="457">
        <v>1000</v>
      </c>
      <c r="I376" s="457">
        <v>1000</v>
      </c>
      <c r="J376" s="457">
        <v>1000</v>
      </c>
      <c r="K376" s="457">
        <v>1000</v>
      </c>
      <c r="L376" s="457">
        <v>1000</v>
      </c>
      <c r="M376" s="457">
        <v>1000</v>
      </c>
      <c r="N376" s="457">
        <v>1000</v>
      </c>
      <c r="O376" s="457">
        <v>1000</v>
      </c>
      <c r="P376" s="457">
        <v>1000</v>
      </c>
      <c r="Q376" s="457">
        <v>1000</v>
      </c>
      <c r="R376" s="457">
        <v>1000</v>
      </c>
      <c r="S376" s="457">
        <v>1000</v>
      </c>
      <c r="T376" s="457">
        <v>1000</v>
      </c>
      <c r="U376" s="457">
        <v>1000</v>
      </c>
      <c r="V376" s="457">
        <v>1000</v>
      </c>
      <c r="W376" s="457">
        <v>1000</v>
      </c>
      <c r="X376" s="457">
        <v>1000</v>
      </c>
      <c r="Y376" s="457">
        <v>16000</v>
      </c>
      <c r="Z376" s="457">
        <v>1000</v>
      </c>
      <c r="AA376" s="457">
        <v>1000</v>
      </c>
      <c r="AB376" s="457">
        <v>1000</v>
      </c>
      <c r="AC376" s="457">
        <v>1000</v>
      </c>
      <c r="AD376" s="457">
        <v>1000</v>
      </c>
      <c r="AE376" s="457">
        <v>1000</v>
      </c>
      <c r="AF376" s="457">
        <v>1000</v>
      </c>
      <c r="AG376" s="457">
        <v>1000</v>
      </c>
      <c r="AH376" s="457">
        <v>1000</v>
      </c>
      <c r="AI376" s="457">
        <v>1000</v>
      </c>
      <c r="AJ376" s="457">
        <v>1000</v>
      </c>
      <c r="AK376" s="457">
        <v>1000</v>
      </c>
      <c r="AL376" s="457">
        <v>1000</v>
      </c>
      <c r="AM376" s="457">
        <v>1000</v>
      </c>
      <c r="AN376" s="457">
        <v>1000</v>
      </c>
      <c r="AO376" s="457">
        <v>1000</v>
      </c>
      <c r="AP376" s="457">
        <v>1000</v>
      </c>
      <c r="AQ376" s="457">
        <v>1000</v>
      </c>
      <c r="AR376" s="457">
        <v>1000</v>
      </c>
      <c r="AS376" s="457">
        <v>1000</v>
      </c>
      <c r="AT376" s="457">
        <v>1000</v>
      </c>
      <c r="AU376" s="457">
        <v>1000</v>
      </c>
      <c r="AV376" s="457">
        <v>1000</v>
      </c>
      <c r="AW376" s="457">
        <v>1000</v>
      </c>
      <c r="AX376" s="457">
        <v>1000</v>
      </c>
      <c r="AY376" s="457">
        <v>1000</v>
      </c>
      <c r="AZ376" s="457">
        <v>1000</v>
      </c>
      <c r="BA376" s="457">
        <v>1000</v>
      </c>
      <c r="BB376" s="457">
        <v>1000</v>
      </c>
      <c r="BC376" s="457">
        <v>1000</v>
      </c>
      <c r="BD376" s="457">
        <v>1000</v>
      </c>
      <c r="BE376" s="457">
        <v>1000</v>
      </c>
      <c r="BF376" s="457">
        <v>1000</v>
      </c>
      <c r="BG376" s="457">
        <v>1000</v>
      </c>
      <c r="BH376" s="457">
        <v>1000</v>
      </c>
      <c r="BI376" s="457">
        <v>1000</v>
      </c>
      <c r="BJ376" s="457">
        <v>1000</v>
      </c>
      <c r="BK376" s="457">
        <v>1000</v>
      </c>
      <c r="BL376" s="457">
        <v>1000</v>
      </c>
      <c r="BM376" s="457">
        <v>1000</v>
      </c>
      <c r="BN376" s="457">
        <v>1000</v>
      </c>
      <c r="BO376" s="457">
        <v>1000</v>
      </c>
      <c r="BP376" s="457">
        <v>1000</v>
      </c>
      <c r="BQ376" s="457">
        <v>1000</v>
      </c>
      <c r="BR376" s="457">
        <v>1000</v>
      </c>
      <c r="BS376" s="457">
        <v>1000</v>
      </c>
      <c r="BT376" s="457">
        <v>1000</v>
      </c>
      <c r="BU376" s="457">
        <v>1000</v>
      </c>
      <c r="BV376" s="457">
        <v>1000</v>
      </c>
      <c r="BW376" s="457">
        <v>1000</v>
      </c>
      <c r="BX376" s="457">
        <v>1000</v>
      </c>
      <c r="BY376" s="457">
        <v>1000</v>
      </c>
      <c r="BZ376" s="457">
        <v>1000</v>
      </c>
      <c r="CA376" s="457">
        <v>1000</v>
      </c>
      <c r="CB376" s="457">
        <v>1000</v>
      </c>
      <c r="CC376" s="457">
        <v>1000</v>
      </c>
      <c r="CD376" s="457">
        <v>1000</v>
      </c>
      <c r="CE376" s="457">
        <v>1000</v>
      </c>
      <c r="CF376" s="457">
        <v>1000</v>
      </c>
      <c r="CG376" s="457">
        <v>1000</v>
      </c>
      <c r="CH376" s="457">
        <v>1000</v>
      </c>
      <c r="CI376" s="457">
        <v>1000</v>
      </c>
      <c r="CJ376" s="457">
        <v>1000</v>
      </c>
      <c r="CK376" s="457">
        <v>1000</v>
      </c>
      <c r="CL376" s="457">
        <v>1000</v>
      </c>
      <c r="CM376" s="457">
        <v>1000</v>
      </c>
      <c r="CN376" s="457">
        <v>1000</v>
      </c>
      <c r="CO376" s="457">
        <v>1000</v>
      </c>
      <c r="CP376" s="457">
        <v>1000</v>
      </c>
      <c r="CQ376" s="457">
        <v>1000</v>
      </c>
      <c r="CR376" s="457">
        <v>1000</v>
      </c>
      <c r="CS376" s="457">
        <v>1000</v>
      </c>
      <c r="CT376" s="457">
        <v>1000</v>
      </c>
      <c r="CU376" s="457">
        <v>1000</v>
      </c>
      <c r="CV376" s="457">
        <v>1000</v>
      </c>
      <c r="CW376" s="457">
        <v>1000</v>
      </c>
      <c r="CX376" s="457">
        <v>1000</v>
      </c>
      <c r="CY376" s="457">
        <v>1000</v>
      </c>
      <c r="CZ376" s="457">
        <v>1000</v>
      </c>
      <c r="DA376" s="457">
        <v>5000</v>
      </c>
      <c r="DB376" s="457">
        <v>1000</v>
      </c>
      <c r="DC376" s="457">
        <v>1000</v>
      </c>
      <c r="DD376" s="457">
        <v>9000</v>
      </c>
      <c r="DE376" s="457">
        <v>1000</v>
      </c>
      <c r="DF376" s="457">
        <v>2000</v>
      </c>
      <c r="DG376" s="457">
        <v>2000</v>
      </c>
      <c r="DH376" s="457">
        <v>3000</v>
      </c>
      <c r="DI376" s="457">
        <v>1000</v>
      </c>
      <c r="DJ376" s="457">
        <v>1000</v>
      </c>
      <c r="DK376" s="457">
        <v>1000</v>
      </c>
      <c r="DL376" s="457">
        <v>1000</v>
      </c>
      <c r="DM376" s="457">
        <v>1000</v>
      </c>
      <c r="DN376" s="457">
        <v>1000</v>
      </c>
      <c r="DO376" s="457">
        <v>1000</v>
      </c>
      <c r="DP376" s="457">
        <v>1000</v>
      </c>
      <c r="DQ376" s="457">
        <v>1000</v>
      </c>
      <c r="DR376">
        <v>1000</v>
      </c>
      <c r="DS376">
        <v>1000</v>
      </c>
      <c r="DT376">
        <v>1000</v>
      </c>
      <c r="DU376">
        <v>4000</v>
      </c>
    </row>
    <row r="377" spans="1:125">
      <c r="A377" s="362" t="s">
        <v>2307</v>
      </c>
      <c r="B377" s="457" t="s">
        <v>3331</v>
      </c>
      <c r="C377" s="457">
        <v>1000</v>
      </c>
      <c r="D377" s="457">
        <v>1000</v>
      </c>
      <c r="E377" s="457">
        <v>1000</v>
      </c>
      <c r="F377" s="457">
        <v>1000</v>
      </c>
      <c r="G377" s="457">
        <v>1000</v>
      </c>
      <c r="H377" s="457">
        <v>1000</v>
      </c>
      <c r="I377" s="457">
        <v>1000</v>
      </c>
      <c r="J377" s="457">
        <v>1000</v>
      </c>
      <c r="K377" s="457">
        <v>1000</v>
      </c>
      <c r="L377" s="457">
        <v>1000</v>
      </c>
      <c r="M377" s="457">
        <v>1000</v>
      </c>
      <c r="N377" s="457">
        <v>1000</v>
      </c>
      <c r="O377" s="457">
        <v>1000</v>
      </c>
      <c r="P377" s="457">
        <v>1000</v>
      </c>
      <c r="Q377" s="457">
        <v>1000</v>
      </c>
      <c r="R377" s="457">
        <v>1000</v>
      </c>
      <c r="S377" s="457">
        <v>1000</v>
      </c>
      <c r="T377" s="457">
        <v>1000</v>
      </c>
      <c r="U377" s="457">
        <v>1000</v>
      </c>
      <c r="V377" s="457">
        <v>1000</v>
      </c>
      <c r="W377" s="457">
        <v>1000</v>
      </c>
      <c r="X377" s="457">
        <v>1000</v>
      </c>
      <c r="Y377" s="457">
        <v>16000</v>
      </c>
      <c r="Z377" s="457">
        <v>1000</v>
      </c>
      <c r="AA377" s="457">
        <v>1000</v>
      </c>
      <c r="AB377" s="457">
        <v>1000</v>
      </c>
      <c r="AC377" s="457">
        <v>1000</v>
      </c>
      <c r="AD377" s="457">
        <v>1000</v>
      </c>
      <c r="AE377" s="457">
        <v>1000</v>
      </c>
      <c r="AF377" s="457">
        <v>1000</v>
      </c>
      <c r="AG377" s="457">
        <v>1000</v>
      </c>
      <c r="AH377" s="457">
        <v>1000</v>
      </c>
      <c r="AI377" s="457">
        <v>1000</v>
      </c>
      <c r="AJ377" s="457">
        <v>1000</v>
      </c>
      <c r="AK377" s="457">
        <v>1000</v>
      </c>
      <c r="AL377" s="457">
        <v>1000</v>
      </c>
      <c r="AM377" s="457">
        <v>1000</v>
      </c>
      <c r="AN377" s="457">
        <v>1000</v>
      </c>
      <c r="AO377" s="457">
        <v>1000</v>
      </c>
      <c r="AP377" s="457">
        <v>1000</v>
      </c>
      <c r="AQ377" s="457">
        <v>1000</v>
      </c>
      <c r="AR377" s="457">
        <v>1000</v>
      </c>
      <c r="AS377" s="457">
        <v>1000</v>
      </c>
      <c r="AT377" s="457">
        <v>1000</v>
      </c>
      <c r="AU377" s="457">
        <v>1000</v>
      </c>
      <c r="AV377" s="457">
        <v>1000</v>
      </c>
      <c r="AW377" s="457">
        <v>1000</v>
      </c>
      <c r="AX377" s="457">
        <v>1000</v>
      </c>
      <c r="AY377" s="457">
        <v>1000</v>
      </c>
      <c r="AZ377" s="457">
        <v>1000</v>
      </c>
      <c r="BA377" s="457">
        <v>1000</v>
      </c>
      <c r="BB377" s="457">
        <v>1000</v>
      </c>
      <c r="BC377" s="457">
        <v>1000</v>
      </c>
      <c r="BD377" s="457">
        <v>1000</v>
      </c>
      <c r="BE377" s="457">
        <v>1000</v>
      </c>
      <c r="BF377" s="457">
        <v>1000</v>
      </c>
      <c r="BG377" s="457">
        <v>1000</v>
      </c>
      <c r="BH377" s="457">
        <v>1000</v>
      </c>
      <c r="BI377" s="457">
        <v>1000</v>
      </c>
      <c r="BJ377" s="457">
        <v>1000</v>
      </c>
      <c r="BK377" s="457">
        <v>1000</v>
      </c>
      <c r="BL377" s="457">
        <v>1000</v>
      </c>
      <c r="BM377" s="457">
        <v>1000</v>
      </c>
      <c r="BN377" s="457">
        <v>1000</v>
      </c>
      <c r="BO377" s="457">
        <v>1000</v>
      </c>
      <c r="BP377" s="457">
        <v>1000</v>
      </c>
      <c r="BQ377" s="457">
        <v>1000</v>
      </c>
      <c r="BR377" s="457">
        <v>1000</v>
      </c>
      <c r="BS377" s="457">
        <v>1000</v>
      </c>
      <c r="BT377" s="457">
        <v>1000</v>
      </c>
      <c r="BU377" s="457">
        <v>1000</v>
      </c>
      <c r="BV377" s="457">
        <v>1000</v>
      </c>
      <c r="BW377" s="457">
        <v>1000</v>
      </c>
      <c r="BX377" s="457">
        <v>1000</v>
      </c>
      <c r="BY377" s="457">
        <v>1000</v>
      </c>
      <c r="BZ377" s="457">
        <v>1000</v>
      </c>
      <c r="CA377" s="457">
        <v>1000</v>
      </c>
      <c r="CB377" s="457">
        <v>1000</v>
      </c>
      <c r="CC377" s="457">
        <v>1000</v>
      </c>
      <c r="CD377" s="457">
        <v>1000</v>
      </c>
      <c r="CE377" s="457">
        <v>1000</v>
      </c>
      <c r="CF377" s="457">
        <v>1000</v>
      </c>
      <c r="CG377" s="457">
        <v>1000</v>
      </c>
      <c r="CH377" s="457">
        <v>1000</v>
      </c>
      <c r="CI377" s="457">
        <v>1000</v>
      </c>
      <c r="CJ377" s="457">
        <v>1000</v>
      </c>
      <c r="CK377" s="457">
        <v>1000</v>
      </c>
      <c r="CL377" s="457">
        <v>1000</v>
      </c>
      <c r="CM377" s="457">
        <v>1000</v>
      </c>
      <c r="CN377" s="457">
        <v>1000</v>
      </c>
      <c r="CO377" s="457">
        <v>1000</v>
      </c>
      <c r="CP377" s="457">
        <v>1000</v>
      </c>
      <c r="CQ377" s="457">
        <v>1000</v>
      </c>
      <c r="CR377" s="457">
        <v>1000</v>
      </c>
      <c r="CS377" s="457">
        <v>1000</v>
      </c>
      <c r="CT377" s="457">
        <v>1000</v>
      </c>
      <c r="CU377" s="457">
        <v>1000</v>
      </c>
      <c r="CV377" s="457">
        <v>1000</v>
      </c>
      <c r="CW377" s="457">
        <v>1000</v>
      </c>
      <c r="CX377" s="457">
        <v>1000</v>
      </c>
      <c r="CY377" s="457">
        <v>1000</v>
      </c>
      <c r="CZ377" s="457">
        <v>1000</v>
      </c>
      <c r="DA377" s="457">
        <v>5000</v>
      </c>
      <c r="DB377" s="457">
        <v>1000</v>
      </c>
      <c r="DC377" s="457">
        <v>1000</v>
      </c>
      <c r="DD377" s="457">
        <v>9000</v>
      </c>
      <c r="DE377" s="457">
        <v>1000</v>
      </c>
      <c r="DF377" s="457">
        <v>2000</v>
      </c>
      <c r="DG377" s="457">
        <v>2000</v>
      </c>
      <c r="DH377" s="457">
        <v>3000</v>
      </c>
      <c r="DI377" s="457">
        <v>1000</v>
      </c>
      <c r="DJ377" s="457">
        <v>1000</v>
      </c>
      <c r="DK377" s="457">
        <v>1000</v>
      </c>
      <c r="DL377" s="457">
        <v>1000</v>
      </c>
      <c r="DM377" s="457">
        <v>1000</v>
      </c>
      <c r="DN377" s="457">
        <v>1000</v>
      </c>
      <c r="DO377" s="457">
        <v>1000</v>
      </c>
      <c r="DP377" s="457">
        <v>1000</v>
      </c>
      <c r="DQ377" s="457">
        <v>1000</v>
      </c>
      <c r="DR377">
        <v>1000</v>
      </c>
      <c r="DS377">
        <v>1000</v>
      </c>
      <c r="DT377">
        <v>1000</v>
      </c>
      <c r="DU377">
        <v>4000</v>
      </c>
    </row>
    <row r="378" spans="1:125">
      <c r="A378" s="362" t="s">
        <v>2415</v>
      </c>
      <c r="B378" s="457" t="s">
        <v>3331</v>
      </c>
      <c r="C378" s="457">
        <v>1000</v>
      </c>
      <c r="D378" s="457">
        <v>1000</v>
      </c>
      <c r="E378" s="457">
        <v>1000</v>
      </c>
      <c r="F378" s="457">
        <v>1000</v>
      </c>
      <c r="G378" s="457">
        <v>1000</v>
      </c>
      <c r="H378" s="457">
        <v>1000</v>
      </c>
      <c r="I378" s="457">
        <v>1000</v>
      </c>
      <c r="J378" s="457">
        <v>1000</v>
      </c>
      <c r="K378" s="457">
        <v>1000</v>
      </c>
      <c r="L378" s="457">
        <v>1000</v>
      </c>
      <c r="M378" s="457">
        <v>1000</v>
      </c>
      <c r="N378" s="457">
        <v>1000</v>
      </c>
      <c r="O378" s="457">
        <v>1000</v>
      </c>
      <c r="P378" s="457">
        <v>1000</v>
      </c>
      <c r="Q378" s="457">
        <v>1000</v>
      </c>
      <c r="R378" s="457">
        <v>1000</v>
      </c>
      <c r="S378" s="457">
        <v>1000</v>
      </c>
      <c r="T378" s="457">
        <v>1000</v>
      </c>
      <c r="U378" s="457">
        <v>1000</v>
      </c>
      <c r="V378" s="457">
        <v>1000</v>
      </c>
      <c r="W378" s="457">
        <v>1000</v>
      </c>
      <c r="X378" s="457">
        <v>1000</v>
      </c>
      <c r="Y378" s="457">
        <v>1000</v>
      </c>
      <c r="Z378" s="457">
        <v>1000</v>
      </c>
      <c r="AA378" s="457">
        <v>1000</v>
      </c>
      <c r="AB378" s="457">
        <v>1000</v>
      </c>
      <c r="AC378" s="457">
        <v>1000</v>
      </c>
      <c r="AD378" s="457">
        <v>1000</v>
      </c>
      <c r="AE378" s="457">
        <v>1000</v>
      </c>
      <c r="AF378" s="457">
        <v>1000</v>
      </c>
      <c r="AG378" s="457">
        <v>1000</v>
      </c>
      <c r="AH378" s="457">
        <v>1000</v>
      </c>
      <c r="AI378" s="457">
        <v>1000</v>
      </c>
      <c r="AJ378" s="457">
        <v>1000</v>
      </c>
      <c r="AK378" s="457">
        <v>1000</v>
      </c>
      <c r="AL378" s="457">
        <v>1000</v>
      </c>
      <c r="AM378" s="457">
        <v>1000</v>
      </c>
      <c r="AN378" s="457">
        <v>1000</v>
      </c>
      <c r="AO378" s="457">
        <v>1000</v>
      </c>
      <c r="AP378" s="457">
        <v>1000</v>
      </c>
      <c r="AQ378" s="457">
        <v>1000</v>
      </c>
      <c r="AR378" s="457">
        <v>1000</v>
      </c>
      <c r="AS378" s="457">
        <v>1000</v>
      </c>
      <c r="AT378" s="457">
        <v>1000</v>
      </c>
      <c r="AU378" s="457">
        <v>1000</v>
      </c>
      <c r="AV378" s="457">
        <v>1000</v>
      </c>
      <c r="AW378" s="457">
        <v>1000</v>
      </c>
      <c r="AX378" s="457">
        <v>1000</v>
      </c>
      <c r="AY378" s="457">
        <v>1000</v>
      </c>
      <c r="AZ378" s="457">
        <v>1000</v>
      </c>
      <c r="BA378" s="457">
        <v>1000</v>
      </c>
      <c r="BB378" s="457">
        <v>1000</v>
      </c>
      <c r="BC378" s="457">
        <v>1000</v>
      </c>
      <c r="BD378" s="457">
        <v>1000</v>
      </c>
      <c r="BE378" s="457">
        <v>1000</v>
      </c>
      <c r="BF378" s="457">
        <v>1000</v>
      </c>
      <c r="BG378" s="457">
        <v>1000</v>
      </c>
      <c r="BH378" s="457">
        <v>1000</v>
      </c>
      <c r="BI378" s="457">
        <v>1000</v>
      </c>
      <c r="BJ378" s="457">
        <v>1000</v>
      </c>
      <c r="BK378" s="457">
        <v>1000</v>
      </c>
      <c r="BL378" s="457">
        <v>1000</v>
      </c>
      <c r="BM378" s="457">
        <v>1000</v>
      </c>
      <c r="BN378" s="457">
        <v>1000</v>
      </c>
      <c r="BO378" s="457">
        <v>1000</v>
      </c>
      <c r="BP378" s="457">
        <v>1000</v>
      </c>
      <c r="BQ378" s="457">
        <v>1000</v>
      </c>
      <c r="BR378" s="457">
        <v>1000</v>
      </c>
      <c r="BS378" s="457">
        <v>1000</v>
      </c>
      <c r="BT378" s="457">
        <v>1000</v>
      </c>
      <c r="BU378" s="457">
        <v>1000</v>
      </c>
      <c r="BV378" s="457">
        <v>1000</v>
      </c>
      <c r="BW378" s="457">
        <v>1000</v>
      </c>
      <c r="BX378" s="457">
        <v>1000</v>
      </c>
      <c r="BY378" s="457">
        <v>1000</v>
      </c>
      <c r="BZ378" s="457">
        <v>1000</v>
      </c>
      <c r="CA378" s="457">
        <v>1000</v>
      </c>
      <c r="CB378" s="457">
        <v>1000</v>
      </c>
      <c r="CC378" s="457">
        <v>1000</v>
      </c>
      <c r="CD378" s="457">
        <v>1000</v>
      </c>
      <c r="CE378" s="457">
        <v>1000</v>
      </c>
      <c r="CF378" s="457">
        <v>1000</v>
      </c>
      <c r="CG378" s="457">
        <v>1000</v>
      </c>
      <c r="CH378" s="457">
        <v>1000</v>
      </c>
      <c r="CI378" s="457">
        <v>1000</v>
      </c>
      <c r="CJ378" s="457">
        <v>1000</v>
      </c>
      <c r="CK378" s="457">
        <v>1000</v>
      </c>
      <c r="CL378" s="457">
        <v>1000</v>
      </c>
      <c r="CM378" s="457">
        <v>1000</v>
      </c>
      <c r="CN378" s="457">
        <v>1000</v>
      </c>
      <c r="CO378" s="457">
        <v>1000</v>
      </c>
      <c r="CP378" s="457">
        <v>1000</v>
      </c>
      <c r="CQ378" s="457">
        <v>1000</v>
      </c>
      <c r="CR378" s="457">
        <v>1000</v>
      </c>
      <c r="CS378" s="457">
        <v>1000</v>
      </c>
      <c r="CT378" s="457">
        <v>1000</v>
      </c>
      <c r="CU378" s="457">
        <v>1000</v>
      </c>
      <c r="CV378" s="457">
        <v>1000</v>
      </c>
      <c r="CW378" s="457">
        <v>1000</v>
      </c>
      <c r="CX378" s="457">
        <v>1000</v>
      </c>
      <c r="CY378" s="457">
        <v>1000</v>
      </c>
      <c r="CZ378" s="457">
        <v>1000</v>
      </c>
      <c r="DA378" s="457">
        <v>1000</v>
      </c>
      <c r="DB378" s="457">
        <v>1000</v>
      </c>
      <c r="DC378" s="457">
        <v>1000</v>
      </c>
      <c r="DD378" s="457">
        <v>29000</v>
      </c>
      <c r="DE378" s="457">
        <v>1000</v>
      </c>
      <c r="DF378" s="457">
        <v>2000</v>
      </c>
      <c r="DG378" s="457">
        <v>1000</v>
      </c>
      <c r="DH378" s="457">
        <v>1000</v>
      </c>
      <c r="DI378" s="457">
        <v>1000</v>
      </c>
      <c r="DJ378" s="457">
        <v>1000</v>
      </c>
      <c r="DK378" s="457">
        <v>1000</v>
      </c>
      <c r="DL378" s="457">
        <v>1000</v>
      </c>
      <c r="DM378" s="457">
        <v>1000</v>
      </c>
      <c r="DN378" s="457">
        <v>1000</v>
      </c>
      <c r="DO378" s="457">
        <v>1000</v>
      </c>
      <c r="DP378" s="457">
        <v>1000</v>
      </c>
      <c r="DQ378" s="457">
        <v>1000</v>
      </c>
      <c r="DR378">
        <v>1000</v>
      </c>
      <c r="DS378">
        <v>1000</v>
      </c>
      <c r="DT378">
        <v>21000</v>
      </c>
      <c r="DU378">
        <v>1000</v>
      </c>
    </row>
    <row r="379" spans="1:125">
      <c r="A379" s="362" t="s">
        <v>2448</v>
      </c>
      <c r="B379" s="457" t="s">
        <v>3331</v>
      </c>
      <c r="C379" s="457">
        <v>1000</v>
      </c>
      <c r="D379" s="457">
        <v>1000</v>
      </c>
      <c r="E379" s="457">
        <v>1000</v>
      </c>
      <c r="F379" s="457">
        <v>1000</v>
      </c>
      <c r="G379" s="457">
        <v>1000</v>
      </c>
      <c r="H379" s="457">
        <v>1000</v>
      </c>
      <c r="I379" s="457">
        <v>1000</v>
      </c>
      <c r="J379" s="457">
        <v>1000</v>
      </c>
      <c r="K379" s="457">
        <v>1000</v>
      </c>
      <c r="L379" s="457">
        <v>1000</v>
      </c>
      <c r="M379" s="457">
        <v>1000</v>
      </c>
      <c r="N379" s="457">
        <v>1000</v>
      </c>
      <c r="O379" s="457">
        <v>1000</v>
      </c>
      <c r="P379" s="457">
        <v>1000</v>
      </c>
      <c r="Q379" s="457">
        <v>1000</v>
      </c>
      <c r="R379" s="457">
        <v>1000</v>
      </c>
      <c r="S379" s="457">
        <v>1000</v>
      </c>
      <c r="T379" s="457">
        <v>1000</v>
      </c>
      <c r="U379" s="457">
        <v>1000</v>
      </c>
      <c r="V379" s="457">
        <v>1000</v>
      </c>
      <c r="W379" s="457">
        <v>1000</v>
      </c>
      <c r="X379" s="457">
        <v>1000</v>
      </c>
      <c r="Y379" s="457">
        <v>1000</v>
      </c>
      <c r="Z379" s="457">
        <v>1000</v>
      </c>
      <c r="AA379" s="457">
        <v>1000</v>
      </c>
      <c r="AB379" s="457">
        <v>1000</v>
      </c>
      <c r="AC379" s="457">
        <v>1000</v>
      </c>
      <c r="AD379" s="457">
        <v>1000</v>
      </c>
      <c r="AE379" s="457">
        <v>1000</v>
      </c>
      <c r="AF379" s="457">
        <v>1000</v>
      </c>
      <c r="AG379" s="457">
        <v>1000</v>
      </c>
      <c r="AH379" s="457">
        <v>1000</v>
      </c>
      <c r="AI379" s="457">
        <v>1000</v>
      </c>
      <c r="AJ379" s="457">
        <v>1000</v>
      </c>
      <c r="AK379" s="457">
        <v>1000</v>
      </c>
      <c r="AL379" s="457">
        <v>1000</v>
      </c>
      <c r="AM379" s="457">
        <v>1000</v>
      </c>
      <c r="AN379" s="457">
        <v>1000</v>
      </c>
      <c r="AO379" s="457">
        <v>1000</v>
      </c>
      <c r="AP379" s="457">
        <v>1000</v>
      </c>
      <c r="AQ379" s="457">
        <v>1000</v>
      </c>
      <c r="AR379" s="457">
        <v>1000</v>
      </c>
      <c r="AS379" s="457">
        <v>1000</v>
      </c>
      <c r="AT379" s="457">
        <v>1000</v>
      </c>
      <c r="AU379" s="457">
        <v>1000</v>
      </c>
      <c r="AV379" s="457">
        <v>1000</v>
      </c>
      <c r="AW379" s="457">
        <v>1000</v>
      </c>
      <c r="AX379" s="457">
        <v>1000</v>
      </c>
      <c r="AY379" s="457">
        <v>1000</v>
      </c>
      <c r="AZ379" s="457">
        <v>1000</v>
      </c>
      <c r="BA379" s="457">
        <v>1000</v>
      </c>
      <c r="BB379" s="457">
        <v>1000</v>
      </c>
      <c r="BC379" s="457">
        <v>1000</v>
      </c>
      <c r="BD379" s="457">
        <v>1000</v>
      </c>
      <c r="BE379" s="457">
        <v>1000</v>
      </c>
      <c r="BF379" s="457">
        <v>1000</v>
      </c>
      <c r="BG379" s="457">
        <v>1000</v>
      </c>
      <c r="BH379" s="457">
        <v>1000</v>
      </c>
      <c r="BI379" s="457">
        <v>1000</v>
      </c>
      <c r="BJ379" s="457">
        <v>1000</v>
      </c>
      <c r="BK379" s="457">
        <v>1000</v>
      </c>
      <c r="BL379" s="457">
        <v>1000</v>
      </c>
      <c r="BM379" s="457">
        <v>1000</v>
      </c>
      <c r="BN379" s="457">
        <v>1000</v>
      </c>
      <c r="BO379" s="457">
        <v>1000</v>
      </c>
      <c r="BP379" s="457">
        <v>1000</v>
      </c>
      <c r="BQ379" s="457">
        <v>1000</v>
      </c>
      <c r="BR379" s="457">
        <v>1000</v>
      </c>
      <c r="BS379" s="457">
        <v>1000</v>
      </c>
      <c r="BT379" s="457">
        <v>1000</v>
      </c>
      <c r="BU379" s="457">
        <v>1000</v>
      </c>
      <c r="BV379" s="457">
        <v>1000</v>
      </c>
      <c r="BW379" s="457">
        <v>1000</v>
      </c>
      <c r="BX379" s="457">
        <v>1000</v>
      </c>
      <c r="BY379" s="457">
        <v>1000</v>
      </c>
      <c r="BZ379" s="457">
        <v>1000</v>
      </c>
      <c r="CA379" s="457">
        <v>1000</v>
      </c>
      <c r="CB379" s="457">
        <v>1000</v>
      </c>
      <c r="CC379" s="457">
        <v>1000</v>
      </c>
      <c r="CD379" s="457">
        <v>1000</v>
      </c>
      <c r="CE379" s="457">
        <v>1000</v>
      </c>
      <c r="CF379" s="457">
        <v>1000</v>
      </c>
      <c r="CG379" s="457">
        <v>1000</v>
      </c>
      <c r="CH379" s="457">
        <v>1000</v>
      </c>
      <c r="CI379" s="457">
        <v>1000</v>
      </c>
      <c r="CJ379" s="457">
        <v>1000</v>
      </c>
      <c r="CK379" s="457">
        <v>1000</v>
      </c>
      <c r="CL379" s="457">
        <v>1000</v>
      </c>
      <c r="CM379" s="457">
        <v>1000</v>
      </c>
      <c r="CN379" s="457">
        <v>1000</v>
      </c>
      <c r="CO379" s="457">
        <v>1000</v>
      </c>
      <c r="CP379" s="457">
        <v>1000</v>
      </c>
      <c r="CQ379" s="457">
        <v>1000</v>
      </c>
      <c r="CR379" s="457">
        <v>1000</v>
      </c>
      <c r="CS379" s="457">
        <v>1000</v>
      </c>
      <c r="CT379" s="457">
        <v>1000</v>
      </c>
      <c r="CU379" s="457">
        <v>1000</v>
      </c>
      <c r="CV379" s="457">
        <v>1000</v>
      </c>
      <c r="CW379" s="457">
        <v>1000</v>
      </c>
      <c r="CX379" s="457">
        <v>1000</v>
      </c>
      <c r="CY379" s="457">
        <v>1000</v>
      </c>
      <c r="CZ379" s="457">
        <v>1000</v>
      </c>
      <c r="DA379" s="457">
        <v>1000</v>
      </c>
      <c r="DB379" s="457">
        <v>1000</v>
      </c>
      <c r="DC379" s="457">
        <v>1000</v>
      </c>
      <c r="DD379" s="457">
        <v>29000</v>
      </c>
      <c r="DE379" s="457">
        <v>1000</v>
      </c>
      <c r="DF379" s="457">
        <v>2000</v>
      </c>
      <c r="DG379" s="457">
        <v>1000</v>
      </c>
      <c r="DH379" s="457">
        <v>1000</v>
      </c>
      <c r="DI379" s="457">
        <v>1000</v>
      </c>
      <c r="DJ379" s="457">
        <v>1000</v>
      </c>
      <c r="DK379" s="457">
        <v>1000</v>
      </c>
      <c r="DL379" s="457">
        <v>1000</v>
      </c>
      <c r="DM379" s="457">
        <v>1000</v>
      </c>
      <c r="DN379" s="457">
        <v>1000</v>
      </c>
      <c r="DO379" s="457">
        <v>1000</v>
      </c>
      <c r="DP379" s="457">
        <v>1000</v>
      </c>
      <c r="DQ379" s="457">
        <v>1000</v>
      </c>
      <c r="DR379">
        <v>1000</v>
      </c>
      <c r="DS379">
        <v>1000</v>
      </c>
      <c r="DT379">
        <v>21000</v>
      </c>
      <c r="DU379">
        <v>1000</v>
      </c>
    </row>
    <row r="380" spans="1:125">
      <c r="A380" s="362" t="s">
        <v>2478</v>
      </c>
      <c r="B380" s="457" t="s">
        <v>3331</v>
      </c>
      <c r="C380" s="457">
        <v>1000</v>
      </c>
      <c r="D380" s="457">
        <v>1000</v>
      </c>
      <c r="E380" s="457">
        <v>1000</v>
      </c>
      <c r="F380" s="457">
        <v>1000</v>
      </c>
      <c r="G380" s="457">
        <v>1000</v>
      </c>
      <c r="H380" s="457">
        <v>1000</v>
      </c>
      <c r="I380" s="457">
        <v>1000</v>
      </c>
      <c r="J380" s="457">
        <v>1000</v>
      </c>
      <c r="K380" s="457">
        <v>1000</v>
      </c>
      <c r="L380" s="457">
        <v>1000</v>
      </c>
      <c r="M380" s="457">
        <v>1000</v>
      </c>
      <c r="N380" s="457">
        <v>1000</v>
      </c>
      <c r="O380" s="457">
        <v>1000</v>
      </c>
      <c r="P380" s="457">
        <v>1000</v>
      </c>
      <c r="Q380" s="457">
        <v>1000</v>
      </c>
      <c r="R380" s="457">
        <v>1000</v>
      </c>
      <c r="S380" s="457">
        <v>1000</v>
      </c>
      <c r="T380" s="457">
        <v>1000</v>
      </c>
      <c r="U380" s="457">
        <v>1000</v>
      </c>
      <c r="V380" s="457">
        <v>1000</v>
      </c>
      <c r="W380" s="457">
        <v>1000</v>
      </c>
      <c r="X380" s="457">
        <v>1000</v>
      </c>
      <c r="Y380" s="457">
        <v>16000</v>
      </c>
      <c r="Z380" s="457">
        <v>1000</v>
      </c>
      <c r="AA380" s="457">
        <v>1000</v>
      </c>
      <c r="AB380" s="457">
        <v>1000</v>
      </c>
      <c r="AC380" s="457">
        <v>1000</v>
      </c>
      <c r="AD380" s="457">
        <v>1000</v>
      </c>
      <c r="AE380" s="457">
        <v>1000</v>
      </c>
      <c r="AF380" s="457">
        <v>1000</v>
      </c>
      <c r="AG380" s="457">
        <v>1000</v>
      </c>
      <c r="AH380" s="457">
        <v>1000</v>
      </c>
      <c r="AI380" s="457">
        <v>1000</v>
      </c>
      <c r="AJ380" s="457">
        <v>1000</v>
      </c>
      <c r="AK380" s="457">
        <v>1000</v>
      </c>
      <c r="AL380" s="457">
        <v>1000</v>
      </c>
      <c r="AM380" s="457">
        <v>1000</v>
      </c>
      <c r="AN380" s="457">
        <v>1000</v>
      </c>
      <c r="AO380" s="457">
        <v>1000</v>
      </c>
      <c r="AP380" s="457">
        <v>1000</v>
      </c>
      <c r="AQ380" s="457">
        <v>1000</v>
      </c>
      <c r="AR380" s="457">
        <v>1000</v>
      </c>
      <c r="AS380" s="457">
        <v>1000</v>
      </c>
      <c r="AT380" s="457">
        <v>1000</v>
      </c>
      <c r="AU380" s="457">
        <v>1000</v>
      </c>
      <c r="AV380" s="457">
        <v>1000</v>
      </c>
      <c r="AW380" s="457">
        <v>1000</v>
      </c>
      <c r="AX380" s="457">
        <v>1000</v>
      </c>
      <c r="AY380" s="457">
        <v>1000</v>
      </c>
      <c r="AZ380" s="457">
        <v>1000</v>
      </c>
      <c r="BA380" s="457">
        <v>1000</v>
      </c>
      <c r="BB380" s="457">
        <v>1000</v>
      </c>
      <c r="BC380" s="457">
        <v>1000</v>
      </c>
      <c r="BD380" s="457">
        <v>1000</v>
      </c>
      <c r="BE380" s="457">
        <v>1000</v>
      </c>
      <c r="BF380" s="457">
        <v>1000</v>
      </c>
      <c r="BG380" s="457">
        <v>1000</v>
      </c>
      <c r="BH380" s="457">
        <v>1000</v>
      </c>
      <c r="BI380" s="457">
        <v>1000</v>
      </c>
      <c r="BJ380" s="457">
        <v>1000</v>
      </c>
      <c r="BK380" s="457">
        <v>1000</v>
      </c>
      <c r="BL380" s="457">
        <v>1000</v>
      </c>
      <c r="BM380" s="457">
        <v>1000</v>
      </c>
      <c r="BN380" s="457">
        <v>1000</v>
      </c>
      <c r="BO380" s="457">
        <v>1000</v>
      </c>
      <c r="BP380" s="457">
        <v>1000</v>
      </c>
      <c r="BQ380" s="457">
        <v>1000</v>
      </c>
      <c r="BR380" s="457">
        <v>1000</v>
      </c>
      <c r="BS380" s="457">
        <v>1000</v>
      </c>
      <c r="BT380" s="457">
        <v>1000</v>
      </c>
      <c r="BU380" s="457">
        <v>1000</v>
      </c>
      <c r="BV380" s="457">
        <v>1000</v>
      </c>
      <c r="BW380" s="457">
        <v>1000</v>
      </c>
      <c r="BX380" s="457">
        <v>1000</v>
      </c>
      <c r="BY380" s="457">
        <v>1000</v>
      </c>
      <c r="BZ380" s="457">
        <v>1000</v>
      </c>
      <c r="CA380" s="457">
        <v>1000</v>
      </c>
      <c r="CB380" s="457">
        <v>1000</v>
      </c>
      <c r="CC380" s="457">
        <v>1000</v>
      </c>
      <c r="CD380" s="457">
        <v>1000</v>
      </c>
      <c r="CE380" s="457">
        <v>1000</v>
      </c>
      <c r="CF380" s="457">
        <v>1000</v>
      </c>
      <c r="CG380" s="457">
        <v>1000</v>
      </c>
      <c r="CH380" s="457">
        <v>1000</v>
      </c>
      <c r="CI380" s="457">
        <v>1000</v>
      </c>
      <c r="CJ380" s="457">
        <v>1000</v>
      </c>
      <c r="CK380" s="457">
        <v>1000</v>
      </c>
      <c r="CL380" s="457">
        <v>1000</v>
      </c>
      <c r="CM380" s="457">
        <v>1000</v>
      </c>
      <c r="CN380" s="457">
        <v>1000</v>
      </c>
      <c r="CO380" s="457">
        <v>1000</v>
      </c>
      <c r="CP380" s="457">
        <v>1000</v>
      </c>
      <c r="CQ380" s="457">
        <v>1000</v>
      </c>
      <c r="CR380" s="457">
        <v>1000</v>
      </c>
      <c r="CS380" s="457">
        <v>1000</v>
      </c>
      <c r="CT380" s="457">
        <v>1000</v>
      </c>
      <c r="CU380" s="457">
        <v>1000</v>
      </c>
      <c r="CV380" s="457">
        <v>1000</v>
      </c>
      <c r="CW380" s="457">
        <v>1000</v>
      </c>
      <c r="CX380" s="457">
        <v>1000</v>
      </c>
      <c r="CY380" s="457">
        <v>1000</v>
      </c>
      <c r="CZ380" s="457">
        <v>1000</v>
      </c>
      <c r="DA380" s="457">
        <v>5000</v>
      </c>
      <c r="DB380" s="457">
        <v>1000</v>
      </c>
      <c r="DC380" s="457">
        <v>1000</v>
      </c>
      <c r="DD380" s="457">
        <v>9000</v>
      </c>
      <c r="DE380" s="457">
        <v>1000</v>
      </c>
      <c r="DF380" s="457">
        <v>2000</v>
      </c>
      <c r="DG380" s="457">
        <v>2000</v>
      </c>
      <c r="DH380" s="457">
        <v>3000</v>
      </c>
      <c r="DI380" s="457">
        <v>1000</v>
      </c>
      <c r="DJ380" s="457">
        <v>1000</v>
      </c>
      <c r="DK380" s="457">
        <v>1000</v>
      </c>
      <c r="DL380" s="457">
        <v>1000</v>
      </c>
      <c r="DM380" s="457">
        <v>1000</v>
      </c>
      <c r="DN380" s="457">
        <v>1000</v>
      </c>
      <c r="DO380" s="457">
        <v>1000</v>
      </c>
      <c r="DP380" s="457">
        <v>1000</v>
      </c>
      <c r="DQ380" s="457">
        <v>1000</v>
      </c>
      <c r="DR380">
        <v>1000</v>
      </c>
      <c r="DS380">
        <v>1000</v>
      </c>
      <c r="DT380">
        <v>1000</v>
      </c>
      <c r="DU380">
        <v>4000</v>
      </c>
    </row>
    <row r="381" spans="1:125">
      <c r="A381" s="362" t="s">
        <v>2511</v>
      </c>
      <c r="B381" s="457" t="s">
        <v>3331</v>
      </c>
      <c r="C381" s="457">
        <v>1000</v>
      </c>
      <c r="D381" s="457">
        <v>1000</v>
      </c>
      <c r="E381" s="457">
        <v>1000</v>
      </c>
      <c r="F381" s="457">
        <v>1000</v>
      </c>
      <c r="G381" s="457">
        <v>1000</v>
      </c>
      <c r="H381" s="457">
        <v>1000</v>
      </c>
      <c r="I381" s="457">
        <v>1000</v>
      </c>
      <c r="J381" s="457">
        <v>1000</v>
      </c>
      <c r="K381" s="457">
        <v>1000</v>
      </c>
      <c r="L381" s="457">
        <v>1000</v>
      </c>
      <c r="M381" s="457">
        <v>1000</v>
      </c>
      <c r="N381" s="457">
        <v>1000</v>
      </c>
      <c r="O381" s="457">
        <v>1000</v>
      </c>
      <c r="P381" s="457">
        <v>1000</v>
      </c>
      <c r="Q381" s="457">
        <v>1000</v>
      </c>
      <c r="R381" s="457">
        <v>1000</v>
      </c>
      <c r="S381" s="457">
        <v>1000</v>
      </c>
      <c r="T381" s="457">
        <v>1000</v>
      </c>
      <c r="U381" s="457">
        <v>1000</v>
      </c>
      <c r="V381" s="457">
        <v>1000</v>
      </c>
      <c r="W381" s="457">
        <v>1000</v>
      </c>
      <c r="X381" s="457">
        <v>1000</v>
      </c>
      <c r="Y381" s="457">
        <v>1000</v>
      </c>
      <c r="Z381" s="457">
        <v>1000</v>
      </c>
      <c r="AA381" s="457">
        <v>1000</v>
      </c>
      <c r="AB381" s="457">
        <v>1000</v>
      </c>
      <c r="AC381" s="457">
        <v>1000</v>
      </c>
      <c r="AD381" s="457">
        <v>1000</v>
      </c>
      <c r="AE381" s="457">
        <v>1000</v>
      </c>
      <c r="AF381" s="457">
        <v>1000</v>
      </c>
      <c r="AG381" s="457">
        <v>1000</v>
      </c>
      <c r="AH381" s="457">
        <v>1000</v>
      </c>
      <c r="AI381" s="457">
        <v>1000</v>
      </c>
      <c r="AJ381" s="457">
        <v>1000</v>
      </c>
      <c r="AK381" s="457">
        <v>1000</v>
      </c>
      <c r="AL381" s="457">
        <v>1000</v>
      </c>
      <c r="AM381" s="457">
        <v>1000</v>
      </c>
      <c r="AN381" s="457">
        <v>1000</v>
      </c>
      <c r="AO381" s="457">
        <v>1000</v>
      </c>
      <c r="AP381" s="457">
        <v>1000</v>
      </c>
      <c r="AQ381" s="457">
        <v>1000</v>
      </c>
      <c r="AR381" s="457">
        <v>1000</v>
      </c>
      <c r="AS381" s="457">
        <v>1000</v>
      </c>
      <c r="AT381" s="457">
        <v>1000</v>
      </c>
      <c r="AU381" s="457">
        <v>1000</v>
      </c>
      <c r="AV381" s="457">
        <v>1000</v>
      </c>
      <c r="AW381" s="457">
        <v>1000</v>
      </c>
      <c r="AX381" s="457">
        <v>1000</v>
      </c>
      <c r="AY381" s="457">
        <v>1000</v>
      </c>
      <c r="AZ381" s="457">
        <v>1000</v>
      </c>
      <c r="BA381" s="457">
        <v>1000</v>
      </c>
      <c r="BB381" s="457">
        <v>1000</v>
      </c>
      <c r="BC381" s="457">
        <v>1000</v>
      </c>
      <c r="BD381" s="457">
        <v>1000</v>
      </c>
      <c r="BE381" s="457">
        <v>1000</v>
      </c>
      <c r="BF381" s="457">
        <v>1000</v>
      </c>
      <c r="BG381" s="457">
        <v>1000</v>
      </c>
      <c r="BH381" s="457">
        <v>1000</v>
      </c>
      <c r="BI381" s="457">
        <v>1000</v>
      </c>
      <c r="BJ381" s="457">
        <v>1000</v>
      </c>
      <c r="BK381" s="457">
        <v>1000</v>
      </c>
      <c r="BL381" s="457">
        <v>1000</v>
      </c>
      <c r="BM381" s="457">
        <v>1000</v>
      </c>
      <c r="BN381" s="457">
        <v>1000</v>
      </c>
      <c r="BO381" s="457">
        <v>1000</v>
      </c>
      <c r="BP381" s="457">
        <v>1000</v>
      </c>
      <c r="BQ381" s="457">
        <v>1000</v>
      </c>
      <c r="BR381" s="457">
        <v>1000</v>
      </c>
      <c r="BS381" s="457">
        <v>1000</v>
      </c>
      <c r="BT381" s="457">
        <v>1000</v>
      </c>
      <c r="BU381" s="457">
        <v>1000</v>
      </c>
      <c r="BV381" s="457">
        <v>1000</v>
      </c>
      <c r="BW381" s="457">
        <v>1000</v>
      </c>
      <c r="BX381" s="457">
        <v>1000</v>
      </c>
      <c r="BY381" s="457">
        <v>1000</v>
      </c>
      <c r="BZ381" s="457">
        <v>1000</v>
      </c>
      <c r="CA381" s="457">
        <v>1000</v>
      </c>
      <c r="CB381" s="457">
        <v>1000</v>
      </c>
      <c r="CC381" s="457">
        <v>1000</v>
      </c>
      <c r="CD381" s="457">
        <v>1000</v>
      </c>
      <c r="CE381" s="457">
        <v>1000</v>
      </c>
      <c r="CF381" s="457">
        <v>1000</v>
      </c>
      <c r="CG381" s="457">
        <v>1000</v>
      </c>
      <c r="CH381" s="457">
        <v>1000</v>
      </c>
      <c r="CI381" s="457">
        <v>1000</v>
      </c>
      <c r="CJ381" s="457">
        <v>1000</v>
      </c>
      <c r="CK381" s="457">
        <v>1000</v>
      </c>
      <c r="CL381" s="457">
        <v>1000</v>
      </c>
      <c r="CM381" s="457">
        <v>1000</v>
      </c>
      <c r="CN381" s="457">
        <v>1000</v>
      </c>
      <c r="CO381" s="457">
        <v>1000</v>
      </c>
      <c r="CP381" s="457">
        <v>1000</v>
      </c>
      <c r="CQ381" s="457">
        <v>1000</v>
      </c>
      <c r="CR381" s="457">
        <v>1000</v>
      </c>
      <c r="CS381" s="457">
        <v>1000</v>
      </c>
      <c r="CT381" s="457">
        <v>1000</v>
      </c>
      <c r="CU381" s="457">
        <v>1000</v>
      </c>
      <c r="CV381" s="457">
        <v>1000</v>
      </c>
      <c r="CW381" s="457">
        <v>1000</v>
      </c>
      <c r="CX381" s="457">
        <v>1000</v>
      </c>
      <c r="CY381" s="457">
        <v>1000</v>
      </c>
      <c r="CZ381" s="457">
        <v>1000</v>
      </c>
      <c r="DA381" s="457">
        <v>1000</v>
      </c>
      <c r="DB381" s="457">
        <v>1000</v>
      </c>
      <c r="DC381" s="457">
        <v>1000</v>
      </c>
      <c r="DD381" s="457">
        <v>29000</v>
      </c>
      <c r="DE381" s="457">
        <v>1000</v>
      </c>
      <c r="DF381" s="457">
        <v>2000</v>
      </c>
      <c r="DG381" s="457">
        <v>1000</v>
      </c>
      <c r="DH381" s="457">
        <v>1000</v>
      </c>
      <c r="DI381" s="457">
        <v>1000</v>
      </c>
      <c r="DJ381" s="457">
        <v>1000</v>
      </c>
      <c r="DK381" s="457">
        <v>1000</v>
      </c>
      <c r="DL381" s="457">
        <v>1000</v>
      </c>
      <c r="DM381" s="457">
        <v>1000</v>
      </c>
      <c r="DN381" s="457">
        <v>1000</v>
      </c>
      <c r="DO381" s="457">
        <v>1000</v>
      </c>
      <c r="DP381" s="457">
        <v>1000</v>
      </c>
      <c r="DQ381" s="457">
        <v>1000</v>
      </c>
      <c r="DR381">
        <v>1000</v>
      </c>
      <c r="DS381">
        <v>1000</v>
      </c>
      <c r="DT381">
        <v>21000</v>
      </c>
      <c r="DU381">
        <v>1000</v>
      </c>
    </row>
    <row r="382" spans="1:125">
      <c r="A382" s="362" t="s">
        <v>2531</v>
      </c>
      <c r="B382" s="457" t="s">
        <v>3331</v>
      </c>
      <c r="C382" s="457">
        <v>1000</v>
      </c>
      <c r="D382" s="457">
        <v>1000</v>
      </c>
      <c r="E382" s="457">
        <v>1000</v>
      </c>
      <c r="F382" s="457">
        <v>1000</v>
      </c>
      <c r="G382" s="457">
        <v>1000</v>
      </c>
      <c r="H382" s="457">
        <v>1000</v>
      </c>
      <c r="I382" s="457">
        <v>1000</v>
      </c>
      <c r="J382" s="457">
        <v>1000</v>
      </c>
      <c r="K382" s="457">
        <v>1000</v>
      </c>
      <c r="L382" s="457">
        <v>1000</v>
      </c>
      <c r="M382" s="457">
        <v>1000</v>
      </c>
      <c r="N382" s="457">
        <v>1000</v>
      </c>
      <c r="O382" s="457">
        <v>1000</v>
      </c>
      <c r="P382" s="457">
        <v>1000</v>
      </c>
      <c r="Q382" s="457">
        <v>1000</v>
      </c>
      <c r="R382" s="457">
        <v>1000</v>
      </c>
      <c r="S382" s="457">
        <v>1000</v>
      </c>
      <c r="T382" s="457">
        <v>1000</v>
      </c>
      <c r="U382" s="457">
        <v>1000</v>
      </c>
      <c r="V382" s="457">
        <v>1000</v>
      </c>
      <c r="W382" s="457">
        <v>1000</v>
      </c>
      <c r="X382" s="457">
        <v>1000</v>
      </c>
      <c r="Y382" s="457">
        <v>16000</v>
      </c>
      <c r="Z382" s="457">
        <v>1000</v>
      </c>
      <c r="AA382" s="457">
        <v>1000</v>
      </c>
      <c r="AB382" s="457">
        <v>1000</v>
      </c>
      <c r="AC382" s="457">
        <v>1000</v>
      </c>
      <c r="AD382" s="457">
        <v>1000</v>
      </c>
      <c r="AE382" s="457">
        <v>1000</v>
      </c>
      <c r="AF382" s="457">
        <v>1000</v>
      </c>
      <c r="AG382" s="457">
        <v>1000</v>
      </c>
      <c r="AH382" s="457">
        <v>1000</v>
      </c>
      <c r="AI382" s="457">
        <v>1000</v>
      </c>
      <c r="AJ382" s="457">
        <v>1000</v>
      </c>
      <c r="AK382" s="457">
        <v>1000</v>
      </c>
      <c r="AL382" s="457">
        <v>1000</v>
      </c>
      <c r="AM382" s="457">
        <v>1000</v>
      </c>
      <c r="AN382" s="457">
        <v>1000</v>
      </c>
      <c r="AO382" s="457">
        <v>1000</v>
      </c>
      <c r="AP382" s="457">
        <v>1000</v>
      </c>
      <c r="AQ382" s="457">
        <v>1000</v>
      </c>
      <c r="AR382" s="457">
        <v>1000</v>
      </c>
      <c r="AS382" s="457">
        <v>1000</v>
      </c>
      <c r="AT382" s="457">
        <v>1000</v>
      </c>
      <c r="AU382" s="457">
        <v>1000</v>
      </c>
      <c r="AV382" s="457">
        <v>1000</v>
      </c>
      <c r="AW382" s="457">
        <v>1000</v>
      </c>
      <c r="AX382" s="457">
        <v>1000</v>
      </c>
      <c r="AY382" s="457">
        <v>1000</v>
      </c>
      <c r="AZ382" s="457">
        <v>1000</v>
      </c>
      <c r="BA382" s="457">
        <v>1000</v>
      </c>
      <c r="BB382" s="457">
        <v>1000</v>
      </c>
      <c r="BC382" s="457">
        <v>1000</v>
      </c>
      <c r="BD382" s="457">
        <v>1000</v>
      </c>
      <c r="BE382" s="457">
        <v>1000</v>
      </c>
      <c r="BF382" s="457">
        <v>1000</v>
      </c>
      <c r="BG382" s="457">
        <v>1000</v>
      </c>
      <c r="BH382" s="457">
        <v>1000</v>
      </c>
      <c r="BI382" s="457">
        <v>1000</v>
      </c>
      <c r="BJ382" s="457">
        <v>1000</v>
      </c>
      <c r="BK382" s="457">
        <v>1000</v>
      </c>
      <c r="BL382" s="457">
        <v>1000</v>
      </c>
      <c r="BM382" s="457">
        <v>1000</v>
      </c>
      <c r="BN382" s="457">
        <v>1000</v>
      </c>
      <c r="BO382" s="457">
        <v>1000</v>
      </c>
      <c r="BP382" s="457">
        <v>1000</v>
      </c>
      <c r="BQ382" s="457">
        <v>1000</v>
      </c>
      <c r="BR382" s="457">
        <v>1000</v>
      </c>
      <c r="BS382" s="457">
        <v>1000</v>
      </c>
      <c r="BT382" s="457">
        <v>1000</v>
      </c>
      <c r="BU382" s="457">
        <v>1000</v>
      </c>
      <c r="BV382" s="457">
        <v>1000</v>
      </c>
      <c r="BW382" s="457">
        <v>1000</v>
      </c>
      <c r="BX382" s="457">
        <v>1000</v>
      </c>
      <c r="BY382" s="457">
        <v>1000</v>
      </c>
      <c r="BZ382" s="457">
        <v>1000</v>
      </c>
      <c r="CA382" s="457">
        <v>1000</v>
      </c>
      <c r="CB382" s="457">
        <v>1000</v>
      </c>
      <c r="CC382" s="457">
        <v>1000</v>
      </c>
      <c r="CD382" s="457">
        <v>1000</v>
      </c>
      <c r="CE382" s="457">
        <v>1000</v>
      </c>
      <c r="CF382" s="457">
        <v>1000</v>
      </c>
      <c r="CG382" s="457">
        <v>1000</v>
      </c>
      <c r="CH382" s="457">
        <v>1000</v>
      </c>
      <c r="CI382" s="457">
        <v>1000</v>
      </c>
      <c r="CJ382" s="457">
        <v>1000</v>
      </c>
      <c r="CK382" s="457">
        <v>1000</v>
      </c>
      <c r="CL382" s="457">
        <v>1000</v>
      </c>
      <c r="CM382" s="457">
        <v>1000</v>
      </c>
      <c r="CN382" s="457">
        <v>1000</v>
      </c>
      <c r="CO382" s="457">
        <v>1000</v>
      </c>
      <c r="CP382" s="457">
        <v>1000</v>
      </c>
      <c r="CQ382" s="457">
        <v>1000</v>
      </c>
      <c r="CR382" s="457">
        <v>1000</v>
      </c>
      <c r="CS382" s="457">
        <v>1000</v>
      </c>
      <c r="CT382" s="457">
        <v>1000</v>
      </c>
      <c r="CU382" s="457">
        <v>1000</v>
      </c>
      <c r="CV382" s="457">
        <v>1000</v>
      </c>
      <c r="CW382" s="457">
        <v>1000</v>
      </c>
      <c r="CX382" s="457">
        <v>1000</v>
      </c>
      <c r="CY382" s="457">
        <v>1000</v>
      </c>
      <c r="CZ382" s="457">
        <v>1000</v>
      </c>
      <c r="DA382" s="457">
        <v>5000</v>
      </c>
      <c r="DB382" s="457">
        <v>1000</v>
      </c>
      <c r="DC382" s="457">
        <v>1000</v>
      </c>
      <c r="DD382" s="457">
        <v>9000</v>
      </c>
      <c r="DE382" s="457">
        <v>1000</v>
      </c>
      <c r="DF382" s="457">
        <v>2000</v>
      </c>
      <c r="DG382" s="457">
        <v>2000</v>
      </c>
      <c r="DH382" s="457">
        <v>3000</v>
      </c>
      <c r="DI382" s="457">
        <v>1000</v>
      </c>
      <c r="DJ382" s="457">
        <v>1000</v>
      </c>
      <c r="DK382" s="457">
        <v>1000</v>
      </c>
      <c r="DL382" s="457">
        <v>1000</v>
      </c>
      <c r="DM382" s="457">
        <v>1000</v>
      </c>
      <c r="DN382" s="457">
        <v>1000</v>
      </c>
      <c r="DO382" s="457">
        <v>1000</v>
      </c>
      <c r="DP382" s="457">
        <v>1000</v>
      </c>
      <c r="DQ382" s="457">
        <v>1000</v>
      </c>
      <c r="DR382">
        <v>1000</v>
      </c>
      <c r="DS382">
        <v>1000</v>
      </c>
      <c r="DT382">
        <v>1000</v>
      </c>
      <c r="DU382">
        <v>4000</v>
      </c>
    </row>
    <row r="383" spans="1:125">
      <c r="A383" s="362" t="s">
        <v>2687</v>
      </c>
      <c r="B383" s="457" t="s">
        <v>3331</v>
      </c>
      <c r="C383" s="457">
        <v>1000</v>
      </c>
      <c r="D383" s="457">
        <v>1000</v>
      </c>
      <c r="E383" s="457">
        <v>1000</v>
      </c>
      <c r="F383" s="457">
        <v>1000</v>
      </c>
      <c r="G383" s="457">
        <v>1000</v>
      </c>
      <c r="H383" s="457">
        <v>1000</v>
      </c>
      <c r="I383" s="457">
        <v>1000</v>
      </c>
      <c r="J383" s="457">
        <v>1000</v>
      </c>
      <c r="K383" s="457">
        <v>1000</v>
      </c>
      <c r="L383" s="457">
        <v>1000</v>
      </c>
      <c r="M383" s="457">
        <v>1000</v>
      </c>
      <c r="N383" s="457">
        <v>1000</v>
      </c>
      <c r="O383" s="457">
        <v>1000</v>
      </c>
      <c r="P383" s="457">
        <v>1000</v>
      </c>
      <c r="Q383" s="457">
        <v>1000</v>
      </c>
      <c r="R383" s="457">
        <v>1000</v>
      </c>
      <c r="S383" s="457">
        <v>1000</v>
      </c>
      <c r="T383" s="457">
        <v>1000</v>
      </c>
      <c r="U383" s="457">
        <v>1000</v>
      </c>
      <c r="V383" s="457">
        <v>1000</v>
      </c>
      <c r="W383" s="457">
        <v>1000</v>
      </c>
      <c r="X383" s="457">
        <v>1000</v>
      </c>
      <c r="Y383" s="457">
        <v>16000</v>
      </c>
      <c r="Z383" s="457">
        <v>1000</v>
      </c>
      <c r="AA383" s="457">
        <v>1000</v>
      </c>
      <c r="AB383" s="457">
        <v>1000</v>
      </c>
      <c r="AC383" s="457">
        <v>1000</v>
      </c>
      <c r="AD383" s="457">
        <v>1000</v>
      </c>
      <c r="AE383" s="457">
        <v>1000</v>
      </c>
      <c r="AF383" s="457">
        <v>1000</v>
      </c>
      <c r="AG383" s="457">
        <v>1000</v>
      </c>
      <c r="AH383" s="457">
        <v>1000</v>
      </c>
      <c r="AI383" s="457">
        <v>1000</v>
      </c>
      <c r="AJ383" s="457">
        <v>1000</v>
      </c>
      <c r="AK383" s="457">
        <v>1000</v>
      </c>
      <c r="AL383" s="457">
        <v>1000</v>
      </c>
      <c r="AM383" s="457">
        <v>1000</v>
      </c>
      <c r="AN383" s="457">
        <v>1000</v>
      </c>
      <c r="AO383" s="457">
        <v>1000</v>
      </c>
      <c r="AP383" s="457">
        <v>1000</v>
      </c>
      <c r="AQ383" s="457">
        <v>1000</v>
      </c>
      <c r="AR383" s="457">
        <v>1000</v>
      </c>
      <c r="AS383" s="457">
        <v>1000</v>
      </c>
      <c r="AT383" s="457">
        <v>1000</v>
      </c>
      <c r="AU383" s="457">
        <v>1000</v>
      </c>
      <c r="AV383" s="457">
        <v>1000</v>
      </c>
      <c r="AW383" s="457">
        <v>1000</v>
      </c>
      <c r="AX383" s="457">
        <v>1000</v>
      </c>
      <c r="AY383" s="457">
        <v>1000</v>
      </c>
      <c r="AZ383" s="457">
        <v>1000</v>
      </c>
      <c r="BA383" s="457">
        <v>1000</v>
      </c>
      <c r="BB383" s="457">
        <v>1000</v>
      </c>
      <c r="BC383" s="457">
        <v>1000</v>
      </c>
      <c r="BD383" s="457">
        <v>1000</v>
      </c>
      <c r="BE383" s="457">
        <v>1000</v>
      </c>
      <c r="BF383" s="457">
        <v>1000</v>
      </c>
      <c r="BG383" s="457">
        <v>1000</v>
      </c>
      <c r="BH383" s="457">
        <v>1000</v>
      </c>
      <c r="BI383" s="457">
        <v>1000</v>
      </c>
      <c r="BJ383" s="457">
        <v>1000</v>
      </c>
      <c r="BK383" s="457">
        <v>1000</v>
      </c>
      <c r="BL383" s="457">
        <v>1000</v>
      </c>
      <c r="BM383" s="457">
        <v>1000</v>
      </c>
      <c r="BN383" s="457">
        <v>1000</v>
      </c>
      <c r="BO383" s="457">
        <v>1000</v>
      </c>
      <c r="BP383" s="457">
        <v>1000</v>
      </c>
      <c r="BQ383" s="457">
        <v>1000</v>
      </c>
      <c r="BR383" s="457">
        <v>1000</v>
      </c>
      <c r="BS383" s="457">
        <v>1000</v>
      </c>
      <c r="BT383" s="457">
        <v>1000</v>
      </c>
      <c r="BU383" s="457">
        <v>1000</v>
      </c>
      <c r="BV383" s="457">
        <v>1000</v>
      </c>
      <c r="BW383" s="457">
        <v>1000</v>
      </c>
      <c r="BX383" s="457">
        <v>1000</v>
      </c>
      <c r="BY383" s="457">
        <v>1000</v>
      </c>
      <c r="BZ383" s="457">
        <v>1000</v>
      </c>
      <c r="CA383" s="457">
        <v>1000</v>
      </c>
      <c r="CB383" s="457">
        <v>1000</v>
      </c>
      <c r="CC383" s="457">
        <v>1000</v>
      </c>
      <c r="CD383" s="457">
        <v>1000</v>
      </c>
      <c r="CE383" s="457">
        <v>1000</v>
      </c>
      <c r="CF383" s="457">
        <v>1000</v>
      </c>
      <c r="CG383" s="457">
        <v>1000</v>
      </c>
      <c r="CH383" s="457">
        <v>1000</v>
      </c>
      <c r="CI383" s="457">
        <v>1000</v>
      </c>
      <c r="CJ383" s="457">
        <v>1000</v>
      </c>
      <c r="CK383" s="457">
        <v>1000</v>
      </c>
      <c r="CL383" s="457">
        <v>1000</v>
      </c>
      <c r="CM383" s="457">
        <v>1000</v>
      </c>
      <c r="CN383" s="457">
        <v>1000</v>
      </c>
      <c r="CO383" s="457">
        <v>1000</v>
      </c>
      <c r="CP383" s="457">
        <v>1000</v>
      </c>
      <c r="CQ383" s="457">
        <v>1000</v>
      </c>
      <c r="CR383" s="457">
        <v>1000</v>
      </c>
      <c r="CS383" s="457">
        <v>1000</v>
      </c>
      <c r="CT383" s="457">
        <v>1000</v>
      </c>
      <c r="CU383" s="457">
        <v>1000</v>
      </c>
      <c r="CV383" s="457">
        <v>1000</v>
      </c>
      <c r="CW383" s="457">
        <v>1000</v>
      </c>
      <c r="CX383" s="457">
        <v>1000</v>
      </c>
      <c r="CY383" s="457">
        <v>1000</v>
      </c>
      <c r="CZ383" s="457">
        <v>1000</v>
      </c>
      <c r="DA383" s="457">
        <v>5000</v>
      </c>
      <c r="DB383" s="457">
        <v>1000</v>
      </c>
      <c r="DC383" s="457">
        <v>1000</v>
      </c>
      <c r="DD383" s="457">
        <v>9000</v>
      </c>
      <c r="DE383" s="457">
        <v>1000</v>
      </c>
      <c r="DF383" s="457">
        <v>2000</v>
      </c>
      <c r="DG383" s="457">
        <v>2000</v>
      </c>
      <c r="DH383" s="457">
        <v>3000</v>
      </c>
      <c r="DI383" s="457">
        <v>1000</v>
      </c>
      <c r="DJ383" s="457">
        <v>1000</v>
      </c>
      <c r="DK383" s="457">
        <v>1000</v>
      </c>
      <c r="DL383" s="457">
        <v>1000</v>
      </c>
      <c r="DM383" s="457">
        <v>1000</v>
      </c>
      <c r="DN383" s="457">
        <v>1000</v>
      </c>
      <c r="DO383" s="457">
        <v>1000</v>
      </c>
      <c r="DP383" s="457">
        <v>1000</v>
      </c>
      <c r="DQ383" s="457">
        <v>1000</v>
      </c>
      <c r="DR383">
        <v>1000</v>
      </c>
      <c r="DS383">
        <v>1000</v>
      </c>
      <c r="DT383">
        <v>1000</v>
      </c>
      <c r="DU383">
        <v>4000</v>
      </c>
    </row>
    <row r="384" spans="1:125">
      <c r="A384" s="362" t="s">
        <v>2711</v>
      </c>
      <c r="B384" s="457" t="s">
        <v>3331</v>
      </c>
      <c r="C384" s="457">
        <v>1000</v>
      </c>
      <c r="D384" s="457">
        <v>1000</v>
      </c>
      <c r="E384" s="457">
        <v>1000</v>
      </c>
      <c r="F384" s="457">
        <v>1000</v>
      </c>
      <c r="G384" s="457">
        <v>1000</v>
      </c>
      <c r="H384" s="457">
        <v>1000</v>
      </c>
      <c r="I384" s="457">
        <v>1000</v>
      </c>
      <c r="J384" s="457">
        <v>1000</v>
      </c>
      <c r="K384" s="457">
        <v>1000</v>
      </c>
      <c r="L384" s="457">
        <v>1000</v>
      </c>
      <c r="M384" s="457">
        <v>1000</v>
      </c>
      <c r="N384" s="457">
        <v>1000</v>
      </c>
      <c r="O384" s="457">
        <v>1000</v>
      </c>
      <c r="P384" s="457">
        <v>1000</v>
      </c>
      <c r="Q384" s="457">
        <v>1000</v>
      </c>
      <c r="R384" s="457">
        <v>1000</v>
      </c>
      <c r="S384" s="457">
        <v>1000</v>
      </c>
      <c r="T384" s="457">
        <v>1000</v>
      </c>
      <c r="U384" s="457">
        <v>1000</v>
      </c>
      <c r="V384" s="457">
        <v>1000</v>
      </c>
      <c r="W384" s="457">
        <v>1000</v>
      </c>
      <c r="X384" s="457">
        <v>1000</v>
      </c>
      <c r="Y384" s="457">
        <v>1000</v>
      </c>
      <c r="Z384" s="457">
        <v>1000</v>
      </c>
      <c r="AA384" s="457">
        <v>1000</v>
      </c>
      <c r="AB384" s="457">
        <v>1000</v>
      </c>
      <c r="AC384" s="457">
        <v>1000</v>
      </c>
      <c r="AD384" s="457">
        <v>1000</v>
      </c>
      <c r="AE384" s="457">
        <v>1000</v>
      </c>
      <c r="AF384" s="457">
        <v>1000</v>
      </c>
      <c r="AG384" s="457">
        <v>1000</v>
      </c>
      <c r="AH384" s="457">
        <v>1000</v>
      </c>
      <c r="AI384" s="457">
        <v>1000</v>
      </c>
      <c r="AJ384" s="457">
        <v>1000</v>
      </c>
      <c r="AK384" s="457">
        <v>1000</v>
      </c>
      <c r="AL384" s="457">
        <v>1000</v>
      </c>
      <c r="AM384" s="457">
        <v>1000</v>
      </c>
      <c r="AN384" s="457">
        <v>1000</v>
      </c>
      <c r="AO384" s="457">
        <v>1000</v>
      </c>
      <c r="AP384" s="457">
        <v>1000</v>
      </c>
      <c r="AQ384" s="457">
        <v>1000</v>
      </c>
      <c r="AR384" s="457">
        <v>1000</v>
      </c>
      <c r="AS384" s="457">
        <v>1000</v>
      </c>
      <c r="AT384" s="457">
        <v>1000</v>
      </c>
      <c r="AU384" s="457">
        <v>1000</v>
      </c>
      <c r="AV384" s="457">
        <v>1000</v>
      </c>
      <c r="AW384" s="457">
        <v>1000</v>
      </c>
      <c r="AX384" s="457">
        <v>1000</v>
      </c>
      <c r="AY384" s="457">
        <v>1000</v>
      </c>
      <c r="AZ384" s="457">
        <v>1000</v>
      </c>
      <c r="BA384" s="457">
        <v>1000</v>
      </c>
      <c r="BB384" s="457">
        <v>1000</v>
      </c>
      <c r="BC384" s="457">
        <v>1000</v>
      </c>
      <c r="BD384" s="457">
        <v>1000</v>
      </c>
      <c r="BE384" s="457">
        <v>1000</v>
      </c>
      <c r="BF384" s="457">
        <v>1000</v>
      </c>
      <c r="BG384" s="457">
        <v>1000</v>
      </c>
      <c r="BH384" s="457">
        <v>1000</v>
      </c>
      <c r="BI384" s="457">
        <v>1000</v>
      </c>
      <c r="BJ384" s="457">
        <v>1000</v>
      </c>
      <c r="BK384" s="457">
        <v>1000</v>
      </c>
      <c r="BL384" s="457">
        <v>1000</v>
      </c>
      <c r="BM384" s="457">
        <v>1000</v>
      </c>
      <c r="BN384" s="457">
        <v>1000</v>
      </c>
      <c r="BO384" s="457">
        <v>1000</v>
      </c>
      <c r="BP384" s="457">
        <v>1000</v>
      </c>
      <c r="BQ384" s="457">
        <v>1000</v>
      </c>
      <c r="BR384" s="457">
        <v>1000</v>
      </c>
      <c r="BS384" s="457">
        <v>1000</v>
      </c>
      <c r="BT384" s="457">
        <v>1000</v>
      </c>
      <c r="BU384" s="457">
        <v>1000</v>
      </c>
      <c r="BV384" s="457">
        <v>1000</v>
      </c>
      <c r="BW384" s="457">
        <v>1000</v>
      </c>
      <c r="BX384" s="457">
        <v>1000</v>
      </c>
      <c r="BY384" s="457">
        <v>1000</v>
      </c>
      <c r="BZ384" s="457">
        <v>1000</v>
      </c>
      <c r="CA384" s="457">
        <v>1000</v>
      </c>
      <c r="CB384" s="457">
        <v>1000</v>
      </c>
      <c r="CC384" s="457">
        <v>1000</v>
      </c>
      <c r="CD384" s="457">
        <v>1000</v>
      </c>
      <c r="CE384" s="457">
        <v>1000</v>
      </c>
      <c r="CF384" s="457">
        <v>1000</v>
      </c>
      <c r="CG384" s="457">
        <v>1000</v>
      </c>
      <c r="CH384" s="457">
        <v>1000</v>
      </c>
      <c r="CI384" s="457">
        <v>1000</v>
      </c>
      <c r="CJ384" s="457">
        <v>1000</v>
      </c>
      <c r="CK384" s="457">
        <v>1000</v>
      </c>
      <c r="CL384" s="457">
        <v>1000</v>
      </c>
      <c r="CM384" s="457">
        <v>1000</v>
      </c>
      <c r="CN384" s="457">
        <v>1000</v>
      </c>
      <c r="CO384" s="457">
        <v>1000</v>
      </c>
      <c r="CP384" s="457">
        <v>1000</v>
      </c>
      <c r="CQ384" s="457">
        <v>1000</v>
      </c>
      <c r="CR384" s="457">
        <v>1000</v>
      </c>
      <c r="CS384" s="457">
        <v>1000</v>
      </c>
      <c r="CT384" s="457">
        <v>1000</v>
      </c>
      <c r="CU384" s="457">
        <v>1000</v>
      </c>
      <c r="CV384" s="457">
        <v>1000</v>
      </c>
      <c r="CW384" s="457">
        <v>1000</v>
      </c>
      <c r="CX384" s="457">
        <v>1000</v>
      </c>
      <c r="CY384" s="457">
        <v>1000</v>
      </c>
      <c r="CZ384" s="457">
        <v>1000</v>
      </c>
      <c r="DA384" s="457">
        <v>1000</v>
      </c>
      <c r="DB384" s="457">
        <v>1000</v>
      </c>
      <c r="DC384" s="457">
        <v>1000</v>
      </c>
      <c r="DD384" s="457">
        <v>29000</v>
      </c>
      <c r="DE384" s="457">
        <v>1000</v>
      </c>
      <c r="DF384" s="457">
        <v>2000</v>
      </c>
      <c r="DG384" s="457">
        <v>1000</v>
      </c>
      <c r="DH384" s="457">
        <v>1000</v>
      </c>
      <c r="DI384" s="457">
        <v>1000</v>
      </c>
      <c r="DJ384" s="457">
        <v>1000</v>
      </c>
      <c r="DK384" s="457">
        <v>1000</v>
      </c>
      <c r="DL384" s="457">
        <v>1000</v>
      </c>
      <c r="DM384" s="457">
        <v>1000</v>
      </c>
      <c r="DN384" s="457">
        <v>1000</v>
      </c>
      <c r="DO384" s="457">
        <v>1000</v>
      </c>
      <c r="DP384" s="457">
        <v>1000</v>
      </c>
      <c r="DQ384" s="457">
        <v>1000</v>
      </c>
      <c r="DR384">
        <v>1000</v>
      </c>
      <c r="DS384">
        <v>1000</v>
      </c>
      <c r="DT384">
        <v>21000</v>
      </c>
      <c r="DU384">
        <v>1000</v>
      </c>
    </row>
    <row r="385" spans="1:125">
      <c r="A385" s="362" t="s">
        <v>2819</v>
      </c>
      <c r="B385" s="457" t="s">
        <v>3331</v>
      </c>
      <c r="C385" s="457">
        <v>1000</v>
      </c>
      <c r="D385" s="457">
        <v>1000</v>
      </c>
      <c r="E385" s="457">
        <v>1000</v>
      </c>
      <c r="F385" s="457">
        <v>1000</v>
      </c>
      <c r="G385" s="457">
        <v>1000</v>
      </c>
      <c r="H385" s="457">
        <v>1000</v>
      </c>
      <c r="I385" s="457">
        <v>1000</v>
      </c>
      <c r="J385" s="457">
        <v>1000</v>
      </c>
      <c r="K385" s="457">
        <v>1000</v>
      </c>
      <c r="L385" s="457">
        <v>1000</v>
      </c>
      <c r="M385" s="457">
        <v>1000</v>
      </c>
      <c r="N385" s="457">
        <v>1000</v>
      </c>
      <c r="O385" s="457">
        <v>1000</v>
      </c>
      <c r="P385" s="457">
        <v>1000</v>
      </c>
      <c r="Q385" s="457">
        <v>1000</v>
      </c>
      <c r="R385" s="457">
        <v>1000</v>
      </c>
      <c r="S385" s="457">
        <v>1000</v>
      </c>
      <c r="T385" s="457">
        <v>1000</v>
      </c>
      <c r="U385" s="457">
        <v>1000</v>
      </c>
      <c r="V385" s="457">
        <v>1000</v>
      </c>
      <c r="W385" s="457">
        <v>1000</v>
      </c>
      <c r="X385" s="457">
        <v>1000</v>
      </c>
      <c r="Y385" s="457">
        <v>1000</v>
      </c>
      <c r="Z385" s="457">
        <v>1000</v>
      </c>
      <c r="AA385" s="457">
        <v>1000</v>
      </c>
      <c r="AB385" s="457">
        <v>1000</v>
      </c>
      <c r="AC385" s="457">
        <v>1000</v>
      </c>
      <c r="AD385" s="457">
        <v>1000</v>
      </c>
      <c r="AE385" s="457">
        <v>1000</v>
      </c>
      <c r="AF385" s="457">
        <v>1000</v>
      </c>
      <c r="AG385" s="457">
        <v>1000</v>
      </c>
      <c r="AH385" s="457">
        <v>1000</v>
      </c>
      <c r="AI385" s="457">
        <v>1000</v>
      </c>
      <c r="AJ385" s="457">
        <v>1000</v>
      </c>
      <c r="AK385" s="457">
        <v>1000</v>
      </c>
      <c r="AL385" s="457">
        <v>1000</v>
      </c>
      <c r="AM385" s="457">
        <v>1000</v>
      </c>
      <c r="AN385" s="457">
        <v>1000</v>
      </c>
      <c r="AO385" s="457">
        <v>1000</v>
      </c>
      <c r="AP385" s="457">
        <v>1000</v>
      </c>
      <c r="AQ385" s="457">
        <v>1000</v>
      </c>
      <c r="AR385" s="457">
        <v>1000</v>
      </c>
      <c r="AS385" s="457">
        <v>1000</v>
      </c>
      <c r="AT385" s="457">
        <v>1000</v>
      </c>
      <c r="AU385" s="457">
        <v>1000</v>
      </c>
      <c r="AV385" s="457">
        <v>8000</v>
      </c>
      <c r="AW385" s="457">
        <v>1000</v>
      </c>
      <c r="AX385" s="457">
        <v>1000</v>
      </c>
      <c r="AY385" s="457">
        <v>1000</v>
      </c>
      <c r="AZ385" s="457">
        <v>1000</v>
      </c>
      <c r="BA385" s="457">
        <v>1000</v>
      </c>
      <c r="BB385" s="457">
        <v>1000</v>
      </c>
      <c r="BC385" s="457">
        <v>1000</v>
      </c>
      <c r="BD385" s="457">
        <v>1000</v>
      </c>
      <c r="BE385" s="457">
        <v>1000</v>
      </c>
      <c r="BF385" s="457">
        <v>1000</v>
      </c>
      <c r="BG385" s="457">
        <v>1000</v>
      </c>
      <c r="BH385" s="457">
        <v>1000</v>
      </c>
      <c r="BI385" s="457">
        <v>1000</v>
      </c>
      <c r="BJ385" s="457">
        <v>1000</v>
      </c>
      <c r="BK385" s="457">
        <v>1000</v>
      </c>
      <c r="BL385" s="457">
        <v>1000</v>
      </c>
      <c r="BM385" s="457">
        <v>1000</v>
      </c>
      <c r="BN385" s="457">
        <v>1000</v>
      </c>
      <c r="BO385" s="457">
        <v>1000</v>
      </c>
      <c r="BP385" s="457">
        <v>1000</v>
      </c>
      <c r="BQ385" s="457">
        <v>1000</v>
      </c>
      <c r="BR385" s="457">
        <v>1000</v>
      </c>
      <c r="BS385" s="457">
        <v>1000</v>
      </c>
      <c r="BT385" s="457">
        <v>1000</v>
      </c>
      <c r="BU385" s="457">
        <v>1000</v>
      </c>
      <c r="BV385" s="457">
        <v>1000</v>
      </c>
      <c r="BW385" s="457">
        <v>1000</v>
      </c>
      <c r="BX385" s="457">
        <v>1000</v>
      </c>
      <c r="BY385" s="457">
        <v>1000</v>
      </c>
      <c r="BZ385" s="457">
        <v>1000</v>
      </c>
      <c r="CA385" s="457">
        <v>1000</v>
      </c>
      <c r="CB385" s="457">
        <v>1000</v>
      </c>
      <c r="CC385" s="457">
        <v>1000</v>
      </c>
      <c r="CD385" s="457">
        <v>1000</v>
      </c>
      <c r="CE385" s="457">
        <v>1000</v>
      </c>
      <c r="CF385" s="457">
        <v>1000</v>
      </c>
      <c r="CG385" s="457">
        <v>1000</v>
      </c>
      <c r="CH385" s="457">
        <v>1000</v>
      </c>
      <c r="CI385" s="457">
        <v>1000</v>
      </c>
      <c r="CJ385" s="457">
        <v>1000</v>
      </c>
      <c r="CK385" s="457">
        <v>1000</v>
      </c>
      <c r="CL385" s="457">
        <v>1000</v>
      </c>
      <c r="CM385" s="457">
        <v>1000</v>
      </c>
      <c r="CN385" s="457">
        <v>1000</v>
      </c>
      <c r="CO385" s="457">
        <v>1000</v>
      </c>
      <c r="CP385" s="457">
        <v>1000</v>
      </c>
      <c r="CQ385" s="457">
        <v>1000</v>
      </c>
      <c r="CR385" s="457">
        <v>1000</v>
      </c>
      <c r="CS385" s="457">
        <v>1000</v>
      </c>
      <c r="CT385" s="457">
        <v>1000</v>
      </c>
      <c r="CU385" s="457">
        <v>1000</v>
      </c>
      <c r="CV385" s="457">
        <v>1000</v>
      </c>
      <c r="CW385" s="457">
        <v>1000</v>
      </c>
      <c r="CX385" s="457">
        <v>1000</v>
      </c>
      <c r="CY385" s="457">
        <v>1000</v>
      </c>
      <c r="CZ385" s="457">
        <v>1000</v>
      </c>
      <c r="DA385" s="457">
        <v>24000</v>
      </c>
      <c r="DB385" s="457">
        <v>1000</v>
      </c>
      <c r="DC385" s="457">
        <v>3000</v>
      </c>
      <c r="DD385" s="457">
        <v>2000</v>
      </c>
      <c r="DE385" s="457">
        <v>1000</v>
      </c>
      <c r="DF385" s="457">
        <v>1000</v>
      </c>
      <c r="DG385" s="457">
        <v>1000</v>
      </c>
      <c r="DH385" s="457">
        <v>1000</v>
      </c>
      <c r="DI385" s="457">
        <v>1000</v>
      </c>
      <c r="DJ385" s="457">
        <v>1000</v>
      </c>
      <c r="DK385" s="457">
        <v>1000</v>
      </c>
      <c r="DL385" s="457">
        <v>1000</v>
      </c>
      <c r="DM385" s="457">
        <v>1000</v>
      </c>
      <c r="DN385" s="457">
        <v>1000</v>
      </c>
      <c r="DO385" s="457">
        <v>1000</v>
      </c>
      <c r="DP385" s="457">
        <v>1000</v>
      </c>
      <c r="DQ385" s="457">
        <v>1000</v>
      </c>
      <c r="DR385">
        <v>1000</v>
      </c>
      <c r="DS385">
        <v>1000</v>
      </c>
      <c r="DT385">
        <v>12000</v>
      </c>
      <c r="DU385">
        <v>1000</v>
      </c>
    </row>
    <row r="386" spans="1:125">
      <c r="A386" s="362" t="s">
        <v>2903</v>
      </c>
      <c r="B386" s="457" t="s">
        <v>3331</v>
      </c>
      <c r="C386" s="457">
        <v>1000</v>
      </c>
      <c r="D386" s="457">
        <v>1000</v>
      </c>
      <c r="E386" s="457">
        <v>1000</v>
      </c>
      <c r="F386" s="457">
        <v>1000</v>
      </c>
      <c r="G386" s="457">
        <v>1000</v>
      </c>
      <c r="H386" s="457">
        <v>1000</v>
      </c>
      <c r="I386" s="457">
        <v>1000</v>
      </c>
      <c r="J386" s="457">
        <v>1000</v>
      </c>
      <c r="K386" s="457">
        <v>1000</v>
      </c>
      <c r="L386" s="457">
        <v>1000</v>
      </c>
      <c r="M386" s="457">
        <v>1000</v>
      </c>
      <c r="N386" s="457">
        <v>1000</v>
      </c>
      <c r="O386" s="457">
        <v>1000</v>
      </c>
      <c r="P386" s="457">
        <v>1000</v>
      </c>
      <c r="Q386" s="457">
        <v>1000</v>
      </c>
      <c r="R386" s="457">
        <v>1000</v>
      </c>
      <c r="S386" s="457">
        <v>1000</v>
      </c>
      <c r="T386" s="457">
        <v>1000</v>
      </c>
      <c r="U386" s="457">
        <v>1000</v>
      </c>
      <c r="V386" s="457">
        <v>1000</v>
      </c>
      <c r="W386" s="457">
        <v>1000</v>
      </c>
      <c r="X386" s="457">
        <v>1000</v>
      </c>
      <c r="Y386" s="457">
        <v>16000</v>
      </c>
      <c r="Z386" s="457">
        <v>1000</v>
      </c>
      <c r="AA386" s="457">
        <v>1000</v>
      </c>
      <c r="AB386" s="457">
        <v>1000</v>
      </c>
      <c r="AC386" s="457">
        <v>1000</v>
      </c>
      <c r="AD386" s="457">
        <v>1000</v>
      </c>
      <c r="AE386" s="457">
        <v>1000</v>
      </c>
      <c r="AF386" s="457">
        <v>1000</v>
      </c>
      <c r="AG386" s="457">
        <v>1000</v>
      </c>
      <c r="AH386" s="457">
        <v>1000</v>
      </c>
      <c r="AI386" s="457">
        <v>1000</v>
      </c>
      <c r="AJ386" s="457">
        <v>1000</v>
      </c>
      <c r="AK386" s="457">
        <v>1000</v>
      </c>
      <c r="AL386" s="457">
        <v>1000</v>
      </c>
      <c r="AM386" s="457">
        <v>1000</v>
      </c>
      <c r="AN386" s="457">
        <v>1000</v>
      </c>
      <c r="AO386" s="457">
        <v>1000</v>
      </c>
      <c r="AP386" s="457">
        <v>1000</v>
      </c>
      <c r="AQ386" s="457">
        <v>1000</v>
      </c>
      <c r="AR386" s="457">
        <v>1000</v>
      </c>
      <c r="AS386" s="457">
        <v>1000</v>
      </c>
      <c r="AT386" s="457">
        <v>1000</v>
      </c>
      <c r="AU386" s="457">
        <v>1000</v>
      </c>
      <c r="AV386" s="457">
        <v>1000</v>
      </c>
      <c r="AW386" s="457">
        <v>1000</v>
      </c>
      <c r="AX386" s="457">
        <v>1000</v>
      </c>
      <c r="AY386" s="457">
        <v>1000</v>
      </c>
      <c r="AZ386" s="457">
        <v>1000</v>
      </c>
      <c r="BA386" s="457">
        <v>1000</v>
      </c>
      <c r="BB386" s="457">
        <v>1000</v>
      </c>
      <c r="BC386" s="457">
        <v>1000</v>
      </c>
      <c r="BD386" s="457">
        <v>1000</v>
      </c>
      <c r="BE386" s="457">
        <v>1000</v>
      </c>
      <c r="BF386" s="457">
        <v>1000</v>
      </c>
      <c r="BG386" s="457">
        <v>1000</v>
      </c>
      <c r="BH386" s="457">
        <v>1000</v>
      </c>
      <c r="BI386" s="457">
        <v>1000</v>
      </c>
      <c r="BJ386" s="457">
        <v>1000</v>
      </c>
      <c r="BK386" s="457">
        <v>1000</v>
      </c>
      <c r="BL386" s="457">
        <v>1000</v>
      </c>
      <c r="BM386" s="457">
        <v>1000</v>
      </c>
      <c r="BN386" s="457">
        <v>1000</v>
      </c>
      <c r="BO386" s="457">
        <v>1000</v>
      </c>
      <c r="BP386" s="457">
        <v>1000</v>
      </c>
      <c r="BQ386" s="457">
        <v>1000</v>
      </c>
      <c r="BR386" s="457">
        <v>1000</v>
      </c>
      <c r="BS386" s="457">
        <v>1000</v>
      </c>
      <c r="BT386" s="457">
        <v>1000</v>
      </c>
      <c r="BU386" s="457">
        <v>1000</v>
      </c>
      <c r="BV386" s="457">
        <v>1000</v>
      </c>
      <c r="BW386" s="457">
        <v>1000</v>
      </c>
      <c r="BX386" s="457">
        <v>1000</v>
      </c>
      <c r="BY386" s="457">
        <v>1000</v>
      </c>
      <c r="BZ386" s="457">
        <v>1000</v>
      </c>
      <c r="CA386" s="457">
        <v>1000</v>
      </c>
      <c r="CB386" s="457">
        <v>1000</v>
      </c>
      <c r="CC386" s="457">
        <v>1000</v>
      </c>
      <c r="CD386" s="457">
        <v>1000</v>
      </c>
      <c r="CE386" s="457">
        <v>1000</v>
      </c>
      <c r="CF386" s="457">
        <v>1000</v>
      </c>
      <c r="CG386" s="457">
        <v>1000</v>
      </c>
      <c r="CH386" s="457">
        <v>1000</v>
      </c>
      <c r="CI386" s="457">
        <v>1000</v>
      </c>
      <c r="CJ386" s="457">
        <v>1000</v>
      </c>
      <c r="CK386" s="457">
        <v>1000</v>
      </c>
      <c r="CL386" s="457">
        <v>1000</v>
      </c>
      <c r="CM386" s="457">
        <v>1000</v>
      </c>
      <c r="CN386" s="457">
        <v>1000</v>
      </c>
      <c r="CO386" s="457">
        <v>1000</v>
      </c>
      <c r="CP386" s="457">
        <v>1000</v>
      </c>
      <c r="CQ386" s="457">
        <v>1000</v>
      </c>
      <c r="CR386" s="457">
        <v>1000</v>
      </c>
      <c r="CS386" s="457">
        <v>1000</v>
      </c>
      <c r="CT386" s="457">
        <v>1000</v>
      </c>
      <c r="CU386" s="457">
        <v>1000</v>
      </c>
      <c r="CV386" s="457">
        <v>1000</v>
      </c>
      <c r="CW386" s="457">
        <v>1000</v>
      </c>
      <c r="CX386" s="457">
        <v>1000</v>
      </c>
      <c r="CY386" s="457">
        <v>1000</v>
      </c>
      <c r="CZ386" s="457">
        <v>1000</v>
      </c>
      <c r="DA386" s="457">
        <v>5000</v>
      </c>
      <c r="DB386" s="457">
        <v>1000</v>
      </c>
      <c r="DC386" s="457">
        <v>1000</v>
      </c>
      <c r="DD386" s="457">
        <v>9000</v>
      </c>
      <c r="DE386" s="457">
        <v>1000</v>
      </c>
      <c r="DF386" s="457">
        <v>2000</v>
      </c>
      <c r="DG386" s="457">
        <v>2000</v>
      </c>
      <c r="DH386" s="457">
        <v>3000</v>
      </c>
      <c r="DI386" s="457">
        <v>1000</v>
      </c>
      <c r="DJ386" s="457">
        <v>1000</v>
      </c>
      <c r="DK386" s="457">
        <v>1000</v>
      </c>
      <c r="DL386" s="457">
        <v>1000</v>
      </c>
      <c r="DM386" s="457">
        <v>1000</v>
      </c>
      <c r="DN386" s="457">
        <v>1000</v>
      </c>
      <c r="DO386" s="457">
        <v>1000</v>
      </c>
      <c r="DP386" s="457">
        <v>1000</v>
      </c>
      <c r="DQ386" s="457">
        <v>1000</v>
      </c>
      <c r="DR386">
        <v>1000</v>
      </c>
      <c r="DS386">
        <v>1000</v>
      </c>
      <c r="DT386">
        <v>1000</v>
      </c>
      <c r="DU386">
        <v>4000</v>
      </c>
    </row>
    <row r="387" spans="1:125">
      <c r="A387" s="362" t="s">
        <v>2585</v>
      </c>
      <c r="B387" s="457" t="s">
        <v>3331</v>
      </c>
      <c r="C387" s="457">
        <v>1000</v>
      </c>
      <c r="D387" s="457">
        <v>1000</v>
      </c>
      <c r="E387" s="457">
        <v>1000</v>
      </c>
      <c r="F387" s="457">
        <v>1000</v>
      </c>
      <c r="G387" s="457">
        <v>1000</v>
      </c>
      <c r="H387" s="457">
        <v>1000</v>
      </c>
      <c r="I387" s="457">
        <v>1000</v>
      </c>
      <c r="J387" s="457">
        <v>1000</v>
      </c>
      <c r="K387" s="457">
        <v>1000</v>
      </c>
      <c r="L387" s="457">
        <v>1000</v>
      </c>
      <c r="M387" s="457">
        <v>1000</v>
      </c>
      <c r="N387" s="457">
        <v>1000</v>
      </c>
      <c r="O387" s="457">
        <v>1000</v>
      </c>
      <c r="P387" s="457">
        <v>1000</v>
      </c>
      <c r="Q387" s="457">
        <v>1000</v>
      </c>
      <c r="R387" s="457">
        <v>1000</v>
      </c>
      <c r="S387" s="457">
        <v>1000</v>
      </c>
      <c r="T387" s="457">
        <v>1000</v>
      </c>
      <c r="U387" s="457">
        <v>1000</v>
      </c>
      <c r="V387" s="457">
        <v>1000</v>
      </c>
      <c r="W387" s="457">
        <v>1000</v>
      </c>
      <c r="X387" s="457">
        <v>1000</v>
      </c>
      <c r="Y387" s="457">
        <v>1000</v>
      </c>
      <c r="Z387" s="457">
        <v>1000</v>
      </c>
      <c r="AA387" s="457">
        <v>1000</v>
      </c>
      <c r="AB387" s="457">
        <v>1000</v>
      </c>
      <c r="AC387" s="457">
        <v>1000</v>
      </c>
      <c r="AD387" s="457">
        <v>1000</v>
      </c>
      <c r="AE387" s="457">
        <v>1000</v>
      </c>
      <c r="AF387" s="457">
        <v>1000</v>
      </c>
      <c r="AG387" s="457">
        <v>1000</v>
      </c>
      <c r="AH387" s="457">
        <v>1000</v>
      </c>
      <c r="AI387" s="457">
        <v>1000</v>
      </c>
      <c r="AJ387" s="457">
        <v>1000</v>
      </c>
      <c r="AK387" s="457">
        <v>1000</v>
      </c>
      <c r="AL387" s="457">
        <v>1000</v>
      </c>
      <c r="AM387" s="457">
        <v>1000</v>
      </c>
      <c r="AN387" s="457">
        <v>1000</v>
      </c>
      <c r="AO387" s="457">
        <v>1000</v>
      </c>
      <c r="AP387" s="457">
        <v>1000</v>
      </c>
      <c r="AQ387" s="457">
        <v>1000</v>
      </c>
      <c r="AR387" s="457">
        <v>1000</v>
      </c>
      <c r="AS387" s="457">
        <v>1000</v>
      </c>
      <c r="AT387" s="457">
        <v>1000</v>
      </c>
      <c r="AU387" s="457">
        <v>1000</v>
      </c>
      <c r="AV387" s="457">
        <v>1000</v>
      </c>
      <c r="AW387" s="457">
        <v>1000</v>
      </c>
      <c r="AX387" s="457">
        <v>1000</v>
      </c>
      <c r="AY387" s="457">
        <v>1000</v>
      </c>
      <c r="AZ387" s="457">
        <v>1000</v>
      </c>
      <c r="BA387" s="457">
        <v>1000</v>
      </c>
      <c r="BB387" s="457">
        <v>1000</v>
      </c>
      <c r="BC387" s="457">
        <v>1000</v>
      </c>
      <c r="BD387" s="457">
        <v>1000</v>
      </c>
      <c r="BE387" s="457">
        <v>1000</v>
      </c>
      <c r="BF387" s="457">
        <v>1000</v>
      </c>
      <c r="BG387" s="457">
        <v>1000</v>
      </c>
      <c r="BH387" s="457">
        <v>1000</v>
      </c>
      <c r="BI387" s="457">
        <v>1000</v>
      </c>
      <c r="BJ387" s="457">
        <v>1000</v>
      </c>
      <c r="BK387" s="457">
        <v>1000</v>
      </c>
      <c r="BL387" s="457">
        <v>1000</v>
      </c>
      <c r="BM387" s="457">
        <v>1000</v>
      </c>
      <c r="BN387" s="457">
        <v>1000</v>
      </c>
      <c r="BO387" s="457">
        <v>1000</v>
      </c>
      <c r="BP387" s="457">
        <v>1000</v>
      </c>
      <c r="BQ387" s="457">
        <v>1000</v>
      </c>
      <c r="BR387" s="457">
        <v>1000</v>
      </c>
      <c r="BS387" s="457">
        <v>1000</v>
      </c>
      <c r="BT387" s="457">
        <v>1000</v>
      </c>
      <c r="BU387" s="457">
        <v>1000</v>
      </c>
      <c r="BV387" s="457">
        <v>1000</v>
      </c>
      <c r="BW387" s="457">
        <v>1000</v>
      </c>
      <c r="BX387" s="457">
        <v>1000</v>
      </c>
      <c r="BY387" s="457">
        <v>1000</v>
      </c>
      <c r="BZ387" s="457">
        <v>1000</v>
      </c>
      <c r="CA387" s="457">
        <v>1000</v>
      </c>
      <c r="CB387" s="457">
        <v>1000</v>
      </c>
      <c r="CC387" s="457">
        <v>1000</v>
      </c>
      <c r="CD387" s="457">
        <v>1000</v>
      </c>
      <c r="CE387" s="457">
        <v>1000</v>
      </c>
      <c r="CF387" s="457">
        <v>1000</v>
      </c>
      <c r="CG387" s="457">
        <v>1000</v>
      </c>
      <c r="CH387" s="457">
        <v>1000</v>
      </c>
      <c r="CI387" s="457">
        <v>1000</v>
      </c>
      <c r="CJ387" s="457">
        <v>1000</v>
      </c>
      <c r="CK387" s="457">
        <v>1000</v>
      </c>
      <c r="CL387" s="457">
        <v>1000</v>
      </c>
      <c r="CM387" s="457">
        <v>1000</v>
      </c>
      <c r="CN387" s="457">
        <v>1000</v>
      </c>
      <c r="CO387" s="457">
        <v>1000</v>
      </c>
      <c r="CP387" s="457">
        <v>1000</v>
      </c>
      <c r="CQ387" s="457">
        <v>1000</v>
      </c>
      <c r="CR387" s="457">
        <v>1000</v>
      </c>
      <c r="CS387" s="457">
        <v>1000</v>
      </c>
      <c r="CT387" s="457">
        <v>1000</v>
      </c>
      <c r="CU387" s="457">
        <v>1000</v>
      </c>
      <c r="CV387" s="457">
        <v>1000</v>
      </c>
      <c r="CW387" s="457">
        <v>1000</v>
      </c>
      <c r="CX387" s="457">
        <v>1000</v>
      </c>
      <c r="CY387" s="457">
        <v>1000</v>
      </c>
      <c r="CZ387" s="457">
        <v>1000</v>
      </c>
      <c r="DA387" s="457">
        <v>1000</v>
      </c>
      <c r="DB387" s="457">
        <v>1000</v>
      </c>
      <c r="DC387" s="457">
        <v>1000</v>
      </c>
      <c r="DD387" s="457">
        <v>29000</v>
      </c>
      <c r="DE387" s="457">
        <v>1000</v>
      </c>
      <c r="DF387" s="457">
        <v>2000</v>
      </c>
      <c r="DG387" s="457">
        <v>1000</v>
      </c>
      <c r="DH387" s="457">
        <v>1000</v>
      </c>
      <c r="DI387" s="457">
        <v>1000</v>
      </c>
      <c r="DJ387" s="457">
        <v>1000</v>
      </c>
      <c r="DK387" s="457">
        <v>1000</v>
      </c>
      <c r="DL387" s="457">
        <v>1000</v>
      </c>
      <c r="DM387" s="457">
        <v>1000</v>
      </c>
      <c r="DN387" s="457">
        <v>1000</v>
      </c>
      <c r="DO387" s="457">
        <v>1000</v>
      </c>
      <c r="DP387" s="457">
        <v>1000</v>
      </c>
      <c r="DQ387" s="457">
        <v>1000</v>
      </c>
      <c r="DR387">
        <v>1000</v>
      </c>
      <c r="DS387">
        <v>1000</v>
      </c>
      <c r="DT387">
        <v>21000</v>
      </c>
      <c r="DU387">
        <v>1000</v>
      </c>
    </row>
    <row r="388" spans="1:125">
      <c r="A388" s="362" t="s">
        <v>2867</v>
      </c>
      <c r="B388" s="457" t="s">
        <v>3331</v>
      </c>
      <c r="C388" s="457">
        <v>1000</v>
      </c>
      <c r="D388" s="457">
        <v>1000</v>
      </c>
      <c r="E388" s="457">
        <v>1000</v>
      </c>
      <c r="F388" s="457">
        <v>1000</v>
      </c>
      <c r="G388" s="457">
        <v>1000</v>
      </c>
      <c r="H388" s="457">
        <v>1000</v>
      </c>
      <c r="I388" s="457">
        <v>1000</v>
      </c>
      <c r="J388" s="457">
        <v>1000</v>
      </c>
      <c r="K388" s="457">
        <v>1000</v>
      </c>
      <c r="L388" s="457">
        <v>1000</v>
      </c>
      <c r="M388" s="457">
        <v>1000</v>
      </c>
      <c r="N388" s="457">
        <v>1000</v>
      </c>
      <c r="O388" s="457">
        <v>1000</v>
      </c>
      <c r="P388" s="457">
        <v>1000</v>
      </c>
      <c r="Q388" s="457">
        <v>1000</v>
      </c>
      <c r="R388" s="457">
        <v>1000</v>
      </c>
      <c r="S388" s="457">
        <v>1000</v>
      </c>
      <c r="T388" s="457">
        <v>1000</v>
      </c>
      <c r="U388" s="457">
        <v>1000</v>
      </c>
      <c r="V388" s="457">
        <v>1000</v>
      </c>
      <c r="W388" s="457">
        <v>1000</v>
      </c>
      <c r="X388" s="457">
        <v>1000</v>
      </c>
      <c r="Y388" s="457">
        <v>16000</v>
      </c>
      <c r="Z388" s="457">
        <v>1000</v>
      </c>
      <c r="AA388" s="457">
        <v>1000</v>
      </c>
      <c r="AB388" s="457">
        <v>1000</v>
      </c>
      <c r="AC388" s="457">
        <v>1000</v>
      </c>
      <c r="AD388" s="457">
        <v>1000</v>
      </c>
      <c r="AE388" s="457">
        <v>1000</v>
      </c>
      <c r="AF388" s="457">
        <v>1000</v>
      </c>
      <c r="AG388" s="457">
        <v>1000</v>
      </c>
      <c r="AH388" s="457">
        <v>1000</v>
      </c>
      <c r="AI388" s="457">
        <v>1000</v>
      </c>
      <c r="AJ388" s="457">
        <v>1000</v>
      </c>
      <c r="AK388" s="457">
        <v>1000</v>
      </c>
      <c r="AL388" s="457">
        <v>1000</v>
      </c>
      <c r="AM388" s="457">
        <v>1000</v>
      </c>
      <c r="AN388" s="457">
        <v>1000</v>
      </c>
      <c r="AO388" s="457">
        <v>1000</v>
      </c>
      <c r="AP388" s="457">
        <v>1000</v>
      </c>
      <c r="AQ388" s="457">
        <v>1000</v>
      </c>
      <c r="AR388" s="457">
        <v>1000</v>
      </c>
      <c r="AS388" s="457">
        <v>1000</v>
      </c>
      <c r="AT388" s="457">
        <v>1000</v>
      </c>
      <c r="AU388" s="457">
        <v>1000</v>
      </c>
      <c r="AV388" s="457">
        <v>1000</v>
      </c>
      <c r="AW388" s="457">
        <v>1000</v>
      </c>
      <c r="AX388" s="457">
        <v>1000</v>
      </c>
      <c r="AY388" s="457">
        <v>1000</v>
      </c>
      <c r="AZ388" s="457">
        <v>1000</v>
      </c>
      <c r="BA388" s="457">
        <v>1000</v>
      </c>
      <c r="BB388" s="457">
        <v>1000</v>
      </c>
      <c r="BC388" s="457">
        <v>1000</v>
      </c>
      <c r="BD388" s="457">
        <v>1000</v>
      </c>
      <c r="BE388" s="457">
        <v>1000</v>
      </c>
      <c r="BF388" s="457">
        <v>1000</v>
      </c>
      <c r="BG388" s="457">
        <v>1000</v>
      </c>
      <c r="BH388" s="457">
        <v>1000</v>
      </c>
      <c r="BI388" s="457">
        <v>1000</v>
      </c>
      <c r="BJ388" s="457">
        <v>1000</v>
      </c>
      <c r="BK388" s="457">
        <v>1000</v>
      </c>
      <c r="BL388" s="457">
        <v>1000</v>
      </c>
      <c r="BM388" s="457">
        <v>1000</v>
      </c>
      <c r="BN388" s="457">
        <v>1000</v>
      </c>
      <c r="BO388" s="457">
        <v>1000</v>
      </c>
      <c r="BP388" s="457">
        <v>1000</v>
      </c>
      <c r="BQ388" s="457">
        <v>1000</v>
      </c>
      <c r="BR388" s="457">
        <v>1000</v>
      </c>
      <c r="BS388" s="457">
        <v>1000</v>
      </c>
      <c r="BT388" s="457">
        <v>1000</v>
      </c>
      <c r="BU388" s="457">
        <v>1000</v>
      </c>
      <c r="BV388" s="457">
        <v>1000</v>
      </c>
      <c r="BW388" s="457">
        <v>1000</v>
      </c>
      <c r="BX388" s="457">
        <v>1000</v>
      </c>
      <c r="BY388" s="457">
        <v>1000</v>
      </c>
      <c r="BZ388" s="457">
        <v>1000</v>
      </c>
      <c r="CA388" s="457">
        <v>1000</v>
      </c>
      <c r="CB388" s="457">
        <v>1000</v>
      </c>
      <c r="CC388" s="457">
        <v>1000</v>
      </c>
      <c r="CD388" s="457">
        <v>1000</v>
      </c>
      <c r="CE388" s="457">
        <v>1000</v>
      </c>
      <c r="CF388" s="457">
        <v>1000</v>
      </c>
      <c r="CG388" s="457">
        <v>1000</v>
      </c>
      <c r="CH388" s="457">
        <v>1000</v>
      </c>
      <c r="CI388" s="457">
        <v>1000</v>
      </c>
      <c r="CJ388" s="457">
        <v>1000</v>
      </c>
      <c r="CK388" s="457">
        <v>1000</v>
      </c>
      <c r="CL388" s="457">
        <v>1000</v>
      </c>
      <c r="CM388" s="457">
        <v>1000</v>
      </c>
      <c r="CN388" s="457">
        <v>1000</v>
      </c>
      <c r="CO388" s="457">
        <v>1000</v>
      </c>
      <c r="CP388" s="457">
        <v>1000</v>
      </c>
      <c r="CQ388" s="457">
        <v>1000</v>
      </c>
      <c r="CR388" s="457">
        <v>1000</v>
      </c>
      <c r="CS388" s="457">
        <v>1000</v>
      </c>
      <c r="CT388" s="457">
        <v>1000</v>
      </c>
      <c r="CU388" s="457">
        <v>1000</v>
      </c>
      <c r="CV388" s="457">
        <v>1000</v>
      </c>
      <c r="CW388" s="457">
        <v>1000</v>
      </c>
      <c r="CX388" s="457">
        <v>1000</v>
      </c>
      <c r="CY388" s="457">
        <v>1000</v>
      </c>
      <c r="CZ388" s="457">
        <v>1000</v>
      </c>
      <c r="DA388" s="457">
        <v>5000</v>
      </c>
      <c r="DB388" s="457">
        <v>1000</v>
      </c>
      <c r="DC388" s="457">
        <v>1000</v>
      </c>
      <c r="DD388" s="457">
        <v>9000</v>
      </c>
      <c r="DE388" s="457">
        <v>1000</v>
      </c>
      <c r="DF388" s="457">
        <v>2000</v>
      </c>
      <c r="DG388" s="457">
        <v>2000</v>
      </c>
      <c r="DH388" s="457">
        <v>3000</v>
      </c>
      <c r="DI388" s="457">
        <v>1000</v>
      </c>
      <c r="DJ388" s="457">
        <v>1000</v>
      </c>
      <c r="DK388" s="457">
        <v>1000</v>
      </c>
      <c r="DL388" s="457">
        <v>1000</v>
      </c>
      <c r="DM388" s="457">
        <v>1000</v>
      </c>
      <c r="DN388" s="457">
        <v>1000</v>
      </c>
      <c r="DO388" s="457">
        <v>1000</v>
      </c>
      <c r="DP388" s="457">
        <v>1000</v>
      </c>
      <c r="DQ388" s="457">
        <v>1000</v>
      </c>
      <c r="DR388">
        <v>1000</v>
      </c>
      <c r="DS388">
        <v>1000</v>
      </c>
      <c r="DT388">
        <v>1000</v>
      </c>
      <c r="DU388">
        <v>4000</v>
      </c>
    </row>
    <row r="389" spans="1:125">
      <c r="A389" s="362" t="s">
        <v>3017</v>
      </c>
      <c r="B389" s="457" t="s">
        <v>3331</v>
      </c>
      <c r="C389" s="457">
        <v>1000</v>
      </c>
      <c r="D389" s="457">
        <v>1000</v>
      </c>
      <c r="E389" s="457">
        <v>1000</v>
      </c>
      <c r="F389" s="457">
        <v>1000</v>
      </c>
      <c r="G389" s="457">
        <v>1000</v>
      </c>
      <c r="H389" s="457">
        <v>1000</v>
      </c>
      <c r="I389" s="457">
        <v>1000</v>
      </c>
      <c r="J389" s="457">
        <v>1000</v>
      </c>
      <c r="K389" s="457">
        <v>1000</v>
      </c>
      <c r="L389" s="457">
        <v>1000</v>
      </c>
      <c r="M389" s="457">
        <v>1000</v>
      </c>
      <c r="N389" s="457">
        <v>1000</v>
      </c>
      <c r="O389" s="457">
        <v>1000</v>
      </c>
      <c r="P389" s="457">
        <v>1000</v>
      </c>
      <c r="Q389" s="457">
        <v>1000</v>
      </c>
      <c r="R389" s="457">
        <v>1000</v>
      </c>
      <c r="S389" s="457">
        <v>1000</v>
      </c>
      <c r="T389" s="457">
        <v>1000</v>
      </c>
      <c r="U389" s="457">
        <v>1000</v>
      </c>
      <c r="V389" s="457">
        <v>1000</v>
      </c>
      <c r="W389" s="457">
        <v>1000</v>
      </c>
      <c r="X389" s="457">
        <v>1000</v>
      </c>
      <c r="Y389" s="457">
        <v>16000</v>
      </c>
      <c r="Z389" s="457">
        <v>1000</v>
      </c>
      <c r="AA389" s="457">
        <v>1000</v>
      </c>
      <c r="AB389" s="457">
        <v>1000</v>
      </c>
      <c r="AC389" s="457">
        <v>1000</v>
      </c>
      <c r="AD389" s="457">
        <v>1000</v>
      </c>
      <c r="AE389" s="457">
        <v>1000</v>
      </c>
      <c r="AF389" s="457">
        <v>1000</v>
      </c>
      <c r="AG389" s="457">
        <v>1000</v>
      </c>
      <c r="AH389" s="457">
        <v>1000</v>
      </c>
      <c r="AI389" s="457">
        <v>1000</v>
      </c>
      <c r="AJ389" s="457">
        <v>1000</v>
      </c>
      <c r="AK389" s="457">
        <v>1000</v>
      </c>
      <c r="AL389" s="457">
        <v>1000</v>
      </c>
      <c r="AM389" s="457">
        <v>1000</v>
      </c>
      <c r="AN389" s="457">
        <v>1000</v>
      </c>
      <c r="AO389" s="457">
        <v>1000</v>
      </c>
      <c r="AP389" s="457">
        <v>1000</v>
      </c>
      <c r="AQ389" s="457">
        <v>1000</v>
      </c>
      <c r="AR389" s="457">
        <v>1000</v>
      </c>
      <c r="AS389" s="457">
        <v>1000</v>
      </c>
      <c r="AT389" s="457">
        <v>1000</v>
      </c>
      <c r="AU389" s="457">
        <v>1000</v>
      </c>
      <c r="AV389" s="457">
        <v>1000</v>
      </c>
      <c r="AW389" s="457">
        <v>1000</v>
      </c>
      <c r="AX389" s="457">
        <v>1000</v>
      </c>
      <c r="AY389" s="457">
        <v>1000</v>
      </c>
      <c r="AZ389" s="457">
        <v>1000</v>
      </c>
      <c r="BA389" s="457">
        <v>1000</v>
      </c>
      <c r="BB389" s="457">
        <v>1000</v>
      </c>
      <c r="BC389" s="457">
        <v>1000</v>
      </c>
      <c r="BD389" s="457">
        <v>1000</v>
      </c>
      <c r="BE389" s="457">
        <v>1000</v>
      </c>
      <c r="BF389" s="457">
        <v>1000</v>
      </c>
      <c r="BG389" s="457">
        <v>1000</v>
      </c>
      <c r="BH389" s="457">
        <v>1000</v>
      </c>
      <c r="BI389" s="457">
        <v>1000</v>
      </c>
      <c r="BJ389" s="457">
        <v>1000</v>
      </c>
      <c r="BK389" s="457">
        <v>1000</v>
      </c>
      <c r="BL389" s="457">
        <v>1000</v>
      </c>
      <c r="BM389" s="457">
        <v>1000</v>
      </c>
      <c r="BN389" s="457">
        <v>1000</v>
      </c>
      <c r="BO389" s="457">
        <v>1000</v>
      </c>
      <c r="BP389" s="457">
        <v>1000</v>
      </c>
      <c r="BQ389" s="457">
        <v>1000</v>
      </c>
      <c r="BR389" s="457">
        <v>1000</v>
      </c>
      <c r="BS389" s="457">
        <v>1000</v>
      </c>
      <c r="BT389" s="457">
        <v>1000</v>
      </c>
      <c r="BU389" s="457">
        <v>1000</v>
      </c>
      <c r="BV389" s="457">
        <v>1000</v>
      </c>
      <c r="BW389" s="457">
        <v>1000</v>
      </c>
      <c r="BX389" s="457">
        <v>1000</v>
      </c>
      <c r="BY389" s="457">
        <v>1000</v>
      </c>
      <c r="BZ389" s="457">
        <v>1000</v>
      </c>
      <c r="CA389" s="457">
        <v>1000</v>
      </c>
      <c r="CB389" s="457">
        <v>1000</v>
      </c>
      <c r="CC389" s="457">
        <v>1000</v>
      </c>
      <c r="CD389" s="457">
        <v>1000</v>
      </c>
      <c r="CE389" s="457">
        <v>1000</v>
      </c>
      <c r="CF389" s="457">
        <v>1000</v>
      </c>
      <c r="CG389" s="457">
        <v>1000</v>
      </c>
      <c r="CH389" s="457">
        <v>1000</v>
      </c>
      <c r="CI389" s="457">
        <v>1000</v>
      </c>
      <c r="CJ389" s="457">
        <v>1000</v>
      </c>
      <c r="CK389" s="457">
        <v>1000</v>
      </c>
      <c r="CL389" s="457">
        <v>1000</v>
      </c>
      <c r="CM389" s="457">
        <v>1000</v>
      </c>
      <c r="CN389" s="457">
        <v>1000</v>
      </c>
      <c r="CO389" s="457">
        <v>1000</v>
      </c>
      <c r="CP389" s="457">
        <v>1000</v>
      </c>
      <c r="CQ389" s="457">
        <v>1000</v>
      </c>
      <c r="CR389" s="457">
        <v>1000</v>
      </c>
      <c r="CS389" s="457">
        <v>1000</v>
      </c>
      <c r="CT389" s="457">
        <v>1000</v>
      </c>
      <c r="CU389" s="457">
        <v>1000</v>
      </c>
      <c r="CV389" s="457">
        <v>1000</v>
      </c>
      <c r="CW389" s="457">
        <v>1000</v>
      </c>
      <c r="CX389" s="457">
        <v>1000</v>
      </c>
      <c r="CY389" s="457">
        <v>1000</v>
      </c>
      <c r="CZ389" s="457">
        <v>1000</v>
      </c>
      <c r="DA389" s="457">
        <v>5000</v>
      </c>
      <c r="DB389" s="457">
        <v>1000</v>
      </c>
      <c r="DC389" s="457">
        <v>1000</v>
      </c>
      <c r="DD389" s="457">
        <v>9000</v>
      </c>
      <c r="DE389" s="457">
        <v>1000</v>
      </c>
      <c r="DF389" s="457">
        <v>2000</v>
      </c>
      <c r="DG389" s="457">
        <v>2000</v>
      </c>
      <c r="DH389" s="457">
        <v>3000</v>
      </c>
      <c r="DI389" s="457">
        <v>1000</v>
      </c>
      <c r="DJ389" s="457">
        <v>1000</v>
      </c>
      <c r="DK389" s="457">
        <v>1000</v>
      </c>
      <c r="DL389" s="457">
        <v>1000</v>
      </c>
      <c r="DM389" s="457">
        <v>1000</v>
      </c>
      <c r="DN389" s="457">
        <v>1000</v>
      </c>
      <c r="DO389" s="457">
        <v>1000</v>
      </c>
      <c r="DP389" s="457">
        <v>1000</v>
      </c>
      <c r="DQ389" s="457">
        <v>1000</v>
      </c>
      <c r="DR389">
        <v>1000</v>
      </c>
      <c r="DS389">
        <v>1000</v>
      </c>
      <c r="DT389">
        <v>1000</v>
      </c>
      <c r="DU389">
        <v>4000</v>
      </c>
    </row>
    <row r="390" spans="1:125">
      <c r="A390" s="362" t="s">
        <v>3083</v>
      </c>
      <c r="B390" s="457" t="s">
        <v>3331</v>
      </c>
      <c r="C390" s="457">
        <v>1000</v>
      </c>
      <c r="D390" s="457">
        <v>1000</v>
      </c>
      <c r="E390" s="457">
        <v>1000</v>
      </c>
      <c r="F390" s="457">
        <v>1000</v>
      </c>
      <c r="G390" s="457">
        <v>1000</v>
      </c>
      <c r="H390" s="457">
        <v>1000</v>
      </c>
      <c r="I390" s="457">
        <v>1000</v>
      </c>
      <c r="J390" s="457">
        <v>1000</v>
      </c>
      <c r="K390" s="457">
        <v>1000</v>
      </c>
      <c r="L390" s="457">
        <v>1000</v>
      </c>
      <c r="M390" s="457">
        <v>1000</v>
      </c>
      <c r="N390" s="457">
        <v>1000</v>
      </c>
      <c r="O390" s="457">
        <v>1000</v>
      </c>
      <c r="P390" s="457">
        <v>1000</v>
      </c>
      <c r="Q390" s="457">
        <v>1000</v>
      </c>
      <c r="R390" s="457">
        <v>1000</v>
      </c>
      <c r="S390" s="457">
        <v>1000</v>
      </c>
      <c r="T390" s="457">
        <v>1000</v>
      </c>
      <c r="U390" s="457">
        <v>1000</v>
      </c>
      <c r="V390" s="457">
        <v>1000</v>
      </c>
      <c r="W390" s="457">
        <v>1000</v>
      </c>
      <c r="X390" s="457">
        <v>1000</v>
      </c>
      <c r="Y390" s="457">
        <v>1000</v>
      </c>
      <c r="Z390" s="457">
        <v>1000</v>
      </c>
      <c r="AA390" s="457">
        <v>1000</v>
      </c>
      <c r="AB390" s="457">
        <v>1000</v>
      </c>
      <c r="AC390" s="457">
        <v>1000</v>
      </c>
      <c r="AD390" s="457">
        <v>1000</v>
      </c>
      <c r="AE390" s="457">
        <v>1000</v>
      </c>
      <c r="AF390" s="457">
        <v>1000</v>
      </c>
      <c r="AG390" s="457">
        <v>1000</v>
      </c>
      <c r="AH390" s="457">
        <v>1000</v>
      </c>
      <c r="AI390" s="457">
        <v>1000</v>
      </c>
      <c r="AJ390" s="457">
        <v>1000</v>
      </c>
      <c r="AK390" s="457">
        <v>1000</v>
      </c>
      <c r="AL390" s="457">
        <v>1000</v>
      </c>
      <c r="AM390" s="457">
        <v>1000</v>
      </c>
      <c r="AN390" s="457">
        <v>1000</v>
      </c>
      <c r="AO390" s="457">
        <v>1000</v>
      </c>
      <c r="AP390" s="457">
        <v>1000</v>
      </c>
      <c r="AQ390" s="457">
        <v>1000</v>
      </c>
      <c r="AR390" s="457">
        <v>1000</v>
      </c>
      <c r="AS390" s="457">
        <v>1000</v>
      </c>
      <c r="AT390" s="457">
        <v>1000</v>
      </c>
      <c r="AU390" s="457">
        <v>1000</v>
      </c>
      <c r="AV390" s="457">
        <v>1000</v>
      </c>
      <c r="AW390" s="457">
        <v>1000</v>
      </c>
      <c r="AX390" s="457">
        <v>1000</v>
      </c>
      <c r="AY390" s="457">
        <v>1000</v>
      </c>
      <c r="AZ390" s="457">
        <v>1000</v>
      </c>
      <c r="BA390" s="457">
        <v>1000</v>
      </c>
      <c r="BB390" s="457">
        <v>1000</v>
      </c>
      <c r="BC390" s="457">
        <v>1000</v>
      </c>
      <c r="BD390" s="457">
        <v>1000</v>
      </c>
      <c r="BE390" s="457">
        <v>1000</v>
      </c>
      <c r="BF390" s="457">
        <v>1000</v>
      </c>
      <c r="BG390" s="457">
        <v>1000</v>
      </c>
      <c r="BH390" s="457">
        <v>1000</v>
      </c>
      <c r="BI390" s="457">
        <v>1000</v>
      </c>
      <c r="BJ390" s="457">
        <v>1000</v>
      </c>
      <c r="BK390" s="457">
        <v>1000</v>
      </c>
      <c r="BL390" s="457">
        <v>1000</v>
      </c>
      <c r="BM390" s="457">
        <v>1000</v>
      </c>
      <c r="BN390" s="457">
        <v>1000</v>
      </c>
      <c r="BO390" s="457">
        <v>1000</v>
      </c>
      <c r="BP390" s="457">
        <v>1000</v>
      </c>
      <c r="BQ390" s="457">
        <v>1000</v>
      </c>
      <c r="BR390" s="457">
        <v>1000</v>
      </c>
      <c r="BS390" s="457">
        <v>1000</v>
      </c>
      <c r="BT390" s="457">
        <v>1000</v>
      </c>
      <c r="BU390" s="457">
        <v>1000</v>
      </c>
      <c r="BV390" s="457">
        <v>1000</v>
      </c>
      <c r="BW390" s="457">
        <v>1000</v>
      </c>
      <c r="BX390" s="457">
        <v>1000</v>
      </c>
      <c r="BY390" s="457">
        <v>1000</v>
      </c>
      <c r="BZ390" s="457">
        <v>1000</v>
      </c>
      <c r="CA390" s="457">
        <v>1000</v>
      </c>
      <c r="CB390" s="457">
        <v>1000</v>
      </c>
      <c r="CC390" s="457">
        <v>1000</v>
      </c>
      <c r="CD390" s="457">
        <v>1000</v>
      </c>
      <c r="CE390" s="457">
        <v>1000</v>
      </c>
      <c r="CF390" s="457">
        <v>1000</v>
      </c>
      <c r="CG390" s="457">
        <v>1000</v>
      </c>
      <c r="CH390" s="457">
        <v>1000</v>
      </c>
      <c r="CI390" s="457">
        <v>1000</v>
      </c>
      <c r="CJ390" s="457">
        <v>1000</v>
      </c>
      <c r="CK390" s="457">
        <v>1000</v>
      </c>
      <c r="CL390" s="457">
        <v>1000</v>
      </c>
      <c r="CM390" s="457">
        <v>1000</v>
      </c>
      <c r="CN390" s="457">
        <v>1000</v>
      </c>
      <c r="CO390" s="457">
        <v>1000</v>
      </c>
      <c r="CP390" s="457">
        <v>1000</v>
      </c>
      <c r="CQ390" s="457">
        <v>1000</v>
      </c>
      <c r="CR390" s="457">
        <v>1000</v>
      </c>
      <c r="CS390" s="457">
        <v>1000</v>
      </c>
      <c r="CT390" s="457">
        <v>1000</v>
      </c>
      <c r="CU390" s="457">
        <v>1000</v>
      </c>
      <c r="CV390" s="457">
        <v>1000</v>
      </c>
      <c r="CW390" s="457">
        <v>1000</v>
      </c>
      <c r="CX390" s="457">
        <v>1000</v>
      </c>
      <c r="CY390" s="457">
        <v>1000</v>
      </c>
      <c r="CZ390" s="457">
        <v>1000</v>
      </c>
      <c r="DA390" s="457">
        <v>1000</v>
      </c>
      <c r="DB390" s="457">
        <v>1000</v>
      </c>
      <c r="DC390" s="457">
        <v>1000</v>
      </c>
      <c r="DD390" s="457">
        <v>29000</v>
      </c>
      <c r="DE390" s="457">
        <v>1000</v>
      </c>
      <c r="DF390" s="457">
        <v>2000</v>
      </c>
      <c r="DG390" s="457">
        <v>1000</v>
      </c>
      <c r="DH390" s="457">
        <v>1000</v>
      </c>
      <c r="DI390" s="457">
        <v>1000</v>
      </c>
      <c r="DJ390" s="457">
        <v>1000</v>
      </c>
      <c r="DK390" s="457">
        <v>1000</v>
      </c>
      <c r="DL390" s="457">
        <v>1000</v>
      </c>
      <c r="DM390" s="457">
        <v>1000</v>
      </c>
      <c r="DN390" s="457">
        <v>1000</v>
      </c>
      <c r="DO390" s="457">
        <v>1000</v>
      </c>
      <c r="DP390" s="457">
        <v>1000</v>
      </c>
      <c r="DQ390" s="457">
        <v>1000</v>
      </c>
      <c r="DR390">
        <v>1000</v>
      </c>
      <c r="DS390">
        <v>1000</v>
      </c>
      <c r="DT390">
        <v>21000</v>
      </c>
      <c r="DU390">
        <v>1000</v>
      </c>
    </row>
    <row r="391" spans="1:125">
      <c r="A391" s="362" t="s">
        <v>3107</v>
      </c>
      <c r="B391" s="457" t="s">
        <v>3331</v>
      </c>
      <c r="C391" s="457">
        <v>1000</v>
      </c>
      <c r="D391" s="457">
        <v>1000</v>
      </c>
      <c r="E391" s="457">
        <v>1000</v>
      </c>
      <c r="F391" s="457">
        <v>1000</v>
      </c>
      <c r="G391" s="457">
        <v>1000</v>
      </c>
      <c r="H391" s="457">
        <v>1000</v>
      </c>
      <c r="I391" s="457">
        <v>1000</v>
      </c>
      <c r="J391" s="457">
        <v>1000</v>
      </c>
      <c r="K391" s="457">
        <v>1000</v>
      </c>
      <c r="L391" s="457">
        <v>1000</v>
      </c>
      <c r="M391" s="457">
        <v>1000</v>
      </c>
      <c r="N391" s="457">
        <v>1000</v>
      </c>
      <c r="O391" s="457">
        <v>1000</v>
      </c>
      <c r="P391" s="457">
        <v>1000</v>
      </c>
      <c r="Q391" s="457">
        <v>1000</v>
      </c>
      <c r="R391" s="457">
        <v>1000</v>
      </c>
      <c r="S391" s="457">
        <v>1000</v>
      </c>
      <c r="T391" s="457">
        <v>1000</v>
      </c>
      <c r="U391" s="457">
        <v>1000</v>
      </c>
      <c r="V391" s="457">
        <v>1000</v>
      </c>
      <c r="W391" s="457">
        <v>1000</v>
      </c>
      <c r="X391" s="457">
        <v>1000</v>
      </c>
      <c r="Y391" s="457">
        <v>1000</v>
      </c>
      <c r="Z391" s="457">
        <v>1000</v>
      </c>
      <c r="AA391" s="457">
        <v>1000</v>
      </c>
      <c r="AB391" s="457">
        <v>1000</v>
      </c>
      <c r="AC391" s="457">
        <v>1000</v>
      </c>
      <c r="AD391" s="457">
        <v>1000</v>
      </c>
      <c r="AE391" s="457">
        <v>1000</v>
      </c>
      <c r="AF391" s="457">
        <v>1000</v>
      </c>
      <c r="AG391" s="457">
        <v>1000</v>
      </c>
      <c r="AH391" s="457">
        <v>1000</v>
      </c>
      <c r="AI391" s="457">
        <v>1000</v>
      </c>
      <c r="AJ391" s="457">
        <v>1000</v>
      </c>
      <c r="AK391" s="457">
        <v>1000</v>
      </c>
      <c r="AL391" s="457">
        <v>1000</v>
      </c>
      <c r="AM391" s="457">
        <v>1000</v>
      </c>
      <c r="AN391" s="457">
        <v>1000</v>
      </c>
      <c r="AO391" s="457">
        <v>1000</v>
      </c>
      <c r="AP391" s="457">
        <v>1000</v>
      </c>
      <c r="AQ391" s="457">
        <v>1000</v>
      </c>
      <c r="AR391" s="457">
        <v>1000</v>
      </c>
      <c r="AS391" s="457">
        <v>1000</v>
      </c>
      <c r="AT391" s="457">
        <v>1000</v>
      </c>
      <c r="AU391" s="457">
        <v>1000</v>
      </c>
      <c r="AV391" s="457">
        <v>1000</v>
      </c>
      <c r="AW391" s="457">
        <v>1000</v>
      </c>
      <c r="AX391" s="457">
        <v>1000</v>
      </c>
      <c r="AY391" s="457">
        <v>1000</v>
      </c>
      <c r="AZ391" s="457">
        <v>1000</v>
      </c>
      <c r="BA391" s="457">
        <v>1000</v>
      </c>
      <c r="BB391" s="457">
        <v>1000</v>
      </c>
      <c r="BC391" s="457">
        <v>1000</v>
      </c>
      <c r="BD391" s="457">
        <v>1000</v>
      </c>
      <c r="BE391" s="457">
        <v>1000</v>
      </c>
      <c r="BF391" s="457">
        <v>1000</v>
      </c>
      <c r="BG391" s="457">
        <v>1000</v>
      </c>
      <c r="BH391" s="457">
        <v>1000</v>
      </c>
      <c r="BI391" s="457">
        <v>1000</v>
      </c>
      <c r="BJ391" s="457">
        <v>1000</v>
      </c>
      <c r="BK391" s="457">
        <v>1000</v>
      </c>
      <c r="BL391" s="457">
        <v>1000</v>
      </c>
      <c r="BM391" s="457">
        <v>1000</v>
      </c>
      <c r="BN391" s="457">
        <v>1000</v>
      </c>
      <c r="BO391" s="457">
        <v>1000</v>
      </c>
      <c r="BP391" s="457">
        <v>1000</v>
      </c>
      <c r="BQ391" s="457">
        <v>1000</v>
      </c>
      <c r="BR391" s="457">
        <v>1000</v>
      </c>
      <c r="BS391" s="457">
        <v>1000</v>
      </c>
      <c r="BT391" s="457">
        <v>1000</v>
      </c>
      <c r="BU391" s="457">
        <v>1000</v>
      </c>
      <c r="BV391" s="457">
        <v>1000</v>
      </c>
      <c r="BW391" s="457">
        <v>1000</v>
      </c>
      <c r="BX391" s="457">
        <v>1000</v>
      </c>
      <c r="BY391" s="457">
        <v>1000</v>
      </c>
      <c r="BZ391" s="457">
        <v>1000</v>
      </c>
      <c r="CA391" s="457">
        <v>1000</v>
      </c>
      <c r="CB391" s="457">
        <v>1000</v>
      </c>
      <c r="CC391" s="457">
        <v>1000</v>
      </c>
      <c r="CD391" s="457">
        <v>1000</v>
      </c>
      <c r="CE391" s="457">
        <v>1000</v>
      </c>
      <c r="CF391" s="457">
        <v>1000</v>
      </c>
      <c r="CG391" s="457">
        <v>1000</v>
      </c>
      <c r="CH391" s="457">
        <v>1000</v>
      </c>
      <c r="CI391" s="457">
        <v>1000</v>
      </c>
      <c r="CJ391" s="457">
        <v>1000</v>
      </c>
      <c r="CK391" s="457">
        <v>1000</v>
      </c>
      <c r="CL391" s="457">
        <v>1000</v>
      </c>
      <c r="CM391" s="457">
        <v>1000</v>
      </c>
      <c r="CN391" s="457">
        <v>1000</v>
      </c>
      <c r="CO391" s="457">
        <v>1000</v>
      </c>
      <c r="CP391" s="457">
        <v>1000</v>
      </c>
      <c r="CQ391" s="457">
        <v>1000</v>
      </c>
      <c r="CR391" s="457">
        <v>1000</v>
      </c>
      <c r="CS391" s="457">
        <v>1000</v>
      </c>
      <c r="CT391" s="457">
        <v>1000</v>
      </c>
      <c r="CU391" s="457">
        <v>1000</v>
      </c>
      <c r="CV391" s="457">
        <v>1000</v>
      </c>
      <c r="CW391" s="457">
        <v>1000</v>
      </c>
      <c r="CX391" s="457">
        <v>1000</v>
      </c>
      <c r="CY391" s="457">
        <v>1000</v>
      </c>
      <c r="CZ391" s="457">
        <v>1000</v>
      </c>
      <c r="DA391" s="457">
        <v>1000</v>
      </c>
      <c r="DB391" s="457">
        <v>1000</v>
      </c>
      <c r="DC391" s="457">
        <v>1000</v>
      </c>
      <c r="DD391" s="457">
        <v>29000</v>
      </c>
      <c r="DE391" s="457">
        <v>1000</v>
      </c>
      <c r="DF391" s="457">
        <v>2000</v>
      </c>
      <c r="DG391" s="457">
        <v>1000</v>
      </c>
      <c r="DH391" s="457">
        <v>1000</v>
      </c>
      <c r="DI391" s="457">
        <v>1000</v>
      </c>
      <c r="DJ391" s="457">
        <v>1000</v>
      </c>
      <c r="DK391" s="457">
        <v>1000</v>
      </c>
      <c r="DL391" s="457">
        <v>1000</v>
      </c>
      <c r="DM391" s="457">
        <v>1000</v>
      </c>
      <c r="DN391" s="457">
        <v>1000</v>
      </c>
      <c r="DO391" s="457">
        <v>1000</v>
      </c>
      <c r="DP391" s="457">
        <v>1000</v>
      </c>
      <c r="DQ391" s="457">
        <v>1000</v>
      </c>
      <c r="DR391">
        <v>1000</v>
      </c>
      <c r="DS391">
        <v>1000</v>
      </c>
      <c r="DT391">
        <v>21000</v>
      </c>
      <c r="DU391">
        <v>1000</v>
      </c>
    </row>
    <row r="392" spans="1:125">
      <c r="A392" s="362" t="s">
        <v>2222</v>
      </c>
      <c r="B392" s="457" t="s">
        <v>3331</v>
      </c>
      <c r="C392" s="457">
        <v>1000</v>
      </c>
      <c r="D392" s="457">
        <v>1000</v>
      </c>
      <c r="E392" s="457">
        <v>1000</v>
      </c>
      <c r="F392" s="457">
        <v>1000</v>
      </c>
      <c r="G392" s="457">
        <v>1000</v>
      </c>
      <c r="H392" s="457">
        <v>1000</v>
      </c>
      <c r="I392" s="457">
        <v>1000</v>
      </c>
      <c r="J392" s="457">
        <v>1000</v>
      </c>
      <c r="K392" s="457">
        <v>1000</v>
      </c>
      <c r="L392" s="457">
        <v>1000</v>
      </c>
      <c r="M392" s="457">
        <v>1000</v>
      </c>
      <c r="N392" s="457">
        <v>1000</v>
      </c>
      <c r="O392" s="457">
        <v>1000</v>
      </c>
      <c r="P392" s="457">
        <v>1000</v>
      </c>
      <c r="Q392" s="457">
        <v>1000</v>
      </c>
      <c r="R392" s="457">
        <v>1000</v>
      </c>
      <c r="S392" s="457">
        <v>1000</v>
      </c>
      <c r="T392" s="457">
        <v>1000</v>
      </c>
      <c r="U392" s="457">
        <v>1000</v>
      </c>
      <c r="V392" s="457">
        <v>1000</v>
      </c>
      <c r="W392" s="457">
        <v>1000</v>
      </c>
      <c r="X392" s="457">
        <v>1000</v>
      </c>
      <c r="Y392" s="457">
        <v>1000</v>
      </c>
      <c r="Z392" s="457">
        <v>1000</v>
      </c>
      <c r="AA392" s="457">
        <v>1000</v>
      </c>
      <c r="AB392" s="457">
        <v>1000</v>
      </c>
      <c r="AC392" s="457">
        <v>1000</v>
      </c>
      <c r="AD392" s="457">
        <v>1000</v>
      </c>
      <c r="AE392" s="457">
        <v>1000</v>
      </c>
      <c r="AF392" s="457">
        <v>1000</v>
      </c>
      <c r="AG392" s="457">
        <v>1000</v>
      </c>
      <c r="AH392" s="457">
        <v>1000</v>
      </c>
      <c r="AI392" s="457">
        <v>1000</v>
      </c>
      <c r="AJ392" s="457">
        <v>1000</v>
      </c>
      <c r="AK392" s="457">
        <v>1000</v>
      </c>
      <c r="AL392" s="457">
        <v>1000</v>
      </c>
      <c r="AM392" s="457">
        <v>1000</v>
      </c>
      <c r="AN392" s="457">
        <v>1000</v>
      </c>
      <c r="AO392" s="457">
        <v>1000</v>
      </c>
      <c r="AP392" s="457">
        <v>1000</v>
      </c>
      <c r="AQ392" s="457">
        <v>1000</v>
      </c>
      <c r="AR392" s="457">
        <v>1000</v>
      </c>
      <c r="AS392" s="457">
        <v>1000</v>
      </c>
      <c r="AT392" s="457">
        <v>1000</v>
      </c>
      <c r="AU392" s="457">
        <v>1000</v>
      </c>
      <c r="AV392" s="457">
        <v>1000</v>
      </c>
      <c r="AW392" s="457">
        <v>1000</v>
      </c>
      <c r="AX392" s="457">
        <v>1000</v>
      </c>
      <c r="AY392" s="457">
        <v>1000</v>
      </c>
      <c r="AZ392" s="457">
        <v>1000</v>
      </c>
      <c r="BA392" s="457">
        <v>1000</v>
      </c>
      <c r="BB392" s="457">
        <v>1000</v>
      </c>
      <c r="BC392" s="457">
        <v>1000</v>
      </c>
      <c r="BD392" s="457">
        <v>1000</v>
      </c>
      <c r="BE392" s="457">
        <v>1000</v>
      </c>
      <c r="BF392" s="457">
        <v>1000</v>
      </c>
      <c r="BG392" s="457">
        <v>1000</v>
      </c>
      <c r="BH392" s="457">
        <v>1000</v>
      </c>
      <c r="BI392" s="457">
        <v>1000</v>
      </c>
      <c r="BJ392" s="457">
        <v>1000</v>
      </c>
      <c r="BK392" s="457">
        <v>1000</v>
      </c>
      <c r="BL392" s="457">
        <v>1000</v>
      </c>
      <c r="BM392" s="457">
        <v>1000</v>
      </c>
      <c r="BN392" s="457">
        <v>1000</v>
      </c>
      <c r="BO392" s="457">
        <v>1000</v>
      </c>
      <c r="BP392" s="457">
        <v>1000</v>
      </c>
      <c r="BQ392" s="457">
        <v>1000</v>
      </c>
      <c r="BR392" s="457">
        <v>1000</v>
      </c>
      <c r="BS392" s="457">
        <v>1000</v>
      </c>
      <c r="BT392" s="457">
        <v>1000</v>
      </c>
      <c r="BU392" s="457">
        <v>1000</v>
      </c>
      <c r="BV392" s="457">
        <v>1000</v>
      </c>
      <c r="BW392" s="457">
        <v>1000</v>
      </c>
      <c r="BX392" s="457">
        <v>1000</v>
      </c>
      <c r="BY392" s="457">
        <v>1000</v>
      </c>
      <c r="BZ392" s="457">
        <v>1000</v>
      </c>
      <c r="CA392" s="457">
        <v>1000</v>
      </c>
      <c r="CB392" s="457">
        <v>1000</v>
      </c>
      <c r="CC392" s="457">
        <v>1000</v>
      </c>
      <c r="CD392" s="457">
        <v>1000</v>
      </c>
      <c r="CE392" s="457">
        <v>1000</v>
      </c>
      <c r="CF392" s="457">
        <v>1000</v>
      </c>
      <c r="CG392" s="457">
        <v>1000</v>
      </c>
      <c r="CH392" s="457">
        <v>1000</v>
      </c>
      <c r="CI392" s="457">
        <v>1000</v>
      </c>
      <c r="CJ392" s="457">
        <v>1000</v>
      </c>
      <c r="CK392" s="457">
        <v>1000</v>
      </c>
      <c r="CL392" s="457">
        <v>1000</v>
      </c>
      <c r="CM392" s="457">
        <v>1000</v>
      </c>
      <c r="CN392" s="457">
        <v>1000</v>
      </c>
      <c r="CO392" s="457">
        <v>1000</v>
      </c>
      <c r="CP392" s="457">
        <v>1000</v>
      </c>
      <c r="CQ392" s="457">
        <v>1000</v>
      </c>
      <c r="CR392" s="457">
        <v>1000</v>
      </c>
      <c r="CS392" s="457">
        <v>1000</v>
      </c>
      <c r="CT392" s="457">
        <v>1000</v>
      </c>
      <c r="CU392" s="457">
        <v>1000</v>
      </c>
      <c r="CV392" s="457">
        <v>1000</v>
      </c>
      <c r="CW392" s="457">
        <v>1000</v>
      </c>
      <c r="CX392" s="457">
        <v>1000</v>
      </c>
      <c r="CY392" s="457">
        <v>1000</v>
      </c>
      <c r="CZ392" s="457">
        <v>1000</v>
      </c>
      <c r="DA392" s="457">
        <v>1000</v>
      </c>
      <c r="DB392" s="457">
        <v>1000</v>
      </c>
      <c r="DC392" s="457">
        <v>1000</v>
      </c>
      <c r="DD392" s="457">
        <v>29000</v>
      </c>
      <c r="DE392" s="457">
        <v>1000</v>
      </c>
      <c r="DF392" s="457">
        <v>2000</v>
      </c>
      <c r="DG392" s="457">
        <v>1000</v>
      </c>
      <c r="DH392" s="457">
        <v>1000</v>
      </c>
      <c r="DI392" s="457">
        <v>1000</v>
      </c>
      <c r="DJ392" s="457">
        <v>1000</v>
      </c>
      <c r="DK392" s="457">
        <v>1000</v>
      </c>
      <c r="DL392" s="457">
        <v>1000</v>
      </c>
      <c r="DM392" s="457">
        <v>1000</v>
      </c>
      <c r="DN392" s="457">
        <v>1000</v>
      </c>
      <c r="DO392" s="457">
        <v>1000</v>
      </c>
      <c r="DP392" s="457">
        <v>1000</v>
      </c>
      <c r="DQ392" s="457">
        <v>1000</v>
      </c>
      <c r="DR392">
        <v>1000</v>
      </c>
      <c r="DS392">
        <v>1000</v>
      </c>
      <c r="DT392">
        <v>21000</v>
      </c>
      <c r="DU392">
        <v>1000</v>
      </c>
    </row>
    <row r="393" spans="1:125">
      <c r="A393" s="362" t="s">
        <v>2382</v>
      </c>
      <c r="B393" s="457" t="s">
        <v>3331</v>
      </c>
      <c r="C393" s="457">
        <v>1000</v>
      </c>
      <c r="D393" s="457">
        <v>1000</v>
      </c>
      <c r="E393" s="457">
        <v>1000</v>
      </c>
      <c r="F393" s="457">
        <v>1000</v>
      </c>
      <c r="G393" s="457">
        <v>1000</v>
      </c>
      <c r="H393" s="457">
        <v>1000</v>
      </c>
      <c r="I393" s="457">
        <v>1000</v>
      </c>
      <c r="J393" s="457">
        <v>1000</v>
      </c>
      <c r="K393" s="457">
        <v>1000</v>
      </c>
      <c r="L393" s="457">
        <v>1000</v>
      </c>
      <c r="M393" s="457">
        <v>1000</v>
      </c>
      <c r="N393" s="457">
        <v>1000</v>
      </c>
      <c r="O393" s="457">
        <v>1000</v>
      </c>
      <c r="P393" s="457">
        <v>1000</v>
      </c>
      <c r="Q393" s="457">
        <v>1000</v>
      </c>
      <c r="R393" s="457">
        <v>1000</v>
      </c>
      <c r="S393" s="457">
        <v>1000</v>
      </c>
      <c r="T393" s="457">
        <v>1000</v>
      </c>
      <c r="U393" s="457">
        <v>1000</v>
      </c>
      <c r="V393" s="457">
        <v>1000</v>
      </c>
      <c r="W393" s="457">
        <v>1000</v>
      </c>
      <c r="X393" s="457">
        <v>1000</v>
      </c>
      <c r="Y393" s="457">
        <v>1000</v>
      </c>
      <c r="Z393" s="457">
        <v>1000</v>
      </c>
      <c r="AA393" s="457">
        <v>1000</v>
      </c>
      <c r="AB393" s="457">
        <v>1000</v>
      </c>
      <c r="AC393" s="457">
        <v>1000</v>
      </c>
      <c r="AD393" s="457">
        <v>1000</v>
      </c>
      <c r="AE393" s="457">
        <v>1000</v>
      </c>
      <c r="AF393" s="457">
        <v>1000</v>
      </c>
      <c r="AG393" s="457">
        <v>1000</v>
      </c>
      <c r="AH393" s="457">
        <v>1000</v>
      </c>
      <c r="AI393" s="457">
        <v>1000</v>
      </c>
      <c r="AJ393" s="457">
        <v>1000</v>
      </c>
      <c r="AK393" s="457">
        <v>1000</v>
      </c>
      <c r="AL393" s="457">
        <v>1000</v>
      </c>
      <c r="AM393" s="457">
        <v>1000</v>
      </c>
      <c r="AN393" s="457">
        <v>1000</v>
      </c>
      <c r="AO393" s="457">
        <v>1000</v>
      </c>
      <c r="AP393" s="457">
        <v>1000</v>
      </c>
      <c r="AQ393" s="457">
        <v>1000</v>
      </c>
      <c r="AR393" s="457">
        <v>1000</v>
      </c>
      <c r="AS393" s="457">
        <v>1000</v>
      </c>
      <c r="AT393" s="457">
        <v>1000</v>
      </c>
      <c r="AU393" s="457">
        <v>1000</v>
      </c>
      <c r="AV393" s="457">
        <v>1000</v>
      </c>
      <c r="AW393" s="457">
        <v>1000</v>
      </c>
      <c r="AX393" s="457">
        <v>1000</v>
      </c>
      <c r="AY393" s="457">
        <v>1000</v>
      </c>
      <c r="AZ393" s="457">
        <v>1000</v>
      </c>
      <c r="BA393" s="457">
        <v>1000</v>
      </c>
      <c r="BB393" s="457">
        <v>1000</v>
      </c>
      <c r="BC393" s="457">
        <v>1000</v>
      </c>
      <c r="BD393" s="457">
        <v>1000</v>
      </c>
      <c r="BE393" s="457">
        <v>1000</v>
      </c>
      <c r="BF393" s="457">
        <v>1000</v>
      </c>
      <c r="BG393" s="457">
        <v>1000</v>
      </c>
      <c r="BH393" s="457">
        <v>1000</v>
      </c>
      <c r="BI393" s="457">
        <v>1000</v>
      </c>
      <c r="BJ393" s="457">
        <v>1000</v>
      </c>
      <c r="BK393" s="457">
        <v>1000</v>
      </c>
      <c r="BL393" s="457">
        <v>1000</v>
      </c>
      <c r="BM393" s="457">
        <v>1000</v>
      </c>
      <c r="BN393" s="457">
        <v>1000</v>
      </c>
      <c r="BO393" s="457">
        <v>1000</v>
      </c>
      <c r="BP393" s="457">
        <v>1000</v>
      </c>
      <c r="BQ393" s="457">
        <v>1000</v>
      </c>
      <c r="BR393" s="457">
        <v>1000</v>
      </c>
      <c r="BS393" s="457">
        <v>1000</v>
      </c>
      <c r="BT393" s="457">
        <v>1000</v>
      </c>
      <c r="BU393" s="457">
        <v>1000</v>
      </c>
      <c r="BV393" s="457">
        <v>1000</v>
      </c>
      <c r="BW393" s="457">
        <v>1000</v>
      </c>
      <c r="BX393" s="457">
        <v>1000</v>
      </c>
      <c r="BY393" s="457">
        <v>1000</v>
      </c>
      <c r="BZ393" s="457">
        <v>1000</v>
      </c>
      <c r="CA393" s="457">
        <v>1000</v>
      </c>
      <c r="CB393" s="457">
        <v>1000</v>
      </c>
      <c r="CC393" s="457">
        <v>1000</v>
      </c>
      <c r="CD393" s="457">
        <v>1000</v>
      </c>
      <c r="CE393" s="457">
        <v>1000</v>
      </c>
      <c r="CF393" s="457">
        <v>1000</v>
      </c>
      <c r="CG393" s="457">
        <v>1000</v>
      </c>
      <c r="CH393" s="457">
        <v>1000</v>
      </c>
      <c r="CI393" s="457">
        <v>1000</v>
      </c>
      <c r="CJ393" s="457">
        <v>1000</v>
      </c>
      <c r="CK393" s="457">
        <v>1000</v>
      </c>
      <c r="CL393" s="457">
        <v>1000</v>
      </c>
      <c r="CM393" s="457">
        <v>1000</v>
      </c>
      <c r="CN393" s="457">
        <v>1000</v>
      </c>
      <c r="CO393" s="457">
        <v>1000</v>
      </c>
      <c r="CP393" s="457">
        <v>1000</v>
      </c>
      <c r="CQ393" s="457">
        <v>1000</v>
      </c>
      <c r="CR393" s="457">
        <v>1000</v>
      </c>
      <c r="CS393" s="457">
        <v>1000</v>
      </c>
      <c r="CT393" s="457">
        <v>1000</v>
      </c>
      <c r="CU393" s="457">
        <v>1000</v>
      </c>
      <c r="CV393" s="457">
        <v>1000</v>
      </c>
      <c r="CW393" s="457">
        <v>1000</v>
      </c>
      <c r="CX393" s="457">
        <v>1000</v>
      </c>
      <c r="CY393" s="457">
        <v>1000</v>
      </c>
      <c r="CZ393" s="457">
        <v>1000</v>
      </c>
      <c r="DA393" s="457">
        <v>1000</v>
      </c>
      <c r="DB393" s="457">
        <v>1000</v>
      </c>
      <c r="DC393" s="457">
        <v>1000</v>
      </c>
      <c r="DD393" s="457">
        <v>29000</v>
      </c>
      <c r="DE393" s="457">
        <v>1000</v>
      </c>
      <c r="DF393" s="457">
        <v>2000</v>
      </c>
      <c r="DG393" s="457">
        <v>1000</v>
      </c>
      <c r="DH393" s="457">
        <v>1000</v>
      </c>
      <c r="DI393" s="457">
        <v>1000</v>
      </c>
      <c r="DJ393" s="457">
        <v>1000</v>
      </c>
      <c r="DK393" s="457">
        <v>1000</v>
      </c>
      <c r="DL393" s="457">
        <v>1000</v>
      </c>
      <c r="DM393" s="457">
        <v>1000</v>
      </c>
      <c r="DN393" s="457">
        <v>1000</v>
      </c>
      <c r="DO393" s="457">
        <v>1000</v>
      </c>
      <c r="DP393" s="457">
        <v>1000</v>
      </c>
      <c r="DQ393" s="457">
        <v>1000</v>
      </c>
      <c r="DR393">
        <v>1000</v>
      </c>
      <c r="DS393">
        <v>1000</v>
      </c>
      <c r="DT393">
        <v>21000</v>
      </c>
      <c r="DU393">
        <v>1000</v>
      </c>
    </row>
    <row r="394" spans="1:125">
      <c r="A394" s="362" t="s">
        <v>2361</v>
      </c>
      <c r="B394" s="457" t="s">
        <v>3332</v>
      </c>
      <c r="C394" s="457">
        <v>30000</v>
      </c>
      <c r="D394" s="457">
        <v>5000</v>
      </c>
      <c r="E394" s="457">
        <v>1000</v>
      </c>
      <c r="F394" s="457">
        <v>23000</v>
      </c>
      <c r="G394" s="457">
        <v>7000</v>
      </c>
      <c r="H394" s="457">
        <v>2000</v>
      </c>
      <c r="I394" s="457">
        <v>10000</v>
      </c>
      <c r="J394" s="457">
        <v>2000</v>
      </c>
      <c r="K394" s="457">
        <v>1000</v>
      </c>
      <c r="L394" s="457">
        <v>2000</v>
      </c>
      <c r="M394" s="457">
        <v>1000</v>
      </c>
      <c r="N394" s="457">
        <v>1000</v>
      </c>
      <c r="O394" s="457">
        <v>148000</v>
      </c>
      <c r="P394" s="457">
        <v>65000</v>
      </c>
      <c r="Q394" s="457">
        <v>1000</v>
      </c>
      <c r="R394" s="457">
        <v>2000</v>
      </c>
      <c r="S394" s="457">
        <v>1000</v>
      </c>
      <c r="T394" s="457">
        <v>1000</v>
      </c>
      <c r="U394" s="457">
        <v>14000</v>
      </c>
      <c r="V394" s="457">
        <v>47000</v>
      </c>
      <c r="W394" s="457">
        <v>1000</v>
      </c>
      <c r="X394" s="457">
        <v>69000</v>
      </c>
      <c r="Y394" s="457">
        <v>426000</v>
      </c>
      <c r="Z394" s="457">
        <v>29000</v>
      </c>
      <c r="AA394" s="457">
        <v>2000</v>
      </c>
      <c r="AB394" s="457">
        <v>3000</v>
      </c>
      <c r="AC394" s="457">
        <v>1000</v>
      </c>
      <c r="AD394" s="457">
        <v>3000</v>
      </c>
      <c r="AE394" s="457">
        <v>1000</v>
      </c>
      <c r="AF394" s="457">
        <v>1000</v>
      </c>
      <c r="AG394" s="457">
        <v>8000</v>
      </c>
      <c r="AH394" s="457">
        <v>1000</v>
      </c>
      <c r="AI394" s="457">
        <v>1000</v>
      </c>
      <c r="AJ394" s="457">
        <v>11000</v>
      </c>
      <c r="AK394" s="457">
        <v>11000</v>
      </c>
      <c r="AL394" s="457">
        <v>3000</v>
      </c>
      <c r="AM394" s="457">
        <v>1000</v>
      </c>
      <c r="AN394" s="457">
        <v>2000</v>
      </c>
      <c r="AO394" s="457">
        <v>1000</v>
      </c>
      <c r="AP394" s="457">
        <v>6000</v>
      </c>
      <c r="AQ394" s="457">
        <v>479000</v>
      </c>
      <c r="AR394" s="457">
        <v>72000</v>
      </c>
      <c r="AS394" s="457">
        <v>16000</v>
      </c>
      <c r="AT394" s="457">
        <v>26000</v>
      </c>
      <c r="AU394" s="457">
        <v>4000</v>
      </c>
      <c r="AV394" s="457">
        <v>11000</v>
      </c>
      <c r="AW394" s="457">
        <v>1000</v>
      </c>
      <c r="AX394" s="457">
        <v>2000</v>
      </c>
      <c r="AY394" s="457">
        <v>4000</v>
      </c>
      <c r="AZ394" s="457">
        <v>3000</v>
      </c>
      <c r="BA394" s="457">
        <v>1000</v>
      </c>
      <c r="BB394" s="457">
        <v>1000</v>
      </c>
      <c r="BC394" s="457">
        <v>1000</v>
      </c>
      <c r="BD394" s="457">
        <v>1000</v>
      </c>
      <c r="BE394" s="457">
        <v>3000</v>
      </c>
      <c r="BF394" s="457">
        <v>1000</v>
      </c>
      <c r="BG394" s="457">
        <v>1000</v>
      </c>
      <c r="BH394" s="457">
        <v>2000</v>
      </c>
      <c r="BI394" s="457">
        <v>1000</v>
      </c>
      <c r="BJ394" s="457">
        <v>1000</v>
      </c>
      <c r="BK394" s="457">
        <v>7000</v>
      </c>
      <c r="BL394" s="457">
        <v>1000</v>
      </c>
      <c r="BM394" s="457">
        <v>1000</v>
      </c>
      <c r="BN394" s="457">
        <v>1000</v>
      </c>
      <c r="BO394" s="457">
        <v>1000</v>
      </c>
      <c r="BP394" s="457">
        <v>1000</v>
      </c>
      <c r="BQ394" s="457">
        <v>6000</v>
      </c>
      <c r="BR394" s="457">
        <v>2000</v>
      </c>
      <c r="BS394" s="457">
        <v>1000</v>
      </c>
      <c r="BT394" s="457">
        <v>1000</v>
      </c>
      <c r="BU394" s="457">
        <v>1000</v>
      </c>
      <c r="BV394" s="457">
        <v>1000</v>
      </c>
      <c r="BW394" s="457">
        <v>1000</v>
      </c>
      <c r="BX394" s="457">
        <v>1000</v>
      </c>
      <c r="BY394" s="457">
        <v>1000</v>
      </c>
      <c r="BZ394" s="457">
        <v>1000</v>
      </c>
      <c r="CA394" s="457">
        <v>1000</v>
      </c>
      <c r="CB394" s="457">
        <v>1000</v>
      </c>
      <c r="CC394" s="457">
        <v>1000</v>
      </c>
      <c r="CD394" s="457">
        <v>1000</v>
      </c>
      <c r="CE394" s="457">
        <v>1000</v>
      </c>
      <c r="CF394" s="457">
        <v>10000</v>
      </c>
      <c r="CG394" s="457">
        <v>1000</v>
      </c>
      <c r="CH394" s="457">
        <v>1000</v>
      </c>
      <c r="CI394" s="457">
        <v>71000</v>
      </c>
      <c r="CJ394" s="457">
        <v>1000</v>
      </c>
      <c r="CK394" s="457">
        <v>1000</v>
      </c>
      <c r="CL394" s="457">
        <v>1000</v>
      </c>
      <c r="CM394" s="457">
        <v>1000</v>
      </c>
      <c r="CN394" s="457">
        <v>1000</v>
      </c>
      <c r="CO394" s="457">
        <v>1000</v>
      </c>
      <c r="CP394" s="457">
        <v>1000</v>
      </c>
      <c r="CQ394" s="457">
        <v>1000</v>
      </c>
      <c r="CR394" s="457">
        <v>1000</v>
      </c>
      <c r="CS394" s="457">
        <v>1000</v>
      </c>
      <c r="CT394" s="457">
        <v>1000</v>
      </c>
      <c r="CU394" s="457">
        <v>7000</v>
      </c>
      <c r="CV394" s="457">
        <v>26000</v>
      </c>
      <c r="CW394" s="457">
        <v>1000</v>
      </c>
      <c r="CX394" s="457">
        <v>47000</v>
      </c>
      <c r="CY394" s="457">
        <v>95000</v>
      </c>
      <c r="CZ394" s="457">
        <v>76000</v>
      </c>
      <c r="DA394" s="457">
        <v>85000</v>
      </c>
      <c r="DB394" s="457">
        <v>1000</v>
      </c>
      <c r="DC394" s="457">
        <v>2000</v>
      </c>
      <c r="DD394" s="457">
        <v>19000</v>
      </c>
      <c r="DE394" s="457">
        <v>1000</v>
      </c>
      <c r="DF394" s="457">
        <v>1000</v>
      </c>
      <c r="DG394" s="457">
        <v>41000</v>
      </c>
      <c r="DH394" s="457">
        <v>7000</v>
      </c>
      <c r="DI394" s="457">
        <v>45000</v>
      </c>
      <c r="DJ394" s="457">
        <v>30000</v>
      </c>
      <c r="DK394" s="457">
        <v>25000</v>
      </c>
      <c r="DL394" s="457">
        <v>18000</v>
      </c>
      <c r="DM394" s="457">
        <v>6000</v>
      </c>
      <c r="DN394" s="457">
        <v>32000</v>
      </c>
      <c r="DO394" s="457">
        <v>6000</v>
      </c>
      <c r="DP394" s="457">
        <v>1000</v>
      </c>
      <c r="DQ394" s="457">
        <v>1000</v>
      </c>
      <c r="DR394">
        <v>1000</v>
      </c>
      <c r="DS394">
        <v>1000</v>
      </c>
      <c r="DT394">
        <v>29027000</v>
      </c>
      <c r="DU394">
        <v>3287000</v>
      </c>
    </row>
    <row r="395" spans="1:125">
      <c r="A395" s="362" t="s">
        <v>2870</v>
      </c>
      <c r="B395" s="457" t="s">
        <v>3332</v>
      </c>
      <c r="C395" s="457">
        <v>30000</v>
      </c>
      <c r="D395" s="457">
        <v>5000</v>
      </c>
      <c r="E395" s="457">
        <v>1000</v>
      </c>
      <c r="F395" s="457">
        <v>23000</v>
      </c>
      <c r="G395" s="457">
        <v>7000</v>
      </c>
      <c r="H395" s="457">
        <v>2000</v>
      </c>
      <c r="I395" s="457">
        <v>10000</v>
      </c>
      <c r="J395" s="457">
        <v>2000</v>
      </c>
      <c r="K395" s="457">
        <v>1000</v>
      </c>
      <c r="L395" s="457">
        <v>2000</v>
      </c>
      <c r="M395" s="457">
        <v>1000</v>
      </c>
      <c r="N395" s="457">
        <v>1000</v>
      </c>
      <c r="O395" s="457">
        <v>148000</v>
      </c>
      <c r="P395" s="457">
        <v>65000</v>
      </c>
      <c r="Q395" s="457">
        <v>1000</v>
      </c>
      <c r="R395" s="457">
        <v>2000</v>
      </c>
      <c r="S395" s="457">
        <v>1000</v>
      </c>
      <c r="T395" s="457">
        <v>1000</v>
      </c>
      <c r="U395" s="457">
        <v>14000</v>
      </c>
      <c r="V395" s="457">
        <v>47000</v>
      </c>
      <c r="W395" s="457">
        <v>1000</v>
      </c>
      <c r="X395" s="457">
        <v>69000</v>
      </c>
      <c r="Y395" s="457">
        <v>426000</v>
      </c>
      <c r="Z395" s="457">
        <v>29000</v>
      </c>
      <c r="AA395" s="457">
        <v>2000</v>
      </c>
      <c r="AB395" s="457">
        <v>3000</v>
      </c>
      <c r="AC395" s="457">
        <v>1000</v>
      </c>
      <c r="AD395" s="457">
        <v>3000</v>
      </c>
      <c r="AE395" s="457">
        <v>1000</v>
      </c>
      <c r="AF395" s="457">
        <v>1000</v>
      </c>
      <c r="AG395" s="457">
        <v>8000</v>
      </c>
      <c r="AH395" s="457">
        <v>1000</v>
      </c>
      <c r="AI395" s="457">
        <v>1000</v>
      </c>
      <c r="AJ395" s="457">
        <v>11000</v>
      </c>
      <c r="AK395" s="457">
        <v>11000</v>
      </c>
      <c r="AL395" s="457">
        <v>3000</v>
      </c>
      <c r="AM395" s="457">
        <v>1000</v>
      </c>
      <c r="AN395" s="457">
        <v>2000</v>
      </c>
      <c r="AO395" s="457">
        <v>1000</v>
      </c>
      <c r="AP395" s="457">
        <v>6000</v>
      </c>
      <c r="AQ395" s="457">
        <v>479000</v>
      </c>
      <c r="AR395" s="457">
        <v>72000</v>
      </c>
      <c r="AS395" s="457">
        <v>16000</v>
      </c>
      <c r="AT395" s="457">
        <v>26000</v>
      </c>
      <c r="AU395" s="457">
        <v>4000</v>
      </c>
      <c r="AV395" s="457">
        <v>11000</v>
      </c>
      <c r="AW395" s="457">
        <v>1000</v>
      </c>
      <c r="AX395" s="457">
        <v>2000</v>
      </c>
      <c r="AY395" s="457">
        <v>4000</v>
      </c>
      <c r="AZ395" s="457">
        <v>3000</v>
      </c>
      <c r="BA395" s="457">
        <v>1000</v>
      </c>
      <c r="BB395" s="457">
        <v>1000</v>
      </c>
      <c r="BC395" s="457">
        <v>1000</v>
      </c>
      <c r="BD395" s="457">
        <v>1000</v>
      </c>
      <c r="BE395" s="457">
        <v>3000</v>
      </c>
      <c r="BF395" s="457">
        <v>1000</v>
      </c>
      <c r="BG395" s="457">
        <v>1000</v>
      </c>
      <c r="BH395" s="457">
        <v>2000</v>
      </c>
      <c r="BI395" s="457">
        <v>1000</v>
      </c>
      <c r="BJ395" s="457">
        <v>1000</v>
      </c>
      <c r="BK395" s="457">
        <v>7000</v>
      </c>
      <c r="BL395" s="457">
        <v>1000</v>
      </c>
      <c r="BM395" s="457">
        <v>1000</v>
      </c>
      <c r="BN395" s="457">
        <v>1000</v>
      </c>
      <c r="BO395" s="457">
        <v>1000</v>
      </c>
      <c r="BP395" s="457">
        <v>1000</v>
      </c>
      <c r="BQ395" s="457">
        <v>6000</v>
      </c>
      <c r="BR395" s="457">
        <v>2000</v>
      </c>
      <c r="BS395" s="457">
        <v>1000</v>
      </c>
      <c r="BT395" s="457">
        <v>1000</v>
      </c>
      <c r="BU395" s="457">
        <v>1000</v>
      </c>
      <c r="BV395" s="457">
        <v>1000</v>
      </c>
      <c r="BW395" s="457">
        <v>1000</v>
      </c>
      <c r="BX395" s="457">
        <v>1000</v>
      </c>
      <c r="BY395" s="457">
        <v>1000</v>
      </c>
      <c r="BZ395" s="457">
        <v>1000</v>
      </c>
      <c r="CA395" s="457">
        <v>1000</v>
      </c>
      <c r="CB395" s="457">
        <v>1000</v>
      </c>
      <c r="CC395" s="457">
        <v>1000</v>
      </c>
      <c r="CD395" s="457">
        <v>1000</v>
      </c>
      <c r="CE395" s="457">
        <v>1000</v>
      </c>
      <c r="CF395" s="457">
        <v>10000</v>
      </c>
      <c r="CG395" s="457">
        <v>1000</v>
      </c>
      <c r="CH395" s="457">
        <v>1000</v>
      </c>
      <c r="CI395" s="457">
        <v>71000</v>
      </c>
      <c r="CJ395" s="457">
        <v>1000</v>
      </c>
      <c r="CK395" s="457">
        <v>1000</v>
      </c>
      <c r="CL395" s="457">
        <v>1000</v>
      </c>
      <c r="CM395" s="457">
        <v>1000</v>
      </c>
      <c r="CN395" s="457">
        <v>1000</v>
      </c>
      <c r="CO395" s="457">
        <v>1000</v>
      </c>
      <c r="CP395" s="457">
        <v>1000</v>
      </c>
      <c r="CQ395" s="457">
        <v>1000</v>
      </c>
      <c r="CR395" s="457">
        <v>1000</v>
      </c>
      <c r="CS395" s="457">
        <v>1000</v>
      </c>
      <c r="CT395" s="457">
        <v>1000</v>
      </c>
      <c r="CU395" s="457">
        <v>7000</v>
      </c>
      <c r="CV395" s="457">
        <v>26000</v>
      </c>
      <c r="CW395" s="457">
        <v>1000</v>
      </c>
      <c r="CX395" s="457">
        <v>47000</v>
      </c>
      <c r="CY395" s="457">
        <v>95000</v>
      </c>
      <c r="CZ395" s="457">
        <v>76000</v>
      </c>
      <c r="DA395" s="457">
        <v>85000</v>
      </c>
      <c r="DB395" s="457">
        <v>1000</v>
      </c>
      <c r="DC395" s="457">
        <v>2000</v>
      </c>
      <c r="DD395" s="457">
        <v>19000</v>
      </c>
      <c r="DE395" s="457">
        <v>1000</v>
      </c>
      <c r="DF395" s="457">
        <v>1000</v>
      </c>
      <c r="DG395" s="457">
        <v>41000</v>
      </c>
      <c r="DH395" s="457">
        <v>7000</v>
      </c>
      <c r="DI395" s="457">
        <v>45000</v>
      </c>
      <c r="DJ395" s="457">
        <v>30000</v>
      </c>
      <c r="DK395" s="457">
        <v>25000</v>
      </c>
      <c r="DL395" s="457">
        <v>18000</v>
      </c>
      <c r="DM395" s="457">
        <v>6000</v>
      </c>
      <c r="DN395" s="457">
        <v>32000</v>
      </c>
      <c r="DO395" s="457">
        <v>6000</v>
      </c>
      <c r="DP395" s="457">
        <v>1000</v>
      </c>
      <c r="DQ395" s="457">
        <v>1000</v>
      </c>
      <c r="DR395">
        <v>1000</v>
      </c>
      <c r="DS395">
        <v>1000</v>
      </c>
      <c r="DT395">
        <v>29027000</v>
      </c>
      <c r="DU395">
        <v>3287000</v>
      </c>
    </row>
    <row r="396" spans="1:125">
      <c r="A396" s="362" t="s">
        <v>3104</v>
      </c>
      <c r="B396" s="457" t="s">
        <v>3332</v>
      </c>
      <c r="C396" s="457">
        <v>30000</v>
      </c>
      <c r="D396" s="457">
        <v>5000</v>
      </c>
      <c r="E396" s="457">
        <v>1000</v>
      </c>
      <c r="F396" s="457">
        <v>23000</v>
      </c>
      <c r="G396" s="457">
        <v>7000</v>
      </c>
      <c r="H396" s="457">
        <v>2000</v>
      </c>
      <c r="I396" s="457">
        <v>10000</v>
      </c>
      <c r="J396" s="457">
        <v>2000</v>
      </c>
      <c r="K396" s="457">
        <v>1000</v>
      </c>
      <c r="L396" s="457">
        <v>2000</v>
      </c>
      <c r="M396" s="457">
        <v>1000</v>
      </c>
      <c r="N396" s="457">
        <v>1000</v>
      </c>
      <c r="O396" s="457">
        <v>148000</v>
      </c>
      <c r="P396" s="457">
        <v>65000</v>
      </c>
      <c r="Q396" s="457">
        <v>1000</v>
      </c>
      <c r="R396" s="457">
        <v>2000</v>
      </c>
      <c r="S396" s="457">
        <v>1000</v>
      </c>
      <c r="T396" s="457">
        <v>1000</v>
      </c>
      <c r="U396" s="457">
        <v>14000</v>
      </c>
      <c r="V396" s="457">
        <v>47000</v>
      </c>
      <c r="W396" s="457">
        <v>1000</v>
      </c>
      <c r="X396" s="457">
        <v>69000</v>
      </c>
      <c r="Y396" s="457">
        <v>426000</v>
      </c>
      <c r="Z396" s="457">
        <v>29000</v>
      </c>
      <c r="AA396" s="457">
        <v>2000</v>
      </c>
      <c r="AB396" s="457">
        <v>3000</v>
      </c>
      <c r="AC396" s="457">
        <v>1000</v>
      </c>
      <c r="AD396" s="457">
        <v>3000</v>
      </c>
      <c r="AE396" s="457">
        <v>1000</v>
      </c>
      <c r="AF396" s="457">
        <v>1000</v>
      </c>
      <c r="AG396" s="457">
        <v>8000</v>
      </c>
      <c r="AH396" s="457">
        <v>1000</v>
      </c>
      <c r="AI396" s="457">
        <v>1000</v>
      </c>
      <c r="AJ396" s="457">
        <v>11000</v>
      </c>
      <c r="AK396" s="457">
        <v>11000</v>
      </c>
      <c r="AL396" s="457">
        <v>3000</v>
      </c>
      <c r="AM396" s="457">
        <v>1000</v>
      </c>
      <c r="AN396" s="457">
        <v>2000</v>
      </c>
      <c r="AO396" s="457">
        <v>1000</v>
      </c>
      <c r="AP396" s="457">
        <v>6000</v>
      </c>
      <c r="AQ396" s="457">
        <v>479000</v>
      </c>
      <c r="AR396" s="457">
        <v>72000</v>
      </c>
      <c r="AS396" s="457">
        <v>16000</v>
      </c>
      <c r="AT396" s="457">
        <v>26000</v>
      </c>
      <c r="AU396" s="457">
        <v>4000</v>
      </c>
      <c r="AV396" s="457">
        <v>11000</v>
      </c>
      <c r="AW396" s="457">
        <v>1000</v>
      </c>
      <c r="AX396" s="457">
        <v>2000</v>
      </c>
      <c r="AY396" s="457">
        <v>4000</v>
      </c>
      <c r="AZ396" s="457">
        <v>3000</v>
      </c>
      <c r="BA396" s="457">
        <v>1000</v>
      </c>
      <c r="BB396" s="457">
        <v>1000</v>
      </c>
      <c r="BC396" s="457">
        <v>1000</v>
      </c>
      <c r="BD396" s="457">
        <v>1000</v>
      </c>
      <c r="BE396" s="457">
        <v>3000</v>
      </c>
      <c r="BF396" s="457">
        <v>1000</v>
      </c>
      <c r="BG396" s="457">
        <v>1000</v>
      </c>
      <c r="BH396" s="457">
        <v>2000</v>
      </c>
      <c r="BI396" s="457">
        <v>1000</v>
      </c>
      <c r="BJ396" s="457">
        <v>1000</v>
      </c>
      <c r="BK396" s="457">
        <v>7000</v>
      </c>
      <c r="BL396" s="457">
        <v>1000</v>
      </c>
      <c r="BM396" s="457">
        <v>1000</v>
      </c>
      <c r="BN396" s="457">
        <v>1000</v>
      </c>
      <c r="BO396" s="457">
        <v>1000</v>
      </c>
      <c r="BP396" s="457">
        <v>1000</v>
      </c>
      <c r="BQ396" s="457">
        <v>6000</v>
      </c>
      <c r="BR396" s="457">
        <v>2000</v>
      </c>
      <c r="BS396" s="457">
        <v>1000</v>
      </c>
      <c r="BT396" s="457">
        <v>1000</v>
      </c>
      <c r="BU396" s="457">
        <v>1000</v>
      </c>
      <c r="BV396" s="457">
        <v>1000</v>
      </c>
      <c r="BW396" s="457">
        <v>1000</v>
      </c>
      <c r="BX396" s="457">
        <v>1000</v>
      </c>
      <c r="BY396" s="457">
        <v>1000</v>
      </c>
      <c r="BZ396" s="457">
        <v>1000</v>
      </c>
      <c r="CA396" s="457">
        <v>1000</v>
      </c>
      <c r="CB396" s="457">
        <v>1000</v>
      </c>
      <c r="CC396" s="457">
        <v>1000</v>
      </c>
      <c r="CD396" s="457">
        <v>1000</v>
      </c>
      <c r="CE396" s="457">
        <v>1000</v>
      </c>
      <c r="CF396" s="457">
        <v>10000</v>
      </c>
      <c r="CG396" s="457">
        <v>1000</v>
      </c>
      <c r="CH396" s="457">
        <v>1000</v>
      </c>
      <c r="CI396" s="457">
        <v>71000</v>
      </c>
      <c r="CJ396" s="457">
        <v>1000</v>
      </c>
      <c r="CK396" s="457">
        <v>1000</v>
      </c>
      <c r="CL396" s="457">
        <v>1000</v>
      </c>
      <c r="CM396" s="457">
        <v>1000</v>
      </c>
      <c r="CN396" s="457">
        <v>1000</v>
      </c>
      <c r="CO396" s="457">
        <v>1000</v>
      </c>
      <c r="CP396" s="457">
        <v>1000</v>
      </c>
      <c r="CQ396" s="457">
        <v>1000</v>
      </c>
      <c r="CR396" s="457">
        <v>1000</v>
      </c>
      <c r="CS396" s="457">
        <v>1000</v>
      </c>
      <c r="CT396" s="457">
        <v>1000</v>
      </c>
      <c r="CU396" s="457">
        <v>7000</v>
      </c>
      <c r="CV396" s="457">
        <v>26000</v>
      </c>
      <c r="CW396" s="457">
        <v>1000</v>
      </c>
      <c r="CX396" s="457">
        <v>47000</v>
      </c>
      <c r="CY396" s="457">
        <v>95000</v>
      </c>
      <c r="CZ396" s="457">
        <v>76000</v>
      </c>
      <c r="DA396" s="457">
        <v>85000</v>
      </c>
      <c r="DB396" s="457">
        <v>1000</v>
      </c>
      <c r="DC396" s="457">
        <v>2000</v>
      </c>
      <c r="DD396" s="457">
        <v>19000</v>
      </c>
      <c r="DE396" s="457">
        <v>1000</v>
      </c>
      <c r="DF396" s="457">
        <v>1000</v>
      </c>
      <c r="DG396" s="457">
        <v>41000</v>
      </c>
      <c r="DH396" s="457">
        <v>7000</v>
      </c>
      <c r="DI396" s="457">
        <v>45000</v>
      </c>
      <c r="DJ396" s="457">
        <v>30000</v>
      </c>
      <c r="DK396" s="457">
        <v>25000</v>
      </c>
      <c r="DL396" s="457">
        <v>18000</v>
      </c>
      <c r="DM396" s="457">
        <v>6000</v>
      </c>
      <c r="DN396" s="457">
        <v>32000</v>
      </c>
      <c r="DO396" s="457">
        <v>6000</v>
      </c>
      <c r="DP396" s="457">
        <v>1000</v>
      </c>
      <c r="DQ396" s="457">
        <v>1000</v>
      </c>
      <c r="DR396">
        <v>1000</v>
      </c>
      <c r="DS396">
        <v>1000</v>
      </c>
      <c r="DT396">
        <v>29027000</v>
      </c>
      <c r="DU396">
        <v>3287000</v>
      </c>
    </row>
    <row r="397" spans="1:125">
      <c r="A397" s="362" t="s">
        <v>2558</v>
      </c>
      <c r="B397" s="457" t="s">
        <v>3332</v>
      </c>
      <c r="C397" s="457">
        <v>30000</v>
      </c>
      <c r="D397" s="457">
        <v>5000</v>
      </c>
      <c r="E397" s="457">
        <v>1000</v>
      </c>
      <c r="F397" s="457">
        <v>23000</v>
      </c>
      <c r="G397" s="457">
        <v>7000</v>
      </c>
      <c r="H397" s="457">
        <v>2000</v>
      </c>
      <c r="I397" s="457">
        <v>10000</v>
      </c>
      <c r="J397" s="457">
        <v>2000</v>
      </c>
      <c r="K397" s="457">
        <v>1000</v>
      </c>
      <c r="L397" s="457">
        <v>2000</v>
      </c>
      <c r="M397" s="457">
        <v>1000</v>
      </c>
      <c r="N397" s="457">
        <v>1000</v>
      </c>
      <c r="O397" s="457">
        <v>148000</v>
      </c>
      <c r="P397" s="457">
        <v>65000</v>
      </c>
      <c r="Q397" s="457">
        <v>1000</v>
      </c>
      <c r="R397" s="457">
        <v>2000</v>
      </c>
      <c r="S397" s="457">
        <v>1000</v>
      </c>
      <c r="T397" s="457">
        <v>1000</v>
      </c>
      <c r="U397" s="457">
        <v>14000</v>
      </c>
      <c r="V397" s="457">
        <v>47000</v>
      </c>
      <c r="W397" s="457">
        <v>1000</v>
      </c>
      <c r="X397" s="457">
        <v>69000</v>
      </c>
      <c r="Y397" s="457">
        <v>426000</v>
      </c>
      <c r="Z397" s="457">
        <v>29000</v>
      </c>
      <c r="AA397" s="457">
        <v>2000</v>
      </c>
      <c r="AB397" s="457">
        <v>3000</v>
      </c>
      <c r="AC397" s="457">
        <v>1000</v>
      </c>
      <c r="AD397" s="457">
        <v>3000</v>
      </c>
      <c r="AE397" s="457">
        <v>1000</v>
      </c>
      <c r="AF397" s="457">
        <v>1000</v>
      </c>
      <c r="AG397" s="457">
        <v>8000</v>
      </c>
      <c r="AH397" s="457">
        <v>1000</v>
      </c>
      <c r="AI397" s="457">
        <v>1000</v>
      </c>
      <c r="AJ397" s="457">
        <v>11000</v>
      </c>
      <c r="AK397" s="457">
        <v>11000</v>
      </c>
      <c r="AL397" s="457">
        <v>3000</v>
      </c>
      <c r="AM397" s="457">
        <v>1000</v>
      </c>
      <c r="AN397" s="457">
        <v>2000</v>
      </c>
      <c r="AO397" s="457">
        <v>1000</v>
      </c>
      <c r="AP397" s="457">
        <v>6000</v>
      </c>
      <c r="AQ397" s="457">
        <v>479000</v>
      </c>
      <c r="AR397" s="457">
        <v>72000</v>
      </c>
      <c r="AS397" s="457">
        <v>16000</v>
      </c>
      <c r="AT397" s="457">
        <v>26000</v>
      </c>
      <c r="AU397" s="457">
        <v>4000</v>
      </c>
      <c r="AV397" s="457">
        <v>11000</v>
      </c>
      <c r="AW397" s="457">
        <v>1000</v>
      </c>
      <c r="AX397" s="457">
        <v>2000</v>
      </c>
      <c r="AY397" s="457">
        <v>4000</v>
      </c>
      <c r="AZ397" s="457">
        <v>3000</v>
      </c>
      <c r="BA397" s="457">
        <v>1000</v>
      </c>
      <c r="BB397" s="457">
        <v>1000</v>
      </c>
      <c r="BC397" s="457">
        <v>1000</v>
      </c>
      <c r="BD397" s="457">
        <v>1000</v>
      </c>
      <c r="BE397" s="457">
        <v>3000</v>
      </c>
      <c r="BF397" s="457">
        <v>1000</v>
      </c>
      <c r="BG397" s="457">
        <v>1000</v>
      </c>
      <c r="BH397" s="457">
        <v>2000</v>
      </c>
      <c r="BI397" s="457">
        <v>1000</v>
      </c>
      <c r="BJ397" s="457">
        <v>1000</v>
      </c>
      <c r="BK397" s="457">
        <v>7000</v>
      </c>
      <c r="BL397" s="457">
        <v>1000</v>
      </c>
      <c r="BM397" s="457">
        <v>1000</v>
      </c>
      <c r="BN397" s="457">
        <v>1000</v>
      </c>
      <c r="BO397" s="457">
        <v>1000</v>
      </c>
      <c r="BP397" s="457">
        <v>1000</v>
      </c>
      <c r="BQ397" s="457">
        <v>6000</v>
      </c>
      <c r="BR397" s="457">
        <v>2000</v>
      </c>
      <c r="BS397" s="457">
        <v>1000</v>
      </c>
      <c r="BT397" s="457">
        <v>1000</v>
      </c>
      <c r="BU397" s="457">
        <v>1000</v>
      </c>
      <c r="BV397" s="457">
        <v>1000</v>
      </c>
      <c r="BW397" s="457">
        <v>1000</v>
      </c>
      <c r="BX397" s="457">
        <v>1000</v>
      </c>
      <c r="BY397" s="457">
        <v>1000</v>
      </c>
      <c r="BZ397" s="457">
        <v>1000</v>
      </c>
      <c r="CA397" s="457">
        <v>1000</v>
      </c>
      <c r="CB397" s="457">
        <v>1000</v>
      </c>
      <c r="CC397" s="457">
        <v>1000</v>
      </c>
      <c r="CD397" s="457">
        <v>1000</v>
      </c>
      <c r="CE397" s="457">
        <v>1000</v>
      </c>
      <c r="CF397" s="457">
        <v>10000</v>
      </c>
      <c r="CG397" s="457">
        <v>1000</v>
      </c>
      <c r="CH397" s="457">
        <v>1000</v>
      </c>
      <c r="CI397" s="457">
        <v>71000</v>
      </c>
      <c r="CJ397" s="457">
        <v>1000</v>
      </c>
      <c r="CK397" s="457">
        <v>1000</v>
      </c>
      <c r="CL397" s="457">
        <v>1000</v>
      </c>
      <c r="CM397" s="457">
        <v>1000</v>
      </c>
      <c r="CN397" s="457">
        <v>1000</v>
      </c>
      <c r="CO397" s="457">
        <v>1000</v>
      </c>
      <c r="CP397" s="457">
        <v>1000</v>
      </c>
      <c r="CQ397" s="457">
        <v>1000</v>
      </c>
      <c r="CR397" s="457">
        <v>1000</v>
      </c>
      <c r="CS397" s="457">
        <v>1000</v>
      </c>
      <c r="CT397" s="457">
        <v>1000</v>
      </c>
      <c r="CU397" s="457">
        <v>7000</v>
      </c>
      <c r="CV397" s="457">
        <v>26000</v>
      </c>
      <c r="CW397" s="457">
        <v>1000</v>
      </c>
      <c r="CX397" s="457">
        <v>47000</v>
      </c>
      <c r="CY397" s="457">
        <v>95000</v>
      </c>
      <c r="CZ397" s="457">
        <v>76000</v>
      </c>
      <c r="DA397" s="457">
        <v>85000</v>
      </c>
      <c r="DB397" s="457">
        <v>1000</v>
      </c>
      <c r="DC397" s="457">
        <v>2000</v>
      </c>
      <c r="DD397" s="457">
        <v>19000</v>
      </c>
      <c r="DE397" s="457">
        <v>1000</v>
      </c>
      <c r="DF397" s="457">
        <v>1000</v>
      </c>
      <c r="DG397" s="457">
        <v>41000</v>
      </c>
      <c r="DH397" s="457">
        <v>7000</v>
      </c>
      <c r="DI397" s="457">
        <v>45000</v>
      </c>
      <c r="DJ397" s="457">
        <v>30000</v>
      </c>
      <c r="DK397" s="457">
        <v>25000</v>
      </c>
      <c r="DL397" s="457">
        <v>18000</v>
      </c>
      <c r="DM397" s="457">
        <v>6000</v>
      </c>
      <c r="DN397" s="457">
        <v>32000</v>
      </c>
      <c r="DO397" s="457">
        <v>6000</v>
      </c>
      <c r="DP397" s="457">
        <v>1000</v>
      </c>
      <c r="DQ397" s="457">
        <v>1000</v>
      </c>
      <c r="DR397">
        <v>1000</v>
      </c>
      <c r="DS397">
        <v>1000</v>
      </c>
      <c r="DT397">
        <v>29027000</v>
      </c>
      <c r="DU397">
        <v>3287000</v>
      </c>
    </row>
    <row r="398" spans="1:125">
      <c r="A398" s="362" t="s">
        <v>2966</v>
      </c>
      <c r="B398" s="457" t="s">
        <v>3332</v>
      </c>
      <c r="C398" s="457">
        <v>30000</v>
      </c>
      <c r="D398" s="457">
        <v>5000</v>
      </c>
      <c r="E398" s="457">
        <v>1000</v>
      </c>
      <c r="F398" s="457">
        <v>23000</v>
      </c>
      <c r="G398" s="457">
        <v>7000</v>
      </c>
      <c r="H398" s="457">
        <v>2000</v>
      </c>
      <c r="I398" s="457">
        <v>10000</v>
      </c>
      <c r="J398" s="457">
        <v>2000</v>
      </c>
      <c r="K398" s="457">
        <v>1000</v>
      </c>
      <c r="L398" s="457">
        <v>2000</v>
      </c>
      <c r="M398" s="457">
        <v>1000</v>
      </c>
      <c r="N398" s="457">
        <v>1000</v>
      </c>
      <c r="O398" s="457">
        <v>148000</v>
      </c>
      <c r="P398" s="457">
        <v>65000</v>
      </c>
      <c r="Q398" s="457">
        <v>1000</v>
      </c>
      <c r="R398" s="457">
        <v>2000</v>
      </c>
      <c r="S398" s="457">
        <v>1000</v>
      </c>
      <c r="T398" s="457">
        <v>1000</v>
      </c>
      <c r="U398" s="457">
        <v>14000</v>
      </c>
      <c r="V398" s="457">
        <v>47000</v>
      </c>
      <c r="W398" s="457">
        <v>1000</v>
      </c>
      <c r="X398" s="457">
        <v>69000</v>
      </c>
      <c r="Y398" s="457">
        <v>426000</v>
      </c>
      <c r="Z398" s="457">
        <v>29000</v>
      </c>
      <c r="AA398" s="457">
        <v>2000</v>
      </c>
      <c r="AB398" s="457">
        <v>3000</v>
      </c>
      <c r="AC398" s="457">
        <v>1000</v>
      </c>
      <c r="AD398" s="457">
        <v>3000</v>
      </c>
      <c r="AE398" s="457">
        <v>1000</v>
      </c>
      <c r="AF398" s="457">
        <v>1000</v>
      </c>
      <c r="AG398" s="457">
        <v>8000</v>
      </c>
      <c r="AH398" s="457">
        <v>1000</v>
      </c>
      <c r="AI398" s="457">
        <v>1000</v>
      </c>
      <c r="AJ398" s="457">
        <v>11000</v>
      </c>
      <c r="AK398" s="457">
        <v>11000</v>
      </c>
      <c r="AL398" s="457">
        <v>3000</v>
      </c>
      <c r="AM398" s="457">
        <v>1000</v>
      </c>
      <c r="AN398" s="457">
        <v>2000</v>
      </c>
      <c r="AO398" s="457">
        <v>1000</v>
      </c>
      <c r="AP398" s="457">
        <v>6000</v>
      </c>
      <c r="AQ398" s="457">
        <v>479000</v>
      </c>
      <c r="AR398" s="457">
        <v>72000</v>
      </c>
      <c r="AS398" s="457">
        <v>16000</v>
      </c>
      <c r="AT398" s="457">
        <v>26000</v>
      </c>
      <c r="AU398" s="457">
        <v>4000</v>
      </c>
      <c r="AV398" s="457">
        <v>11000</v>
      </c>
      <c r="AW398" s="457">
        <v>1000</v>
      </c>
      <c r="AX398" s="457">
        <v>2000</v>
      </c>
      <c r="AY398" s="457">
        <v>4000</v>
      </c>
      <c r="AZ398" s="457">
        <v>3000</v>
      </c>
      <c r="BA398" s="457">
        <v>1000</v>
      </c>
      <c r="BB398" s="457">
        <v>1000</v>
      </c>
      <c r="BC398" s="457">
        <v>1000</v>
      </c>
      <c r="BD398" s="457">
        <v>1000</v>
      </c>
      <c r="BE398" s="457">
        <v>3000</v>
      </c>
      <c r="BF398" s="457">
        <v>1000</v>
      </c>
      <c r="BG398" s="457">
        <v>1000</v>
      </c>
      <c r="BH398" s="457">
        <v>2000</v>
      </c>
      <c r="BI398" s="457">
        <v>1000</v>
      </c>
      <c r="BJ398" s="457">
        <v>1000</v>
      </c>
      <c r="BK398" s="457">
        <v>7000</v>
      </c>
      <c r="BL398" s="457">
        <v>1000</v>
      </c>
      <c r="BM398" s="457">
        <v>1000</v>
      </c>
      <c r="BN398" s="457">
        <v>1000</v>
      </c>
      <c r="BO398" s="457">
        <v>1000</v>
      </c>
      <c r="BP398" s="457">
        <v>1000</v>
      </c>
      <c r="BQ398" s="457">
        <v>6000</v>
      </c>
      <c r="BR398" s="457">
        <v>2000</v>
      </c>
      <c r="BS398" s="457">
        <v>1000</v>
      </c>
      <c r="BT398" s="457">
        <v>1000</v>
      </c>
      <c r="BU398" s="457">
        <v>1000</v>
      </c>
      <c r="BV398" s="457">
        <v>1000</v>
      </c>
      <c r="BW398" s="457">
        <v>1000</v>
      </c>
      <c r="BX398" s="457">
        <v>1000</v>
      </c>
      <c r="BY398" s="457">
        <v>1000</v>
      </c>
      <c r="BZ398" s="457">
        <v>1000</v>
      </c>
      <c r="CA398" s="457">
        <v>1000</v>
      </c>
      <c r="CB398" s="457">
        <v>1000</v>
      </c>
      <c r="CC398" s="457">
        <v>1000</v>
      </c>
      <c r="CD398" s="457">
        <v>1000</v>
      </c>
      <c r="CE398" s="457">
        <v>1000</v>
      </c>
      <c r="CF398" s="457">
        <v>10000</v>
      </c>
      <c r="CG398" s="457">
        <v>1000</v>
      </c>
      <c r="CH398" s="457">
        <v>1000</v>
      </c>
      <c r="CI398" s="457">
        <v>71000</v>
      </c>
      <c r="CJ398" s="457">
        <v>1000</v>
      </c>
      <c r="CK398" s="457">
        <v>1000</v>
      </c>
      <c r="CL398" s="457">
        <v>1000</v>
      </c>
      <c r="CM398" s="457">
        <v>1000</v>
      </c>
      <c r="CN398" s="457">
        <v>1000</v>
      </c>
      <c r="CO398" s="457">
        <v>1000</v>
      </c>
      <c r="CP398" s="457">
        <v>1000</v>
      </c>
      <c r="CQ398" s="457">
        <v>1000</v>
      </c>
      <c r="CR398" s="457">
        <v>1000</v>
      </c>
      <c r="CS398" s="457">
        <v>1000</v>
      </c>
      <c r="CT398" s="457">
        <v>1000</v>
      </c>
      <c r="CU398" s="457">
        <v>7000</v>
      </c>
      <c r="CV398" s="457">
        <v>26000</v>
      </c>
      <c r="CW398" s="457">
        <v>1000</v>
      </c>
      <c r="CX398" s="457">
        <v>47000</v>
      </c>
      <c r="CY398" s="457">
        <v>95000</v>
      </c>
      <c r="CZ398" s="457">
        <v>76000</v>
      </c>
      <c r="DA398" s="457">
        <v>85000</v>
      </c>
      <c r="DB398" s="457">
        <v>1000</v>
      </c>
      <c r="DC398" s="457">
        <v>2000</v>
      </c>
      <c r="DD398" s="457">
        <v>19000</v>
      </c>
      <c r="DE398" s="457">
        <v>1000</v>
      </c>
      <c r="DF398" s="457">
        <v>1000</v>
      </c>
      <c r="DG398" s="457">
        <v>41000</v>
      </c>
      <c r="DH398" s="457">
        <v>7000</v>
      </c>
      <c r="DI398" s="457">
        <v>45000</v>
      </c>
      <c r="DJ398" s="457">
        <v>30000</v>
      </c>
      <c r="DK398" s="457">
        <v>25000</v>
      </c>
      <c r="DL398" s="457">
        <v>18000</v>
      </c>
      <c r="DM398" s="457">
        <v>6000</v>
      </c>
      <c r="DN398" s="457">
        <v>32000</v>
      </c>
      <c r="DO398" s="457">
        <v>6000</v>
      </c>
      <c r="DP398" s="457">
        <v>1000</v>
      </c>
      <c r="DQ398" s="457">
        <v>1000</v>
      </c>
      <c r="DR398">
        <v>1000</v>
      </c>
      <c r="DS398">
        <v>1000</v>
      </c>
      <c r="DT398">
        <v>29027000</v>
      </c>
      <c r="DU398">
        <v>3287000</v>
      </c>
    </row>
    <row r="399" spans="1:125">
      <c r="A399" s="362" t="s">
        <v>3080</v>
      </c>
      <c r="B399" s="457" t="s">
        <v>3332</v>
      </c>
      <c r="C399" s="457">
        <v>30000</v>
      </c>
      <c r="D399" s="457">
        <v>5000</v>
      </c>
      <c r="E399" s="457">
        <v>1000</v>
      </c>
      <c r="F399" s="457">
        <v>23000</v>
      </c>
      <c r="G399" s="457">
        <v>7000</v>
      </c>
      <c r="H399" s="457">
        <v>2000</v>
      </c>
      <c r="I399" s="457">
        <v>10000</v>
      </c>
      <c r="J399" s="457">
        <v>2000</v>
      </c>
      <c r="K399" s="457">
        <v>1000</v>
      </c>
      <c r="L399" s="457">
        <v>2000</v>
      </c>
      <c r="M399" s="457">
        <v>1000</v>
      </c>
      <c r="N399" s="457">
        <v>1000</v>
      </c>
      <c r="O399" s="457">
        <v>148000</v>
      </c>
      <c r="P399" s="457">
        <v>65000</v>
      </c>
      <c r="Q399" s="457">
        <v>1000</v>
      </c>
      <c r="R399" s="457">
        <v>2000</v>
      </c>
      <c r="S399" s="457">
        <v>1000</v>
      </c>
      <c r="T399" s="457">
        <v>1000</v>
      </c>
      <c r="U399" s="457">
        <v>14000</v>
      </c>
      <c r="V399" s="457">
        <v>47000</v>
      </c>
      <c r="W399" s="457">
        <v>1000</v>
      </c>
      <c r="X399" s="457">
        <v>69000</v>
      </c>
      <c r="Y399" s="457">
        <v>426000</v>
      </c>
      <c r="Z399" s="457">
        <v>29000</v>
      </c>
      <c r="AA399" s="457">
        <v>2000</v>
      </c>
      <c r="AB399" s="457">
        <v>3000</v>
      </c>
      <c r="AC399" s="457">
        <v>1000</v>
      </c>
      <c r="AD399" s="457">
        <v>3000</v>
      </c>
      <c r="AE399" s="457">
        <v>1000</v>
      </c>
      <c r="AF399" s="457">
        <v>1000</v>
      </c>
      <c r="AG399" s="457">
        <v>8000</v>
      </c>
      <c r="AH399" s="457">
        <v>1000</v>
      </c>
      <c r="AI399" s="457">
        <v>1000</v>
      </c>
      <c r="AJ399" s="457">
        <v>11000</v>
      </c>
      <c r="AK399" s="457">
        <v>11000</v>
      </c>
      <c r="AL399" s="457">
        <v>3000</v>
      </c>
      <c r="AM399" s="457">
        <v>1000</v>
      </c>
      <c r="AN399" s="457">
        <v>2000</v>
      </c>
      <c r="AO399" s="457">
        <v>1000</v>
      </c>
      <c r="AP399" s="457">
        <v>6000</v>
      </c>
      <c r="AQ399" s="457">
        <v>479000</v>
      </c>
      <c r="AR399" s="457">
        <v>72000</v>
      </c>
      <c r="AS399" s="457">
        <v>16000</v>
      </c>
      <c r="AT399" s="457">
        <v>26000</v>
      </c>
      <c r="AU399" s="457">
        <v>4000</v>
      </c>
      <c r="AV399" s="457">
        <v>11000</v>
      </c>
      <c r="AW399" s="457">
        <v>1000</v>
      </c>
      <c r="AX399" s="457">
        <v>2000</v>
      </c>
      <c r="AY399" s="457">
        <v>4000</v>
      </c>
      <c r="AZ399" s="457">
        <v>3000</v>
      </c>
      <c r="BA399" s="457">
        <v>1000</v>
      </c>
      <c r="BB399" s="457">
        <v>1000</v>
      </c>
      <c r="BC399" s="457">
        <v>1000</v>
      </c>
      <c r="BD399" s="457">
        <v>1000</v>
      </c>
      <c r="BE399" s="457">
        <v>3000</v>
      </c>
      <c r="BF399" s="457">
        <v>1000</v>
      </c>
      <c r="BG399" s="457">
        <v>1000</v>
      </c>
      <c r="BH399" s="457">
        <v>2000</v>
      </c>
      <c r="BI399" s="457">
        <v>1000</v>
      </c>
      <c r="BJ399" s="457">
        <v>1000</v>
      </c>
      <c r="BK399" s="457">
        <v>7000</v>
      </c>
      <c r="BL399" s="457">
        <v>1000</v>
      </c>
      <c r="BM399" s="457">
        <v>1000</v>
      </c>
      <c r="BN399" s="457">
        <v>1000</v>
      </c>
      <c r="BO399" s="457">
        <v>1000</v>
      </c>
      <c r="BP399" s="457">
        <v>1000</v>
      </c>
      <c r="BQ399" s="457">
        <v>6000</v>
      </c>
      <c r="BR399" s="457">
        <v>2000</v>
      </c>
      <c r="BS399" s="457">
        <v>1000</v>
      </c>
      <c r="BT399" s="457">
        <v>1000</v>
      </c>
      <c r="BU399" s="457">
        <v>1000</v>
      </c>
      <c r="BV399" s="457">
        <v>1000</v>
      </c>
      <c r="BW399" s="457">
        <v>1000</v>
      </c>
      <c r="BX399" s="457">
        <v>1000</v>
      </c>
      <c r="BY399" s="457">
        <v>1000</v>
      </c>
      <c r="BZ399" s="457">
        <v>1000</v>
      </c>
      <c r="CA399" s="457">
        <v>1000</v>
      </c>
      <c r="CB399" s="457">
        <v>1000</v>
      </c>
      <c r="CC399" s="457">
        <v>1000</v>
      </c>
      <c r="CD399" s="457">
        <v>1000</v>
      </c>
      <c r="CE399" s="457">
        <v>1000</v>
      </c>
      <c r="CF399" s="457">
        <v>10000</v>
      </c>
      <c r="CG399" s="457">
        <v>1000</v>
      </c>
      <c r="CH399" s="457">
        <v>1000</v>
      </c>
      <c r="CI399" s="457">
        <v>71000</v>
      </c>
      <c r="CJ399" s="457">
        <v>1000</v>
      </c>
      <c r="CK399" s="457">
        <v>1000</v>
      </c>
      <c r="CL399" s="457">
        <v>1000</v>
      </c>
      <c r="CM399" s="457">
        <v>1000</v>
      </c>
      <c r="CN399" s="457">
        <v>1000</v>
      </c>
      <c r="CO399" s="457">
        <v>1000</v>
      </c>
      <c r="CP399" s="457">
        <v>1000</v>
      </c>
      <c r="CQ399" s="457">
        <v>1000</v>
      </c>
      <c r="CR399" s="457">
        <v>1000</v>
      </c>
      <c r="CS399" s="457">
        <v>1000</v>
      </c>
      <c r="CT399" s="457">
        <v>1000</v>
      </c>
      <c r="CU399" s="457">
        <v>7000</v>
      </c>
      <c r="CV399" s="457">
        <v>26000</v>
      </c>
      <c r="CW399" s="457">
        <v>1000</v>
      </c>
      <c r="CX399" s="457">
        <v>47000</v>
      </c>
      <c r="CY399" s="457">
        <v>95000</v>
      </c>
      <c r="CZ399" s="457">
        <v>76000</v>
      </c>
      <c r="DA399" s="457">
        <v>85000</v>
      </c>
      <c r="DB399" s="457">
        <v>1000</v>
      </c>
      <c r="DC399" s="457">
        <v>2000</v>
      </c>
      <c r="DD399" s="457">
        <v>19000</v>
      </c>
      <c r="DE399" s="457">
        <v>1000</v>
      </c>
      <c r="DF399" s="457">
        <v>1000</v>
      </c>
      <c r="DG399" s="457">
        <v>41000</v>
      </c>
      <c r="DH399" s="457">
        <v>7000</v>
      </c>
      <c r="DI399" s="457">
        <v>45000</v>
      </c>
      <c r="DJ399" s="457">
        <v>30000</v>
      </c>
      <c r="DK399" s="457">
        <v>25000</v>
      </c>
      <c r="DL399" s="457">
        <v>18000</v>
      </c>
      <c r="DM399" s="457">
        <v>6000</v>
      </c>
      <c r="DN399" s="457">
        <v>32000</v>
      </c>
      <c r="DO399" s="457">
        <v>6000</v>
      </c>
      <c r="DP399" s="457">
        <v>1000</v>
      </c>
      <c r="DQ399" s="457">
        <v>1000</v>
      </c>
      <c r="DR399">
        <v>1000</v>
      </c>
      <c r="DS399">
        <v>1000</v>
      </c>
      <c r="DT399">
        <v>29027000</v>
      </c>
      <c r="DU399">
        <v>3287000</v>
      </c>
    </row>
    <row r="400" spans="1:125">
      <c r="A400" s="362" t="s">
        <v>2082</v>
      </c>
      <c r="B400" s="457" t="s">
        <v>3332</v>
      </c>
      <c r="C400" s="457">
        <v>30000</v>
      </c>
      <c r="D400" s="457">
        <v>5000</v>
      </c>
      <c r="E400" s="457">
        <v>1000</v>
      </c>
      <c r="F400" s="457">
        <v>23000</v>
      </c>
      <c r="G400" s="457">
        <v>7000</v>
      </c>
      <c r="H400" s="457">
        <v>2000</v>
      </c>
      <c r="I400" s="457">
        <v>10000</v>
      </c>
      <c r="J400" s="457">
        <v>2000</v>
      </c>
      <c r="K400" s="457">
        <v>1000</v>
      </c>
      <c r="L400" s="457">
        <v>2000</v>
      </c>
      <c r="M400" s="457">
        <v>1000</v>
      </c>
      <c r="N400" s="457">
        <v>1000</v>
      </c>
      <c r="O400" s="457">
        <v>148000</v>
      </c>
      <c r="P400" s="457">
        <v>65000</v>
      </c>
      <c r="Q400" s="457">
        <v>1000</v>
      </c>
      <c r="R400" s="457">
        <v>2000</v>
      </c>
      <c r="S400" s="457">
        <v>1000</v>
      </c>
      <c r="T400" s="457">
        <v>1000</v>
      </c>
      <c r="U400" s="457">
        <v>14000</v>
      </c>
      <c r="V400" s="457">
        <v>47000</v>
      </c>
      <c r="W400" s="457">
        <v>1000</v>
      </c>
      <c r="X400" s="457">
        <v>69000</v>
      </c>
      <c r="Y400" s="457">
        <v>426000</v>
      </c>
      <c r="Z400" s="457">
        <v>29000</v>
      </c>
      <c r="AA400" s="457">
        <v>2000</v>
      </c>
      <c r="AB400" s="457">
        <v>3000</v>
      </c>
      <c r="AC400" s="457">
        <v>1000</v>
      </c>
      <c r="AD400" s="457">
        <v>3000</v>
      </c>
      <c r="AE400" s="457">
        <v>1000</v>
      </c>
      <c r="AF400" s="457">
        <v>1000</v>
      </c>
      <c r="AG400" s="457">
        <v>8000</v>
      </c>
      <c r="AH400" s="457">
        <v>1000</v>
      </c>
      <c r="AI400" s="457">
        <v>1000</v>
      </c>
      <c r="AJ400" s="457">
        <v>11000</v>
      </c>
      <c r="AK400" s="457">
        <v>11000</v>
      </c>
      <c r="AL400" s="457">
        <v>3000</v>
      </c>
      <c r="AM400" s="457">
        <v>1000</v>
      </c>
      <c r="AN400" s="457">
        <v>2000</v>
      </c>
      <c r="AO400" s="457">
        <v>1000</v>
      </c>
      <c r="AP400" s="457">
        <v>6000</v>
      </c>
      <c r="AQ400" s="457">
        <v>479000</v>
      </c>
      <c r="AR400" s="457">
        <v>72000</v>
      </c>
      <c r="AS400" s="457">
        <v>16000</v>
      </c>
      <c r="AT400" s="457">
        <v>26000</v>
      </c>
      <c r="AU400" s="457">
        <v>4000</v>
      </c>
      <c r="AV400" s="457">
        <v>11000</v>
      </c>
      <c r="AW400" s="457">
        <v>1000</v>
      </c>
      <c r="AX400" s="457">
        <v>2000</v>
      </c>
      <c r="AY400" s="457">
        <v>4000</v>
      </c>
      <c r="AZ400" s="457">
        <v>3000</v>
      </c>
      <c r="BA400" s="457">
        <v>1000</v>
      </c>
      <c r="BB400" s="457">
        <v>1000</v>
      </c>
      <c r="BC400" s="457">
        <v>1000</v>
      </c>
      <c r="BD400" s="457">
        <v>1000</v>
      </c>
      <c r="BE400" s="457">
        <v>3000</v>
      </c>
      <c r="BF400" s="457">
        <v>1000</v>
      </c>
      <c r="BG400" s="457">
        <v>1000</v>
      </c>
      <c r="BH400" s="457">
        <v>2000</v>
      </c>
      <c r="BI400" s="457">
        <v>1000</v>
      </c>
      <c r="BJ400" s="457">
        <v>1000</v>
      </c>
      <c r="BK400" s="457">
        <v>7000</v>
      </c>
      <c r="BL400" s="457">
        <v>1000</v>
      </c>
      <c r="BM400" s="457">
        <v>1000</v>
      </c>
      <c r="BN400" s="457">
        <v>1000</v>
      </c>
      <c r="BO400" s="457">
        <v>1000</v>
      </c>
      <c r="BP400" s="457">
        <v>1000</v>
      </c>
      <c r="BQ400" s="457">
        <v>6000</v>
      </c>
      <c r="BR400" s="457">
        <v>2000</v>
      </c>
      <c r="BS400" s="457">
        <v>1000</v>
      </c>
      <c r="BT400" s="457">
        <v>1000</v>
      </c>
      <c r="BU400" s="457">
        <v>1000</v>
      </c>
      <c r="BV400" s="457">
        <v>1000</v>
      </c>
      <c r="BW400" s="457">
        <v>1000</v>
      </c>
      <c r="BX400" s="457">
        <v>1000</v>
      </c>
      <c r="BY400" s="457">
        <v>1000</v>
      </c>
      <c r="BZ400" s="457">
        <v>1000</v>
      </c>
      <c r="CA400" s="457">
        <v>1000</v>
      </c>
      <c r="CB400" s="457">
        <v>1000</v>
      </c>
      <c r="CC400" s="457">
        <v>1000</v>
      </c>
      <c r="CD400" s="457">
        <v>1000</v>
      </c>
      <c r="CE400" s="457">
        <v>1000</v>
      </c>
      <c r="CF400" s="457">
        <v>10000</v>
      </c>
      <c r="CG400" s="457">
        <v>1000</v>
      </c>
      <c r="CH400" s="457">
        <v>1000</v>
      </c>
      <c r="CI400" s="457">
        <v>71000</v>
      </c>
      <c r="CJ400" s="457">
        <v>1000</v>
      </c>
      <c r="CK400" s="457">
        <v>1000</v>
      </c>
      <c r="CL400" s="457">
        <v>1000</v>
      </c>
      <c r="CM400" s="457">
        <v>1000</v>
      </c>
      <c r="CN400" s="457">
        <v>1000</v>
      </c>
      <c r="CO400" s="457">
        <v>1000</v>
      </c>
      <c r="CP400" s="457">
        <v>1000</v>
      </c>
      <c r="CQ400" s="457">
        <v>1000</v>
      </c>
      <c r="CR400" s="457">
        <v>1000</v>
      </c>
      <c r="CS400" s="457">
        <v>1000</v>
      </c>
      <c r="CT400" s="457">
        <v>1000</v>
      </c>
      <c r="CU400" s="457">
        <v>7000</v>
      </c>
      <c r="CV400" s="457">
        <v>26000</v>
      </c>
      <c r="CW400" s="457">
        <v>1000</v>
      </c>
      <c r="CX400" s="457">
        <v>47000</v>
      </c>
      <c r="CY400" s="457">
        <v>95000</v>
      </c>
      <c r="CZ400" s="457">
        <v>76000</v>
      </c>
      <c r="DA400" s="457">
        <v>85000</v>
      </c>
      <c r="DB400" s="457">
        <v>1000</v>
      </c>
      <c r="DC400" s="457">
        <v>2000</v>
      </c>
      <c r="DD400" s="457">
        <v>19000</v>
      </c>
      <c r="DE400" s="457">
        <v>1000</v>
      </c>
      <c r="DF400" s="457">
        <v>1000</v>
      </c>
      <c r="DG400" s="457">
        <v>41000</v>
      </c>
      <c r="DH400" s="457">
        <v>7000</v>
      </c>
      <c r="DI400" s="457">
        <v>45000</v>
      </c>
      <c r="DJ400" s="457">
        <v>30000</v>
      </c>
      <c r="DK400" s="457">
        <v>25000</v>
      </c>
      <c r="DL400" s="457">
        <v>18000</v>
      </c>
      <c r="DM400" s="457">
        <v>6000</v>
      </c>
      <c r="DN400" s="457">
        <v>32000</v>
      </c>
      <c r="DO400" s="457">
        <v>6000</v>
      </c>
      <c r="DP400" s="457">
        <v>1000</v>
      </c>
      <c r="DQ400" s="457">
        <v>1000</v>
      </c>
      <c r="DR400">
        <v>1000</v>
      </c>
      <c r="DS400">
        <v>1000</v>
      </c>
      <c r="DT400">
        <v>29027000</v>
      </c>
      <c r="DU400">
        <v>3287000</v>
      </c>
    </row>
    <row r="401" spans="1:125">
      <c r="A401" s="362" t="s">
        <v>3092</v>
      </c>
      <c r="B401" s="457" t="s">
        <v>3332</v>
      </c>
      <c r="C401" s="457">
        <v>30000</v>
      </c>
      <c r="D401" s="457">
        <v>5000</v>
      </c>
      <c r="E401" s="457">
        <v>1000</v>
      </c>
      <c r="F401" s="457">
        <v>23000</v>
      </c>
      <c r="G401" s="457">
        <v>7000</v>
      </c>
      <c r="H401" s="457">
        <v>2000</v>
      </c>
      <c r="I401" s="457">
        <v>10000</v>
      </c>
      <c r="J401" s="457">
        <v>2000</v>
      </c>
      <c r="K401" s="457">
        <v>1000</v>
      </c>
      <c r="L401" s="457">
        <v>2000</v>
      </c>
      <c r="M401" s="457">
        <v>1000</v>
      </c>
      <c r="N401" s="457">
        <v>1000</v>
      </c>
      <c r="O401" s="457">
        <v>148000</v>
      </c>
      <c r="P401" s="457">
        <v>65000</v>
      </c>
      <c r="Q401" s="457">
        <v>1000</v>
      </c>
      <c r="R401" s="457">
        <v>2000</v>
      </c>
      <c r="S401" s="457">
        <v>1000</v>
      </c>
      <c r="T401" s="457">
        <v>1000</v>
      </c>
      <c r="U401" s="457">
        <v>14000</v>
      </c>
      <c r="V401" s="457">
        <v>47000</v>
      </c>
      <c r="W401" s="457">
        <v>1000</v>
      </c>
      <c r="X401" s="457">
        <v>69000</v>
      </c>
      <c r="Y401" s="457">
        <v>426000</v>
      </c>
      <c r="Z401" s="457">
        <v>29000</v>
      </c>
      <c r="AA401" s="457">
        <v>2000</v>
      </c>
      <c r="AB401" s="457">
        <v>3000</v>
      </c>
      <c r="AC401" s="457">
        <v>1000</v>
      </c>
      <c r="AD401" s="457">
        <v>3000</v>
      </c>
      <c r="AE401" s="457">
        <v>1000</v>
      </c>
      <c r="AF401" s="457">
        <v>1000</v>
      </c>
      <c r="AG401" s="457">
        <v>8000</v>
      </c>
      <c r="AH401" s="457">
        <v>1000</v>
      </c>
      <c r="AI401" s="457">
        <v>1000</v>
      </c>
      <c r="AJ401" s="457">
        <v>11000</v>
      </c>
      <c r="AK401" s="457">
        <v>11000</v>
      </c>
      <c r="AL401" s="457">
        <v>3000</v>
      </c>
      <c r="AM401" s="457">
        <v>1000</v>
      </c>
      <c r="AN401" s="457">
        <v>2000</v>
      </c>
      <c r="AO401" s="457">
        <v>1000</v>
      </c>
      <c r="AP401" s="457">
        <v>6000</v>
      </c>
      <c r="AQ401" s="457">
        <v>479000</v>
      </c>
      <c r="AR401" s="457">
        <v>72000</v>
      </c>
      <c r="AS401" s="457">
        <v>16000</v>
      </c>
      <c r="AT401" s="457">
        <v>26000</v>
      </c>
      <c r="AU401" s="457">
        <v>4000</v>
      </c>
      <c r="AV401" s="457">
        <v>11000</v>
      </c>
      <c r="AW401" s="457">
        <v>1000</v>
      </c>
      <c r="AX401" s="457">
        <v>2000</v>
      </c>
      <c r="AY401" s="457">
        <v>4000</v>
      </c>
      <c r="AZ401" s="457">
        <v>3000</v>
      </c>
      <c r="BA401" s="457">
        <v>1000</v>
      </c>
      <c r="BB401" s="457">
        <v>1000</v>
      </c>
      <c r="BC401" s="457">
        <v>1000</v>
      </c>
      <c r="BD401" s="457">
        <v>1000</v>
      </c>
      <c r="BE401" s="457">
        <v>3000</v>
      </c>
      <c r="BF401" s="457">
        <v>1000</v>
      </c>
      <c r="BG401" s="457">
        <v>1000</v>
      </c>
      <c r="BH401" s="457">
        <v>2000</v>
      </c>
      <c r="BI401" s="457">
        <v>1000</v>
      </c>
      <c r="BJ401" s="457">
        <v>1000</v>
      </c>
      <c r="BK401" s="457">
        <v>7000</v>
      </c>
      <c r="BL401" s="457">
        <v>1000</v>
      </c>
      <c r="BM401" s="457">
        <v>1000</v>
      </c>
      <c r="BN401" s="457">
        <v>1000</v>
      </c>
      <c r="BO401" s="457">
        <v>1000</v>
      </c>
      <c r="BP401" s="457">
        <v>1000</v>
      </c>
      <c r="BQ401" s="457">
        <v>6000</v>
      </c>
      <c r="BR401" s="457">
        <v>2000</v>
      </c>
      <c r="BS401" s="457">
        <v>1000</v>
      </c>
      <c r="BT401" s="457">
        <v>1000</v>
      </c>
      <c r="BU401" s="457">
        <v>1000</v>
      </c>
      <c r="BV401" s="457">
        <v>1000</v>
      </c>
      <c r="BW401" s="457">
        <v>1000</v>
      </c>
      <c r="BX401" s="457">
        <v>1000</v>
      </c>
      <c r="BY401" s="457">
        <v>1000</v>
      </c>
      <c r="BZ401" s="457">
        <v>1000</v>
      </c>
      <c r="CA401" s="457">
        <v>1000</v>
      </c>
      <c r="CB401" s="457">
        <v>1000</v>
      </c>
      <c r="CC401" s="457">
        <v>1000</v>
      </c>
      <c r="CD401" s="457">
        <v>1000</v>
      </c>
      <c r="CE401" s="457">
        <v>1000</v>
      </c>
      <c r="CF401" s="457">
        <v>10000</v>
      </c>
      <c r="CG401" s="457">
        <v>1000</v>
      </c>
      <c r="CH401" s="457">
        <v>1000</v>
      </c>
      <c r="CI401" s="457">
        <v>71000</v>
      </c>
      <c r="CJ401" s="457">
        <v>1000</v>
      </c>
      <c r="CK401" s="457">
        <v>1000</v>
      </c>
      <c r="CL401" s="457">
        <v>1000</v>
      </c>
      <c r="CM401" s="457">
        <v>1000</v>
      </c>
      <c r="CN401" s="457">
        <v>1000</v>
      </c>
      <c r="CO401" s="457">
        <v>1000</v>
      </c>
      <c r="CP401" s="457">
        <v>1000</v>
      </c>
      <c r="CQ401" s="457">
        <v>1000</v>
      </c>
      <c r="CR401" s="457">
        <v>1000</v>
      </c>
      <c r="CS401" s="457">
        <v>1000</v>
      </c>
      <c r="CT401" s="457">
        <v>1000</v>
      </c>
      <c r="CU401" s="457">
        <v>7000</v>
      </c>
      <c r="CV401" s="457">
        <v>26000</v>
      </c>
      <c r="CW401" s="457">
        <v>1000</v>
      </c>
      <c r="CX401" s="457">
        <v>47000</v>
      </c>
      <c r="CY401" s="457">
        <v>95000</v>
      </c>
      <c r="CZ401" s="457">
        <v>76000</v>
      </c>
      <c r="DA401" s="457">
        <v>85000</v>
      </c>
      <c r="DB401" s="457">
        <v>1000</v>
      </c>
      <c r="DC401" s="457">
        <v>2000</v>
      </c>
      <c r="DD401" s="457">
        <v>19000</v>
      </c>
      <c r="DE401" s="457">
        <v>1000</v>
      </c>
      <c r="DF401" s="457">
        <v>1000</v>
      </c>
      <c r="DG401" s="457">
        <v>41000</v>
      </c>
      <c r="DH401" s="457">
        <v>7000</v>
      </c>
      <c r="DI401" s="457">
        <v>45000</v>
      </c>
      <c r="DJ401" s="457">
        <v>30000</v>
      </c>
      <c r="DK401" s="457">
        <v>25000</v>
      </c>
      <c r="DL401" s="457">
        <v>18000</v>
      </c>
      <c r="DM401" s="457">
        <v>6000</v>
      </c>
      <c r="DN401" s="457">
        <v>32000</v>
      </c>
      <c r="DO401" s="457">
        <v>6000</v>
      </c>
      <c r="DP401" s="457">
        <v>1000</v>
      </c>
      <c r="DQ401" s="457">
        <v>1000</v>
      </c>
      <c r="DR401">
        <v>1000</v>
      </c>
      <c r="DS401">
        <v>1000</v>
      </c>
      <c r="DT401">
        <v>29027000</v>
      </c>
      <c r="DU401">
        <v>3287000</v>
      </c>
    </row>
    <row r="402" spans="1:125">
      <c r="A402" s="362" t="s">
        <v>3170</v>
      </c>
      <c r="B402" s="457" t="s">
        <v>3332</v>
      </c>
      <c r="C402" s="457">
        <v>1000</v>
      </c>
      <c r="D402" s="457">
        <v>1000</v>
      </c>
      <c r="E402" s="457">
        <v>1000</v>
      </c>
      <c r="F402" s="457">
        <v>1000</v>
      </c>
      <c r="G402" s="457">
        <v>1000</v>
      </c>
      <c r="H402" s="457">
        <v>1000</v>
      </c>
      <c r="I402" s="457">
        <v>1000</v>
      </c>
      <c r="J402" s="457">
        <v>1000</v>
      </c>
      <c r="K402" s="457">
        <v>1000</v>
      </c>
      <c r="L402" s="457">
        <v>1000</v>
      </c>
      <c r="M402" s="457">
        <v>1000</v>
      </c>
      <c r="N402" s="457">
        <v>1000</v>
      </c>
      <c r="O402" s="457">
        <v>1000</v>
      </c>
      <c r="P402" s="457">
        <v>1000</v>
      </c>
      <c r="Q402" s="457">
        <v>1000</v>
      </c>
      <c r="R402" s="457">
        <v>1000</v>
      </c>
      <c r="S402" s="457">
        <v>1000</v>
      </c>
      <c r="T402" s="457">
        <v>1000</v>
      </c>
      <c r="U402" s="457">
        <v>1000</v>
      </c>
      <c r="V402" s="457">
        <v>1000</v>
      </c>
      <c r="W402" s="457">
        <v>1000</v>
      </c>
      <c r="X402" s="457">
        <v>1000</v>
      </c>
      <c r="Y402" s="457">
        <v>16000</v>
      </c>
      <c r="Z402" s="457">
        <v>1000</v>
      </c>
      <c r="AA402" s="457">
        <v>1000</v>
      </c>
      <c r="AB402" s="457">
        <v>1000</v>
      </c>
      <c r="AC402" s="457">
        <v>1000</v>
      </c>
      <c r="AD402" s="457">
        <v>1000</v>
      </c>
      <c r="AE402" s="457">
        <v>1000</v>
      </c>
      <c r="AF402" s="457">
        <v>1000</v>
      </c>
      <c r="AG402" s="457">
        <v>1000</v>
      </c>
      <c r="AH402" s="457">
        <v>1000</v>
      </c>
      <c r="AI402" s="457">
        <v>1000</v>
      </c>
      <c r="AJ402" s="457">
        <v>1000</v>
      </c>
      <c r="AK402" s="457">
        <v>1000</v>
      </c>
      <c r="AL402" s="457">
        <v>1000</v>
      </c>
      <c r="AM402" s="457">
        <v>1000</v>
      </c>
      <c r="AN402" s="457">
        <v>1000</v>
      </c>
      <c r="AO402" s="457">
        <v>1000</v>
      </c>
      <c r="AP402" s="457">
        <v>1000</v>
      </c>
      <c r="AQ402" s="457">
        <v>1000</v>
      </c>
      <c r="AR402" s="457">
        <v>1000</v>
      </c>
      <c r="AS402" s="457">
        <v>1000</v>
      </c>
      <c r="AT402" s="457">
        <v>1000</v>
      </c>
      <c r="AU402" s="457">
        <v>1000</v>
      </c>
      <c r="AV402" s="457">
        <v>1000</v>
      </c>
      <c r="AW402" s="457">
        <v>1000</v>
      </c>
      <c r="AX402" s="457">
        <v>1000</v>
      </c>
      <c r="AY402" s="457">
        <v>1000</v>
      </c>
      <c r="AZ402" s="457">
        <v>1000</v>
      </c>
      <c r="BA402" s="457">
        <v>1000</v>
      </c>
      <c r="BB402" s="457">
        <v>1000</v>
      </c>
      <c r="BC402" s="457">
        <v>1000</v>
      </c>
      <c r="BD402" s="457">
        <v>1000</v>
      </c>
      <c r="BE402" s="457">
        <v>1000</v>
      </c>
      <c r="BF402" s="457">
        <v>1000</v>
      </c>
      <c r="BG402" s="457">
        <v>1000</v>
      </c>
      <c r="BH402" s="457">
        <v>1000</v>
      </c>
      <c r="BI402" s="457">
        <v>1000</v>
      </c>
      <c r="BJ402" s="457">
        <v>1000</v>
      </c>
      <c r="BK402" s="457">
        <v>1000</v>
      </c>
      <c r="BL402" s="457">
        <v>1000</v>
      </c>
      <c r="BM402" s="457">
        <v>1000</v>
      </c>
      <c r="BN402" s="457">
        <v>1000</v>
      </c>
      <c r="BO402" s="457">
        <v>1000</v>
      </c>
      <c r="BP402" s="457">
        <v>1000</v>
      </c>
      <c r="BQ402" s="457">
        <v>1000</v>
      </c>
      <c r="BR402" s="457">
        <v>1000</v>
      </c>
      <c r="BS402" s="457">
        <v>1000</v>
      </c>
      <c r="BT402" s="457">
        <v>1000</v>
      </c>
      <c r="BU402" s="457">
        <v>1000</v>
      </c>
      <c r="BV402" s="457">
        <v>1000</v>
      </c>
      <c r="BW402" s="457">
        <v>1000</v>
      </c>
      <c r="BX402" s="457">
        <v>1000</v>
      </c>
      <c r="BY402" s="457">
        <v>1000</v>
      </c>
      <c r="BZ402" s="457">
        <v>1000</v>
      </c>
      <c r="CA402" s="457">
        <v>1000</v>
      </c>
      <c r="CB402" s="457">
        <v>1000</v>
      </c>
      <c r="CC402" s="457">
        <v>1000</v>
      </c>
      <c r="CD402" s="457">
        <v>1000</v>
      </c>
      <c r="CE402" s="457">
        <v>1000</v>
      </c>
      <c r="CF402" s="457">
        <v>1000</v>
      </c>
      <c r="CG402" s="457">
        <v>1000</v>
      </c>
      <c r="CH402" s="457">
        <v>1000</v>
      </c>
      <c r="CI402" s="457">
        <v>1000</v>
      </c>
      <c r="CJ402" s="457">
        <v>1000</v>
      </c>
      <c r="CK402" s="457">
        <v>1000</v>
      </c>
      <c r="CL402" s="457">
        <v>1000</v>
      </c>
      <c r="CM402" s="457">
        <v>1000</v>
      </c>
      <c r="CN402" s="457">
        <v>1000</v>
      </c>
      <c r="CO402" s="457">
        <v>1000</v>
      </c>
      <c r="CP402" s="457">
        <v>1000</v>
      </c>
      <c r="CQ402" s="457">
        <v>1000</v>
      </c>
      <c r="CR402" s="457">
        <v>1000</v>
      </c>
      <c r="CS402" s="457">
        <v>1000</v>
      </c>
      <c r="CT402" s="457">
        <v>1000</v>
      </c>
      <c r="CU402" s="457">
        <v>1000</v>
      </c>
      <c r="CV402" s="457">
        <v>1000</v>
      </c>
      <c r="CW402" s="457">
        <v>1000</v>
      </c>
      <c r="CX402" s="457">
        <v>1000</v>
      </c>
      <c r="CY402" s="457">
        <v>1000</v>
      </c>
      <c r="CZ402" s="457">
        <v>1000</v>
      </c>
      <c r="DA402" s="457">
        <v>5000</v>
      </c>
      <c r="DB402" s="457">
        <v>1000</v>
      </c>
      <c r="DC402" s="457">
        <v>1000</v>
      </c>
      <c r="DD402" s="457">
        <v>9000</v>
      </c>
      <c r="DE402" s="457">
        <v>1000</v>
      </c>
      <c r="DF402" s="457">
        <v>2000</v>
      </c>
      <c r="DG402" s="457">
        <v>2000</v>
      </c>
      <c r="DH402" s="457">
        <v>3000</v>
      </c>
      <c r="DI402" s="457">
        <v>1000</v>
      </c>
      <c r="DJ402" s="457">
        <v>1000</v>
      </c>
      <c r="DK402" s="457">
        <v>1000</v>
      </c>
      <c r="DL402" s="457">
        <v>1000</v>
      </c>
      <c r="DM402" s="457">
        <v>1000</v>
      </c>
      <c r="DN402" s="457">
        <v>1000</v>
      </c>
      <c r="DO402" s="457">
        <v>1000</v>
      </c>
      <c r="DP402" s="457">
        <v>1000</v>
      </c>
      <c r="DQ402" s="457">
        <v>1000</v>
      </c>
      <c r="DR402">
        <v>1000</v>
      </c>
      <c r="DS402">
        <v>1000</v>
      </c>
      <c r="DT402">
        <v>1000</v>
      </c>
      <c r="DU402">
        <v>4000</v>
      </c>
    </row>
    <row r="403" spans="1:125">
      <c r="A403" s="362" t="s">
        <v>2265</v>
      </c>
      <c r="B403" s="457" t="s">
        <v>3332</v>
      </c>
      <c r="C403" s="457">
        <v>10000</v>
      </c>
      <c r="D403" s="457">
        <v>1000</v>
      </c>
      <c r="E403" s="457">
        <v>1000</v>
      </c>
      <c r="F403" s="457">
        <v>7000</v>
      </c>
      <c r="G403" s="457">
        <v>3000</v>
      </c>
      <c r="H403" s="457">
        <v>1000</v>
      </c>
      <c r="I403" s="457">
        <v>5000</v>
      </c>
      <c r="J403" s="457">
        <v>1000</v>
      </c>
      <c r="K403" s="457">
        <v>1000</v>
      </c>
      <c r="L403" s="457">
        <v>2000</v>
      </c>
      <c r="M403" s="457">
        <v>3000</v>
      </c>
      <c r="N403" s="457">
        <v>1000</v>
      </c>
      <c r="O403" s="457">
        <v>42000</v>
      </c>
      <c r="P403" s="457">
        <v>1000</v>
      </c>
      <c r="Q403" s="457">
        <v>1000</v>
      </c>
      <c r="R403" s="457">
        <v>1000</v>
      </c>
      <c r="S403" s="457">
        <v>1000</v>
      </c>
      <c r="T403" s="457">
        <v>1000</v>
      </c>
      <c r="U403" s="457">
        <v>3000</v>
      </c>
      <c r="V403" s="457">
        <v>1000</v>
      </c>
      <c r="W403" s="457">
        <v>1000</v>
      </c>
      <c r="X403" s="457">
        <v>1000</v>
      </c>
      <c r="Y403" s="457">
        <v>1000</v>
      </c>
      <c r="Z403" s="457">
        <v>1000</v>
      </c>
      <c r="AA403" s="457">
        <v>1000</v>
      </c>
      <c r="AB403" s="457">
        <v>1000</v>
      </c>
      <c r="AC403" s="457">
        <v>1000</v>
      </c>
      <c r="AD403" s="457">
        <v>1000</v>
      </c>
      <c r="AE403" s="457">
        <v>1000</v>
      </c>
      <c r="AF403" s="457">
        <v>1000</v>
      </c>
      <c r="AG403" s="457">
        <v>2000</v>
      </c>
      <c r="AH403" s="457">
        <v>1000</v>
      </c>
      <c r="AI403" s="457">
        <v>1000</v>
      </c>
      <c r="AJ403" s="457">
        <v>6000</v>
      </c>
      <c r="AK403" s="457">
        <v>4000</v>
      </c>
      <c r="AL403" s="457">
        <v>1000</v>
      </c>
      <c r="AM403" s="457">
        <v>1000</v>
      </c>
      <c r="AN403" s="457">
        <v>1000</v>
      </c>
      <c r="AO403" s="457">
        <v>1000</v>
      </c>
      <c r="AP403" s="457">
        <v>9000</v>
      </c>
      <c r="AQ403" s="457">
        <v>5000</v>
      </c>
      <c r="AR403" s="457">
        <v>2000</v>
      </c>
      <c r="AS403" s="457">
        <v>5000</v>
      </c>
      <c r="AT403" s="457">
        <v>1000</v>
      </c>
      <c r="AU403" s="457">
        <v>1000</v>
      </c>
      <c r="AV403" s="457">
        <v>11000</v>
      </c>
      <c r="AW403" s="457">
        <v>1000</v>
      </c>
      <c r="AX403" s="457">
        <v>1000</v>
      </c>
      <c r="AY403" s="457">
        <v>2000</v>
      </c>
      <c r="AZ403" s="457">
        <v>1000</v>
      </c>
      <c r="BA403" s="457">
        <v>1000</v>
      </c>
      <c r="BB403" s="457">
        <v>1000</v>
      </c>
      <c r="BC403" s="457">
        <v>1000</v>
      </c>
      <c r="BD403" s="457">
        <v>1000</v>
      </c>
      <c r="BE403" s="457">
        <v>1000</v>
      </c>
      <c r="BF403" s="457">
        <v>1000</v>
      </c>
      <c r="BG403" s="457">
        <v>1000</v>
      </c>
      <c r="BH403" s="457">
        <v>2000</v>
      </c>
      <c r="BI403" s="457">
        <v>1000</v>
      </c>
      <c r="BJ403" s="457">
        <v>1000</v>
      </c>
      <c r="BK403" s="457">
        <v>3000</v>
      </c>
      <c r="BL403" s="457">
        <v>1000</v>
      </c>
      <c r="BM403" s="457">
        <v>1000</v>
      </c>
      <c r="BN403" s="457">
        <v>1000</v>
      </c>
      <c r="BO403" s="457">
        <v>1000</v>
      </c>
      <c r="BP403" s="457">
        <v>1000</v>
      </c>
      <c r="BQ403" s="457">
        <v>2000</v>
      </c>
      <c r="BR403" s="457">
        <v>1000</v>
      </c>
      <c r="BS403" s="457">
        <v>1000</v>
      </c>
      <c r="BT403" s="457">
        <v>1000</v>
      </c>
      <c r="BU403" s="457">
        <v>1000</v>
      </c>
      <c r="BV403" s="457">
        <v>2000</v>
      </c>
      <c r="BW403" s="457">
        <v>1000</v>
      </c>
      <c r="BX403" s="457">
        <v>1000</v>
      </c>
      <c r="BY403" s="457">
        <v>1000</v>
      </c>
      <c r="BZ403" s="457">
        <v>1000</v>
      </c>
      <c r="CA403" s="457">
        <v>1000</v>
      </c>
      <c r="CB403" s="457">
        <v>1000</v>
      </c>
      <c r="CC403" s="457">
        <v>1000</v>
      </c>
      <c r="CD403" s="457">
        <v>1000</v>
      </c>
      <c r="CE403" s="457">
        <v>1000</v>
      </c>
      <c r="CF403" s="457">
        <v>3000</v>
      </c>
      <c r="CG403" s="457">
        <v>1000</v>
      </c>
      <c r="CH403" s="457">
        <v>1000</v>
      </c>
      <c r="CI403" s="457">
        <v>5000</v>
      </c>
      <c r="CJ403" s="457">
        <v>1000</v>
      </c>
      <c r="CK403" s="457">
        <v>1000</v>
      </c>
      <c r="CL403" s="457">
        <v>1000</v>
      </c>
      <c r="CM403" s="457">
        <v>1000</v>
      </c>
      <c r="CN403" s="457">
        <v>1000</v>
      </c>
      <c r="CO403" s="457">
        <v>3000</v>
      </c>
      <c r="CP403" s="457">
        <v>1000</v>
      </c>
      <c r="CQ403" s="457">
        <v>1000</v>
      </c>
      <c r="CR403" s="457">
        <v>1000</v>
      </c>
      <c r="CS403" s="457">
        <v>1000</v>
      </c>
      <c r="CT403" s="457">
        <v>1000</v>
      </c>
      <c r="CU403" s="457">
        <v>2000</v>
      </c>
      <c r="CV403" s="457">
        <v>1000</v>
      </c>
      <c r="CW403" s="457">
        <v>1000</v>
      </c>
      <c r="CX403" s="457">
        <v>17000</v>
      </c>
      <c r="CY403" s="457">
        <v>5000</v>
      </c>
      <c r="CZ403" s="457">
        <v>7000</v>
      </c>
      <c r="DA403" s="457">
        <v>5000</v>
      </c>
      <c r="DB403" s="457">
        <v>1000</v>
      </c>
      <c r="DC403" s="457">
        <v>1000</v>
      </c>
      <c r="DD403" s="457">
        <v>1000</v>
      </c>
      <c r="DE403" s="457">
        <v>1000</v>
      </c>
      <c r="DF403" s="457">
        <v>1000</v>
      </c>
      <c r="DG403" s="457">
        <v>21000</v>
      </c>
      <c r="DH403" s="457">
        <v>6000</v>
      </c>
      <c r="DI403" s="457">
        <v>13000</v>
      </c>
      <c r="DJ403" s="457">
        <v>9000</v>
      </c>
      <c r="DK403" s="457">
        <v>3000</v>
      </c>
      <c r="DL403" s="457">
        <v>5000</v>
      </c>
      <c r="DM403" s="457">
        <v>1000</v>
      </c>
      <c r="DN403" s="457">
        <v>1000</v>
      </c>
      <c r="DO403" s="457">
        <v>1000</v>
      </c>
      <c r="DP403" s="457">
        <v>1000</v>
      </c>
      <c r="DQ403" s="457">
        <v>1000</v>
      </c>
      <c r="DR403">
        <v>1000</v>
      </c>
      <c r="DS403">
        <v>1000</v>
      </c>
      <c r="DT403">
        <v>254000</v>
      </c>
      <c r="DU403">
        <v>133000</v>
      </c>
    </row>
    <row r="404" spans="1:125">
      <c r="A404" s="362" t="s">
        <v>2642</v>
      </c>
      <c r="B404" s="457" t="s">
        <v>3332</v>
      </c>
      <c r="C404" s="457">
        <v>30000</v>
      </c>
      <c r="D404" s="457">
        <v>5000</v>
      </c>
      <c r="E404" s="457">
        <v>1000</v>
      </c>
      <c r="F404" s="457">
        <v>23000</v>
      </c>
      <c r="G404" s="457">
        <v>7000</v>
      </c>
      <c r="H404" s="457">
        <v>2000</v>
      </c>
      <c r="I404" s="457">
        <v>10000</v>
      </c>
      <c r="J404" s="457">
        <v>2000</v>
      </c>
      <c r="K404" s="457">
        <v>1000</v>
      </c>
      <c r="L404" s="457">
        <v>2000</v>
      </c>
      <c r="M404" s="457">
        <v>1000</v>
      </c>
      <c r="N404" s="457">
        <v>1000</v>
      </c>
      <c r="O404" s="457">
        <v>148000</v>
      </c>
      <c r="P404" s="457">
        <v>65000</v>
      </c>
      <c r="Q404" s="457">
        <v>1000</v>
      </c>
      <c r="R404" s="457">
        <v>2000</v>
      </c>
      <c r="S404" s="457">
        <v>1000</v>
      </c>
      <c r="T404" s="457">
        <v>1000</v>
      </c>
      <c r="U404" s="457">
        <v>14000</v>
      </c>
      <c r="V404" s="457">
        <v>47000</v>
      </c>
      <c r="W404" s="457">
        <v>1000</v>
      </c>
      <c r="X404" s="457">
        <v>69000</v>
      </c>
      <c r="Y404" s="457">
        <v>426000</v>
      </c>
      <c r="Z404" s="457">
        <v>29000</v>
      </c>
      <c r="AA404" s="457">
        <v>2000</v>
      </c>
      <c r="AB404" s="457">
        <v>3000</v>
      </c>
      <c r="AC404" s="457">
        <v>1000</v>
      </c>
      <c r="AD404" s="457">
        <v>3000</v>
      </c>
      <c r="AE404" s="457">
        <v>1000</v>
      </c>
      <c r="AF404" s="457">
        <v>1000</v>
      </c>
      <c r="AG404" s="457">
        <v>8000</v>
      </c>
      <c r="AH404" s="457">
        <v>1000</v>
      </c>
      <c r="AI404" s="457">
        <v>1000</v>
      </c>
      <c r="AJ404" s="457">
        <v>11000</v>
      </c>
      <c r="AK404" s="457">
        <v>11000</v>
      </c>
      <c r="AL404" s="457">
        <v>3000</v>
      </c>
      <c r="AM404" s="457">
        <v>1000</v>
      </c>
      <c r="AN404" s="457">
        <v>2000</v>
      </c>
      <c r="AO404" s="457">
        <v>1000</v>
      </c>
      <c r="AP404" s="457">
        <v>6000</v>
      </c>
      <c r="AQ404" s="457">
        <v>479000</v>
      </c>
      <c r="AR404" s="457">
        <v>72000</v>
      </c>
      <c r="AS404" s="457">
        <v>16000</v>
      </c>
      <c r="AT404" s="457">
        <v>26000</v>
      </c>
      <c r="AU404" s="457">
        <v>4000</v>
      </c>
      <c r="AV404" s="457">
        <v>11000</v>
      </c>
      <c r="AW404" s="457">
        <v>1000</v>
      </c>
      <c r="AX404" s="457">
        <v>2000</v>
      </c>
      <c r="AY404" s="457">
        <v>4000</v>
      </c>
      <c r="AZ404" s="457">
        <v>3000</v>
      </c>
      <c r="BA404" s="457">
        <v>1000</v>
      </c>
      <c r="BB404" s="457">
        <v>1000</v>
      </c>
      <c r="BC404" s="457">
        <v>1000</v>
      </c>
      <c r="BD404" s="457">
        <v>1000</v>
      </c>
      <c r="BE404" s="457">
        <v>3000</v>
      </c>
      <c r="BF404" s="457">
        <v>1000</v>
      </c>
      <c r="BG404" s="457">
        <v>1000</v>
      </c>
      <c r="BH404" s="457">
        <v>2000</v>
      </c>
      <c r="BI404" s="457">
        <v>1000</v>
      </c>
      <c r="BJ404" s="457">
        <v>1000</v>
      </c>
      <c r="BK404" s="457">
        <v>7000</v>
      </c>
      <c r="BL404" s="457">
        <v>1000</v>
      </c>
      <c r="BM404" s="457">
        <v>1000</v>
      </c>
      <c r="BN404" s="457">
        <v>1000</v>
      </c>
      <c r="BO404" s="457">
        <v>1000</v>
      </c>
      <c r="BP404" s="457">
        <v>1000</v>
      </c>
      <c r="BQ404" s="457">
        <v>6000</v>
      </c>
      <c r="BR404" s="457">
        <v>2000</v>
      </c>
      <c r="BS404" s="457">
        <v>1000</v>
      </c>
      <c r="BT404" s="457">
        <v>1000</v>
      </c>
      <c r="BU404" s="457">
        <v>1000</v>
      </c>
      <c r="BV404" s="457">
        <v>1000</v>
      </c>
      <c r="BW404" s="457">
        <v>1000</v>
      </c>
      <c r="BX404" s="457">
        <v>1000</v>
      </c>
      <c r="BY404" s="457">
        <v>1000</v>
      </c>
      <c r="BZ404" s="457">
        <v>1000</v>
      </c>
      <c r="CA404" s="457">
        <v>1000</v>
      </c>
      <c r="CB404" s="457">
        <v>1000</v>
      </c>
      <c r="CC404" s="457">
        <v>1000</v>
      </c>
      <c r="CD404" s="457">
        <v>1000</v>
      </c>
      <c r="CE404" s="457">
        <v>1000</v>
      </c>
      <c r="CF404" s="457">
        <v>10000</v>
      </c>
      <c r="CG404" s="457">
        <v>1000</v>
      </c>
      <c r="CH404" s="457">
        <v>1000</v>
      </c>
      <c r="CI404" s="457">
        <v>71000</v>
      </c>
      <c r="CJ404" s="457">
        <v>1000</v>
      </c>
      <c r="CK404" s="457">
        <v>1000</v>
      </c>
      <c r="CL404" s="457">
        <v>1000</v>
      </c>
      <c r="CM404" s="457">
        <v>1000</v>
      </c>
      <c r="CN404" s="457">
        <v>1000</v>
      </c>
      <c r="CO404" s="457">
        <v>1000</v>
      </c>
      <c r="CP404" s="457">
        <v>1000</v>
      </c>
      <c r="CQ404" s="457">
        <v>1000</v>
      </c>
      <c r="CR404" s="457">
        <v>1000</v>
      </c>
      <c r="CS404" s="457">
        <v>1000</v>
      </c>
      <c r="CT404" s="457">
        <v>1000</v>
      </c>
      <c r="CU404" s="457">
        <v>7000</v>
      </c>
      <c r="CV404" s="457">
        <v>26000</v>
      </c>
      <c r="CW404" s="457">
        <v>1000</v>
      </c>
      <c r="CX404" s="457">
        <v>47000</v>
      </c>
      <c r="CY404" s="457">
        <v>95000</v>
      </c>
      <c r="CZ404" s="457">
        <v>76000</v>
      </c>
      <c r="DA404" s="457">
        <v>85000</v>
      </c>
      <c r="DB404" s="457">
        <v>1000</v>
      </c>
      <c r="DC404" s="457">
        <v>2000</v>
      </c>
      <c r="DD404" s="457">
        <v>19000</v>
      </c>
      <c r="DE404" s="457">
        <v>1000</v>
      </c>
      <c r="DF404" s="457">
        <v>1000</v>
      </c>
      <c r="DG404" s="457">
        <v>41000</v>
      </c>
      <c r="DH404" s="457">
        <v>7000</v>
      </c>
      <c r="DI404" s="457">
        <v>45000</v>
      </c>
      <c r="DJ404" s="457">
        <v>30000</v>
      </c>
      <c r="DK404" s="457">
        <v>25000</v>
      </c>
      <c r="DL404" s="457">
        <v>18000</v>
      </c>
      <c r="DM404" s="457">
        <v>6000</v>
      </c>
      <c r="DN404" s="457">
        <v>32000</v>
      </c>
      <c r="DO404" s="457">
        <v>6000</v>
      </c>
      <c r="DP404" s="457">
        <v>1000</v>
      </c>
      <c r="DQ404" s="457">
        <v>1000</v>
      </c>
      <c r="DR404">
        <v>1000</v>
      </c>
      <c r="DS404">
        <v>1000</v>
      </c>
      <c r="DT404">
        <v>29027000</v>
      </c>
      <c r="DU404">
        <v>3287000</v>
      </c>
    </row>
    <row r="405" spans="1:125">
      <c r="A405" s="362" t="s">
        <v>2213</v>
      </c>
      <c r="B405" s="457" t="s">
        <v>3332</v>
      </c>
      <c r="C405" s="457">
        <v>1000</v>
      </c>
      <c r="D405" s="457">
        <v>1000</v>
      </c>
      <c r="E405" s="457">
        <v>1000</v>
      </c>
      <c r="F405" s="457">
        <v>1000</v>
      </c>
      <c r="G405" s="457">
        <v>1000</v>
      </c>
      <c r="H405" s="457">
        <v>1000</v>
      </c>
      <c r="I405" s="457">
        <v>1000</v>
      </c>
      <c r="J405" s="457">
        <v>1000</v>
      </c>
      <c r="K405" s="457">
        <v>1000</v>
      </c>
      <c r="L405" s="457">
        <v>1000</v>
      </c>
      <c r="M405" s="457">
        <v>1000</v>
      </c>
      <c r="N405" s="457">
        <v>1000</v>
      </c>
      <c r="O405" s="457">
        <v>1000</v>
      </c>
      <c r="P405" s="457">
        <v>1000</v>
      </c>
      <c r="Q405" s="457">
        <v>1000</v>
      </c>
      <c r="R405" s="457">
        <v>1000</v>
      </c>
      <c r="S405" s="457">
        <v>1000</v>
      </c>
      <c r="T405" s="457">
        <v>1000</v>
      </c>
      <c r="U405" s="457">
        <v>1000</v>
      </c>
      <c r="V405" s="457">
        <v>1000</v>
      </c>
      <c r="W405" s="457">
        <v>1000</v>
      </c>
      <c r="X405" s="457">
        <v>1000</v>
      </c>
      <c r="Y405" s="457">
        <v>1000</v>
      </c>
      <c r="Z405" s="457">
        <v>1000</v>
      </c>
      <c r="AA405" s="457">
        <v>1000</v>
      </c>
      <c r="AB405" s="457">
        <v>1000</v>
      </c>
      <c r="AC405" s="457">
        <v>1000</v>
      </c>
      <c r="AD405" s="457">
        <v>1000</v>
      </c>
      <c r="AE405" s="457">
        <v>1000</v>
      </c>
      <c r="AF405" s="457">
        <v>1000</v>
      </c>
      <c r="AG405" s="457">
        <v>1000</v>
      </c>
      <c r="AH405" s="457">
        <v>1000</v>
      </c>
      <c r="AI405" s="457">
        <v>1000</v>
      </c>
      <c r="AJ405" s="457">
        <v>1000</v>
      </c>
      <c r="AK405" s="457">
        <v>1000</v>
      </c>
      <c r="AL405" s="457">
        <v>1000</v>
      </c>
      <c r="AM405" s="457">
        <v>1000</v>
      </c>
      <c r="AN405" s="457">
        <v>1000</v>
      </c>
      <c r="AO405" s="457">
        <v>1000</v>
      </c>
      <c r="AP405" s="457">
        <v>1000</v>
      </c>
      <c r="AQ405" s="457">
        <v>1000</v>
      </c>
      <c r="AR405" s="457">
        <v>1000</v>
      </c>
      <c r="AS405" s="457">
        <v>1000</v>
      </c>
      <c r="AT405" s="457">
        <v>1000</v>
      </c>
      <c r="AU405" s="457">
        <v>1000</v>
      </c>
      <c r="AV405" s="457">
        <v>8000</v>
      </c>
      <c r="AW405" s="457">
        <v>1000</v>
      </c>
      <c r="AX405" s="457">
        <v>1000</v>
      </c>
      <c r="AY405" s="457">
        <v>1000</v>
      </c>
      <c r="AZ405" s="457">
        <v>1000</v>
      </c>
      <c r="BA405" s="457">
        <v>1000</v>
      </c>
      <c r="BB405" s="457">
        <v>1000</v>
      </c>
      <c r="BC405" s="457">
        <v>1000</v>
      </c>
      <c r="BD405" s="457">
        <v>1000</v>
      </c>
      <c r="BE405" s="457">
        <v>1000</v>
      </c>
      <c r="BF405" s="457">
        <v>1000</v>
      </c>
      <c r="BG405" s="457">
        <v>1000</v>
      </c>
      <c r="BH405" s="457">
        <v>1000</v>
      </c>
      <c r="BI405" s="457">
        <v>1000</v>
      </c>
      <c r="BJ405" s="457">
        <v>1000</v>
      </c>
      <c r="BK405" s="457">
        <v>1000</v>
      </c>
      <c r="BL405" s="457">
        <v>1000</v>
      </c>
      <c r="BM405" s="457">
        <v>1000</v>
      </c>
      <c r="BN405" s="457">
        <v>1000</v>
      </c>
      <c r="BO405" s="457">
        <v>1000</v>
      </c>
      <c r="BP405" s="457">
        <v>1000</v>
      </c>
      <c r="BQ405" s="457">
        <v>1000</v>
      </c>
      <c r="BR405" s="457">
        <v>1000</v>
      </c>
      <c r="BS405" s="457">
        <v>1000</v>
      </c>
      <c r="BT405" s="457">
        <v>1000</v>
      </c>
      <c r="BU405" s="457">
        <v>1000</v>
      </c>
      <c r="BV405" s="457">
        <v>1000</v>
      </c>
      <c r="BW405" s="457">
        <v>1000</v>
      </c>
      <c r="BX405" s="457">
        <v>1000</v>
      </c>
      <c r="BY405" s="457">
        <v>1000</v>
      </c>
      <c r="BZ405" s="457">
        <v>1000</v>
      </c>
      <c r="CA405" s="457">
        <v>1000</v>
      </c>
      <c r="CB405" s="457">
        <v>1000</v>
      </c>
      <c r="CC405" s="457">
        <v>1000</v>
      </c>
      <c r="CD405" s="457">
        <v>1000</v>
      </c>
      <c r="CE405" s="457">
        <v>1000</v>
      </c>
      <c r="CF405" s="457">
        <v>1000</v>
      </c>
      <c r="CG405" s="457">
        <v>1000</v>
      </c>
      <c r="CH405" s="457">
        <v>1000</v>
      </c>
      <c r="CI405" s="457">
        <v>1000</v>
      </c>
      <c r="CJ405" s="457">
        <v>1000</v>
      </c>
      <c r="CK405" s="457">
        <v>1000</v>
      </c>
      <c r="CL405" s="457">
        <v>1000</v>
      </c>
      <c r="CM405" s="457">
        <v>1000</v>
      </c>
      <c r="CN405" s="457">
        <v>1000</v>
      </c>
      <c r="CO405" s="457">
        <v>1000</v>
      </c>
      <c r="CP405" s="457">
        <v>1000</v>
      </c>
      <c r="CQ405" s="457">
        <v>1000</v>
      </c>
      <c r="CR405" s="457">
        <v>1000</v>
      </c>
      <c r="CS405" s="457">
        <v>1000</v>
      </c>
      <c r="CT405" s="457">
        <v>1000</v>
      </c>
      <c r="CU405" s="457">
        <v>1000</v>
      </c>
      <c r="CV405" s="457">
        <v>1000</v>
      </c>
      <c r="CW405" s="457">
        <v>1000</v>
      </c>
      <c r="CX405" s="457">
        <v>1000</v>
      </c>
      <c r="CY405" s="457">
        <v>1000</v>
      </c>
      <c r="CZ405" s="457">
        <v>1000</v>
      </c>
      <c r="DA405" s="457">
        <v>24000</v>
      </c>
      <c r="DB405" s="457">
        <v>1000</v>
      </c>
      <c r="DC405" s="457">
        <v>3000</v>
      </c>
      <c r="DD405" s="457">
        <v>2000</v>
      </c>
      <c r="DE405" s="457">
        <v>1000</v>
      </c>
      <c r="DF405" s="457">
        <v>1000</v>
      </c>
      <c r="DG405" s="457">
        <v>1000</v>
      </c>
      <c r="DH405" s="457">
        <v>1000</v>
      </c>
      <c r="DI405" s="457">
        <v>1000</v>
      </c>
      <c r="DJ405" s="457">
        <v>1000</v>
      </c>
      <c r="DK405" s="457">
        <v>1000</v>
      </c>
      <c r="DL405" s="457">
        <v>1000</v>
      </c>
      <c r="DM405" s="457">
        <v>1000</v>
      </c>
      <c r="DN405" s="457">
        <v>1000</v>
      </c>
      <c r="DO405" s="457">
        <v>1000</v>
      </c>
      <c r="DP405" s="457">
        <v>1000</v>
      </c>
      <c r="DQ405" s="457">
        <v>1000</v>
      </c>
      <c r="DR405">
        <v>1000</v>
      </c>
      <c r="DS405">
        <v>1000</v>
      </c>
      <c r="DT405">
        <v>12000</v>
      </c>
      <c r="DU405">
        <v>1000</v>
      </c>
    </row>
    <row r="406" spans="1:125">
      <c r="A406" s="362" t="s">
        <v>2445</v>
      </c>
      <c r="B406" s="457" t="s">
        <v>3332</v>
      </c>
      <c r="C406" s="457">
        <v>1000</v>
      </c>
      <c r="D406" s="457">
        <v>1000</v>
      </c>
      <c r="E406" s="457">
        <v>1000</v>
      </c>
      <c r="F406" s="457">
        <v>1000</v>
      </c>
      <c r="G406" s="457">
        <v>1000</v>
      </c>
      <c r="H406" s="457">
        <v>1000</v>
      </c>
      <c r="I406" s="457">
        <v>1000</v>
      </c>
      <c r="J406" s="457">
        <v>1000</v>
      </c>
      <c r="K406" s="457">
        <v>1000</v>
      </c>
      <c r="L406" s="457">
        <v>1000</v>
      </c>
      <c r="M406" s="457">
        <v>1000</v>
      </c>
      <c r="N406" s="457">
        <v>1000</v>
      </c>
      <c r="O406" s="457">
        <v>1000</v>
      </c>
      <c r="P406" s="457">
        <v>1000</v>
      </c>
      <c r="Q406" s="457">
        <v>1000</v>
      </c>
      <c r="R406" s="457">
        <v>1000</v>
      </c>
      <c r="S406" s="457">
        <v>1000</v>
      </c>
      <c r="T406" s="457">
        <v>1000</v>
      </c>
      <c r="U406" s="457">
        <v>1000</v>
      </c>
      <c r="V406" s="457">
        <v>1000</v>
      </c>
      <c r="W406" s="457">
        <v>1000</v>
      </c>
      <c r="X406" s="457">
        <v>1000</v>
      </c>
      <c r="Y406" s="457">
        <v>1000</v>
      </c>
      <c r="Z406" s="457">
        <v>1000</v>
      </c>
      <c r="AA406" s="457">
        <v>1000</v>
      </c>
      <c r="AB406" s="457">
        <v>1000</v>
      </c>
      <c r="AC406" s="457">
        <v>1000</v>
      </c>
      <c r="AD406" s="457">
        <v>1000</v>
      </c>
      <c r="AE406" s="457">
        <v>1000</v>
      </c>
      <c r="AF406" s="457">
        <v>1000</v>
      </c>
      <c r="AG406" s="457">
        <v>1000</v>
      </c>
      <c r="AH406" s="457">
        <v>1000</v>
      </c>
      <c r="AI406" s="457">
        <v>1000</v>
      </c>
      <c r="AJ406" s="457">
        <v>1000</v>
      </c>
      <c r="AK406" s="457">
        <v>1000</v>
      </c>
      <c r="AL406" s="457">
        <v>1000</v>
      </c>
      <c r="AM406" s="457">
        <v>1000</v>
      </c>
      <c r="AN406" s="457">
        <v>1000</v>
      </c>
      <c r="AO406" s="457">
        <v>1000</v>
      </c>
      <c r="AP406" s="457">
        <v>10000</v>
      </c>
      <c r="AQ406" s="457">
        <v>4000</v>
      </c>
      <c r="AR406" s="457">
        <v>1000</v>
      </c>
      <c r="AS406" s="457">
        <v>3000</v>
      </c>
      <c r="AT406" s="457">
        <v>1000</v>
      </c>
      <c r="AU406" s="457">
        <v>1000</v>
      </c>
      <c r="AV406" s="457">
        <v>5000</v>
      </c>
      <c r="AW406" s="457">
        <v>1000</v>
      </c>
      <c r="AX406" s="457">
        <v>1000</v>
      </c>
      <c r="AY406" s="457">
        <v>1000</v>
      </c>
      <c r="AZ406" s="457">
        <v>1000</v>
      </c>
      <c r="BA406" s="457">
        <v>1000</v>
      </c>
      <c r="BB406" s="457">
        <v>1000</v>
      </c>
      <c r="BC406" s="457">
        <v>1000</v>
      </c>
      <c r="BD406" s="457">
        <v>1000</v>
      </c>
      <c r="BE406" s="457">
        <v>1000</v>
      </c>
      <c r="BF406" s="457">
        <v>1000</v>
      </c>
      <c r="BG406" s="457">
        <v>1000</v>
      </c>
      <c r="BH406" s="457">
        <v>1000</v>
      </c>
      <c r="BI406" s="457">
        <v>1000</v>
      </c>
      <c r="BJ406" s="457">
        <v>1000</v>
      </c>
      <c r="BK406" s="457">
        <v>1000</v>
      </c>
      <c r="BL406" s="457">
        <v>1000</v>
      </c>
      <c r="BM406" s="457">
        <v>1000</v>
      </c>
      <c r="BN406" s="457">
        <v>1000</v>
      </c>
      <c r="BO406" s="457">
        <v>1000</v>
      </c>
      <c r="BP406" s="457">
        <v>1000</v>
      </c>
      <c r="BQ406" s="457">
        <v>1000</v>
      </c>
      <c r="BR406" s="457">
        <v>1000</v>
      </c>
      <c r="BS406" s="457">
        <v>1000</v>
      </c>
      <c r="BT406" s="457">
        <v>1000</v>
      </c>
      <c r="BU406" s="457">
        <v>1000</v>
      </c>
      <c r="BV406" s="457">
        <v>1000</v>
      </c>
      <c r="BW406" s="457">
        <v>2000</v>
      </c>
      <c r="BX406" s="457">
        <v>1000</v>
      </c>
      <c r="BY406" s="457">
        <v>1000</v>
      </c>
      <c r="BZ406" s="457">
        <v>1000</v>
      </c>
      <c r="CA406" s="457">
        <v>1000</v>
      </c>
      <c r="CB406" s="457">
        <v>1000</v>
      </c>
      <c r="CC406" s="457">
        <v>1000</v>
      </c>
      <c r="CD406" s="457">
        <v>1000</v>
      </c>
      <c r="CE406" s="457">
        <v>1000</v>
      </c>
      <c r="CF406" s="457">
        <v>2000</v>
      </c>
      <c r="CG406" s="457">
        <v>1000</v>
      </c>
      <c r="CH406" s="457">
        <v>1000</v>
      </c>
      <c r="CI406" s="457">
        <v>1000</v>
      </c>
      <c r="CJ406" s="457">
        <v>1000</v>
      </c>
      <c r="CK406" s="457">
        <v>1000</v>
      </c>
      <c r="CL406" s="457">
        <v>1000</v>
      </c>
      <c r="CM406" s="457">
        <v>1000</v>
      </c>
      <c r="CN406" s="457">
        <v>1000</v>
      </c>
      <c r="CO406" s="457">
        <v>1000</v>
      </c>
      <c r="CP406" s="457">
        <v>1000</v>
      </c>
      <c r="CQ406" s="457">
        <v>1000</v>
      </c>
      <c r="CR406" s="457">
        <v>1000</v>
      </c>
      <c r="CS406" s="457">
        <v>1000</v>
      </c>
      <c r="CT406" s="457">
        <v>1000</v>
      </c>
      <c r="CU406" s="457">
        <v>1000</v>
      </c>
      <c r="CV406" s="457">
        <v>1000</v>
      </c>
      <c r="CW406" s="457">
        <v>1000</v>
      </c>
      <c r="CX406" s="457">
        <v>11000</v>
      </c>
      <c r="CY406" s="457">
        <v>1000</v>
      </c>
      <c r="CZ406" s="457">
        <v>1000</v>
      </c>
      <c r="DA406" s="457">
        <v>1000</v>
      </c>
      <c r="DB406" s="457">
        <v>1000</v>
      </c>
      <c r="DC406" s="457">
        <v>1000</v>
      </c>
      <c r="DD406" s="457">
        <v>1000</v>
      </c>
      <c r="DE406" s="457">
        <v>1000</v>
      </c>
      <c r="DF406" s="457">
        <v>1000</v>
      </c>
      <c r="DG406" s="457">
        <v>3000</v>
      </c>
      <c r="DH406" s="457">
        <v>1000</v>
      </c>
      <c r="DI406" s="457">
        <v>2000</v>
      </c>
      <c r="DJ406" s="457">
        <v>2000</v>
      </c>
      <c r="DK406" s="457">
        <v>1000</v>
      </c>
      <c r="DL406" s="457">
        <v>18000</v>
      </c>
      <c r="DM406" s="457">
        <v>1000</v>
      </c>
      <c r="DN406" s="457">
        <v>1000</v>
      </c>
      <c r="DO406" s="457">
        <v>1000</v>
      </c>
      <c r="DP406" s="457">
        <v>1000</v>
      </c>
      <c r="DQ406" s="457">
        <v>1000</v>
      </c>
      <c r="DR406">
        <v>1000</v>
      </c>
      <c r="DS406">
        <v>1000</v>
      </c>
      <c r="DT406">
        <v>21000</v>
      </c>
      <c r="DU406">
        <v>7000</v>
      </c>
    </row>
    <row r="407" spans="1:125">
      <c r="A407" s="362" t="s">
        <v>2358</v>
      </c>
      <c r="B407" s="457" t="s">
        <v>3332</v>
      </c>
      <c r="C407" s="457">
        <v>10000</v>
      </c>
      <c r="D407" s="457">
        <v>1000</v>
      </c>
      <c r="E407" s="457">
        <v>1000</v>
      </c>
      <c r="F407" s="457">
        <v>7000</v>
      </c>
      <c r="G407" s="457">
        <v>3000</v>
      </c>
      <c r="H407" s="457">
        <v>1000</v>
      </c>
      <c r="I407" s="457">
        <v>5000</v>
      </c>
      <c r="J407" s="457">
        <v>1000</v>
      </c>
      <c r="K407" s="457">
        <v>1000</v>
      </c>
      <c r="L407" s="457">
        <v>2000</v>
      </c>
      <c r="M407" s="457">
        <v>3000</v>
      </c>
      <c r="N407" s="457">
        <v>1000</v>
      </c>
      <c r="O407" s="457">
        <v>42000</v>
      </c>
      <c r="P407" s="457">
        <v>1000</v>
      </c>
      <c r="Q407" s="457">
        <v>1000</v>
      </c>
      <c r="R407" s="457">
        <v>1000</v>
      </c>
      <c r="S407" s="457">
        <v>1000</v>
      </c>
      <c r="T407" s="457">
        <v>1000</v>
      </c>
      <c r="U407" s="457">
        <v>3000</v>
      </c>
      <c r="V407" s="457">
        <v>1000</v>
      </c>
      <c r="W407" s="457">
        <v>1000</v>
      </c>
      <c r="X407" s="457">
        <v>1000</v>
      </c>
      <c r="Y407" s="457">
        <v>1000</v>
      </c>
      <c r="Z407" s="457">
        <v>1000</v>
      </c>
      <c r="AA407" s="457">
        <v>1000</v>
      </c>
      <c r="AB407" s="457">
        <v>1000</v>
      </c>
      <c r="AC407" s="457">
        <v>1000</v>
      </c>
      <c r="AD407" s="457">
        <v>1000</v>
      </c>
      <c r="AE407" s="457">
        <v>1000</v>
      </c>
      <c r="AF407" s="457">
        <v>1000</v>
      </c>
      <c r="AG407" s="457">
        <v>2000</v>
      </c>
      <c r="AH407" s="457">
        <v>1000</v>
      </c>
      <c r="AI407" s="457">
        <v>1000</v>
      </c>
      <c r="AJ407" s="457">
        <v>6000</v>
      </c>
      <c r="AK407" s="457">
        <v>4000</v>
      </c>
      <c r="AL407" s="457">
        <v>1000</v>
      </c>
      <c r="AM407" s="457">
        <v>1000</v>
      </c>
      <c r="AN407" s="457">
        <v>1000</v>
      </c>
      <c r="AO407" s="457">
        <v>1000</v>
      </c>
      <c r="AP407" s="457">
        <v>9000</v>
      </c>
      <c r="AQ407" s="457">
        <v>5000</v>
      </c>
      <c r="AR407" s="457">
        <v>2000</v>
      </c>
      <c r="AS407" s="457">
        <v>5000</v>
      </c>
      <c r="AT407" s="457">
        <v>1000</v>
      </c>
      <c r="AU407" s="457">
        <v>1000</v>
      </c>
      <c r="AV407" s="457">
        <v>11000</v>
      </c>
      <c r="AW407" s="457">
        <v>1000</v>
      </c>
      <c r="AX407" s="457">
        <v>1000</v>
      </c>
      <c r="AY407" s="457">
        <v>2000</v>
      </c>
      <c r="AZ407" s="457">
        <v>1000</v>
      </c>
      <c r="BA407" s="457">
        <v>1000</v>
      </c>
      <c r="BB407" s="457">
        <v>1000</v>
      </c>
      <c r="BC407" s="457">
        <v>1000</v>
      </c>
      <c r="BD407" s="457">
        <v>1000</v>
      </c>
      <c r="BE407" s="457">
        <v>1000</v>
      </c>
      <c r="BF407" s="457">
        <v>1000</v>
      </c>
      <c r="BG407" s="457">
        <v>1000</v>
      </c>
      <c r="BH407" s="457">
        <v>2000</v>
      </c>
      <c r="BI407" s="457">
        <v>1000</v>
      </c>
      <c r="BJ407" s="457">
        <v>1000</v>
      </c>
      <c r="BK407" s="457">
        <v>3000</v>
      </c>
      <c r="BL407" s="457">
        <v>1000</v>
      </c>
      <c r="BM407" s="457">
        <v>1000</v>
      </c>
      <c r="BN407" s="457">
        <v>1000</v>
      </c>
      <c r="BO407" s="457">
        <v>1000</v>
      </c>
      <c r="BP407" s="457">
        <v>1000</v>
      </c>
      <c r="BQ407" s="457">
        <v>2000</v>
      </c>
      <c r="BR407" s="457">
        <v>1000</v>
      </c>
      <c r="BS407" s="457">
        <v>1000</v>
      </c>
      <c r="BT407" s="457">
        <v>1000</v>
      </c>
      <c r="BU407" s="457">
        <v>1000</v>
      </c>
      <c r="BV407" s="457">
        <v>2000</v>
      </c>
      <c r="BW407" s="457">
        <v>1000</v>
      </c>
      <c r="BX407" s="457">
        <v>1000</v>
      </c>
      <c r="BY407" s="457">
        <v>1000</v>
      </c>
      <c r="BZ407" s="457">
        <v>1000</v>
      </c>
      <c r="CA407" s="457">
        <v>1000</v>
      </c>
      <c r="CB407" s="457">
        <v>1000</v>
      </c>
      <c r="CC407" s="457">
        <v>1000</v>
      </c>
      <c r="CD407" s="457">
        <v>1000</v>
      </c>
      <c r="CE407" s="457">
        <v>1000</v>
      </c>
      <c r="CF407" s="457">
        <v>3000</v>
      </c>
      <c r="CG407" s="457">
        <v>1000</v>
      </c>
      <c r="CH407" s="457">
        <v>1000</v>
      </c>
      <c r="CI407" s="457">
        <v>5000</v>
      </c>
      <c r="CJ407" s="457">
        <v>1000</v>
      </c>
      <c r="CK407" s="457">
        <v>1000</v>
      </c>
      <c r="CL407" s="457">
        <v>1000</v>
      </c>
      <c r="CM407" s="457">
        <v>1000</v>
      </c>
      <c r="CN407" s="457">
        <v>1000</v>
      </c>
      <c r="CO407" s="457">
        <v>3000</v>
      </c>
      <c r="CP407" s="457">
        <v>1000</v>
      </c>
      <c r="CQ407" s="457">
        <v>1000</v>
      </c>
      <c r="CR407" s="457">
        <v>1000</v>
      </c>
      <c r="CS407" s="457">
        <v>1000</v>
      </c>
      <c r="CT407" s="457">
        <v>1000</v>
      </c>
      <c r="CU407" s="457">
        <v>2000</v>
      </c>
      <c r="CV407" s="457">
        <v>1000</v>
      </c>
      <c r="CW407" s="457">
        <v>1000</v>
      </c>
      <c r="CX407" s="457">
        <v>17000</v>
      </c>
      <c r="CY407" s="457">
        <v>5000</v>
      </c>
      <c r="CZ407" s="457">
        <v>7000</v>
      </c>
      <c r="DA407" s="457">
        <v>5000</v>
      </c>
      <c r="DB407" s="457">
        <v>1000</v>
      </c>
      <c r="DC407" s="457">
        <v>1000</v>
      </c>
      <c r="DD407" s="457">
        <v>1000</v>
      </c>
      <c r="DE407" s="457">
        <v>1000</v>
      </c>
      <c r="DF407" s="457">
        <v>1000</v>
      </c>
      <c r="DG407" s="457">
        <v>21000</v>
      </c>
      <c r="DH407" s="457">
        <v>6000</v>
      </c>
      <c r="DI407" s="457">
        <v>13000</v>
      </c>
      <c r="DJ407" s="457">
        <v>9000</v>
      </c>
      <c r="DK407" s="457">
        <v>3000</v>
      </c>
      <c r="DL407" s="457">
        <v>5000</v>
      </c>
      <c r="DM407" s="457">
        <v>1000</v>
      </c>
      <c r="DN407" s="457">
        <v>1000</v>
      </c>
      <c r="DO407" s="457">
        <v>1000</v>
      </c>
      <c r="DP407" s="457">
        <v>1000</v>
      </c>
      <c r="DQ407" s="457">
        <v>1000</v>
      </c>
      <c r="DR407">
        <v>1000</v>
      </c>
      <c r="DS407">
        <v>1000</v>
      </c>
      <c r="DT407">
        <v>254000</v>
      </c>
      <c r="DU407">
        <v>133000</v>
      </c>
    </row>
    <row r="408" spans="1:125">
      <c r="A408" s="362" t="s">
        <v>2508</v>
      </c>
      <c r="B408" s="457" t="s">
        <v>3332</v>
      </c>
      <c r="C408" s="457">
        <v>10000</v>
      </c>
      <c r="D408" s="457">
        <v>1000</v>
      </c>
      <c r="E408" s="457">
        <v>1000</v>
      </c>
      <c r="F408" s="457">
        <v>7000</v>
      </c>
      <c r="G408" s="457">
        <v>3000</v>
      </c>
      <c r="H408" s="457">
        <v>1000</v>
      </c>
      <c r="I408" s="457">
        <v>5000</v>
      </c>
      <c r="J408" s="457">
        <v>1000</v>
      </c>
      <c r="K408" s="457">
        <v>1000</v>
      </c>
      <c r="L408" s="457">
        <v>2000</v>
      </c>
      <c r="M408" s="457">
        <v>3000</v>
      </c>
      <c r="N408" s="457">
        <v>1000</v>
      </c>
      <c r="O408" s="457">
        <v>42000</v>
      </c>
      <c r="P408" s="457">
        <v>1000</v>
      </c>
      <c r="Q408" s="457">
        <v>1000</v>
      </c>
      <c r="R408" s="457">
        <v>1000</v>
      </c>
      <c r="S408" s="457">
        <v>1000</v>
      </c>
      <c r="T408" s="457">
        <v>1000</v>
      </c>
      <c r="U408" s="457">
        <v>3000</v>
      </c>
      <c r="V408" s="457">
        <v>1000</v>
      </c>
      <c r="W408" s="457">
        <v>1000</v>
      </c>
      <c r="X408" s="457">
        <v>1000</v>
      </c>
      <c r="Y408" s="457">
        <v>1000</v>
      </c>
      <c r="Z408" s="457">
        <v>1000</v>
      </c>
      <c r="AA408" s="457">
        <v>1000</v>
      </c>
      <c r="AB408" s="457">
        <v>1000</v>
      </c>
      <c r="AC408" s="457">
        <v>1000</v>
      </c>
      <c r="AD408" s="457">
        <v>1000</v>
      </c>
      <c r="AE408" s="457">
        <v>1000</v>
      </c>
      <c r="AF408" s="457">
        <v>1000</v>
      </c>
      <c r="AG408" s="457">
        <v>2000</v>
      </c>
      <c r="AH408" s="457">
        <v>1000</v>
      </c>
      <c r="AI408" s="457">
        <v>1000</v>
      </c>
      <c r="AJ408" s="457">
        <v>6000</v>
      </c>
      <c r="AK408" s="457">
        <v>4000</v>
      </c>
      <c r="AL408" s="457">
        <v>1000</v>
      </c>
      <c r="AM408" s="457">
        <v>1000</v>
      </c>
      <c r="AN408" s="457">
        <v>1000</v>
      </c>
      <c r="AO408" s="457">
        <v>1000</v>
      </c>
      <c r="AP408" s="457">
        <v>9000</v>
      </c>
      <c r="AQ408" s="457">
        <v>5000</v>
      </c>
      <c r="AR408" s="457">
        <v>2000</v>
      </c>
      <c r="AS408" s="457">
        <v>5000</v>
      </c>
      <c r="AT408" s="457">
        <v>1000</v>
      </c>
      <c r="AU408" s="457">
        <v>1000</v>
      </c>
      <c r="AV408" s="457">
        <v>11000</v>
      </c>
      <c r="AW408" s="457">
        <v>1000</v>
      </c>
      <c r="AX408" s="457">
        <v>1000</v>
      </c>
      <c r="AY408" s="457">
        <v>2000</v>
      </c>
      <c r="AZ408" s="457">
        <v>1000</v>
      </c>
      <c r="BA408" s="457">
        <v>1000</v>
      </c>
      <c r="BB408" s="457">
        <v>1000</v>
      </c>
      <c r="BC408" s="457">
        <v>1000</v>
      </c>
      <c r="BD408" s="457">
        <v>1000</v>
      </c>
      <c r="BE408" s="457">
        <v>1000</v>
      </c>
      <c r="BF408" s="457">
        <v>1000</v>
      </c>
      <c r="BG408" s="457">
        <v>1000</v>
      </c>
      <c r="BH408" s="457">
        <v>2000</v>
      </c>
      <c r="BI408" s="457">
        <v>1000</v>
      </c>
      <c r="BJ408" s="457">
        <v>1000</v>
      </c>
      <c r="BK408" s="457">
        <v>3000</v>
      </c>
      <c r="BL408" s="457">
        <v>1000</v>
      </c>
      <c r="BM408" s="457">
        <v>1000</v>
      </c>
      <c r="BN408" s="457">
        <v>1000</v>
      </c>
      <c r="BO408" s="457">
        <v>1000</v>
      </c>
      <c r="BP408" s="457">
        <v>1000</v>
      </c>
      <c r="BQ408" s="457">
        <v>2000</v>
      </c>
      <c r="BR408" s="457">
        <v>1000</v>
      </c>
      <c r="BS408" s="457">
        <v>1000</v>
      </c>
      <c r="BT408" s="457">
        <v>1000</v>
      </c>
      <c r="BU408" s="457">
        <v>1000</v>
      </c>
      <c r="BV408" s="457">
        <v>2000</v>
      </c>
      <c r="BW408" s="457">
        <v>1000</v>
      </c>
      <c r="BX408" s="457">
        <v>1000</v>
      </c>
      <c r="BY408" s="457">
        <v>1000</v>
      </c>
      <c r="BZ408" s="457">
        <v>1000</v>
      </c>
      <c r="CA408" s="457">
        <v>1000</v>
      </c>
      <c r="CB408" s="457">
        <v>1000</v>
      </c>
      <c r="CC408" s="457">
        <v>1000</v>
      </c>
      <c r="CD408" s="457">
        <v>1000</v>
      </c>
      <c r="CE408" s="457">
        <v>1000</v>
      </c>
      <c r="CF408" s="457">
        <v>3000</v>
      </c>
      <c r="CG408" s="457">
        <v>1000</v>
      </c>
      <c r="CH408" s="457">
        <v>1000</v>
      </c>
      <c r="CI408" s="457">
        <v>5000</v>
      </c>
      <c r="CJ408" s="457">
        <v>1000</v>
      </c>
      <c r="CK408" s="457">
        <v>1000</v>
      </c>
      <c r="CL408" s="457">
        <v>1000</v>
      </c>
      <c r="CM408" s="457">
        <v>1000</v>
      </c>
      <c r="CN408" s="457">
        <v>1000</v>
      </c>
      <c r="CO408" s="457">
        <v>3000</v>
      </c>
      <c r="CP408" s="457">
        <v>1000</v>
      </c>
      <c r="CQ408" s="457">
        <v>1000</v>
      </c>
      <c r="CR408" s="457">
        <v>1000</v>
      </c>
      <c r="CS408" s="457">
        <v>1000</v>
      </c>
      <c r="CT408" s="457">
        <v>1000</v>
      </c>
      <c r="CU408" s="457">
        <v>2000</v>
      </c>
      <c r="CV408" s="457">
        <v>1000</v>
      </c>
      <c r="CW408" s="457">
        <v>1000</v>
      </c>
      <c r="CX408" s="457">
        <v>17000</v>
      </c>
      <c r="CY408" s="457">
        <v>5000</v>
      </c>
      <c r="CZ408" s="457">
        <v>7000</v>
      </c>
      <c r="DA408" s="457">
        <v>5000</v>
      </c>
      <c r="DB408" s="457">
        <v>1000</v>
      </c>
      <c r="DC408" s="457">
        <v>1000</v>
      </c>
      <c r="DD408" s="457">
        <v>1000</v>
      </c>
      <c r="DE408" s="457">
        <v>1000</v>
      </c>
      <c r="DF408" s="457">
        <v>1000</v>
      </c>
      <c r="DG408" s="457">
        <v>21000</v>
      </c>
      <c r="DH408" s="457">
        <v>6000</v>
      </c>
      <c r="DI408" s="457">
        <v>13000</v>
      </c>
      <c r="DJ408" s="457">
        <v>9000</v>
      </c>
      <c r="DK408" s="457">
        <v>3000</v>
      </c>
      <c r="DL408" s="457">
        <v>5000</v>
      </c>
      <c r="DM408" s="457">
        <v>1000</v>
      </c>
      <c r="DN408" s="457">
        <v>1000</v>
      </c>
      <c r="DO408" s="457">
        <v>1000</v>
      </c>
      <c r="DP408" s="457">
        <v>1000</v>
      </c>
      <c r="DQ408" s="457">
        <v>1000</v>
      </c>
      <c r="DR408">
        <v>1000</v>
      </c>
      <c r="DS408">
        <v>1000</v>
      </c>
      <c r="DT408">
        <v>254000</v>
      </c>
      <c r="DU408">
        <v>133000</v>
      </c>
    </row>
    <row r="409" spans="1:125">
      <c r="A409" s="362" t="s">
        <v>2261</v>
      </c>
      <c r="B409" s="457" t="s">
        <v>3333</v>
      </c>
      <c r="C409" s="457">
        <v>1000</v>
      </c>
      <c r="D409" s="457">
        <v>1000</v>
      </c>
      <c r="E409" s="457">
        <v>1000</v>
      </c>
      <c r="F409" s="457">
        <v>1000</v>
      </c>
      <c r="G409" s="457">
        <v>1000</v>
      </c>
      <c r="H409" s="457">
        <v>1000</v>
      </c>
      <c r="I409" s="457">
        <v>1000</v>
      </c>
      <c r="J409" s="457">
        <v>1000</v>
      </c>
      <c r="K409" s="457">
        <v>1000</v>
      </c>
      <c r="L409" s="457">
        <v>1000</v>
      </c>
      <c r="M409" s="457">
        <v>1000</v>
      </c>
      <c r="N409" s="457">
        <v>1000</v>
      </c>
      <c r="O409" s="457">
        <v>1000</v>
      </c>
      <c r="P409" s="457">
        <v>1000</v>
      </c>
      <c r="Q409" s="457">
        <v>1000</v>
      </c>
      <c r="R409" s="457">
        <v>1000</v>
      </c>
      <c r="S409" s="457">
        <v>1000</v>
      </c>
      <c r="T409" s="457">
        <v>1000</v>
      </c>
      <c r="U409" s="457">
        <v>1000</v>
      </c>
      <c r="V409" s="457">
        <v>1000</v>
      </c>
      <c r="W409" s="457">
        <v>1000</v>
      </c>
      <c r="X409" s="457">
        <v>1000</v>
      </c>
      <c r="Y409" s="457">
        <v>1000</v>
      </c>
      <c r="Z409" s="457">
        <v>1000</v>
      </c>
      <c r="AA409" s="457">
        <v>1000</v>
      </c>
      <c r="AB409" s="457">
        <v>1000</v>
      </c>
      <c r="AC409" s="457">
        <v>1000</v>
      </c>
      <c r="AD409" s="457">
        <v>1000</v>
      </c>
      <c r="AE409" s="457">
        <v>1000</v>
      </c>
      <c r="AF409" s="457">
        <v>1000</v>
      </c>
      <c r="AG409" s="457">
        <v>1000</v>
      </c>
      <c r="AH409" s="457">
        <v>1000</v>
      </c>
      <c r="AI409" s="457">
        <v>1000</v>
      </c>
      <c r="AJ409" s="457">
        <v>1000</v>
      </c>
      <c r="AK409" s="457">
        <v>1000</v>
      </c>
      <c r="AL409" s="457">
        <v>1000</v>
      </c>
      <c r="AM409" s="457">
        <v>1000</v>
      </c>
      <c r="AN409" s="457">
        <v>1000</v>
      </c>
      <c r="AO409" s="457">
        <v>1000</v>
      </c>
      <c r="AP409" s="457">
        <v>1000</v>
      </c>
      <c r="AQ409" s="457">
        <v>1000</v>
      </c>
      <c r="AR409" s="457">
        <v>1000</v>
      </c>
      <c r="AS409" s="457">
        <v>1000</v>
      </c>
      <c r="AT409" s="457">
        <v>1000</v>
      </c>
      <c r="AU409" s="457">
        <v>1000</v>
      </c>
      <c r="AV409" s="457">
        <v>8000</v>
      </c>
      <c r="AW409" s="457">
        <v>1000</v>
      </c>
      <c r="AX409" s="457">
        <v>1000</v>
      </c>
      <c r="AY409" s="457">
        <v>1000</v>
      </c>
      <c r="AZ409" s="457">
        <v>1000</v>
      </c>
      <c r="BA409" s="457">
        <v>1000</v>
      </c>
      <c r="BB409" s="457">
        <v>1000</v>
      </c>
      <c r="BC409" s="457">
        <v>1000</v>
      </c>
      <c r="BD409" s="457">
        <v>1000</v>
      </c>
      <c r="BE409" s="457">
        <v>1000</v>
      </c>
      <c r="BF409" s="457">
        <v>1000</v>
      </c>
      <c r="BG409" s="457">
        <v>1000</v>
      </c>
      <c r="BH409" s="457">
        <v>1000</v>
      </c>
      <c r="BI409" s="457">
        <v>1000</v>
      </c>
      <c r="BJ409" s="457">
        <v>1000</v>
      </c>
      <c r="BK409" s="457">
        <v>1000</v>
      </c>
      <c r="BL409" s="457">
        <v>1000</v>
      </c>
      <c r="BM409" s="457">
        <v>1000</v>
      </c>
      <c r="BN409" s="457">
        <v>1000</v>
      </c>
      <c r="BO409" s="457">
        <v>1000</v>
      </c>
      <c r="BP409" s="457">
        <v>1000</v>
      </c>
      <c r="BQ409" s="457">
        <v>1000</v>
      </c>
      <c r="BR409" s="457">
        <v>1000</v>
      </c>
      <c r="BS409" s="457">
        <v>1000</v>
      </c>
      <c r="BT409" s="457">
        <v>1000</v>
      </c>
      <c r="BU409" s="457">
        <v>1000</v>
      </c>
      <c r="BV409" s="457">
        <v>1000</v>
      </c>
      <c r="BW409" s="457">
        <v>1000</v>
      </c>
      <c r="BX409" s="457">
        <v>1000</v>
      </c>
      <c r="BY409" s="457">
        <v>1000</v>
      </c>
      <c r="BZ409" s="457">
        <v>1000</v>
      </c>
      <c r="CA409" s="457">
        <v>1000</v>
      </c>
      <c r="CB409" s="457">
        <v>1000</v>
      </c>
      <c r="CC409" s="457">
        <v>1000</v>
      </c>
      <c r="CD409" s="457">
        <v>1000</v>
      </c>
      <c r="CE409" s="457">
        <v>1000</v>
      </c>
      <c r="CF409" s="457">
        <v>1000</v>
      </c>
      <c r="CG409" s="457">
        <v>1000</v>
      </c>
      <c r="CH409" s="457">
        <v>1000</v>
      </c>
      <c r="CI409" s="457">
        <v>1000</v>
      </c>
      <c r="CJ409" s="457">
        <v>1000</v>
      </c>
      <c r="CK409" s="457">
        <v>1000</v>
      </c>
      <c r="CL409" s="457">
        <v>1000</v>
      </c>
      <c r="CM409" s="457">
        <v>1000</v>
      </c>
      <c r="CN409" s="457">
        <v>1000</v>
      </c>
      <c r="CO409" s="457">
        <v>1000</v>
      </c>
      <c r="CP409" s="457">
        <v>1000</v>
      </c>
      <c r="CQ409" s="457">
        <v>1000</v>
      </c>
      <c r="CR409" s="457">
        <v>1000</v>
      </c>
      <c r="CS409" s="457">
        <v>1000</v>
      </c>
      <c r="CT409" s="457">
        <v>1000</v>
      </c>
      <c r="CU409" s="457">
        <v>1000</v>
      </c>
      <c r="CV409" s="457">
        <v>1000</v>
      </c>
      <c r="CW409" s="457">
        <v>1000</v>
      </c>
      <c r="CX409" s="457">
        <v>1000</v>
      </c>
      <c r="CY409" s="457">
        <v>1000</v>
      </c>
      <c r="CZ409" s="457">
        <v>1000</v>
      </c>
      <c r="DA409" s="457">
        <v>24000</v>
      </c>
      <c r="DB409" s="457">
        <v>1000</v>
      </c>
      <c r="DC409" s="457">
        <v>3000</v>
      </c>
      <c r="DD409" s="457">
        <v>2000</v>
      </c>
      <c r="DE409" s="457">
        <v>1000</v>
      </c>
      <c r="DF409" s="457">
        <v>1000</v>
      </c>
      <c r="DG409" s="457">
        <v>1000</v>
      </c>
      <c r="DH409" s="457">
        <v>1000</v>
      </c>
      <c r="DI409" s="457">
        <v>1000</v>
      </c>
      <c r="DJ409" s="457">
        <v>1000</v>
      </c>
      <c r="DK409" s="457">
        <v>1000</v>
      </c>
      <c r="DL409" s="457">
        <v>1000</v>
      </c>
      <c r="DM409" s="457">
        <v>1000</v>
      </c>
      <c r="DN409" s="457">
        <v>1000</v>
      </c>
      <c r="DO409" s="457">
        <v>1000</v>
      </c>
      <c r="DP409" s="457">
        <v>1000</v>
      </c>
      <c r="DQ409" s="457">
        <v>1000</v>
      </c>
      <c r="DR409">
        <v>1000</v>
      </c>
      <c r="DS409">
        <v>1000</v>
      </c>
      <c r="DT409">
        <v>12000</v>
      </c>
      <c r="DU409">
        <v>1000</v>
      </c>
    </row>
    <row r="410" spans="1:125">
      <c r="A410" s="362" t="s">
        <v>2660</v>
      </c>
      <c r="B410" s="457" t="s">
        <v>3333</v>
      </c>
      <c r="C410" s="457">
        <v>30000</v>
      </c>
      <c r="D410" s="457">
        <v>5000</v>
      </c>
      <c r="E410" s="457">
        <v>1000</v>
      </c>
      <c r="F410" s="457">
        <v>23000</v>
      </c>
      <c r="G410" s="457">
        <v>7000</v>
      </c>
      <c r="H410" s="457">
        <v>2000</v>
      </c>
      <c r="I410" s="457">
        <v>10000</v>
      </c>
      <c r="J410" s="457">
        <v>2000</v>
      </c>
      <c r="K410" s="457">
        <v>1000</v>
      </c>
      <c r="L410" s="457">
        <v>2000</v>
      </c>
      <c r="M410" s="457">
        <v>1000</v>
      </c>
      <c r="N410" s="457">
        <v>1000</v>
      </c>
      <c r="O410" s="457">
        <v>148000</v>
      </c>
      <c r="P410" s="457">
        <v>65000</v>
      </c>
      <c r="Q410" s="457">
        <v>1000</v>
      </c>
      <c r="R410" s="457">
        <v>2000</v>
      </c>
      <c r="S410" s="457">
        <v>1000</v>
      </c>
      <c r="T410" s="457">
        <v>1000</v>
      </c>
      <c r="U410" s="457">
        <v>14000</v>
      </c>
      <c r="V410" s="457">
        <v>47000</v>
      </c>
      <c r="W410" s="457">
        <v>1000</v>
      </c>
      <c r="X410" s="457">
        <v>69000</v>
      </c>
      <c r="Y410" s="457">
        <v>426000</v>
      </c>
      <c r="Z410" s="457">
        <v>29000</v>
      </c>
      <c r="AA410" s="457">
        <v>2000</v>
      </c>
      <c r="AB410" s="457">
        <v>3000</v>
      </c>
      <c r="AC410" s="457">
        <v>1000</v>
      </c>
      <c r="AD410" s="457">
        <v>3000</v>
      </c>
      <c r="AE410" s="457">
        <v>1000</v>
      </c>
      <c r="AF410" s="457">
        <v>1000</v>
      </c>
      <c r="AG410" s="457">
        <v>8000</v>
      </c>
      <c r="AH410" s="457">
        <v>1000</v>
      </c>
      <c r="AI410" s="457">
        <v>1000</v>
      </c>
      <c r="AJ410" s="457">
        <v>11000</v>
      </c>
      <c r="AK410" s="457">
        <v>11000</v>
      </c>
      <c r="AL410" s="457">
        <v>3000</v>
      </c>
      <c r="AM410" s="457">
        <v>1000</v>
      </c>
      <c r="AN410" s="457">
        <v>2000</v>
      </c>
      <c r="AO410" s="457">
        <v>1000</v>
      </c>
      <c r="AP410" s="457">
        <v>6000</v>
      </c>
      <c r="AQ410" s="457">
        <v>479000</v>
      </c>
      <c r="AR410" s="457">
        <v>72000</v>
      </c>
      <c r="AS410" s="457">
        <v>16000</v>
      </c>
      <c r="AT410" s="457">
        <v>26000</v>
      </c>
      <c r="AU410" s="457">
        <v>4000</v>
      </c>
      <c r="AV410" s="457">
        <v>11000</v>
      </c>
      <c r="AW410" s="457">
        <v>1000</v>
      </c>
      <c r="AX410" s="457">
        <v>2000</v>
      </c>
      <c r="AY410" s="457">
        <v>4000</v>
      </c>
      <c r="AZ410" s="457">
        <v>3000</v>
      </c>
      <c r="BA410" s="457">
        <v>1000</v>
      </c>
      <c r="BB410" s="457">
        <v>1000</v>
      </c>
      <c r="BC410" s="457">
        <v>1000</v>
      </c>
      <c r="BD410" s="457">
        <v>1000</v>
      </c>
      <c r="BE410" s="457">
        <v>3000</v>
      </c>
      <c r="BF410" s="457">
        <v>1000</v>
      </c>
      <c r="BG410" s="457">
        <v>1000</v>
      </c>
      <c r="BH410" s="457">
        <v>2000</v>
      </c>
      <c r="BI410" s="457">
        <v>1000</v>
      </c>
      <c r="BJ410" s="457">
        <v>1000</v>
      </c>
      <c r="BK410" s="457">
        <v>7000</v>
      </c>
      <c r="BL410" s="457">
        <v>1000</v>
      </c>
      <c r="BM410" s="457">
        <v>1000</v>
      </c>
      <c r="BN410" s="457">
        <v>1000</v>
      </c>
      <c r="BO410" s="457">
        <v>1000</v>
      </c>
      <c r="BP410" s="457">
        <v>1000</v>
      </c>
      <c r="BQ410" s="457">
        <v>6000</v>
      </c>
      <c r="BR410" s="457">
        <v>2000</v>
      </c>
      <c r="BS410" s="457">
        <v>1000</v>
      </c>
      <c r="BT410" s="457">
        <v>1000</v>
      </c>
      <c r="BU410" s="457">
        <v>1000</v>
      </c>
      <c r="BV410" s="457">
        <v>1000</v>
      </c>
      <c r="BW410" s="457">
        <v>1000</v>
      </c>
      <c r="BX410" s="457">
        <v>1000</v>
      </c>
      <c r="BY410" s="457">
        <v>1000</v>
      </c>
      <c r="BZ410" s="457">
        <v>1000</v>
      </c>
      <c r="CA410" s="457">
        <v>1000</v>
      </c>
      <c r="CB410" s="457">
        <v>1000</v>
      </c>
      <c r="CC410" s="457">
        <v>1000</v>
      </c>
      <c r="CD410" s="457">
        <v>1000</v>
      </c>
      <c r="CE410" s="457">
        <v>1000</v>
      </c>
      <c r="CF410" s="457">
        <v>10000</v>
      </c>
      <c r="CG410" s="457">
        <v>1000</v>
      </c>
      <c r="CH410" s="457">
        <v>1000</v>
      </c>
      <c r="CI410" s="457">
        <v>71000</v>
      </c>
      <c r="CJ410" s="457">
        <v>1000</v>
      </c>
      <c r="CK410" s="457">
        <v>1000</v>
      </c>
      <c r="CL410" s="457">
        <v>1000</v>
      </c>
      <c r="CM410" s="457">
        <v>1000</v>
      </c>
      <c r="CN410" s="457">
        <v>1000</v>
      </c>
      <c r="CO410" s="457">
        <v>1000</v>
      </c>
      <c r="CP410" s="457">
        <v>1000</v>
      </c>
      <c r="CQ410" s="457">
        <v>1000</v>
      </c>
      <c r="CR410" s="457">
        <v>1000</v>
      </c>
      <c r="CS410" s="457">
        <v>1000</v>
      </c>
      <c r="CT410" s="457">
        <v>1000</v>
      </c>
      <c r="CU410" s="457">
        <v>7000</v>
      </c>
      <c r="CV410" s="457">
        <v>26000</v>
      </c>
      <c r="CW410" s="457">
        <v>1000</v>
      </c>
      <c r="CX410" s="457">
        <v>47000</v>
      </c>
      <c r="CY410" s="457">
        <v>95000</v>
      </c>
      <c r="CZ410" s="457">
        <v>76000</v>
      </c>
      <c r="DA410" s="457">
        <v>85000</v>
      </c>
      <c r="DB410" s="457">
        <v>1000</v>
      </c>
      <c r="DC410" s="457">
        <v>2000</v>
      </c>
      <c r="DD410" s="457">
        <v>19000</v>
      </c>
      <c r="DE410" s="457">
        <v>1000</v>
      </c>
      <c r="DF410" s="457">
        <v>1000</v>
      </c>
      <c r="DG410" s="457">
        <v>41000</v>
      </c>
      <c r="DH410" s="457">
        <v>7000</v>
      </c>
      <c r="DI410" s="457">
        <v>45000</v>
      </c>
      <c r="DJ410" s="457">
        <v>30000</v>
      </c>
      <c r="DK410" s="457">
        <v>25000</v>
      </c>
      <c r="DL410" s="457">
        <v>18000</v>
      </c>
      <c r="DM410" s="457">
        <v>6000</v>
      </c>
      <c r="DN410" s="457">
        <v>32000</v>
      </c>
      <c r="DO410" s="457">
        <v>6000</v>
      </c>
      <c r="DP410" s="457">
        <v>1000</v>
      </c>
      <c r="DQ410" s="457">
        <v>1000</v>
      </c>
      <c r="DR410">
        <v>1000</v>
      </c>
      <c r="DS410">
        <v>1000</v>
      </c>
      <c r="DT410">
        <v>29027000</v>
      </c>
      <c r="DU410">
        <v>3287000</v>
      </c>
    </row>
    <row r="411" spans="1:125">
      <c r="A411" s="362" t="s">
        <v>3074</v>
      </c>
      <c r="B411" s="457" t="s">
        <v>3333</v>
      </c>
      <c r="C411" s="457">
        <v>1000</v>
      </c>
      <c r="D411" s="457">
        <v>1000</v>
      </c>
      <c r="E411" s="457">
        <v>1000</v>
      </c>
      <c r="F411" s="457">
        <v>1000</v>
      </c>
      <c r="G411" s="457">
        <v>1000</v>
      </c>
      <c r="H411" s="457">
        <v>1000</v>
      </c>
      <c r="I411" s="457">
        <v>1000</v>
      </c>
      <c r="J411" s="457">
        <v>1000</v>
      </c>
      <c r="K411" s="457">
        <v>1000</v>
      </c>
      <c r="L411" s="457">
        <v>1000</v>
      </c>
      <c r="M411" s="457">
        <v>1000</v>
      </c>
      <c r="N411" s="457">
        <v>1000</v>
      </c>
      <c r="O411" s="457">
        <v>1000</v>
      </c>
      <c r="P411" s="457">
        <v>1000</v>
      </c>
      <c r="Q411" s="457">
        <v>1000</v>
      </c>
      <c r="R411" s="457">
        <v>1000</v>
      </c>
      <c r="S411" s="457">
        <v>1000</v>
      </c>
      <c r="T411" s="457">
        <v>1000</v>
      </c>
      <c r="U411" s="457">
        <v>1000</v>
      </c>
      <c r="V411" s="457">
        <v>1000</v>
      </c>
      <c r="W411" s="457">
        <v>1000</v>
      </c>
      <c r="X411" s="457">
        <v>1000</v>
      </c>
      <c r="Y411" s="457">
        <v>1000</v>
      </c>
      <c r="Z411" s="457">
        <v>1000</v>
      </c>
      <c r="AA411" s="457">
        <v>1000</v>
      </c>
      <c r="AB411" s="457">
        <v>1000</v>
      </c>
      <c r="AC411" s="457">
        <v>1000</v>
      </c>
      <c r="AD411" s="457">
        <v>1000</v>
      </c>
      <c r="AE411" s="457">
        <v>1000</v>
      </c>
      <c r="AF411" s="457">
        <v>1000</v>
      </c>
      <c r="AG411" s="457">
        <v>1000</v>
      </c>
      <c r="AH411" s="457">
        <v>1000</v>
      </c>
      <c r="AI411" s="457">
        <v>1000</v>
      </c>
      <c r="AJ411" s="457">
        <v>1000</v>
      </c>
      <c r="AK411" s="457">
        <v>1000</v>
      </c>
      <c r="AL411" s="457">
        <v>1000</v>
      </c>
      <c r="AM411" s="457">
        <v>1000</v>
      </c>
      <c r="AN411" s="457">
        <v>1000</v>
      </c>
      <c r="AO411" s="457">
        <v>1000</v>
      </c>
      <c r="AP411" s="457">
        <v>10000</v>
      </c>
      <c r="AQ411" s="457">
        <v>4000</v>
      </c>
      <c r="AR411" s="457">
        <v>1000</v>
      </c>
      <c r="AS411" s="457">
        <v>3000</v>
      </c>
      <c r="AT411" s="457">
        <v>1000</v>
      </c>
      <c r="AU411" s="457">
        <v>1000</v>
      </c>
      <c r="AV411" s="457">
        <v>5000</v>
      </c>
      <c r="AW411" s="457">
        <v>1000</v>
      </c>
      <c r="AX411" s="457">
        <v>1000</v>
      </c>
      <c r="AY411" s="457">
        <v>1000</v>
      </c>
      <c r="AZ411" s="457">
        <v>1000</v>
      </c>
      <c r="BA411" s="457">
        <v>1000</v>
      </c>
      <c r="BB411" s="457">
        <v>1000</v>
      </c>
      <c r="BC411" s="457">
        <v>1000</v>
      </c>
      <c r="BD411" s="457">
        <v>1000</v>
      </c>
      <c r="BE411" s="457">
        <v>1000</v>
      </c>
      <c r="BF411" s="457">
        <v>1000</v>
      </c>
      <c r="BG411" s="457">
        <v>1000</v>
      </c>
      <c r="BH411" s="457">
        <v>1000</v>
      </c>
      <c r="BI411" s="457">
        <v>1000</v>
      </c>
      <c r="BJ411" s="457">
        <v>1000</v>
      </c>
      <c r="BK411" s="457">
        <v>1000</v>
      </c>
      <c r="BL411" s="457">
        <v>1000</v>
      </c>
      <c r="BM411" s="457">
        <v>1000</v>
      </c>
      <c r="BN411" s="457">
        <v>1000</v>
      </c>
      <c r="BO411" s="457">
        <v>1000</v>
      </c>
      <c r="BP411" s="457">
        <v>1000</v>
      </c>
      <c r="BQ411" s="457">
        <v>1000</v>
      </c>
      <c r="BR411" s="457">
        <v>1000</v>
      </c>
      <c r="BS411" s="457">
        <v>1000</v>
      </c>
      <c r="BT411" s="457">
        <v>1000</v>
      </c>
      <c r="BU411" s="457">
        <v>1000</v>
      </c>
      <c r="BV411" s="457">
        <v>1000</v>
      </c>
      <c r="BW411" s="457">
        <v>2000</v>
      </c>
      <c r="BX411" s="457">
        <v>1000</v>
      </c>
      <c r="BY411" s="457">
        <v>1000</v>
      </c>
      <c r="BZ411" s="457">
        <v>1000</v>
      </c>
      <c r="CA411" s="457">
        <v>1000</v>
      </c>
      <c r="CB411" s="457">
        <v>1000</v>
      </c>
      <c r="CC411" s="457">
        <v>1000</v>
      </c>
      <c r="CD411" s="457">
        <v>1000</v>
      </c>
      <c r="CE411" s="457">
        <v>1000</v>
      </c>
      <c r="CF411" s="457">
        <v>2000</v>
      </c>
      <c r="CG411" s="457">
        <v>1000</v>
      </c>
      <c r="CH411" s="457">
        <v>1000</v>
      </c>
      <c r="CI411" s="457">
        <v>1000</v>
      </c>
      <c r="CJ411" s="457">
        <v>1000</v>
      </c>
      <c r="CK411" s="457">
        <v>1000</v>
      </c>
      <c r="CL411" s="457">
        <v>1000</v>
      </c>
      <c r="CM411" s="457">
        <v>1000</v>
      </c>
      <c r="CN411" s="457">
        <v>1000</v>
      </c>
      <c r="CO411" s="457">
        <v>1000</v>
      </c>
      <c r="CP411" s="457">
        <v>1000</v>
      </c>
      <c r="CQ411" s="457">
        <v>1000</v>
      </c>
      <c r="CR411" s="457">
        <v>1000</v>
      </c>
      <c r="CS411" s="457">
        <v>1000</v>
      </c>
      <c r="CT411" s="457">
        <v>1000</v>
      </c>
      <c r="CU411" s="457">
        <v>1000</v>
      </c>
      <c r="CV411" s="457">
        <v>1000</v>
      </c>
      <c r="CW411" s="457">
        <v>1000</v>
      </c>
      <c r="CX411" s="457">
        <v>11000</v>
      </c>
      <c r="CY411" s="457">
        <v>1000</v>
      </c>
      <c r="CZ411" s="457">
        <v>1000</v>
      </c>
      <c r="DA411" s="457">
        <v>1000</v>
      </c>
      <c r="DB411" s="457">
        <v>1000</v>
      </c>
      <c r="DC411" s="457">
        <v>1000</v>
      </c>
      <c r="DD411" s="457">
        <v>1000</v>
      </c>
      <c r="DE411" s="457">
        <v>1000</v>
      </c>
      <c r="DF411" s="457">
        <v>1000</v>
      </c>
      <c r="DG411" s="457">
        <v>3000</v>
      </c>
      <c r="DH411" s="457">
        <v>1000</v>
      </c>
      <c r="DI411" s="457">
        <v>2000</v>
      </c>
      <c r="DJ411" s="457">
        <v>2000</v>
      </c>
      <c r="DK411" s="457">
        <v>1000</v>
      </c>
      <c r="DL411" s="457">
        <v>18000</v>
      </c>
      <c r="DM411" s="457">
        <v>1000</v>
      </c>
      <c r="DN411" s="457">
        <v>1000</v>
      </c>
      <c r="DO411" s="457">
        <v>1000</v>
      </c>
      <c r="DP411" s="457">
        <v>1000</v>
      </c>
      <c r="DQ411" s="457">
        <v>1000</v>
      </c>
      <c r="DR411">
        <v>1000</v>
      </c>
      <c r="DS411">
        <v>1000</v>
      </c>
      <c r="DT411">
        <v>21000</v>
      </c>
      <c r="DU411">
        <v>7000</v>
      </c>
    </row>
    <row r="412" spans="1:125">
      <c r="A412" s="362" t="s">
        <v>3113</v>
      </c>
      <c r="B412" s="457" t="s">
        <v>3333</v>
      </c>
      <c r="C412" s="457">
        <v>1000</v>
      </c>
      <c r="D412" s="457">
        <v>1000</v>
      </c>
      <c r="E412" s="457">
        <v>1000</v>
      </c>
      <c r="F412" s="457">
        <v>1000</v>
      </c>
      <c r="G412" s="457">
        <v>1000</v>
      </c>
      <c r="H412" s="457">
        <v>1000</v>
      </c>
      <c r="I412" s="457">
        <v>1000</v>
      </c>
      <c r="J412" s="457">
        <v>1000</v>
      </c>
      <c r="K412" s="457">
        <v>1000</v>
      </c>
      <c r="L412" s="457">
        <v>1000</v>
      </c>
      <c r="M412" s="457">
        <v>1000</v>
      </c>
      <c r="N412" s="457">
        <v>1000</v>
      </c>
      <c r="O412" s="457">
        <v>1000</v>
      </c>
      <c r="P412" s="457">
        <v>1000</v>
      </c>
      <c r="Q412" s="457">
        <v>1000</v>
      </c>
      <c r="R412" s="457">
        <v>1000</v>
      </c>
      <c r="S412" s="457">
        <v>1000</v>
      </c>
      <c r="T412" s="457">
        <v>1000</v>
      </c>
      <c r="U412" s="457">
        <v>1000</v>
      </c>
      <c r="V412" s="457">
        <v>1000</v>
      </c>
      <c r="W412" s="457">
        <v>1000</v>
      </c>
      <c r="X412" s="457">
        <v>1000</v>
      </c>
      <c r="Y412" s="457">
        <v>1000</v>
      </c>
      <c r="Z412" s="457">
        <v>1000</v>
      </c>
      <c r="AA412" s="457">
        <v>1000</v>
      </c>
      <c r="AB412" s="457">
        <v>1000</v>
      </c>
      <c r="AC412" s="457">
        <v>1000</v>
      </c>
      <c r="AD412" s="457">
        <v>1000</v>
      </c>
      <c r="AE412" s="457">
        <v>1000</v>
      </c>
      <c r="AF412" s="457">
        <v>1000</v>
      </c>
      <c r="AG412" s="457">
        <v>1000</v>
      </c>
      <c r="AH412" s="457">
        <v>1000</v>
      </c>
      <c r="AI412" s="457">
        <v>1000</v>
      </c>
      <c r="AJ412" s="457">
        <v>1000</v>
      </c>
      <c r="AK412" s="457">
        <v>1000</v>
      </c>
      <c r="AL412" s="457">
        <v>1000</v>
      </c>
      <c r="AM412" s="457">
        <v>1000</v>
      </c>
      <c r="AN412" s="457">
        <v>1000</v>
      </c>
      <c r="AO412" s="457">
        <v>1000</v>
      </c>
      <c r="AP412" s="457">
        <v>1000</v>
      </c>
      <c r="AQ412" s="457">
        <v>1000</v>
      </c>
      <c r="AR412" s="457">
        <v>1000</v>
      </c>
      <c r="AS412" s="457">
        <v>1000</v>
      </c>
      <c r="AT412" s="457">
        <v>1000</v>
      </c>
      <c r="AU412" s="457">
        <v>1000</v>
      </c>
      <c r="AV412" s="457">
        <v>8000</v>
      </c>
      <c r="AW412" s="457">
        <v>1000</v>
      </c>
      <c r="AX412" s="457">
        <v>1000</v>
      </c>
      <c r="AY412" s="457">
        <v>1000</v>
      </c>
      <c r="AZ412" s="457">
        <v>1000</v>
      </c>
      <c r="BA412" s="457">
        <v>1000</v>
      </c>
      <c r="BB412" s="457">
        <v>1000</v>
      </c>
      <c r="BC412" s="457">
        <v>1000</v>
      </c>
      <c r="BD412" s="457">
        <v>1000</v>
      </c>
      <c r="BE412" s="457">
        <v>1000</v>
      </c>
      <c r="BF412" s="457">
        <v>1000</v>
      </c>
      <c r="BG412" s="457">
        <v>1000</v>
      </c>
      <c r="BH412" s="457">
        <v>1000</v>
      </c>
      <c r="BI412" s="457">
        <v>1000</v>
      </c>
      <c r="BJ412" s="457">
        <v>1000</v>
      </c>
      <c r="BK412" s="457">
        <v>1000</v>
      </c>
      <c r="BL412" s="457">
        <v>1000</v>
      </c>
      <c r="BM412" s="457">
        <v>1000</v>
      </c>
      <c r="BN412" s="457">
        <v>1000</v>
      </c>
      <c r="BO412" s="457">
        <v>1000</v>
      </c>
      <c r="BP412" s="457">
        <v>1000</v>
      </c>
      <c r="BQ412" s="457">
        <v>1000</v>
      </c>
      <c r="BR412" s="457">
        <v>1000</v>
      </c>
      <c r="BS412" s="457">
        <v>1000</v>
      </c>
      <c r="BT412" s="457">
        <v>1000</v>
      </c>
      <c r="BU412" s="457">
        <v>1000</v>
      </c>
      <c r="BV412" s="457">
        <v>1000</v>
      </c>
      <c r="BW412" s="457">
        <v>1000</v>
      </c>
      <c r="BX412" s="457">
        <v>1000</v>
      </c>
      <c r="BY412" s="457">
        <v>1000</v>
      </c>
      <c r="BZ412" s="457">
        <v>1000</v>
      </c>
      <c r="CA412" s="457">
        <v>1000</v>
      </c>
      <c r="CB412" s="457">
        <v>1000</v>
      </c>
      <c r="CC412" s="457">
        <v>1000</v>
      </c>
      <c r="CD412" s="457">
        <v>1000</v>
      </c>
      <c r="CE412" s="457">
        <v>1000</v>
      </c>
      <c r="CF412" s="457">
        <v>1000</v>
      </c>
      <c r="CG412" s="457">
        <v>1000</v>
      </c>
      <c r="CH412" s="457">
        <v>1000</v>
      </c>
      <c r="CI412" s="457">
        <v>1000</v>
      </c>
      <c r="CJ412" s="457">
        <v>1000</v>
      </c>
      <c r="CK412" s="457">
        <v>1000</v>
      </c>
      <c r="CL412" s="457">
        <v>1000</v>
      </c>
      <c r="CM412" s="457">
        <v>1000</v>
      </c>
      <c r="CN412" s="457">
        <v>1000</v>
      </c>
      <c r="CO412" s="457">
        <v>1000</v>
      </c>
      <c r="CP412" s="457">
        <v>1000</v>
      </c>
      <c r="CQ412" s="457">
        <v>1000</v>
      </c>
      <c r="CR412" s="457">
        <v>1000</v>
      </c>
      <c r="CS412" s="457">
        <v>1000</v>
      </c>
      <c r="CT412" s="457">
        <v>1000</v>
      </c>
      <c r="CU412" s="457">
        <v>1000</v>
      </c>
      <c r="CV412" s="457">
        <v>1000</v>
      </c>
      <c r="CW412" s="457">
        <v>1000</v>
      </c>
      <c r="CX412" s="457">
        <v>1000</v>
      </c>
      <c r="CY412" s="457">
        <v>1000</v>
      </c>
      <c r="CZ412" s="457">
        <v>1000</v>
      </c>
      <c r="DA412" s="457">
        <v>24000</v>
      </c>
      <c r="DB412" s="457">
        <v>1000</v>
      </c>
      <c r="DC412" s="457">
        <v>3000</v>
      </c>
      <c r="DD412" s="457">
        <v>2000</v>
      </c>
      <c r="DE412" s="457">
        <v>1000</v>
      </c>
      <c r="DF412" s="457">
        <v>1000</v>
      </c>
      <c r="DG412" s="457">
        <v>1000</v>
      </c>
      <c r="DH412" s="457">
        <v>1000</v>
      </c>
      <c r="DI412" s="457">
        <v>1000</v>
      </c>
      <c r="DJ412" s="457">
        <v>1000</v>
      </c>
      <c r="DK412" s="457">
        <v>1000</v>
      </c>
      <c r="DL412" s="457">
        <v>1000</v>
      </c>
      <c r="DM412" s="457">
        <v>1000</v>
      </c>
      <c r="DN412" s="457">
        <v>1000</v>
      </c>
      <c r="DO412" s="457">
        <v>1000</v>
      </c>
      <c r="DP412" s="457">
        <v>1000</v>
      </c>
      <c r="DQ412" s="457">
        <v>1000</v>
      </c>
      <c r="DR412">
        <v>1000</v>
      </c>
      <c r="DS412">
        <v>1000</v>
      </c>
      <c r="DT412">
        <v>12000</v>
      </c>
      <c r="DU412">
        <v>1000</v>
      </c>
    </row>
    <row r="413" spans="1:125">
      <c r="A413" s="362" t="s">
        <v>2591</v>
      </c>
      <c r="B413" s="457" t="s">
        <v>3333</v>
      </c>
      <c r="C413" s="457">
        <v>1000</v>
      </c>
      <c r="D413" s="457">
        <v>1000</v>
      </c>
      <c r="E413" s="457">
        <v>1000</v>
      </c>
      <c r="F413" s="457">
        <v>1000</v>
      </c>
      <c r="G413" s="457">
        <v>1000</v>
      </c>
      <c r="H413" s="457">
        <v>1000</v>
      </c>
      <c r="I413" s="457">
        <v>1000</v>
      </c>
      <c r="J413" s="457">
        <v>1000</v>
      </c>
      <c r="K413" s="457">
        <v>1000</v>
      </c>
      <c r="L413" s="457">
        <v>1000</v>
      </c>
      <c r="M413" s="457">
        <v>1000</v>
      </c>
      <c r="N413" s="457">
        <v>1000</v>
      </c>
      <c r="O413" s="457">
        <v>1000</v>
      </c>
      <c r="P413" s="457">
        <v>1000</v>
      </c>
      <c r="Q413" s="457">
        <v>1000</v>
      </c>
      <c r="R413" s="457">
        <v>1000</v>
      </c>
      <c r="S413" s="457">
        <v>1000</v>
      </c>
      <c r="T413" s="457">
        <v>1000</v>
      </c>
      <c r="U413" s="457">
        <v>1000</v>
      </c>
      <c r="V413" s="457">
        <v>1000</v>
      </c>
      <c r="W413" s="457">
        <v>1000</v>
      </c>
      <c r="X413" s="457">
        <v>1000</v>
      </c>
      <c r="Y413" s="457">
        <v>1000</v>
      </c>
      <c r="Z413" s="457">
        <v>1000</v>
      </c>
      <c r="AA413" s="457">
        <v>1000</v>
      </c>
      <c r="AB413" s="457">
        <v>1000</v>
      </c>
      <c r="AC413" s="457">
        <v>1000</v>
      </c>
      <c r="AD413" s="457">
        <v>1000</v>
      </c>
      <c r="AE413" s="457">
        <v>1000</v>
      </c>
      <c r="AF413" s="457">
        <v>1000</v>
      </c>
      <c r="AG413" s="457">
        <v>1000</v>
      </c>
      <c r="AH413" s="457">
        <v>1000</v>
      </c>
      <c r="AI413" s="457">
        <v>1000</v>
      </c>
      <c r="AJ413" s="457">
        <v>1000</v>
      </c>
      <c r="AK413" s="457">
        <v>1000</v>
      </c>
      <c r="AL413" s="457">
        <v>1000</v>
      </c>
      <c r="AM413" s="457">
        <v>1000</v>
      </c>
      <c r="AN413" s="457">
        <v>1000</v>
      </c>
      <c r="AO413" s="457">
        <v>1000</v>
      </c>
      <c r="AP413" s="457">
        <v>10000</v>
      </c>
      <c r="AQ413" s="457">
        <v>4000</v>
      </c>
      <c r="AR413" s="457">
        <v>1000</v>
      </c>
      <c r="AS413" s="457">
        <v>3000</v>
      </c>
      <c r="AT413" s="457">
        <v>1000</v>
      </c>
      <c r="AU413" s="457">
        <v>1000</v>
      </c>
      <c r="AV413" s="457">
        <v>5000</v>
      </c>
      <c r="AW413" s="457">
        <v>1000</v>
      </c>
      <c r="AX413" s="457">
        <v>1000</v>
      </c>
      <c r="AY413" s="457">
        <v>1000</v>
      </c>
      <c r="AZ413" s="457">
        <v>1000</v>
      </c>
      <c r="BA413" s="457">
        <v>1000</v>
      </c>
      <c r="BB413" s="457">
        <v>1000</v>
      </c>
      <c r="BC413" s="457">
        <v>1000</v>
      </c>
      <c r="BD413" s="457">
        <v>1000</v>
      </c>
      <c r="BE413" s="457">
        <v>1000</v>
      </c>
      <c r="BF413" s="457">
        <v>1000</v>
      </c>
      <c r="BG413" s="457">
        <v>1000</v>
      </c>
      <c r="BH413" s="457">
        <v>1000</v>
      </c>
      <c r="BI413" s="457">
        <v>1000</v>
      </c>
      <c r="BJ413" s="457">
        <v>1000</v>
      </c>
      <c r="BK413" s="457">
        <v>1000</v>
      </c>
      <c r="BL413" s="457">
        <v>1000</v>
      </c>
      <c r="BM413" s="457">
        <v>1000</v>
      </c>
      <c r="BN413" s="457">
        <v>1000</v>
      </c>
      <c r="BO413" s="457">
        <v>1000</v>
      </c>
      <c r="BP413" s="457">
        <v>1000</v>
      </c>
      <c r="BQ413" s="457">
        <v>1000</v>
      </c>
      <c r="BR413" s="457">
        <v>1000</v>
      </c>
      <c r="BS413" s="457">
        <v>1000</v>
      </c>
      <c r="BT413" s="457">
        <v>1000</v>
      </c>
      <c r="BU413" s="457">
        <v>1000</v>
      </c>
      <c r="BV413" s="457">
        <v>1000</v>
      </c>
      <c r="BW413" s="457">
        <v>2000</v>
      </c>
      <c r="BX413" s="457">
        <v>1000</v>
      </c>
      <c r="BY413" s="457">
        <v>1000</v>
      </c>
      <c r="BZ413" s="457">
        <v>1000</v>
      </c>
      <c r="CA413" s="457">
        <v>1000</v>
      </c>
      <c r="CB413" s="457">
        <v>1000</v>
      </c>
      <c r="CC413" s="457">
        <v>1000</v>
      </c>
      <c r="CD413" s="457">
        <v>1000</v>
      </c>
      <c r="CE413" s="457">
        <v>1000</v>
      </c>
      <c r="CF413" s="457">
        <v>2000</v>
      </c>
      <c r="CG413" s="457">
        <v>1000</v>
      </c>
      <c r="CH413" s="457">
        <v>1000</v>
      </c>
      <c r="CI413" s="457">
        <v>1000</v>
      </c>
      <c r="CJ413" s="457">
        <v>1000</v>
      </c>
      <c r="CK413" s="457">
        <v>1000</v>
      </c>
      <c r="CL413" s="457">
        <v>1000</v>
      </c>
      <c r="CM413" s="457">
        <v>1000</v>
      </c>
      <c r="CN413" s="457">
        <v>1000</v>
      </c>
      <c r="CO413" s="457">
        <v>1000</v>
      </c>
      <c r="CP413" s="457">
        <v>1000</v>
      </c>
      <c r="CQ413" s="457">
        <v>1000</v>
      </c>
      <c r="CR413" s="457">
        <v>1000</v>
      </c>
      <c r="CS413" s="457">
        <v>1000</v>
      </c>
      <c r="CT413" s="457">
        <v>1000</v>
      </c>
      <c r="CU413" s="457">
        <v>1000</v>
      </c>
      <c r="CV413" s="457">
        <v>1000</v>
      </c>
      <c r="CW413" s="457">
        <v>1000</v>
      </c>
      <c r="CX413" s="457">
        <v>11000</v>
      </c>
      <c r="CY413" s="457">
        <v>1000</v>
      </c>
      <c r="CZ413" s="457">
        <v>1000</v>
      </c>
      <c r="DA413" s="457">
        <v>1000</v>
      </c>
      <c r="DB413" s="457">
        <v>1000</v>
      </c>
      <c r="DC413" s="457">
        <v>1000</v>
      </c>
      <c r="DD413" s="457">
        <v>1000</v>
      </c>
      <c r="DE413" s="457">
        <v>1000</v>
      </c>
      <c r="DF413" s="457">
        <v>1000</v>
      </c>
      <c r="DG413" s="457">
        <v>3000</v>
      </c>
      <c r="DH413" s="457">
        <v>1000</v>
      </c>
      <c r="DI413" s="457">
        <v>2000</v>
      </c>
      <c r="DJ413" s="457">
        <v>2000</v>
      </c>
      <c r="DK413" s="457">
        <v>1000</v>
      </c>
      <c r="DL413" s="457">
        <v>18000</v>
      </c>
      <c r="DM413" s="457">
        <v>1000</v>
      </c>
      <c r="DN413" s="457">
        <v>1000</v>
      </c>
      <c r="DO413" s="457">
        <v>1000</v>
      </c>
      <c r="DP413" s="457">
        <v>1000</v>
      </c>
      <c r="DQ413" s="457">
        <v>1000</v>
      </c>
      <c r="DR413">
        <v>1000</v>
      </c>
      <c r="DS413">
        <v>1000</v>
      </c>
      <c r="DT413">
        <v>21000</v>
      </c>
      <c r="DU413">
        <v>7000</v>
      </c>
    </row>
    <row r="414" spans="1:125">
      <c r="A414" s="362" t="s">
        <v>2519</v>
      </c>
      <c r="B414" s="457" t="s">
        <v>3330</v>
      </c>
      <c r="C414" s="457">
        <v>1000</v>
      </c>
      <c r="D414" s="457">
        <v>1000</v>
      </c>
      <c r="E414" s="457">
        <v>1000</v>
      </c>
      <c r="F414" s="457">
        <v>1000</v>
      </c>
      <c r="G414" s="457">
        <v>1000</v>
      </c>
      <c r="H414" s="457">
        <v>1000</v>
      </c>
      <c r="I414" s="457">
        <v>1000</v>
      </c>
      <c r="J414" s="457">
        <v>1000</v>
      </c>
      <c r="K414" s="457">
        <v>1000</v>
      </c>
      <c r="L414" s="457">
        <v>1000</v>
      </c>
      <c r="M414" s="457">
        <v>1000</v>
      </c>
      <c r="N414" s="457">
        <v>1000</v>
      </c>
      <c r="O414" s="457">
        <v>1000</v>
      </c>
      <c r="P414" s="457">
        <v>1000</v>
      </c>
      <c r="Q414" s="457">
        <v>1000</v>
      </c>
      <c r="R414" s="457">
        <v>1000</v>
      </c>
      <c r="S414" s="457">
        <v>1000</v>
      </c>
      <c r="T414" s="457">
        <v>1000</v>
      </c>
      <c r="U414" s="457">
        <v>1000</v>
      </c>
      <c r="V414" s="457">
        <v>1000</v>
      </c>
      <c r="W414" s="457">
        <v>1000</v>
      </c>
      <c r="X414" s="457">
        <v>1000</v>
      </c>
      <c r="Y414" s="457">
        <v>1000</v>
      </c>
      <c r="Z414" s="457">
        <v>1000</v>
      </c>
      <c r="AA414" s="457">
        <v>1000</v>
      </c>
      <c r="AB414" s="457">
        <v>1000</v>
      </c>
      <c r="AC414" s="457">
        <v>1000</v>
      </c>
      <c r="AD414" s="457">
        <v>1000</v>
      </c>
      <c r="AE414" s="457">
        <v>1000</v>
      </c>
      <c r="AF414" s="457">
        <v>1000</v>
      </c>
      <c r="AG414" s="457">
        <v>1000</v>
      </c>
      <c r="AH414" s="457">
        <v>1000</v>
      </c>
      <c r="AI414" s="457">
        <v>1000</v>
      </c>
      <c r="AJ414" s="457">
        <v>1000</v>
      </c>
      <c r="AK414" s="457">
        <v>1000</v>
      </c>
      <c r="AL414" s="457">
        <v>1000</v>
      </c>
      <c r="AM414" s="457">
        <v>1000</v>
      </c>
      <c r="AN414" s="457">
        <v>1000</v>
      </c>
      <c r="AO414" s="457">
        <v>1000</v>
      </c>
      <c r="AP414" s="457">
        <v>1000</v>
      </c>
      <c r="AQ414" s="457">
        <v>1000</v>
      </c>
      <c r="AR414" s="457">
        <v>1000</v>
      </c>
      <c r="AS414" s="457">
        <v>1000</v>
      </c>
      <c r="AT414" s="457">
        <v>1000</v>
      </c>
      <c r="AU414" s="457">
        <v>1000</v>
      </c>
      <c r="AV414" s="457">
        <v>8000</v>
      </c>
      <c r="AW414" s="457">
        <v>1000</v>
      </c>
      <c r="AX414" s="457">
        <v>1000</v>
      </c>
      <c r="AY414" s="457">
        <v>1000</v>
      </c>
      <c r="AZ414" s="457">
        <v>1000</v>
      </c>
      <c r="BA414" s="457">
        <v>1000</v>
      </c>
      <c r="BB414" s="457">
        <v>1000</v>
      </c>
      <c r="BC414" s="457">
        <v>1000</v>
      </c>
      <c r="BD414" s="457">
        <v>1000</v>
      </c>
      <c r="BE414" s="457">
        <v>1000</v>
      </c>
      <c r="BF414" s="457">
        <v>1000</v>
      </c>
      <c r="BG414" s="457">
        <v>1000</v>
      </c>
      <c r="BH414" s="457">
        <v>1000</v>
      </c>
      <c r="BI414" s="457">
        <v>1000</v>
      </c>
      <c r="BJ414" s="457">
        <v>1000</v>
      </c>
      <c r="BK414" s="457">
        <v>1000</v>
      </c>
      <c r="BL414" s="457">
        <v>1000</v>
      </c>
      <c r="BM414" s="457">
        <v>1000</v>
      </c>
      <c r="BN414" s="457">
        <v>1000</v>
      </c>
      <c r="BO414" s="457">
        <v>1000</v>
      </c>
      <c r="BP414" s="457">
        <v>1000</v>
      </c>
      <c r="BQ414" s="457">
        <v>1000</v>
      </c>
      <c r="BR414" s="457">
        <v>1000</v>
      </c>
      <c r="BS414" s="457">
        <v>1000</v>
      </c>
      <c r="BT414" s="457">
        <v>1000</v>
      </c>
      <c r="BU414" s="457">
        <v>1000</v>
      </c>
      <c r="BV414" s="457">
        <v>1000</v>
      </c>
      <c r="BW414" s="457">
        <v>1000</v>
      </c>
      <c r="BX414" s="457">
        <v>1000</v>
      </c>
      <c r="BY414" s="457">
        <v>1000</v>
      </c>
      <c r="BZ414" s="457">
        <v>1000</v>
      </c>
      <c r="CA414" s="457">
        <v>1000</v>
      </c>
      <c r="CB414" s="457">
        <v>1000</v>
      </c>
      <c r="CC414" s="457">
        <v>1000</v>
      </c>
      <c r="CD414" s="457">
        <v>1000</v>
      </c>
      <c r="CE414" s="457">
        <v>1000</v>
      </c>
      <c r="CF414" s="457">
        <v>1000</v>
      </c>
      <c r="CG414" s="457">
        <v>1000</v>
      </c>
      <c r="CH414" s="457">
        <v>1000</v>
      </c>
      <c r="CI414" s="457">
        <v>1000</v>
      </c>
      <c r="CJ414" s="457">
        <v>1000</v>
      </c>
      <c r="CK414" s="457">
        <v>1000</v>
      </c>
      <c r="CL414" s="457">
        <v>1000</v>
      </c>
      <c r="CM414" s="457">
        <v>1000</v>
      </c>
      <c r="CN414" s="457">
        <v>1000</v>
      </c>
      <c r="CO414" s="457">
        <v>1000</v>
      </c>
      <c r="CP414" s="457">
        <v>1000</v>
      </c>
      <c r="CQ414" s="457">
        <v>1000</v>
      </c>
      <c r="CR414" s="457">
        <v>1000</v>
      </c>
      <c r="CS414" s="457">
        <v>1000</v>
      </c>
      <c r="CT414" s="457">
        <v>1000</v>
      </c>
      <c r="CU414" s="457">
        <v>1000</v>
      </c>
      <c r="CV414" s="457">
        <v>1000</v>
      </c>
      <c r="CW414" s="457">
        <v>1000</v>
      </c>
      <c r="CX414" s="457">
        <v>1000</v>
      </c>
      <c r="CY414" s="457">
        <v>1000</v>
      </c>
      <c r="CZ414" s="457">
        <v>1000</v>
      </c>
      <c r="DA414" s="457">
        <v>24000</v>
      </c>
      <c r="DB414" s="457">
        <v>1000</v>
      </c>
      <c r="DC414" s="457">
        <v>3000</v>
      </c>
      <c r="DD414" s="457">
        <v>2000</v>
      </c>
      <c r="DE414" s="457">
        <v>1000</v>
      </c>
      <c r="DF414" s="457">
        <v>1000</v>
      </c>
      <c r="DG414" s="457">
        <v>1000</v>
      </c>
      <c r="DH414" s="457">
        <v>1000</v>
      </c>
      <c r="DI414" s="457">
        <v>1000</v>
      </c>
      <c r="DJ414" s="457">
        <v>1000</v>
      </c>
      <c r="DK414" s="457">
        <v>1000</v>
      </c>
      <c r="DL414" s="457">
        <v>1000</v>
      </c>
      <c r="DM414" s="457">
        <v>1000</v>
      </c>
      <c r="DN414" s="457">
        <v>1000</v>
      </c>
      <c r="DO414" s="457">
        <v>1000</v>
      </c>
      <c r="DP414" s="457">
        <v>1000</v>
      </c>
      <c r="DQ414" s="457">
        <v>1000</v>
      </c>
      <c r="DR414">
        <v>1000</v>
      </c>
      <c r="DS414">
        <v>1000</v>
      </c>
      <c r="DT414">
        <v>12000</v>
      </c>
      <c r="DU414">
        <v>1000</v>
      </c>
    </row>
    <row r="415" spans="1:125">
      <c r="A415" s="362"/>
      <c r="B415" s="457"/>
      <c r="C415" s="457"/>
      <c r="D415" s="457"/>
      <c r="E415" s="457"/>
      <c r="F415" s="457"/>
      <c r="G415" s="457"/>
      <c r="H415" s="457"/>
      <c r="I415" s="457"/>
      <c r="J415" s="457"/>
      <c r="K415" s="457"/>
      <c r="L415" s="457"/>
      <c r="M415" s="457"/>
      <c r="N415" s="457"/>
      <c r="O415" s="457"/>
      <c r="P415" s="457"/>
      <c r="Q415" s="457"/>
      <c r="R415" s="457"/>
      <c r="S415" s="457"/>
      <c r="T415" s="457"/>
      <c r="U415" s="457"/>
      <c r="V415" s="457"/>
      <c r="W415" s="457"/>
      <c r="X415" s="457"/>
      <c r="Y415" s="457"/>
      <c r="Z415" s="457"/>
      <c r="AA415" s="457"/>
      <c r="AB415" s="457"/>
      <c r="AC415" s="457"/>
      <c r="AD415" s="457"/>
      <c r="AE415" s="457"/>
      <c r="AF415" s="457"/>
      <c r="AG415" s="457"/>
      <c r="AH415" s="457"/>
      <c r="AI415" s="457"/>
      <c r="AJ415" s="457"/>
      <c r="AK415" s="457"/>
      <c r="AL415" s="457"/>
      <c r="AM415" s="457"/>
      <c r="AN415" s="457"/>
      <c r="AO415" s="457"/>
      <c r="AP415" s="457"/>
      <c r="AQ415" s="457"/>
      <c r="AR415" s="457"/>
      <c r="AS415" s="457"/>
      <c r="AT415" s="457"/>
      <c r="AU415" s="457"/>
      <c r="AV415" s="457"/>
      <c r="AW415" s="457"/>
      <c r="AX415" s="457"/>
      <c r="AY415" s="457"/>
      <c r="AZ415" s="457"/>
      <c r="BA415" s="457"/>
      <c r="BB415" s="457"/>
      <c r="BC415" s="457"/>
      <c r="BD415" s="457"/>
      <c r="BE415" s="457"/>
      <c r="BF415" s="457"/>
      <c r="BG415" s="457"/>
      <c r="BH415" s="457"/>
      <c r="BI415" s="457"/>
      <c r="BJ415" s="457"/>
      <c r="BK415" s="457"/>
      <c r="BL415" s="457"/>
      <c r="BM415" s="457"/>
      <c r="BN415" s="457"/>
      <c r="BO415" s="457"/>
      <c r="BP415" s="457"/>
      <c r="BQ415" s="457"/>
      <c r="BR415" s="457"/>
      <c r="BS415" s="457"/>
      <c r="BT415" s="457"/>
      <c r="BU415" s="457"/>
      <c r="BV415" s="457"/>
      <c r="BW415" s="457"/>
      <c r="BX415" s="457"/>
      <c r="BY415" s="457"/>
      <c r="BZ415" s="457"/>
      <c r="CA415" s="457"/>
      <c r="CB415" s="457"/>
      <c r="CC415" s="457"/>
      <c r="CD415" s="457"/>
      <c r="CE415" s="457"/>
      <c r="CF415" s="457"/>
      <c r="CG415" s="457"/>
      <c r="CH415" s="457"/>
      <c r="CI415" s="457"/>
      <c r="CJ415" s="457"/>
      <c r="CK415" s="457"/>
      <c r="CL415" s="457"/>
      <c r="CM415" s="457"/>
      <c r="CN415" s="457"/>
      <c r="CO415" s="457"/>
      <c r="CP415" s="457"/>
      <c r="CQ415" s="457"/>
      <c r="CR415" s="457"/>
      <c r="CS415" s="457"/>
      <c r="CT415" s="457"/>
      <c r="CU415" s="457"/>
      <c r="CV415" s="457"/>
      <c r="CW415" s="457"/>
      <c r="CX415" s="457"/>
      <c r="CY415" s="457"/>
      <c r="CZ415" s="457"/>
      <c r="DA415" s="457"/>
      <c r="DB415" s="457"/>
      <c r="DC415" s="457"/>
      <c r="DD415" s="457"/>
      <c r="DE415" s="457"/>
      <c r="DF415" s="457"/>
      <c r="DG415" s="457"/>
      <c r="DH415" s="457"/>
      <c r="DI415" s="457"/>
      <c r="DJ415" s="457"/>
      <c r="DK415" s="457"/>
      <c r="DL415" s="457"/>
      <c r="DM415" s="457"/>
      <c r="DN415" s="457"/>
      <c r="DO415" s="457"/>
      <c r="DP415" s="457"/>
      <c r="DQ415" s="457"/>
    </row>
    <row r="416" spans="1:125">
      <c r="A416" s="362"/>
      <c r="B416" s="457"/>
      <c r="C416" s="457"/>
      <c r="D416" s="457"/>
      <c r="E416" s="457"/>
      <c r="F416" s="457"/>
      <c r="G416" s="457"/>
      <c r="H416" s="457"/>
      <c r="I416" s="457"/>
      <c r="J416" s="457"/>
      <c r="K416" s="457"/>
      <c r="L416" s="457"/>
      <c r="M416" s="457"/>
      <c r="N416" s="457"/>
      <c r="O416" s="457"/>
      <c r="P416" s="457"/>
      <c r="Q416" s="457"/>
      <c r="R416" s="457"/>
      <c r="S416" s="457"/>
      <c r="T416" s="457"/>
      <c r="U416" s="457"/>
      <c r="V416" s="457"/>
      <c r="W416" s="457"/>
      <c r="X416" s="457"/>
      <c r="Y416" s="457"/>
      <c r="Z416" s="457"/>
      <c r="AA416" s="457"/>
      <c r="AB416" s="457"/>
      <c r="AC416" s="457"/>
      <c r="AD416" s="457"/>
      <c r="AE416" s="457"/>
      <c r="AF416" s="457"/>
      <c r="AG416" s="457"/>
      <c r="AH416" s="457"/>
      <c r="AI416" s="457"/>
      <c r="AJ416" s="457"/>
      <c r="AK416" s="457"/>
      <c r="AL416" s="457"/>
      <c r="AM416" s="457"/>
      <c r="AN416" s="457"/>
      <c r="AO416" s="457"/>
      <c r="AP416" s="457"/>
      <c r="AQ416" s="457"/>
      <c r="AR416" s="457"/>
      <c r="AS416" s="457"/>
      <c r="AT416" s="457"/>
      <c r="AU416" s="457"/>
      <c r="AV416" s="457"/>
      <c r="AW416" s="457"/>
      <c r="AX416" s="457"/>
      <c r="AY416" s="457"/>
      <c r="AZ416" s="457"/>
      <c r="BA416" s="457"/>
      <c r="BB416" s="457"/>
      <c r="BC416" s="457"/>
      <c r="BD416" s="457"/>
      <c r="BE416" s="457"/>
      <c r="BF416" s="457"/>
      <c r="BG416" s="457"/>
      <c r="BH416" s="457"/>
      <c r="BI416" s="457"/>
      <c r="BJ416" s="457"/>
      <c r="BK416" s="457"/>
      <c r="BL416" s="457"/>
      <c r="BM416" s="457"/>
      <c r="BN416" s="457"/>
      <c r="BO416" s="457"/>
      <c r="BP416" s="457"/>
      <c r="BQ416" s="457"/>
      <c r="BR416" s="457"/>
      <c r="BS416" s="457"/>
      <c r="BT416" s="457"/>
      <c r="BU416" s="457"/>
      <c r="BV416" s="457"/>
      <c r="BW416" s="457"/>
      <c r="BX416" s="457"/>
      <c r="BY416" s="457"/>
      <c r="BZ416" s="457"/>
      <c r="CA416" s="457"/>
      <c r="CB416" s="457"/>
      <c r="CC416" s="457"/>
      <c r="CD416" s="457"/>
      <c r="CE416" s="457"/>
      <c r="CF416" s="457"/>
      <c r="CG416" s="457"/>
      <c r="CH416" s="457"/>
      <c r="CI416" s="457"/>
      <c r="CJ416" s="457"/>
      <c r="CK416" s="457"/>
      <c r="CL416" s="457"/>
      <c r="CM416" s="457"/>
      <c r="CN416" s="457"/>
      <c r="CO416" s="457"/>
      <c r="CP416" s="457"/>
      <c r="CQ416" s="457"/>
      <c r="CR416" s="457"/>
      <c r="CS416" s="457"/>
      <c r="CT416" s="457"/>
      <c r="CU416" s="457"/>
      <c r="CV416" s="457"/>
      <c r="CW416" s="457"/>
      <c r="CX416" s="457"/>
      <c r="CY416" s="457"/>
      <c r="CZ416" s="457"/>
      <c r="DA416" s="457"/>
      <c r="DB416" s="457"/>
      <c r="DC416" s="457"/>
      <c r="DD416" s="457"/>
      <c r="DE416" s="457"/>
      <c r="DF416" s="457"/>
      <c r="DG416" s="457"/>
      <c r="DH416" s="457"/>
      <c r="DI416" s="457"/>
      <c r="DJ416" s="457"/>
      <c r="DK416" s="457"/>
      <c r="DL416" s="457"/>
      <c r="DM416" s="457"/>
      <c r="DN416" s="457"/>
      <c r="DO416" s="457"/>
      <c r="DP416" s="457"/>
      <c r="DQ416" s="457"/>
    </row>
    <row r="417" spans="1:121">
      <c r="A417" s="362"/>
      <c r="B417" s="457"/>
      <c r="C417" s="457"/>
      <c r="D417" s="457"/>
      <c r="E417" s="457"/>
      <c r="F417" s="457"/>
      <c r="G417" s="457"/>
      <c r="H417" s="457"/>
      <c r="I417" s="457"/>
      <c r="J417" s="457"/>
      <c r="K417" s="457"/>
      <c r="L417" s="457"/>
      <c r="M417" s="457"/>
      <c r="N417" s="457"/>
      <c r="O417" s="457"/>
      <c r="P417" s="457"/>
      <c r="Q417" s="457"/>
      <c r="R417" s="457"/>
      <c r="S417" s="457"/>
      <c r="T417" s="457"/>
      <c r="U417" s="457"/>
      <c r="V417" s="457"/>
      <c r="W417" s="457"/>
      <c r="X417" s="457"/>
      <c r="Y417" s="457"/>
      <c r="Z417" s="457"/>
      <c r="AA417" s="457"/>
      <c r="AB417" s="457"/>
      <c r="AC417" s="457"/>
      <c r="AD417" s="457"/>
      <c r="AE417" s="457"/>
      <c r="AF417" s="457"/>
      <c r="AG417" s="457"/>
      <c r="AH417" s="457"/>
      <c r="AI417" s="457"/>
      <c r="AJ417" s="457"/>
      <c r="AK417" s="457"/>
      <c r="AL417" s="457"/>
      <c r="AM417" s="457"/>
      <c r="AN417" s="457"/>
      <c r="AO417" s="457"/>
      <c r="AP417" s="457"/>
      <c r="AQ417" s="457"/>
      <c r="AR417" s="457"/>
      <c r="AS417" s="457"/>
      <c r="AT417" s="457"/>
      <c r="AU417" s="457"/>
      <c r="AV417" s="457"/>
      <c r="AW417" s="457"/>
      <c r="AX417" s="457"/>
      <c r="AY417" s="457"/>
      <c r="AZ417" s="457"/>
      <c r="BA417" s="457"/>
      <c r="BB417" s="457"/>
      <c r="BC417" s="457"/>
      <c r="BD417" s="457"/>
      <c r="BE417" s="457"/>
      <c r="BF417" s="457"/>
      <c r="BG417" s="457"/>
      <c r="BH417" s="457"/>
      <c r="BI417" s="457"/>
      <c r="BJ417" s="457"/>
      <c r="BK417" s="457"/>
      <c r="BL417" s="457"/>
      <c r="BM417" s="457"/>
      <c r="BN417" s="457"/>
      <c r="BO417" s="457"/>
      <c r="BP417" s="457"/>
      <c r="BQ417" s="457"/>
      <c r="BR417" s="457"/>
      <c r="BS417" s="457"/>
      <c r="BT417" s="457"/>
      <c r="BU417" s="457"/>
      <c r="BV417" s="457"/>
      <c r="BW417" s="457"/>
      <c r="BX417" s="457"/>
      <c r="BY417" s="457"/>
      <c r="BZ417" s="457"/>
      <c r="CA417" s="457"/>
      <c r="CB417" s="457"/>
      <c r="CC417" s="457"/>
      <c r="CD417" s="457"/>
      <c r="CE417" s="457"/>
      <c r="CF417" s="457"/>
      <c r="CG417" s="457"/>
      <c r="CH417" s="457"/>
      <c r="CI417" s="457"/>
      <c r="CJ417" s="457"/>
      <c r="CK417" s="457"/>
      <c r="CL417" s="457"/>
      <c r="CM417" s="457"/>
      <c r="CN417" s="457"/>
      <c r="CO417" s="457"/>
      <c r="CP417" s="457"/>
      <c r="CQ417" s="457"/>
      <c r="CR417" s="457"/>
      <c r="CS417" s="457"/>
      <c r="CT417" s="457"/>
      <c r="CU417" s="457"/>
      <c r="CV417" s="457"/>
      <c r="CW417" s="457"/>
      <c r="CX417" s="457"/>
      <c r="CY417" s="457"/>
      <c r="CZ417" s="457"/>
      <c r="DA417" s="457"/>
      <c r="DB417" s="457"/>
      <c r="DC417" s="457"/>
      <c r="DD417" s="457"/>
      <c r="DE417" s="457"/>
      <c r="DF417" s="457"/>
      <c r="DG417" s="457"/>
      <c r="DH417" s="457"/>
      <c r="DI417" s="457"/>
      <c r="DJ417" s="457"/>
      <c r="DK417" s="457"/>
      <c r="DL417" s="457"/>
      <c r="DM417" s="457"/>
      <c r="DN417" s="457"/>
      <c r="DO417" s="457"/>
      <c r="DP417" s="457"/>
      <c r="DQ417" s="457"/>
    </row>
    <row r="418" spans="1:121">
      <c r="A418" s="362"/>
      <c r="B418" s="457"/>
      <c r="C418" s="457"/>
      <c r="D418" s="457"/>
      <c r="E418" s="457"/>
      <c r="F418" s="457"/>
      <c r="G418" s="457"/>
      <c r="H418" s="457"/>
      <c r="I418" s="457"/>
      <c r="J418" s="457"/>
      <c r="K418" s="457"/>
      <c r="L418" s="457"/>
      <c r="M418" s="457"/>
      <c r="N418" s="457"/>
      <c r="O418" s="457"/>
      <c r="P418" s="457"/>
      <c r="Q418" s="457"/>
      <c r="R418" s="457"/>
      <c r="S418" s="457"/>
      <c r="T418" s="457"/>
      <c r="U418" s="457"/>
      <c r="V418" s="457"/>
      <c r="W418" s="457"/>
      <c r="X418" s="457"/>
      <c r="Y418" s="457"/>
      <c r="Z418" s="457"/>
      <c r="AA418" s="457"/>
      <c r="AB418" s="457"/>
      <c r="AC418" s="457"/>
      <c r="AD418" s="457"/>
      <c r="AE418" s="457"/>
      <c r="AF418" s="457"/>
      <c r="AG418" s="457"/>
      <c r="AH418" s="457"/>
      <c r="AI418" s="457"/>
      <c r="AJ418" s="457"/>
      <c r="AK418" s="457"/>
      <c r="AL418" s="457"/>
      <c r="AM418" s="457"/>
      <c r="AN418" s="457"/>
      <c r="AO418" s="457"/>
      <c r="AP418" s="457"/>
      <c r="AQ418" s="457"/>
      <c r="AR418" s="457"/>
      <c r="AS418" s="457"/>
      <c r="AT418" s="457"/>
      <c r="AU418" s="457"/>
      <c r="AV418" s="457"/>
      <c r="AW418" s="457"/>
      <c r="AX418" s="457"/>
      <c r="AY418" s="457"/>
      <c r="AZ418" s="457"/>
      <c r="BA418" s="457"/>
      <c r="BB418" s="457"/>
      <c r="BC418" s="457"/>
      <c r="BD418" s="457"/>
      <c r="BE418" s="457"/>
      <c r="BF418" s="457"/>
      <c r="BG418" s="457"/>
      <c r="BH418" s="457"/>
      <c r="BI418" s="457"/>
      <c r="BJ418" s="457"/>
      <c r="BK418" s="457"/>
      <c r="BL418" s="457"/>
      <c r="BM418" s="457"/>
      <c r="BN418" s="457"/>
      <c r="BO418" s="457"/>
      <c r="BP418" s="457"/>
      <c r="BQ418" s="457"/>
      <c r="BR418" s="457"/>
      <c r="BS418" s="457"/>
      <c r="BT418" s="457"/>
      <c r="BU418" s="457"/>
      <c r="BV418" s="457"/>
      <c r="BW418" s="457"/>
      <c r="BX418" s="457"/>
      <c r="BY418" s="457"/>
      <c r="BZ418" s="457"/>
      <c r="CA418" s="457"/>
      <c r="CB418" s="457"/>
      <c r="CC418" s="457"/>
      <c r="CD418" s="457"/>
      <c r="CE418" s="457"/>
      <c r="CF418" s="457"/>
      <c r="CG418" s="457"/>
      <c r="CH418" s="457"/>
      <c r="CI418" s="457"/>
      <c r="CJ418" s="457"/>
      <c r="CK418" s="457"/>
      <c r="CL418" s="457"/>
      <c r="CM418" s="457"/>
      <c r="CN418" s="457"/>
      <c r="CO418" s="457"/>
      <c r="CP418" s="457"/>
      <c r="CQ418" s="457"/>
      <c r="CR418" s="457"/>
      <c r="CS418" s="457"/>
      <c r="CT418" s="457"/>
      <c r="CU418" s="457"/>
      <c r="CV418" s="457"/>
      <c r="CW418" s="457"/>
      <c r="CX418" s="457"/>
      <c r="CY418" s="457"/>
      <c r="CZ418" s="457"/>
      <c r="DA418" s="457"/>
      <c r="DB418" s="457"/>
      <c r="DC418" s="457"/>
      <c r="DD418" s="457"/>
      <c r="DE418" s="457"/>
      <c r="DF418" s="457"/>
      <c r="DG418" s="457"/>
      <c r="DH418" s="457"/>
      <c r="DI418" s="457"/>
      <c r="DJ418" s="457"/>
      <c r="DK418" s="457"/>
      <c r="DL418" s="457"/>
      <c r="DM418" s="457"/>
      <c r="DN418" s="457"/>
      <c r="DO418" s="457"/>
      <c r="DP418" s="457"/>
      <c r="DQ418" s="457"/>
    </row>
    <row r="419" spans="1:121">
      <c r="A419" s="362"/>
      <c r="B419" s="457"/>
      <c r="C419" s="457"/>
      <c r="D419" s="457"/>
      <c r="E419" s="457"/>
      <c r="F419" s="457"/>
      <c r="G419" s="457"/>
      <c r="H419" s="457"/>
      <c r="I419" s="457"/>
      <c r="J419" s="457"/>
      <c r="K419" s="457"/>
      <c r="L419" s="457"/>
      <c r="M419" s="457"/>
      <c r="N419" s="457"/>
      <c r="O419" s="457"/>
      <c r="P419" s="457"/>
      <c r="Q419" s="457"/>
      <c r="R419" s="457"/>
      <c r="S419" s="457"/>
      <c r="T419" s="457"/>
      <c r="U419" s="457"/>
      <c r="V419" s="457"/>
      <c r="W419" s="457"/>
      <c r="X419" s="457"/>
      <c r="Y419" s="457"/>
      <c r="Z419" s="457"/>
      <c r="AA419" s="457"/>
      <c r="AB419" s="457"/>
      <c r="AC419" s="457"/>
      <c r="AD419" s="457"/>
      <c r="AE419" s="457"/>
      <c r="AF419" s="457"/>
      <c r="AG419" s="457"/>
      <c r="AH419" s="457"/>
      <c r="AI419" s="457"/>
      <c r="AJ419" s="457"/>
      <c r="AK419" s="457"/>
      <c r="AL419" s="457"/>
      <c r="AM419" s="457"/>
      <c r="AN419" s="457"/>
      <c r="AO419" s="457"/>
      <c r="AP419" s="457"/>
      <c r="AQ419" s="457"/>
      <c r="AR419" s="457"/>
      <c r="AS419" s="457"/>
      <c r="AT419" s="457"/>
      <c r="AU419" s="457"/>
      <c r="AV419" s="457"/>
      <c r="AW419" s="457"/>
      <c r="AX419" s="457"/>
      <c r="AY419" s="457"/>
      <c r="AZ419" s="457"/>
      <c r="BA419" s="457"/>
      <c r="BB419" s="457"/>
      <c r="BC419" s="457"/>
      <c r="BD419" s="457"/>
      <c r="BE419" s="457"/>
      <c r="BF419" s="457"/>
      <c r="BG419" s="457"/>
      <c r="BH419" s="457"/>
      <c r="BI419" s="457"/>
      <c r="BJ419" s="457"/>
      <c r="BK419" s="457"/>
      <c r="BL419" s="457"/>
      <c r="BM419" s="457"/>
      <c r="BN419" s="457"/>
      <c r="BO419" s="457"/>
      <c r="BP419" s="457"/>
      <c r="BQ419" s="457"/>
      <c r="BR419" s="457"/>
      <c r="BS419" s="457"/>
      <c r="BT419" s="457"/>
      <c r="BU419" s="457"/>
      <c r="BV419" s="457"/>
      <c r="BW419" s="457"/>
      <c r="BX419" s="457"/>
      <c r="BY419" s="457"/>
      <c r="BZ419" s="457"/>
      <c r="CA419" s="457"/>
      <c r="CB419" s="457"/>
      <c r="CC419" s="457"/>
      <c r="CD419" s="457"/>
      <c r="CE419" s="457"/>
      <c r="CF419" s="457"/>
      <c r="CG419" s="457"/>
      <c r="CH419" s="457"/>
      <c r="CI419" s="457"/>
      <c r="CJ419" s="457"/>
      <c r="CK419" s="457"/>
      <c r="CL419" s="457"/>
      <c r="CM419" s="457"/>
      <c r="CN419" s="457"/>
      <c r="CO419" s="457"/>
      <c r="CP419" s="457"/>
      <c r="CQ419" s="457"/>
      <c r="CR419" s="457"/>
      <c r="CS419" s="457"/>
      <c r="CT419" s="457"/>
      <c r="CU419" s="457"/>
      <c r="CV419" s="457"/>
      <c r="CW419" s="457"/>
      <c r="CX419" s="457"/>
      <c r="CY419" s="457"/>
      <c r="CZ419" s="457"/>
      <c r="DA419" s="457"/>
      <c r="DB419" s="457"/>
      <c r="DC419" s="457"/>
      <c r="DD419" s="457"/>
      <c r="DE419" s="457"/>
      <c r="DF419" s="457"/>
      <c r="DG419" s="457"/>
      <c r="DH419" s="457"/>
      <c r="DI419" s="457"/>
      <c r="DJ419" s="457"/>
      <c r="DK419" s="457"/>
      <c r="DL419" s="457"/>
      <c r="DM419" s="457"/>
      <c r="DN419" s="457"/>
      <c r="DO419" s="457"/>
      <c r="DP419" s="457"/>
      <c r="DQ419" s="457"/>
    </row>
    <row r="420" spans="1:121">
      <c r="A420" s="362"/>
      <c r="B420" s="457"/>
      <c r="C420" s="457"/>
      <c r="D420" s="457"/>
      <c r="E420" s="457"/>
      <c r="F420" s="457"/>
      <c r="G420" s="457"/>
      <c r="H420" s="457"/>
      <c r="I420" s="457"/>
      <c r="J420" s="457"/>
      <c r="K420" s="457"/>
      <c r="L420" s="457"/>
      <c r="M420" s="457"/>
      <c r="N420" s="457"/>
      <c r="O420" s="457"/>
      <c r="P420" s="457"/>
      <c r="Q420" s="457"/>
      <c r="R420" s="457"/>
      <c r="S420" s="457"/>
      <c r="T420" s="457"/>
      <c r="U420" s="457"/>
      <c r="V420" s="457"/>
      <c r="W420" s="457"/>
      <c r="X420" s="457"/>
      <c r="Y420" s="457"/>
      <c r="Z420" s="457"/>
      <c r="AA420" s="457"/>
      <c r="AB420" s="457"/>
      <c r="AC420" s="457"/>
      <c r="AD420" s="457"/>
      <c r="AE420" s="457"/>
      <c r="AF420" s="457"/>
      <c r="AG420" s="457"/>
      <c r="AH420" s="457"/>
      <c r="AI420" s="457"/>
      <c r="AJ420" s="457"/>
      <c r="AK420" s="457"/>
      <c r="AL420" s="457"/>
      <c r="AM420" s="457"/>
      <c r="AN420" s="457"/>
      <c r="AO420" s="457"/>
      <c r="AP420" s="457"/>
      <c r="AQ420" s="457"/>
      <c r="AR420" s="457"/>
      <c r="AS420" s="457"/>
      <c r="AT420" s="457"/>
      <c r="AU420" s="457"/>
      <c r="AV420" s="457"/>
      <c r="AW420" s="457"/>
      <c r="AX420" s="457"/>
      <c r="AY420" s="457"/>
      <c r="AZ420" s="457"/>
      <c r="BA420" s="457"/>
      <c r="BB420" s="457"/>
      <c r="BC420" s="457"/>
      <c r="BD420" s="457"/>
      <c r="BE420" s="457"/>
      <c r="BF420" s="457"/>
      <c r="BG420" s="457"/>
      <c r="BH420" s="457"/>
      <c r="BI420" s="457"/>
      <c r="BJ420" s="457"/>
      <c r="BK420" s="457"/>
      <c r="BL420" s="457"/>
      <c r="BM420" s="457"/>
      <c r="BN420" s="457"/>
      <c r="BO420" s="457"/>
      <c r="BP420" s="457"/>
      <c r="BQ420" s="457"/>
      <c r="BR420" s="457"/>
      <c r="BS420" s="457"/>
      <c r="BT420" s="457"/>
      <c r="BU420" s="457"/>
      <c r="BV420" s="457"/>
      <c r="BW420" s="457"/>
      <c r="BX420" s="457"/>
      <c r="BY420" s="457"/>
      <c r="BZ420" s="457"/>
      <c r="CA420" s="457"/>
      <c r="CB420" s="457"/>
      <c r="CC420" s="457"/>
      <c r="CD420" s="457"/>
      <c r="CE420" s="457"/>
      <c r="CF420" s="457"/>
      <c r="CG420" s="457"/>
      <c r="CH420" s="457"/>
      <c r="CI420" s="457"/>
      <c r="CJ420" s="457"/>
      <c r="CK420" s="457"/>
      <c r="CL420" s="457"/>
      <c r="CM420" s="457"/>
      <c r="CN420" s="457"/>
      <c r="CO420" s="457"/>
      <c r="CP420" s="457"/>
      <c r="CQ420" s="457"/>
      <c r="CR420" s="457"/>
      <c r="CS420" s="457"/>
      <c r="CT420" s="457"/>
      <c r="CU420" s="457"/>
      <c r="CV420" s="457"/>
      <c r="CW420" s="457"/>
      <c r="CX420" s="457"/>
      <c r="CY420" s="457"/>
      <c r="CZ420" s="457"/>
      <c r="DA420" s="457"/>
      <c r="DB420" s="457"/>
      <c r="DC420" s="457"/>
      <c r="DD420" s="457"/>
      <c r="DE420" s="457"/>
      <c r="DF420" s="457"/>
      <c r="DG420" s="457"/>
      <c r="DH420" s="457"/>
      <c r="DI420" s="457"/>
      <c r="DJ420" s="457"/>
      <c r="DK420" s="457"/>
      <c r="DL420" s="457"/>
      <c r="DM420" s="457"/>
      <c r="DN420" s="457"/>
      <c r="DO420" s="457"/>
      <c r="DP420" s="457"/>
      <c r="DQ420" s="457"/>
    </row>
    <row r="421" spans="1:121">
      <c r="A421" s="362"/>
      <c r="B421" s="457"/>
      <c r="C421" s="457"/>
      <c r="D421" s="457"/>
      <c r="E421" s="457"/>
      <c r="F421" s="457"/>
      <c r="G421" s="457"/>
      <c r="H421" s="457"/>
      <c r="I421" s="457"/>
      <c r="J421" s="457"/>
      <c r="K421" s="457"/>
      <c r="L421" s="457"/>
      <c r="M421" s="457"/>
      <c r="N421" s="457"/>
      <c r="O421" s="457"/>
      <c r="P421" s="457"/>
      <c r="Q421" s="457"/>
      <c r="R421" s="457"/>
      <c r="S421" s="457"/>
      <c r="T421" s="457"/>
      <c r="U421" s="457"/>
      <c r="V421" s="457"/>
      <c r="W421" s="457"/>
      <c r="X421" s="457"/>
      <c r="Y421" s="457"/>
      <c r="Z421" s="457"/>
      <c r="AA421" s="457"/>
      <c r="AB421" s="457"/>
      <c r="AC421" s="457"/>
      <c r="AD421" s="457"/>
      <c r="AE421" s="457"/>
      <c r="AF421" s="457"/>
      <c r="AG421" s="457"/>
      <c r="AH421" s="457"/>
      <c r="AI421" s="457"/>
      <c r="AJ421" s="457"/>
      <c r="AK421" s="457"/>
      <c r="AL421" s="457"/>
      <c r="AM421" s="457"/>
      <c r="AN421" s="457"/>
      <c r="AO421" s="457"/>
      <c r="AP421" s="457"/>
      <c r="AQ421" s="457"/>
      <c r="AR421" s="457"/>
      <c r="AS421" s="457"/>
      <c r="AT421" s="457"/>
      <c r="AU421" s="457"/>
      <c r="AV421" s="457"/>
      <c r="AW421" s="457"/>
      <c r="AX421" s="457"/>
      <c r="AY421" s="457"/>
      <c r="AZ421" s="457"/>
      <c r="BA421" s="457"/>
      <c r="BB421" s="457"/>
      <c r="BC421" s="457"/>
      <c r="BD421" s="457"/>
      <c r="BE421" s="457"/>
      <c r="BF421" s="457"/>
      <c r="BG421" s="457"/>
      <c r="BH421" s="457"/>
      <c r="BI421" s="457"/>
      <c r="BJ421" s="457"/>
      <c r="BK421" s="457"/>
      <c r="BL421" s="457"/>
      <c r="BM421" s="457"/>
      <c r="BN421" s="457"/>
      <c r="BO421" s="457"/>
      <c r="BP421" s="457"/>
      <c r="BQ421" s="457"/>
      <c r="BR421" s="457"/>
      <c r="BS421" s="457"/>
      <c r="BT421" s="457"/>
      <c r="BU421" s="457"/>
      <c r="BV421" s="457"/>
      <c r="BW421" s="457"/>
      <c r="BX421" s="457"/>
      <c r="BY421" s="457"/>
      <c r="BZ421" s="457"/>
      <c r="CA421" s="457"/>
      <c r="CB421" s="457"/>
      <c r="CC421" s="457"/>
      <c r="CD421" s="457"/>
      <c r="CE421" s="457"/>
      <c r="CF421" s="457"/>
      <c r="CG421" s="457"/>
      <c r="CH421" s="457"/>
      <c r="CI421" s="457"/>
      <c r="CJ421" s="457"/>
      <c r="CK421" s="457"/>
      <c r="CL421" s="457"/>
      <c r="CM421" s="457"/>
      <c r="CN421" s="457"/>
      <c r="CO421" s="457"/>
      <c r="CP421" s="457"/>
      <c r="CQ421" s="457"/>
      <c r="CR421" s="457"/>
      <c r="CS421" s="457"/>
      <c r="CT421" s="457"/>
      <c r="CU421" s="457"/>
      <c r="CV421" s="457"/>
      <c r="CW421" s="457"/>
      <c r="CX421" s="457"/>
      <c r="CY421" s="457"/>
      <c r="CZ421" s="457"/>
      <c r="DA421" s="457"/>
      <c r="DB421" s="457"/>
      <c r="DC421" s="457"/>
      <c r="DD421" s="457"/>
      <c r="DE421" s="457"/>
      <c r="DF421" s="457"/>
      <c r="DG421" s="457"/>
      <c r="DH421" s="457"/>
      <c r="DI421" s="457"/>
      <c r="DJ421" s="457"/>
      <c r="DK421" s="457"/>
      <c r="DL421" s="457"/>
      <c r="DM421" s="457"/>
      <c r="DN421" s="457"/>
      <c r="DO421" s="457"/>
      <c r="DP421" s="457"/>
      <c r="DQ421" s="457"/>
    </row>
    <row r="422" spans="1:121">
      <c r="A422" s="362"/>
      <c r="B422" s="457"/>
      <c r="C422" s="457"/>
      <c r="D422" s="457"/>
      <c r="E422" s="457"/>
      <c r="F422" s="457"/>
      <c r="G422" s="457"/>
      <c r="H422" s="457"/>
      <c r="I422" s="457"/>
      <c r="J422" s="457"/>
      <c r="K422" s="457"/>
      <c r="L422" s="457"/>
      <c r="M422" s="457"/>
      <c r="N422" s="457"/>
      <c r="O422" s="457"/>
      <c r="P422" s="457"/>
      <c r="Q422" s="457"/>
      <c r="R422" s="457"/>
      <c r="S422" s="457"/>
      <c r="T422" s="457"/>
      <c r="U422" s="457"/>
      <c r="V422" s="457"/>
      <c r="W422" s="457"/>
      <c r="X422" s="457"/>
      <c r="Y422" s="457"/>
      <c r="Z422" s="457"/>
      <c r="AA422" s="457"/>
      <c r="AB422" s="457"/>
      <c r="AC422" s="457"/>
      <c r="AD422" s="457"/>
      <c r="AE422" s="457"/>
      <c r="AF422" s="457"/>
      <c r="AG422" s="457"/>
      <c r="AH422" s="457"/>
      <c r="AI422" s="457"/>
      <c r="AJ422" s="457"/>
      <c r="AK422" s="457"/>
      <c r="AL422" s="457"/>
      <c r="AM422" s="457"/>
      <c r="AN422" s="457"/>
      <c r="AO422" s="457"/>
      <c r="AP422" s="457"/>
      <c r="AQ422" s="457"/>
      <c r="AR422" s="457"/>
      <c r="AS422" s="457"/>
      <c r="AT422" s="457"/>
      <c r="AU422" s="457"/>
      <c r="AV422" s="457"/>
      <c r="AW422" s="457"/>
      <c r="AX422" s="457"/>
      <c r="AY422" s="457"/>
      <c r="AZ422" s="457"/>
      <c r="BA422" s="457"/>
      <c r="BB422" s="457"/>
      <c r="BC422" s="457"/>
      <c r="BD422" s="457"/>
      <c r="BE422" s="457"/>
      <c r="BF422" s="457"/>
      <c r="BG422" s="457"/>
      <c r="BH422" s="457"/>
      <c r="BI422" s="457"/>
      <c r="BJ422" s="457"/>
      <c r="BK422" s="457"/>
      <c r="BL422" s="457"/>
      <c r="BM422" s="457"/>
      <c r="BN422" s="457"/>
      <c r="BO422" s="457"/>
      <c r="BP422" s="457"/>
      <c r="BQ422" s="457"/>
      <c r="BR422" s="457"/>
      <c r="BS422" s="457"/>
      <c r="BT422" s="457"/>
      <c r="BU422" s="457"/>
      <c r="BV422" s="457"/>
      <c r="BW422" s="457"/>
      <c r="BX422" s="457"/>
      <c r="BY422" s="457"/>
      <c r="BZ422" s="457"/>
      <c r="CA422" s="457"/>
      <c r="CB422" s="457"/>
      <c r="CC422" s="457"/>
      <c r="CD422" s="457"/>
      <c r="CE422" s="457"/>
      <c r="CF422" s="457"/>
      <c r="CG422" s="457"/>
      <c r="CH422" s="457"/>
      <c r="CI422" s="457"/>
      <c r="CJ422" s="457"/>
      <c r="CK422" s="457"/>
      <c r="CL422" s="457"/>
      <c r="CM422" s="457"/>
      <c r="CN422" s="457"/>
      <c r="CO422" s="457"/>
      <c r="CP422" s="457"/>
      <c r="CQ422" s="457"/>
      <c r="CR422" s="457"/>
      <c r="CS422" s="457"/>
      <c r="CT422" s="457"/>
      <c r="CU422" s="457"/>
      <c r="CV422" s="457"/>
      <c r="CW422" s="457"/>
      <c r="CX422" s="457"/>
      <c r="CY422" s="457"/>
      <c r="CZ422" s="457"/>
      <c r="DA422" s="457"/>
      <c r="DB422" s="457"/>
      <c r="DC422" s="457"/>
      <c r="DD422" s="457"/>
      <c r="DE422" s="457"/>
      <c r="DF422" s="457"/>
      <c r="DG422" s="457"/>
      <c r="DH422" s="457"/>
      <c r="DI422" s="457"/>
      <c r="DJ422" s="457"/>
      <c r="DK422" s="457"/>
      <c r="DL422" s="457"/>
      <c r="DM422" s="457"/>
      <c r="DN422" s="457"/>
      <c r="DO422" s="457"/>
      <c r="DP422" s="457"/>
      <c r="DQ422" s="457"/>
    </row>
    <row r="423" spans="1:121">
      <c r="A423" s="362"/>
      <c r="B423" s="457"/>
      <c r="C423" s="457"/>
      <c r="D423" s="457"/>
      <c r="E423" s="457"/>
      <c r="F423" s="457"/>
      <c r="G423" s="457"/>
      <c r="H423" s="457"/>
      <c r="I423" s="457"/>
      <c r="J423" s="457"/>
      <c r="K423" s="457"/>
      <c r="L423" s="457"/>
      <c r="M423" s="457"/>
      <c r="N423" s="457"/>
      <c r="O423" s="457"/>
      <c r="P423" s="457"/>
      <c r="Q423" s="457"/>
      <c r="R423" s="457"/>
      <c r="S423" s="457"/>
      <c r="T423" s="457"/>
      <c r="U423" s="457"/>
      <c r="V423" s="457"/>
      <c r="W423" s="457"/>
      <c r="X423" s="457"/>
      <c r="Y423" s="457"/>
      <c r="Z423" s="457"/>
      <c r="AA423" s="457"/>
      <c r="AB423" s="457"/>
      <c r="AC423" s="457"/>
      <c r="AD423" s="457"/>
      <c r="AE423" s="457"/>
      <c r="AF423" s="457"/>
      <c r="AG423" s="457"/>
      <c r="AH423" s="457"/>
      <c r="AI423" s="457"/>
      <c r="AJ423" s="457"/>
      <c r="AK423" s="457"/>
      <c r="AL423" s="457"/>
      <c r="AM423" s="457"/>
      <c r="AN423" s="457"/>
      <c r="AO423" s="457"/>
      <c r="AP423" s="457"/>
      <c r="AQ423" s="457"/>
      <c r="AR423" s="457"/>
      <c r="AS423" s="457"/>
      <c r="AT423" s="457"/>
      <c r="AU423" s="457"/>
      <c r="AV423" s="457"/>
      <c r="AW423" s="457"/>
      <c r="AX423" s="457"/>
      <c r="AY423" s="457"/>
      <c r="AZ423" s="457"/>
      <c r="BA423" s="457"/>
      <c r="BB423" s="457"/>
      <c r="BC423" s="457"/>
      <c r="BD423" s="457"/>
      <c r="BE423" s="457"/>
      <c r="BF423" s="457"/>
      <c r="BG423" s="457"/>
      <c r="BH423" s="457"/>
      <c r="BI423" s="457"/>
      <c r="BJ423" s="457"/>
      <c r="BK423" s="457"/>
      <c r="BL423" s="457"/>
      <c r="BM423" s="457"/>
      <c r="BN423" s="457"/>
      <c r="BO423" s="457"/>
      <c r="BP423" s="457"/>
      <c r="BQ423" s="457"/>
      <c r="BR423" s="457"/>
      <c r="BS423" s="457"/>
      <c r="BT423" s="457"/>
      <c r="BU423" s="457"/>
      <c r="BV423" s="457"/>
      <c r="BW423" s="457"/>
      <c r="BX423" s="457"/>
      <c r="BY423" s="457"/>
      <c r="BZ423" s="457"/>
      <c r="CA423" s="457"/>
      <c r="CB423" s="457"/>
      <c r="CC423" s="457"/>
      <c r="CD423" s="457"/>
      <c r="CE423" s="457"/>
      <c r="CF423" s="457"/>
      <c r="CG423" s="457"/>
      <c r="CH423" s="457"/>
      <c r="CI423" s="457"/>
      <c r="CJ423" s="457"/>
      <c r="CK423" s="457"/>
      <c r="CL423" s="457"/>
      <c r="CM423" s="457"/>
      <c r="CN423" s="457"/>
      <c r="CO423" s="457"/>
      <c r="CP423" s="457"/>
      <c r="CQ423" s="457"/>
      <c r="CR423" s="457"/>
      <c r="CS423" s="457"/>
      <c r="CT423" s="457"/>
      <c r="CU423" s="457"/>
      <c r="CV423" s="457"/>
      <c r="CW423" s="457"/>
      <c r="CX423" s="457"/>
      <c r="CY423" s="457"/>
      <c r="CZ423" s="457"/>
      <c r="DA423" s="457"/>
      <c r="DB423" s="457"/>
      <c r="DC423" s="457"/>
      <c r="DD423" s="457"/>
      <c r="DE423" s="457"/>
      <c r="DF423" s="457"/>
      <c r="DG423" s="457"/>
      <c r="DH423" s="457"/>
      <c r="DI423" s="457"/>
      <c r="DJ423" s="457"/>
      <c r="DK423" s="457"/>
      <c r="DL423" s="457"/>
      <c r="DM423" s="457"/>
      <c r="DN423" s="457"/>
      <c r="DO423" s="457"/>
      <c r="DP423" s="457"/>
      <c r="DQ423" s="457"/>
    </row>
    <row r="424" spans="1:121">
      <c r="A424" s="362"/>
      <c r="B424" s="457"/>
      <c r="C424" s="457"/>
      <c r="D424" s="457"/>
      <c r="E424" s="457"/>
      <c r="F424" s="457"/>
      <c r="G424" s="457"/>
      <c r="H424" s="457"/>
      <c r="I424" s="457"/>
      <c r="J424" s="457"/>
      <c r="K424" s="457"/>
      <c r="L424" s="457"/>
      <c r="M424" s="457"/>
      <c r="N424" s="457"/>
      <c r="O424" s="457"/>
      <c r="P424" s="457"/>
      <c r="Q424" s="457"/>
      <c r="R424" s="457"/>
      <c r="S424" s="457"/>
      <c r="T424" s="457"/>
      <c r="U424" s="457"/>
      <c r="V424" s="457"/>
      <c r="W424" s="457"/>
      <c r="X424" s="457"/>
      <c r="Y424" s="457"/>
      <c r="Z424" s="457"/>
      <c r="AA424" s="457"/>
      <c r="AB424" s="457"/>
      <c r="AC424" s="457"/>
      <c r="AD424" s="457"/>
      <c r="AE424" s="457"/>
      <c r="AF424" s="457"/>
      <c r="AG424" s="457"/>
      <c r="AH424" s="457"/>
      <c r="AI424" s="457"/>
      <c r="AJ424" s="457"/>
      <c r="AK424" s="457"/>
      <c r="AL424" s="457"/>
      <c r="AM424" s="457"/>
      <c r="AN424" s="457"/>
      <c r="AO424" s="457"/>
      <c r="AP424" s="457"/>
      <c r="AQ424" s="457"/>
      <c r="AR424" s="457"/>
      <c r="AS424" s="457"/>
      <c r="AT424" s="457"/>
      <c r="AU424" s="457"/>
      <c r="AV424" s="457"/>
      <c r="AW424" s="457"/>
      <c r="AX424" s="457"/>
      <c r="AY424" s="457"/>
      <c r="AZ424" s="457"/>
      <c r="BA424" s="457"/>
      <c r="BB424" s="457"/>
      <c r="BC424" s="457"/>
      <c r="BD424" s="457"/>
      <c r="BE424" s="457"/>
      <c r="BF424" s="457"/>
      <c r="BG424" s="457"/>
      <c r="BH424" s="457"/>
      <c r="BI424" s="457"/>
      <c r="BJ424" s="457"/>
      <c r="BK424" s="457"/>
      <c r="BL424" s="457"/>
      <c r="BM424" s="457"/>
      <c r="BN424" s="457"/>
      <c r="BO424" s="457"/>
      <c r="BP424" s="457"/>
      <c r="BQ424" s="457"/>
      <c r="BR424" s="457"/>
      <c r="BS424" s="457"/>
      <c r="BT424" s="457"/>
      <c r="BU424" s="457"/>
      <c r="BV424" s="457"/>
      <c r="BW424" s="457"/>
      <c r="BX424" s="457"/>
      <c r="BY424" s="457"/>
      <c r="BZ424" s="457"/>
      <c r="CA424" s="457"/>
      <c r="CB424" s="457"/>
      <c r="CC424" s="457"/>
      <c r="CD424" s="457"/>
      <c r="CE424" s="457"/>
      <c r="CF424" s="457"/>
      <c r="CG424" s="457"/>
      <c r="CH424" s="457"/>
      <c r="CI424" s="457"/>
      <c r="CJ424" s="457"/>
      <c r="CK424" s="457"/>
      <c r="CL424" s="457"/>
      <c r="CM424" s="457"/>
      <c r="CN424" s="457"/>
      <c r="CO424" s="457"/>
      <c r="CP424" s="457"/>
      <c r="CQ424" s="457"/>
      <c r="CR424" s="457"/>
      <c r="CS424" s="457"/>
      <c r="CT424" s="457"/>
      <c r="CU424" s="457"/>
      <c r="CV424" s="457"/>
      <c r="CW424" s="457"/>
      <c r="CX424" s="457"/>
      <c r="CY424" s="457"/>
      <c r="CZ424" s="457"/>
      <c r="DA424" s="457"/>
      <c r="DB424" s="457"/>
      <c r="DC424" s="457"/>
      <c r="DD424" s="457"/>
      <c r="DE424" s="457"/>
      <c r="DF424" s="457"/>
      <c r="DG424" s="457"/>
      <c r="DH424" s="457"/>
      <c r="DI424" s="457"/>
      <c r="DJ424" s="457"/>
      <c r="DK424" s="457"/>
      <c r="DL424" s="457"/>
      <c r="DM424" s="457"/>
      <c r="DN424" s="457"/>
      <c r="DO424" s="457"/>
      <c r="DP424" s="457"/>
      <c r="DQ424" s="457"/>
    </row>
    <row r="425" spans="1:121">
      <c r="A425" s="362"/>
      <c r="B425" s="457"/>
      <c r="C425" s="457"/>
      <c r="D425" s="457"/>
      <c r="E425" s="457"/>
      <c r="F425" s="457"/>
      <c r="G425" s="457"/>
      <c r="H425" s="457"/>
      <c r="I425" s="457"/>
      <c r="J425" s="457"/>
      <c r="K425" s="457"/>
      <c r="L425" s="457"/>
      <c r="M425" s="457"/>
      <c r="N425" s="457"/>
      <c r="O425" s="457"/>
      <c r="P425" s="457"/>
      <c r="Q425" s="457"/>
      <c r="R425" s="457"/>
      <c r="S425" s="457"/>
      <c r="T425" s="457"/>
      <c r="U425" s="457"/>
      <c r="V425" s="457"/>
      <c r="W425" s="457"/>
      <c r="X425" s="457"/>
      <c r="Y425" s="457"/>
      <c r="Z425" s="457"/>
      <c r="AA425" s="457"/>
      <c r="AB425" s="457"/>
      <c r="AC425" s="457"/>
      <c r="AD425" s="457"/>
      <c r="AE425" s="457"/>
      <c r="AF425" s="457"/>
      <c r="AG425" s="457"/>
      <c r="AH425" s="457"/>
      <c r="AI425" s="457"/>
      <c r="AJ425" s="457"/>
      <c r="AK425" s="457"/>
      <c r="AL425" s="457"/>
      <c r="AM425" s="457"/>
      <c r="AN425" s="457"/>
      <c r="AO425" s="457"/>
      <c r="AP425" s="457"/>
      <c r="AQ425" s="457"/>
      <c r="AR425" s="457"/>
      <c r="AS425" s="457"/>
      <c r="AT425" s="457"/>
      <c r="AU425" s="457"/>
      <c r="AV425" s="457"/>
      <c r="AW425" s="457"/>
      <c r="AX425" s="457"/>
      <c r="AY425" s="457"/>
      <c r="AZ425" s="457"/>
      <c r="BA425" s="457"/>
      <c r="BB425" s="457"/>
      <c r="BC425" s="457"/>
      <c r="BD425" s="457"/>
      <c r="BE425" s="457"/>
      <c r="BF425" s="457"/>
      <c r="BG425" s="457"/>
      <c r="BH425" s="457"/>
      <c r="BI425" s="457"/>
      <c r="BJ425" s="457"/>
      <c r="BK425" s="457"/>
      <c r="BL425" s="457"/>
      <c r="BM425" s="457"/>
      <c r="BN425" s="457"/>
      <c r="BO425" s="457"/>
      <c r="BP425" s="457"/>
      <c r="BQ425" s="457"/>
      <c r="BR425" s="457"/>
      <c r="BS425" s="457"/>
      <c r="BT425" s="457"/>
      <c r="BU425" s="457"/>
      <c r="BV425" s="457"/>
      <c r="BW425" s="457"/>
      <c r="BX425" s="457"/>
      <c r="BY425" s="457"/>
      <c r="BZ425" s="457"/>
      <c r="CA425" s="457"/>
      <c r="CB425" s="457"/>
      <c r="CC425" s="457"/>
      <c r="CD425" s="457"/>
      <c r="CE425" s="457"/>
      <c r="CF425" s="457"/>
      <c r="CG425" s="457"/>
      <c r="CH425" s="457"/>
      <c r="CI425" s="457"/>
      <c r="CJ425" s="457"/>
      <c r="CK425" s="457"/>
      <c r="CL425" s="457"/>
      <c r="CM425" s="457"/>
      <c r="CN425" s="457"/>
      <c r="CO425" s="457"/>
      <c r="CP425" s="457"/>
      <c r="CQ425" s="457"/>
      <c r="CR425" s="457"/>
      <c r="CS425" s="457"/>
      <c r="CT425" s="457"/>
      <c r="CU425" s="457"/>
      <c r="CV425" s="457"/>
      <c r="CW425" s="457"/>
      <c r="CX425" s="457"/>
      <c r="CY425" s="457"/>
      <c r="CZ425" s="457"/>
      <c r="DA425" s="457"/>
      <c r="DB425" s="457"/>
      <c r="DC425" s="457"/>
      <c r="DD425" s="457"/>
      <c r="DE425" s="457"/>
      <c r="DF425" s="457"/>
      <c r="DG425" s="457"/>
      <c r="DH425" s="457"/>
      <c r="DI425" s="457"/>
      <c r="DJ425" s="457"/>
      <c r="DK425" s="457"/>
      <c r="DL425" s="457"/>
      <c r="DM425" s="457"/>
      <c r="DN425" s="457"/>
      <c r="DO425" s="457"/>
      <c r="DP425" s="457"/>
      <c r="DQ425" s="457"/>
    </row>
    <row r="426" spans="1:121">
      <c r="A426" s="362"/>
      <c r="B426" s="457"/>
      <c r="C426" s="457"/>
      <c r="D426" s="457"/>
      <c r="E426" s="457"/>
      <c r="F426" s="457"/>
      <c r="G426" s="457"/>
      <c r="H426" s="457"/>
      <c r="I426" s="457"/>
      <c r="J426" s="457"/>
      <c r="K426" s="457"/>
      <c r="L426" s="457"/>
      <c r="M426" s="457"/>
      <c r="N426" s="457"/>
      <c r="O426" s="457"/>
      <c r="P426" s="457"/>
      <c r="Q426" s="457"/>
      <c r="R426" s="457"/>
      <c r="S426" s="457"/>
      <c r="T426" s="457"/>
      <c r="U426" s="457"/>
      <c r="V426" s="457"/>
      <c r="W426" s="457"/>
      <c r="X426" s="457"/>
      <c r="Y426" s="457"/>
      <c r="Z426" s="457"/>
      <c r="AA426" s="457"/>
      <c r="AB426" s="457"/>
      <c r="AC426" s="457"/>
      <c r="AD426" s="457"/>
      <c r="AE426" s="457"/>
      <c r="AF426" s="457"/>
      <c r="AG426" s="457"/>
      <c r="AH426" s="457"/>
      <c r="AI426" s="457"/>
      <c r="AJ426" s="457"/>
      <c r="AK426" s="457"/>
      <c r="AL426" s="457"/>
      <c r="AM426" s="457"/>
      <c r="AN426" s="457"/>
      <c r="AO426" s="457"/>
      <c r="AP426" s="457"/>
      <c r="AQ426" s="457"/>
      <c r="AR426" s="457"/>
      <c r="AS426" s="457"/>
      <c r="AT426" s="457"/>
      <c r="AU426" s="457"/>
      <c r="AV426" s="457"/>
      <c r="AW426" s="457"/>
      <c r="AX426" s="457"/>
      <c r="AY426" s="457"/>
      <c r="AZ426" s="457"/>
      <c r="BA426" s="457"/>
      <c r="BB426" s="457"/>
      <c r="BC426" s="457"/>
      <c r="BD426" s="457"/>
      <c r="BE426" s="457"/>
      <c r="BF426" s="457"/>
      <c r="BG426" s="457"/>
      <c r="BH426" s="457"/>
      <c r="BI426" s="457"/>
      <c r="BJ426" s="457"/>
      <c r="BK426" s="457"/>
      <c r="BL426" s="457"/>
      <c r="BM426" s="457"/>
      <c r="BN426" s="457"/>
      <c r="BO426" s="457"/>
      <c r="BP426" s="457"/>
      <c r="BQ426" s="457"/>
      <c r="BR426" s="457"/>
      <c r="BS426" s="457"/>
      <c r="BT426" s="457"/>
      <c r="BU426" s="457"/>
      <c r="BV426" s="457"/>
      <c r="BW426" s="457"/>
      <c r="BX426" s="457"/>
      <c r="BY426" s="457"/>
      <c r="BZ426" s="457"/>
      <c r="CA426" s="457"/>
      <c r="CB426" s="457"/>
      <c r="CC426" s="457"/>
      <c r="CD426" s="457"/>
      <c r="CE426" s="457"/>
      <c r="CF426" s="457"/>
      <c r="CG426" s="457"/>
      <c r="CH426" s="457"/>
      <c r="CI426" s="457"/>
      <c r="CJ426" s="457"/>
      <c r="CK426" s="457"/>
      <c r="CL426" s="457"/>
      <c r="CM426" s="457"/>
      <c r="CN426" s="457"/>
      <c r="CO426" s="457"/>
      <c r="CP426" s="457"/>
      <c r="CQ426" s="457"/>
      <c r="CR426" s="457"/>
      <c r="CS426" s="457"/>
      <c r="CT426" s="457"/>
      <c r="CU426" s="457"/>
      <c r="CV426" s="457"/>
      <c r="CW426" s="457"/>
      <c r="CX426" s="457"/>
      <c r="CY426" s="457"/>
      <c r="CZ426" s="457"/>
      <c r="DA426" s="457"/>
      <c r="DB426" s="457"/>
      <c r="DC426" s="457"/>
      <c r="DD426" s="457"/>
      <c r="DE426" s="457"/>
      <c r="DF426" s="457"/>
      <c r="DG426" s="457"/>
      <c r="DH426" s="457"/>
      <c r="DI426" s="457"/>
      <c r="DJ426" s="457"/>
      <c r="DK426" s="457"/>
      <c r="DL426" s="457"/>
      <c r="DM426" s="457"/>
      <c r="DN426" s="457"/>
      <c r="DO426" s="457"/>
      <c r="DP426" s="457"/>
      <c r="DQ426" s="457"/>
    </row>
    <row r="427" spans="1:121">
      <c r="A427" s="362"/>
      <c r="B427" s="457"/>
      <c r="C427" s="457"/>
      <c r="D427" s="457"/>
      <c r="E427" s="457"/>
      <c r="F427" s="457"/>
      <c r="G427" s="457"/>
      <c r="H427" s="457"/>
      <c r="I427" s="457"/>
      <c r="J427" s="457"/>
      <c r="K427" s="457"/>
      <c r="L427" s="457"/>
      <c r="M427" s="457"/>
      <c r="N427" s="457"/>
      <c r="O427" s="457"/>
      <c r="P427" s="457"/>
      <c r="Q427" s="457"/>
      <c r="R427" s="457"/>
      <c r="S427" s="457"/>
      <c r="T427" s="457"/>
      <c r="U427" s="457"/>
      <c r="V427" s="457"/>
      <c r="W427" s="457"/>
      <c r="X427" s="457"/>
      <c r="Y427" s="457"/>
      <c r="Z427" s="457"/>
      <c r="AA427" s="457"/>
      <c r="AB427" s="457"/>
      <c r="AC427" s="457"/>
      <c r="AD427" s="457"/>
      <c r="AE427" s="457"/>
      <c r="AF427" s="457"/>
      <c r="AG427" s="457"/>
      <c r="AH427" s="457"/>
      <c r="AI427" s="457"/>
      <c r="AJ427" s="457"/>
      <c r="AK427" s="457"/>
      <c r="AL427" s="457"/>
      <c r="AM427" s="457"/>
      <c r="AN427" s="457"/>
      <c r="AO427" s="457"/>
      <c r="AP427" s="457"/>
      <c r="AQ427" s="457"/>
      <c r="AR427" s="457"/>
      <c r="AS427" s="457"/>
      <c r="AT427" s="457"/>
      <c r="AU427" s="457"/>
      <c r="AV427" s="457"/>
      <c r="AW427" s="457"/>
      <c r="AX427" s="457"/>
      <c r="AY427" s="457"/>
      <c r="AZ427" s="457"/>
      <c r="BA427" s="457"/>
      <c r="BB427" s="457"/>
      <c r="BC427" s="457"/>
      <c r="BD427" s="457"/>
      <c r="BE427" s="457"/>
      <c r="BF427" s="457"/>
      <c r="BG427" s="457"/>
      <c r="BH427" s="457"/>
      <c r="BI427" s="457"/>
      <c r="BJ427" s="457"/>
      <c r="BK427" s="457"/>
      <c r="BL427" s="457"/>
      <c r="BM427" s="457"/>
      <c r="BN427" s="457"/>
      <c r="BO427" s="457"/>
      <c r="BP427" s="457"/>
      <c r="BQ427" s="457"/>
      <c r="BR427" s="457"/>
      <c r="BS427" s="457"/>
      <c r="BT427" s="457"/>
      <c r="BU427" s="457"/>
      <c r="BV427" s="457"/>
      <c r="BW427" s="457"/>
      <c r="BX427" s="457"/>
      <c r="BY427" s="457"/>
      <c r="BZ427" s="457"/>
      <c r="CA427" s="457"/>
      <c r="CB427" s="457"/>
      <c r="CC427" s="457"/>
      <c r="CD427" s="457"/>
      <c r="CE427" s="457"/>
      <c r="CF427" s="457"/>
      <c r="CG427" s="457"/>
      <c r="CH427" s="457"/>
      <c r="CI427" s="457"/>
      <c r="CJ427" s="457"/>
      <c r="CK427" s="457"/>
      <c r="CL427" s="457"/>
      <c r="CM427" s="457"/>
      <c r="CN427" s="457"/>
      <c r="CO427" s="457"/>
      <c r="CP427" s="457"/>
      <c r="CQ427" s="457"/>
      <c r="CR427" s="457"/>
      <c r="CS427" s="457"/>
      <c r="CT427" s="457"/>
      <c r="CU427" s="457"/>
      <c r="CV427" s="457"/>
      <c r="CW427" s="457"/>
      <c r="CX427" s="457"/>
      <c r="CY427" s="457"/>
      <c r="CZ427" s="457"/>
      <c r="DA427" s="457"/>
      <c r="DB427" s="457"/>
      <c r="DC427" s="457"/>
      <c r="DD427" s="457"/>
      <c r="DE427" s="457"/>
      <c r="DF427" s="457"/>
      <c r="DG427" s="457"/>
      <c r="DH427" s="457"/>
      <c r="DI427" s="457"/>
      <c r="DJ427" s="457"/>
      <c r="DK427" s="457"/>
      <c r="DL427" s="457"/>
      <c r="DM427" s="457"/>
      <c r="DN427" s="457"/>
      <c r="DO427" s="457"/>
      <c r="DP427" s="457"/>
      <c r="DQ427" s="457"/>
    </row>
    <row r="428" spans="1:121">
      <c r="A428" s="362"/>
      <c r="B428" s="457"/>
      <c r="C428" s="457"/>
      <c r="D428" s="457"/>
      <c r="E428" s="457"/>
      <c r="F428" s="457"/>
      <c r="G428" s="457"/>
      <c r="H428" s="457"/>
      <c r="I428" s="457"/>
      <c r="J428" s="457"/>
      <c r="K428" s="457"/>
      <c r="L428" s="457"/>
      <c r="M428" s="457"/>
      <c r="N428" s="457"/>
      <c r="O428" s="457"/>
      <c r="P428" s="457"/>
      <c r="Q428" s="457"/>
      <c r="R428" s="457"/>
      <c r="S428" s="457"/>
      <c r="T428" s="457"/>
      <c r="U428" s="457"/>
      <c r="V428" s="457"/>
      <c r="W428" s="457"/>
      <c r="X428" s="457"/>
      <c r="Y428" s="457"/>
      <c r="Z428" s="457"/>
      <c r="AA428" s="457"/>
      <c r="AB428" s="457"/>
      <c r="AC428" s="457"/>
      <c r="AD428" s="457"/>
      <c r="AE428" s="457"/>
      <c r="AF428" s="457"/>
      <c r="AG428" s="457"/>
      <c r="AH428" s="457"/>
      <c r="AI428" s="457"/>
      <c r="AJ428" s="457"/>
      <c r="AK428" s="457"/>
      <c r="AL428" s="457"/>
      <c r="AM428" s="457"/>
      <c r="AN428" s="457"/>
      <c r="AO428" s="457"/>
      <c r="AP428" s="457"/>
      <c r="AQ428" s="457"/>
      <c r="AR428" s="457"/>
      <c r="AS428" s="457"/>
      <c r="AT428" s="457"/>
      <c r="AU428" s="457"/>
      <c r="AV428" s="457"/>
      <c r="AW428" s="457"/>
      <c r="AX428" s="457"/>
      <c r="AY428" s="457"/>
      <c r="AZ428" s="457"/>
      <c r="BA428" s="457"/>
      <c r="BB428" s="457"/>
      <c r="BC428" s="457"/>
      <c r="BD428" s="457"/>
      <c r="BE428" s="457"/>
      <c r="BF428" s="457"/>
      <c r="BG428" s="457"/>
      <c r="BH428" s="457"/>
      <c r="BI428" s="457"/>
      <c r="BJ428" s="457"/>
      <c r="BK428" s="457"/>
      <c r="BL428" s="457"/>
      <c r="BM428" s="457"/>
      <c r="BN428" s="457"/>
      <c r="BO428" s="457"/>
      <c r="BP428" s="457"/>
      <c r="BQ428" s="457"/>
      <c r="BR428" s="457"/>
      <c r="BS428" s="457"/>
      <c r="BT428" s="457"/>
      <c r="BU428" s="457"/>
      <c r="BV428" s="457"/>
      <c r="BW428" s="457"/>
      <c r="BX428" s="457"/>
      <c r="BY428" s="457"/>
      <c r="BZ428" s="457"/>
      <c r="CA428" s="457"/>
      <c r="CB428" s="457"/>
      <c r="CC428" s="457"/>
      <c r="CD428" s="457"/>
      <c r="CE428" s="457"/>
      <c r="CF428" s="457"/>
      <c r="CG428" s="457"/>
      <c r="CH428" s="457"/>
      <c r="CI428" s="457"/>
      <c r="CJ428" s="457"/>
      <c r="CK428" s="457"/>
      <c r="CL428" s="457"/>
      <c r="CM428" s="457"/>
      <c r="CN428" s="457"/>
      <c r="CO428" s="457"/>
      <c r="CP428" s="457"/>
      <c r="CQ428" s="457"/>
      <c r="CR428" s="457"/>
      <c r="CS428" s="457"/>
      <c r="CT428" s="457"/>
      <c r="CU428" s="457"/>
      <c r="CV428" s="457"/>
      <c r="CW428" s="457"/>
      <c r="CX428" s="457"/>
      <c r="CY428" s="457"/>
      <c r="CZ428" s="457"/>
      <c r="DA428" s="457"/>
      <c r="DB428" s="457"/>
      <c r="DC428" s="457"/>
      <c r="DD428" s="457"/>
      <c r="DE428" s="457"/>
      <c r="DF428" s="457"/>
      <c r="DG428" s="457"/>
      <c r="DH428" s="457"/>
      <c r="DI428" s="457"/>
      <c r="DJ428" s="457"/>
      <c r="DK428" s="457"/>
      <c r="DL428" s="457"/>
      <c r="DM428" s="457"/>
      <c r="DN428" s="457"/>
      <c r="DO428" s="457"/>
      <c r="DP428" s="457"/>
      <c r="DQ428" s="457"/>
    </row>
    <row r="429" spans="1:121">
      <c r="A429" s="362"/>
      <c r="B429" s="457"/>
      <c r="C429" s="457"/>
      <c r="D429" s="457"/>
      <c r="E429" s="457"/>
      <c r="F429" s="457"/>
      <c r="G429" s="457"/>
      <c r="H429" s="457"/>
      <c r="I429" s="457"/>
      <c r="J429" s="457"/>
      <c r="K429" s="457"/>
      <c r="L429" s="457"/>
      <c r="M429" s="457"/>
      <c r="N429" s="457"/>
      <c r="O429" s="457"/>
      <c r="P429" s="457"/>
      <c r="Q429" s="457"/>
      <c r="R429" s="457"/>
      <c r="S429" s="457"/>
      <c r="T429" s="457"/>
      <c r="U429" s="457"/>
      <c r="V429" s="457"/>
      <c r="W429" s="457"/>
      <c r="X429" s="457"/>
      <c r="Y429" s="457"/>
      <c r="Z429" s="457"/>
      <c r="AA429" s="457"/>
      <c r="AB429" s="457"/>
      <c r="AC429" s="457"/>
      <c r="AD429" s="457"/>
      <c r="AE429" s="457"/>
      <c r="AF429" s="457"/>
      <c r="AG429" s="457"/>
      <c r="AH429" s="457"/>
      <c r="AI429" s="457"/>
      <c r="AJ429" s="457"/>
      <c r="AK429" s="457"/>
      <c r="AL429" s="457"/>
      <c r="AM429" s="457"/>
      <c r="AN429" s="457"/>
      <c r="AO429" s="457"/>
      <c r="AP429" s="457"/>
      <c r="AQ429" s="457"/>
      <c r="AR429" s="457"/>
      <c r="AS429" s="457"/>
      <c r="AT429" s="457"/>
      <c r="AU429" s="457"/>
      <c r="AV429" s="457"/>
      <c r="AW429" s="457"/>
      <c r="AX429" s="457"/>
      <c r="AY429" s="457"/>
      <c r="AZ429" s="457"/>
      <c r="BA429" s="457"/>
      <c r="BB429" s="457"/>
      <c r="BC429" s="457"/>
      <c r="BD429" s="457"/>
      <c r="BE429" s="457"/>
      <c r="BF429" s="457"/>
      <c r="BG429" s="457"/>
      <c r="BH429" s="457"/>
      <c r="BI429" s="457"/>
      <c r="BJ429" s="457"/>
      <c r="BK429" s="457"/>
      <c r="BL429" s="457"/>
      <c r="BM429" s="457"/>
      <c r="BN429" s="457"/>
      <c r="BO429" s="457"/>
      <c r="BP429" s="457"/>
      <c r="BQ429" s="457"/>
      <c r="BR429" s="457"/>
      <c r="BS429" s="457"/>
      <c r="BT429" s="457"/>
      <c r="BU429" s="457"/>
      <c r="BV429" s="457"/>
      <c r="BW429" s="457"/>
      <c r="BX429" s="457"/>
      <c r="BY429" s="457"/>
      <c r="BZ429" s="457"/>
      <c r="CA429" s="457"/>
      <c r="CB429" s="457"/>
      <c r="CC429" s="457"/>
      <c r="CD429" s="457"/>
      <c r="CE429" s="457"/>
      <c r="CF429" s="457"/>
      <c r="CG429" s="457"/>
      <c r="CH429" s="457"/>
      <c r="CI429" s="457"/>
      <c r="CJ429" s="457"/>
      <c r="CK429" s="457"/>
      <c r="CL429" s="457"/>
      <c r="CM429" s="457"/>
      <c r="CN429" s="457"/>
      <c r="CO429" s="457"/>
      <c r="CP429" s="457"/>
      <c r="CQ429" s="457"/>
      <c r="CR429" s="457"/>
      <c r="CS429" s="457"/>
      <c r="CT429" s="457"/>
      <c r="CU429" s="457"/>
      <c r="CV429" s="457"/>
      <c r="CW429" s="457"/>
      <c r="CX429" s="457"/>
      <c r="CY429" s="457"/>
      <c r="CZ429" s="457"/>
      <c r="DA429" s="457"/>
      <c r="DB429" s="457"/>
      <c r="DC429" s="457"/>
      <c r="DD429" s="457"/>
      <c r="DE429" s="457"/>
      <c r="DF429" s="457"/>
      <c r="DG429" s="457"/>
      <c r="DH429" s="457"/>
      <c r="DI429" s="457"/>
      <c r="DJ429" s="457"/>
      <c r="DK429" s="457"/>
      <c r="DL429" s="457"/>
      <c r="DM429" s="457"/>
      <c r="DN429" s="457"/>
      <c r="DO429" s="457"/>
      <c r="DP429" s="457"/>
      <c r="DQ429" s="457"/>
    </row>
    <row r="430" spans="1:121">
      <c r="A430" s="362"/>
      <c r="B430" s="457"/>
      <c r="C430" s="457"/>
      <c r="D430" s="457"/>
      <c r="E430" s="457"/>
      <c r="F430" s="457"/>
      <c r="G430" s="457"/>
      <c r="H430" s="457"/>
      <c r="I430" s="457"/>
      <c r="J430" s="457"/>
      <c r="K430" s="457"/>
      <c r="L430" s="457"/>
      <c r="M430" s="457"/>
      <c r="N430" s="457"/>
      <c r="O430" s="457"/>
      <c r="P430" s="457"/>
      <c r="Q430" s="457"/>
      <c r="R430" s="457"/>
      <c r="S430" s="457"/>
      <c r="T430" s="457"/>
      <c r="U430" s="457"/>
      <c r="V430" s="457"/>
      <c r="W430" s="457"/>
      <c r="X430" s="457"/>
      <c r="Y430" s="457"/>
      <c r="Z430" s="457"/>
      <c r="AA430" s="457"/>
      <c r="AB430" s="457"/>
      <c r="AC430" s="457"/>
      <c r="AD430" s="457"/>
      <c r="AE430" s="457"/>
      <c r="AF430" s="457"/>
      <c r="AG430" s="457"/>
      <c r="AH430" s="457"/>
      <c r="AI430" s="457"/>
      <c r="AJ430" s="457"/>
      <c r="AK430" s="457"/>
      <c r="AL430" s="457"/>
      <c r="AM430" s="457"/>
      <c r="AN430" s="457"/>
      <c r="AO430" s="457"/>
      <c r="AP430" s="457"/>
      <c r="AQ430" s="457"/>
      <c r="AR430" s="457"/>
      <c r="AS430" s="457"/>
      <c r="AT430" s="457"/>
      <c r="AU430" s="457"/>
      <c r="AV430" s="457"/>
      <c r="AW430" s="457"/>
      <c r="AX430" s="457"/>
      <c r="AY430" s="457"/>
      <c r="AZ430" s="457"/>
      <c r="BA430" s="457"/>
      <c r="BB430" s="457"/>
      <c r="BC430" s="457"/>
      <c r="BD430" s="457"/>
      <c r="BE430" s="457"/>
      <c r="BF430" s="457"/>
      <c r="BG430" s="457"/>
      <c r="BH430" s="457"/>
      <c r="BI430" s="457"/>
      <c r="BJ430" s="457"/>
      <c r="BK430" s="457"/>
      <c r="BL430" s="457"/>
      <c r="BM430" s="457"/>
      <c r="BN430" s="457"/>
      <c r="BO430" s="457"/>
      <c r="BP430" s="457"/>
      <c r="BQ430" s="457"/>
      <c r="BR430" s="457"/>
      <c r="BS430" s="457"/>
      <c r="BT430" s="457"/>
      <c r="BU430" s="457"/>
      <c r="BV430" s="457"/>
      <c r="BW430" s="457"/>
      <c r="BX430" s="457"/>
      <c r="BY430" s="457"/>
      <c r="BZ430" s="457"/>
      <c r="CA430" s="457"/>
      <c r="CB430" s="457"/>
      <c r="CC430" s="457"/>
      <c r="CD430" s="457"/>
      <c r="CE430" s="457"/>
      <c r="CF430" s="457"/>
      <c r="CG430" s="457"/>
      <c r="CH430" s="457"/>
      <c r="CI430" s="457"/>
      <c r="CJ430" s="457"/>
      <c r="CK430" s="457"/>
      <c r="CL430" s="457"/>
      <c r="CM430" s="457"/>
      <c r="CN430" s="457"/>
      <c r="CO430" s="457"/>
      <c r="CP430" s="457"/>
      <c r="CQ430" s="457"/>
      <c r="CR430" s="457"/>
      <c r="CS430" s="457"/>
      <c r="CT430" s="457"/>
      <c r="CU430" s="457"/>
      <c r="CV430" s="457"/>
      <c r="CW430" s="457"/>
      <c r="CX430" s="457"/>
      <c r="CY430" s="457"/>
      <c r="CZ430" s="457"/>
      <c r="DA430" s="457"/>
      <c r="DB430" s="457"/>
      <c r="DC430" s="457"/>
      <c r="DD430" s="457"/>
      <c r="DE430" s="457"/>
      <c r="DF430" s="457"/>
      <c r="DG430" s="457"/>
      <c r="DH430" s="457"/>
      <c r="DI430" s="457"/>
      <c r="DJ430" s="457"/>
      <c r="DK430" s="457"/>
      <c r="DL430" s="457"/>
      <c r="DM430" s="457"/>
      <c r="DN430" s="457"/>
      <c r="DO430" s="457"/>
      <c r="DP430" s="457"/>
      <c r="DQ430" s="457"/>
    </row>
    <row r="431" spans="1:121">
      <c r="A431" s="492"/>
      <c r="B431" s="457"/>
      <c r="C431" s="457"/>
      <c r="D431" s="457"/>
      <c r="E431" s="457"/>
      <c r="F431" s="457"/>
      <c r="G431" s="457"/>
      <c r="H431" s="457"/>
      <c r="I431" s="457"/>
      <c r="J431" s="457"/>
      <c r="K431" s="457"/>
      <c r="L431" s="457"/>
      <c r="M431" s="457"/>
      <c r="N431" s="457"/>
      <c r="O431" s="457"/>
      <c r="P431" s="457"/>
      <c r="Q431" s="457"/>
      <c r="R431" s="457"/>
      <c r="S431" s="457"/>
      <c r="T431" s="457"/>
      <c r="U431" s="457"/>
      <c r="V431" s="457"/>
      <c r="W431" s="457"/>
      <c r="X431" s="457"/>
      <c r="Y431" s="457"/>
      <c r="Z431" s="457"/>
      <c r="AA431" s="457"/>
      <c r="AB431" s="457"/>
      <c r="AC431" s="457"/>
      <c r="AD431" s="457"/>
      <c r="AE431" s="457"/>
      <c r="AF431" s="457"/>
      <c r="AG431" s="457"/>
      <c r="AH431" s="457"/>
      <c r="AI431" s="457"/>
      <c r="AJ431" s="457"/>
      <c r="AK431" s="457"/>
      <c r="AL431" s="457"/>
      <c r="AM431" s="457"/>
      <c r="AN431" s="457"/>
      <c r="AO431" s="457"/>
      <c r="AP431" s="457"/>
      <c r="AQ431" s="457"/>
      <c r="AR431" s="457"/>
      <c r="AS431" s="457"/>
      <c r="AT431" s="457"/>
      <c r="AU431" s="457"/>
      <c r="AV431" s="457"/>
      <c r="AW431" s="457"/>
      <c r="AX431" s="457"/>
      <c r="AY431" s="457"/>
      <c r="AZ431" s="457"/>
      <c r="BA431" s="457"/>
      <c r="BB431" s="457"/>
      <c r="BC431" s="457"/>
      <c r="BD431" s="457"/>
      <c r="BE431" s="457"/>
      <c r="BF431" s="457"/>
      <c r="BG431" s="457"/>
      <c r="BH431" s="457"/>
      <c r="BI431" s="457"/>
      <c r="BJ431" s="457"/>
      <c r="BK431" s="457"/>
      <c r="BL431" s="457"/>
      <c r="BM431" s="457"/>
      <c r="BN431" s="457"/>
      <c r="BO431" s="457"/>
      <c r="BP431" s="457"/>
      <c r="BQ431" s="457"/>
      <c r="BR431" s="457"/>
      <c r="BS431" s="457"/>
      <c r="BT431" s="457"/>
      <c r="BU431" s="457"/>
      <c r="BV431" s="457"/>
      <c r="BW431" s="457"/>
      <c r="BX431" s="457"/>
      <c r="BY431" s="457"/>
      <c r="BZ431" s="457"/>
      <c r="CA431" s="457"/>
      <c r="CB431" s="457"/>
      <c r="CC431" s="457"/>
      <c r="CD431" s="457"/>
      <c r="CE431" s="457"/>
      <c r="CF431" s="457"/>
      <c r="CG431" s="457"/>
      <c r="CH431" s="457"/>
      <c r="CI431" s="457"/>
      <c r="CJ431" s="457"/>
      <c r="CK431" s="457"/>
      <c r="CL431" s="457"/>
      <c r="CM431" s="457"/>
      <c r="CN431" s="457"/>
      <c r="CO431" s="457"/>
      <c r="CP431" s="457"/>
      <c r="CQ431" s="457"/>
      <c r="CR431" s="457"/>
      <c r="CS431" s="457"/>
      <c r="CT431" s="457"/>
      <c r="CU431" s="457"/>
      <c r="CV431" s="457"/>
      <c r="CW431" s="457"/>
      <c r="CX431" s="457"/>
      <c r="CY431" s="457"/>
      <c r="CZ431" s="457"/>
      <c r="DA431" s="457"/>
      <c r="DB431" s="457"/>
      <c r="DC431" s="457"/>
      <c r="DD431" s="457"/>
      <c r="DE431" s="457"/>
      <c r="DF431" s="457"/>
      <c r="DG431" s="457"/>
      <c r="DH431" s="457"/>
      <c r="DI431" s="457"/>
      <c r="DJ431" s="457"/>
      <c r="DK431" s="457"/>
      <c r="DL431" s="457"/>
      <c r="DM431" s="457"/>
      <c r="DN431" s="457"/>
      <c r="DO431" s="457"/>
      <c r="DP431" s="457"/>
      <c r="DQ431" s="457"/>
    </row>
    <row r="432" spans="1:121">
      <c r="A432" s="362"/>
      <c r="B432" s="457"/>
      <c r="C432" s="457"/>
      <c r="D432" s="457"/>
      <c r="E432" s="457"/>
      <c r="F432" s="457"/>
      <c r="G432" s="457"/>
      <c r="H432" s="457"/>
      <c r="I432" s="457"/>
      <c r="J432" s="457"/>
      <c r="K432" s="457"/>
      <c r="L432" s="457"/>
      <c r="M432" s="457"/>
      <c r="N432" s="457"/>
      <c r="O432" s="457"/>
      <c r="P432" s="457"/>
      <c r="Q432" s="457"/>
      <c r="R432" s="457"/>
      <c r="S432" s="457"/>
      <c r="T432" s="457"/>
      <c r="U432" s="457"/>
      <c r="V432" s="457"/>
      <c r="W432" s="457"/>
      <c r="X432" s="457"/>
      <c r="Y432" s="457"/>
      <c r="Z432" s="457"/>
      <c r="AA432" s="457"/>
      <c r="AB432" s="457"/>
      <c r="AC432" s="457"/>
      <c r="AD432" s="457"/>
      <c r="AE432" s="457"/>
      <c r="AF432" s="457"/>
      <c r="AG432" s="457"/>
      <c r="AH432" s="457"/>
      <c r="AI432" s="457"/>
      <c r="AJ432" s="457"/>
      <c r="AK432" s="457"/>
      <c r="AL432" s="457"/>
      <c r="AM432" s="457"/>
      <c r="AN432" s="457"/>
      <c r="AO432" s="457"/>
      <c r="AP432" s="457"/>
      <c r="AQ432" s="457"/>
      <c r="AR432" s="457"/>
      <c r="AS432" s="457"/>
      <c r="AT432" s="457"/>
      <c r="AU432" s="457"/>
      <c r="AV432" s="457"/>
      <c r="AW432" s="457"/>
      <c r="AX432" s="457"/>
      <c r="AY432" s="457"/>
      <c r="AZ432" s="457"/>
      <c r="BA432" s="457"/>
      <c r="BB432" s="457"/>
      <c r="BC432" s="457"/>
      <c r="BD432" s="457"/>
      <c r="BE432" s="457"/>
      <c r="BF432" s="457"/>
      <c r="BG432" s="457"/>
      <c r="BH432" s="457"/>
      <c r="BI432" s="457"/>
      <c r="BJ432" s="457"/>
      <c r="BK432" s="457"/>
      <c r="BL432" s="457"/>
      <c r="BM432" s="457"/>
      <c r="BN432" s="457"/>
      <c r="BO432" s="457"/>
      <c r="BP432" s="457"/>
      <c r="BQ432" s="457"/>
      <c r="BR432" s="457"/>
      <c r="BS432" s="457"/>
      <c r="BT432" s="457"/>
      <c r="BU432" s="457"/>
      <c r="BV432" s="457"/>
      <c r="BW432" s="457"/>
      <c r="BX432" s="457"/>
      <c r="BY432" s="457"/>
      <c r="BZ432" s="457"/>
      <c r="CA432" s="457"/>
      <c r="CB432" s="457"/>
      <c r="CC432" s="457"/>
      <c r="CD432" s="457"/>
      <c r="CE432" s="457"/>
      <c r="CF432" s="457"/>
      <c r="CG432" s="457"/>
      <c r="CH432" s="457"/>
      <c r="CI432" s="457"/>
      <c r="CJ432" s="457"/>
      <c r="CK432" s="457"/>
      <c r="CL432" s="457"/>
      <c r="CM432" s="457"/>
      <c r="CN432" s="457"/>
      <c r="CO432" s="457"/>
      <c r="CP432" s="457"/>
      <c r="CQ432" s="457"/>
      <c r="CR432" s="457"/>
      <c r="CS432" s="457"/>
      <c r="CT432" s="457"/>
      <c r="CU432" s="457"/>
      <c r="CV432" s="457"/>
      <c r="CW432" s="457"/>
      <c r="CX432" s="457"/>
      <c r="CY432" s="457"/>
      <c r="CZ432" s="457"/>
      <c r="DA432" s="457"/>
      <c r="DB432" s="457"/>
      <c r="DC432" s="457"/>
      <c r="DD432" s="457"/>
      <c r="DE432" s="457"/>
      <c r="DF432" s="457"/>
      <c r="DG432" s="457"/>
      <c r="DH432" s="457"/>
      <c r="DI432" s="457"/>
      <c r="DJ432" s="457"/>
      <c r="DK432" s="457"/>
      <c r="DL432" s="457"/>
      <c r="DM432" s="457"/>
      <c r="DN432" s="457"/>
      <c r="DO432" s="457"/>
      <c r="DP432" s="457"/>
    </row>
  </sheetData>
  <sheetProtection sheet="1" objects="1" scenarios="1"/>
  <sortState xmlns:xlrd2="http://schemas.microsoft.com/office/spreadsheetml/2017/richdata2" ref="A2:DU432">
    <sortCondition ref="A2:A432"/>
  </sortState>
  <pageMargins left="0.7" right="0.7" top="0.75" bottom="0.75" header="0.3" footer="0.3"/>
  <pageSetup paperSize="9" orientation="portrait" horizontalDpi="300" verticalDpi="300" r:id="rId1"/>
  <headerFooter>
    <oddHeader>&amp;C&amp;"Calibri"&amp;10&amp;K000000 OFFICIAL - HMG USE ONLY&amp;1#_x000D_</oddHeader>
    <oddFooter>&amp;C_x000D_&amp;1#&amp;"Calibri"&amp;10&amp;K000000 OFFICIAL - HMG USE ONLY</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9A10C-A603-4174-B5D1-D8710C30AAB3}">
  <sheetPr codeName="Sheet9">
    <tabColor rgb="FF92D050"/>
  </sheetPr>
  <dimension ref="A1:D440"/>
  <sheetViews>
    <sheetView showGridLines="0" workbookViewId="0">
      <pane xSplit="1" ySplit="1" topLeftCell="B2" activePane="bottomRight" state="frozen"/>
      <selection pane="bottomRight"/>
      <selection pane="bottomLeft"/>
      <selection pane="topRight"/>
    </sheetView>
  </sheetViews>
  <sheetFormatPr defaultRowHeight="15" customHeight="1"/>
  <cols>
    <col min="1" max="1" width="22.6640625" style="362" bestFit="1" customWidth="1"/>
    <col min="2" max="2" width="20.6640625" style="362" bestFit="1" customWidth="1"/>
    <col min="3" max="3" width="17.33203125" style="457" bestFit="1" customWidth="1"/>
    <col min="4" max="4" width="59.109375" bestFit="1" customWidth="1"/>
  </cols>
  <sheetData>
    <row r="1" spans="1:4" ht="15" customHeight="1">
      <c r="A1" s="362" t="s">
        <v>3334</v>
      </c>
      <c r="B1" s="362" t="s">
        <v>1828</v>
      </c>
      <c r="C1" s="457" t="s">
        <v>1849</v>
      </c>
      <c r="D1" s="362" t="s">
        <v>3335</v>
      </c>
    </row>
    <row r="2" spans="1:4" ht="15" customHeight="1">
      <c r="A2" s="457" t="s">
        <v>2403</v>
      </c>
      <c r="B2" s="457">
        <v>81464</v>
      </c>
      <c r="C2" s="457">
        <v>24941</v>
      </c>
      <c r="D2" t="s">
        <v>2401</v>
      </c>
    </row>
    <row r="3" spans="1:4" ht="15" customHeight="1">
      <c r="A3" s="457" t="s">
        <v>2606</v>
      </c>
      <c r="B3" s="457">
        <v>274227</v>
      </c>
      <c r="C3" s="457">
        <v>9053</v>
      </c>
      <c r="D3" t="s">
        <v>2604</v>
      </c>
    </row>
    <row r="4" spans="1:4" ht="15" customHeight="1">
      <c r="A4" s="457" t="s">
        <v>2756</v>
      </c>
      <c r="B4" s="457">
        <v>246928</v>
      </c>
      <c r="C4" s="457">
        <v>14500</v>
      </c>
      <c r="D4" t="s">
        <v>2754</v>
      </c>
    </row>
    <row r="5" spans="1:4" ht="15" customHeight="1">
      <c r="A5" s="457" t="s">
        <v>2915</v>
      </c>
      <c r="B5" s="457">
        <v>164072</v>
      </c>
      <c r="C5" s="457">
        <v>30635</v>
      </c>
      <c r="D5" t="s">
        <v>2913</v>
      </c>
    </row>
    <row r="6" spans="1:4" ht="15" customHeight="1">
      <c r="A6" s="457" t="s">
        <v>2179</v>
      </c>
      <c r="B6" s="457">
        <v>167598</v>
      </c>
      <c r="C6" s="457">
        <v>26343</v>
      </c>
      <c r="D6" t="s">
        <v>2177</v>
      </c>
    </row>
    <row r="7" spans="1:4" ht="15" customHeight="1">
      <c r="A7" s="457" t="s">
        <v>2373</v>
      </c>
      <c r="B7" s="457">
        <v>252000</v>
      </c>
      <c r="C7" s="457">
        <v>71660</v>
      </c>
      <c r="D7" t="s">
        <v>2371</v>
      </c>
    </row>
    <row r="8" spans="1:4" ht="15" customHeight="1">
      <c r="A8" s="457" t="s">
        <v>3038</v>
      </c>
      <c r="B8" s="457">
        <v>1550428</v>
      </c>
      <c r="C8" s="457">
        <v>144085</v>
      </c>
      <c r="D8" t="s">
        <v>3036</v>
      </c>
    </row>
    <row r="9" spans="1:4" ht="15" customHeight="1">
      <c r="A9" s="457" t="s">
        <v>2003</v>
      </c>
      <c r="B9" s="457">
        <v>108263</v>
      </c>
      <c r="C9" s="457">
        <v>93696</v>
      </c>
      <c r="D9" t="s">
        <v>2001</v>
      </c>
    </row>
    <row r="10" spans="1:4" ht="15" customHeight="1">
      <c r="A10" s="457" t="s">
        <v>2006</v>
      </c>
      <c r="B10" s="457">
        <v>606830</v>
      </c>
      <c r="C10" s="457">
        <v>4665</v>
      </c>
      <c r="D10" t="s">
        <v>2004</v>
      </c>
    </row>
    <row r="11" spans="1:4" ht="15" customHeight="1">
      <c r="A11" s="457" t="s">
        <v>2487</v>
      </c>
      <c r="B11" s="457">
        <v>923849</v>
      </c>
      <c r="C11" s="457">
        <v>21655</v>
      </c>
      <c r="D11" t="s">
        <v>2485</v>
      </c>
    </row>
    <row r="12" spans="1:4" ht="15" customHeight="1">
      <c r="A12" s="457" t="s">
        <v>2268</v>
      </c>
      <c r="B12" s="457">
        <v>369290</v>
      </c>
      <c r="C12" s="457">
        <v>51421</v>
      </c>
      <c r="D12" t="s">
        <v>2266</v>
      </c>
    </row>
    <row r="13" spans="1:4" ht="15" customHeight="1">
      <c r="A13" s="457" t="s">
        <v>2648</v>
      </c>
      <c r="B13" s="457">
        <v>178096</v>
      </c>
      <c r="C13" s="457">
        <v>12527</v>
      </c>
      <c r="D13" t="s">
        <v>2646</v>
      </c>
    </row>
    <row r="14" spans="1:4" ht="15" customHeight="1">
      <c r="A14" s="457" t="s">
        <v>2657</v>
      </c>
      <c r="B14" s="457">
        <v>158905</v>
      </c>
      <c r="C14" s="457">
        <v>10811</v>
      </c>
      <c r="D14" t="s">
        <v>2655</v>
      </c>
    </row>
    <row r="15" spans="1:4" ht="15" customHeight="1">
      <c r="A15" s="457" t="s">
        <v>3167</v>
      </c>
      <c r="B15" s="457">
        <v>350950</v>
      </c>
      <c r="C15" s="457">
        <v>4379</v>
      </c>
      <c r="D15" t="s">
        <v>3165</v>
      </c>
    </row>
    <row r="16" spans="1:4" ht="15" customHeight="1">
      <c r="A16" s="457" t="s">
        <v>2189</v>
      </c>
      <c r="B16" s="457">
        <v>662513</v>
      </c>
      <c r="C16" s="457">
        <v>109682</v>
      </c>
      <c r="D16" t="s">
        <v>2187</v>
      </c>
    </row>
    <row r="17" spans="1:4" ht="15" customHeight="1">
      <c r="A17" s="457" t="s">
        <v>2525</v>
      </c>
      <c r="B17" s="457">
        <v>241866</v>
      </c>
      <c r="C17" s="457">
        <v>91395</v>
      </c>
      <c r="D17" t="s">
        <v>2523</v>
      </c>
    </row>
    <row r="18" spans="1:4" ht="15" customHeight="1">
      <c r="A18" s="457" t="s">
        <v>2798</v>
      </c>
      <c r="B18" s="457">
        <v>14349</v>
      </c>
      <c r="C18" s="457">
        <v>49823</v>
      </c>
      <c r="D18" t="s">
        <v>2796</v>
      </c>
    </row>
    <row r="19" spans="1:4" ht="15" customHeight="1">
      <c r="A19" s="457" t="s">
        <v>2705</v>
      </c>
      <c r="B19" s="457">
        <v>432278</v>
      </c>
      <c r="C19" s="457">
        <v>400013</v>
      </c>
      <c r="D19" t="s">
        <v>2703</v>
      </c>
    </row>
    <row r="20" spans="1:4" ht="15" customHeight="1">
      <c r="A20" s="457" t="s">
        <v>2418</v>
      </c>
      <c r="B20" s="457">
        <v>195103</v>
      </c>
      <c r="C20" s="457">
        <v>57100</v>
      </c>
      <c r="D20" t="s">
        <v>2416</v>
      </c>
    </row>
    <row r="21" spans="1:4" ht="15" customHeight="1">
      <c r="A21" s="457" t="s">
        <v>2972</v>
      </c>
      <c r="B21" s="457">
        <v>492659</v>
      </c>
      <c r="C21" s="457">
        <v>121264</v>
      </c>
      <c r="D21" t="s">
        <v>2970</v>
      </c>
    </row>
    <row r="22" spans="1:4" ht="15" customHeight="1">
      <c r="A22" s="457" t="s">
        <v>2918</v>
      </c>
      <c r="B22" s="457">
        <v>782922</v>
      </c>
      <c r="C22" s="457">
        <v>14825</v>
      </c>
      <c r="D22" t="s">
        <v>2916</v>
      </c>
    </row>
    <row r="23" spans="1:4" ht="15" customHeight="1">
      <c r="A23" s="457" t="s">
        <v>1978</v>
      </c>
      <c r="B23" s="457">
        <v>289191</v>
      </c>
      <c r="C23" s="457">
        <v>31300</v>
      </c>
      <c r="D23" t="s">
        <v>1976</v>
      </c>
    </row>
    <row r="24" spans="1:4" ht="15" customHeight="1">
      <c r="A24" s="457" t="s">
        <v>2042</v>
      </c>
      <c r="B24" s="457">
        <v>672464</v>
      </c>
      <c r="C24" s="457">
        <v>96294</v>
      </c>
      <c r="D24" t="s">
        <v>2040</v>
      </c>
    </row>
    <row r="25" spans="1:4" ht="15" customHeight="1">
      <c r="A25" s="457" t="s">
        <v>2669</v>
      </c>
      <c r="B25" s="457">
        <v>111638</v>
      </c>
      <c r="C25" s="457">
        <v>127900</v>
      </c>
      <c r="D25" t="s">
        <v>2667</v>
      </c>
    </row>
    <row r="26" spans="1:4" ht="15" customHeight="1">
      <c r="A26" s="457" t="s">
        <v>2840</v>
      </c>
      <c r="B26" s="457">
        <v>148033</v>
      </c>
      <c r="C26" s="457">
        <v>54292</v>
      </c>
      <c r="D26" t="s">
        <v>2838</v>
      </c>
    </row>
    <row r="27" spans="1:4" ht="15" customHeight="1">
      <c r="A27" s="457" t="s">
        <v>2741</v>
      </c>
      <c r="B27" s="457">
        <v>783908</v>
      </c>
      <c r="C27" s="457">
        <v>91511</v>
      </c>
      <c r="D27" t="s">
        <v>2739</v>
      </c>
    </row>
    <row r="28" spans="1:4" ht="15" customHeight="1">
      <c r="A28" s="457" t="s">
        <v>3002</v>
      </c>
      <c r="B28" s="457">
        <v>349990</v>
      </c>
      <c r="C28" s="457">
        <v>55624</v>
      </c>
      <c r="D28" t="s">
        <v>3000</v>
      </c>
    </row>
    <row r="29" spans="1:4" ht="15" customHeight="1">
      <c r="A29" s="457" t="s">
        <v>2954</v>
      </c>
      <c r="B29" s="457">
        <v>422603</v>
      </c>
      <c r="C29" s="457">
        <v>18000</v>
      </c>
      <c r="D29" t="s">
        <v>2952</v>
      </c>
    </row>
    <row r="30" spans="1:4" ht="15" customHeight="1">
      <c r="A30" s="457" t="s">
        <v>2738</v>
      </c>
      <c r="B30" s="457">
        <v>486792</v>
      </c>
      <c r="C30" s="457">
        <v>18970</v>
      </c>
      <c r="D30" t="s">
        <v>2736</v>
      </c>
    </row>
    <row r="31" spans="1:4" ht="15" customHeight="1">
      <c r="A31" s="457" t="s">
        <v>2561</v>
      </c>
      <c r="B31" s="457">
        <v>796568</v>
      </c>
      <c r="C31" s="457">
        <v>607243</v>
      </c>
      <c r="D31" t="s">
        <v>2559</v>
      </c>
    </row>
    <row r="32" spans="1:4" ht="15" customHeight="1">
      <c r="A32" s="457" t="s">
        <v>2879</v>
      </c>
      <c r="B32" s="457">
        <v>346920</v>
      </c>
      <c r="C32" s="457">
        <v>69637</v>
      </c>
      <c r="D32" t="s">
        <v>2877</v>
      </c>
    </row>
    <row r="33" spans="1:4" ht="15" customHeight="1">
      <c r="A33" s="457" t="s">
        <v>2996</v>
      </c>
      <c r="B33" s="457">
        <v>875318</v>
      </c>
      <c r="C33" s="457">
        <v>159794</v>
      </c>
      <c r="D33" t="s">
        <v>2994</v>
      </c>
    </row>
    <row r="34" spans="1:4" ht="15" customHeight="1">
      <c r="A34" s="457" t="s">
        <v>2579</v>
      </c>
      <c r="B34" s="457">
        <v>740519</v>
      </c>
      <c r="C34" s="457">
        <v>31054</v>
      </c>
      <c r="D34" t="s">
        <v>2577</v>
      </c>
    </row>
    <row r="35" spans="1:4" ht="15" customHeight="1">
      <c r="A35" s="457" t="s">
        <v>2021</v>
      </c>
      <c r="B35" s="457">
        <v>127500</v>
      </c>
      <c r="C35" s="457">
        <v>11529</v>
      </c>
      <c r="D35" t="s">
        <v>2019</v>
      </c>
    </row>
    <row r="36" spans="1:4" ht="15" customHeight="1">
      <c r="A36" s="457" t="s">
        <v>3062</v>
      </c>
      <c r="B36" s="457">
        <v>304732</v>
      </c>
      <c r="C36" s="457">
        <v>16229</v>
      </c>
      <c r="D36" t="s">
        <v>3060</v>
      </c>
    </row>
    <row r="37" spans="1:4" ht="15" customHeight="1">
      <c r="A37" s="457" t="s">
        <v>2750</v>
      </c>
      <c r="B37" s="457">
        <v>518500</v>
      </c>
      <c r="C37" s="457">
        <v>42469</v>
      </c>
      <c r="D37" t="s">
        <v>2748</v>
      </c>
    </row>
    <row r="38" spans="1:4" ht="15" customHeight="1">
      <c r="A38" s="457" t="s">
        <v>2822</v>
      </c>
      <c r="B38" s="457">
        <v>469829</v>
      </c>
      <c r="C38" s="457">
        <v>53850</v>
      </c>
      <c r="D38" t="s">
        <v>2820</v>
      </c>
    </row>
    <row r="39" spans="1:4" ht="15" customHeight="1">
      <c r="A39" s="457" t="s">
        <v>3134</v>
      </c>
      <c r="B39" s="457">
        <v>245679</v>
      </c>
      <c r="C39" s="457">
        <v>35209</v>
      </c>
      <c r="D39" t="s">
        <v>3132</v>
      </c>
    </row>
    <row r="40" spans="1:4" ht="15" customHeight="1">
      <c r="A40" s="457" t="s">
        <v>3143</v>
      </c>
      <c r="B40" s="457">
        <v>218059</v>
      </c>
      <c r="C40" s="457">
        <v>18543</v>
      </c>
      <c r="D40" t="s">
        <v>3141</v>
      </c>
    </row>
    <row r="41" spans="1:4" ht="15" customHeight="1">
      <c r="A41" s="457" t="s">
        <v>2609</v>
      </c>
      <c r="B41" s="457">
        <v>365025</v>
      </c>
      <c r="C41" s="457">
        <v>285886</v>
      </c>
      <c r="D41" t="s">
        <v>2607</v>
      </c>
    </row>
    <row r="42" spans="1:4" ht="15" customHeight="1">
      <c r="A42" s="457" t="s">
        <v>2039</v>
      </c>
      <c r="B42" s="457">
        <v>522871</v>
      </c>
      <c r="C42" s="457">
        <v>50479</v>
      </c>
      <c r="D42" t="s">
        <v>2037</v>
      </c>
    </row>
    <row r="43" spans="1:4" ht="15" customHeight="1">
      <c r="A43" s="457" t="s">
        <v>2744</v>
      </c>
      <c r="B43" s="457">
        <v>673314</v>
      </c>
      <c r="C43" s="457">
        <v>214257</v>
      </c>
      <c r="D43" t="s">
        <v>2742</v>
      </c>
    </row>
    <row r="44" spans="1:4" ht="15" customHeight="1">
      <c r="A44" s="457" t="s">
        <v>2876</v>
      </c>
      <c r="B44" s="457">
        <v>405997</v>
      </c>
      <c r="C44" s="457">
        <v>65278</v>
      </c>
      <c r="D44" t="s">
        <v>2874</v>
      </c>
    </row>
    <row r="45" spans="1:4" ht="15" customHeight="1">
      <c r="A45" s="457" t="s">
        <v>2463</v>
      </c>
      <c r="B45" s="457">
        <v>171188</v>
      </c>
      <c r="C45" s="457">
        <v>25000</v>
      </c>
      <c r="D45" t="s">
        <v>2461</v>
      </c>
    </row>
    <row r="46" spans="1:4" ht="15" customHeight="1">
      <c r="A46" s="457" t="s">
        <v>2234</v>
      </c>
      <c r="B46" s="457">
        <v>481210</v>
      </c>
      <c r="C46" s="457">
        <v>83487</v>
      </c>
      <c r="D46" t="s">
        <v>2232</v>
      </c>
    </row>
    <row r="47" spans="1:4" ht="15" customHeight="1">
      <c r="A47" s="457" t="s">
        <v>2122</v>
      </c>
      <c r="B47" s="457">
        <v>393809</v>
      </c>
      <c r="C47" s="457">
        <v>65035</v>
      </c>
      <c r="D47" t="s">
        <v>2120</v>
      </c>
    </row>
    <row r="48" spans="1:4" ht="15" customHeight="1">
      <c r="A48" s="457" t="s">
        <v>2128</v>
      </c>
      <c r="B48" s="457">
        <v>234343</v>
      </c>
      <c r="C48" s="457">
        <v>85082</v>
      </c>
      <c r="D48" t="s">
        <v>2126</v>
      </c>
    </row>
    <row r="49" spans="1:4" ht="15" customHeight="1">
      <c r="A49" s="457" t="s">
        <v>2816</v>
      </c>
      <c r="B49" s="457">
        <v>459705</v>
      </c>
      <c r="C49" s="457">
        <v>54316</v>
      </c>
      <c r="D49" t="s">
        <v>2814</v>
      </c>
    </row>
    <row r="50" spans="1:4" ht="15" customHeight="1">
      <c r="A50" s="457" t="s">
        <v>2152</v>
      </c>
      <c r="B50" s="457">
        <v>1571220</v>
      </c>
      <c r="C50" s="457">
        <v>323621</v>
      </c>
      <c r="D50" t="s">
        <v>2150</v>
      </c>
    </row>
    <row r="51" spans="1:4" ht="15" customHeight="1">
      <c r="A51" s="457" t="s">
        <v>2466</v>
      </c>
      <c r="B51" s="457">
        <v>1750</v>
      </c>
      <c r="C51" s="457">
        <v>1815</v>
      </c>
      <c r="D51" t="s">
        <v>2464</v>
      </c>
    </row>
    <row r="52" spans="1:4" ht="15" customHeight="1">
      <c r="A52" s="457" t="s">
        <v>3125</v>
      </c>
      <c r="B52" s="457">
        <v>520374</v>
      </c>
      <c r="C52" s="457">
        <v>43681</v>
      </c>
      <c r="D52" t="s">
        <v>3123</v>
      </c>
    </row>
    <row r="53" spans="1:4" ht="15" customHeight="1">
      <c r="A53" s="457" t="s">
        <v>1982</v>
      </c>
      <c r="B53" s="457">
        <v>101408</v>
      </c>
      <c r="C53" s="457">
        <v>35006</v>
      </c>
      <c r="D53" t="s">
        <v>1980</v>
      </c>
    </row>
    <row r="54" spans="1:4" ht="15" customHeight="1">
      <c r="A54" s="457" t="s">
        <v>2104</v>
      </c>
      <c r="B54" s="457">
        <v>819517</v>
      </c>
      <c r="C54" s="457">
        <v>38296</v>
      </c>
      <c r="D54" t="s">
        <v>2102</v>
      </c>
    </row>
    <row r="55" spans="1:4" ht="15" customHeight="1">
      <c r="A55" s="457" t="s">
        <v>2693</v>
      </c>
      <c r="B55" s="457">
        <v>898468</v>
      </c>
      <c r="C55" s="457">
        <v>471442</v>
      </c>
      <c r="D55" t="s">
        <v>2691</v>
      </c>
    </row>
    <row r="56" spans="1:4" ht="15" customHeight="1">
      <c r="A56" s="457" t="s">
        <v>2018</v>
      </c>
      <c r="B56" s="457">
        <v>434075</v>
      </c>
      <c r="C56" s="457">
        <v>5000</v>
      </c>
      <c r="D56" t="s">
        <v>2016</v>
      </c>
    </row>
    <row r="57" spans="1:4" ht="15" customHeight="1">
      <c r="A57" s="457" t="s">
        <v>2219</v>
      </c>
      <c r="B57" s="457">
        <v>314666</v>
      </c>
      <c r="C57" s="457">
        <v>33564</v>
      </c>
      <c r="D57" t="s">
        <v>3336</v>
      </c>
    </row>
    <row r="58" spans="1:4" ht="15" customHeight="1">
      <c r="A58" s="457" t="s">
        <v>2063</v>
      </c>
      <c r="B58" s="457">
        <v>271442</v>
      </c>
      <c r="C58" s="457">
        <v>257901</v>
      </c>
      <c r="D58" t="s">
        <v>3337</v>
      </c>
    </row>
    <row r="59" spans="1:4" ht="15" customHeight="1">
      <c r="A59" s="457" t="s">
        <v>2666</v>
      </c>
      <c r="B59" s="457">
        <v>413490</v>
      </c>
      <c r="C59" s="457">
        <v>82152</v>
      </c>
      <c r="D59" t="s">
        <v>2664</v>
      </c>
    </row>
    <row r="60" spans="1:4" ht="15" customHeight="1">
      <c r="A60" s="457" t="s">
        <v>3089</v>
      </c>
      <c r="B60" s="457">
        <v>822568</v>
      </c>
      <c r="C60" s="457">
        <v>141377</v>
      </c>
      <c r="D60" t="s">
        <v>3087</v>
      </c>
    </row>
    <row r="61" spans="1:4" ht="15" customHeight="1">
      <c r="A61" s="457" t="s">
        <v>2167</v>
      </c>
      <c r="B61" s="457">
        <v>281519</v>
      </c>
      <c r="C61" s="457">
        <v>118836</v>
      </c>
      <c r="D61" t="s">
        <v>2165</v>
      </c>
    </row>
    <row r="62" spans="1:4" ht="15" customHeight="1">
      <c r="A62" s="362" t="s">
        <v>3119</v>
      </c>
      <c r="B62" s="457">
        <v>176279</v>
      </c>
      <c r="C62" s="457">
        <v>79563</v>
      </c>
      <c r="D62" t="s">
        <v>3117</v>
      </c>
    </row>
    <row r="63" spans="1:4" ht="15" customHeight="1">
      <c r="A63" s="457" t="s">
        <v>2684</v>
      </c>
      <c r="B63" s="457">
        <v>483777</v>
      </c>
      <c r="C63" s="457">
        <v>744043</v>
      </c>
      <c r="D63" t="s">
        <v>3338</v>
      </c>
    </row>
    <row r="64" spans="1:4" ht="15" customHeight="1">
      <c r="A64" s="457" t="s">
        <v>2828</v>
      </c>
      <c r="B64" s="457">
        <v>715968</v>
      </c>
      <c r="C64" s="457">
        <v>131150</v>
      </c>
      <c r="D64" t="s">
        <v>3339</v>
      </c>
    </row>
    <row r="65" spans="1:4" ht="15" customHeight="1">
      <c r="A65" s="457" t="s">
        <v>2075</v>
      </c>
      <c r="B65" s="457">
        <v>336595</v>
      </c>
      <c r="C65" s="457">
        <v>53636</v>
      </c>
      <c r="D65" t="s">
        <v>2073</v>
      </c>
    </row>
    <row r="66" spans="1:4" ht="15" customHeight="1">
      <c r="A66" s="457" t="s">
        <v>2246</v>
      </c>
      <c r="B66" s="457">
        <v>0</v>
      </c>
      <c r="C66" s="457">
        <v>30130</v>
      </c>
      <c r="D66" t="s">
        <v>2244</v>
      </c>
    </row>
    <row r="67" spans="1:4" ht="15" customHeight="1">
      <c r="A67" s="457" t="s">
        <v>2322</v>
      </c>
      <c r="B67" s="457">
        <v>11800</v>
      </c>
      <c r="C67" s="457">
        <v>10117</v>
      </c>
      <c r="D67" t="s">
        <v>2320</v>
      </c>
    </row>
    <row r="68" spans="1:4" ht="15" customHeight="1">
      <c r="A68" s="457" t="s">
        <v>2454</v>
      </c>
      <c r="B68" s="457">
        <v>34255</v>
      </c>
      <c r="C68" s="457">
        <v>72149</v>
      </c>
      <c r="D68" t="s">
        <v>2452</v>
      </c>
    </row>
    <row r="69" spans="1:4" ht="15" customHeight="1">
      <c r="A69" s="457" t="s">
        <v>2831</v>
      </c>
      <c r="B69" s="457">
        <v>312123</v>
      </c>
      <c r="C69" s="457">
        <v>146806</v>
      </c>
      <c r="D69" t="s">
        <v>2829</v>
      </c>
    </row>
    <row r="70" spans="1:4" ht="15" customHeight="1">
      <c r="A70" s="362" t="s">
        <v>1933</v>
      </c>
      <c r="B70" s="457">
        <v>0</v>
      </c>
      <c r="C70" s="457">
        <v>37333</v>
      </c>
      <c r="D70" t="s">
        <v>1931</v>
      </c>
    </row>
    <row r="71" spans="1:4" ht="15" customHeight="1">
      <c r="A71" s="457" t="s">
        <v>2009</v>
      </c>
      <c r="B71" s="457">
        <v>78567</v>
      </c>
      <c r="C71" s="457">
        <v>17200</v>
      </c>
      <c r="D71" t="s">
        <v>2007</v>
      </c>
    </row>
    <row r="72" spans="1:4" ht="15" customHeight="1">
      <c r="A72" s="362" t="s">
        <v>2131</v>
      </c>
      <c r="B72" s="457">
        <v>130613</v>
      </c>
      <c r="C72" s="457">
        <v>5027</v>
      </c>
      <c r="D72" t="s">
        <v>2129</v>
      </c>
    </row>
    <row r="73" spans="1:4" ht="15" customHeight="1">
      <c r="A73" s="457" t="s">
        <v>2198</v>
      </c>
      <c r="B73" s="457">
        <v>5450</v>
      </c>
      <c r="C73" s="457">
        <v>20693</v>
      </c>
      <c r="D73" t="s">
        <v>2196</v>
      </c>
    </row>
    <row r="74" spans="1:4" ht="15" customHeight="1">
      <c r="A74" s="457" t="s">
        <v>2301</v>
      </c>
      <c r="B74" s="457">
        <v>0</v>
      </c>
      <c r="C74" s="457">
        <v>32018</v>
      </c>
      <c r="D74" t="s">
        <v>2299</v>
      </c>
    </row>
    <row r="75" spans="1:4" ht="15" customHeight="1">
      <c r="A75" s="457" t="s">
        <v>2430</v>
      </c>
      <c r="B75" s="457">
        <v>69277</v>
      </c>
      <c r="C75" s="457">
        <v>10432</v>
      </c>
      <c r="D75" t="s">
        <v>2428</v>
      </c>
    </row>
    <row r="76" spans="1:4" ht="15" customHeight="1">
      <c r="A76" s="362" t="s">
        <v>2645</v>
      </c>
      <c r="B76" s="457">
        <v>176000</v>
      </c>
      <c r="C76" s="457">
        <v>32767</v>
      </c>
      <c r="D76" t="s">
        <v>2643</v>
      </c>
    </row>
    <row r="77" spans="1:4" ht="15" customHeight="1">
      <c r="A77" s="457" t="s">
        <v>2834</v>
      </c>
      <c r="B77" s="457">
        <v>37474</v>
      </c>
      <c r="C77" s="457">
        <v>56117</v>
      </c>
      <c r="D77" t="s">
        <v>2832</v>
      </c>
    </row>
    <row r="78" spans="1:4" ht="15" customHeight="1">
      <c r="A78" s="457" t="s">
        <v>2249</v>
      </c>
      <c r="B78" s="457">
        <v>87662</v>
      </c>
      <c r="C78" s="457">
        <v>49404</v>
      </c>
      <c r="D78" t="s">
        <v>2247</v>
      </c>
    </row>
    <row r="79" spans="1:4" ht="15" customHeight="1">
      <c r="A79" s="457" t="s">
        <v>2313</v>
      </c>
      <c r="B79" s="457">
        <v>171668</v>
      </c>
      <c r="C79" s="457">
        <v>30136</v>
      </c>
      <c r="D79" t="s">
        <v>2311</v>
      </c>
    </row>
    <row r="80" spans="1:4" ht="15" customHeight="1">
      <c r="A80" s="457" t="s">
        <v>2597</v>
      </c>
      <c r="B80" s="457">
        <v>27366</v>
      </c>
      <c r="C80" s="457">
        <v>7415</v>
      </c>
      <c r="D80" t="s">
        <v>2595</v>
      </c>
    </row>
    <row r="81" spans="1:4" ht="15" customHeight="1">
      <c r="A81" s="457" t="s">
        <v>2639</v>
      </c>
      <c r="B81" s="457">
        <v>17000</v>
      </c>
      <c r="C81" s="457">
        <v>1550</v>
      </c>
      <c r="D81" t="s">
        <v>2637</v>
      </c>
    </row>
    <row r="82" spans="1:4" ht="15" customHeight="1">
      <c r="A82" s="457" t="s">
        <v>2843</v>
      </c>
      <c r="B82" s="457">
        <v>12900</v>
      </c>
      <c r="C82" s="457">
        <v>31223</v>
      </c>
      <c r="D82" t="s">
        <v>2841</v>
      </c>
    </row>
    <row r="83" spans="1:4" ht="15" customHeight="1">
      <c r="A83" s="362" t="s">
        <v>2969</v>
      </c>
      <c r="B83" s="457">
        <v>0</v>
      </c>
      <c r="C83" s="457">
        <v>38605</v>
      </c>
      <c r="D83" t="s">
        <v>2967</v>
      </c>
    </row>
    <row r="84" spans="1:4" ht="15" customHeight="1">
      <c r="A84" s="457" t="s">
        <v>3005</v>
      </c>
      <c r="B84" s="457">
        <v>203</v>
      </c>
      <c r="C84" s="457">
        <v>28000</v>
      </c>
      <c r="D84" t="s">
        <v>3003</v>
      </c>
    </row>
    <row r="85" spans="1:4" ht="15" customHeight="1">
      <c r="A85" s="362" t="s">
        <v>3065</v>
      </c>
      <c r="B85" s="457">
        <v>25625</v>
      </c>
      <c r="C85" s="457">
        <v>25010</v>
      </c>
      <c r="D85" t="s">
        <v>3063</v>
      </c>
    </row>
    <row r="86" spans="1:4" ht="15" customHeight="1">
      <c r="A86" s="362" t="s">
        <v>2283</v>
      </c>
      <c r="B86" s="457">
        <v>150664</v>
      </c>
      <c r="C86" s="457">
        <v>1964</v>
      </c>
      <c r="D86" t="s">
        <v>2281</v>
      </c>
    </row>
    <row r="87" spans="1:4" ht="15" customHeight="1">
      <c r="A87" s="457" t="s">
        <v>2406</v>
      </c>
      <c r="B87" s="457">
        <v>63397</v>
      </c>
      <c r="C87" s="457">
        <v>26365</v>
      </c>
      <c r="D87" t="s">
        <v>2404</v>
      </c>
    </row>
    <row r="88" spans="1:4" ht="15" customHeight="1">
      <c r="A88" s="457" t="s">
        <v>2537</v>
      </c>
      <c r="B88" s="457">
        <v>83673</v>
      </c>
      <c r="C88" s="457">
        <v>2244</v>
      </c>
      <c r="D88" t="s">
        <v>2535</v>
      </c>
    </row>
    <row r="89" spans="1:4" ht="15" customHeight="1">
      <c r="A89" s="457" t="s">
        <v>2780</v>
      </c>
      <c r="B89" s="457">
        <v>60485</v>
      </c>
      <c r="C89" s="457">
        <v>55089</v>
      </c>
      <c r="D89" t="s">
        <v>2778</v>
      </c>
    </row>
    <row r="90" spans="1:4" ht="15" customHeight="1">
      <c r="A90" s="457" t="s">
        <v>3056</v>
      </c>
      <c r="B90" s="457">
        <v>51612</v>
      </c>
      <c r="C90" s="457">
        <v>127239</v>
      </c>
      <c r="D90" t="s">
        <v>3054</v>
      </c>
    </row>
    <row r="91" spans="1:4" ht="15" customHeight="1">
      <c r="A91" s="457" t="s">
        <v>1969</v>
      </c>
      <c r="B91" s="457">
        <v>495476</v>
      </c>
      <c r="C91" s="457">
        <v>21000</v>
      </c>
      <c r="D91" t="s">
        <v>1967</v>
      </c>
    </row>
    <row r="92" spans="1:4" ht="15" customHeight="1">
      <c r="A92" s="457" t="s">
        <v>2027</v>
      </c>
      <c r="B92" s="457">
        <v>4600</v>
      </c>
      <c r="C92" s="457">
        <v>71260</v>
      </c>
      <c r="D92" t="s">
        <v>2025</v>
      </c>
    </row>
    <row r="93" spans="1:4" ht="15" customHeight="1">
      <c r="A93" s="457" t="s">
        <v>2036</v>
      </c>
      <c r="B93" s="457">
        <v>208519</v>
      </c>
      <c r="C93" s="457">
        <v>142515</v>
      </c>
      <c r="D93" t="s">
        <v>2034</v>
      </c>
    </row>
    <row r="94" spans="1:4" ht="15" customHeight="1">
      <c r="A94" s="457" t="s">
        <v>2101</v>
      </c>
      <c r="B94" s="457">
        <v>31600</v>
      </c>
      <c r="C94" s="457">
        <v>25307</v>
      </c>
      <c r="D94" t="s">
        <v>2099</v>
      </c>
    </row>
    <row r="95" spans="1:4" ht="15" customHeight="1">
      <c r="A95" s="457" t="s">
        <v>2110</v>
      </c>
      <c r="B95" s="457">
        <v>6180</v>
      </c>
      <c r="C95" s="457">
        <v>18519</v>
      </c>
      <c r="D95" t="s">
        <v>2108</v>
      </c>
    </row>
    <row r="96" spans="1:4" ht="15" customHeight="1">
      <c r="A96" s="457" t="s">
        <v>2149</v>
      </c>
      <c r="B96" s="457">
        <v>212894</v>
      </c>
      <c r="C96" s="457">
        <v>23080</v>
      </c>
      <c r="D96" t="s">
        <v>2147</v>
      </c>
    </row>
    <row r="97" spans="1:4" ht="15" customHeight="1">
      <c r="A97" s="362" t="s">
        <v>2295</v>
      </c>
      <c r="B97" s="457">
        <v>277877</v>
      </c>
      <c r="C97" s="457">
        <v>104492</v>
      </c>
      <c r="D97" t="s">
        <v>2293</v>
      </c>
    </row>
    <row r="98" spans="1:4" ht="15" customHeight="1">
      <c r="A98" s="457" t="s">
        <v>2394</v>
      </c>
      <c r="B98" s="457">
        <v>347337</v>
      </c>
      <c r="C98" s="457">
        <v>24210</v>
      </c>
      <c r="D98" t="s">
        <v>2392</v>
      </c>
    </row>
    <row r="99" spans="1:4" ht="15" customHeight="1">
      <c r="A99" s="457" t="s">
        <v>2567</v>
      </c>
      <c r="B99" s="457">
        <v>0</v>
      </c>
      <c r="C99" s="457">
        <v>16269</v>
      </c>
      <c r="D99" t="s">
        <v>2565</v>
      </c>
    </row>
    <row r="100" spans="1:4" ht="15" customHeight="1">
      <c r="A100" s="457" t="s">
        <v>2774</v>
      </c>
      <c r="B100" s="457">
        <v>0</v>
      </c>
      <c r="C100" s="457">
        <v>24500</v>
      </c>
      <c r="D100" t="s">
        <v>2772</v>
      </c>
    </row>
    <row r="101" spans="1:4" ht="15" customHeight="1">
      <c r="A101" s="362" t="s">
        <v>2975</v>
      </c>
      <c r="B101" s="457">
        <v>28232</v>
      </c>
      <c r="C101" s="457">
        <v>97779</v>
      </c>
      <c r="D101" t="s">
        <v>2973</v>
      </c>
    </row>
    <row r="102" spans="1:4" ht="15" customHeight="1">
      <c r="A102" s="362" t="s">
        <v>3020</v>
      </c>
      <c r="B102" s="457">
        <v>304019</v>
      </c>
      <c r="C102" s="457">
        <v>99899</v>
      </c>
      <c r="D102" t="s">
        <v>3018</v>
      </c>
    </row>
    <row r="103" spans="1:4" ht="15" customHeight="1">
      <c r="A103" s="457" t="s">
        <v>2113</v>
      </c>
      <c r="B103" s="457">
        <v>217435</v>
      </c>
      <c r="C103" s="457">
        <v>18202</v>
      </c>
      <c r="D103" t="s">
        <v>2111</v>
      </c>
    </row>
    <row r="104" spans="1:4" ht="15" customHeight="1">
      <c r="A104" s="457" t="s">
        <v>2155</v>
      </c>
      <c r="B104" s="457">
        <v>0</v>
      </c>
      <c r="C104" s="457">
        <v>28975</v>
      </c>
      <c r="D104" t="s">
        <v>2153</v>
      </c>
    </row>
    <row r="105" spans="1:4" ht="15" customHeight="1">
      <c r="A105" s="457" t="s">
        <v>2328</v>
      </c>
      <c r="B105" s="457">
        <v>0</v>
      </c>
      <c r="C105" s="457">
        <v>15770</v>
      </c>
      <c r="D105" t="s">
        <v>2326</v>
      </c>
    </row>
    <row r="106" spans="1:4" ht="15" customHeight="1">
      <c r="A106" s="362" t="s">
        <v>2340</v>
      </c>
      <c r="B106" s="457">
        <v>255167</v>
      </c>
      <c r="C106" s="457">
        <v>9290</v>
      </c>
      <c r="D106" t="s">
        <v>2338</v>
      </c>
    </row>
    <row r="107" spans="1:4" ht="15" customHeight="1">
      <c r="A107" s="362" t="s">
        <v>2924</v>
      </c>
      <c r="B107" s="457">
        <v>100717</v>
      </c>
      <c r="C107" s="457">
        <v>39553</v>
      </c>
      <c r="D107" t="s">
        <v>2922</v>
      </c>
    </row>
    <row r="108" spans="1:4" ht="15" customHeight="1">
      <c r="A108" s="457" t="s">
        <v>2981</v>
      </c>
      <c r="B108" s="457">
        <v>7733</v>
      </c>
      <c r="C108" s="457">
        <v>13375</v>
      </c>
      <c r="D108" t="s">
        <v>2979</v>
      </c>
    </row>
    <row r="109" spans="1:4" ht="15" customHeight="1">
      <c r="A109" s="457" t="s">
        <v>1972</v>
      </c>
      <c r="B109" s="457">
        <v>95</v>
      </c>
      <c r="C109" s="457">
        <v>115706</v>
      </c>
      <c r="D109" t="s">
        <v>1970</v>
      </c>
    </row>
    <row r="110" spans="1:4" ht="15" customHeight="1">
      <c r="A110" s="457" t="s">
        <v>2252</v>
      </c>
      <c r="B110" s="457">
        <v>114444</v>
      </c>
      <c r="C110" s="457">
        <v>67314</v>
      </c>
      <c r="D110" t="s">
        <v>2250</v>
      </c>
    </row>
    <row r="111" spans="1:4" ht="15" customHeight="1">
      <c r="A111" s="457" t="s">
        <v>2286</v>
      </c>
      <c r="B111" s="457">
        <v>611317</v>
      </c>
      <c r="C111" s="457">
        <v>27881</v>
      </c>
      <c r="D111" t="s">
        <v>2284</v>
      </c>
    </row>
    <row r="112" spans="1:4" ht="15" customHeight="1">
      <c r="A112" s="457" t="s">
        <v>2319</v>
      </c>
      <c r="B112" s="457">
        <v>53500</v>
      </c>
      <c r="C112" s="457">
        <v>21653</v>
      </c>
      <c r="D112" t="s">
        <v>2317</v>
      </c>
    </row>
    <row r="113" spans="1:4" ht="15" customHeight="1">
      <c r="A113" s="457" t="s">
        <v>2349</v>
      </c>
      <c r="B113" s="457">
        <v>56450</v>
      </c>
      <c r="C113" s="457">
        <v>3115</v>
      </c>
      <c r="D113" t="s">
        <v>2347</v>
      </c>
    </row>
    <row r="114" spans="1:4" ht="15" customHeight="1">
      <c r="A114" s="457" t="s">
        <v>2400</v>
      </c>
      <c r="B114" s="457">
        <v>13624</v>
      </c>
      <c r="C114" s="457">
        <v>44305</v>
      </c>
      <c r="D114" t="s">
        <v>2398</v>
      </c>
    </row>
    <row r="115" spans="1:4" ht="15" customHeight="1">
      <c r="A115" s="457" t="s">
        <v>2409</v>
      </c>
      <c r="B115" s="457">
        <v>10705</v>
      </c>
      <c r="C115" s="457">
        <v>32188</v>
      </c>
      <c r="D115" t="s">
        <v>2407</v>
      </c>
    </row>
    <row r="116" spans="1:4" ht="15" customHeight="1">
      <c r="A116" s="457" t="s">
        <v>2615</v>
      </c>
      <c r="B116" s="457">
        <v>125804</v>
      </c>
      <c r="C116" s="457">
        <v>15451</v>
      </c>
      <c r="D116" t="s">
        <v>2613</v>
      </c>
    </row>
    <row r="117" spans="1:4" ht="15" customHeight="1">
      <c r="A117" s="457" t="s">
        <v>2795</v>
      </c>
      <c r="B117" s="457">
        <v>149000</v>
      </c>
      <c r="C117" s="457">
        <v>30895</v>
      </c>
      <c r="D117" t="s">
        <v>2793</v>
      </c>
    </row>
    <row r="118" spans="1:4" ht="15" customHeight="1">
      <c r="A118" s="457" t="s">
        <v>2978</v>
      </c>
      <c r="B118" s="457">
        <v>5790</v>
      </c>
      <c r="C118" s="457">
        <v>108677</v>
      </c>
      <c r="D118" t="s">
        <v>2976</v>
      </c>
    </row>
    <row r="119" spans="1:4" ht="15" customHeight="1">
      <c r="A119" s="457" t="s">
        <v>3131</v>
      </c>
      <c r="B119" s="457">
        <v>159260</v>
      </c>
      <c r="C119" s="457">
        <v>17054</v>
      </c>
      <c r="D119" t="s">
        <v>3129</v>
      </c>
    </row>
    <row r="120" spans="1:4" ht="15" customHeight="1">
      <c r="A120" s="457" t="s">
        <v>2054</v>
      </c>
      <c r="B120" s="457">
        <v>51650</v>
      </c>
      <c r="C120" s="457">
        <v>59190</v>
      </c>
      <c r="D120" t="s">
        <v>2052</v>
      </c>
    </row>
    <row r="121" spans="1:4" ht="15" customHeight="1">
      <c r="A121" s="457" t="s">
        <v>2176</v>
      </c>
      <c r="B121" s="457">
        <v>326371</v>
      </c>
      <c r="C121" s="457">
        <v>61326</v>
      </c>
      <c r="D121" t="s">
        <v>2174</v>
      </c>
    </row>
    <row r="122" spans="1:4" ht="15" customHeight="1">
      <c r="A122" s="457" t="s">
        <v>2427</v>
      </c>
      <c r="B122" s="457">
        <v>0</v>
      </c>
      <c r="C122" s="457">
        <v>73933</v>
      </c>
      <c r="D122" t="s">
        <v>2425</v>
      </c>
    </row>
    <row r="123" spans="1:4" ht="15" customHeight="1">
      <c r="A123" s="457" t="s">
        <v>2651</v>
      </c>
      <c r="B123" s="457">
        <v>305</v>
      </c>
      <c r="C123" s="457">
        <v>25500</v>
      </c>
      <c r="D123" t="s">
        <v>2649</v>
      </c>
    </row>
    <row r="124" spans="1:4" ht="15" customHeight="1">
      <c r="A124" s="362" t="s">
        <v>2993</v>
      </c>
      <c r="B124" s="457">
        <v>8000</v>
      </c>
      <c r="C124" s="457">
        <v>30778</v>
      </c>
      <c r="D124" t="s">
        <v>2991</v>
      </c>
    </row>
    <row r="125" spans="1:4" ht="15" customHeight="1">
      <c r="A125" s="362" t="s">
        <v>3050</v>
      </c>
      <c r="B125" s="457">
        <v>36250</v>
      </c>
      <c r="C125" s="457">
        <v>35674</v>
      </c>
      <c r="D125" t="s">
        <v>3048</v>
      </c>
    </row>
    <row r="126" spans="1:4" ht="15" customHeight="1">
      <c r="A126" s="457" t="s">
        <v>1944</v>
      </c>
      <c r="B126" s="457">
        <v>279550</v>
      </c>
      <c r="C126" s="457">
        <v>31203</v>
      </c>
      <c r="D126" t="s">
        <v>1942</v>
      </c>
    </row>
    <row r="127" spans="1:4" ht="15" customHeight="1">
      <c r="A127" s="457" t="s">
        <v>2098</v>
      </c>
      <c r="B127" s="457">
        <v>170603</v>
      </c>
      <c r="C127" s="457">
        <v>16494</v>
      </c>
      <c r="D127" t="s">
        <v>2096</v>
      </c>
    </row>
    <row r="128" spans="1:4" ht="15" customHeight="1">
      <c r="A128" s="457" t="s">
        <v>2182</v>
      </c>
      <c r="B128" s="457">
        <v>23344</v>
      </c>
      <c r="C128" s="457">
        <v>187017</v>
      </c>
      <c r="D128" t="s">
        <v>2180</v>
      </c>
    </row>
    <row r="129" spans="1:4" ht="15" customHeight="1">
      <c r="A129" s="457" t="s">
        <v>2228</v>
      </c>
      <c r="B129" s="457">
        <v>118106</v>
      </c>
      <c r="C129" s="457">
        <v>54369</v>
      </c>
      <c r="D129" t="s">
        <v>2226</v>
      </c>
    </row>
    <row r="130" spans="1:4" ht="15" customHeight="1">
      <c r="A130" s="457" t="s">
        <v>2352</v>
      </c>
      <c r="B130" s="457">
        <v>179364</v>
      </c>
      <c r="C130" s="457">
        <v>15760</v>
      </c>
      <c r="D130" t="s">
        <v>2350</v>
      </c>
    </row>
    <row r="131" spans="1:4" ht="15" customHeight="1">
      <c r="A131" s="457" t="s">
        <v>2564</v>
      </c>
      <c r="B131" s="457">
        <v>85000</v>
      </c>
      <c r="C131" s="457">
        <v>37340</v>
      </c>
      <c r="D131" t="s">
        <v>2562</v>
      </c>
    </row>
    <row r="132" spans="1:4" ht="15" customHeight="1">
      <c r="A132" s="457" t="s">
        <v>2810</v>
      </c>
      <c r="B132" s="457">
        <v>13505</v>
      </c>
      <c r="C132" s="457">
        <v>13296</v>
      </c>
      <c r="D132" t="s">
        <v>2808</v>
      </c>
    </row>
    <row r="133" spans="1:4" ht="15" customHeight="1">
      <c r="A133" s="457" t="s">
        <v>2325</v>
      </c>
      <c r="B133" s="457">
        <v>122441</v>
      </c>
      <c r="C133" s="457">
        <v>23575</v>
      </c>
      <c r="D133" t="s">
        <v>2323</v>
      </c>
    </row>
    <row r="134" spans="1:4" ht="15" customHeight="1">
      <c r="A134" s="457" t="s">
        <v>2951</v>
      </c>
      <c r="B134" s="457">
        <v>17100</v>
      </c>
      <c r="C134" s="457">
        <v>13834</v>
      </c>
      <c r="D134" t="s">
        <v>2949</v>
      </c>
    </row>
    <row r="135" spans="1:4" ht="15" customHeight="1">
      <c r="A135" s="457" t="s">
        <v>2987</v>
      </c>
      <c r="B135" s="457">
        <v>80926</v>
      </c>
      <c r="C135" s="457">
        <v>32672</v>
      </c>
      <c r="D135" t="s">
        <v>2985</v>
      </c>
    </row>
    <row r="136" spans="1:4" ht="15" customHeight="1">
      <c r="A136" s="457" t="s">
        <v>2999</v>
      </c>
      <c r="B136" s="457">
        <v>0</v>
      </c>
      <c r="C136" s="457">
        <v>59371</v>
      </c>
      <c r="D136" t="s">
        <v>2997</v>
      </c>
    </row>
    <row r="137" spans="1:4" ht="15" customHeight="1">
      <c r="A137" s="457" t="s">
        <v>3014</v>
      </c>
      <c r="B137" s="457">
        <v>0</v>
      </c>
      <c r="C137" s="457">
        <v>41500</v>
      </c>
      <c r="D137" t="s">
        <v>3012</v>
      </c>
    </row>
    <row r="138" spans="1:4" ht="15" customHeight="1">
      <c r="A138" s="362" t="s">
        <v>2066</v>
      </c>
      <c r="B138" s="457">
        <v>62904</v>
      </c>
      <c r="C138" s="457">
        <v>8673</v>
      </c>
      <c r="D138" t="s">
        <v>2064</v>
      </c>
    </row>
    <row r="139" spans="1:4" ht="15" customHeight="1">
      <c r="A139" s="362" t="s">
        <v>2137</v>
      </c>
      <c r="B139" s="457">
        <v>82977</v>
      </c>
      <c r="C139" s="457">
        <v>11159</v>
      </c>
      <c r="D139" t="s">
        <v>2135</v>
      </c>
    </row>
    <row r="140" spans="1:4" ht="15" customHeight="1">
      <c r="A140" s="457" t="s">
        <v>2331</v>
      </c>
      <c r="B140" s="457">
        <v>0</v>
      </c>
      <c r="C140" s="457">
        <v>20716</v>
      </c>
      <c r="D140" t="s">
        <v>2329</v>
      </c>
    </row>
    <row r="141" spans="1:4" ht="15" customHeight="1">
      <c r="A141" s="457" t="s">
        <v>2457</v>
      </c>
      <c r="B141" s="457">
        <v>9520</v>
      </c>
      <c r="C141" s="457">
        <v>28726</v>
      </c>
      <c r="D141" t="s">
        <v>2455</v>
      </c>
    </row>
    <row r="142" spans="1:4" ht="15" customHeight="1">
      <c r="A142" s="362" t="s">
        <v>2517</v>
      </c>
      <c r="B142" s="457">
        <v>55877</v>
      </c>
      <c r="C142" s="457">
        <v>12500</v>
      </c>
      <c r="D142" t="s">
        <v>2515</v>
      </c>
    </row>
    <row r="143" spans="1:4" ht="15" customHeight="1">
      <c r="A143" s="457" t="s">
        <v>2735</v>
      </c>
      <c r="B143" s="457">
        <v>16859</v>
      </c>
      <c r="C143" s="457">
        <v>20700</v>
      </c>
      <c r="D143" t="s">
        <v>2733</v>
      </c>
    </row>
    <row r="144" spans="1:4" ht="15" customHeight="1">
      <c r="A144" s="457" t="s">
        <v>2747</v>
      </c>
      <c r="B144" s="457">
        <v>12297</v>
      </c>
      <c r="C144" s="457">
        <v>40187</v>
      </c>
      <c r="D144" t="s">
        <v>2745</v>
      </c>
    </row>
    <row r="145" spans="1:4" ht="15" customHeight="1">
      <c r="A145" s="457" t="s">
        <v>2765</v>
      </c>
      <c r="B145" s="457">
        <v>0</v>
      </c>
      <c r="C145" s="457">
        <v>23766</v>
      </c>
      <c r="D145" t="s">
        <v>2763</v>
      </c>
    </row>
    <row r="146" spans="1:4" ht="15" customHeight="1">
      <c r="A146" s="457" t="s">
        <v>2777</v>
      </c>
      <c r="B146" s="457">
        <v>3006</v>
      </c>
      <c r="C146" s="457">
        <v>20240</v>
      </c>
      <c r="D146" t="s">
        <v>2775</v>
      </c>
    </row>
    <row r="147" spans="1:4" ht="15" customHeight="1">
      <c r="A147" s="362" t="s">
        <v>2858</v>
      </c>
      <c r="B147" s="457">
        <v>0</v>
      </c>
      <c r="C147" s="457">
        <v>22342</v>
      </c>
      <c r="D147" t="s">
        <v>2856</v>
      </c>
    </row>
    <row r="148" spans="1:4" ht="15" customHeight="1">
      <c r="A148" s="457" t="s">
        <v>3068</v>
      </c>
      <c r="B148" s="457">
        <v>98212</v>
      </c>
      <c r="C148" s="457">
        <v>12819</v>
      </c>
      <c r="D148" t="s">
        <v>3066</v>
      </c>
    </row>
    <row r="149" spans="1:4" ht="15" customHeight="1">
      <c r="A149" s="362" t="s">
        <v>3161</v>
      </c>
      <c r="B149" s="457">
        <v>0</v>
      </c>
      <c r="C149" s="457">
        <v>43846</v>
      </c>
      <c r="D149" t="s">
        <v>3159</v>
      </c>
    </row>
    <row r="150" spans="1:4" ht="15" customHeight="1">
      <c r="A150" s="457" t="s">
        <v>2000</v>
      </c>
      <c r="B150" s="457">
        <v>4000</v>
      </c>
      <c r="C150" s="457">
        <v>20431</v>
      </c>
      <c r="D150" t="s">
        <v>1998</v>
      </c>
    </row>
    <row r="151" spans="1:4" ht="15" customHeight="1">
      <c r="A151" s="457" t="s">
        <v>2107</v>
      </c>
      <c r="B151" s="457">
        <v>76190</v>
      </c>
      <c r="C151" s="457">
        <v>16281</v>
      </c>
      <c r="D151" t="s">
        <v>2105</v>
      </c>
    </row>
    <row r="152" spans="1:4" ht="15" customHeight="1">
      <c r="A152" s="457" t="s">
        <v>2388</v>
      </c>
      <c r="B152" s="457">
        <v>1468</v>
      </c>
      <c r="C152" s="457">
        <v>37940</v>
      </c>
      <c r="D152" t="s">
        <v>2386</v>
      </c>
    </row>
    <row r="153" spans="1:4" ht="15" customHeight="1">
      <c r="A153" s="457" t="s">
        <v>2436</v>
      </c>
      <c r="B153" s="457">
        <v>80955</v>
      </c>
      <c r="C153" s="457">
        <v>746</v>
      </c>
      <c r="D153" t="s">
        <v>2434</v>
      </c>
    </row>
    <row r="154" spans="1:4" ht="15" customHeight="1">
      <c r="A154" s="457" t="s">
        <v>2582</v>
      </c>
      <c r="B154" s="457">
        <v>29315</v>
      </c>
      <c r="C154" s="457">
        <v>19860</v>
      </c>
      <c r="D154" t="s">
        <v>2580</v>
      </c>
    </row>
    <row r="155" spans="1:4" ht="15" customHeight="1">
      <c r="A155" s="457" t="s">
        <v>2678</v>
      </c>
      <c r="B155" s="457">
        <v>53837</v>
      </c>
      <c r="C155" s="457">
        <v>31000</v>
      </c>
      <c r="D155" t="s">
        <v>2676</v>
      </c>
    </row>
    <row r="156" spans="1:4" ht="15" customHeight="1">
      <c r="A156" s="457" t="s">
        <v>2720</v>
      </c>
      <c r="B156" s="457">
        <v>35778</v>
      </c>
      <c r="C156" s="457">
        <v>5908</v>
      </c>
      <c r="D156" t="s">
        <v>2718</v>
      </c>
    </row>
    <row r="157" spans="1:4" ht="15" customHeight="1">
      <c r="A157" s="457" t="s">
        <v>2015</v>
      </c>
      <c r="B157" s="457">
        <v>1000</v>
      </c>
      <c r="C157" s="457">
        <v>37907</v>
      </c>
      <c r="D157" t="s">
        <v>2013</v>
      </c>
    </row>
    <row r="158" spans="1:4" ht="15" customHeight="1">
      <c r="A158" s="457" t="s">
        <v>2258</v>
      </c>
      <c r="B158" s="457">
        <v>0</v>
      </c>
      <c r="C158" s="457">
        <v>61828</v>
      </c>
      <c r="D158" t="s">
        <v>2256</v>
      </c>
    </row>
    <row r="159" spans="1:4" ht="15" customHeight="1">
      <c r="A159" s="457" t="s">
        <v>2546</v>
      </c>
      <c r="B159" s="457">
        <v>118490</v>
      </c>
      <c r="C159" s="457">
        <v>12028</v>
      </c>
      <c r="D159" t="s">
        <v>2544</v>
      </c>
    </row>
    <row r="160" spans="1:4" ht="15" customHeight="1">
      <c r="A160" s="457" t="s">
        <v>2654</v>
      </c>
      <c r="B160" s="457">
        <v>91764</v>
      </c>
      <c r="C160" s="457">
        <v>64552</v>
      </c>
      <c r="D160" t="s">
        <v>2652</v>
      </c>
    </row>
    <row r="161" spans="1:4" ht="15" customHeight="1">
      <c r="A161" s="457" t="s">
        <v>2846</v>
      </c>
      <c r="B161" s="457">
        <v>50000</v>
      </c>
      <c r="C161" s="457">
        <v>37180</v>
      </c>
      <c r="D161" t="s">
        <v>2844</v>
      </c>
    </row>
    <row r="162" spans="1:4" ht="15" customHeight="1">
      <c r="A162" s="457" t="s">
        <v>2849</v>
      </c>
      <c r="B162" s="457">
        <v>76548</v>
      </c>
      <c r="C162" s="457">
        <v>43141</v>
      </c>
      <c r="D162" t="s">
        <v>2847</v>
      </c>
    </row>
    <row r="163" spans="1:4" ht="15" customHeight="1">
      <c r="A163" s="457" t="s">
        <v>3071</v>
      </c>
      <c r="B163" s="457">
        <v>24000</v>
      </c>
      <c r="C163" s="457">
        <v>18694</v>
      </c>
      <c r="D163" t="s">
        <v>3069</v>
      </c>
    </row>
    <row r="164" spans="1:4" ht="15" customHeight="1">
      <c r="A164" s="457" t="s">
        <v>2030</v>
      </c>
      <c r="B164" s="457">
        <v>0</v>
      </c>
      <c r="C164" s="457">
        <v>28738</v>
      </c>
      <c r="D164" t="s">
        <v>2028</v>
      </c>
    </row>
    <row r="165" spans="1:4" ht="15" customHeight="1">
      <c r="A165" s="457" t="s">
        <v>2045</v>
      </c>
      <c r="B165" s="457">
        <v>0</v>
      </c>
      <c r="C165" s="457">
        <v>33852</v>
      </c>
      <c r="D165" t="s">
        <v>2043</v>
      </c>
    </row>
    <row r="166" spans="1:4" ht="15" customHeight="1">
      <c r="A166" s="362" t="s">
        <v>2355</v>
      </c>
      <c r="B166" s="457">
        <v>155172</v>
      </c>
      <c r="C166" s="457">
        <v>21695</v>
      </c>
      <c r="D166" t="s">
        <v>2353</v>
      </c>
    </row>
    <row r="167" spans="1:4" ht="15" customHeight="1">
      <c r="A167" s="362" t="s">
        <v>2484</v>
      </c>
      <c r="B167" s="457">
        <v>40000</v>
      </c>
      <c r="C167" s="457">
        <v>8530</v>
      </c>
      <c r="D167" t="s">
        <v>2482</v>
      </c>
    </row>
    <row r="168" spans="1:4" ht="15" customHeight="1">
      <c r="A168" s="457" t="s">
        <v>2663</v>
      </c>
      <c r="B168" s="457">
        <v>5000</v>
      </c>
      <c r="C168" s="457">
        <v>37153</v>
      </c>
      <c r="D168" t="s">
        <v>2661</v>
      </c>
    </row>
    <row r="169" spans="1:4" ht="15" customHeight="1">
      <c r="A169" s="457" t="s">
        <v>2702</v>
      </c>
      <c r="B169" s="457">
        <v>145970</v>
      </c>
      <c r="C169" s="457">
        <v>71114</v>
      </c>
      <c r="D169" t="s">
        <v>2700</v>
      </c>
    </row>
    <row r="170" spans="1:4" ht="15" customHeight="1">
      <c r="A170" s="362" t="s">
        <v>2852</v>
      </c>
      <c r="B170" s="457">
        <v>20000</v>
      </c>
      <c r="C170" s="457">
        <v>53793</v>
      </c>
      <c r="D170" t="s">
        <v>2850</v>
      </c>
    </row>
    <row r="171" spans="1:4" ht="15" customHeight="1">
      <c r="A171" s="457" t="s">
        <v>1941</v>
      </c>
      <c r="B171" s="457">
        <v>77346</v>
      </c>
      <c r="C171" s="457">
        <v>39110</v>
      </c>
      <c r="D171" t="s">
        <v>1939</v>
      </c>
    </row>
    <row r="172" spans="1:4" ht="15" customHeight="1">
      <c r="A172" s="362" t="s">
        <v>1975</v>
      </c>
      <c r="B172" s="457">
        <v>92163</v>
      </c>
      <c r="C172" s="457">
        <v>21285</v>
      </c>
      <c r="D172" t="s">
        <v>1973</v>
      </c>
    </row>
    <row r="173" spans="1:4" ht="15" customHeight="1">
      <c r="A173" s="457" t="s">
        <v>2057</v>
      </c>
      <c r="B173" s="457">
        <v>118572</v>
      </c>
      <c r="C173" s="457">
        <v>17525</v>
      </c>
      <c r="D173" t="s">
        <v>2055</v>
      </c>
    </row>
    <row r="174" spans="1:4" ht="15" customHeight="1">
      <c r="A174" s="457" t="s">
        <v>2337</v>
      </c>
      <c r="B174" s="457">
        <v>10812</v>
      </c>
      <c r="C174" s="457">
        <v>12540</v>
      </c>
      <c r="D174" t="s">
        <v>2335</v>
      </c>
    </row>
    <row r="175" spans="1:4" ht="15" customHeight="1">
      <c r="A175" s="457" t="s">
        <v>2576</v>
      </c>
      <c r="B175" s="457">
        <v>87935</v>
      </c>
      <c r="C175" s="457">
        <v>14500</v>
      </c>
      <c r="D175" t="s">
        <v>2574</v>
      </c>
    </row>
    <row r="176" spans="1:4" ht="15" customHeight="1">
      <c r="A176" s="457" t="s">
        <v>2621</v>
      </c>
      <c r="B176" s="457">
        <v>104923</v>
      </c>
      <c r="C176" s="457">
        <v>38140</v>
      </c>
      <c r="D176" t="s">
        <v>2619</v>
      </c>
    </row>
    <row r="177" spans="1:4" ht="15" customHeight="1">
      <c r="A177" s="457" t="s">
        <v>2792</v>
      </c>
      <c r="B177" s="457">
        <v>0</v>
      </c>
      <c r="C177" s="457">
        <v>72224</v>
      </c>
      <c r="D177" t="s">
        <v>2790</v>
      </c>
    </row>
    <row r="178" spans="1:4" ht="15" customHeight="1">
      <c r="A178" s="457" t="s">
        <v>2116</v>
      </c>
      <c r="B178" s="457">
        <v>144000</v>
      </c>
      <c r="C178" s="457">
        <v>119332</v>
      </c>
      <c r="D178" t="s">
        <v>2114</v>
      </c>
    </row>
    <row r="179" spans="1:4" ht="15" customHeight="1">
      <c r="A179" s="457" t="s">
        <v>2726</v>
      </c>
      <c r="B179" s="457">
        <v>288528</v>
      </c>
      <c r="C179" s="457">
        <v>24457</v>
      </c>
      <c r="D179" t="s">
        <v>2724</v>
      </c>
    </row>
    <row r="180" spans="1:4" ht="15" customHeight="1">
      <c r="A180" s="457" t="s">
        <v>2855</v>
      </c>
      <c r="B180" s="457">
        <v>0</v>
      </c>
      <c r="C180" s="457">
        <v>166352</v>
      </c>
      <c r="D180" t="s">
        <v>2853</v>
      </c>
    </row>
    <row r="181" spans="1:4" ht="15" customHeight="1">
      <c r="A181" s="457" t="s">
        <v>3023</v>
      </c>
      <c r="B181" s="457">
        <v>0</v>
      </c>
      <c r="C181" s="457">
        <v>158707</v>
      </c>
      <c r="D181" t="s">
        <v>3021</v>
      </c>
    </row>
    <row r="182" spans="1:4" ht="15" customHeight="1">
      <c r="A182" s="457" t="s">
        <v>3095</v>
      </c>
      <c r="B182" s="457">
        <v>0</v>
      </c>
      <c r="C182" s="457">
        <v>34116</v>
      </c>
      <c r="D182" t="s">
        <v>3093</v>
      </c>
    </row>
    <row r="183" spans="1:4" ht="15" customHeight="1">
      <c r="A183" s="457" t="s">
        <v>2095</v>
      </c>
      <c r="B183" s="457">
        <v>77205</v>
      </c>
      <c r="C183" s="457">
        <v>64685</v>
      </c>
      <c r="D183" t="s">
        <v>2093</v>
      </c>
    </row>
    <row r="184" spans="1:4" ht="15" customHeight="1">
      <c r="A184" s="457" t="s">
        <v>2271</v>
      </c>
      <c r="B184" s="457">
        <v>3797</v>
      </c>
      <c r="C184" s="457">
        <v>38991</v>
      </c>
      <c r="D184" t="s">
        <v>2269</v>
      </c>
    </row>
    <row r="185" spans="1:4" ht="15" customHeight="1">
      <c r="A185" s="457" t="s">
        <v>2543</v>
      </c>
      <c r="B185" s="457">
        <v>883</v>
      </c>
      <c r="C185" s="457">
        <v>43090</v>
      </c>
      <c r="D185" t="s">
        <v>2541</v>
      </c>
    </row>
    <row r="186" spans="1:4" ht="15" customHeight="1">
      <c r="A186" s="362" t="s">
        <v>2627</v>
      </c>
      <c r="B186" s="457">
        <v>8000</v>
      </c>
      <c r="C186" s="457">
        <v>2467</v>
      </c>
      <c r="D186" t="s">
        <v>2625</v>
      </c>
    </row>
    <row r="187" spans="1:4" ht="15" customHeight="1">
      <c r="A187" s="457" t="s">
        <v>2861</v>
      </c>
      <c r="B187" s="457">
        <v>15000</v>
      </c>
      <c r="C187" s="457">
        <v>6900</v>
      </c>
      <c r="D187" t="s">
        <v>2859</v>
      </c>
    </row>
    <row r="188" spans="1:4" ht="15" customHeight="1">
      <c r="A188" s="457" t="s">
        <v>2894</v>
      </c>
      <c r="B188" s="457">
        <v>0</v>
      </c>
      <c r="C188" s="457">
        <v>55348</v>
      </c>
      <c r="D188" t="s">
        <v>2892</v>
      </c>
    </row>
    <row r="189" spans="1:4" ht="15" customHeight="1">
      <c r="A189" s="362" t="s">
        <v>2900</v>
      </c>
      <c r="B189" s="457">
        <v>12104</v>
      </c>
      <c r="C189" s="457">
        <v>9347</v>
      </c>
      <c r="D189" t="s">
        <v>2898</v>
      </c>
    </row>
    <row r="190" spans="1:4" ht="15" customHeight="1">
      <c r="A190" s="362" t="s">
        <v>2960</v>
      </c>
      <c r="B190" s="457">
        <v>63060</v>
      </c>
      <c r="C190" s="457">
        <v>48582</v>
      </c>
      <c r="D190" t="s">
        <v>2958</v>
      </c>
    </row>
    <row r="191" spans="1:4" ht="15" customHeight="1">
      <c r="A191" s="362" t="s">
        <v>1955</v>
      </c>
      <c r="B191" s="457">
        <v>123621</v>
      </c>
      <c r="C191" s="457">
        <v>9039</v>
      </c>
      <c r="D191" t="s">
        <v>1953</v>
      </c>
    </row>
    <row r="192" spans="1:4" ht="15" customHeight="1">
      <c r="A192" s="457" t="s">
        <v>2460</v>
      </c>
      <c r="B192" s="457">
        <v>243018</v>
      </c>
      <c r="C192" s="457">
        <v>14888</v>
      </c>
      <c r="D192" t="s">
        <v>2458</v>
      </c>
    </row>
    <row r="193" spans="1:4" ht="15" customHeight="1">
      <c r="A193" s="457" t="s">
        <v>2600</v>
      </c>
      <c r="B193" s="457">
        <v>92786</v>
      </c>
      <c r="C193" s="457">
        <v>14840</v>
      </c>
      <c r="D193" t="s">
        <v>2598</v>
      </c>
    </row>
    <row r="194" spans="1:4" ht="15" customHeight="1">
      <c r="A194" s="457" t="s">
        <v>2289</v>
      </c>
      <c r="B194" s="457">
        <v>39969</v>
      </c>
      <c r="C194" s="457">
        <v>109428</v>
      </c>
      <c r="D194" t="s">
        <v>2287</v>
      </c>
    </row>
    <row r="195" spans="1:4" ht="15" customHeight="1">
      <c r="A195" s="457" t="s">
        <v>2298</v>
      </c>
      <c r="B195" s="457">
        <v>64427</v>
      </c>
      <c r="C195" s="457">
        <v>79593</v>
      </c>
      <c r="D195" t="s">
        <v>2296</v>
      </c>
    </row>
    <row r="196" spans="1:4" ht="15" customHeight="1">
      <c r="A196" s="457" t="s">
        <v>2367</v>
      </c>
      <c r="B196" s="457">
        <v>354413</v>
      </c>
      <c r="C196" s="457">
        <v>62170</v>
      </c>
      <c r="D196" t="s">
        <v>2365</v>
      </c>
    </row>
    <row r="197" spans="1:4" ht="15" customHeight="1">
      <c r="A197" s="457" t="s">
        <v>2612</v>
      </c>
      <c r="B197" s="457">
        <v>57350</v>
      </c>
      <c r="C197" s="457">
        <v>44765</v>
      </c>
      <c r="D197" t="s">
        <v>2610</v>
      </c>
    </row>
    <row r="198" spans="1:4" ht="15" customHeight="1">
      <c r="A198" s="362" t="s">
        <v>2762</v>
      </c>
      <c r="B198" s="457">
        <v>13000</v>
      </c>
      <c r="C198" s="457">
        <v>33718</v>
      </c>
      <c r="D198" t="s">
        <v>2760</v>
      </c>
    </row>
    <row r="199" spans="1:4" ht="15" customHeight="1">
      <c r="A199" s="457" t="s">
        <v>2789</v>
      </c>
      <c r="B199" s="457">
        <v>587114</v>
      </c>
      <c r="C199" s="457">
        <v>78300</v>
      </c>
      <c r="D199" t="s">
        <v>2787</v>
      </c>
    </row>
    <row r="200" spans="1:4" ht="15" customHeight="1">
      <c r="A200" s="362" t="s">
        <v>2885</v>
      </c>
      <c r="B200" s="457">
        <v>712284</v>
      </c>
      <c r="C200" s="457">
        <v>67827</v>
      </c>
      <c r="D200" t="s">
        <v>2883</v>
      </c>
    </row>
    <row r="201" spans="1:4" ht="15" customHeight="1">
      <c r="A201" s="457" t="s">
        <v>2939</v>
      </c>
      <c r="B201" s="457">
        <v>180226</v>
      </c>
      <c r="C201" s="457">
        <v>15990</v>
      </c>
      <c r="D201" t="s">
        <v>2937</v>
      </c>
    </row>
    <row r="202" spans="1:4" ht="15" customHeight="1">
      <c r="A202" s="457" t="s">
        <v>2963</v>
      </c>
      <c r="B202" s="457">
        <v>95165</v>
      </c>
      <c r="C202" s="457">
        <v>28850</v>
      </c>
      <c r="D202" t="s">
        <v>2961</v>
      </c>
    </row>
    <row r="203" spans="1:4" ht="15" customHeight="1">
      <c r="A203" s="457" t="s">
        <v>3053</v>
      </c>
      <c r="B203" s="457">
        <v>130506</v>
      </c>
      <c r="C203" s="457">
        <v>91451</v>
      </c>
      <c r="D203" t="s">
        <v>3051</v>
      </c>
    </row>
    <row r="204" spans="1:4" ht="15" customHeight="1">
      <c r="A204" s="457" t="s">
        <v>3140</v>
      </c>
      <c r="B204" s="457">
        <v>2185377</v>
      </c>
      <c r="C204" s="457">
        <v>37707</v>
      </c>
      <c r="D204" t="s">
        <v>3138</v>
      </c>
    </row>
    <row r="205" spans="1:4" ht="15" customHeight="1">
      <c r="A205" s="457" t="s">
        <v>2675</v>
      </c>
      <c r="B205" s="457">
        <v>41429</v>
      </c>
      <c r="C205" s="457">
        <v>29000</v>
      </c>
      <c r="D205" t="s">
        <v>2673</v>
      </c>
    </row>
    <row r="206" spans="1:4" ht="15" customHeight="1">
      <c r="A206" s="457" t="s">
        <v>2717</v>
      </c>
      <c r="B206" s="457">
        <v>80705</v>
      </c>
      <c r="C206" s="457">
        <v>12211</v>
      </c>
      <c r="D206" t="s">
        <v>2715</v>
      </c>
    </row>
    <row r="207" spans="1:4" ht="15" customHeight="1">
      <c r="A207" s="457" t="s">
        <v>2786</v>
      </c>
      <c r="B207" s="457">
        <v>82299</v>
      </c>
      <c r="C207" s="457">
        <v>85120</v>
      </c>
      <c r="D207" t="s">
        <v>2784</v>
      </c>
    </row>
    <row r="208" spans="1:4" ht="15" customHeight="1">
      <c r="A208" s="457" t="s">
        <v>2921</v>
      </c>
      <c r="B208" s="457">
        <v>0</v>
      </c>
      <c r="C208" s="457">
        <v>90958</v>
      </c>
      <c r="D208" t="s">
        <v>2919</v>
      </c>
    </row>
    <row r="209" spans="1:4" ht="15" customHeight="1">
      <c r="A209" s="457" t="s">
        <v>3041</v>
      </c>
      <c r="B209" s="457">
        <v>296588</v>
      </c>
      <c r="C209" s="457">
        <v>27223</v>
      </c>
      <c r="D209" t="s">
        <v>3039</v>
      </c>
    </row>
    <row r="210" spans="1:4" ht="15" customHeight="1">
      <c r="A210" s="457" t="s">
        <v>1927</v>
      </c>
      <c r="B210" s="457">
        <v>179846</v>
      </c>
      <c r="C210" s="457">
        <v>5610</v>
      </c>
      <c r="D210" t="s">
        <v>1925</v>
      </c>
    </row>
    <row r="211" spans="1:4" ht="15" customHeight="1">
      <c r="A211" s="457" t="s">
        <v>1938</v>
      </c>
      <c r="B211" s="457">
        <v>35460</v>
      </c>
      <c r="C211" s="457">
        <v>47690</v>
      </c>
      <c r="D211" t="s">
        <v>1936</v>
      </c>
    </row>
    <row r="212" spans="1:4" ht="15" customHeight="1">
      <c r="A212" s="457" t="s">
        <v>2134</v>
      </c>
      <c r="B212" s="457">
        <v>0</v>
      </c>
      <c r="C212" s="457">
        <v>121807</v>
      </c>
      <c r="D212" t="s">
        <v>2132</v>
      </c>
    </row>
    <row r="213" spans="1:4" ht="15" customHeight="1">
      <c r="A213" s="457" t="s">
        <v>2161</v>
      </c>
      <c r="B213" s="457">
        <v>200900</v>
      </c>
      <c r="C213" s="457">
        <v>66655</v>
      </c>
      <c r="D213" t="s">
        <v>2159</v>
      </c>
    </row>
    <row r="214" spans="1:4" ht="15" customHeight="1">
      <c r="A214" s="457" t="s">
        <v>2439</v>
      </c>
      <c r="B214" s="457">
        <v>0</v>
      </c>
      <c r="C214" s="457">
        <v>75276</v>
      </c>
      <c r="D214" t="s">
        <v>2437</v>
      </c>
    </row>
    <row r="215" spans="1:4" ht="15" customHeight="1">
      <c r="A215" s="457" t="s">
        <v>2603</v>
      </c>
      <c r="B215" s="457">
        <v>0</v>
      </c>
      <c r="C215" s="457">
        <v>88110</v>
      </c>
      <c r="D215" t="s">
        <v>2601</v>
      </c>
    </row>
    <row r="216" spans="1:4" ht="15" customHeight="1">
      <c r="A216" s="457" t="s">
        <v>3155</v>
      </c>
      <c r="B216" s="457">
        <v>220426</v>
      </c>
      <c r="C216" s="457">
        <v>25294</v>
      </c>
      <c r="D216" t="s">
        <v>3153</v>
      </c>
    </row>
    <row r="217" spans="1:4" ht="15" customHeight="1">
      <c r="A217" s="457" t="s">
        <v>2051</v>
      </c>
      <c r="B217" s="457">
        <v>15000</v>
      </c>
      <c r="C217" s="457">
        <v>2000</v>
      </c>
      <c r="D217" t="s">
        <v>2049</v>
      </c>
    </row>
    <row r="218" spans="1:4" ht="15" customHeight="1">
      <c r="A218" s="457" t="s">
        <v>2570</v>
      </c>
      <c r="B218" s="457">
        <v>0</v>
      </c>
      <c r="C218" s="457">
        <v>16000</v>
      </c>
      <c r="D218" t="s">
        <v>2568</v>
      </c>
    </row>
    <row r="219" spans="1:4" ht="15" customHeight="1">
      <c r="A219" s="457" t="s">
        <v>2759</v>
      </c>
      <c r="B219" s="457">
        <v>113929</v>
      </c>
      <c r="C219" s="457">
        <v>0</v>
      </c>
      <c r="D219" t="s">
        <v>2757</v>
      </c>
    </row>
    <row r="220" spans="1:4" ht="15" customHeight="1">
      <c r="A220" s="362" t="s">
        <v>3149</v>
      </c>
      <c r="B220" s="457">
        <v>17452</v>
      </c>
      <c r="C220" s="457">
        <v>12540</v>
      </c>
      <c r="D220" t="s">
        <v>3147</v>
      </c>
    </row>
    <row r="221" spans="1:4" ht="15" customHeight="1">
      <c r="A221" s="457" t="s">
        <v>3158</v>
      </c>
      <c r="B221" s="457">
        <v>0</v>
      </c>
      <c r="C221" s="457">
        <v>106448</v>
      </c>
      <c r="D221" t="s">
        <v>3156</v>
      </c>
    </row>
    <row r="222" spans="1:4" ht="15" customHeight="1">
      <c r="A222" s="457" t="s">
        <v>3164</v>
      </c>
      <c r="B222" s="457">
        <v>31324</v>
      </c>
      <c r="C222" s="457">
        <v>23331</v>
      </c>
      <c r="D222" t="s">
        <v>3162</v>
      </c>
    </row>
    <row r="223" spans="1:4" ht="15" customHeight="1">
      <c r="A223" s="457" t="s">
        <v>2888</v>
      </c>
      <c r="B223" s="457">
        <v>208812</v>
      </c>
      <c r="C223" s="457">
        <v>6648</v>
      </c>
      <c r="D223" t="s">
        <v>2886</v>
      </c>
    </row>
    <row r="224" spans="1:4" ht="15" customHeight="1">
      <c r="A224" s="362" t="s">
        <v>3059</v>
      </c>
      <c r="B224" s="457">
        <v>282463</v>
      </c>
      <c r="C224" s="457">
        <v>32281</v>
      </c>
      <c r="D224" t="s">
        <v>3057</v>
      </c>
    </row>
    <row r="225" spans="1:4" ht="15" customHeight="1">
      <c r="A225" s="457" t="s">
        <v>2255</v>
      </c>
      <c r="B225" s="457">
        <v>59000</v>
      </c>
      <c r="C225" s="457">
        <v>25890</v>
      </c>
      <c r="D225" t="s">
        <v>2253</v>
      </c>
    </row>
    <row r="226" spans="1:4" ht="15" customHeight="1">
      <c r="A226" s="362" t="s">
        <v>2909</v>
      </c>
      <c r="B226" s="457">
        <v>259487</v>
      </c>
      <c r="C226" s="457">
        <v>51865</v>
      </c>
      <c r="D226" t="s">
        <v>2907</v>
      </c>
    </row>
    <row r="227" spans="1:4" ht="15" customHeight="1">
      <c r="A227" s="457" t="s">
        <v>2274</v>
      </c>
      <c r="B227" s="457">
        <v>63163</v>
      </c>
      <c r="C227" s="457">
        <v>99339</v>
      </c>
      <c r="D227" t="s">
        <v>2272</v>
      </c>
    </row>
    <row r="228" spans="1:4" ht="15" customHeight="1">
      <c r="A228" s="457" t="s">
        <v>3098</v>
      </c>
      <c r="B228" s="457">
        <v>9000</v>
      </c>
      <c r="C228" s="457">
        <v>27810</v>
      </c>
      <c r="D228" t="s">
        <v>3096</v>
      </c>
    </row>
    <row r="229" spans="1:4" ht="15" customHeight="1">
      <c r="A229" s="362" t="s">
        <v>2012</v>
      </c>
      <c r="B229" s="457">
        <v>158000</v>
      </c>
      <c r="C229" s="457">
        <v>167378</v>
      </c>
      <c r="D229" t="s">
        <v>2010</v>
      </c>
    </row>
    <row r="230" spans="1:4" ht="15" customHeight="1">
      <c r="A230" s="362" t="s">
        <v>2069</v>
      </c>
      <c r="B230" s="457">
        <v>365671</v>
      </c>
      <c r="C230" s="457">
        <v>14618</v>
      </c>
      <c r="D230" t="s">
        <v>2067</v>
      </c>
    </row>
    <row r="231" spans="1:4" ht="15" customHeight="1">
      <c r="A231" s="457" t="s">
        <v>2573</v>
      </c>
      <c r="B231" s="457">
        <v>1715288</v>
      </c>
      <c r="C231" s="457">
        <v>126941</v>
      </c>
      <c r="D231" t="s">
        <v>2571</v>
      </c>
    </row>
    <row r="232" spans="1:4" ht="15" customHeight="1">
      <c r="A232" s="457" t="s">
        <v>2723</v>
      </c>
      <c r="B232" s="457">
        <v>260285</v>
      </c>
      <c r="C232" s="457">
        <v>103397</v>
      </c>
      <c r="D232" t="s">
        <v>2721</v>
      </c>
    </row>
    <row r="233" spans="1:4" ht="15" customHeight="1">
      <c r="A233" s="362" t="s">
        <v>2771</v>
      </c>
      <c r="B233" s="457">
        <v>246071</v>
      </c>
      <c r="C233" s="457">
        <v>27950</v>
      </c>
      <c r="D233" t="s">
        <v>2769</v>
      </c>
    </row>
    <row r="234" spans="1:4" ht="15" customHeight="1">
      <c r="A234" s="457" t="s">
        <v>2801</v>
      </c>
      <c r="B234" s="457">
        <v>276800</v>
      </c>
      <c r="C234" s="457">
        <v>72680</v>
      </c>
      <c r="D234" t="s">
        <v>2799</v>
      </c>
    </row>
    <row r="235" spans="1:4" ht="15" customHeight="1">
      <c r="A235" s="457" t="s">
        <v>2912</v>
      </c>
      <c r="B235" s="457">
        <v>823599</v>
      </c>
      <c r="C235" s="457">
        <v>17550</v>
      </c>
      <c r="D235" t="s">
        <v>2910</v>
      </c>
    </row>
    <row r="236" spans="1:4" ht="15" customHeight="1">
      <c r="A236" s="457" t="s">
        <v>2957</v>
      </c>
      <c r="B236" s="457">
        <v>126269</v>
      </c>
      <c r="C236" s="457">
        <v>22030</v>
      </c>
      <c r="D236" t="s">
        <v>2955</v>
      </c>
    </row>
    <row r="237" spans="1:4" ht="15" customHeight="1">
      <c r="A237" s="457" t="s">
        <v>3011</v>
      </c>
      <c r="B237" s="457">
        <v>413534</v>
      </c>
      <c r="C237" s="457">
        <v>25450</v>
      </c>
      <c r="D237" t="s">
        <v>3009</v>
      </c>
    </row>
    <row r="238" spans="1:4" ht="15" customHeight="1">
      <c r="A238" s="457" t="s">
        <v>3122</v>
      </c>
      <c r="B238" s="457">
        <v>440118</v>
      </c>
      <c r="C238" s="457">
        <v>43173</v>
      </c>
      <c r="D238" t="s">
        <v>3120</v>
      </c>
    </row>
    <row r="239" spans="1:4" ht="15" customHeight="1">
      <c r="A239" s="457" t="s">
        <v>2496</v>
      </c>
      <c r="B239" s="457">
        <v>130231</v>
      </c>
      <c r="C239" s="457">
        <v>62595</v>
      </c>
      <c r="D239" t="s">
        <v>2494</v>
      </c>
    </row>
    <row r="240" spans="1:4" ht="15" customHeight="1">
      <c r="A240" s="457" t="s">
        <v>2555</v>
      </c>
      <c r="B240" s="457">
        <v>943996</v>
      </c>
      <c r="C240" s="457">
        <v>42700</v>
      </c>
      <c r="D240" t="s">
        <v>2553</v>
      </c>
    </row>
    <row r="241" spans="1:4" ht="15" customHeight="1">
      <c r="A241" s="457" t="s">
        <v>2891</v>
      </c>
      <c r="B241" s="457">
        <v>157481</v>
      </c>
      <c r="C241" s="457">
        <v>92245</v>
      </c>
      <c r="D241" t="s">
        <v>2889</v>
      </c>
    </row>
    <row r="242" spans="1:4" ht="15" customHeight="1">
      <c r="A242" s="457" t="s">
        <v>2807</v>
      </c>
      <c r="B242" s="457">
        <v>316999</v>
      </c>
      <c r="C242" s="457">
        <v>56409</v>
      </c>
      <c r="D242" t="s">
        <v>2805</v>
      </c>
    </row>
    <row r="243" spans="1:4" ht="15" customHeight="1">
      <c r="A243" s="457" t="s">
        <v>3137</v>
      </c>
      <c r="B243" s="457">
        <v>472111</v>
      </c>
      <c r="C243" s="457">
        <v>52338</v>
      </c>
      <c r="D243" t="s">
        <v>3135</v>
      </c>
    </row>
    <row r="244" spans="1:4" ht="15" customHeight="1">
      <c r="A244" s="457" t="s">
        <v>2216</v>
      </c>
      <c r="B244" s="457">
        <v>499688</v>
      </c>
      <c r="C244" s="457">
        <v>0</v>
      </c>
      <c r="D244" t="s">
        <v>2214</v>
      </c>
    </row>
    <row r="245" spans="1:4" ht="15" customHeight="1">
      <c r="A245" s="457" t="s">
        <v>2783</v>
      </c>
      <c r="B245" s="457">
        <v>709000</v>
      </c>
      <c r="C245" s="457">
        <v>23930</v>
      </c>
      <c r="D245" t="s">
        <v>2781</v>
      </c>
    </row>
    <row r="246" spans="1:4" ht="15" customHeight="1">
      <c r="A246" s="457" t="s">
        <v>2624</v>
      </c>
      <c r="B246" s="457">
        <v>613330</v>
      </c>
      <c r="C246" s="457">
        <v>116989</v>
      </c>
      <c r="D246" t="s">
        <v>2622</v>
      </c>
    </row>
    <row r="247" spans="1:4" ht="15" customHeight="1">
      <c r="A247" s="457" t="s">
        <v>2672</v>
      </c>
      <c r="B247" s="457">
        <v>520443</v>
      </c>
      <c r="C247" s="457">
        <v>9436</v>
      </c>
      <c r="D247" t="s">
        <v>2670</v>
      </c>
    </row>
    <row r="248" spans="1:4" ht="15" customHeight="1">
      <c r="A248" s="457" t="s">
        <v>2864</v>
      </c>
      <c r="B248" s="457">
        <v>791508</v>
      </c>
      <c r="C248" s="457">
        <v>26900</v>
      </c>
      <c r="D248" t="s">
        <v>2862</v>
      </c>
    </row>
    <row r="249" spans="1:4" ht="15" customHeight="1">
      <c r="A249" s="457" t="s">
        <v>2933</v>
      </c>
      <c r="B249" s="457">
        <v>565248</v>
      </c>
      <c r="C249" s="457">
        <v>61920</v>
      </c>
      <c r="D249" t="s">
        <v>2931</v>
      </c>
    </row>
    <row r="250" spans="1:4" ht="15" customHeight="1">
      <c r="A250" s="457" t="s">
        <v>1997</v>
      </c>
      <c r="B250" s="457">
        <v>3534357</v>
      </c>
      <c r="C250" s="457">
        <v>318316</v>
      </c>
      <c r="D250" t="s">
        <v>1995</v>
      </c>
    </row>
    <row r="251" spans="1:4" ht="15" customHeight="1">
      <c r="A251" s="457" t="s">
        <v>2158</v>
      </c>
      <c r="B251" s="457">
        <v>227070</v>
      </c>
      <c r="C251" s="457">
        <v>244750</v>
      </c>
      <c r="D251" t="s">
        <v>2156</v>
      </c>
    </row>
    <row r="252" spans="1:4" ht="15" customHeight="1">
      <c r="A252" s="457" t="s">
        <v>2231</v>
      </c>
      <c r="B252" s="457">
        <v>617742</v>
      </c>
      <c r="C252" s="457">
        <v>71140</v>
      </c>
      <c r="D252" t="s">
        <v>2229</v>
      </c>
    </row>
    <row r="253" spans="1:4" ht="15" customHeight="1">
      <c r="A253" s="457" t="s">
        <v>2804</v>
      </c>
      <c r="B253" s="457">
        <v>486361</v>
      </c>
      <c r="C253" s="457">
        <v>44929</v>
      </c>
      <c r="D253" t="s">
        <v>2802</v>
      </c>
    </row>
    <row r="254" spans="1:4" ht="15" customHeight="1">
      <c r="A254" s="457" t="s">
        <v>2825</v>
      </c>
      <c r="B254" s="457">
        <v>356196</v>
      </c>
      <c r="C254" s="457">
        <v>20434</v>
      </c>
      <c r="D254" t="s">
        <v>2823</v>
      </c>
    </row>
    <row r="255" spans="1:4" ht="15" customHeight="1">
      <c r="A255" s="457" t="s">
        <v>3029</v>
      </c>
      <c r="B255" s="457">
        <v>358551</v>
      </c>
      <c r="C255" s="457">
        <v>92699</v>
      </c>
      <c r="D255" t="s">
        <v>3027</v>
      </c>
    </row>
    <row r="256" spans="1:4" ht="15" customHeight="1">
      <c r="A256" s="457" t="s">
        <v>3146</v>
      </c>
      <c r="B256" s="457">
        <v>870089</v>
      </c>
      <c r="C256" s="457">
        <v>64558</v>
      </c>
      <c r="D256" t="s">
        <v>3144</v>
      </c>
    </row>
    <row r="257" spans="1:4" ht="15" customHeight="1">
      <c r="A257" s="457" t="s">
        <v>2024</v>
      </c>
      <c r="B257" s="457">
        <v>738573</v>
      </c>
      <c r="C257" s="457">
        <v>72318</v>
      </c>
      <c r="D257" t="s">
        <v>2022</v>
      </c>
    </row>
    <row r="258" spans="1:4" ht="15" customHeight="1">
      <c r="A258" s="457" t="s">
        <v>2072</v>
      </c>
      <c r="B258" s="457">
        <v>172638</v>
      </c>
      <c r="C258" s="457">
        <v>7680</v>
      </c>
      <c r="D258" t="s">
        <v>2070</v>
      </c>
    </row>
    <row r="259" spans="1:4" ht="15" customHeight="1">
      <c r="A259" s="457" t="s">
        <v>2493</v>
      </c>
      <c r="B259" s="457">
        <v>815713</v>
      </c>
      <c r="C259" s="457">
        <v>30197</v>
      </c>
      <c r="D259" t="s">
        <v>2491</v>
      </c>
    </row>
    <row r="260" spans="1:4" ht="15" customHeight="1">
      <c r="A260" s="457" t="s">
        <v>2522</v>
      </c>
      <c r="B260" s="457">
        <v>2652911</v>
      </c>
      <c r="C260" s="457">
        <v>60285</v>
      </c>
      <c r="D260" t="s">
        <v>2520</v>
      </c>
    </row>
    <row r="261" spans="1:4" ht="15" customHeight="1">
      <c r="A261" s="457" t="s">
        <v>3026</v>
      </c>
      <c r="B261" s="457">
        <v>377868</v>
      </c>
      <c r="C261" s="457">
        <v>57000</v>
      </c>
      <c r="D261" t="s">
        <v>3024</v>
      </c>
    </row>
    <row r="262" spans="1:4" ht="15" customHeight="1">
      <c r="A262" s="457" t="s">
        <v>2334</v>
      </c>
      <c r="B262" s="457">
        <v>670181</v>
      </c>
      <c r="C262" s="457">
        <v>34814</v>
      </c>
      <c r="D262" t="s">
        <v>2332</v>
      </c>
    </row>
    <row r="263" spans="1:4" ht="15" customHeight="1">
      <c r="A263" s="457" t="s">
        <v>1965</v>
      </c>
      <c r="B263" s="457">
        <v>572832</v>
      </c>
      <c r="C263" s="457">
        <v>43500</v>
      </c>
      <c r="D263" t="s">
        <v>1963</v>
      </c>
    </row>
    <row r="264" spans="1:4" ht="15" customHeight="1">
      <c r="A264" s="457" t="s">
        <v>2813</v>
      </c>
      <c r="B264" s="457">
        <v>739549</v>
      </c>
      <c r="C264" s="457">
        <v>233645</v>
      </c>
      <c r="D264" t="s">
        <v>2811</v>
      </c>
    </row>
    <row r="265" spans="1:4" ht="15" customHeight="1">
      <c r="A265" s="457" t="s">
        <v>2140</v>
      </c>
      <c r="B265" s="457">
        <v>0</v>
      </c>
      <c r="C265" s="457">
        <v>1745472</v>
      </c>
      <c r="D265" t="s">
        <v>2138</v>
      </c>
    </row>
    <row r="266" spans="1:4" ht="15" customHeight="1">
      <c r="A266" s="457" t="s">
        <v>1958</v>
      </c>
      <c r="B266" s="457">
        <v>1613702</v>
      </c>
      <c r="C266" s="457">
        <v>472457</v>
      </c>
      <c r="D266" t="s">
        <v>1956</v>
      </c>
    </row>
    <row r="267" spans="1:4" ht="15" customHeight="1">
      <c r="A267" s="457" t="s">
        <v>1962</v>
      </c>
      <c r="B267" s="457">
        <v>1316973</v>
      </c>
      <c r="C267" s="457">
        <v>49875</v>
      </c>
      <c r="D267" t="s">
        <v>1960</v>
      </c>
    </row>
    <row r="268" spans="1:4" ht="15" customHeight="1">
      <c r="A268" s="457" t="s">
        <v>1994</v>
      </c>
      <c r="B268" s="457">
        <v>249584</v>
      </c>
      <c r="C268" s="457">
        <v>10007</v>
      </c>
      <c r="D268" t="s">
        <v>1992</v>
      </c>
    </row>
    <row r="269" spans="1:4" ht="15" customHeight="1">
      <c r="A269" s="457" t="s">
        <v>2033</v>
      </c>
      <c r="B269" s="457">
        <v>1074048</v>
      </c>
      <c r="C269" s="457">
        <v>44486</v>
      </c>
      <c r="D269" t="s">
        <v>2031</v>
      </c>
    </row>
    <row r="270" spans="1:4" ht="15" customHeight="1">
      <c r="A270" s="457" t="s">
        <v>2048</v>
      </c>
      <c r="B270" s="457">
        <v>0</v>
      </c>
      <c r="C270" s="457">
        <v>215770</v>
      </c>
      <c r="D270" t="s">
        <v>2046</v>
      </c>
    </row>
    <row r="271" spans="1:4" ht="15" customHeight="1">
      <c r="A271" s="457" t="s">
        <v>2092</v>
      </c>
      <c r="B271" s="457">
        <v>294281</v>
      </c>
      <c r="C271" s="457">
        <v>37643</v>
      </c>
      <c r="D271" t="s">
        <v>2090</v>
      </c>
    </row>
    <row r="272" spans="1:4" ht="15" customHeight="1">
      <c r="A272" s="457" t="s">
        <v>2164</v>
      </c>
      <c r="B272" s="457">
        <v>1595926</v>
      </c>
      <c r="C272" s="457">
        <v>65900</v>
      </c>
      <c r="D272" t="s">
        <v>2162</v>
      </c>
    </row>
    <row r="273" spans="1:4" ht="15.6">
      <c r="A273" s="457" t="s">
        <v>2243</v>
      </c>
      <c r="B273" s="457">
        <v>841923</v>
      </c>
      <c r="C273" s="457">
        <v>290109</v>
      </c>
      <c r="D273" t="s">
        <v>2241</v>
      </c>
    </row>
    <row r="274" spans="1:4" ht="15.6">
      <c r="A274" s="457" t="s">
        <v>2292</v>
      </c>
      <c r="B274" s="457">
        <v>1285392</v>
      </c>
      <c r="C274" s="457">
        <v>89630</v>
      </c>
      <c r="D274" t="s">
        <v>2290</v>
      </c>
    </row>
    <row r="275" spans="1:4" ht="15.6">
      <c r="A275" s="457" t="s">
        <v>2364</v>
      </c>
      <c r="B275" s="457">
        <v>907932</v>
      </c>
      <c r="C275" s="457">
        <v>76710</v>
      </c>
      <c r="D275" t="s">
        <v>2362</v>
      </c>
    </row>
    <row r="276" spans="1:4" ht="15.6">
      <c r="A276" s="457" t="s">
        <v>2370</v>
      </c>
      <c r="B276" s="457">
        <v>355799</v>
      </c>
      <c r="C276" s="457">
        <v>23530</v>
      </c>
      <c r="D276" t="s">
        <v>2368</v>
      </c>
    </row>
    <row r="277" spans="1:4" ht="15.6">
      <c r="A277" s="457" t="s">
        <v>2376</v>
      </c>
      <c r="B277" s="457">
        <v>494817</v>
      </c>
      <c r="C277" s="457">
        <v>96100</v>
      </c>
      <c r="D277" t="s">
        <v>2374</v>
      </c>
    </row>
    <row r="278" spans="1:4" ht="15.6">
      <c r="A278" s="362" t="s">
        <v>2391</v>
      </c>
      <c r="B278" s="457">
        <v>1213403</v>
      </c>
      <c r="C278" s="457">
        <v>81285</v>
      </c>
      <c r="D278" t="s">
        <v>2389</v>
      </c>
    </row>
    <row r="279" spans="1:4" ht="15.6">
      <c r="A279" s="457" t="s">
        <v>2397</v>
      </c>
      <c r="B279" s="457">
        <v>455674</v>
      </c>
      <c r="C279" s="457">
        <v>55719</v>
      </c>
      <c r="D279" t="s">
        <v>2395</v>
      </c>
    </row>
    <row r="280" spans="1:4" ht="15.6">
      <c r="A280" s="457" t="s">
        <v>2412</v>
      </c>
      <c r="B280" s="457">
        <v>630967</v>
      </c>
      <c r="C280" s="457">
        <v>55000</v>
      </c>
      <c r="D280" t="s">
        <v>2410</v>
      </c>
    </row>
    <row r="281" spans="1:4" ht="15.6">
      <c r="A281" s="457" t="s">
        <v>2433</v>
      </c>
      <c r="B281" s="457">
        <v>657506</v>
      </c>
      <c r="C281" s="457">
        <v>78300</v>
      </c>
      <c r="D281" t="s">
        <v>2431</v>
      </c>
    </row>
    <row r="282" spans="1:4" ht="15.6">
      <c r="A282" s="457" t="s">
        <v>2442</v>
      </c>
      <c r="B282" s="457">
        <v>664413</v>
      </c>
      <c r="C282" s="457">
        <v>73481</v>
      </c>
      <c r="D282" t="s">
        <v>2440</v>
      </c>
    </row>
    <row r="283" spans="1:4" ht="15.6">
      <c r="A283" s="362" t="s">
        <v>2469</v>
      </c>
      <c r="B283" s="457">
        <v>443572</v>
      </c>
      <c r="C283" s="457">
        <v>92000</v>
      </c>
      <c r="D283" t="s">
        <v>2467</v>
      </c>
    </row>
    <row r="284" spans="1:4" ht="15.6">
      <c r="A284" s="457" t="s">
        <v>2472</v>
      </c>
      <c r="B284" s="457">
        <v>565217</v>
      </c>
      <c r="C284" s="457">
        <v>46392</v>
      </c>
      <c r="D284" t="s">
        <v>2470</v>
      </c>
    </row>
    <row r="285" spans="1:4" ht="15.6">
      <c r="A285" s="457" t="s">
        <v>2490</v>
      </c>
      <c r="B285" s="457">
        <v>379033</v>
      </c>
      <c r="C285" s="457">
        <v>58226</v>
      </c>
      <c r="D285" t="s">
        <v>2488</v>
      </c>
    </row>
    <row r="286" spans="1:4" ht="15.6">
      <c r="A286" s="457" t="s">
        <v>2502</v>
      </c>
      <c r="B286" s="457">
        <v>1127696</v>
      </c>
      <c r="C286" s="457">
        <v>32700</v>
      </c>
      <c r="D286" t="s">
        <v>2500</v>
      </c>
    </row>
    <row r="287" spans="1:4" ht="15.6">
      <c r="A287" s="457" t="s">
        <v>2540</v>
      </c>
      <c r="B287" s="457">
        <v>182904</v>
      </c>
      <c r="C287" s="457">
        <v>179984</v>
      </c>
      <c r="D287" t="s">
        <v>2538</v>
      </c>
    </row>
    <row r="288" spans="1:4" ht="15.6">
      <c r="A288" s="457" t="s">
        <v>2594</v>
      </c>
      <c r="B288" s="457">
        <v>0</v>
      </c>
      <c r="C288" s="457">
        <v>191597</v>
      </c>
      <c r="D288" t="s">
        <v>2592</v>
      </c>
    </row>
    <row r="289" spans="1:4" ht="15.6">
      <c r="A289" s="457" t="s">
        <v>2630</v>
      </c>
      <c r="B289" s="457">
        <v>1540184</v>
      </c>
      <c r="C289" s="457">
        <v>53200</v>
      </c>
      <c r="D289" t="s">
        <v>2628</v>
      </c>
    </row>
    <row r="290" spans="1:4" ht="15.6">
      <c r="A290" s="457" t="s">
        <v>2753</v>
      </c>
      <c r="B290" s="457">
        <v>564171</v>
      </c>
      <c r="C290" s="457">
        <v>116800</v>
      </c>
      <c r="D290" t="s">
        <v>2751</v>
      </c>
    </row>
    <row r="291" spans="1:4" ht="15.6">
      <c r="A291" s="457" t="s">
        <v>2768</v>
      </c>
      <c r="B291" s="457">
        <v>104989</v>
      </c>
      <c r="C291" s="457">
        <v>38395</v>
      </c>
      <c r="D291" t="s">
        <v>2766</v>
      </c>
    </row>
    <row r="292" spans="1:4" ht="15.6">
      <c r="A292" s="457" t="s">
        <v>2882</v>
      </c>
      <c r="B292" s="457">
        <v>1208450</v>
      </c>
      <c r="C292" s="457">
        <v>97754</v>
      </c>
      <c r="D292" t="s">
        <v>2880</v>
      </c>
    </row>
    <row r="293" spans="1:4" ht="15.6">
      <c r="A293" s="457" t="s">
        <v>2948</v>
      </c>
      <c r="B293" s="457">
        <v>452326</v>
      </c>
      <c r="C293" s="457">
        <v>17340</v>
      </c>
      <c r="D293" t="s">
        <v>2946</v>
      </c>
    </row>
    <row r="294" spans="1:4" ht="15.6">
      <c r="A294" s="457" t="s">
        <v>3008</v>
      </c>
      <c r="B294" s="457">
        <v>68709</v>
      </c>
      <c r="C294" s="457">
        <v>74359</v>
      </c>
      <c r="D294" t="s">
        <v>3006</v>
      </c>
    </row>
    <row r="295" spans="1:4" ht="15.6">
      <c r="A295" s="457" t="s">
        <v>3032</v>
      </c>
      <c r="B295" s="457">
        <v>545518</v>
      </c>
      <c r="C295" s="457">
        <v>38402</v>
      </c>
      <c r="D295" t="s">
        <v>3030</v>
      </c>
    </row>
    <row r="296" spans="1:4" ht="15.6">
      <c r="A296" s="457" t="s">
        <v>3035</v>
      </c>
      <c r="B296" s="457">
        <v>560</v>
      </c>
      <c r="C296" s="457">
        <v>480381</v>
      </c>
      <c r="D296" t="s">
        <v>3033</v>
      </c>
    </row>
    <row r="297" spans="1:4" ht="15.6">
      <c r="A297" s="457" t="s">
        <v>3116</v>
      </c>
      <c r="B297" s="457">
        <v>566951</v>
      </c>
      <c r="C297" s="457">
        <v>306340</v>
      </c>
      <c r="D297" t="s">
        <v>3114</v>
      </c>
    </row>
    <row r="298" spans="1:4" ht="15.6">
      <c r="A298" s="457" t="s">
        <v>2078</v>
      </c>
      <c r="B298" s="457">
        <v>871920</v>
      </c>
      <c r="C298" s="457">
        <v>160555</v>
      </c>
      <c r="D298" t="s">
        <v>2076</v>
      </c>
    </row>
    <row r="299" spans="1:4" ht="15.6">
      <c r="A299" s="457" t="s">
        <v>2192</v>
      </c>
      <c r="B299" s="457">
        <v>400929</v>
      </c>
      <c r="C299" s="457">
        <v>141856</v>
      </c>
      <c r="D299" t="s">
        <v>2190</v>
      </c>
    </row>
    <row r="300" spans="1:4" ht="15.6">
      <c r="A300" s="457" t="s">
        <v>2204</v>
      </c>
      <c r="B300" s="457">
        <v>528344</v>
      </c>
      <c r="C300" s="457">
        <v>95025</v>
      </c>
      <c r="D300" t="s">
        <v>2202</v>
      </c>
    </row>
    <row r="301" spans="1:4" ht="15.6">
      <c r="A301" s="457" t="s">
        <v>2277</v>
      </c>
      <c r="B301" s="457">
        <v>213941</v>
      </c>
      <c r="C301" s="457">
        <v>30355</v>
      </c>
      <c r="D301" t="s">
        <v>2275</v>
      </c>
    </row>
    <row r="302" spans="1:4" ht="15.6">
      <c r="A302" s="457" t="s">
        <v>2304</v>
      </c>
      <c r="B302" s="457">
        <v>471000</v>
      </c>
      <c r="C302" s="457">
        <v>593111</v>
      </c>
      <c r="D302" t="s">
        <v>2302</v>
      </c>
    </row>
    <row r="303" spans="1:4" ht="15.6">
      <c r="A303" s="457" t="s">
        <v>2343</v>
      </c>
      <c r="B303" s="457">
        <v>256278</v>
      </c>
      <c r="C303" s="457">
        <v>193438</v>
      </c>
      <c r="D303" t="s">
        <v>2341</v>
      </c>
    </row>
    <row r="304" spans="1:4" ht="15.6">
      <c r="A304" s="457" t="s">
        <v>2379</v>
      </c>
      <c r="B304" s="457">
        <v>178571</v>
      </c>
      <c r="C304" s="457">
        <v>295891</v>
      </c>
      <c r="D304" t="s">
        <v>2377</v>
      </c>
    </row>
    <row r="305" spans="1:4" ht="15.6">
      <c r="A305" s="457" t="s">
        <v>2421</v>
      </c>
      <c r="B305" s="457">
        <v>649449</v>
      </c>
      <c r="C305" s="457">
        <v>119390</v>
      </c>
      <c r="D305" t="s">
        <v>2419</v>
      </c>
    </row>
    <row r="306" spans="1:4" ht="15.6">
      <c r="A306" s="457" t="s">
        <v>2475</v>
      </c>
      <c r="B306" s="457">
        <v>610338</v>
      </c>
      <c r="C306" s="457">
        <v>331703</v>
      </c>
      <c r="D306" t="s">
        <v>2473</v>
      </c>
    </row>
    <row r="307" spans="1:4" ht="15.6">
      <c r="A307" s="457" t="s">
        <v>2505</v>
      </c>
      <c r="B307" s="457">
        <v>953262</v>
      </c>
      <c r="C307" s="457">
        <v>590791</v>
      </c>
      <c r="D307" t="s">
        <v>2503</v>
      </c>
    </row>
    <row r="308" spans="1:4" ht="15.6">
      <c r="A308" s="457" t="s">
        <v>2528</v>
      </c>
      <c r="B308" s="457">
        <v>130471</v>
      </c>
      <c r="C308" s="457">
        <v>380281</v>
      </c>
      <c r="D308" t="s">
        <v>2526</v>
      </c>
    </row>
    <row r="309" spans="1:4" ht="15.6">
      <c r="A309" s="457" t="s">
        <v>2549</v>
      </c>
      <c r="B309" s="457">
        <v>443148</v>
      </c>
      <c r="C309" s="457">
        <v>117227</v>
      </c>
      <c r="D309" t="s">
        <v>2547</v>
      </c>
    </row>
    <row r="310" spans="1:4" ht="15.6">
      <c r="A310" s="457" t="s">
        <v>2633</v>
      </c>
      <c r="B310" s="457">
        <v>922767</v>
      </c>
      <c r="C310" s="457">
        <v>67422</v>
      </c>
      <c r="D310" t="s">
        <v>2631</v>
      </c>
    </row>
    <row r="311" spans="1:4" ht="15.6">
      <c r="A311" s="457" t="s">
        <v>2708</v>
      </c>
      <c r="B311" s="457">
        <v>453126</v>
      </c>
      <c r="C311" s="457">
        <v>70866</v>
      </c>
      <c r="D311" t="s">
        <v>2706</v>
      </c>
    </row>
    <row r="312" spans="1:4" ht="15.6">
      <c r="A312" s="457" t="s">
        <v>2729</v>
      </c>
      <c r="B312" s="457">
        <v>264883</v>
      </c>
      <c r="C312" s="457">
        <v>426089</v>
      </c>
      <c r="D312" t="s">
        <v>2727</v>
      </c>
    </row>
    <row r="313" spans="1:4" ht="15.6">
      <c r="A313" s="457" t="s">
        <v>2897</v>
      </c>
      <c r="B313" s="457">
        <v>340000</v>
      </c>
      <c r="C313" s="457">
        <v>455920</v>
      </c>
      <c r="D313" t="s">
        <v>2895</v>
      </c>
    </row>
    <row r="314" spans="1:4" ht="15.6">
      <c r="A314" s="457" t="s">
        <v>2927</v>
      </c>
      <c r="B314" s="457">
        <v>745605</v>
      </c>
      <c r="C314" s="457">
        <v>61441</v>
      </c>
      <c r="D314" t="s">
        <v>2925</v>
      </c>
    </row>
    <row r="315" spans="1:4" ht="15.6">
      <c r="A315" s="457" t="s">
        <v>2936</v>
      </c>
      <c r="B315" s="457">
        <v>1218837</v>
      </c>
      <c r="C315" s="457">
        <v>20700</v>
      </c>
      <c r="D315" t="s">
        <v>2934</v>
      </c>
    </row>
    <row r="316" spans="1:4" ht="15.6">
      <c r="A316" s="457" t="s">
        <v>3044</v>
      </c>
      <c r="B316" s="457">
        <v>236225</v>
      </c>
      <c r="C316" s="457">
        <v>193670</v>
      </c>
      <c r="D316" t="s">
        <v>3042</v>
      </c>
    </row>
    <row r="317" spans="1:4" ht="15.6">
      <c r="A317" s="457" t="s">
        <v>3101</v>
      </c>
      <c r="B317" s="457">
        <v>444287</v>
      </c>
      <c r="C317" s="457">
        <v>118572</v>
      </c>
      <c r="D317" t="s">
        <v>3099</v>
      </c>
    </row>
    <row r="318" spans="1:4" ht="15.6">
      <c r="A318" s="457" t="s">
        <v>3152</v>
      </c>
      <c r="B318" s="457">
        <v>716999</v>
      </c>
      <c r="C318" s="457">
        <v>52725</v>
      </c>
      <c r="D318" t="s">
        <v>3150</v>
      </c>
    </row>
    <row r="319" spans="1:4" ht="15.6">
      <c r="A319" s="457" t="s">
        <v>2173</v>
      </c>
      <c r="B319" s="457">
        <v>0</v>
      </c>
      <c r="C319" s="457">
        <v>6352</v>
      </c>
      <c r="D319" t="s">
        <v>3340</v>
      </c>
    </row>
    <row r="320" spans="1:4" ht="15.6">
      <c r="A320" s="457" t="s">
        <v>2514</v>
      </c>
      <c r="B320" s="457">
        <v>124413</v>
      </c>
      <c r="C320" s="457">
        <v>37568</v>
      </c>
      <c r="D320" t="s">
        <v>2512</v>
      </c>
    </row>
    <row r="321" spans="1:4" ht="15.6">
      <c r="A321" s="457" t="s">
        <v>2588</v>
      </c>
      <c r="B321" s="457">
        <v>153811</v>
      </c>
      <c r="C321" s="457">
        <v>14350</v>
      </c>
      <c r="D321" t="s">
        <v>2586</v>
      </c>
    </row>
    <row r="322" spans="1:4" ht="15.6">
      <c r="A322" s="457" t="s">
        <v>2125</v>
      </c>
      <c r="B322" s="457">
        <v>26889</v>
      </c>
      <c r="C322" s="457">
        <v>23894</v>
      </c>
      <c r="D322" t="s">
        <v>2123</v>
      </c>
    </row>
    <row r="323" spans="1:4" ht="15.6">
      <c r="A323" s="457" t="s">
        <v>2699</v>
      </c>
      <c r="B323" s="457">
        <v>86969</v>
      </c>
      <c r="C323" s="457">
        <v>29107</v>
      </c>
      <c r="D323" t="s">
        <v>2697</v>
      </c>
    </row>
    <row r="324" spans="1:4" ht="15.6">
      <c r="A324" s="457" t="s">
        <v>2240</v>
      </c>
      <c r="B324" s="457">
        <v>0</v>
      </c>
      <c r="C324" s="457">
        <v>5069</v>
      </c>
      <c r="D324" t="s">
        <v>2238</v>
      </c>
    </row>
    <row r="325" spans="1:4" ht="15.6">
      <c r="A325" s="457" t="s">
        <v>3110</v>
      </c>
      <c r="B325" s="457">
        <v>82421</v>
      </c>
      <c r="C325" s="457">
        <v>60001</v>
      </c>
      <c r="D325" t="s">
        <v>3108</v>
      </c>
    </row>
    <row r="326" spans="1:4" ht="15.6">
      <c r="A326" s="387" t="s">
        <v>2873</v>
      </c>
      <c r="B326" s="457" t="s">
        <v>3341</v>
      </c>
      <c r="C326" s="457" t="s">
        <v>3341</v>
      </c>
      <c r="D326" s="387" t="s">
        <v>2871</v>
      </c>
    </row>
    <row r="327" spans="1:4" ht="15.6">
      <c r="A327" s="387" t="s">
        <v>2451</v>
      </c>
      <c r="B327" s="457">
        <v>113785</v>
      </c>
      <c r="C327" s="457">
        <v>4375</v>
      </c>
      <c r="D327" s="387" t="s">
        <v>2449</v>
      </c>
    </row>
    <row r="328" spans="1:4" ht="15.6">
      <c r="A328" s="457" t="s">
        <v>2146</v>
      </c>
      <c r="B328" s="457">
        <v>18000</v>
      </c>
      <c r="C328" s="457">
        <v>1000</v>
      </c>
      <c r="D328" t="s">
        <v>2144</v>
      </c>
    </row>
    <row r="329" spans="1:4" ht="15.6">
      <c r="A329" s="457" t="s">
        <v>3086</v>
      </c>
      <c r="B329" s="457">
        <v>80287</v>
      </c>
      <c r="C329" s="457">
        <v>126960</v>
      </c>
      <c r="D329" t="s">
        <v>3084</v>
      </c>
    </row>
    <row r="330" spans="1:4" ht="15.6">
      <c r="A330" s="457" t="s">
        <v>2906</v>
      </c>
      <c r="B330" s="457">
        <v>59650</v>
      </c>
      <c r="C330" s="457">
        <v>19413</v>
      </c>
      <c r="D330" t="s">
        <v>2904</v>
      </c>
    </row>
    <row r="331" spans="1:4" ht="15.6">
      <c r="A331" s="457" t="s">
        <v>3077</v>
      </c>
      <c r="B331" s="457">
        <v>89129</v>
      </c>
      <c r="C331" s="457">
        <v>11117</v>
      </c>
      <c r="D331" t="s">
        <v>3075</v>
      </c>
    </row>
    <row r="332" spans="1:4" ht="15.6">
      <c r="A332" s="457" t="s">
        <v>3047</v>
      </c>
      <c r="B332" s="457">
        <v>16374</v>
      </c>
      <c r="C332" s="457">
        <v>16523</v>
      </c>
      <c r="D332" t="s">
        <v>3045</v>
      </c>
    </row>
    <row r="333" spans="1:4" ht="15.6">
      <c r="A333" s="457" t="s">
        <v>2201</v>
      </c>
      <c r="B333" s="457">
        <v>47581</v>
      </c>
      <c r="C333" s="457">
        <v>9674</v>
      </c>
      <c r="D333" t="s">
        <v>2199</v>
      </c>
    </row>
    <row r="334" spans="1:4" ht="15.6">
      <c r="A334" s="457" t="s">
        <v>2714</v>
      </c>
      <c r="B334" s="457">
        <v>58041</v>
      </c>
      <c r="C334" s="457">
        <v>43937</v>
      </c>
      <c r="D334" t="s">
        <v>2712</v>
      </c>
    </row>
    <row r="335" spans="1:4" ht="15.6">
      <c r="A335" s="457" t="s">
        <v>2552</v>
      </c>
      <c r="B335" s="457">
        <v>24771</v>
      </c>
      <c r="C335" s="457">
        <v>21500</v>
      </c>
      <c r="D335" t="s">
        <v>2550</v>
      </c>
    </row>
    <row r="336" spans="1:4" ht="15.6">
      <c r="A336" s="457" t="s">
        <v>2534</v>
      </c>
      <c r="B336" s="457">
        <v>18394</v>
      </c>
      <c r="C336" s="457">
        <v>21774</v>
      </c>
      <c r="D336" t="s">
        <v>2532</v>
      </c>
    </row>
    <row r="337" spans="1:4" ht="15.6">
      <c r="A337" s="362" t="s">
        <v>2690</v>
      </c>
      <c r="B337" s="457">
        <v>22200</v>
      </c>
      <c r="C337" s="457">
        <v>757</v>
      </c>
      <c r="D337" t="s">
        <v>2688</v>
      </c>
    </row>
    <row r="338" spans="1:4" ht="15.6">
      <c r="A338" s="457" t="s">
        <v>2089</v>
      </c>
      <c r="B338" s="457">
        <v>40224</v>
      </c>
      <c r="C338" s="457">
        <v>6300</v>
      </c>
      <c r="D338" t="s">
        <v>2087</v>
      </c>
    </row>
    <row r="339" spans="1:4" ht="15.6">
      <c r="A339" s="457" t="s">
        <v>2636</v>
      </c>
      <c r="B339" s="457">
        <v>36901</v>
      </c>
      <c r="C339" s="457">
        <v>8696</v>
      </c>
      <c r="D339" t="s">
        <v>2634</v>
      </c>
    </row>
    <row r="340" spans="1:4" ht="15.6">
      <c r="A340" s="457" t="s">
        <v>2930</v>
      </c>
      <c r="B340" s="457">
        <v>5139</v>
      </c>
      <c r="C340" s="457">
        <v>43242</v>
      </c>
      <c r="D340" t="s">
        <v>2928</v>
      </c>
    </row>
    <row r="341" spans="1:4" ht="15.6">
      <c r="A341" s="457" t="s">
        <v>1988</v>
      </c>
      <c r="B341" s="457">
        <v>50675</v>
      </c>
      <c r="C341" s="457">
        <v>2794</v>
      </c>
      <c r="D341" t="s">
        <v>1986</v>
      </c>
    </row>
    <row r="342" spans="1:4" ht="15.6">
      <c r="A342" s="362" t="s">
        <v>2424</v>
      </c>
      <c r="B342" s="457">
        <v>143700</v>
      </c>
      <c r="C342" s="457">
        <v>28008</v>
      </c>
      <c r="D342" t="s">
        <v>2422</v>
      </c>
    </row>
    <row r="343" spans="1:4" ht="15.6">
      <c r="A343" s="457" t="s">
        <v>2310</v>
      </c>
      <c r="B343" s="457">
        <v>15000</v>
      </c>
      <c r="C343" s="457">
        <v>20332</v>
      </c>
      <c r="D343" t="s">
        <v>2308</v>
      </c>
    </row>
    <row r="344" spans="1:4" ht="15.6">
      <c r="A344" s="457" t="s">
        <v>2984</v>
      </c>
      <c r="B344" s="457">
        <v>46422</v>
      </c>
      <c r="C344" s="457">
        <v>124517</v>
      </c>
      <c r="D344" t="s">
        <v>2982</v>
      </c>
    </row>
    <row r="345" spans="1:4" ht="15.6">
      <c r="A345" s="457" t="s">
        <v>2385</v>
      </c>
      <c r="B345" s="457">
        <v>19000</v>
      </c>
      <c r="C345" s="457">
        <v>161166</v>
      </c>
      <c r="D345" t="s">
        <v>2383</v>
      </c>
    </row>
    <row r="346" spans="1:4" ht="15.6">
      <c r="A346" s="457" t="s">
        <v>2942</v>
      </c>
      <c r="B346" s="457">
        <v>11987</v>
      </c>
      <c r="C346" s="457">
        <v>36541</v>
      </c>
      <c r="D346" t="s">
        <v>2940</v>
      </c>
    </row>
    <row r="347" spans="1:4" ht="15.6">
      <c r="A347" s="457" t="s">
        <v>2481</v>
      </c>
      <c r="B347" s="457">
        <v>10000</v>
      </c>
      <c r="C347" s="457">
        <v>17708</v>
      </c>
      <c r="D347" t="s">
        <v>2479</v>
      </c>
    </row>
    <row r="348" spans="1:4" ht="15.6">
      <c r="A348" s="457" t="s">
        <v>2945</v>
      </c>
      <c r="B348" s="457">
        <v>11221</v>
      </c>
      <c r="C348" s="457">
        <v>71730</v>
      </c>
      <c r="D348" t="s">
        <v>2943</v>
      </c>
    </row>
    <row r="349" spans="1:4" ht="15.6">
      <c r="A349" s="457" t="s">
        <v>2207</v>
      </c>
      <c r="B349" s="457">
        <v>52277</v>
      </c>
      <c r="C349" s="457">
        <v>21145</v>
      </c>
      <c r="D349" t="s">
        <v>2205</v>
      </c>
    </row>
    <row r="350" spans="1:4" ht="15.6">
      <c r="A350" s="457" t="s">
        <v>1947</v>
      </c>
      <c r="B350" s="457">
        <v>39731</v>
      </c>
      <c r="C350" s="457">
        <v>45680</v>
      </c>
      <c r="D350" t="s">
        <v>1945</v>
      </c>
    </row>
    <row r="351" spans="1:4" ht="15.6">
      <c r="A351" s="457" t="s">
        <v>2346</v>
      </c>
      <c r="B351" s="457">
        <v>32974</v>
      </c>
      <c r="C351" s="457">
        <v>12190</v>
      </c>
      <c r="D351" t="s">
        <v>2344</v>
      </c>
    </row>
    <row r="352" spans="1:4" ht="15.6">
      <c r="A352" s="457" t="s">
        <v>3128</v>
      </c>
      <c r="B352" s="457">
        <v>1669</v>
      </c>
      <c r="C352" s="457">
        <v>10824</v>
      </c>
      <c r="D352" t="s">
        <v>3126</v>
      </c>
    </row>
    <row r="353" spans="1:4" ht="15.6">
      <c r="A353" s="457" t="s">
        <v>2225</v>
      </c>
      <c r="B353" s="457">
        <v>29500</v>
      </c>
      <c r="C353" s="457">
        <v>18125</v>
      </c>
      <c r="D353" t="s">
        <v>2223</v>
      </c>
    </row>
    <row r="354" spans="1:4" ht="15.6">
      <c r="A354" s="457" t="s">
        <v>2185</v>
      </c>
      <c r="B354" s="457">
        <v>0</v>
      </c>
      <c r="C354" s="457">
        <v>5067</v>
      </c>
      <c r="D354" t="s">
        <v>2183</v>
      </c>
    </row>
    <row r="355" spans="1:4" ht="15.6">
      <c r="A355" s="457" t="s">
        <v>2316</v>
      </c>
      <c r="B355" s="457">
        <v>0</v>
      </c>
      <c r="C355" s="457">
        <v>3570</v>
      </c>
      <c r="D355" t="s">
        <v>2314</v>
      </c>
    </row>
    <row r="356" spans="1:4" ht="15.6">
      <c r="A356" s="457" t="s">
        <v>2696</v>
      </c>
      <c r="B356" s="457">
        <v>224</v>
      </c>
      <c r="C356" s="457">
        <v>2375</v>
      </c>
      <c r="D356" t="s">
        <v>2694</v>
      </c>
    </row>
    <row r="357" spans="1:4" ht="15.6">
      <c r="A357" s="457" t="s">
        <v>2681</v>
      </c>
      <c r="B357" s="457">
        <v>0</v>
      </c>
      <c r="C357" s="457">
        <v>7272</v>
      </c>
      <c r="D357" t="s">
        <v>2679</v>
      </c>
    </row>
    <row r="358" spans="1:4" ht="15.6">
      <c r="A358" s="457" t="s">
        <v>2732</v>
      </c>
      <c r="B358" s="457">
        <v>229</v>
      </c>
      <c r="C358" s="457">
        <v>9718</v>
      </c>
      <c r="D358" t="s">
        <v>2730</v>
      </c>
    </row>
    <row r="359" spans="1:4" ht="15.6">
      <c r="A359" s="457" t="s">
        <v>2990</v>
      </c>
      <c r="B359" s="457">
        <v>22</v>
      </c>
      <c r="C359" s="457">
        <v>8294</v>
      </c>
      <c r="D359" t="s">
        <v>2988</v>
      </c>
    </row>
    <row r="360" spans="1:4" ht="15.6">
      <c r="A360" s="457" t="s">
        <v>2618</v>
      </c>
      <c r="B360" s="457">
        <v>0</v>
      </c>
      <c r="C360" s="457">
        <v>4575</v>
      </c>
      <c r="D360" t="s">
        <v>2616</v>
      </c>
    </row>
    <row r="361" spans="1:4" ht="15.6">
      <c r="A361" s="457" t="s">
        <v>2837</v>
      </c>
      <c r="B361" s="457">
        <v>0</v>
      </c>
      <c r="C361" s="457">
        <v>16132</v>
      </c>
      <c r="D361" t="s">
        <v>2835</v>
      </c>
    </row>
    <row r="362" spans="1:4" ht="15.6">
      <c r="A362" s="362" t="s">
        <v>2499</v>
      </c>
      <c r="B362" s="457">
        <v>0</v>
      </c>
      <c r="C362" s="457">
        <v>7492</v>
      </c>
      <c r="D362" t="s">
        <v>2497</v>
      </c>
    </row>
    <row r="363" spans="1:4" ht="15.6">
      <c r="A363" s="457" t="s">
        <v>3173</v>
      </c>
      <c r="B363" s="457">
        <v>0</v>
      </c>
      <c r="C363" s="457">
        <v>5491</v>
      </c>
      <c r="D363" t="s">
        <v>3171</v>
      </c>
    </row>
    <row r="364" spans="1:4" ht="15.6">
      <c r="A364" s="457" t="s">
        <v>1951</v>
      </c>
      <c r="B364" s="457">
        <v>7000</v>
      </c>
      <c r="C364" s="457">
        <v>0</v>
      </c>
      <c r="D364" t="s">
        <v>1949</v>
      </c>
    </row>
    <row r="365" spans="1:4" ht="15.6">
      <c r="A365" s="457" t="s">
        <v>1985</v>
      </c>
      <c r="B365" s="457">
        <v>10677</v>
      </c>
      <c r="C365" s="457">
        <v>18310</v>
      </c>
      <c r="D365" t="s">
        <v>1983</v>
      </c>
    </row>
    <row r="366" spans="1:4" ht="15.6">
      <c r="A366" s="362" t="s">
        <v>1991</v>
      </c>
      <c r="B366" s="457">
        <v>8528</v>
      </c>
      <c r="C366" s="457">
        <v>11738</v>
      </c>
      <c r="D366" t="s">
        <v>1989</v>
      </c>
    </row>
    <row r="367" spans="1:4" ht="15.6">
      <c r="A367" s="457" t="s">
        <v>2060</v>
      </c>
      <c r="B367" s="457">
        <v>4550</v>
      </c>
      <c r="C367" s="457">
        <v>26757</v>
      </c>
      <c r="D367" t="s">
        <v>2058</v>
      </c>
    </row>
    <row r="368" spans="1:4" ht="15.6">
      <c r="A368" s="457" t="s">
        <v>2086</v>
      </c>
      <c r="B368" s="457">
        <v>5700</v>
      </c>
      <c r="C368" s="457">
        <v>9003</v>
      </c>
      <c r="D368" t="s">
        <v>2084</v>
      </c>
    </row>
    <row r="369" spans="1:4" ht="15.6">
      <c r="A369" s="457" t="s">
        <v>2119</v>
      </c>
      <c r="B369" s="457">
        <v>11119</v>
      </c>
      <c r="C369" s="457">
        <v>14046</v>
      </c>
      <c r="D369" t="s">
        <v>2117</v>
      </c>
    </row>
    <row r="370" spans="1:4" ht="15.6">
      <c r="A370" s="362" t="s">
        <v>2143</v>
      </c>
      <c r="B370" s="457">
        <v>8589</v>
      </c>
      <c r="C370" s="457">
        <v>13361</v>
      </c>
      <c r="D370" t="s">
        <v>2141</v>
      </c>
    </row>
    <row r="371" spans="1:4" ht="15.6">
      <c r="A371" s="457" t="s">
        <v>2170</v>
      </c>
      <c r="B371" s="457">
        <v>7500</v>
      </c>
      <c r="C371" s="457">
        <v>9022</v>
      </c>
      <c r="D371" t="s">
        <v>3342</v>
      </c>
    </row>
    <row r="372" spans="1:4" ht="15.6">
      <c r="A372" s="457" t="s">
        <v>2195</v>
      </c>
      <c r="B372" s="457">
        <v>3740</v>
      </c>
      <c r="C372" s="457">
        <v>8799</v>
      </c>
      <c r="D372" t="s">
        <v>2193</v>
      </c>
    </row>
    <row r="373" spans="1:4" ht="15.6">
      <c r="A373" s="362" t="s">
        <v>2210</v>
      </c>
      <c r="B373" s="457">
        <v>23219</v>
      </c>
      <c r="C373" s="457">
        <v>54460</v>
      </c>
      <c r="D373" t="s">
        <v>2208</v>
      </c>
    </row>
    <row r="374" spans="1:4" ht="15.6">
      <c r="A374" s="362" t="s">
        <v>2237</v>
      </c>
      <c r="B374" s="457">
        <v>4776</v>
      </c>
      <c r="C374" s="457">
        <v>5702</v>
      </c>
      <c r="D374" t="s">
        <v>2235</v>
      </c>
    </row>
    <row r="375" spans="1:4" ht="15.6">
      <c r="A375" s="457" t="s">
        <v>2280</v>
      </c>
      <c r="B375" s="362">
        <v>14340</v>
      </c>
      <c r="C375" s="457">
        <v>15045</v>
      </c>
      <c r="D375" t="s">
        <v>2278</v>
      </c>
    </row>
    <row r="376" spans="1:4" ht="15.6">
      <c r="A376" s="362" t="s">
        <v>2307</v>
      </c>
      <c r="B376" s="457">
        <v>21500</v>
      </c>
      <c r="C376" s="457">
        <v>22909</v>
      </c>
      <c r="D376" t="s">
        <v>2305</v>
      </c>
    </row>
    <row r="377" spans="1:4" ht="15.6">
      <c r="A377" s="362" t="s">
        <v>2415</v>
      </c>
      <c r="B377" s="457">
        <v>8488</v>
      </c>
      <c r="C377" s="457">
        <v>8700</v>
      </c>
      <c r="D377" t="s">
        <v>2413</v>
      </c>
    </row>
    <row r="378" spans="1:4" ht="15.6">
      <c r="A378" s="362" t="s">
        <v>2448</v>
      </c>
      <c r="B378" s="457">
        <v>15000</v>
      </c>
      <c r="C378" s="457">
        <v>17017</v>
      </c>
      <c r="D378" t="s">
        <v>2446</v>
      </c>
    </row>
    <row r="379" spans="1:4" ht="15.6">
      <c r="A379" s="362" t="s">
        <v>2478</v>
      </c>
      <c r="B379" s="457">
        <v>0</v>
      </c>
      <c r="C379" s="457">
        <v>57099</v>
      </c>
      <c r="D379" t="s">
        <v>2476</v>
      </c>
    </row>
    <row r="380" spans="1:4" ht="15.6">
      <c r="A380" s="362" t="s">
        <v>2511</v>
      </c>
      <c r="B380" s="457">
        <v>2000</v>
      </c>
      <c r="C380" s="457">
        <v>39168</v>
      </c>
      <c r="D380" t="s">
        <v>2509</v>
      </c>
    </row>
    <row r="381" spans="1:4" ht="15.6">
      <c r="A381" s="362" t="s">
        <v>2531</v>
      </c>
      <c r="B381" s="457">
        <v>7547</v>
      </c>
      <c r="C381" s="457">
        <v>22312</v>
      </c>
      <c r="D381" t="s">
        <v>2529</v>
      </c>
    </row>
    <row r="382" spans="1:4" ht="15.6">
      <c r="A382" s="362" t="s">
        <v>2687</v>
      </c>
      <c r="B382" s="457">
        <v>2888</v>
      </c>
      <c r="C382" s="457">
        <v>1072</v>
      </c>
      <c r="D382" t="s">
        <v>2685</v>
      </c>
    </row>
    <row r="383" spans="1:4" ht="15.6">
      <c r="A383" s="457" t="s">
        <v>2711</v>
      </c>
      <c r="B383" s="362">
        <v>28900</v>
      </c>
      <c r="C383" s="457">
        <v>12000</v>
      </c>
      <c r="D383" t="s">
        <v>2709</v>
      </c>
    </row>
    <row r="384" spans="1:4" ht="15.6">
      <c r="A384" s="457" t="s">
        <v>2819</v>
      </c>
      <c r="B384" s="457">
        <v>5045</v>
      </c>
      <c r="C384" s="457">
        <v>4552</v>
      </c>
      <c r="D384" t="s">
        <v>2817</v>
      </c>
    </row>
    <row r="385" spans="1:4" ht="15.6">
      <c r="A385" s="457" t="s">
        <v>2903</v>
      </c>
      <c r="B385" s="457">
        <v>15150</v>
      </c>
      <c r="C385" s="457">
        <v>17882</v>
      </c>
      <c r="D385" t="s">
        <v>2901</v>
      </c>
    </row>
    <row r="386" spans="1:4" ht="15.6">
      <c r="A386" s="457" t="s">
        <v>2585</v>
      </c>
      <c r="B386" s="457">
        <v>33720</v>
      </c>
      <c r="C386" s="457">
        <v>71100</v>
      </c>
      <c r="D386" t="s">
        <v>2583</v>
      </c>
    </row>
    <row r="387" spans="1:4" ht="15.6">
      <c r="A387" s="457" t="s">
        <v>2867</v>
      </c>
      <c r="B387" s="457">
        <v>24309</v>
      </c>
      <c r="C387" s="457">
        <v>3220</v>
      </c>
      <c r="D387" t="s">
        <v>2865</v>
      </c>
    </row>
    <row r="388" spans="1:4" ht="15.6">
      <c r="A388" s="457" t="s">
        <v>3017</v>
      </c>
      <c r="B388" s="457">
        <v>0</v>
      </c>
      <c r="C388" s="457">
        <v>0</v>
      </c>
      <c r="D388" t="s">
        <v>3015</v>
      </c>
    </row>
    <row r="389" spans="1:4" ht="15.6">
      <c r="A389" s="457" t="s">
        <v>3083</v>
      </c>
      <c r="B389" s="457">
        <v>12656</v>
      </c>
      <c r="C389" s="457">
        <v>14483</v>
      </c>
      <c r="D389" t="s">
        <v>3081</v>
      </c>
    </row>
    <row r="390" spans="1:4" ht="15.6">
      <c r="A390" s="457" t="s">
        <v>3107</v>
      </c>
      <c r="B390" s="457">
        <v>40187</v>
      </c>
      <c r="C390" s="457">
        <v>15380</v>
      </c>
      <c r="D390" t="s">
        <v>3105</v>
      </c>
    </row>
    <row r="391" spans="1:4" ht="15.6">
      <c r="A391" s="457" t="s">
        <v>2222</v>
      </c>
      <c r="B391" s="457">
        <v>16148</v>
      </c>
      <c r="C391" s="457">
        <v>1700</v>
      </c>
      <c r="D391" t="s">
        <v>2220</v>
      </c>
    </row>
    <row r="392" spans="1:4" ht="15.6">
      <c r="A392" s="457" t="s">
        <v>2382</v>
      </c>
      <c r="B392" s="457">
        <v>27430</v>
      </c>
      <c r="C392" s="457">
        <v>27677</v>
      </c>
      <c r="D392" t="s">
        <v>2380</v>
      </c>
    </row>
    <row r="393" spans="1:4" ht="15.6">
      <c r="A393" s="457" t="s">
        <v>2361</v>
      </c>
      <c r="B393" s="457">
        <v>1343366</v>
      </c>
      <c r="C393" s="457">
        <v>369283</v>
      </c>
      <c r="D393" t="s">
        <v>2359</v>
      </c>
    </row>
    <row r="394" spans="1:4" ht="15.6">
      <c r="A394" s="457" t="s">
        <v>2870</v>
      </c>
      <c r="B394" s="457">
        <v>65984</v>
      </c>
      <c r="C394" s="457">
        <v>556200</v>
      </c>
      <c r="D394" t="s">
        <v>2868</v>
      </c>
    </row>
    <row r="395" spans="1:4" ht="15.6">
      <c r="A395" s="457" t="s">
        <v>3104</v>
      </c>
      <c r="B395" s="457">
        <v>75000</v>
      </c>
      <c r="C395" s="457">
        <v>680427</v>
      </c>
      <c r="D395" t="s">
        <v>3102</v>
      </c>
    </row>
    <row r="396" spans="1:4" ht="15.6">
      <c r="A396" s="457" t="s">
        <v>2558</v>
      </c>
      <c r="B396" s="457">
        <v>261334</v>
      </c>
      <c r="C396" s="457">
        <v>314131</v>
      </c>
      <c r="D396" t="s">
        <v>2556</v>
      </c>
    </row>
    <row r="397" spans="1:4" ht="15.6">
      <c r="A397" s="457" t="s">
        <v>2966</v>
      </c>
      <c r="B397" s="457">
        <v>433133</v>
      </c>
      <c r="C397" s="457">
        <v>53485</v>
      </c>
      <c r="D397" t="s">
        <v>2964</v>
      </c>
    </row>
    <row r="398" spans="1:4" ht="15.6">
      <c r="A398" s="457" t="s">
        <v>3080</v>
      </c>
      <c r="B398" s="457">
        <v>544064</v>
      </c>
      <c r="C398" s="457">
        <v>923259</v>
      </c>
      <c r="D398" t="s">
        <v>3078</v>
      </c>
    </row>
    <row r="399" spans="1:4" ht="15.6">
      <c r="A399" s="457" t="s">
        <v>2082</v>
      </c>
      <c r="B399" s="457">
        <v>0</v>
      </c>
      <c r="C399" s="457">
        <v>255821</v>
      </c>
      <c r="D399" t="s">
        <v>2080</v>
      </c>
    </row>
    <row r="400" spans="1:4" ht="15.6">
      <c r="A400" s="457" t="s">
        <v>3092</v>
      </c>
      <c r="B400" s="457">
        <v>0</v>
      </c>
      <c r="C400" s="457">
        <v>452607</v>
      </c>
      <c r="D400" t="s">
        <v>3090</v>
      </c>
    </row>
    <row r="401" spans="1:4" ht="15.6">
      <c r="A401" s="457" t="s">
        <v>3170</v>
      </c>
      <c r="B401" s="457">
        <v>22180</v>
      </c>
      <c r="C401" s="457">
        <v>112241</v>
      </c>
      <c r="D401" t="s">
        <v>3168</v>
      </c>
    </row>
    <row r="402" spans="1:4" ht="15.6">
      <c r="A402" s="457" t="s">
        <v>2265</v>
      </c>
      <c r="B402" s="457">
        <v>0</v>
      </c>
      <c r="C402" s="457">
        <v>170687</v>
      </c>
      <c r="D402" t="s">
        <v>3343</v>
      </c>
    </row>
    <row r="403" spans="1:4" ht="15.6">
      <c r="A403" s="457" t="s">
        <v>2642</v>
      </c>
      <c r="B403" s="457">
        <v>113333</v>
      </c>
      <c r="C403" s="457">
        <v>481574</v>
      </c>
      <c r="D403" t="s">
        <v>2640</v>
      </c>
    </row>
    <row r="404" spans="1:4" ht="15.6">
      <c r="A404" s="457" t="s">
        <v>2213</v>
      </c>
      <c r="B404" s="457">
        <v>0</v>
      </c>
      <c r="C404" s="457">
        <v>0</v>
      </c>
      <c r="D404" t="s">
        <v>2211</v>
      </c>
    </row>
    <row r="405" spans="1:4" ht="15.6">
      <c r="A405" s="457" t="s">
        <v>2445</v>
      </c>
      <c r="B405" s="457">
        <v>0</v>
      </c>
      <c r="C405" s="457">
        <v>14179</v>
      </c>
      <c r="D405" t="s">
        <v>2443</v>
      </c>
    </row>
    <row r="406" spans="1:4" ht="15.6">
      <c r="A406" s="362" t="s">
        <v>2358</v>
      </c>
      <c r="B406" s="362">
        <v>0</v>
      </c>
      <c r="C406" s="457">
        <v>29545</v>
      </c>
      <c r="D406" t="s">
        <v>3344</v>
      </c>
    </row>
    <row r="407" spans="1:4" ht="15.6">
      <c r="A407" s="457" t="s">
        <v>2508</v>
      </c>
      <c r="B407" s="457">
        <v>0</v>
      </c>
      <c r="C407" s="457">
        <v>0</v>
      </c>
      <c r="D407" t="s">
        <v>2506</v>
      </c>
    </row>
    <row r="408" spans="1:4" ht="15.6">
      <c r="A408" s="457" t="s">
        <v>2261</v>
      </c>
      <c r="B408" s="457">
        <v>800</v>
      </c>
      <c r="C408" s="457">
        <v>18957</v>
      </c>
      <c r="D408" t="s">
        <v>2259</v>
      </c>
    </row>
    <row r="409" spans="1:4" ht="15.6">
      <c r="A409" s="362" t="s">
        <v>2660</v>
      </c>
      <c r="B409" s="531">
        <v>1270000</v>
      </c>
      <c r="C409" s="609">
        <v>322544</v>
      </c>
      <c r="D409" s="362" t="s">
        <v>2658</v>
      </c>
    </row>
    <row r="410" spans="1:4" ht="15.6">
      <c r="A410" s="457" t="s">
        <v>3074</v>
      </c>
      <c r="B410" s="457">
        <v>75450</v>
      </c>
      <c r="C410" s="457">
        <v>67232</v>
      </c>
      <c r="D410" t="s">
        <v>3072</v>
      </c>
    </row>
    <row r="411" spans="1:4" ht="15.6">
      <c r="A411" s="362" t="s">
        <v>3113</v>
      </c>
      <c r="B411" s="531">
        <v>0</v>
      </c>
      <c r="C411" s="609">
        <v>31167</v>
      </c>
      <c r="D411" s="362" t="s">
        <v>3111</v>
      </c>
    </row>
    <row r="412" spans="1:4" ht="15.6">
      <c r="A412" s="457" t="s">
        <v>2591</v>
      </c>
      <c r="B412" s="457">
        <v>36046</v>
      </c>
      <c r="C412" s="457">
        <v>15775</v>
      </c>
      <c r="D412" t="s">
        <v>2589</v>
      </c>
    </row>
    <row r="413" spans="1:4" ht="15.6">
      <c r="A413" s="457" t="s">
        <v>2519</v>
      </c>
      <c r="B413" s="457">
        <v>30000</v>
      </c>
      <c r="C413" s="457">
        <v>15148</v>
      </c>
      <c r="D413" t="s">
        <v>2518</v>
      </c>
    </row>
    <row r="414" spans="1:4" ht="15.6">
      <c r="A414" s="387"/>
      <c r="B414" s="457"/>
      <c r="D414" s="387"/>
    </row>
    <row r="415" spans="1:4" ht="15.6">
      <c r="A415" s="457"/>
      <c r="B415" s="457"/>
    </row>
    <row r="416" spans="1:4" ht="15.6">
      <c r="A416" s="457"/>
      <c r="B416" s="457"/>
    </row>
    <row r="417" spans="1:2" ht="15.6">
      <c r="A417" s="457"/>
      <c r="B417" s="457"/>
    </row>
    <row r="418" spans="1:2" ht="15.6">
      <c r="A418" s="457"/>
      <c r="B418" s="457"/>
    </row>
    <row r="419" spans="1:2" ht="15.6">
      <c r="B419" s="457"/>
    </row>
    <row r="420" spans="1:2" ht="15.6">
      <c r="B420" s="457"/>
    </row>
    <row r="421" spans="1:2" ht="15.6">
      <c r="A421" s="457"/>
      <c r="B421" s="457"/>
    </row>
    <row r="422" spans="1:2" ht="15.6">
      <c r="B422" s="457"/>
    </row>
    <row r="423" spans="1:2" ht="15.6">
      <c r="B423" s="457"/>
    </row>
    <row r="424" spans="1:2" ht="15.6">
      <c r="A424" s="457"/>
      <c r="B424" s="457"/>
    </row>
    <row r="425" spans="1:2" ht="15.6">
      <c r="A425" s="457"/>
      <c r="B425" s="457"/>
    </row>
    <row r="426" spans="1:2" ht="15.6">
      <c r="A426" s="457"/>
      <c r="B426" s="457"/>
    </row>
    <row r="427" spans="1:2" ht="15.6">
      <c r="A427" s="457"/>
    </row>
    <row r="428" spans="1:2" ht="15.6">
      <c r="A428" s="457"/>
      <c r="B428" s="457"/>
    </row>
    <row r="429" spans="1:2" ht="15.6">
      <c r="A429" s="457"/>
      <c r="B429" s="457"/>
    </row>
    <row r="430" spans="1:2" ht="15.6">
      <c r="B430" s="457"/>
    </row>
    <row r="431" spans="1:2" ht="15.6">
      <c r="A431" s="457"/>
      <c r="B431" s="457"/>
    </row>
    <row r="432" spans="1:2" ht="15.6">
      <c r="A432" s="457"/>
      <c r="B432" s="457"/>
    </row>
    <row r="433" spans="1:2" ht="15.6">
      <c r="A433" s="457"/>
      <c r="B433" s="457"/>
    </row>
    <row r="434" spans="1:2" ht="15.6">
      <c r="A434" s="457"/>
      <c r="B434" s="457"/>
    </row>
    <row r="435" spans="1:2" ht="15.6">
      <c r="A435" s="457"/>
      <c r="B435" s="457"/>
    </row>
    <row r="436" spans="1:2" ht="15.6">
      <c r="A436" s="457"/>
      <c r="B436" s="457"/>
    </row>
    <row r="437" spans="1:2" ht="15.6">
      <c r="A437" s="457"/>
      <c r="B437" s="457"/>
    </row>
    <row r="438" spans="1:2" ht="15.6">
      <c r="A438" s="457"/>
      <c r="B438" s="457"/>
    </row>
    <row r="439" spans="1:2" ht="15.6">
      <c r="A439" s="457"/>
      <c r="B439" s="457"/>
    </row>
    <row r="440" spans="1:2" ht="15.6">
      <c r="A440" s="457"/>
      <c r="B440" s="457"/>
    </row>
  </sheetData>
  <sheetProtection sheet="1" objects="1" scenarios="1"/>
  <pageMargins left="0.7" right="0.7" top="0.75" bottom="0.75" header="0.3" footer="0.3"/>
  <pageSetup paperSize="9" orientation="portrait" horizontalDpi="300" verticalDpi="300" r:id="rId1"/>
  <headerFooter>
    <oddHeader>&amp;C&amp;"Calibri"&amp;10&amp;K000000 OFFICIAL - HMG USE ONLY&amp;1#_x000D_</oddHeader>
    <oddFooter>&amp;C_x000D_&amp;1#&amp;"Calibri"&amp;10&amp;K000000 OFFICIAL - HMG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8">
    <tabColor theme="8" tint="-0.499984740745262"/>
  </sheetPr>
  <dimension ref="A1:D15"/>
  <sheetViews>
    <sheetView showGridLines="0" zoomScaleNormal="100" zoomScaleSheetLayoutView="100" workbookViewId="0"/>
  </sheetViews>
  <sheetFormatPr defaultColWidth="8.88671875" defaultRowHeight="15.6"/>
  <cols>
    <col min="1" max="1" width="3.33203125" customWidth="1"/>
    <col min="2" max="2" width="22" bestFit="1" customWidth="1"/>
    <col min="3" max="3" width="53.33203125" customWidth="1"/>
    <col min="4" max="4" width="3.33203125" customWidth="1"/>
  </cols>
  <sheetData>
    <row r="1" spans="1:4">
      <c r="A1" s="20"/>
      <c r="B1" s="224" t="s">
        <v>98</v>
      </c>
      <c r="C1" s="20"/>
      <c r="D1" s="20"/>
    </row>
    <row r="2" spans="1:4">
      <c r="A2" s="20"/>
      <c r="B2" s="20"/>
      <c r="C2" s="20"/>
      <c r="D2" s="20"/>
    </row>
    <row r="3" spans="1:4">
      <c r="A3" s="20"/>
      <c r="B3" s="214" t="s">
        <v>99</v>
      </c>
      <c r="C3" s="26" t="s">
        <v>100</v>
      </c>
      <c r="D3" s="20"/>
    </row>
    <row r="4" spans="1:4">
      <c r="A4" s="20"/>
      <c r="B4" s="215" t="s">
        <v>101</v>
      </c>
      <c r="C4" s="29" t="s">
        <v>102</v>
      </c>
      <c r="D4" s="20"/>
    </row>
    <row r="5" spans="1:4" ht="30.95">
      <c r="A5" s="20"/>
      <c r="B5" s="149" t="s">
        <v>103</v>
      </c>
      <c r="C5" s="29" t="s">
        <v>104</v>
      </c>
      <c r="D5" s="20"/>
    </row>
    <row r="6" spans="1:4">
      <c r="A6" s="20"/>
      <c r="B6" s="150" t="s">
        <v>105</v>
      </c>
      <c r="C6" s="29" t="s">
        <v>106</v>
      </c>
      <c r="D6" s="20"/>
    </row>
    <row r="7" spans="1:4" ht="30.95">
      <c r="A7" s="20"/>
      <c r="B7" s="213" t="s">
        <v>107</v>
      </c>
      <c r="C7" s="29" t="s">
        <v>108</v>
      </c>
      <c r="D7" s="20"/>
    </row>
    <row r="8" spans="1:4">
      <c r="A8" s="20"/>
      <c r="B8" s="216" t="s">
        <v>109</v>
      </c>
      <c r="C8" s="29" t="s">
        <v>110</v>
      </c>
      <c r="D8" s="20"/>
    </row>
    <row r="9" spans="1:4">
      <c r="A9" s="20"/>
      <c r="B9" s="217" t="s">
        <v>109</v>
      </c>
      <c r="C9" s="29" t="s">
        <v>111</v>
      </c>
      <c r="D9" s="20"/>
    </row>
    <row r="10" spans="1:4">
      <c r="A10" s="20"/>
      <c r="B10" s="151" t="s">
        <v>112</v>
      </c>
      <c r="C10" s="29" t="s">
        <v>113</v>
      </c>
      <c r="D10" s="20"/>
    </row>
    <row r="11" spans="1:4">
      <c r="A11" s="20"/>
      <c r="B11" s="20"/>
      <c r="C11" s="20"/>
      <c r="D11" s="20"/>
    </row>
    <row r="12" spans="1:4">
      <c r="A12" s="20"/>
      <c r="B12" s="29" t="s">
        <v>114</v>
      </c>
      <c r="C12" s="29" t="s">
        <v>115</v>
      </c>
      <c r="D12" s="20"/>
    </row>
    <row r="13" spans="1:4">
      <c r="A13" s="20"/>
      <c r="B13" s="223" t="s">
        <v>116</v>
      </c>
      <c r="C13" s="29" t="s">
        <v>117</v>
      </c>
      <c r="D13" s="20"/>
    </row>
    <row r="14" spans="1:4">
      <c r="A14" s="20"/>
      <c r="B14" s="458" t="s">
        <v>118</v>
      </c>
      <c r="C14" s="29" t="s">
        <v>119</v>
      </c>
      <c r="D14" s="20"/>
    </row>
    <row r="15" spans="1:4">
      <c r="A15" s="20"/>
      <c r="B15" s="20"/>
      <c r="C15" s="20"/>
      <c r="D15" s="20"/>
    </row>
  </sheetData>
  <sheetProtection sheet="1" objects="1" scenarios="1"/>
  <conditionalFormatting sqref="B12">
    <cfRule type="expression" dxfId="835" priority="1">
      <formula>$C12&lt;&gt;1</formula>
    </cfRule>
  </conditionalFormatting>
  <pageMargins left="0.7" right="0.7" top="0.75" bottom="0.75" header="0.3" footer="0.3"/>
  <pageSetup paperSize="9" scale="87" orientation="portrait" r:id="rId1"/>
  <headerFooter>
    <oddHeader>&amp;C&amp;"Calibri"&amp;10&amp;K000000 OFFICIAL - HMG USE ONLY&amp;1#_x000D_</oddHeader>
    <oddFooter>&amp;C_x000D_&amp;1#&amp;"Calibri"&amp;10&amp;K000000 OFFICIAL - HMG USE ONLY</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5">
    <tabColor theme="1"/>
  </sheetPr>
  <dimension ref="A1:L2739"/>
  <sheetViews>
    <sheetView showGridLines="0" zoomScaleNormal="100" workbookViewId="0">
      <pane xSplit="1" ySplit="2" topLeftCell="B3" activePane="bottomRight" state="frozen"/>
      <selection pane="bottomRight"/>
      <selection pane="bottomLeft"/>
      <selection pane="topRight"/>
    </sheetView>
  </sheetViews>
  <sheetFormatPr defaultColWidth="8.6640625" defaultRowHeight="15.6"/>
  <cols>
    <col min="1" max="1" width="33.33203125" bestFit="1" customWidth="1"/>
    <col min="2" max="2" width="12.6640625" bestFit="1" customWidth="1"/>
    <col min="3" max="5" width="17.33203125" bestFit="1" customWidth="1"/>
    <col min="6" max="6" width="15" bestFit="1" customWidth="1"/>
    <col min="7" max="7" width="11.33203125" customWidth="1"/>
    <col min="8" max="8" width="14.33203125" customWidth="1"/>
    <col min="9" max="9" width="12.44140625" customWidth="1"/>
    <col min="10" max="10" width="13.88671875" customWidth="1"/>
    <col min="11" max="11" width="19" customWidth="1"/>
    <col min="12" max="12" width="10.6640625" customWidth="1"/>
  </cols>
  <sheetData>
    <row r="1" spans="1:10">
      <c r="A1" s="362"/>
      <c r="B1" s="362"/>
      <c r="C1" s="362" t="s">
        <v>153</v>
      </c>
      <c r="D1" s="362" t="s">
        <v>154</v>
      </c>
      <c r="E1" s="362" t="s">
        <v>155</v>
      </c>
      <c r="F1" s="362" t="s">
        <v>1742</v>
      </c>
      <c r="G1" s="389" t="s">
        <v>3345</v>
      </c>
      <c r="H1" s="389" t="s">
        <v>3346</v>
      </c>
      <c r="I1" s="389" t="s">
        <v>3347</v>
      </c>
      <c r="J1" s="389" t="s">
        <v>3348</v>
      </c>
    </row>
    <row r="2" spans="1:10">
      <c r="A2" s="362" t="s">
        <v>3349</v>
      </c>
      <c r="B2" s="362" t="s">
        <v>3350</v>
      </c>
      <c r="C2" s="362" t="s">
        <v>3351</v>
      </c>
      <c r="D2" s="362" t="s">
        <v>3352</v>
      </c>
      <c r="E2" s="362" t="s">
        <v>3353</v>
      </c>
      <c r="F2" s="362" t="s">
        <v>3354</v>
      </c>
    </row>
    <row r="3" spans="1:10">
      <c r="A3" s="362" t="s">
        <v>3355</v>
      </c>
      <c r="B3" s="362" t="s">
        <v>3356</v>
      </c>
      <c r="C3" s="454"/>
      <c r="D3" s="454"/>
      <c r="E3" s="454"/>
      <c r="F3" s="454"/>
    </row>
    <row r="4" spans="1:10">
      <c r="A4" s="362" t="s">
        <v>3357</v>
      </c>
      <c r="B4" s="362">
        <v>2</v>
      </c>
      <c r="C4" s="454"/>
      <c r="D4" s="454"/>
      <c r="E4" s="454"/>
      <c r="F4" s="454"/>
    </row>
    <row r="5" spans="1:10">
      <c r="A5" s="362" t="s">
        <v>3358</v>
      </c>
      <c r="B5" s="453" t="str">
        <f>Cover!$C$17</f>
        <v>&lt;Blank&gt;</v>
      </c>
      <c r="C5" s="454"/>
      <c r="D5" s="454"/>
      <c r="E5" s="454"/>
      <c r="F5" s="454"/>
    </row>
    <row r="6" spans="1:10">
      <c r="A6" s="362" t="s">
        <v>3359</v>
      </c>
      <c r="B6" s="362">
        <v>202603</v>
      </c>
      <c r="C6" s="454"/>
      <c r="D6" s="454"/>
      <c r="E6" s="454"/>
      <c r="F6" s="454"/>
    </row>
    <row r="7" spans="1:10">
      <c r="A7" s="362" t="s">
        <v>3360</v>
      </c>
      <c r="B7" s="454">
        <f>Import_Contact_Name</f>
        <v>0</v>
      </c>
      <c r="C7" s="454"/>
      <c r="D7" s="454"/>
      <c r="E7" s="454"/>
      <c r="F7" s="454"/>
    </row>
    <row r="8" spans="1:10">
      <c r="A8" s="362" t="s">
        <v>3361</v>
      </c>
      <c r="B8" s="454">
        <f>Import_Contact_Tel</f>
        <v>0</v>
      </c>
      <c r="C8" s="454"/>
      <c r="D8" s="454"/>
      <c r="E8" s="454"/>
      <c r="F8" s="454"/>
    </row>
    <row r="9" spans="1:10">
      <c r="A9" s="362" t="s">
        <v>3362</v>
      </c>
      <c r="B9" s="454">
        <f>Import_Contact_Email</f>
        <v>0</v>
      </c>
      <c r="C9" s="454"/>
      <c r="D9" s="454"/>
      <c r="E9" s="454"/>
      <c r="F9" s="454"/>
    </row>
    <row r="10" spans="1:10">
      <c r="A10" s="362" t="s">
        <v>3363</v>
      </c>
      <c r="B10" s="454">
        <f>Import_CFO_Name</f>
        <v>0</v>
      </c>
      <c r="C10" s="454"/>
      <c r="D10" s="454"/>
      <c r="E10" s="454"/>
      <c r="F10" s="454"/>
    </row>
    <row r="11" spans="1:10">
      <c r="A11" s="362" t="s">
        <v>3364</v>
      </c>
      <c r="B11" s="454">
        <f>Import_CFO_Tel</f>
        <v>0</v>
      </c>
      <c r="C11" s="454"/>
      <c r="D11" s="454"/>
      <c r="E11" s="454"/>
      <c r="F11" s="454"/>
    </row>
    <row r="12" spans="1:10">
      <c r="A12" s="362" t="s">
        <v>3365</v>
      </c>
      <c r="B12" s="454">
        <f>Import_CFO_Email</f>
        <v>0</v>
      </c>
      <c r="C12" s="454"/>
      <c r="D12" s="454"/>
      <c r="E12" s="454"/>
      <c r="F12" s="454"/>
    </row>
    <row r="13" spans="1:10">
      <c r="A13" s="459" t="s">
        <v>3366</v>
      </c>
      <c r="B13" s="460" t="str">
        <f>Cover!$C30</f>
        <v>&lt;Blank&gt;</v>
      </c>
      <c r="C13" s="454"/>
      <c r="D13" s="454"/>
      <c r="E13" s="454"/>
      <c r="F13" s="454"/>
    </row>
    <row r="14" spans="1:10">
      <c r="A14" s="459" t="s">
        <v>3367</v>
      </c>
      <c r="B14" s="460">
        <f>Cover!$C32</f>
        <v>0</v>
      </c>
      <c r="C14" s="454"/>
      <c r="D14" s="454"/>
      <c r="E14" s="454"/>
      <c r="F14" s="454"/>
    </row>
    <row r="15" spans="1:10">
      <c r="A15" s="459" t="s">
        <v>3368</v>
      </c>
      <c r="B15" s="460">
        <f>Cover!$C33</f>
        <v>0</v>
      </c>
      <c r="C15" s="454"/>
      <c r="D15" s="454"/>
      <c r="E15" s="454"/>
      <c r="F15" s="454"/>
    </row>
    <row r="16" spans="1:10">
      <c r="A16" s="459" t="s">
        <v>3369</v>
      </c>
      <c r="B16" s="460">
        <f>Cover!$C34</f>
        <v>0</v>
      </c>
      <c r="C16" s="454"/>
      <c r="D16" s="454"/>
      <c r="E16" s="454"/>
      <c r="F16" s="454"/>
    </row>
    <row r="17" spans="1:6">
      <c r="A17" s="362" t="s">
        <v>3370</v>
      </c>
      <c r="B17" s="455" t="str">
        <f>Cover!$C37</f>
        <v>&lt;Blank&gt;</v>
      </c>
      <c r="C17" s="454"/>
      <c r="D17" s="454"/>
      <c r="E17" s="454"/>
      <c r="F17" s="454"/>
    </row>
    <row r="18" spans="1:6">
      <c r="A18" s="362" t="s">
        <v>3371</v>
      </c>
      <c r="B18" s="455">
        <f>Cover!$C38</f>
        <v>0</v>
      </c>
      <c r="C18" s="454"/>
      <c r="D18" s="454"/>
      <c r="E18" s="454"/>
      <c r="F18" s="454"/>
    </row>
    <row r="19" spans="1:6">
      <c r="A19" s="362" t="s">
        <v>3372</v>
      </c>
      <c r="B19" s="455">
        <f>Cover!$C39</f>
        <v>0</v>
      </c>
      <c r="C19" s="454"/>
      <c r="D19" s="454"/>
      <c r="E19" s="454"/>
      <c r="F19" s="454"/>
    </row>
    <row r="20" spans="1:6">
      <c r="A20" s="362" t="s">
        <v>3373</v>
      </c>
      <c r="B20" s="455">
        <f>Cover!$C40</f>
        <v>0</v>
      </c>
      <c r="C20" s="454"/>
      <c r="D20" s="454"/>
      <c r="E20" s="454"/>
      <c r="F20" s="454"/>
    </row>
    <row r="21" spans="1:6">
      <c r="A21" s="362" t="s">
        <v>3374</v>
      </c>
      <c r="B21" s="455" t="str">
        <f>Cover!$C42</f>
        <v>&lt;Blank&gt;</v>
      </c>
      <c r="C21" s="454"/>
      <c r="D21" s="454"/>
      <c r="E21" s="454"/>
      <c r="F21" s="454"/>
    </row>
    <row r="22" spans="1:6">
      <c r="A22" s="362" t="s">
        <v>3375</v>
      </c>
      <c r="B22" s="455">
        <f>Cover!$C43</f>
        <v>0</v>
      </c>
      <c r="C22" s="454"/>
      <c r="D22" s="454"/>
      <c r="E22" s="454"/>
      <c r="F22" s="454"/>
    </row>
    <row r="23" spans="1:6">
      <c r="A23" s="362" t="s">
        <v>3376</v>
      </c>
      <c r="B23" s="455">
        <f>Cover!$C44</f>
        <v>0</v>
      </c>
      <c r="C23" s="454"/>
      <c r="D23" s="454"/>
      <c r="E23" s="454"/>
      <c r="F23" s="454"/>
    </row>
    <row r="24" spans="1:6">
      <c r="A24" s="362" t="s">
        <v>3377</v>
      </c>
      <c r="B24" s="455">
        <f>Cover!$C45</f>
        <v>0</v>
      </c>
      <c r="C24" s="454"/>
      <c r="D24" s="454"/>
      <c r="E24" s="454"/>
      <c r="F24" s="454"/>
    </row>
    <row r="25" spans="1:6">
      <c r="A25" s="362" t="s">
        <v>3378</v>
      </c>
      <c r="B25" s="455" t="str">
        <f>Cover!$C47</f>
        <v>&lt;Blank&gt;</v>
      </c>
      <c r="C25" s="454"/>
      <c r="D25" s="454"/>
      <c r="E25" s="454"/>
      <c r="F25" s="454"/>
    </row>
    <row r="26" spans="1:6">
      <c r="A26" s="362" t="s">
        <v>3379</v>
      </c>
      <c r="B26" s="455">
        <f>Cover!$C48</f>
        <v>0</v>
      </c>
      <c r="C26" s="454"/>
      <c r="D26" s="454"/>
      <c r="E26" s="454"/>
      <c r="F26" s="454"/>
    </row>
    <row r="27" spans="1:6">
      <c r="A27" s="362" t="s">
        <v>3380</v>
      </c>
      <c r="B27" s="455">
        <f>Cover!$C49</f>
        <v>0</v>
      </c>
      <c r="C27" s="454"/>
      <c r="D27" s="454"/>
      <c r="E27" s="454"/>
      <c r="F27" s="454"/>
    </row>
    <row r="28" spans="1:6">
      <c r="A28" s="362" t="s">
        <v>3381</v>
      </c>
      <c r="B28" s="455">
        <f>Cover!$C50</f>
        <v>0</v>
      </c>
      <c r="C28" s="454"/>
      <c r="D28" s="454"/>
      <c r="E28" s="454"/>
      <c r="F28" s="454"/>
    </row>
    <row r="29" spans="1:6">
      <c r="A29" s="362" t="s">
        <v>3382</v>
      </c>
      <c r="B29" s="455">
        <f>Cover!$C56</f>
        <v>0</v>
      </c>
      <c r="C29" s="454"/>
      <c r="D29" s="454"/>
      <c r="E29" s="454"/>
      <c r="F29" s="454"/>
    </row>
    <row r="30" spans="1:6">
      <c r="A30" s="362" t="s">
        <v>3383</v>
      </c>
      <c r="B30" s="455">
        <f>Cover!$C57</f>
        <v>0</v>
      </c>
      <c r="C30" s="454"/>
      <c r="D30" s="454"/>
      <c r="E30" s="454"/>
      <c r="F30" s="454"/>
    </row>
    <row r="31" spans="1:6">
      <c r="A31" s="362" t="s">
        <v>3384</v>
      </c>
      <c r="B31" s="455" t="str">
        <f>Cover!$C58</f>
        <v>&lt;Blank&gt;</v>
      </c>
      <c r="C31" s="454"/>
      <c r="D31" s="454"/>
      <c r="E31" s="454"/>
      <c r="F31" s="454"/>
    </row>
    <row r="32" spans="1:6">
      <c r="A32" s="362" t="s">
        <v>3385</v>
      </c>
      <c r="B32" s="455">
        <f>Cover!$C59</f>
        <v>0</v>
      </c>
      <c r="C32" s="454"/>
      <c r="D32" s="454"/>
      <c r="E32" s="454"/>
      <c r="F32" s="454"/>
    </row>
    <row r="33" spans="1:12">
      <c r="A33" s="362" t="s">
        <v>3386</v>
      </c>
      <c r="B33" s="455" t="str">
        <f>Cover!$C60</f>
        <v>test</v>
      </c>
      <c r="C33" s="454"/>
      <c r="D33" s="454"/>
      <c r="E33" s="454"/>
      <c r="F33" s="454"/>
    </row>
    <row r="34" spans="1:12">
      <c r="A34" s="362" t="s">
        <v>3387</v>
      </c>
      <c r="B34" s="454">
        <f t="shared" ref="B34:B99" ca="1" si="0">INDEX(INDIRECT(LEFT($A34,SEARCH("-",$A34,1)-1)&amp;"_data"),MATCH(MID($A34, SEARCH("-",$A34) + 1, SEARCH("-",$A34,SEARCH("-",$A34)+1) - SEARCH("-",$A34) - 1),INDIRECT(LEFT($A34,SEARCH("-",$A34,1)-1)&amp;"_rows"),0),MATCH(RIGHT($A34,LEN($A34) - SEARCH("-", $A34, SEARCH("-", $A34) + 1)),INDIRECT(LEFT($A34,SEARCH("-",$A34,1)-1)&amp;"_Header"),0))</f>
        <v>0</v>
      </c>
      <c r="C34" s="454" t="str">
        <f t="shared" ref="C34:F53" ca="1" si="1">IFERROR(INDEX(INDIRECT(LEFT($A34,SEARCH("-",$A34,1)-1)&amp;"_validation_data"),MATCH($A34&amp;"-"&amp;C$1,INDIRECT(LEFT($A34,SEARCH("-",$A34,1)-1)&amp;"_validation_rows"),0),3),"")</f>
        <v/>
      </c>
      <c r="D34" s="454" t="str">
        <f t="shared" ca="1" si="1"/>
        <v/>
      </c>
      <c r="E34" s="454" t="str">
        <f t="shared" ca="1" si="1"/>
        <v/>
      </c>
      <c r="F34" s="454" t="str">
        <f t="shared" ca="1" si="1"/>
        <v/>
      </c>
      <c r="G34" s="389" t="str">
        <f>LEFT(A34,SEARCH("-",A34)-1)</f>
        <v>EandR1</v>
      </c>
      <c r="H34" s="389" t="str">
        <f>LEFT(K34,SEARCH("-",K34)-1)</f>
        <v>eduerlprm</v>
      </c>
      <c r="I34" s="389" t="str">
        <f>SUBSTITUTE(K34,L34,"")</f>
        <v>explndbld</v>
      </c>
      <c r="J34" s="389" t="str">
        <f>LEFT(A34,SEARCH("-",A34))</f>
        <v>EandR1-</v>
      </c>
      <c r="K34" s="389" t="str">
        <f>SUBSTITUTE(A34,J34,"")</f>
        <v>eduerlprm-explndbld</v>
      </c>
      <c r="L34" s="389" t="str">
        <f>LEFT(K34,SEARCH("-",K34))</f>
        <v>eduerlprm-</v>
      </c>
    </row>
    <row r="35" spans="1:12">
      <c r="A35" s="362" t="s">
        <v>3388</v>
      </c>
      <c r="B35" s="454">
        <f t="shared" ca="1" si="0"/>
        <v>0</v>
      </c>
      <c r="C35" s="454" t="str">
        <f t="shared" ca="1" si="1"/>
        <v/>
      </c>
      <c r="D35" s="454" t="str">
        <f t="shared" ca="1" si="1"/>
        <v/>
      </c>
      <c r="E35" s="454" t="str">
        <f t="shared" ca="1" si="1"/>
        <v/>
      </c>
      <c r="F35" s="454" t="str">
        <f t="shared" ca="1" si="1"/>
        <v/>
      </c>
      <c r="G35" s="389" t="str">
        <f t="shared" ref="G35:G98" si="2">LEFT(A35,SEARCH("-",A35)-1)</f>
        <v>EandR1</v>
      </c>
      <c r="H35" s="389" t="str">
        <f t="shared" ref="H35:H98" si="3">LEFT(K35,SEARCH("-",K35)-1)</f>
        <v>eduscn</v>
      </c>
      <c r="I35" s="389" t="str">
        <f t="shared" ref="I35:I98" si="4">SUBSTITUTE(K35,L35,"")</f>
        <v>explndbld</v>
      </c>
      <c r="J35" s="389" t="str">
        <f t="shared" ref="J35:J98" si="5">LEFT(A35,SEARCH("-",A35))</f>
        <v>EandR1-</v>
      </c>
      <c r="K35" s="389" t="str">
        <f t="shared" ref="K35:K98" si="6">SUBSTITUTE(A35,J35,"")</f>
        <v>eduscn-explndbld</v>
      </c>
      <c r="L35" s="389" t="str">
        <f t="shared" ref="L35:L98" si="7">LEFT(K35,SEARCH("-",K35))</f>
        <v>eduscn-</v>
      </c>
    </row>
    <row r="36" spans="1:12">
      <c r="A36" s="362" t="s">
        <v>3389</v>
      </c>
      <c r="B36" s="454">
        <f t="shared" ca="1" si="0"/>
        <v>0</v>
      </c>
      <c r="C36" s="454" t="str">
        <f t="shared" ca="1" si="1"/>
        <v/>
      </c>
      <c r="D36" s="454" t="str">
        <f t="shared" ca="1" si="1"/>
        <v/>
      </c>
      <c r="E36" s="454" t="str">
        <f t="shared" ca="1" si="1"/>
        <v/>
      </c>
      <c r="F36" s="454" t="str">
        <f t="shared" ca="1" si="1"/>
        <v/>
      </c>
      <c r="G36" s="389" t="str">
        <f t="shared" si="2"/>
        <v>EandR1</v>
      </c>
      <c r="H36" s="389" t="str">
        <f t="shared" si="3"/>
        <v>eduspc</v>
      </c>
      <c r="I36" s="389" t="str">
        <f t="shared" si="4"/>
        <v>explndbld</v>
      </c>
      <c r="J36" s="389" t="str">
        <f t="shared" si="5"/>
        <v>EandR1-</v>
      </c>
      <c r="K36" s="389" t="str">
        <f t="shared" si="6"/>
        <v>eduspc-explndbld</v>
      </c>
      <c r="L36" s="389" t="str">
        <f t="shared" si="7"/>
        <v>eduspc-</v>
      </c>
    </row>
    <row r="37" spans="1:12">
      <c r="A37" s="362" t="s">
        <v>3390</v>
      </c>
      <c r="B37" s="454">
        <f t="shared" ca="1" si="0"/>
        <v>0</v>
      </c>
      <c r="C37" s="454" t="str">
        <f t="shared" ca="1" si="1"/>
        <v/>
      </c>
      <c r="D37" s="454" t="str">
        <f t="shared" ca="1" si="1"/>
        <v/>
      </c>
      <c r="E37" s="454" t="str">
        <f t="shared" ca="1" si="1"/>
        <v/>
      </c>
      <c r="F37" s="454" t="str">
        <f t="shared" ca="1" si="1"/>
        <v/>
      </c>
      <c r="G37" s="389" t="str">
        <f t="shared" si="2"/>
        <v>EandR1</v>
      </c>
      <c r="H37" s="389" t="str">
        <f t="shared" si="3"/>
        <v>edupstoth</v>
      </c>
      <c r="I37" s="389" t="str">
        <f t="shared" si="4"/>
        <v>explndbld</v>
      </c>
      <c r="J37" s="389" t="str">
        <f t="shared" si="5"/>
        <v>EandR1-</v>
      </c>
      <c r="K37" s="389" t="str">
        <f t="shared" si="6"/>
        <v>edupstoth-explndbld</v>
      </c>
      <c r="L37" s="389" t="str">
        <f t="shared" si="7"/>
        <v>edupstoth-</v>
      </c>
    </row>
    <row r="38" spans="1:12">
      <c r="A38" s="362" t="s">
        <v>3391</v>
      </c>
      <c r="B38" s="454">
        <f t="shared" ca="1" si="0"/>
        <v>0</v>
      </c>
      <c r="C38" s="454" t="str">
        <f t="shared" ca="1" si="1"/>
        <v/>
      </c>
      <c r="D38" s="454" t="str">
        <f t="shared" ca="1" si="1"/>
        <v/>
      </c>
      <c r="E38" s="454" t="str">
        <f t="shared" ca="1" si="1"/>
        <v/>
      </c>
      <c r="F38" s="454" t="str">
        <f t="shared" ca="1" si="1"/>
        <v/>
      </c>
      <c r="G38" s="389" t="str">
        <f t="shared" si="2"/>
        <v>EandR1</v>
      </c>
      <c r="H38" s="389" t="str">
        <f t="shared" si="3"/>
        <v>edutot</v>
      </c>
      <c r="I38" s="389" t="str">
        <f t="shared" si="4"/>
        <v>explndbld</v>
      </c>
      <c r="J38" s="389" t="str">
        <f t="shared" si="5"/>
        <v>EandR1-</v>
      </c>
      <c r="K38" s="389" t="str">
        <f t="shared" si="6"/>
        <v>edutot-explndbld</v>
      </c>
      <c r="L38" s="389" t="str">
        <f t="shared" si="7"/>
        <v>edutot-</v>
      </c>
    </row>
    <row r="39" spans="1:12">
      <c r="A39" s="362" t="s">
        <v>3392</v>
      </c>
      <c r="B39" s="454">
        <f t="shared" ca="1" si="0"/>
        <v>0</v>
      </c>
      <c r="C39" s="454" t="str">
        <f t="shared" ca="1" si="1"/>
        <v/>
      </c>
      <c r="D39" s="454" t="str">
        <f t="shared" ca="1" si="1"/>
        <v/>
      </c>
      <c r="E39" s="454" t="str">
        <f t="shared" ca="1" si="1"/>
        <v/>
      </c>
      <c r="F39" s="454" t="str">
        <f t="shared" ca="1" si="1"/>
        <v/>
      </c>
      <c r="G39" s="389" t="str">
        <f t="shared" si="2"/>
        <v>EandR1</v>
      </c>
      <c r="H39" s="389" t="str">
        <f t="shared" si="3"/>
        <v>transrds</v>
      </c>
      <c r="I39" s="389" t="str">
        <f t="shared" si="4"/>
        <v>explndbld</v>
      </c>
      <c r="J39" s="389" t="str">
        <f t="shared" si="5"/>
        <v>EandR1-</v>
      </c>
      <c r="K39" s="389" t="str">
        <f t="shared" si="6"/>
        <v>transrds-explndbld</v>
      </c>
      <c r="L39" s="389" t="str">
        <f t="shared" si="7"/>
        <v>transrds-</v>
      </c>
    </row>
    <row r="40" spans="1:12">
      <c r="A40" s="362" t="s">
        <v>3393</v>
      </c>
      <c r="B40" s="454">
        <f t="shared" ca="1" si="0"/>
        <v>0</v>
      </c>
      <c r="C40" s="454" t="str">
        <f t="shared" ca="1" si="1"/>
        <v/>
      </c>
      <c r="D40" s="454" t="str">
        <f t="shared" ca="1" si="1"/>
        <v/>
      </c>
      <c r="E40" s="454" t="str">
        <f t="shared" ca="1" si="1"/>
        <v/>
      </c>
      <c r="F40" s="454" t="str">
        <f t="shared" ca="1" si="1"/>
        <v/>
      </c>
      <c r="G40" s="389" t="str">
        <f t="shared" si="2"/>
        <v>EandR1</v>
      </c>
      <c r="H40" s="389" t="str">
        <f t="shared" si="3"/>
        <v>transprk</v>
      </c>
      <c r="I40" s="389" t="str">
        <f t="shared" si="4"/>
        <v>explndbld</v>
      </c>
      <c r="J40" s="389" t="str">
        <f t="shared" si="5"/>
        <v>EandR1-</v>
      </c>
      <c r="K40" s="389" t="str">
        <f t="shared" si="6"/>
        <v>transprk-explndbld</v>
      </c>
      <c r="L40" s="389" t="str">
        <f t="shared" si="7"/>
        <v>transprk-</v>
      </c>
    </row>
    <row r="41" spans="1:12">
      <c r="A41" s="362" t="s">
        <v>3394</v>
      </c>
      <c r="B41" s="454">
        <f t="shared" ca="1" si="0"/>
        <v>0</v>
      </c>
      <c r="C41" s="454" t="str">
        <f t="shared" ca="1" si="1"/>
        <v/>
      </c>
      <c r="D41" s="454" t="str">
        <f t="shared" ca="1" si="1"/>
        <v/>
      </c>
      <c r="E41" s="454" t="str">
        <f t="shared" ca="1" si="1"/>
        <v/>
      </c>
      <c r="F41" s="454" t="str">
        <f t="shared" ca="1" si="1"/>
        <v/>
      </c>
      <c r="G41" s="389" t="str">
        <f t="shared" si="2"/>
        <v>EandR1</v>
      </c>
      <c r="H41" s="389" t="str">
        <f t="shared" si="3"/>
        <v>transpblbus</v>
      </c>
      <c r="I41" s="389" t="str">
        <f t="shared" si="4"/>
        <v>explndbld</v>
      </c>
      <c r="J41" s="389" t="str">
        <f t="shared" si="5"/>
        <v>EandR1-</v>
      </c>
      <c r="K41" s="389" t="str">
        <f t="shared" si="6"/>
        <v>transpblbus-explndbld</v>
      </c>
      <c r="L41" s="389" t="str">
        <f t="shared" si="7"/>
        <v>transpblbus-</v>
      </c>
    </row>
    <row r="42" spans="1:12">
      <c r="A42" s="362" t="s">
        <v>3395</v>
      </c>
      <c r="B42" s="454">
        <f t="shared" ca="1" si="0"/>
        <v>0</v>
      </c>
      <c r="C42" s="454" t="str">
        <f t="shared" ca="1" si="1"/>
        <v/>
      </c>
      <c r="D42" s="454" t="str">
        <f t="shared" ca="1" si="1"/>
        <v/>
      </c>
      <c r="E42" s="454" t="str">
        <f t="shared" ca="1" si="1"/>
        <v/>
      </c>
      <c r="F42" s="454" t="str">
        <f t="shared" ca="1" si="1"/>
        <v/>
      </c>
      <c r="G42" s="389" t="str">
        <f t="shared" si="2"/>
        <v>EandR1</v>
      </c>
      <c r="H42" s="389" t="str">
        <f t="shared" si="3"/>
        <v>transpblrail</v>
      </c>
      <c r="I42" s="389" t="str">
        <f t="shared" si="4"/>
        <v>explndbld</v>
      </c>
      <c r="J42" s="389" t="str">
        <f t="shared" si="5"/>
        <v>EandR1-</v>
      </c>
      <c r="K42" s="389" t="str">
        <f t="shared" si="6"/>
        <v>transpblrail-explndbld</v>
      </c>
      <c r="L42" s="389" t="str">
        <f t="shared" si="7"/>
        <v>transpblrail-</v>
      </c>
    </row>
    <row r="43" spans="1:12">
      <c r="A43" s="362" t="s">
        <v>3396</v>
      </c>
      <c r="B43" s="454">
        <f t="shared" ca="1" si="0"/>
        <v>0</v>
      </c>
      <c r="C43" s="454" t="str">
        <f t="shared" ca="1" si="1"/>
        <v/>
      </c>
      <c r="D43" s="454" t="str">
        <f t="shared" ca="1" si="1"/>
        <v/>
      </c>
      <c r="E43" s="454" t="str">
        <f t="shared" ca="1" si="1"/>
        <v/>
      </c>
      <c r="F43" s="454" t="str">
        <f t="shared" ca="1" si="1"/>
        <v/>
      </c>
      <c r="G43" s="389" t="str">
        <f t="shared" si="2"/>
        <v>EandR1</v>
      </c>
      <c r="H43" s="389" t="str">
        <f t="shared" si="3"/>
        <v>transahtarp</v>
      </c>
      <c r="I43" s="389" t="str">
        <f t="shared" si="4"/>
        <v>explndbld</v>
      </c>
      <c r="J43" s="389" t="str">
        <f t="shared" si="5"/>
        <v>EandR1-</v>
      </c>
      <c r="K43" s="389" t="str">
        <f t="shared" si="6"/>
        <v>transahtarp-explndbld</v>
      </c>
      <c r="L43" s="389" t="str">
        <f t="shared" si="7"/>
        <v>transahtarp-</v>
      </c>
    </row>
    <row r="44" spans="1:12">
      <c r="A44" s="362" t="s">
        <v>3397</v>
      </c>
      <c r="B44" s="454">
        <f t="shared" ca="1" si="0"/>
        <v>0</v>
      </c>
      <c r="C44" s="454" t="str">
        <f t="shared" ca="1" si="1"/>
        <v/>
      </c>
      <c r="D44" s="454" t="str">
        <f t="shared" ca="1" si="1"/>
        <v/>
      </c>
      <c r="E44" s="454" t="str">
        <f t="shared" ca="1" si="1"/>
        <v/>
      </c>
      <c r="F44" s="454" t="str">
        <f t="shared" ca="1" si="1"/>
        <v/>
      </c>
      <c r="G44" s="389" t="str">
        <f t="shared" si="2"/>
        <v>EandR1</v>
      </c>
      <c r="H44" s="389" t="str">
        <f t="shared" si="3"/>
        <v>transahthrbprs</v>
      </c>
      <c r="I44" s="389" t="str">
        <f t="shared" si="4"/>
        <v>explndbld</v>
      </c>
      <c r="J44" s="389" t="str">
        <f t="shared" si="5"/>
        <v>EandR1-</v>
      </c>
      <c r="K44" s="389" t="str">
        <f t="shared" si="6"/>
        <v>transahthrbprs-explndbld</v>
      </c>
      <c r="L44" s="389" t="str">
        <f t="shared" si="7"/>
        <v>transahthrbprs-</v>
      </c>
    </row>
    <row r="45" spans="1:12">
      <c r="A45" s="362" t="s">
        <v>3398</v>
      </c>
      <c r="B45" s="454">
        <f t="shared" ca="1" si="0"/>
        <v>0</v>
      </c>
      <c r="C45" s="454" t="str">
        <f t="shared" ca="1" si="1"/>
        <v/>
      </c>
      <c r="D45" s="454" t="str">
        <f t="shared" ca="1" si="1"/>
        <v/>
      </c>
      <c r="E45" s="454" t="str">
        <f t="shared" ca="1" si="1"/>
        <v/>
      </c>
      <c r="F45" s="454" t="str">
        <f t="shared" ca="1" si="1"/>
        <v/>
      </c>
      <c r="G45" s="389" t="str">
        <f t="shared" si="2"/>
        <v>EandR1</v>
      </c>
      <c r="H45" s="389" t="str">
        <f t="shared" si="3"/>
        <v>transahttll</v>
      </c>
      <c r="I45" s="389" t="str">
        <f t="shared" si="4"/>
        <v>explndbld</v>
      </c>
      <c r="J45" s="389" t="str">
        <f t="shared" si="5"/>
        <v>EandR1-</v>
      </c>
      <c r="K45" s="389" t="str">
        <f t="shared" si="6"/>
        <v>transahttll-explndbld</v>
      </c>
      <c r="L45" s="389" t="str">
        <f t="shared" si="7"/>
        <v>transahttll-</v>
      </c>
    </row>
    <row r="46" spans="1:12">
      <c r="A46" s="362" t="s">
        <v>3399</v>
      </c>
      <c r="B46" s="454">
        <f t="shared" ca="1" si="0"/>
        <v>0</v>
      </c>
      <c r="C46" s="454" t="str">
        <f t="shared" ca="1" si="1"/>
        <v/>
      </c>
      <c r="D46" s="454" t="str">
        <f t="shared" ca="1" si="1"/>
        <v/>
      </c>
      <c r="E46" s="454" t="str">
        <f t="shared" ca="1" si="1"/>
        <v/>
      </c>
      <c r="F46" s="454" t="str">
        <f t="shared" ca="1" si="1"/>
        <v/>
      </c>
      <c r="G46" s="389" t="str">
        <f t="shared" si="2"/>
        <v>EandR1</v>
      </c>
      <c r="H46" s="389" t="str">
        <f t="shared" si="3"/>
        <v>transtot</v>
      </c>
      <c r="I46" s="389" t="str">
        <f t="shared" si="4"/>
        <v>explndbld</v>
      </c>
      <c r="J46" s="389" t="str">
        <f t="shared" si="5"/>
        <v>EandR1-</v>
      </c>
      <c r="K46" s="389" t="str">
        <f t="shared" si="6"/>
        <v>transtot-explndbld</v>
      </c>
      <c r="L46" s="389" t="str">
        <f t="shared" si="7"/>
        <v>transtot-</v>
      </c>
    </row>
    <row r="47" spans="1:12">
      <c r="A47" s="362" t="s">
        <v>3400</v>
      </c>
      <c r="B47" s="454">
        <f t="shared" ca="1" si="0"/>
        <v>0</v>
      </c>
      <c r="C47" s="454" t="str">
        <f t="shared" ca="1" si="1"/>
        <v/>
      </c>
      <c r="D47" s="454" t="str">
        <f t="shared" ca="1" si="1"/>
        <v/>
      </c>
      <c r="E47" s="454" t="str">
        <f t="shared" ca="1" si="1"/>
        <v/>
      </c>
      <c r="F47" s="454" t="str">
        <f t="shared" ca="1" si="1"/>
        <v/>
      </c>
      <c r="G47" s="389" t="str">
        <f t="shared" si="2"/>
        <v>EandR1</v>
      </c>
      <c r="H47" s="389" t="str">
        <f t="shared" si="3"/>
        <v>sctot</v>
      </c>
      <c r="I47" s="389" t="str">
        <f t="shared" si="4"/>
        <v>explndbld</v>
      </c>
      <c r="J47" s="389" t="str">
        <f t="shared" si="5"/>
        <v>EandR1-</v>
      </c>
      <c r="K47" s="389" t="str">
        <f t="shared" si="6"/>
        <v>sctot-explndbld</v>
      </c>
      <c r="L47" s="389" t="str">
        <f t="shared" si="7"/>
        <v>sctot-</v>
      </c>
    </row>
    <row r="48" spans="1:12">
      <c r="A48" s="362" t="s">
        <v>3401</v>
      </c>
      <c r="B48" s="454">
        <f t="shared" ca="1" si="0"/>
        <v>0</v>
      </c>
      <c r="C48" s="454" t="str">
        <f t="shared" ca="1" si="1"/>
        <v/>
      </c>
      <c r="D48" s="454" t="str">
        <f t="shared" ca="1" si="1"/>
        <v/>
      </c>
      <c r="E48" s="454" t="str">
        <f t="shared" ca="1" si="1"/>
        <v/>
      </c>
      <c r="F48" s="454" t="str">
        <f t="shared" ca="1" si="1"/>
        <v/>
      </c>
      <c r="G48" s="389" t="str">
        <f t="shared" si="2"/>
        <v>EandR1</v>
      </c>
      <c r="H48" s="389" t="str">
        <f t="shared" si="3"/>
        <v>phtot</v>
      </c>
      <c r="I48" s="389" t="str">
        <f t="shared" si="4"/>
        <v>explndbld</v>
      </c>
      <c r="J48" s="389" t="str">
        <f t="shared" si="5"/>
        <v>EandR1-</v>
      </c>
      <c r="K48" s="389" t="str">
        <f t="shared" si="6"/>
        <v>phtot-explndbld</v>
      </c>
      <c r="L48" s="389" t="str">
        <f t="shared" si="7"/>
        <v>phtot-</v>
      </c>
    </row>
    <row r="49" spans="1:12">
      <c r="A49" s="362" t="s">
        <v>3402</v>
      </c>
      <c r="B49" s="454">
        <f t="shared" ca="1" si="0"/>
        <v>0</v>
      </c>
      <c r="C49" s="454" t="str">
        <f t="shared" ca="1" si="1"/>
        <v/>
      </c>
      <c r="D49" s="454" t="str">
        <f t="shared" ca="1" si="1"/>
        <v/>
      </c>
      <c r="E49" s="454" t="str">
        <f t="shared" ca="1" si="1"/>
        <v/>
      </c>
      <c r="F49" s="454" t="str">
        <f t="shared" ca="1" si="1"/>
        <v/>
      </c>
      <c r="G49" s="389" t="str">
        <f t="shared" si="2"/>
        <v>EandR1</v>
      </c>
      <c r="H49" s="389" t="str">
        <f t="shared" si="3"/>
        <v>houshratot</v>
      </c>
      <c r="I49" s="389" t="str">
        <f t="shared" si="4"/>
        <v>explndbld</v>
      </c>
      <c r="J49" s="389" t="str">
        <f t="shared" si="5"/>
        <v>EandR1-</v>
      </c>
      <c r="K49" s="389" t="str">
        <f t="shared" si="6"/>
        <v>houshratot-explndbld</v>
      </c>
      <c r="L49" s="389" t="str">
        <f t="shared" si="7"/>
        <v>houshratot-</v>
      </c>
    </row>
    <row r="50" spans="1:12">
      <c r="A50" s="362" t="s">
        <v>3403</v>
      </c>
      <c r="B50" s="454">
        <f t="shared" ca="1" si="0"/>
        <v>0</v>
      </c>
      <c r="C50" s="454" t="str">
        <f t="shared" ca="1" si="1"/>
        <v/>
      </c>
      <c r="D50" s="454" t="str">
        <f t="shared" ca="1" si="1"/>
        <v/>
      </c>
      <c r="E50" s="454" t="str">
        <f t="shared" ca="1" si="1"/>
        <v/>
      </c>
      <c r="F50" s="454" t="str">
        <f t="shared" ca="1" si="1"/>
        <v/>
      </c>
      <c r="G50" s="389" t="str">
        <f t="shared" si="2"/>
        <v>EandR1</v>
      </c>
      <c r="H50" s="389" t="str">
        <f t="shared" si="3"/>
        <v>housgfcftot</v>
      </c>
      <c r="I50" s="389" t="str">
        <f t="shared" si="4"/>
        <v>explndbld</v>
      </c>
      <c r="J50" s="389" t="str">
        <f t="shared" si="5"/>
        <v>EandR1-</v>
      </c>
      <c r="K50" s="389" t="str">
        <f t="shared" si="6"/>
        <v>housgfcftot-explndbld</v>
      </c>
      <c r="L50" s="389" t="str">
        <f t="shared" si="7"/>
        <v>housgfcftot-</v>
      </c>
    </row>
    <row r="51" spans="1:12">
      <c r="A51" s="362" t="s">
        <v>3404</v>
      </c>
      <c r="B51" s="454">
        <f t="shared" ca="1" si="0"/>
        <v>0</v>
      </c>
      <c r="C51" s="454" t="str">
        <f t="shared" ca="1" si="1"/>
        <v/>
      </c>
      <c r="D51" s="454" t="str">
        <f t="shared" ca="1" si="1"/>
        <v/>
      </c>
      <c r="E51" s="454" t="str">
        <f t="shared" ca="1" si="1"/>
        <v/>
      </c>
      <c r="F51" s="454" t="str">
        <f t="shared" ca="1" si="1"/>
        <v/>
      </c>
      <c r="G51" s="389" t="str">
        <f t="shared" si="2"/>
        <v>EandR1</v>
      </c>
      <c r="H51" s="389" t="str">
        <f t="shared" si="3"/>
        <v>houstot</v>
      </c>
      <c r="I51" s="389" t="str">
        <f t="shared" si="4"/>
        <v>explndbld</v>
      </c>
      <c r="J51" s="389" t="str">
        <f t="shared" si="5"/>
        <v>EandR1-</v>
      </c>
      <c r="K51" s="389" t="str">
        <f t="shared" si="6"/>
        <v>houstot-explndbld</v>
      </c>
      <c r="L51" s="389" t="str">
        <f t="shared" si="7"/>
        <v>houstot-</v>
      </c>
    </row>
    <row r="52" spans="1:12">
      <c r="A52" s="362" t="s">
        <v>3405</v>
      </c>
      <c r="B52" s="454">
        <f t="shared" ca="1" si="0"/>
        <v>0</v>
      </c>
      <c r="C52" s="454" t="str">
        <f t="shared" ca="1" si="1"/>
        <v/>
      </c>
      <c r="D52" s="454" t="str">
        <f t="shared" ca="1" si="1"/>
        <v/>
      </c>
      <c r="E52" s="454" t="str">
        <f t="shared" ca="1" si="1"/>
        <v/>
      </c>
      <c r="F52" s="454" t="str">
        <f t="shared" ca="1" si="1"/>
        <v/>
      </c>
      <c r="G52" s="389" t="str">
        <f t="shared" si="2"/>
        <v>EandR1</v>
      </c>
      <c r="H52" s="389" t="str">
        <f t="shared" si="3"/>
        <v>culhrt</v>
      </c>
      <c r="I52" s="389" t="str">
        <f t="shared" si="4"/>
        <v>explndbld</v>
      </c>
      <c r="J52" s="389" t="str">
        <f t="shared" si="5"/>
        <v>EandR1-</v>
      </c>
      <c r="K52" s="389" t="str">
        <f t="shared" si="6"/>
        <v>culhrt-explndbld</v>
      </c>
      <c r="L52" s="389" t="str">
        <f t="shared" si="7"/>
        <v>culhrt-</v>
      </c>
    </row>
    <row r="53" spans="1:12">
      <c r="A53" s="362" t="s">
        <v>3406</v>
      </c>
      <c r="B53" s="454">
        <f t="shared" ca="1" si="0"/>
        <v>0</v>
      </c>
      <c r="C53" s="454" t="str">
        <f t="shared" ca="1" si="1"/>
        <v/>
      </c>
      <c r="D53" s="454" t="str">
        <f t="shared" ca="1" si="1"/>
        <v/>
      </c>
      <c r="E53" s="454" t="str">
        <f t="shared" ca="1" si="1"/>
        <v/>
      </c>
      <c r="F53" s="454" t="str">
        <f t="shared" ca="1" si="1"/>
        <v/>
      </c>
      <c r="G53" s="389" t="str">
        <f t="shared" si="2"/>
        <v>EandR1</v>
      </c>
      <c r="H53" s="389" t="str">
        <f t="shared" si="3"/>
        <v>culspr</v>
      </c>
      <c r="I53" s="389" t="str">
        <f t="shared" si="4"/>
        <v>explndbld</v>
      </c>
      <c r="J53" s="389" t="str">
        <f t="shared" si="5"/>
        <v>EandR1-</v>
      </c>
      <c r="K53" s="389" t="str">
        <f t="shared" si="6"/>
        <v>culspr-explndbld</v>
      </c>
      <c r="L53" s="389" t="str">
        <f t="shared" si="7"/>
        <v>culspr-</v>
      </c>
    </row>
    <row r="54" spans="1:12">
      <c r="A54" s="362" t="s">
        <v>3407</v>
      </c>
      <c r="B54" s="454">
        <f t="shared" ca="1" si="0"/>
        <v>0</v>
      </c>
      <c r="C54" s="454" t="str">
        <f t="shared" ref="C54:F73" ca="1" si="8">IFERROR(INDEX(INDIRECT(LEFT($A54,SEARCH("-",$A54,1)-1)&amp;"_validation_data"),MATCH($A54&amp;"-"&amp;C$1,INDIRECT(LEFT($A54,SEARCH("-",$A54,1)-1)&amp;"_validation_rows"),0),3),"")</f>
        <v/>
      </c>
      <c r="D54" s="454" t="str">
        <f t="shared" ca="1" si="8"/>
        <v/>
      </c>
      <c r="E54" s="454" t="str">
        <f t="shared" ca="1" si="8"/>
        <v/>
      </c>
      <c r="F54" s="454" t="str">
        <f t="shared" ca="1" si="8"/>
        <v/>
      </c>
      <c r="G54" s="389" t="str">
        <f t="shared" si="2"/>
        <v>EandR1</v>
      </c>
      <c r="H54" s="389" t="str">
        <f t="shared" si="3"/>
        <v>culopn</v>
      </c>
      <c r="I54" s="389" t="str">
        <f t="shared" si="4"/>
        <v>explndbld</v>
      </c>
      <c r="J54" s="389" t="str">
        <f t="shared" si="5"/>
        <v>EandR1-</v>
      </c>
      <c r="K54" s="389" t="str">
        <f t="shared" si="6"/>
        <v>culopn-explndbld</v>
      </c>
      <c r="L54" s="389" t="str">
        <f t="shared" si="7"/>
        <v>culopn-</v>
      </c>
    </row>
    <row r="55" spans="1:12">
      <c r="A55" s="362" t="s">
        <v>3408</v>
      </c>
      <c r="B55" s="454">
        <f t="shared" ca="1" si="0"/>
        <v>0</v>
      </c>
      <c r="C55" s="454" t="str">
        <f t="shared" ca="1" si="8"/>
        <v/>
      </c>
      <c r="D55" s="454" t="str">
        <f t="shared" ca="1" si="8"/>
        <v/>
      </c>
      <c r="E55" s="454" t="str">
        <f t="shared" ca="1" si="8"/>
        <v/>
      </c>
      <c r="F55" s="454" t="str">
        <f t="shared" ca="1" si="8"/>
        <v/>
      </c>
      <c r="G55" s="389" t="str">
        <f t="shared" si="2"/>
        <v>EandR1</v>
      </c>
      <c r="H55" s="389" t="str">
        <f t="shared" si="3"/>
        <v>cultrs</v>
      </c>
      <c r="I55" s="389" t="str">
        <f t="shared" si="4"/>
        <v>explndbld</v>
      </c>
      <c r="J55" s="389" t="str">
        <f t="shared" si="5"/>
        <v>EandR1-</v>
      </c>
      <c r="K55" s="389" t="str">
        <f t="shared" si="6"/>
        <v>cultrs-explndbld</v>
      </c>
      <c r="L55" s="389" t="str">
        <f t="shared" si="7"/>
        <v>cultrs-</v>
      </c>
    </row>
    <row r="56" spans="1:12">
      <c r="A56" s="362" t="s">
        <v>3409</v>
      </c>
      <c r="B56" s="454">
        <f t="shared" ca="1" si="0"/>
        <v>0</v>
      </c>
      <c r="C56" s="454" t="str">
        <f t="shared" ca="1" si="8"/>
        <v/>
      </c>
      <c r="D56" s="454" t="str">
        <f t="shared" ca="1" si="8"/>
        <v/>
      </c>
      <c r="E56" s="454" t="str">
        <f t="shared" ca="1" si="8"/>
        <v/>
      </c>
      <c r="F56" s="454" t="str">
        <f t="shared" ca="1" si="8"/>
        <v/>
      </c>
      <c r="G56" s="389" t="str">
        <f t="shared" si="2"/>
        <v>EandR1</v>
      </c>
      <c r="H56" s="389" t="str">
        <f t="shared" si="3"/>
        <v>cullib</v>
      </c>
      <c r="I56" s="389" t="str">
        <f t="shared" si="4"/>
        <v>explndbld</v>
      </c>
      <c r="J56" s="389" t="str">
        <f t="shared" si="5"/>
        <v>EandR1-</v>
      </c>
      <c r="K56" s="389" t="str">
        <f t="shared" si="6"/>
        <v>cullib-explndbld</v>
      </c>
      <c r="L56" s="389" t="str">
        <f t="shared" si="7"/>
        <v>cullib-</v>
      </c>
    </row>
    <row r="57" spans="1:12">
      <c r="A57" s="362" t="s">
        <v>3410</v>
      </c>
      <c r="B57" s="454">
        <f t="shared" ca="1" si="0"/>
        <v>0</v>
      </c>
      <c r="C57" s="454" t="str">
        <f t="shared" ca="1" si="8"/>
        <v/>
      </c>
      <c r="D57" s="454" t="str">
        <f t="shared" ca="1" si="8"/>
        <v/>
      </c>
      <c r="E57" s="454" t="str">
        <f t="shared" ca="1" si="8"/>
        <v/>
      </c>
      <c r="F57" s="454" t="str">
        <f t="shared" ca="1" si="8"/>
        <v/>
      </c>
      <c r="G57" s="389" t="str">
        <f t="shared" si="2"/>
        <v>EandR1</v>
      </c>
      <c r="H57" s="389" t="str">
        <f t="shared" si="3"/>
        <v>cultot</v>
      </c>
      <c r="I57" s="389" t="str">
        <f t="shared" si="4"/>
        <v>explndbld</v>
      </c>
      <c r="J57" s="389" t="str">
        <f t="shared" si="5"/>
        <v>EandR1-</v>
      </c>
      <c r="K57" s="389" t="str">
        <f t="shared" si="6"/>
        <v>cultot-explndbld</v>
      </c>
      <c r="L57" s="389" t="str">
        <f t="shared" si="7"/>
        <v>cultot-</v>
      </c>
    </row>
    <row r="58" spans="1:12">
      <c r="A58" s="362" t="s">
        <v>3411</v>
      </c>
      <c r="B58" s="454">
        <f t="shared" ca="1" si="0"/>
        <v>0</v>
      </c>
      <c r="C58" s="454" t="str">
        <f t="shared" ca="1" si="8"/>
        <v/>
      </c>
      <c r="D58" s="454" t="str">
        <f t="shared" ca="1" si="8"/>
        <v/>
      </c>
      <c r="E58" s="454" t="str">
        <f t="shared" ca="1" si="8"/>
        <v/>
      </c>
      <c r="F58" s="454" t="str">
        <f t="shared" ca="1" si="8"/>
        <v/>
      </c>
      <c r="G58" s="389" t="str">
        <f t="shared" si="2"/>
        <v>EandR1</v>
      </c>
      <c r="H58" s="389" t="str">
        <f t="shared" si="3"/>
        <v>envcmt</v>
      </c>
      <c r="I58" s="389" t="str">
        <f t="shared" si="4"/>
        <v>explndbld</v>
      </c>
      <c r="J58" s="389" t="str">
        <f t="shared" si="5"/>
        <v>EandR1-</v>
      </c>
      <c r="K58" s="389" t="str">
        <f t="shared" si="6"/>
        <v>envcmt-explndbld</v>
      </c>
      <c r="L58" s="389" t="str">
        <f t="shared" si="7"/>
        <v>envcmt-</v>
      </c>
    </row>
    <row r="59" spans="1:12">
      <c r="A59" s="362" t="s">
        <v>3412</v>
      </c>
      <c r="B59" s="454">
        <f t="shared" ca="1" si="0"/>
        <v>0</v>
      </c>
      <c r="C59" s="454" t="str">
        <f t="shared" ca="1" si="8"/>
        <v/>
      </c>
      <c r="D59" s="454" t="str">
        <f t="shared" ca="1" si="8"/>
        <v/>
      </c>
      <c r="E59" s="454" t="str">
        <f t="shared" ca="1" si="8"/>
        <v/>
      </c>
      <c r="F59" s="454" t="str">
        <f t="shared" ca="1" si="8"/>
        <v/>
      </c>
      <c r="G59" s="389" t="str">
        <f t="shared" si="2"/>
        <v>EandR1</v>
      </c>
      <c r="H59" s="389" t="str">
        <f t="shared" si="3"/>
        <v>envcst</v>
      </c>
      <c r="I59" s="389" t="str">
        <f t="shared" si="4"/>
        <v>explndbld</v>
      </c>
      <c r="J59" s="389" t="str">
        <f t="shared" si="5"/>
        <v>EandR1-</v>
      </c>
      <c r="K59" s="389" t="str">
        <f t="shared" si="6"/>
        <v>envcst-explndbld</v>
      </c>
      <c r="L59" s="389" t="str">
        <f t="shared" si="7"/>
        <v>envcst-</v>
      </c>
    </row>
    <row r="60" spans="1:12">
      <c r="A60" s="362" t="s">
        <v>3413</v>
      </c>
      <c r="B60" s="454">
        <f t="shared" ca="1" si="0"/>
        <v>0</v>
      </c>
      <c r="C60" s="454" t="str">
        <f t="shared" ca="1" si="8"/>
        <v/>
      </c>
      <c r="D60" s="454" t="str">
        <f t="shared" ca="1" si="8"/>
        <v/>
      </c>
      <c r="E60" s="454" t="str">
        <f t="shared" ca="1" si="8"/>
        <v/>
      </c>
      <c r="F60" s="454" t="str">
        <f t="shared" ca="1" si="8"/>
        <v/>
      </c>
      <c r="G60" s="389" t="str">
        <f t="shared" si="2"/>
        <v>EandR1</v>
      </c>
      <c r="H60" s="389" t="str">
        <f t="shared" si="3"/>
        <v>envcmm</v>
      </c>
      <c r="I60" s="389" t="str">
        <f t="shared" si="4"/>
        <v>explndbld</v>
      </c>
      <c r="J60" s="389" t="str">
        <f t="shared" si="5"/>
        <v>EandR1-</v>
      </c>
      <c r="K60" s="389" t="str">
        <f t="shared" si="6"/>
        <v>envcmm-explndbld</v>
      </c>
      <c r="L60" s="389" t="str">
        <f t="shared" si="7"/>
        <v>envcmm-</v>
      </c>
    </row>
    <row r="61" spans="1:12">
      <c r="A61" s="362" t="s">
        <v>3414</v>
      </c>
      <c r="B61" s="454">
        <f t="shared" ca="1" si="0"/>
        <v>0</v>
      </c>
      <c r="C61" s="454" t="str">
        <f t="shared" ca="1" si="8"/>
        <v/>
      </c>
      <c r="D61" s="454" t="str">
        <f t="shared" ca="1" si="8"/>
        <v/>
      </c>
      <c r="E61" s="454" t="str">
        <f t="shared" ca="1" si="8"/>
        <v/>
      </c>
      <c r="F61" s="454" t="str">
        <f t="shared" ca="1" si="8"/>
        <v/>
      </c>
      <c r="G61" s="389" t="str">
        <f t="shared" si="2"/>
        <v>EandR1</v>
      </c>
      <c r="H61" s="389" t="str">
        <f t="shared" si="3"/>
        <v>envflddrn</v>
      </c>
      <c r="I61" s="389" t="str">
        <f t="shared" si="4"/>
        <v>explndbld</v>
      </c>
      <c r="J61" s="389" t="str">
        <f t="shared" si="5"/>
        <v>EandR1-</v>
      </c>
      <c r="K61" s="389" t="str">
        <f t="shared" si="6"/>
        <v>envflddrn-explndbld</v>
      </c>
      <c r="L61" s="389" t="str">
        <f t="shared" si="7"/>
        <v>envflddrn-</v>
      </c>
    </row>
    <row r="62" spans="1:12">
      <c r="A62" s="362" t="s">
        <v>3415</v>
      </c>
      <c r="B62" s="454">
        <f t="shared" ca="1" si="0"/>
        <v>0</v>
      </c>
      <c r="C62" s="454" t="str">
        <f t="shared" ca="1" si="8"/>
        <v/>
      </c>
      <c r="D62" s="454" t="str">
        <f t="shared" ca="1" si="8"/>
        <v/>
      </c>
      <c r="E62" s="454" t="str">
        <f t="shared" ca="1" si="8"/>
        <v/>
      </c>
      <c r="F62" s="454" t="str">
        <f t="shared" ca="1" si="8"/>
        <v/>
      </c>
      <c r="G62" s="389" t="str">
        <f t="shared" si="2"/>
        <v>EandR1</v>
      </c>
      <c r="H62" s="389" t="str">
        <f t="shared" si="3"/>
        <v>envagr</v>
      </c>
      <c r="I62" s="389" t="str">
        <f t="shared" si="4"/>
        <v>explndbld</v>
      </c>
      <c r="J62" s="389" t="str">
        <f t="shared" si="5"/>
        <v>EandR1-</v>
      </c>
      <c r="K62" s="389" t="str">
        <f t="shared" si="6"/>
        <v>envagr-explndbld</v>
      </c>
      <c r="L62" s="389" t="str">
        <f t="shared" si="7"/>
        <v>envagr-</v>
      </c>
    </row>
    <row r="63" spans="1:12">
      <c r="A63" s="362" t="s">
        <v>3416</v>
      </c>
      <c r="B63" s="454">
        <f t="shared" ca="1" si="0"/>
        <v>0</v>
      </c>
      <c r="C63" s="454" t="str">
        <f t="shared" ca="1" si="8"/>
        <v/>
      </c>
      <c r="D63" s="454" t="str">
        <f t="shared" ca="1" si="8"/>
        <v/>
      </c>
      <c r="E63" s="454" t="str">
        <f t="shared" ca="1" si="8"/>
        <v/>
      </c>
      <c r="F63" s="454" t="str">
        <f t="shared" ca="1" si="8"/>
        <v/>
      </c>
      <c r="G63" s="389" t="str">
        <f t="shared" si="2"/>
        <v>EandR1</v>
      </c>
      <c r="H63" s="389" t="str">
        <f t="shared" si="3"/>
        <v>envrglenv</v>
      </c>
      <c r="I63" s="389" t="str">
        <f t="shared" si="4"/>
        <v>explndbld</v>
      </c>
      <c r="J63" s="389" t="str">
        <f t="shared" si="5"/>
        <v>EandR1-</v>
      </c>
      <c r="K63" s="389" t="str">
        <f t="shared" si="6"/>
        <v>envrglenv-explndbld</v>
      </c>
      <c r="L63" s="389" t="str">
        <f t="shared" si="7"/>
        <v>envrglenv-</v>
      </c>
    </row>
    <row r="64" spans="1:12">
      <c r="A64" s="362" t="s">
        <v>3417</v>
      </c>
      <c r="B64" s="454">
        <f t="shared" ca="1" si="0"/>
        <v>0</v>
      </c>
      <c r="C64" s="454" t="str">
        <f t="shared" ca="1" si="8"/>
        <v/>
      </c>
      <c r="D64" s="454" t="str">
        <f t="shared" ca="1" si="8"/>
        <v/>
      </c>
      <c r="E64" s="454" t="str">
        <f t="shared" ca="1" si="8"/>
        <v/>
      </c>
      <c r="F64" s="454" t="str">
        <f t="shared" ca="1" si="8"/>
        <v/>
      </c>
      <c r="G64" s="389" t="str">
        <f t="shared" si="2"/>
        <v>EandR1</v>
      </c>
      <c r="H64" s="389" t="str">
        <f t="shared" si="3"/>
        <v>envrgltrd</v>
      </c>
      <c r="I64" s="389" t="str">
        <f t="shared" si="4"/>
        <v>explndbld</v>
      </c>
      <c r="J64" s="389" t="str">
        <f t="shared" si="5"/>
        <v>EandR1-</v>
      </c>
      <c r="K64" s="389" t="str">
        <f t="shared" si="6"/>
        <v>envrgltrd-explndbld</v>
      </c>
      <c r="L64" s="389" t="str">
        <f t="shared" si="7"/>
        <v>envrgltrd-</v>
      </c>
    </row>
    <row r="65" spans="1:12">
      <c r="A65" s="362" t="s">
        <v>3418</v>
      </c>
      <c r="B65" s="454">
        <f t="shared" ca="1" si="0"/>
        <v>0</v>
      </c>
      <c r="C65" s="454" t="str">
        <f t="shared" ca="1" si="8"/>
        <v/>
      </c>
      <c r="D65" s="454" t="str">
        <f t="shared" ca="1" si="8"/>
        <v/>
      </c>
      <c r="E65" s="454" t="str">
        <f t="shared" ca="1" si="8"/>
        <v/>
      </c>
      <c r="F65" s="454" t="str">
        <f t="shared" ca="1" si="8"/>
        <v/>
      </c>
      <c r="G65" s="389" t="str">
        <f t="shared" si="2"/>
        <v>EandR1</v>
      </c>
      <c r="H65" s="389" t="str">
        <f t="shared" si="3"/>
        <v>envstr</v>
      </c>
      <c r="I65" s="389" t="str">
        <f t="shared" si="4"/>
        <v>explndbld</v>
      </c>
      <c r="J65" s="389" t="str">
        <f t="shared" si="5"/>
        <v>EandR1-</v>
      </c>
      <c r="K65" s="389" t="str">
        <f t="shared" si="6"/>
        <v>envstr-explndbld</v>
      </c>
      <c r="L65" s="389" t="str">
        <f t="shared" si="7"/>
        <v>envstr-</v>
      </c>
    </row>
    <row r="66" spans="1:12">
      <c r="A66" s="362" t="s">
        <v>3419</v>
      </c>
      <c r="B66" s="454">
        <f t="shared" ca="1" si="0"/>
        <v>0</v>
      </c>
      <c r="C66" s="454" t="str">
        <f t="shared" ca="1" si="8"/>
        <v/>
      </c>
      <c r="D66" s="454" t="str">
        <f t="shared" ca="1" si="8"/>
        <v/>
      </c>
      <c r="E66" s="454" t="str">
        <f t="shared" ca="1" si="8"/>
        <v/>
      </c>
      <c r="F66" s="454" t="str">
        <f t="shared" ca="1" si="8"/>
        <v/>
      </c>
      <c r="G66" s="389" t="str">
        <f t="shared" si="2"/>
        <v>EandR1</v>
      </c>
      <c r="H66" s="389" t="str">
        <f t="shared" si="3"/>
        <v>envcll</v>
      </c>
      <c r="I66" s="389" t="str">
        <f t="shared" si="4"/>
        <v>explndbld</v>
      </c>
      <c r="J66" s="389" t="str">
        <f t="shared" si="5"/>
        <v>EandR1-</v>
      </c>
      <c r="K66" s="389" t="str">
        <f t="shared" si="6"/>
        <v>envcll-explndbld</v>
      </c>
      <c r="L66" s="389" t="str">
        <f t="shared" si="7"/>
        <v>envcll-</v>
      </c>
    </row>
    <row r="67" spans="1:12">
      <c r="A67" s="362" t="s">
        <v>3420</v>
      </c>
      <c r="B67" s="454">
        <f t="shared" ca="1" si="0"/>
        <v>0</v>
      </c>
      <c r="C67" s="454" t="str">
        <f t="shared" ca="1" si="8"/>
        <v/>
      </c>
      <c r="D67" s="454" t="str">
        <f t="shared" ca="1" si="8"/>
        <v/>
      </c>
      <c r="E67" s="454" t="str">
        <f t="shared" ca="1" si="8"/>
        <v/>
      </c>
      <c r="F67" s="454" t="str">
        <f t="shared" ca="1" si="8"/>
        <v/>
      </c>
      <c r="G67" s="389" t="str">
        <f t="shared" si="2"/>
        <v>EandR1</v>
      </c>
      <c r="H67" s="389" t="str">
        <f t="shared" si="3"/>
        <v>envdsp</v>
      </c>
      <c r="I67" s="389" t="str">
        <f t="shared" si="4"/>
        <v>explndbld</v>
      </c>
      <c r="J67" s="389" t="str">
        <f t="shared" si="5"/>
        <v>EandR1-</v>
      </c>
      <c r="K67" s="389" t="str">
        <f t="shared" si="6"/>
        <v>envdsp-explndbld</v>
      </c>
      <c r="L67" s="389" t="str">
        <f t="shared" si="7"/>
        <v>envdsp-</v>
      </c>
    </row>
    <row r="68" spans="1:12">
      <c r="A68" s="362" t="s">
        <v>3421</v>
      </c>
      <c r="B68" s="454">
        <f t="shared" ca="1" si="0"/>
        <v>0</v>
      </c>
      <c r="C68" s="454" t="str">
        <f t="shared" ca="1" si="8"/>
        <v/>
      </c>
      <c r="D68" s="454" t="str">
        <f t="shared" ca="1" si="8"/>
        <v/>
      </c>
      <c r="E68" s="454" t="str">
        <f t="shared" ca="1" si="8"/>
        <v/>
      </c>
      <c r="F68" s="454" t="str">
        <f t="shared" ca="1" si="8"/>
        <v/>
      </c>
      <c r="G68" s="389" t="str">
        <f t="shared" si="2"/>
        <v>EandR1</v>
      </c>
      <c r="H68" s="389" t="str">
        <f t="shared" si="3"/>
        <v>envtrd</v>
      </c>
      <c r="I68" s="389" t="str">
        <f t="shared" si="4"/>
        <v>explndbld</v>
      </c>
      <c r="J68" s="389" t="str">
        <f t="shared" si="5"/>
        <v>EandR1-</v>
      </c>
      <c r="K68" s="389" t="str">
        <f t="shared" si="6"/>
        <v>envtrd-explndbld</v>
      </c>
      <c r="L68" s="389" t="str">
        <f t="shared" si="7"/>
        <v>envtrd-</v>
      </c>
    </row>
    <row r="69" spans="1:12">
      <c r="A69" s="362" t="s">
        <v>3422</v>
      </c>
      <c r="B69" s="454">
        <f t="shared" ca="1" si="0"/>
        <v>0</v>
      </c>
      <c r="C69" s="454" t="str">
        <f t="shared" ca="1" si="8"/>
        <v/>
      </c>
      <c r="D69" s="454" t="str">
        <f t="shared" ca="1" si="8"/>
        <v/>
      </c>
      <c r="E69" s="454" t="str">
        <f t="shared" ca="1" si="8"/>
        <v/>
      </c>
      <c r="F69" s="454" t="str">
        <f t="shared" ca="1" si="8"/>
        <v/>
      </c>
      <c r="G69" s="389" t="str">
        <f t="shared" si="2"/>
        <v>EandR1</v>
      </c>
      <c r="H69" s="389" t="str">
        <f t="shared" si="3"/>
        <v>envrcy</v>
      </c>
      <c r="I69" s="389" t="str">
        <f t="shared" si="4"/>
        <v>explndbld</v>
      </c>
      <c r="J69" s="389" t="str">
        <f t="shared" si="5"/>
        <v>EandR1-</v>
      </c>
      <c r="K69" s="389" t="str">
        <f t="shared" si="6"/>
        <v>envrcy-explndbld</v>
      </c>
      <c r="L69" s="389" t="str">
        <f t="shared" si="7"/>
        <v>envrcy-</v>
      </c>
    </row>
    <row r="70" spans="1:12">
      <c r="A70" s="362" t="s">
        <v>3423</v>
      </c>
      <c r="B70" s="454">
        <f t="shared" ca="1" si="0"/>
        <v>0</v>
      </c>
      <c r="C70" s="454" t="str">
        <f t="shared" ca="1" si="8"/>
        <v/>
      </c>
      <c r="D70" s="454" t="str">
        <f t="shared" ca="1" si="8"/>
        <v/>
      </c>
      <c r="E70" s="454" t="str">
        <f t="shared" ca="1" si="8"/>
        <v/>
      </c>
      <c r="F70" s="454" t="str">
        <f t="shared" ca="1" si="8"/>
        <v/>
      </c>
      <c r="G70" s="389" t="str">
        <f t="shared" si="2"/>
        <v>EandR1</v>
      </c>
      <c r="H70" s="389" t="str">
        <f t="shared" si="3"/>
        <v>envmin</v>
      </c>
      <c r="I70" s="389" t="str">
        <f t="shared" si="4"/>
        <v>explndbld</v>
      </c>
      <c r="J70" s="389" t="str">
        <f t="shared" si="5"/>
        <v>EandR1-</v>
      </c>
      <c r="K70" s="389" t="str">
        <f t="shared" si="6"/>
        <v>envmin-explndbld</v>
      </c>
      <c r="L70" s="389" t="str">
        <f t="shared" si="7"/>
        <v>envmin-</v>
      </c>
    </row>
    <row r="71" spans="1:12">
      <c r="A71" s="362" t="s">
        <v>3424</v>
      </c>
      <c r="B71" s="454">
        <f t="shared" ca="1" si="0"/>
        <v>0</v>
      </c>
      <c r="C71" s="454" t="str">
        <f t="shared" ca="1" si="8"/>
        <v/>
      </c>
      <c r="D71" s="454" t="str">
        <f t="shared" ca="1" si="8"/>
        <v/>
      </c>
      <c r="E71" s="454" t="str">
        <f t="shared" ca="1" si="8"/>
        <v/>
      </c>
      <c r="F71" s="454" t="str">
        <f t="shared" ca="1" si="8"/>
        <v/>
      </c>
      <c r="G71" s="389" t="str">
        <f t="shared" si="2"/>
        <v>EandR1</v>
      </c>
      <c r="H71" s="389" t="str">
        <f t="shared" si="3"/>
        <v>envclm</v>
      </c>
      <c r="I71" s="389" t="str">
        <f t="shared" si="4"/>
        <v>explndbld</v>
      </c>
      <c r="J71" s="389" t="str">
        <f t="shared" si="5"/>
        <v>EandR1-</v>
      </c>
      <c r="K71" s="389" t="str">
        <f t="shared" si="6"/>
        <v>envclm-explndbld</v>
      </c>
      <c r="L71" s="389" t="str">
        <f t="shared" si="7"/>
        <v>envclm-</v>
      </c>
    </row>
    <row r="72" spans="1:12">
      <c r="A72" s="362" t="s">
        <v>3425</v>
      </c>
      <c r="B72" s="454">
        <f t="shared" ca="1" si="0"/>
        <v>0</v>
      </c>
      <c r="C72" s="454" t="str">
        <f t="shared" ca="1" si="8"/>
        <v/>
      </c>
      <c r="D72" s="454" t="str">
        <f t="shared" ca="1" si="8"/>
        <v/>
      </c>
      <c r="E72" s="454" t="str">
        <f t="shared" ca="1" si="8"/>
        <v/>
      </c>
      <c r="F72" s="454" t="str">
        <f t="shared" ca="1" si="8"/>
        <v/>
      </c>
      <c r="G72" s="389" t="str">
        <f t="shared" si="2"/>
        <v>EandR1</v>
      </c>
      <c r="H72" s="389" t="str">
        <f t="shared" si="3"/>
        <v>envtot</v>
      </c>
      <c r="I72" s="389" t="str">
        <f t="shared" si="4"/>
        <v>explndbld</v>
      </c>
      <c r="J72" s="389" t="str">
        <f t="shared" si="5"/>
        <v>EandR1-</v>
      </c>
      <c r="K72" s="389" t="str">
        <f t="shared" si="6"/>
        <v>envtot-explndbld</v>
      </c>
      <c r="L72" s="389" t="str">
        <f t="shared" si="7"/>
        <v>envtot-</v>
      </c>
    </row>
    <row r="73" spans="1:12">
      <c r="A73" s="362" t="s">
        <v>3426</v>
      </c>
      <c r="B73" s="454">
        <f t="shared" ca="1" si="0"/>
        <v>0</v>
      </c>
      <c r="C73" s="454" t="str">
        <f t="shared" ca="1" si="8"/>
        <v/>
      </c>
      <c r="D73" s="454" t="str">
        <f t="shared" ca="1" si="8"/>
        <v/>
      </c>
      <c r="E73" s="454" t="str">
        <f t="shared" ca="1" si="8"/>
        <v/>
      </c>
      <c r="F73" s="454" t="str">
        <f t="shared" ca="1" si="8"/>
        <v/>
      </c>
      <c r="G73" s="389" t="str">
        <f t="shared" si="2"/>
        <v>EandR1</v>
      </c>
      <c r="H73" s="389" t="str">
        <f t="shared" si="3"/>
        <v>plantot</v>
      </c>
      <c r="I73" s="389" t="str">
        <f t="shared" si="4"/>
        <v>explndbld</v>
      </c>
      <c r="J73" s="389" t="str">
        <f t="shared" si="5"/>
        <v>EandR1-</v>
      </c>
      <c r="K73" s="389" t="str">
        <f t="shared" si="6"/>
        <v>plantot-explndbld</v>
      </c>
      <c r="L73" s="389" t="str">
        <f t="shared" si="7"/>
        <v>plantot-</v>
      </c>
    </row>
    <row r="74" spans="1:12">
      <c r="A74" s="362" t="s">
        <v>3427</v>
      </c>
      <c r="B74" s="454">
        <f t="shared" ca="1" si="0"/>
        <v>0</v>
      </c>
      <c r="C74" s="454"/>
      <c r="D74" s="454"/>
      <c r="E74" s="454"/>
      <c r="F74" s="454"/>
      <c r="G74" s="389" t="str">
        <f t="shared" si="2"/>
        <v>EandR1</v>
      </c>
      <c r="H74" s="389" t="str">
        <f t="shared" si="3"/>
        <v>digtot</v>
      </c>
      <c r="I74" s="389" t="str">
        <f t="shared" si="4"/>
        <v>explndbld</v>
      </c>
      <c r="J74" s="389" t="str">
        <f t="shared" si="5"/>
        <v>EandR1-</v>
      </c>
      <c r="K74" s="389" t="str">
        <f t="shared" si="6"/>
        <v>digtot-explndbld</v>
      </c>
      <c r="L74" s="389" t="str">
        <f t="shared" si="7"/>
        <v>digtot-</v>
      </c>
    </row>
    <row r="75" spans="1:12">
      <c r="A75" s="362" t="s">
        <v>3428</v>
      </c>
      <c r="B75" s="454">
        <f t="shared" ca="1" si="0"/>
        <v>0</v>
      </c>
      <c r="C75" s="454" t="str">
        <f t="shared" ref="C75:F94" ca="1" si="9">IFERROR(INDEX(INDIRECT(LEFT($A75,SEARCH("-",$A75,1)-1)&amp;"_validation_data"),MATCH($A75&amp;"-"&amp;C$1,INDIRECT(LEFT($A75,SEARCH("-",$A75,1)-1)&amp;"_validation_rows"),0),3),"")</f>
        <v/>
      </c>
      <c r="D75" s="454" t="str">
        <f t="shared" ca="1" si="9"/>
        <v/>
      </c>
      <c r="E75" s="454" t="str">
        <f t="shared" ca="1" si="9"/>
        <v/>
      </c>
      <c r="F75" s="454" t="str">
        <f t="shared" ca="1" si="9"/>
        <v/>
      </c>
      <c r="G75" s="389" t="str">
        <f t="shared" si="2"/>
        <v>EandR1</v>
      </c>
      <c r="H75" s="389" t="str">
        <f t="shared" si="3"/>
        <v>poltot</v>
      </c>
      <c r="I75" s="389" t="str">
        <f t="shared" si="4"/>
        <v>explndbld</v>
      </c>
      <c r="J75" s="389" t="str">
        <f t="shared" si="5"/>
        <v>EandR1-</v>
      </c>
      <c r="K75" s="389" t="str">
        <f t="shared" si="6"/>
        <v>poltot-explndbld</v>
      </c>
      <c r="L75" s="389" t="str">
        <f t="shared" si="7"/>
        <v>poltot-</v>
      </c>
    </row>
    <row r="76" spans="1:12">
      <c r="A76" s="362" t="s">
        <v>3429</v>
      </c>
      <c r="B76" s="454">
        <f t="shared" ca="1" si="0"/>
        <v>0</v>
      </c>
      <c r="C76" s="454" t="str">
        <f t="shared" ca="1" si="9"/>
        <v/>
      </c>
      <c r="D76" s="454" t="str">
        <f t="shared" ca="1" si="9"/>
        <v/>
      </c>
      <c r="E76" s="454" t="str">
        <f t="shared" ca="1" si="9"/>
        <v/>
      </c>
      <c r="F76" s="454" t="str">
        <f t="shared" ca="1" si="9"/>
        <v/>
      </c>
      <c r="G76" s="389" t="str">
        <f t="shared" si="2"/>
        <v>EandR1</v>
      </c>
      <c r="H76" s="389" t="str">
        <f t="shared" si="3"/>
        <v>frstot</v>
      </c>
      <c r="I76" s="389" t="str">
        <f t="shared" si="4"/>
        <v>explndbld</v>
      </c>
      <c r="J76" s="389" t="str">
        <f t="shared" si="5"/>
        <v>EandR1-</v>
      </c>
      <c r="K76" s="389" t="str">
        <f t="shared" si="6"/>
        <v>frstot-explndbld</v>
      </c>
      <c r="L76" s="389" t="str">
        <f t="shared" si="7"/>
        <v>frstot-</v>
      </c>
    </row>
    <row r="77" spans="1:12">
      <c r="A77" s="362" t="s">
        <v>3430</v>
      </c>
      <c r="B77" s="454">
        <f t="shared" ca="1" si="0"/>
        <v>0</v>
      </c>
      <c r="C77" s="454" t="str">
        <f t="shared" ca="1" si="9"/>
        <v/>
      </c>
      <c r="D77" s="454" t="str">
        <f t="shared" ca="1" si="9"/>
        <v/>
      </c>
      <c r="E77" s="454" t="str">
        <f t="shared" ca="1" si="9"/>
        <v/>
      </c>
      <c r="F77" s="454" t="str">
        <f t="shared" ca="1" si="9"/>
        <v/>
      </c>
      <c r="G77" s="389" t="str">
        <f t="shared" si="2"/>
        <v>EandR1</v>
      </c>
      <c r="H77" s="389" t="str">
        <f t="shared" si="3"/>
        <v>centot</v>
      </c>
      <c r="I77" s="389" t="str">
        <f t="shared" si="4"/>
        <v>explndbld</v>
      </c>
      <c r="J77" s="389" t="str">
        <f t="shared" si="5"/>
        <v>EandR1-</v>
      </c>
      <c r="K77" s="389" t="str">
        <f t="shared" si="6"/>
        <v>centot-explndbld</v>
      </c>
      <c r="L77" s="389" t="str">
        <f t="shared" si="7"/>
        <v>centot-</v>
      </c>
    </row>
    <row r="78" spans="1:12">
      <c r="A78" s="362" t="s">
        <v>3431</v>
      </c>
      <c r="B78" s="454">
        <f t="shared" ca="1" si="0"/>
        <v>0</v>
      </c>
      <c r="C78" s="454" t="str">
        <f t="shared" ca="1" si="9"/>
        <v/>
      </c>
      <c r="D78" s="454" t="str">
        <f t="shared" ca="1" si="9"/>
        <v/>
      </c>
      <c r="E78" s="454" t="str">
        <f t="shared" ca="1" si="9"/>
        <v/>
      </c>
      <c r="F78" s="454" t="str">
        <f t="shared" ca="1" si="9"/>
        <v/>
      </c>
      <c r="G78" s="389" t="str">
        <f t="shared" si="2"/>
        <v>EandR1</v>
      </c>
      <c r="H78" s="389" t="str">
        <f t="shared" si="3"/>
        <v>tradcomhous</v>
      </c>
      <c r="I78" s="389" t="str">
        <f t="shared" si="4"/>
        <v>explndbld</v>
      </c>
      <c r="J78" s="389" t="str">
        <f t="shared" si="5"/>
        <v>EandR1-</v>
      </c>
      <c r="K78" s="389" t="str">
        <f t="shared" si="6"/>
        <v>tradcomhous-explndbld</v>
      </c>
      <c r="L78" s="389" t="str">
        <f t="shared" si="7"/>
        <v>tradcomhous-</v>
      </c>
    </row>
    <row r="79" spans="1:12">
      <c r="A79" s="362" t="s">
        <v>3432</v>
      </c>
      <c r="B79" s="454">
        <f t="shared" ca="1" si="0"/>
        <v>0</v>
      </c>
      <c r="C79" s="454" t="str">
        <f t="shared" ca="1" si="9"/>
        <v/>
      </c>
      <c r="D79" s="454" t="str">
        <f t="shared" ca="1" si="9"/>
        <v/>
      </c>
      <c r="E79" s="454" t="str">
        <f t="shared" ca="1" si="9"/>
        <v/>
      </c>
      <c r="F79" s="454" t="str">
        <f t="shared" ca="1" si="9"/>
        <v/>
      </c>
      <c r="G79" s="389" t="str">
        <f t="shared" si="2"/>
        <v>EandR1</v>
      </c>
      <c r="H79" s="389" t="str">
        <f t="shared" si="3"/>
        <v>tradcomreal</v>
      </c>
      <c r="I79" s="389" t="str">
        <f t="shared" si="4"/>
        <v>explndbld</v>
      </c>
      <c r="J79" s="389" t="str">
        <f t="shared" si="5"/>
        <v>EandR1-</v>
      </c>
      <c r="K79" s="389" t="str">
        <f t="shared" si="6"/>
        <v>tradcomreal-explndbld</v>
      </c>
      <c r="L79" s="389" t="str">
        <f t="shared" si="7"/>
        <v>tradcomreal-</v>
      </c>
    </row>
    <row r="80" spans="1:12">
      <c r="A80" s="362" t="s">
        <v>3433</v>
      </c>
      <c r="B80" s="454">
        <f t="shared" ca="1" si="0"/>
        <v>0</v>
      </c>
      <c r="C80" s="454" t="str">
        <f t="shared" ca="1" si="9"/>
        <v/>
      </c>
      <c r="D80" s="454" t="str">
        <f t="shared" ca="1" si="9"/>
        <v/>
      </c>
      <c r="E80" s="454" t="str">
        <f t="shared" ca="1" si="9"/>
        <v/>
      </c>
      <c r="F80" s="454" t="str">
        <f t="shared" ca="1" si="9"/>
        <v/>
      </c>
      <c r="G80" s="389" t="str">
        <f t="shared" si="2"/>
        <v>EandR1</v>
      </c>
      <c r="H80" s="389" t="str">
        <f t="shared" si="3"/>
        <v>tradcomfin</v>
      </c>
      <c r="I80" s="389" t="str">
        <f t="shared" si="4"/>
        <v>explndbld</v>
      </c>
      <c r="J80" s="389" t="str">
        <f t="shared" si="5"/>
        <v>EandR1-</v>
      </c>
      <c r="K80" s="389" t="str">
        <f t="shared" si="6"/>
        <v>tradcomfin-explndbld</v>
      </c>
      <c r="L80" s="389" t="str">
        <f t="shared" si="7"/>
        <v>tradcomfin-</v>
      </c>
    </row>
    <row r="81" spans="1:12">
      <c r="A81" s="362" t="s">
        <v>3434</v>
      </c>
      <c r="B81" s="454">
        <f t="shared" ca="1" si="0"/>
        <v>0</v>
      </c>
      <c r="C81" s="454" t="str">
        <f t="shared" ca="1" si="9"/>
        <v/>
      </c>
      <c r="D81" s="454" t="str">
        <f t="shared" ca="1" si="9"/>
        <v/>
      </c>
      <c r="E81" s="454" t="str">
        <f t="shared" ca="1" si="9"/>
        <v/>
      </c>
      <c r="F81" s="454" t="str">
        <f t="shared" ca="1" si="9"/>
        <v/>
      </c>
      <c r="G81" s="389" t="str">
        <f t="shared" si="2"/>
        <v>EandR1</v>
      </c>
      <c r="H81" s="389" t="str">
        <f t="shared" si="3"/>
        <v>tradcomenr</v>
      </c>
      <c r="I81" s="389" t="str">
        <f t="shared" si="4"/>
        <v>explndbld</v>
      </c>
      <c r="J81" s="389" t="str">
        <f t="shared" si="5"/>
        <v>EandR1-</v>
      </c>
      <c r="K81" s="389" t="str">
        <f t="shared" si="6"/>
        <v>tradcomenr-explndbld</v>
      </c>
      <c r="L81" s="389" t="str">
        <f t="shared" si="7"/>
        <v>tradcomenr-</v>
      </c>
    </row>
    <row r="82" spans="1:12">
      <c r="A82" s="362" t="s">
        <v>3435</v>
      </c>
      <c r="B82" s="454">
        <f t="shared" ca="1" si="0"/>
        <v>0</v>
      </c>
      <c r="C82" s="454" t="str">
        <f t="shared" ca="1" si="9"/>
        <v/>
      </c>
      <c r="D82" s="454" t="str">
        <f t="shared" ca="1" si="9"/>
        <v/>
      </c>
      <c r="E82" s="454" t="str">
        <f t="shared" ca="1" si="9"/>
        <v/>
      </c>
      <c r="F82" s="454" t="str">
        <f t="shared" ca="1" si="9"/>
        <v/>
      </c>
      <c r="G82" s="389" t="str">
        <f t="shared" si="2"/>
        <v>EandR1</v>
      </c>
      <c r="H82" s="389" t="str">
        <f t="shared" si="3"/>
        <v>tradcomwtr</v>
      </c>
      <c r="I82" s="389" t="str">
        <f t="shared" si="4"/>
        <v>explndbld</v>
      </c>
      <c r="J82" s="389" t="str">
        <f t="shared" si="5"/>
        <v>EandR1-</v>
      </c>
      <c r="K82" s="389" t="str">
        <f t="shared" si="6"/>
        <v>tradcomwtr-explndbld</v>
      </c>
      <c r="L82" s="389" t="str">
        <f t="shared" si="7"/>
        <v>tradcomwtr-</v>
      </c>
    </row>
    <row r="83" spans="1:12">
      <c r="A83" s="362" t="s">
        <v>3436</v>
      </c>
      <c r="B83" s="454">
        <f t="shared" ca="1" si="0"/>
        <v>0</v>
      </c>
      <c r="C83" s="454" t="str">
        <f t="shared" ca="1" si="9"/>
        <v/>
      </c>
      <c r="D83" s="454" t="str">
        <f t="shared" ca="1" si="9"/>
        <v/>
      </c>
      <c r="E83" s="454" t="str">
        <f t="shared" ca="1" si="9"/>
        <v/>
      </c>
      <c r="F83" s="454" t="str">
        <f t="shared" ca="1" si="9"/>
        <v/>
      </c>
      <c r="G83" s="389" t="str">
        <f t="shared" si="2"/>
        <v>EandR1</v>
      </c>
      <c r="H83" s="389" t="str">
        <f t="shared" si="3"/>
        <v>tradcomhsp</v>
      </c>
      <c r="I83" s="389" t="str">
        <f t="shared" si="4"/>
        <v>explndbld</v>
      </c>
      <c r="J83" s="389" t="str">
        <f t="shared" si="5"/>
        <v>EandR1-</v>
      </c>
      <c r="K83" s="389" t="str">
        <f t="shared" si="6"/>
        <v>tradcomhsp-explndbld</v>
      </c>
      <c r="L83" s="389" t="str">
        <f t="shared" si="7"/>
        <v>tradcomhsp-</v>
      </c>
    </row>
    <row r="84" spans="1:12">
      <c r="A84" s="362" t="s">
        <v>3437</v>
      </c>
      <c r="B84" s="454">
        <f t="shared" ca="1" si="0"/>
        <v>0</v>
      </c>
      <c r="C84" s="454" t="str">
        <f t="shared" ca="1" si="9"/>
        <v/>
      </c>
      <c r="D84" s="454" t="str">
        <f t="shared" ca="1" si="9"/>
        <v/>
      </c>
      <c r="E84" s="454" t="str">
        <f t="shared" ca="1" si="9"/>
        <v/>
      </c>
      <c r="F84" s="454" t="str">
        <f t="shared" ca="1" si="9"/>
        <v/>
      </c>
      <c r="G84" s="389" t="str">
        <f t="shared" si="2"/>
        <v>EandR1</v>
      </c>
      <c r="H84" s="389" t="str">
        <f t="shared" si="3"/>
        <v>tradcomoth</v>
      </c>
      <c r="I84" s="389" t="str">
        <f t="shared" si="4"/>
        <v>explndbld</v>
      </c>
      <c r="J84" s="389" t="str">
        <f t="shared" si="5"/>
        <v>EandR1-</v>
      </c>
      <c r="K84" s="389" t="str">
        <f t="shared" si="6"/>
        <v>tradcomoth-explndbld</v>
      </c>
      <c r="L84" s="389" t="str">
        <f t="shared" si="7"/>
        <v>tradcomoth-</v>
      </c>
    </row>
    <row r="85" spans="1:12">
      <c r="A85" s="362" t="s">
        <v>3438</v>
      </c>
      <c r="B85" s="454">
        <f t="shared" ca="1" si="0"/>
        <v>0</v>
      </c>
      <c r="C85" s="454" t="str">
        <f t="shared" ca="1" si="9"/>
        <v/>
      </c>
      <c r="D85" s="454" t="str">
        <f t="shared" ca="1" si="9"/>
        <v/>
      </c>
      <c r="E85" s="454" t="str">
        <f t="shared" ca="1" si="9"/>
        <v/>
      </c>
      <c r="F85" s="454" t="str">
        <f t="shared" ca="1" si="9"/>
        <v/>
      </c>
      <c r="G85" s="389" t="str">
        <f t="shared" si="2"/>
        <v>EandR1</v>
      </c>
      <c r="H85" s="389" t="str">
        <f t="shared" si="3"/>
        <v>tradcomtot</v>
      </c>
      <c r="I85" s="389" t="str">
        <f t="shared" si="4"/>
        <v>explndbld</v>
      </c>
      <c r="J85" s="389" t="str">
        <f t="shared" si="5"/>
        <v>EandR1-</v>
      </c>
      <c r="K85" s="389" t="str">
        <f t="shared" si="6"/>
        <v>tradcomtot-explndbld</v>
      </c>
      <c r="L85" s="389" t="str">
        <f t="shared" si="7"/>
        <v>tradcomtot-</v>
      </c>
    </row>
    <row r="86" spans="1:12">
      <c r="A86" s="362" t="s">
        <v>3439</v>
      </c>
      <c r="B86" s="454">
        <f t="shared" ca="1" si="0"/>
        <v>0</v>
      </c>
      <c r="C86" s="454" t="str">
        <f t="shared" ca="1" si="9"/>
        <v/>
      </c>
      <c r="D86" s="454" t="str">
        <f t="shared" ca="1" si="9"/>
        <v/>
      </c>
      <c r="E86" s="454" t="str">
        <f t="shared" ca="1" si="9"/>
        <v/>
      </c>
      <c r="F86" s="454" t="str">
        <f t="shared" ca="1" si="9"/>
        <v/>
      </c>
      <c r="G86" s="389" t="str">
        <f t="shared" si="2"/>
        <v>EandR1</v>
      </c>
      <c r="H86" s="389" t="str">
        <f t="shared" si="3"/>
        <v>tradoth</v>
      </c>
      <c r="I86" s="389" t="str">
        <f t="shared" si="4"/>
        <v>explndbld</v>
      </c>
      <c r="J86" s="389" t="str">
        <f t="shared" si="5"/>
        <v>EandR1-</v>
      </c>
      <c r="K86" s="389" t="str">
        <f t="shared" si="6"/>
        <v>tradoth-explndbld</v>
      </c>
      <c r="L86" s="389" t="str">
        <f t="shared" si="7"/>
        <v>tradoth-</v>
      </c>
    </row>
    <row r="87" spans="1:12">
      <c r="A87" s="362" t="s">
        <v>3440</v>
      </c>
      <c r="B87" s="454">
        <f t="shared" ca="1" si="0"/>
        <v>0</v>
      </c>
      <c r="C87" s="454" t="str">
        <f t="shared" ca="1" si="9"/>
        <v/>
      </c>
      <c r="D87" s="454" t="str">
        <f t="shared" ca="1" si="9"/>
        <v/>
      </c>
      <c r="E87" s="454" t="str">
        <f t="shared" ca="1" si="9"/>
        <v/>
      </c>
      <c r="F87" s="454" t="str">
        <f t="shared" ca="1" si="9"/>
        <v/>
      </c>
      <c r="G87" s="389" t="str">
        <f t="shared" si="2"/>
        <v>EandR1</v>
      </c>
      <c r="H87" s="389" t="str">
        <f t="shared" si="3"/>
        <v>tradtot</v>
      </c>
      <c r="I87" s="389" t="str">
        <f t="shared" si="4"/>
        <v>explndbld</v>
      </c>
      <c r="J87" s="389" t="str">
        <f t="shared" si="5"/>
        <v>EandR1-</v>
      </c>
      <c r="K87" s="389" t="str">
        <f t="shared" si="6"/>
        <v>tradtot-explndbld</v>
      </c>
      <c r="L87" s="389" t="str">
        <f t="shared" si="7"/>
        <v>tradtot-</v>
      </c>
    </row>
    <row r="88" spans="1:12">
      <c r="A88" s="362" t="s">
        <v>3441</v>
      </c>
      <c r="B88" s="454">
        <f t="shared" ca="1" si="0"/>
        <v>0</v>
      </c>
      <c r="C88" s="454" t="str">
        <f t="shared" ca="1" si="9"/>
        <v/>
      </c>
      <c r="D88" s="454" t="str">
        <f t="shared" ca="1" si="9"/>
        <v/>
      </c>
      <c r="E88" s="454" t="str">
        <f t="shared" ca="1" si="9"/>
        <v/>
      </c>
      <c r="F88" s="454" t="str">
        <f t="shared" ca="1" si="9"/>
        <v/>
      </c>
      <c r="G88" s="389" t="str">
        <f t="shared" si="2"/>
        <v>EandR1</v>
      </c>
      <c r="H88" s="389" t="str">
        <f t="shared" si="3"/>
        <v>alltot</v>
      </c>
      <c r="I88" s="389" t="str">
        <f t="shared" si="4"/>
        <v>explndbld</v>
      </c>
      <c r="J88" s="389" t="str">
        <f t="shared" si="5"/>
        <v>EandR1-</v>
      </c>
      <c r="K88" s="389" t="str">
        <f t="shared" si="6"/>
        <v>alltot-explndbld</v>
      </c>
      <c r="L88" s="389" t="str">
        <f t="shared" si="7"/>
        <v>alltot-</v>
      </c>
    </row>
    <row r="89" spans="1:12">
      <c r="A89" s="362" t="s">
        <v>3442</v>
      </c>
      <c r="B89" s="454">
        <f t="shared" ca="1" si="0"/>
        <v>0</v>
      </c>
      <c r="C89" s="454" t="str">
        <f t="shared" ca="1" si="9"/>
        <v/>
      </c>
      <c r="D89" s="454" t="str">
        <f t="shared" ca="1" si="9"/>
        <v/>
      </c>
      <c r="E89" s="454" t="str">
        <f t="shared" ca="1" si="9"/>
        <v/>
      </c>
      <c r="F89" s="454" t="str">
        <f t="shared" ca="1" si="9"/>
        <v/>
      </c>
      <c r="G89" s="389" t="str">
        <f t="shared" si="2"/>
        <v>EandR1</v>
      </c>
      <c r="H89" s="389" t="str">
        <f t="shared" si="3"/>
        <v>eduerlprm</v>
      </c>
      <c r="I89" s="389" t="str">
        <f t="shared" si="4"/>
        <v>expcnscnvrnv</v>
      </c>
      <c r="J89" s="389" t="str">
        <f t="shared" si="5"/>
        <v>EandR1-</v>
      </c>
      <c r="K89" s="389" t="str">
        <f t="shared" si="6"/>
        <v>eduerlprm-expcnscnvrnv</v>
      </c>
      <c r="L89" s="389" t="str">
        <f t="shared" si="7"/>
        <v>eduerlprm-</v>
      </c>
    </row>
    <row r="90" spans="1:12">
      <c r="A90" s="362" t="s">
        <v>3443</v>
      </c>
      <c r="B90" s="454">
        <f t="shared" ca="1" si="0"/>
        <v>0</v>
      </c>
      <c r="C90" s="454" t="str">
        <f t="shared" ca="1" si="9"/>
        <v/>
      </c>
      <c r="D90" s="454" t="str">
        <f t="shared" ca="1" si="9"/>
        <v/>
      </c>
      <c r="E90" s="454" t="str">
        <f t="shared" ca="1" si="9"/>
        <v/>
      </c>
      <c r="F90" s="454" t="str">
        <f t="shared" ca="1" si="9"/>
        <v/>
      </c>
      <c r="G90" s="389" t="str">
        <f t="shared" si="2"/>
        <v>EandR1</v>
      </c>
      <c r="H90" s="389" t="str">
        <f t="shared" si="3"/>
        <v>eduscn</v>
      </c>
      <c r="I90" s="389" t="str">
        <f t="shared" si="4"/>
        <v>expcnscnvrnv</v>
      </c>
      <c r="J90" s="389" t="str">
        <f t="shared" si="5"/>
        <v>EandR1-</v>
      </c>
      <c r="K90" s="389" t="str">
        <f t="shared" si="6"/>
        <v>eduscn-expcnscnvrnv</v>
      </c>
      <c r="L90" s="389" t="str">
        <f t="shared" si="7"/>
        <v>eduscn-</v>
      </c>
    </row>
    <row r="91" spans="1:12">
      <c r="A91" s="362" t="s">
        <v>3444</v>
      </c>
      <c r="B91" s="454">
        <f t="shared" ca="1" si="0"/>
        <v>0</v>
      </c>
      <c r="C91" s="454" t="str">
        <f t="shared" ca="1" si="9"/>
        <v/>
      </c>
      <c r="D91" s="454" t="str">
        <f t="shared" ca="1" si="9"/>
        <v/>
      </c>
      <c r="E91" s="454" t="str">
        <f t="shared" ca="1" si="9"/>
        <v/>
      </c>
      <c r="F91" s="454" t="str">
        <f t="shared" ca="1" si="9"/>
        <v/>
      </c>
      <c r="G91" s="389" t="str">
        <f t="shared" si="2"/>
        <v>EandR1</v>
      </c>
      <c r="H91" s="389" t="str">
        <f t="shared" si="3"/>
        <v>eduspc</v>
      </c>
      <c r="I91" s="389" t="str">
        <f t="shared" si="4"/>
        <v>expcnscnvrnv</v>
      </c>
      <c r="J91" s="389" t="str">
        <f t="shared" si="5"/>
        <v>EandR1-</v>
      </c>
      <c r="K91" s="389" t="str">
        <f t="shared" si="6"/>
        <v>eduspc-expcnscnvrnv</v>
      </c>
      <c r="L91" s="389" t="str">
        <f t="shared" si="7"/>
        <v>eduspc-</v>
      </c>
    </row>
    <row r="92" spans="1:12">
      <c r="A92" s="362" t="s">
        <v>3445</v>
      </c>
      <c r="B92" s="454">
        <f t="shared" ca="1" si="0"/>
        <v>0</v>
      </c>
      <c r="C92" s="454" t="str">
        <f t="shared" ca="1" si="9"/>
        <v/>
      </c>
      <c r="D92" s="454" t="str">
        <f t="shared" ca="1" si="9"/>
        <v/>
      </c>
      <c r="E92" s="454" t="str">
        <f t="shared" ca="1" si="9"/>
        <v/>
      </c>
      <c r="F92" s="454" t="str">
        <f t="shared" ca="1" si="9"/>
        <v/>
      </c>
      <c r="G92" s="389" t="str">
        <f t="shared" si="2"/>
        <v>EandR1</v>
      </c>
      <c r="H92" s="389" t="str">
        <f t="shared" si="3"/>
        <v>edupstoth</v>
      </c>
      <c r="I92" s="389" t="str">
        <f t="shared" si="4"/>
        <v>expcnscnvrnv</v>
      </c>
      <c r="J92" s="389" t="str">
        <f t="shared" si="5"/>
        <v>EandR1-</v>
      </c>
      <c r="K92" s="389" t="str">
        <f t="shared" si="6"/>
        <v>edupstoth-expcnscnvrnv</v>
      </c>
      <c r="L92" s="389" t="str">
        <f t="shared" si="7"/>
        <v>edupstoth-</v>
      </c>
    </row>
    <row r="93" spans="1:12">
      <c r="A93" s="362" t="s">
        <v>3446</v>
      </c>
      <c r="B93" s="454">
        <f t="shared" ca="1" si="0"/>
        <v>0</v>
      </c>
      <c r="C93" s="454" t="str">
        <f t="shared" ca="1" si="9"/>
        <v/>
      </c>
      <c r="D93" s="454" t="str">
        <f t="shared" ca="1" si="9"/>
        <v/>
      </c>
      <c r="E93" s="454" t="str">
        <f t="shared" ca="1" si="9"/>
        <v/>
      </c>
      <c r="F93" s="454" t="str">
        <f t="shared" ca="1" si="9"/>
        <v/>
      </c>
      <c r="G93" s="389" t="str">
        <f t="shared" si="2"/>
        <v>EandR1</v>
      </c>
      <c r="H93" s="389" t="str">
        <f t="shared" si="3"/>
        <v>edutot</v>
      </c>
      <c r="I93" s="389" t="str">
        <f t="shared" si="4"/>
        <v>expcnscnvrnv</v>
      </c>
      <c r="J93" s="389" t="str">
        <f t="shared" si="5"/>
        <v>EandR1-</v>
      </c>
      <c r="K93" s="389" t="str">
        <f t="shared" si="6"/>
        <v>edutot-expcnscnvrnv</v>
      </c>
      <c r="L93" s="389" t="str">
        <f t="shared" si="7"/>
        <v>edutot-</v>
      </c>
    </row>
    <row r="94" spans="1:12">
      <c r="A94" s="362" t="s">
        <v>3447</v>
      </c>
      <c r="B94" s="454">
        <f t="shared" ca="1" si="0"/>
        <v>0</v>
      </c>
      <c r="C94" s="454" t="str">
        <f t="shared" ca="1" si="9"/>
        <v/>
      </c>
      <c r="D94" s="454" t="str">
        <f t="shared" ca="1" si="9"/>
        <v/>
      </c>
      <c r="E94" s="454" t="str">
        <f t="shared" ca="1" si="9"/>
        <v/>
      </c>
      <c r="F94" s="454" t="str">
        <f t="shared" ca="1" si="9"/>
        <v/>
      </c>
      <c r="G94" s="389" t="str">
        <f t="shared" si="2"/>
        <v>EandR1</v>
      </c>
      <c r="H94" s="389" t="str">
        <f t="shared" si="3"/>
        <v>transrds</v>
      </c>
      <c r="I94" s="389" t="str">
        <f t="shared" si="4"/>
        <v>expcnscnvrnv</v>
      </c>
      <c r="J94" s="389" t="str">
        <f t="shared" si="5"/>
        <v>EandR1-</v>
      </c>
      <c r="K94" s="389" t="str">
        <f t="shared" si="6"/>
        <v>transrds-expcnscnvrnv</v>
      </c>
      <c r="L94" s="389" t="str">
        <f t="shared" si="7"/>
        <v>transrds-</v>
      </c>
    </row>
    <row r="95" spans="1:12">
      <c r="A95" s="362" t="s">
        <v>3448</v>
      </c>
      <c r="B95" s="454">
        <f t="shared" ca="1" si="0"/>
        <v>0</v>
      </c>
      <c r="C95" s="454" t="str">
        <f t="shared" ref="C95:F114" ca="1" si="10">IFERROR(INDEX(INDIRECT(LEFT($A95,SEARCH("-",$A95,1)-1)&amp;"_validation_data"),MATCH($A95&amp;"-"&amp;C$1,INDIRECT(LEFT($A95,SEARCH("-",$A95,1)-1)&amp;"_validation_rows"),0),3),"")</f>
        <v/>
      </c>
      <c r="D95" s="454" t="str">
        <f t="shared" ca="1" si="10"/>
        <v/>
      </c>
      <c r="E95" s="454" t="str">
        <f t="shared" ca="1" si="10"/>
        <v/>
      </c>
      <c r="F95" s="454" t="str">
        <f t="shared" ca="1" si="10"/>
        <v/>
      </c>
      <c r="G95" s="389" t="str">
        <f t="shared" si="2"/>
        <v>EandR1</v>
      </c>
      <c r="H95" s="389" t="str">
        <f t="shared" si="3"/>
        <v>transprk</v>
      </c>
      <c r="I95" s="389" t="str">
        <f t="shared" si="4"/>
        <v>expcnscnvrnv</v>
      </c>
      <c r="J95" s="389" t="str">
        <f t="shared" si="5"/>
        <v>EandR1-</v>
      </c>
      <c r="K95" s="389" t="str">
        <f t="shared" si="6"/>
        <v>transprk-expcnscnvrnv</v>
      </c>
      <c r="L95" s="389" t="str">
        <f t="shared" si="7"/>
        <v>transprk-</v>
      </c>
    </row>
    <row r="96" spans="1:12">
      <c r="A96" s="362" t="s">
        <v>3449</v>
      </c>
      <c r="B96" s="454">
        <f t="shared" ca="1" si="0"/>
        <v>0</v>
      </c>
      <c r="C96" s="454" t="str">
        <f t="shared" ca="1" si="10"/>
        <v/>
      </c>
      <c r="D96" s="454" t="str">
        <f t="shared" ca="1" si="10"/>
        <v/>
      </c>
      <c r="E96" s="454" t="str">
        <f t="shared" ca="1" si="10"/>
        <v/>
      </c>
      <c r="F96" s="454" t="str">
        <f t="shared" ca="1" si="10"/>
        <v/>
      </c>
      <c r="G96" s="389" t="str">
        <f t="shared" si="2"/>
        <v>EandR1</v>
      </c>
      <c r="H96" s="389" t="str">
        <f t="shared" si="3"/>
        <v>transpblbus</v>
      </c>
      <c r="I96" s="389" t="str">
        <f t="shared" si="4"/>
        <v>expcnscnvrnv</v>
      </c>
      <c r="J96" s="389" t="str">
        <f t="shared" si="5"/>
        <v>EandR1-</v>
      </c>
      <c r="K96" s="389" t="str">
        <f t="shared" si="6"/>
        <v>transpblbus-expcnscnvrnv</v>
      </c>
      <c r="L96" s="389" t="str">
        <f t="shared" si="7"/>
        <v>transpblbus-</v>
      </c>
    </row>
    <row r="97" spans="1:12">
      <c r="A97" s="362" t="s">
        <v>3450</v>
      </c>
      <c r="B97" s="454">
        <f t="shared" ca="1" si="0"/>
        <v>0</v>
      </c>
      <c r="C97" s="454" t="str">
        <f t="shared" ca="1" si="10"/>
        <v/>
      </c>
      <c r="D97" s="454" t="str">
        <f t="shared" ca="1" si="10"/>
        <v/>
      </c>
      <c r="E97" s="454" t="str">
        <f t="shared" ca="1" si="10"/>
        <v/>
      </c>
      <c r="F97" s="454" t="str">
        <f t="shared" ca="1" si="10"/>
        <v/>
      </c>
      <c r="G97" s="389" t="str">
        <f t="shared" si="2"/>
        <v>EandR1</v>
      </c>
      <c r="H97" s="389" t="str">
        <f t="shared" si="3"/>
        <v>transpblrail</v>
      </c>
      <c r="I97" s="389" t="str">
        <f t="shared" si="4"/>
        <v>expcnscnvrnv</v>
      </c>
      <c r="J97" s="389" t="str">
        <f t="shared" si="5"/>
        <v>EandR1-</v>
      </c>
      <c r="K97" s="389" t="str">
        <f t="shared" si="6"/>
        <v>transpblrail-expcnscnvrnv</v>
      </c>
      <c r="L97" s="389" t="str">
        <f t="shared" si="7"/>
        <v>transpblrail-</v>
      </c>
    </row>
    <row r="98" spans="1:12">
      <c r="A98" s="362" t="s">
        <v>3451</v>
      </c>
      <c r="B98" s="454">
        <f t="shared" ca="1" si="0"/>
        <v>0</v>
      </c>
      <c r="C98" s="454" t="str">
        <f t="shared" ca="1" si="10"/>
        <v/>
      </c>
      <c r="D98" s="454" t="str">
        <f t="shared" ca="1" si="10"/>
        <v/>
      </c>
      <c r="E98" s="454" t="str">
        <f t="shared" ca="1" si="10"/>
        <v/>
      </c>
      <c r="F98" s="454" t="str">
        <f t="shared" ca="1" si="10"/>
        <v/>
      </c>
      <c r="G98" s="389" t="str">
        <f t="shared" si="2"/>
        <v>EandR1</v>
      </c>
      <c r="H98" s="389" t="str">
        <f t="shared" si="3"/>
        <v>transahtarp</v>
      </c>
      <c r="I98" s="389" t="str">
        <f t="shared" si="4"/>
        <v>expcnscnvrnv</v>
      </c>
      <c r="J98" s="389" t="str">
        <f t="shared" si="5"/>
        <v>EandR1-</v>
      </c>
      <c r="K98" s="389" t="str">
        <f t="shared" si="6"/>
        <v>transahtarp-expcnscnvrnv</v>
      </c>
      <c r="L98" s="389" t="str">
        <f t="shared" si="7"/>
        <v>transahtarp-</v>
      </c>
    </row>
    <row r="99" spans="1:12">
      <c r="A99" s="362" t="s">
        <v>3452</v>
      </c>
      <c r="B99" s="454">
        <f t="shared" ca="1" si="0"/>
        <v>0</v>
      </c>
      <c r="C99" s="454" t="str">
        <f t="shared" ca="1" si="10"/>
        <v/>
      </c>
      <c r="D99" s="454" t="str">
        <f t="shared" ca="1" si="10"/>
        <v/>
      </c>
      <c r="E99" s="454" t="str">
        <f t="shared" ca="1" si="10"/>
        <v/>
      </c>
      <c r="F99" s="454" t="str">
        <f t="shared" ca="1" si="10"/>
        <v/>
      </c>
      <c r="G99" s="389" t="str">
        <f t="shared" ref="G99:G162" si="11">LEFT(A99,SEARCH("-",A99)-1)</f>
        <v>EandR1</v>
      </c>
      <c r="H99" s="389" t="str">
        <f t="shared" ref="H99:H162" si="12">LEFT(K99,SEARCH("-",K99)-1)</f>
        <v>transahthrbprs</v>
      </c>
      <c r="I99" s="389" t="str">
        <f t="shared" ref="I99:I162" si="13">SUBSTITUTE(K99,L99,"")</f>
        <v>expcnscnvrnv</v>
      </c>
      <c r="J99" s="389" t="str">
        <f t="shared" ref="J99:J162" si="14">LEFT(A99,SEARCH("-",A99))</f>
        <v>EandR1-</v>
      </c>
      <c r="K99" s="389" t="str">
        <f t="shared" ref="K99:K162" si="15">SUBSTITUTE(A99,J99,"")</f>
        <v>transahthrbprs-expcnscnvrnv</v>
      </c>
      <c r="L99" s="389" t="str">
        <f t="shared" ref="L99:L162" si="16">LEFT(K99,SEARCH("-",K99))</f>
        <v>transahthrbprs-</v>
      </c>
    </row>
    <row r="100" spans="1:12">
      <c r="A100" s="362" t="s">
        <v>3453</v>
      </c>
      <c r="B100" s="454">
        <f t="shared" ref="B100:B164" ca="1" si="17">INDEX(INDIRECT(LEFT($A100,SEARCH("-",$A100,1)-1)&amp;"_data"),MATCH(MID($A100, SEARCH("-",$A100) + 1, SEARCH("-",$A100,SEARCH("-",$A100)+1) - SEARCH("-",$A100) - 1),INDIRECT(LEFT($A100,SEARCH("-",$A100,1)-1)&amp;"_rows"),0),MATCH(RIGHT($A100,LEN($A100) - SEARCH("-", $A100, SEARCH("-", $A100) + 1)),INDIRECT(LEFT($A100,SEARCH("-",$A100,1)-1)&amp;"_Header"),0))</f>
        <v>0</v>
      </c>
      <c r="C100" s="454" t="str">
        <f t="shared" ca="1" si="10"/>
        <v/>
      </c>
      <c r="D100" s="454" t="str">
        <f t="shared" ca="1" si="10"/>
        <v/>
      </c>
      <c r="E100" s="454" t="str">
        <f t="shared" ca="1" si="10"/>
        <v/>
      </c>
      <c r="F100" s="454" t="str">
        <f t="shared" ca="1" si="10"/>
        <v/>
      </c>
      <c r="G100" s="389" t="str">
        <f t="shared" si="11"/>
        <v>EandR1</v>
      </c>
      <c r="H100" s="389" t="str">
        <f t="shared" si="12"/>
        <v>transahttll</v>
      </c>
      <c r="I100" s="389" t="str">
        <f t="shared" si="13"/>
        <v>expcnscnvrnv</v>
      </c>
      <c r="J100" s="389" t="str">
        <f t="shared" si="14"/>
        <v>EandR1-</v>
      </c>
      <c r="K100" s="389" t="str">
        <f t="shared" si="15"/>
        <v>transahttll-expcnscnvrnv</v>
      </c>
      <c r="L100" s="389" t="str">
        <f t="shared" si="16"/>
        <v>transahttll-</v>
      </c>
    </row>
    <row r="101" spans="1:12">
      <c r="A101" s="362" t="s">
        <v>3454</v>
      </c>
      <c r="B101" s="454">
        <f t="shared" ca="1" si="17"/>
        <v>0</v>
      </c>
      <c r="C101" s="454" t="str">
        <f t="shared" ca="1" si="10"/>
        <v/>
      </c>
      <c r="D101" s="454" t="str">
        <f t="shared" ca="1" si="10"/>
        <v/>
      </c>
      <c r="E101" s="454" t="str">
        <f t="shared" ca="1" si="10"/>
        <v/>
      </c>
      <c r="F101" s="454" t="str">
        <f t="shared" ca="1" si="10"/>
        <v/>
      </c>
      <c r="G101" s="389" t="str">
        <f t="shared" si="11"/>
        <v>EandR1</v>
      </c>
      <c r="H101" s="389" t="str">
        <f t="shared" si="12"/>
        <v>transtot</v>
      </c>
      <c r="I101" s="389" t="str">
        <f t="shared" si="13"/>
        <v>expcnscnvrnv</v>
      </c>
      <c r="J101" s="389" t="str">
        <f t="shared" si="14"/>
        <v>EandR1-</v>
      </c>
      <c r="K101" s="389" t="str">
        <f t="shared" si="15"/>
        <v>transtot-expcnscnvrnv</v>
      </c>
      <c r="L101" s="389" t="str">
        <f t="shared" si="16"/>
        <v>transtot-</v>
      </c>
    </row>
    <row r="102" spans="1:12">
      <c r="A102" s="362" t="s">
        <v>3455</v>
      </c>
      <c r="B102" s="454">
        <f t="shared" ca="1" si="17"/>
        <v>0</v>
      </c>
      <c r="C102" s="454" t="str">
        <f t="shared" ca="1" si="10"/>
        <v/>
      </c>
      <c r="D102" s="454" t="str">
        <f t="shared" ca="1" si="10"/>
        <v/>
      </c>
      <c r="E102" s="454" t="str">
        <f t="shared" ca="1" si="10"/>
        <v/>
      </c>
      <c r="F102" s="454" t="str">
        <f t="shared" ca="1" si="10"/>
        <v/>
      </c>
      <c r="G102" s="389" t="str">
        <f t="shared" si="11"/>
        <v>EandR1</v>
      </c>
      <c r="H102" s="389" t="str">
        <f t="shared" si="12"/>
        <v>sctot</v>
      </c>
      <c r="I102" s="389" t="str">
        <f t="shared" si="13"/>
        <v>expcnscnvrnv</v>
      </c>
      <c r="J102" s="389" t="str">
        <f t="shared" si="14"/>
        <v>EandR1-</v>
      </c>
      <c r="K102" s="389" t="str">
        <f t="shared" si="15"/>
        <v>sctot-expcnscnvrnv</v>
      </c>
      <c r="L102" s="389" t="str">
        <f t="shared" si="16"/>
        <v>sctot-</v>
      </c>
    </row>
    <row r="103" spans="1:12">
      <c r="A103" s="362" t="s">
        <v>3456</v>
      </c>
      <c r="B103" s="454">
        <f t="shared" ca="1" si="17"/>
        <v>0</v>
      </c>
      <c r="C103" s="454" t="str">
        <f t="shared" ca="1" si="10"/>
        <v/>
      </c>
      <c r="D103" s="454" t="str">
        <f t="shared" ca="1" si="10"/>
        <v/>
      </c>
      <c r="E103" s="454" t="str">
        <f t="shared" ca="1" si="10"/>
        <v/>
      </c>
      <c r="F103" s="454" t="str">
        <f t="shared" ca="1" si="10"/>
        <v/>
      </c>
      <c r="G103" s="389" t="str">
        <f t="shared" si="11"/>
        <v>EandR1</v>
      </c>
      <c r="H103" s="389" t="str">
        <f t="shared" si="12"/>
        <v>phtot</v>
      </c>
      <c r="I103" s="389" t="str">
        <f t="shared" si="13"/>
        <v>expcnscnvrnv</v>
      </c>
      <c r="J103" s="389" t="str">
        <f t="shared" si="14"/>
        <v>EandR1-</v>
      </c>
      <c r="K103" s="389" t="str">
        <f t="shared" si="15"/>
        <v>phtot-expcnscnvrnv</v>
      </c>
      <c r="L103" s="389" t="str">
        <f t="shared" si="16"/>
        <v>phtot-</v>
      </c>
    </row>
    <row r="104" spans="1:12">
      <c r="A104" s="362" t="s">
        <v>3457</v>
      </c>
      <c r="B104" s="454">
        <f t="shared" ca="1" si="17"/>
        <v>0</v>
      </c>
      <c r="C104" s="454" t="str">
        <f t="shared" ca="1" si="10"/>
        <v/>
      </c>
      <c r="D104" s="454" t="str">
        <f t="shared" ca="1" si="10"/>
        <v/>
      </c>
      <c r="E104" s="454" t="str">
        <f t="shared" ca="1" si="10"/>
        <v/>
      </c>
      <c r="F104" s="454" t="str">
        <f t="shared" ca="1" si="10"/>
        <v/>
      </c>
      <c r="G104" s="389" t="str">
        <f t="shared" si="11"/>
        <v>EandR1</v>
      </c>
      <c r="H104" s="389" t="str">
        <f t="shared" si="12"/>
        <v>houshratot</v>
      </c>
      <c r="I104" s="389" t="str">
        <f t="shared" si="13"/>
        <v>expcnscnvrnv</v>
      </c>
      <c r="J104" s="389" t="str">
        <f t="shared" si="14"/>
        <v>EandR1-</v>
      </c>
      <c r="K104" s="389" t="str">
        <f t="shared" si="15"/>
        <v>houshratot-expcnscnvrnv</v>
      </c>
      <c r="L104" s="389" t="str">
        <f t="shared" si="16"/>
        <v>houshratot-</v>
      </c>
    </row>
    <row r="105" spans="1:12">
      <c r="A105" s="362" t="s">
        <v>3458</v>
      </c>
      <c r="B105" s="454">
        <f t="shared" ca="1" si="17"/>
        <v>0</v>
      </c>
      <c r="C105" s="454" t="str">
        <f t="shared" ca="1" si="10"/>
        <v/>
      </c>
      <c r="D105" s="454" t="str">
        <f t="shared" ca="1" si="10"/>
        <v/>
      </c>
      <c r="E105" s="454" t="str">
        <f t="shared" ca="1" si="10"/>
        <v/>
      </c>
      <c r="F105" s="454" t="str">
        <f t="shared" ca="1" si="10"/>
        <v/>
      </c>
      <c r="G105" s="389" t="str">
        <f t="shared" si="11"/>
        <v>EandR1</v>
      </c>
      <c r="H105" s="389" t="str">
        <f t="shared" si="12"/>
        <v>housgfcftot</v>
      </c>
      <c r="I105" s="389" t="str">
        <f t="shared" si="13"/>
        <v>expcnscnvrnv</v>
      </c>
      <c r="J105" s="389" t="str">
        <f t="shared" si="14"/>
        <v>EandR1-</v>
      </c>
      <c r="K105" s="389" t="str">
        <f t="shared" si="15"/>
        <v>housgfcftot-expcnscnvrnv</v>
      </c>
      <c r="L105" s="389" t="str">
        <f t="shared" si="16"/>
        <v>housgfcftot-</v>
      </c>
    </row>
    <row r="106" spans="1:12">
      <c r="A106" s="362" t="s">
        <v>3459</v>
      </c>
      <c r="B106" s="454">
        <f t="shared" ca="1" si="17"/>
        <v>0</v>
      </c>
      <c r="C106" s="454" t="str">
        <f t="shared" ca="1" si="10"/>
        <v/>
      </c>
      <c r="D106" s="454" t="str">
        <f t="shared" ca="1" si="10"/>
        <v/>
      </c>
      <c r="E106" s="454" t="str">
        <f t="shared" ca="1" si="10"/>
        <v/>
      </c>
      <c r="F106" s="454" t="str">
        <f t="shared" ca="1" si="10"/>
        <v/>
      </c>
      <c r="G106" s="389" t="str">
        <f t="shared" si="11"/>
        <v>EandR1</v>
      </c>
      <c r="H106" s="389" t="str">
        <f t="shared" si="12"/>
        <v>houstot</v>
      </c>
      <c r="I106" s="389" t="str">
        <f t="shared" si="13"/>
        <v>expcnscnvrnv</v>
      </c>
      <c r="J106" s="389" t="str">
        <f t="shared" si="14"/>
        <v>EandR1-</v>
      </c>
      <c r="K106" s="389" t="str">
        <f t="shared" si="15"/>
        <v>houstot-expcnscnvrnv</v>
      </c>
      <c r="L106" s="389" t="str">
        <f t="shared" si="16"/>
        <v>houstot-</v>
      </c>
    </row>
    <row r="107" spans="1:12">
      <c r="A107" s="362" t="s">
        <v>3460</v>
      </c>
      <c r="B107" s="454">
        <f t="shared" ca="1" si="17"/>
        <v>0</v>
      </c>
      <c r="C107" s="454" t="str">
        <f t="shared" ca="1" si="10"/>
        <v/>
      </c>
      <c r="D107" s="454" t="str">
        <f t="shared" ca="1" si="10"/>
        <v/>
      </c>
      <c r="E107" s="454" t="str">
        <f t="shared" ca="1" si="10"/>
        <v/>
      </c>
      <c r="F107" s="454" t="str">
        <f t="shared" ca="1" si="10"/>
        <v/>
      </c>
      <c r="G107" s="389" t="str">
        <f t="shared" si="11"/>
        <v>EandR1</v>
      </c>
      <c r="H107" s="389" t="str">
        <f t="shared" si="12"/>
        <v>culhrt</v>
      </c>
      <c r="I107" s="389" t="str">
        <f t="shared" si="13"/>
        <v>expcnscnvrnv</v>
      </c>
      <c r="J107" s="389" t="str">
        <f t="shared" si="14"/>
        <v>EandR1-</v>
      </c>
      <c r="K107" s="389" t="str">
        <f t="shared" si="15"/>
        <v>culhrt-expcnscnvrnv</v>
      </c>
      <c r="L107" s="389" t="str">
        <f t="shared" si="16"/>
        <v>culhrt-</v>
      </c>
    </row>
    <row r="108" spans="1:12">
      <c r="A108" s="362" t="s">
        <v>3461</v>
      </c>
      <c r="B108" s="454">
        <f t="shared" ca="1" si="17"/>
        <v>0</v>
      </c>
      <c r="C108" s="454" t="str">
        <f t="shared" ca="1" si="10"/>
        <v/>
      </c>
      <c r="D108" s="454" t="str">
        <f t="shared" ca="1" si="10"/>
        <v/>
      </c>
      <c r="E108" s="454" t="str">
        <f t="shared" ca="1" si="10"/>
        <v/>
      </c>
      <c r="F108" s="454" t="str">
        <f t="shared" ca="1" si="10"/>
        <v/>
      </c>
      <c r="G108" s="389" t="str">
        <f t="shared" si="11"/>
        <v>EandR1</v>
      </c>
      <c r="H108" s="389" t="str">
        <f t="shared" si="12"/>
        <v>culspr</v>
      </c>
      <c r="I108" s="389" t="str">
        <f t="shared" si="13"/>
        <v>expcnscnvrnv</v>
      </c>
      <c r="J108" s="389" t="str">
        <f t="shared" si="14"/>
        <v>EandR1-</v>
      </c>
      <c r="K108" s="389" t="str">
        <f t="shared" si="15"/>
        <v>culspr-expcnscnvrnv</v>
      </c>
      <c r="L108" s="389" t="str">
        <f t="shared" si="16"/>
        <v>culspr-</v>
      </c>
    </row>
    <row r="109" spans="1:12">
      <c r="A109" s="362" t="s">
        <v>3462</v>
      </c>
      <c r="B109" s="454">
        <f t="shared" ca="1" si="17"/>
        <v>0</v>
      </c>
      <c r="C109" s="454" t="str">
        <f t="shared" ca="1" si="10"/>
        <v/>
      </c>
      <c r="D109" s="454" t="str">
        <f t="shared" ca="1" si="10"/>
        <v/>
      </c>
      <c r="E109" s="454" t="str">
        <f t="shared" ca="1" si="10"/>
        <v/>
      </c>
      <c r="F109" s="454" t="str">
        <f t="shared" ca="1" si="10"/>
        <v/>
      </c>
      <c r="G109" s="389" t="str">
        <f t="shared" si="11"/>
        <v>EandR1</v>
      </c>
      <c r="H109" s="389" t="str">
        <f t="shared" si="12"/>
        <v>culopn</v>
      </c>
      <c r="I109" s="389" t="str">
        <f t="shared" si="13"/>
        <v>expcnscnvrnv</v>
      </c>
      <c r="J109" s="389" t="str">
        <f t="shared" si="14"/>
        <v>EandR1-</v>
      </c>
      <c r="K109" s="389" t="str">
        <f t="shared" si="15"/>
        <v>culopn-expcnscnvrnv</v>
      </c>
      <c r="L109" s="389" t="str">
        <f t="shared" si="16"/>
        <v>culopn-</v>
      </c>
    </row>
    <row r="110" spans="1:12">
      <c r="A110" s="362" t="s">
        <v>3463</v>
      </c>
      <c r="B110" s="454">
        <f t="shared" ca="1" si="17"/>
        <v>0</v>
      </c>
      <c r="C110" s="454" t="str">
        <f t="shared" ca="1" si="10"/>
        <v/>
      </c>
      <c r="D110" s="454" t="str">
        <f t="shared" ca="1" si="10"/>
        <v/>
      </c>
      <c r="E110" s="454" t="str">
        <f t="shared" ca="1" si="10"/>
        <v/>
      </c>
      <c r="F110" s="454" t="str">
        <f t="shared" ca="1" si="10"/>
        <v/>
      </c>
      <c r="G110" s="389" t="str">
        <f t="shared" si="11"/>
        <v>EandR1</v>
      </c>
      <c r="H110" s="389" t="str">
        <f t="shared" si="12"/>
        <v>cultrs</v>
      </c>
      <c r="I110" s="389" t="str">
        <f t="shared" si="13"/>
        <v>expcnscnvrnv</v>
      </c>
      <c r="J110" s="389" t="str">
        <f t="shared" si="14"/>
        <v>EandR1-</v>
      </c>
      <c r="K110" s="389" t="str">
        <f t="shared" si="15"/>
        <v>cultrs-expcnscnvrnv</v>
      </c>
      <c r="L110" s="389" t="str">
        <f t="shared" si="16"/>
        <v>cultrs-</v>
      </c>
    </row>
    <row r="111" spans="1:12">
      <c r="A111" s="362" t="s">
        <v>3464</v>
      </c>
      <c r="B111" s="454">
        <f t="shared" ca="1" si="17"/>
        <v>0</v>
      </c>
      <c r="C111" s="454" t="str">
        <f t="shared" ca="1" si="10"/>
        <v/>
      </c>
      <c r="D111" s="454" t="str">
        <f t="shared" ca="1" si="10"/>
        <v/>
      </c>
      <c r="E111" s="454" t="str">
        <f t="shared" ca="1" si="10"/>
        <v/>
      </c>
      <c r="F111" s="454" t="str">
        <f t="shared" ca="1" si="10"/>
        <v/>
      </c>
      <c r="G111" s="389" t="str">
        <f t="shared" si="11"/>
        <v>EandR1</v>
      </c>
      <c r="H111" s="389" t="str">
        <f t="shared" si="12"/>
        <v>cullib</v>
      </c>
      <c r="I111" s="389" t="str">
        <f t="shared" si="13"/>
        <v>expcnscnvrnv</v>
      </c>
      <c r="J111" s="389" t="str">
        <f t="shared" si="14"/>
        <v>EandR1-</v>
      </c>
      <c r="K111" s="389" t="str">
        <f t="shared" si="15"/>
        <v>cullib-expcnscnvrnv</v>
      </c>
      <c r="L111" s="389" t="str">
        <f t="shared" si="16"/>
        <v>cullib-</v>
      </c>
    </row>
    <row r="112" spans="1:12">
      <c r="A112" s="362" t="s">
        <v>3465</v>
      </c>
      <c r="B112" s="454">
        <f t="shared" ca="1" si="17"/>
        <v>0</v>
      </c>
      <c r="C112" s="454" t="str">
        <f t="shared" ca="1" si="10"/>
        <v/>
      </c>
      <c r="D112" s="454" t="str">
        <f t="shared" ca="1" si="10"/>
        <v/>
      </c>
      <c r="E112" s="454" t="str">
        <f t="shared" ca="1" si="10"/>
        <v/>
      </c>
      <c r="F112" s="454" t="str">
        <f t="shared" ca="1" si="10"/>
        <v/>
      </c>
      <c r="G112" s="389" t="str">
        <f t="shared" si="11"/>
        <v>EandR1</v>
      </c>
      <c r="H112" s="389" t="str">
        <f t="shared" si="12"/>
        <v>cultot</v>
      </c>
      <c r="I112" s="389" t="str">
        <f t="shared" si="13"/>
        <v>expcnscnvrnv</v>
      </c>
      <c r="J112" s="389" t="str">
        <f t="shared" si="14"/>
        <v>EandR1-</v>
      </c>
      <c r="K112" s="389" t="str">
        <f t="shared" si="15"/>
        <v>cultot-expcnscnvrnv</v>
      </c>
      <c r="L112" s="389" t="str">
        <f t="shared" si="16"/>
        <v>cultot-</v>
      </c>
    </row>
    <row r="113" spans="1:12">
      <c r="A113" s="362" t="s">
        <v>3466</v>
      </c>
      <c r="B113" s="454">
        <f t="shared" ca="1" si="17"/>
        <v>0</v>
      </c>
      <c r="C113" s="454" t="str">
        <f t="shared" ca="1" si="10"/>
        <v/>
      </c>
      <c r="D113" s="454" t="str">
        <f t="shared" ca="1" si="10"/>
        <v/>
      </c>
      <c r="E113" s="454" t="str">
        <f t="shared" ca="1" si="10"/>
        <v/>
      </c>
      <c r="F113" s="454" t="str">
        <f t="shared" ca="1" si="10"/>
        <v/>
      </c>
      <c r="G113" s="389" t="str">
        <f t="shared" si="11"/>
        <v>EandR1</v>
      </c>
      <c r="H113" s="389" t="str">
        <f t="shared" si="12"/>
        <v>envcmt</v>
      </c>
      <c r="I113" s="389" t="str">
        <f t="shared" si="13"/>
        <v>expcnscnvrnv</v>
      </c>
      <c r="J113" s="389" t="str">
        <f t="shared" si="14"/>
        <v>EandR1-</v>
      </c>
      <c r="K113" s="389" t="str">
        <f t="shared" si="15"/>
        <v>envcmt-expcnscnvrnv</v>
      </c>
      <c r="L113" s="389" t="str">
        <f t="shared" si="16"/>
        <v>envcmt-</v>
      </c>
    </row>
    <row r="114" spans="1:12">
      <c r="A114" s="362" t="s">
        <v>3467</v>
      </c>
      <c r="B114" s="454">
        <f t="shared" ca="1" si="17"/>
        <v>0</v>
      </c>
      <c r="C114" s="454" t="str">
        <f t="shared" ca="1" si="10"/>
        <v/>
      </c>
      <c r="D114" s="454" t="str">
        <f t="shared" ca="1" si="10"/>
        <v/>
      </c>
      <c r="E114" s="454" t="str">
        <f t="shared" ca="1" si="10"/>
        <v/>
      </c>
      <c r="F114" s="454" t="str">
        <f t="shared" ca="1" si="10"/>
        <v/>
      </c>
      <c r="G114" s="389" t="str">
        <f t="shared" si="11"/>
        <v>EandR1</v>
      </c>
      <c r="H114" s="389" t="str">
        <f t="shared" si="12"/>
        <v>envcst</v>
      </c>
      <c r="I114" s="389" t="str">
        <f t="shared" si="13"/>
        <v>expcnscnvrnv</v>
      </c>
      <c r="J114" s="389" t="str">
        <f t="shared" si="14"/>
        <v>EandR1-</v>
      </c>
      <c r="K114" s="389" t="str">
        <f t="shared" si="15"/>
        <v>envcst-expcnscnvrnv</v>
      </c>
      <c r="L114" s="389" t="str">
        <f t="shared" si="16"/>
        <v>envcst-</v>
      </c>
    </row>
    <row r="115" spans="1:12">
      <c r="A115" s="362" t="s">
        <v>3468</v>
      </c>
      <c r="B115" s="454">
        <f t="shared" ca="1" si="17"/>
        <v>0</v>
      </c>
      <c r="C115" s="454" t="str">
        <f t="shared" ref="C115:F135" ca="1" si="18">IFERROR(INDEX(INDIRECT(LEFT($A115,SEARCH("-",$A115,1)-1)&amp;"_validation_data"),MATCH($A115&amp;"-"&amp;C$1,INDIRECT(LEFT($A115,SEARCH("-",$A115,1)-1)&amp;"_validation_rows"),0),3),"")</f>
        <v/>
      </c>
      <c r="D115" s="454" t="str">
        <f t="shared" ca="1" si="18"/>
        <v/>
      </c>
      <c r="E115" s="454" t="str">
        <f t="shared" ca="1" si="18"/>
        <v/>
      </c>
      <c r="F115" s="454" t="str">
        <f t="shared" ca="1" si="18"/>
        <v/>
      </c>
      <c r="G115" s="389" t="str">
        <f t="shared" si="11"/>
        <v>EandR1</v>
      </c>
      <c r="H115" s="389" t="str">
        <f t="shared" si="12"/>
        <v>envcmm</v>
      </c>
      <c r="I115" s="389" t="str">
        <f t="shared" si="13"/>
        <v>expcnscnvrnv</v>
      </c>
      <c r="J115" s="389" t="str">
        <f t="shared" si="14"/>
        <v>EandR1-</v>
      </c>
      <c r="K115" s="389" t="str">
        <f t="shared" si="15"/>
        <v>envcmm-expcnscnvrnv</v>
      </c>
      <c r="L115" s="389" t="str">
        <f t="shared" si="16"/>
        <v>envcmm-</v>
      </c>
    </row>
    <row r="116" spans="1:12">
      <c r="A116" s="362" t="s">
        <v>3469</v>
      </c>
      <c r="B116" s="454">
        <f t="shared" ca="1" si="17"/>
        <v>0</v>
      </c>
      <c r="C116" s="454" t="str">
        <f t="shared" ca="1" si="18"/>
        <v/>
      </c>
      <c r="D116" s="454" t="str">
        <f t="shared" ca="1" si="18"/>
        <v/>
      </c>
      <c r="E116" s="454" t="str">
        <f t="shared" ca="1" si="18"/>
        <v/>
      </c>
      <c r="F116" s="454" t="str">
        <f t="shared" ca="1" si="18"/>
        <v/>
      </c>
      <c r="G116" s="389" t="str">
        <f t="shared" si="11"/>
        <v>EandR1</v>
      </c>
      <c r="H116" s="389" t="str">
        <f t="shared" si="12"/>
        <v>envflddrn</v>
      </c>
      <c r="I116" s="389" t="str">
        <f t="shared" si="13"/>
        <v>expcnscnvrnv</v>
      </c>
      <c r="J116" s="389" t="str">
        <f t="shared" si="14"/>
        <v>EandR1-</v>
      </c>
      <c r="K116" s="389" t="str">
        <f t="shared" si="15"/>
        <v>envflddrn-expcnscnvrnv</v>
      </c>
      <c r="L116" s="389" t="str">
        <f t="shared" si="16"/>
        <v>envflddrn-</v>
      </c>
    </row>
    <row r="117" spans="1:12">
      <c r="A117" s="362" t="s">
        <v>3470</v>
      </c>
      <c r="B117" s="454">
        <f t="shared" ca="1" si="17"/>
        <v>0</v>
      </c>
      <c r="C117" s="454" t="str">
        <f t="shared" ca="1" si="18"/>
        <v/>
      </c>
      <c r="D117" s="454" t="str">
        <f t="shared" ca="1" si="18"/>
        <v/>
      </c>
      <c r="E117" s="454" t="str">
        <f t="shared" ca="1" si="18"/>
        <v/>
      </c>
      <c r="F117" s="454" t="str">
        <f t="shared" ca="1" si="18"/>
        <v/>
      </c>
      <c r="G117" s="389" t="str">
        <f t="shared" si="11"/>
        <v>EandR1</v>
      </c>
      <c r="H117" s="389" t="str">
        <f t="shared" si="12"/>
        <v>envagr</v>
      </c>
      <c r="I117" s="389" t="str">
        <f t="shared" si="13"/>
        <v>expcnscnvrnv</v>
      </c>
      <c r="J117" s="389" t="str">
        <f t="shared" si="14"/>
        <v>EandR1-</v>
      </c>
      <c r="K117" s="389" t="str">
        <f t="shared" si="15"/>
        <v>envagr-expcnscnvrnv</v>
      </c>
      <c r="L117" s="389" t="str">
        <f t="shared" si="16"/>
        <v>envagr-</v>
      </c>
    </row>
    <row r="118" spans="1:12">
      <c r="A118" s="362" t="s">
        <v>3471</v>
      </c>
      <c r="B118" s="454">
        <f t="shared" ca="1" si="17"/>
        <v>0</v>
      </c>
      <c r="C118" s="454" t="str">
        <f t="shared" ca="1" si="18"/>
        <v/>
      </c>
      <c r="D118" s="454" t="str">
        <f t="shared" ca="1" si="18"/>
        <v/>
      </c>
      <c r="E118" s="454" t="str">
        <f t="shared" ca="1" si="18"/>
        <v/>
      </c>
      <c r="F118" s="454" t="str">
        <f t="shared" ca="1" si="18"/>
        <v/>
      </c>
      <c r="G118" s="389" t="str">
        <f t="shared" si="11"/>
        <v>EandR1</v>
      </c>
      <c r="H118" s="389" t="str">
        <f t="shared" si="12"/>
        <v>envrglenv</v>
      </c>
      <c r="I118" s="389" t="str">
        <f t="shared" si="13"/>
        <v>expcnscnvrnv</v>
      </c>
      <c r="J118" s="389" t="str">
        <f t="shared" si="14"/>
        <v>EandR1-</v>
      </c>
      <c r="K118" s="389" t="str">
        <f t="shared" si="15"/>
        <v>envrglenv-expcnscnvrnv</v>
      </c>
      <c r="L118" s="389" t="str">
        <f t="shared" si="16"/>
        <v>envrglenv-</v>
      </c>
    </row>
    <row r="119" spans="1:12">
      <c r="A119" s="362" t="s">
        <v>3472</v>
      </c>
      <c r="B119" s="454">
        <f t="shared" ca="1" si="17"/>
        <v>0</v>
      </c>
      <c r="C119" s="454" t="str">
        <f t="shared" ca="1" si="18"/>
        <v/>
      </c>
      <c r="D119" s="454" t="str">
        <f t="shared" ca="1" si="18"/>
        <v/>
      </c>
      <c r="E119" s="454" t="str">
        <f t="shared" ca="1" si="18"/>
        <v/>
      </c>
      <c r="F119" s="454" t="str">
        <f t="shared" ca="1" si="18"/>
        <v/>
      </c>
      <c r="G119" s="389" t="str">
        <f t="shared" si="11"/>
        <v>EandR1</v>
      </c>
      <c r="H119" s="389" t="str">
        <f t="shared" si="12"/>
        <v>envrgltrd</v>
      </c>
      <c r="I119" s="389" t="str">
        <f t="shared" si="13"/>
        <v>expcnscnvrnv</v>
      </c>
      <c r="J119" s="389" t="str">
        <f t="shared" si="14"/>
        <v>EandR1-</v>
      </c>
      <c r="K119" s="389" t="str">
        <f t="shared" si="15"/>
        <v>envrgltrd-expcnscnvrnv</v>
      </c>
      <c r="L119" s="389" t="str">
        <f t="shared" si="16"/>
        <v>envrgltrd-</v>
      </c>
    </row>
    <row r="120" spans="1:12">
      <c r="A120" s="362" t="s">
        <v>3473</v>
      </c>
      <c r="B120" s="454">
        <f t="shared" ca="1" si="17"/>
        <v>0</v>
      </c>
      <c r="C120" s="454" t="str">
        <f t="shared" ca="1" si="18"/>
        <v/>
      </c>
      <c r="D120" s="454" t="str">
        <f t="shared" ca="1" si="18"/>
        <v/>
      </c>
      <c r="E120" s="454" t="str">
        <f t="shared" ca="1" si="18"/>
        <v/>
      </c>
      <c r="F120" s="454" t="str">
        <f t="shared" ca="1" si="18"/>
        <v/>
      </c>
      <c r="G120" s="389" t="str">
        <f t="shared" si="11"/>
        <v>EandR1</v>
      </c>
      <c r="H120" s="389" t="str">
        <f t="shared" si="12"/>
        <v>envstr</v>
      </c>
      <c r="I120" s="389" t="str">
        <f t="shared" si="13"/>
        <v>expcnscnvrnv</v>
      </c>
      <c r="J120" s="389" t="str">
        <f t="shared" si="14"/>
        <v>EandR1-</v>
      </c>
      <c r="K120" s="389" t="str">
        <f t="shared" si="15"/>
        <v>envstr-expcnscnvrnv</v>
      </c>
      <c r="L120" s="389" t="str">
        <f t="shared" si="16"/>
        <v>envstr-</v>
      </c>
    </row>
    <row r="121" spans="1:12">
      <c r="A121" s="362" t="s">
        <v>3474</v>
      </c>
      <c r="B121" s="454">
        <f t="shared" ca="1" si="17"/>
        <v>0</v>
      </c>
      <c r="C121" s="454" t="str">
        <f t="shared" ca="1" si="18"/>
        <v/>
      </c>
      <c r="D121" s="454" t="str">
        <f t="shared" ca="1" si="18"/>
        <v/>
      </c>
      <c r="E121" s="454" t="str">
        <f t="shared" ca="1" si="18"/>
        <v/>
      </c>
      <c r="F121" s="454" t="str">
        <f t="shared" ca="1" si="18"/>
        <v/>
      </c>
      <c r="G121" s="389" t="str">
        <f t="shared" si="11"/>
        <v>EandR1</v>
      </c>
      <c r="H121" s="389" t="str">
        <f t="shared" si="12"/>
        <v>envcll</v>
      </c>
      <c r="I121" s="389" t="str">
        <f t="shared" si="13"/>
        <v>expcnscnvrnv</v>
      </c>
      <c r="J121" s="389" t="str">
        <f t="shared" si="14"/>
        <v>EandR1-</v>
      </c>
      <c r="K121" s="389" t="str">
        <f t="shared" si="15"/>
        <v>envcll-expcnscnvrnv</v>
      </c>
      <c r="L121" s="389" t="str">
        <f t="shared" si="16"/>
        <v>envcll-</v>
      </c>
    </row>
    <row r="122" spans="1:12">
      <c r="A122" s="362" t="s">
        <v>3475</v>
      </c>
      <c r="B122" s="454">
        <f t="shared" ca="1" si="17"/>
        <v>0</v>
      </c>
      <c r="C122" s="454" t="str">
        <f t="shared" ca="1" si="18"/>
        <v/>
      </c>
      <c r="D122" s="454" t="str">
        <f t="shared" ca="1" si="18"/>
        <v/>
      </c>
      <c r="E122" s="454" t="str">
        <f t="shared" ca="1" si="18"/>
        <v/>
      </c>
      <c r="F122" s="454" t="str">
        <f t="shared" ca="1" si="18"/>
        <v/>
      </c>
      <c r="G122" s="389" t="str">
        <f t="shared" si="11"/>
        <v>EandR1</v>
      </c>
      <c r="H122" s="389" t="str">
        <f t="shared" si="12"/>
        <v>envdsp</v>
      </c>
      <c r="I122" s="389" t="str">
        <f t="shared" si="13"/>
        <v>expcnscnvrnv</v>
      </c>
      <c r="J122" s="389" t="str">
        <f t="shared" si="14"/>
        <v>EandR1-</v>
      </c>
      <c r="K122" s="389" t="str">
        <f t="shared" si="15"/>
        <v>envdsp-expcnscnvrnv</v>
      </c>
      <c r="L122" s="389" t="str">
        <f t="shared" si="16"/>
        <v>envdsp-</v>
      </c>
    </row>
    <row r="123" spans="1:12">
      <c r="A123" s="362" t="s">
        <v>3476</v>
      </c>
      <c r="B123" s="454">
        <f t="shared" ca="1" si="17"/>
        <v>0</v>
      </c>
      <c r="C123" s="454" t="str">
        <f t="shared" ca="1" si="18"/>
        <v/>
      </c>
      <c r="D123" s="454" t="str">
        <f t="shared" ca="1" si="18"/>
        <v/>
      </c>
      <c r="E123" s="454" t="str">
        <f t="shared" ca="1" si="18"/>
        <v/>
      </c>
      <c r="F123" s="454" t="str">
        <f t="shared" ca="1" si="18"/>
        <v/>
      </c>
      <c r="G123" s="389" t="str">
        <f t="shared" si="11"/>
        <v>EandR1</v>
      </c>
      <c r="H123" s="389" t="str">
        <f t="shared" si="12"/>
        <v>envtrd</v>
      </c>
      <c r="I123" s="389" t="str">
        <f t="shared" si="13"/>
        <v>expcnscnvrnv</v>
      </c>
      <c r="J123" s="389" t="str">
        <f t="shared" si="14"/>
        <v>EandR1-</v>
      </c>
      <c r="K123" s="389" t="str">
        <f t="shared" si="15"/>
        <v>envtrd-expcnscnvrnv</v>
      </c>
      <c r="L123" s="389" t="str">
        <f t="shared" si="16"/>
        <v>envtrd-</v>
      </c>
    </row>
    <row r="124" spans="1:12">
      <c r="A124" s="362" t="s">
        <v>3477</v>
      </c>
      <c r="B124" s="454">
        <f t="shared" ca="1" si="17"/>
        <v>0</v>
      </c>
      <c r="C124" s="454" t="str">
        <f t="shared" ca="1" si="18"/>
        <v/>
      </c>
      <c r="D124" s="454" t="str">
        <f t="shared" ca="1" si="18"/>
        <v/>
      </c>
      <c r="E124" s="454" t="str">
        <f t="shared" ca="1" si="18"/>
        <v/>
      </c>
      <c r="F124" s="454" t="str">
        <f t="shared" ca="1" si="18"/>
        <v/>
      </c>
      <c r="G124" s="389" t="str">
        <f t="shared" si="11"/>
        <v>EandR1</v>
      </c>
      <c r="H124" s="389" t="str">
        <f t="shared" si="12"/>
        <v>envrcy</v>
      </c>
      <c r="I124" s="389" t="str">
        <f t="shared" si="13"/>
        <v>expcnscnvrnv</v>
      </c>
      <c r="J124" s="389" t="str">
        <f t="shared" si="14"/>
        <v>EandR1-</v>
      </c>
      <c r="K124" s="389" t="str">
        <f t="shared" si="15"/>
        <v>envrcy-expcnscnvrnv</v>
      </c>
      <c r="L124" s="389" t="str">
        <f t="shared" si="16"/>
        <v>envrcy-</v>
      </c>
    </row>
    <row r="125" spans="1:12">
      <c r="A125" s="362" t="s">
        <v>3478</v>
      </c>
      <c r="B125" s="454">
        <f t="shared" ca="1" si="17"/>
        <v>0</v>
      </c>
      <c r="C125" s="454" t="str">
        <f t="shared" ca="1" si="18"/>
        <v/>
      </c>
      <c r="D125" s="454" t="str">
        <f t="shared" ca="1" si="18"/>
        <v/>
      </c>
      <c r="E125" s="454" t="str">
        <f t="shared" ca="1" si="18"/>
        <v/>
      </c>
      <c r="F125" s="454" t="str">
        <f t="shared" ca="1" si="18"/>
        <v/>
      </c>
      <c r="G125" s="389" t="str">
        <f t="shared" si="11"/>
        <v>EandR1</v>
      </c>
      <c r="H125" s="389" t="str">
        <f t="shared" si="12"/>
        <v>envmin</v>
      </c>
      <c r="I125" s="389" t="str">
        <f t="shared" si="13"/>
        <v>expcnscnvrnv</v>
      </c>
      <c r="J125" s="389" t="str">
        <f t="shared" si="14"/>
        <v>EandR1-</v>
      </c>
      <c r="K125" s="389" t="str">
        <f t="shared" si="15"/>
        <v>envmin-expcnscnvrnv</v>
      </c>
      <c r="L125" s="389" t="str">
        <f t="shared" si="16"/>
        <v>envmin-</v>
      </c>
    </row>
    <row r="126" spans="1:12">
      <c r="A126" s="362" t="s">
        <v>3479</v>
      </c>
      <c r="B126" s="454">
        <f t="shared" ca="1" si="17"/>
        <v>0</v>
      </c>
      <c r="C126" s="454" t="str">
        <f t="shared" ca="1" si="18"/>
        <v/>
      </c>
      <c r="D126" s="454" t="str">
        <f t="shared" ca="1" si="18"/>
        <v/>
      </c>
      <c r="E126" s="454" t="str">
        <f t="shared" ca="1" si="18"/>
        <v/>
      </c>
      <c r="F126" s="454" t="str">
        <f t="shared" ca="1" si="18"/>
        <v/>
      </c>
      <c r="G126" s="389" t="str">
        <f t="shared" si="11"/>
        <v>EandR1</v>
      </c>
      <c r="H126" s="389" t="str">
        <f t="shared" si="12"/>
        <v>envclm</v>
      </c>
      <c r="I126" s="389" t="str">
        <f t="shared" si="13"/>
        <v>expcnscnvrnv</v>
      </c>
      <c r="J126" s="389" t="str">
        <f t="shared" si="14"/>
        <v>EandR1-</v>
      </c>
      <c r="K126" s="389" t="str">
        <f t="shared" si="15"/>
        <v>envclm-expcnscnvrnv</v>
      </c>
      <c r="L126" s="389" t="str">
        <f t="shared" si="16"/>
        <v>envclm-</v>
      </c>
    </row>
    <row r="127" spans="1:12">
      <c r="A127" s="362" t="s">
        <v>3480</v>
      </c>
      <c r="B127" s="454">
        <f t="shared" ca="1" si="17"/>
        <v>0</v>
      </c>
      <c r="C127" s="454" t="str">
        <f t="shared" ca="1" si="18"/>
        <v/>
      </c>
      <c r="D127" s="454" t="str">
        <f t="shared" ca="1" si="18"/>
        <v/>
      </c>
      <c r="E127" s="454" t="str">
        <f t="shared" ca="1" si="18"/>
        <v/>
      </c>
      <c r="F127" s="454" t="str">
        <f t="shared" ca="1" si="18"/>
        <v/>
      </c>
      <c r="G127" s="389" t="str">
        <f t="shared" si="11"/>
        <v>EandR1</v>
      </c>
      <c r="H127" s="389" t="str">
        <f t="shared" si="12"/>
        <v>envtot</v>
      </c>
      <c r="I127" s="389" t="str">
        <f t="shared" si="13"/>
        <v>expcnscnvrnv</v>
      </c>
      <c r="J127" s="389" t="str">
        <f t="shared" si="14"/>
        <v>EandR1-</v>
      </c>
      <c r="K127" s="389" t="str">
        <f t="shared" si="15"/>
        <v>envtot-expcnscnvrnv</v>
      </c>
      <c r="L127" s="389" t="str">
        <f t="shared" si="16"/>
        <v>envtot-</v>
      </c>
    </row>
    <row r="128" spans="1:12">
      <c r="A128" s="362" t="s">
        <v>3481</v>
      </c>
      <c r="B128" s="454">
        <f t="shared" ca="1" si="17"/>
        <v>0</v>
      </c>
      <c r="C128" s="454" t="str">
        <f t="shared" ca="1" si="18"/>
        <v/>
      </c>
      <c r="D128" s="454" t="str">
        <f t="shared" ca="1" si="18"/>
        <v/>
      </c>
      <c r="E128" s="454" t="str">
        <f t="shared" ca="1" si="18"/>
        <v/>
      </c>
      <c r="F128" s="454" t="str">
        <f t="shared" ca="1" si="18"/>
        <v/>
      </c>
      <c r="G128" s="389" t="str">
        <f t="shared" si="11"/>
        <v>EandR1</v>
      </c>
      <c r="H128" s="389" t="str">
        <f t="shared" si="12"/>
        <v>plantot</v>
      </c>
      <c r="I128" s="389" t="str">
        <f t="shared" si="13"/>
        <v>expcnscnvrnv</v>
      </c>
      <c r="J128" s="389" t="str">
        <f t="shared" si="14"/>
        <v>EandR1-</v>
      </c>
      <c r="K128" s="389" t="str">
        <f t="shared" si="15"/>
        <v>plantot-expcnscnvrnv</v>
      </c>
      <c r="L128" s="389" t="str">
        <f t="shared" si="16"/>
        <v>plantot-</v>
      </c>
    </row>
    <row r="129" spans="1:12">
      <c r="A129" s="362" t="s">
        <v>3482</v>
      </c>
      <c r="B129" s="454">
        <f t="shared" ca="1" si="17"/>
        <v>0</v>
      </c>
      <c r="C129" s="454"/>
      <c r="D129" s="454"/>
      <c r="E129" s="454"/>
      <c r="F129" s="454"/>
      <c r="G129" s="389" t="str">
        <f t="shared" si="11"/>
        <v>EandR1</v>
      </c>
      <c r="H129" s="389" t="str">
        <f t="shared" si="12"/>
        <v>digtot</v>
      </c>
      <c r="I129" s="389" t="str">
        <f t="shared" si="13"/>
        <v>expcnscnvrnv</v>
      </c>
      <c r="J129" s="389" t="str">
        <f t="shared" si="14"/>
        <v>EandR1-</v>
      </c>
      <c r="K129" s="389" t="str">
        <f t="shared" si="15"/>
        <v>digtot-expcnscnvrnv</v>
      </c>
      <c r="L129" s="389" t="str">
        <f t="shared" si="16"/>
        <v>digtot-</v>
      </c>
    </row>
    <row r="130" spans="1:12">
      <c r="A130" s="362" t="s">
        <v>3483</v>
      </c>
      <c r="B130" s="454">
        <f t="shared" ca="1" si="17"/>
        <v>0</v>
      </c>
      <c r="C130" s="454" t="str">
        <f t="shared" ca="1" si="18"/>
        <v/>
      </c>
      <c r="D130" s="454" t="str">
        <f t="shared" ca="1" si="18"/>
        <v/>
      </c>
      <c r="E130" s="454" t="str">
        <f t="shared" ca="1" si="18"/>
        <v/>
      </c>
      <c r="F130" s="454" t="str">
        <f t="shared" ca="1" si="18"/>
        <v/>
      </c>
      <c r="G130" s="389" t="str">
        <f t="shared" si="11"/>
        <v>EandR1</v>
      </c>
      <c r="H130" s="389" t="str">
        <f t="shared" si="12"/>
        <v>poltot</v>
      </c>
      <c r="I130" s="389" t="str">
        <f t="shared" si="13"/>
        <v>expcnscnvrnv</v>
      </c>
      <c r="J130" s="389" t="str">
        <f t="shared" si="14"/>
        <v>EandR1-</v>
      </c>
      <c r="K130" s="389" t="str">
        <f t="shared" si="15"/>
        <v>poltot-expcnscnvrnv</v>
      </c>
      <c r="L130" s="389" t="str">
        <f t="shared" si="16"/>
        <v>poltot-</v>
      </c>
    </row>
    <row r="131" spans="1:12">
      <c r="A131" s="362" t="s">
        <v>3484</v>
      </c>
      <c r="B131" s="454">
        <f t="shared" ca="1" si="17"/>
        <v>0</v>
      </c>
      <c r="C131" s="454" t="str">
        <f t="shared" ca="1" si="18"/>
        <v/>
      </c>
      <c r="D131" s="454" t="str">
        <f t="shared" ca="1" si="18"/>
        <v/>
      </c>
      <c r="E131" s="454" t="str">
        <f t="shared" ca="1" si="18"/>
        <v/>
      </c>
      <c r="F131" s="454" t="str">
        <f t="shared" ca="1" si="18"/>
        <v/>
      </c>
      <c r="G131" s="389" t="str">
        <f t="shared" si="11"/>
        <v>EandR1</v>
      </c>
      <c r="H131" s="389" t="str">
        <f t="shared" si="12"/>
        <v>frstot</v>
      </c>
      <c r="I131" s="389" t="str">
        <f t="shared" si="13"/>
        <v>expcnscnvrnv</v>
      </c>
      <c r="J131" s="389" t="str">
        <f t="shared" si="14"/>
        <v>EandR1-</v>
      </c>
      <c r="K131" s="389" t="str">
        <f t="shared" si="15"/>
        <v>frstot-expcnscnvrnv</v>
      </c>
      <c r="L131" s="389" t="str">
        <f t="shared" si="16"/>
        <v>frstot-</v>
      </c>
    </row>
    <row r="132" spans="1:12">
      <c r="A132" s="362" t="s">
        <v>3485</v>
      </c>
      <c r="B132" s="454">
        <f t="shared" ca="1" si="17"/>
        <v>0</v>
      </c>
      <c r="C132" s="454" t="str">
        <f t="shared" ca="1" si="18"/>
        <v/>
      </c>
      <c r="D132" s="454" t="str">
        <f t="shared" ca="1" si="18"/>
        <v/>
      </c>
      <c r="E132" s="454" t="str">
        <f t="shared" ca="1" si="18"/>
        <v/>
      </c>
      <c r="F132" s="454" t="str">
        <f t="shared" ca="1" si="18"/>
        <v/>
      </c>
      <c r="G132" s="389" t="str">
        <f t="shared" si="11"/>
        <v>EandR1</v>
      </c>
      <c r="H132" s="389" t="str">
        <f t="shared" si="12"/>
        <v>centot</v>
      </c>
      <c r="I132" s="389" t="str">
        <f t="shared" si="13"/>
        <v>expcnscnvrnv</v>
      </c>
      <c r="J132" s="389" t="str">
        <f t="shared" si="14"/>
        <v>EandR1-</v>
      </c>
      <c r="K132" s="389" t="str">
        <f t="shared" si="15"/>
        <v>centot-expcnscnvrnv</v>
      </c>
      <c r="L132" s="389" t="str">
        <f t="shared" si="16"/>
        <v>centot-</v>
      </c>
    </row>
    <row r="133" spans="1:12">
      <c r="A133" s="362" t="s">
        <v>3486</v>
      </c>
      <c r="B133" s="454">
        <f t="shared" ca="1" si="17"/>
        <v>0</v>
      </c>
      <c r="C133" s="454" t="str">
        <f t="shared" ca="1" si="18"/>
        <v/>
      </c>
      <c r="D133" s="454" t="str">
        <f t="shared" ca="1" si="18"/>
        <v/>
      </c>
      <c r="E133" s="454" t="str">
        <f t="shared" ca="1" si="18"/>
        <v/>
      </c>
      <c r="F133" s="454" t="str">
        <f t="shared" ca="1" si="18"/>
        <v/>
      </c>
      <c r="G133" s="389" t="str">
        <f t="shared" si="11"/>
        <v>EandR1</v>
      </c>
      <c r="H133" s="389" t="str">
        <f t="shared" si="12"/>
        <v>tradcomhous</v>
      </c>
      <c r="I133" s="389" t="str">
        <f t="shared" si="13"/>
        <v>expcnscnvrnv</v>
      </c>
      <c r="J133" s="389" t="str">
        <f t="shared" si="14"/>
        <v>EandR1-</v>
      </c>
      <c r="K133" s="389" t="str">
        <f t="shared" si="15"/>
        <v>tradcomhous-expcnscnvrnv</v>
      </c>
      <c r="L133" s="389" t="str">
        <f t="shared" si="16"/>
        <v>tradcomhous-</v>
      </c>
    </row>
    <row r="134" spans="1:12">
      <c r="A134" s="362" t="s">
        <v>3487</v>
      </c>
      <c r="B134" s="454">
        <f t="shared" ca="1" si="17"/>
        <v>0</v>
      </c>
      <c r="C134" s="454" t="str">
        <f t="shared" ca="1" si="18"/>
        <v/>
      </c>
      <c r="D134" s="454" t="str">
        <f t="shared" ca="1" si="18"/>
        <v/>
      </c>
      <c r="E134" s="454" t="str">
        <f t="shared" ca="1" si="18"/>
        <v/>
      </c>
      <c r="F134" s="454" t="str">
        <f t="shared" ca="1" si="18"/>
        <v/>
      </c>
      <c r="G134" s="389" t="str">
        <f t="shared" si="11"/>
        <v>EandR1</v>
      </c>
      <c r="H134" s="389" t="str">
        <f t="shared" si="12"/>
        <v>tradcomreal</v>
      </c>
      <c r="I134" s="389" t="str">
        <f t="shared" si="13"/>
        <v>expcnscnvrnv</v>
      </c>
      <c r="J134" s="389" t="str">
        <f t="shared" si="14"/>
        <v>EandR1-</v>
      </c>
      <c r="K134" s="389" t="str">
        <f t="shared" si="15"/>
        <v>tradcomreal-expcnscnvrnv</v>
      </c>
      <c r="L134" s="389" t="str">
        <f t="shared" si="16"/>
        <v>tradcomreal-</v>
      </c>
    </row>
    <row r="135" spans="1:12">
      <c r="A135" s="362" t="s">
        <v>3488</v>
      </c>
      <c r="B135" s="454">
        <f t="shared" ca="1" si="17"/>
        <v>0</v>
      </c>
      <c r="C135" s="454" t="str">
        <f t="shared" ca="1" si="18"/>
        <v/>
      </c>
      <c r="D135" s="454" t="str">
        <f t="shared" ca="1" si="18"/>
        <v/>
      </c>
      <c r="E135" s="454" t="str">
        <f t="shared" ca="1" si="18"/>
        <v/>
      </c>
      <c r="F135" s="454" t="str">
        <f t="shared" ca="1" si="18"/>
        <v/>
      </c>
      <c r="G135" s="389" t="str">
        <f t="shared" si="11"/>
        <v>EandR1</v>
      </c>
      <c r="H135" s="389" t="str">
        <f t="shared" si="12"/>
        <v>tradcomfin</v>
      </c>
      <c r="I135" s="389" t="str">
        <f t="shared" si="13"/>
        <v>expcnscnvrnv</v>
      </c>
      <c r="J135" s="389" t="str">
        <f t="shared" si="14"/>
        <v>EandR1-</v>
      </c>
      <c r="K135" s="389" t="str">
        <f t="shared" si="15"/>
        <v>tradcomfin-expcnscnvrnv</v>
      </c>
      <c r="L135" s="389" t="str">
        <f t="shared" si="16"/>
        <v>tradcomfin-</v>
      </c>
    </row>
    <row r="136" spans="1:12">
      <c r="A136" s="362" t="s">
        <v>3489</v>
      </c>
      <c r="B136" s="454">
        <f t="shared" ca="1" si="17"/>
        <v>0</v>
      </c>
      <c r="C136" s="454" t="str">
        <f t="shared" ref="C136:F155" ca="1" si="19">IFERROR(INDEX(INDIRECT(LEFT($A136,SEARCH("-",$A136,1)-1)&amp;"_validation_data"),MATCH($A136&amp;"-"&amp;C$1,INDIRECT(LEFT($A136,SEARCH("-",$A136,1)-1)&amp;"_validation_rows"),0),3),"")</f>
        <v/>
      </c>
      <c r="D136" s="454" t="str">
        <f t="shared" ca="1" si="19"/>
        <v/>
      </c>
      <c r="E136" s="454" t="str">
        <f t="shared" ca="1" si="19"/>
        <v/>
      </c>
      <c r="F136" s="454" t="str">
        <f t="shared" ca="1" si="19"/>
        <v/>
      </c>
      <c r="G136" s="389" t="str">
        <f t="shared" si="11"/>
        <v>EandR1</v>
      </c>
      <c r="H136" s="389" t="str">
        <f t="shared" si="12"/>
        <v>tradcomenr</v>
      </c>
      <c r="I136" s="389" t="str">
        <f t="shared" si="13"/>
        <v>expcnscnvrnv</v>
      </c>
      <c r="J136" s="389" t="str">
        <f t="shared" si="14"/>
        <v>EandR1-</v>
      </c>
      <c r="K136" s="389" t="str">
        <f t="shared" si="15"/>
        <v>tradcomenr-expcnscnvrnv</v>
      </c>
      <c r="L136" s="389" t="str">
        <f t="shared" si="16"/>
        <v>tradcomenr-</v>
      </c>
    </row>
    <row r="137" spans="1:12">
      <c r="A137" s="362" t="s">
        <v>3490</v>
      </c>
      <c r="B137" s="454">
        <f t="shared" ca="1" si="17"/>
        <v>0</v>
      </c>
      <c r="C137" s="454" t="str">
        <f t="shared" ca="1" si="19"/>
        <v/>
      </c>
      <c r="D137" s="454" t="str">
        <f t="shared" ca="1" si="19"/>
        <v/>
      </c>
      <c r="E137" s="454" t="str">
        <f t="shared" ca="1" si="19"/>
        <v/>
      </c>
      <c r="F137" s="454" t="str">
        <f t="shared" ca="1" si="19"/>
        <v/>
      </c>
      <c r="G137" s="389" t="str">
        <f t="shared" si="11"/>
        <v>EandR1</v>
      </c>
      <c r="H137" s="389" t="str">
        <f t="shared" si="12"/>
        <v>tradcomwtr</v>
      </c>
      <c r="I137" s="389" t="str">
        <f t="shared" si="13"/>
        <v>expcnscnvrnv</v>
      </c>
      <c r="J137" s="389" t="str">
        <f t="shared" si="14"/>
        <v>EandR1-</v>
      </c>
      <c r="K137" s="389" t="str">
        <f t="shared" si="15"/>
        <v>tradcomwtr-expcnscnvrnv</v>
      </c>
      <c r="L137" s="389" t="str">
        <f t="shared" si="16"/>
        <v>tradcomwtr-</v>
      </c>
    </row>
    <row r="138" spans="1:12">
      <c r="A138" s="362" t="s">
        <v>3491</v>
      </c>
      <c r="B138" s="454">
        <f t="shared" ca="1" si="17"/>
        <v>0</v>
      </c>
      <c r="C138" s="454" t="str">
        <f t="shared" ca="1" si="19"/>
        <v/>
      </c>
      <c r="D138" s="454" t="str">
        <f t="shared" ca="1" si="19"/>
        <v/>
      </c>
      <c r="E138" s="454" t="str">
        <f t="shared" ca="1" si="19"/>
        <v/>
      </c>
      <c r="F138" s="454" t="str">
        <f t="shared" ca="1" si="19"/>
        <v/>
      </c>
      <c r="G138" s="389" t="str">
        <f t="shared" si="11"/>
        <v>EandR1</v>
      </c>
      <c r="H138" s="389" t="str">
        <f t="shared" si="12"/>
        <v>tradcomhsp</v>
      </c>
      <c r="I138" s="389" t="str">
        <f t="shared" si="13"/>
        <v>expcnscnvrnv</v>
      </c>
      <c r="J138" s="389" t="str">
        <f t="shared" si="14"/>
        <v>EandR1-</v>
      </c>
      <c r="K138" s="389" t="str">
        <f t="shared" si="15"/>
        <v>tradcomhsp-expcnscnvrnv</v>
      </c>
      <c r="L138" s="389" t="str">
        <f t="shared" si="16"/>
        <v>tradcomhsp-</v>
      </c>
    </row>
    <row r="139" spans="1:12">
      <c r="A139" s="362" t="s">
        <v>3492</v>
      </c>
      <c r="B139" s="454">
        <f t="shared" ca="1" si="17"/>
        <v>0</v>
      </c>
      <c r="C139" s="454" t="str">
        <f t="shared" ca="1" si="19"/>
        <v/>
      </c>
      <c r="D139" s="454" t="str">
        <f t="shared" ca="1" si="19"/>
        <v/>
      </c>
      <c r="E139" s="454" t="str">
        <f t="shared" ca="1" si="19"/>
        <v/>
      </c>
      <c r="F139" s="454" t="str">
        <f t="shared" ca="1" si="19"/>
        <v/>
      </c>
      <c r="G139" s="389" t="str">
        <f t="shared" si="11"/>
        <v>EandR1</v>
      </c>
      <c r="H139" s="389" t="str">
        <f t="shared" si="12"/>
        <v>tradcomoth</v>
      </c>
      <c r="I139" s="389" t="str">
        <f t="shared" si="13"/>
        <v>expcnscnvrnv</v>
      </c>
      <c r="J139" s="389" t="str">
        <f t="shared" si="14"/>
        <v>EandR1-</v>
      </c>
      <c r="K139" s="389" t="str">
        <f t="shared" si="15"/>
        <v>tradcomoth-expcnscnvrnv</v>
      </c>
      <c r="L139" s="389" t="str">
        <f t="shared" si="16"/>
        <v>tradcomoth-</v>
      </c>
    </row>
    <row r="140" spans="1:12">
      <c r="A140" s="362" t="s">
        <v>3493</v>
      </c>
      <c r="B140" s="454">
        <f t="shared" ca="1" si="17"/>
        <v>0</v>
      </c>
      <c r="C140" s="454" t="str">
        <f t="shared" ca="1" si="19"/>
        <v/>
      </c>
      <c r="D140" s="454" t="str">
        <f t="shared" ca="1" si="19"/>
        <v/>
      </c>
      <c r="E140" s="454" t="str">
        <f t="shared" ca="1" si="19"/>
        <v/>
      </c>
      <c r="F140" s="454" t="str">
        <f t="shared" ca="1" si="19"/>
        <v/>
      </c>
      <c r="G140" s="389" t="str">
        <f t="shared" si="11"/>
        <v>EandR1</v>
      </c>
      <c r="H140" s="389" t="str">
        <f t="shared" si="12"/>
        <v>tradcomtot</v>
      </c>
      <c r="I140" s="389" t="str">
        <f t="shared" si="13"/>
        <v>expcnscnvrnv</v>
      </c>
      <c r="J140" s="389" t="str">
        <f t="shared" si="14"/>
        <v>EandR1-</v>
      </c>
      <c r="K140" s="389" t="str">
        <f t="shared" si="15"/>
        <v>tradcomtot-expcnscnvrnv</v>
      </c>
      <c r="L140" s="389" t="str">
        <f t="shared" si="16"/>
        <v>tradcomtot-</v>
      </c>
    </row>
    <row r="141" spans="1:12">
      <c r="A141" s="362" t="s">
        <v>3494</v>
      </c>
      <c r="B141" s="454">
        <f t="shared" ca="1" si="17"/>
        <v>0</v>
      </c>
      <c r="C141" s="454" t="str">
        <f t="shared" ca="1" si="19"/>
        <v/>
      </c>
      <c r="D141" s="454" t="str">
        <f t="shared" ca="1" si="19"/>
        <v/>
      </c>
      <c r="E141" s="454" t="str">
        <f t="shared" ca="1" si="19"/>
        <v/>
      </c>
      <c r="F141" s="454" t="str">
        <f t="shared" ca="1" si="19"/>
        <v/>
      </c>
      <c r="G141" s="389" t="str">
        <f t="shared" si="11"/>
        <v>EandR1</v>
      </c>
      <c r="H141" s="389" t="str">
        <f t="shared" si="12"/>
        <v>tradoth</v>
      </c>
      <c r="I141" s="389" t="str">
        <f t="shared" si="13"/>
        <v>expcnscnvrnv</v>
      </c>
      <c r="J141" s="389" t="str">
        <f t="shared" si="14"/>
        <v>EandR1-</v>
      </c>
      <c r="K141" s="389" t="str">
        <f t="shared" si="15"/>
        <v>tradoth-expcnscnvrnv</v>
      </c>
      <c r="L141" s="389" t="str">
        <f t="shared" si="16"/>
        <v>tradoth-</v>
      </c>
    </row>
    <row r="142" spans="1:12">
      <c r="A142" s="362" t="s">
        <v>3495</v>
      </c>
      <c r="B142" s="454">
        <f t="shared" ca="1" si="17"/>
        <v>0</v>
      </c>
      <c r="C142" s="454" t="str">
        <f t="shared" ca="1" si="19"/>
        <v/>
      </c>
      <c r="D142" s="454" t="str">
        <f t="shared" ca="1" si="19"/>
        <v/>
      </c>
      <c r="E142" s="454" t="str">
        <f t="shared" ca="1" si="19"/>
        <v/>
      </c>
      <c r="F142" s="454" t="str">
        <f t="shared" ca="1" si="19"/>
        <v/>
      </c>
      <c r="G142" s="389" t="str">
        <f t="shared" si="11"/>
        <v>EandR1</v>
      </c>
      <c r="H142" s="389" t="str">
        <f t="shared" si="12"/>
        <v>tradtot</v>
      </c>
      <c r="I142" s="389" t="str">
        <f t="shared" si="13"/>
        <v>expcnscnvrnv</v>
      </c>
      <c r="J142" s="389" t="str">
        <f t="shared" si="14"/>
        <v>EandR1-</v>
      </c>
      <c r="K142" s="389" t="str">
        <f t="shared" si="15"/>
        <v>tradtot-expcnscnvrnv</v>
      </c>
      <c r="L142" s="389" t="str">
        <f t="shared" si="16"/>
        <v>tradtot-</v>
      </c>
    </row>
    <row r="143" spans="1:12">
      <c r="A143" s="362" t="s">
        <v>3496</v>
      </c>
      <c r="B143" s="454">
        <f t="shared" ca="1" si="17"/>
        <v>0</v>
      </c>
      <c r="C143" s="454" t="str">
        <f t="shared" ca="1" si="19"/>
        <v/>
      </c>
      <c r="D143" s="454" t="str">
        <f t="shared" ca="1" si="19"/>
        <v/>
      </c>
      <c r="E143" s="454" t="str">
        <f t="shared" ca="1" si="19"/>
        <v/>
      </c>
      <c r="F143" s="454" t="str">
        <f t="shared" ca="1" si="19"/>
        <v/>
      </c>
      <c r="G143" s="389" t="str">
        <f t="shared" si="11"/>
        <v>EandR1</v>
      </c>
      <c r="H143" s="389" t="str">
        <f t="shared" si="12"/>
        <v>alltot</v>
      </c>
      <c r="I143" s="389" t="str">
        <f t="shared" si="13"/>
        <v>expcnscnvrnv</v>
      </c>
      <c r="J143" s="389" t="str">
        <f t="shared" si="14"/>
        <v>EandR1-</v>
      </c>
      <c r="K143" s="389" t="str">
        <f t="shared" si="15"/>
        <v>alltot-expcnscnvrnv</v>
      </c>
      <c r="L143" s="389" t="str">
        <f t="shared" si="16"/>
        <v>alltot-</v>
      </c>
    </row>
    <row r="144" spans="1:12">
      <c r="A144" s="362" t="s">
        <v>3497</v>
      </c>
      <c r="B144" s="454">
        <f t="shared" ca="1" si="17"/>
        <v>0</v>
      </c>
      <c r="C144" s="454" t="str">
        <f t="shared" ca="1" si="19"/>
        <v/>
      </c>
      <c r="D144" s="454" t="str">
        <f t="shared" ca="1" si="19"/>
        <v/>
      </c>
      <c r="E144" s="454" t="str">
        <f t="shared" ca="1" si="19"/>
        <v/>
      </c>
      <c r="F144" s="454" t="str">
        <f t="shared" ca="1" si="19"/>
        <v/>
      </c>
      <c r="G144" s="389" t="str">
        <f t="shared" si="11"/>
        <v>EandR1</v>
      </c>
      <c r="H144" s="389" t="str">
        <f t="shared" si="12"/>
        <v>eduerlprm</v>
      </c>
      <c r="I144" s="389" t="str">
        <f t="shared" si="13"/>
        <v>expvhc</v>
      </c>
      <c r="J144" s="389" t="str">
        <f t="shared" si="14"/>
        <v>EandR1-</v>
      </c>
      <c r="K144" s="389" t="str">
        <f t="shared" si="15"/>
        <v>eduerlprm-expvhc</v>
      </c>
      <c r="L144" s="389" t="str">
        <f t="shared" si="16"/>
        <v>eduerlprm-</v>
      </c>
    </row>
    <row r="145" spans="1:12">
      <c r="A145" s="362" t="s">
        <v>3498</v>
      </c>
      <c r="B145" s="454">
        <f t="shared" ca="1" si="17"/>
        <v>0</v>
      </c>
      <c r="C145" s="454" t="str">
        <f t="shared" ca="1" si="19"/>
        <v/>
      </c>
      <c r="D145" s="454" t="str">
        <f t="shared" ca="1" si="19"/>
        <v/>
      </c>
      <c r="E145" s="454" t="str">
        <f t="shared" ca="1" si="19"/>
        <v/>
      </c>
      <c r="F145" s="454" t="str">
        <f t="shared" ca="1" si="19"/>
        <v/>
      </c>
      <c r="G145" s="389" t="str">
        <f t="shared" si="11"/>
        <v>EandR1</v>
      </c>
      <c r="H145" s="389" t="str">
        <f t="shared" si="12"/>
        <v>eduscn</v>
      </c>
      <c r="I145" s="389" t="str">
        <f t="shared" si="13"/>
        <v>expvhc</v>
      </c>
      <c r="J145" s="389" t="str">
        <f t="shared" si="14"/>
        <v>EandR1-</v>
      </c>
      <c r="K145" s="389" t="str">
        <f t="shared" si="15"/>
        <v>eduscn-expvhc</v>
      </c>
      <c r="L145" s="389" t="str">
        <f t="shared" si="16"/>
        <v>eduscn-</v>
      </c>
    </row>
    <row r="146" spans="1:12">
      <c r="A146" s="362" t="s">
        <v>3499</v>
      </c>
      <c r="B146" s="454">
        <f t="shared" ca="1" si="17"/>
        <v>0</v>
      </c>
      <c r="C146" s="454" t="str">
        <f t="shared" ca="1" si="19"/>
        <v/>
      </c>
      <c r="D146" s="454" t="str">
        <f t="shared" ca="1" si="19"/>
        <v/>
      </c>
      <c r="E146" s="454" t="str">
        <f t="shared" ca="1" si="19"/>
        <v/>
      </c>
      <c r="F146" s="454" t="str">
        <f t="shared" ca="1" si="19"/>
        <v/>
      </c>
      <c r="G146" s="389" t="str">
        <f t="shared" si="11"/>
        <v>EandR1</v>
      </c>
      <c r="H146" s="389" t="str">
        <f t="shared" si="12"/>
        <v>eduspc</v>
      </c>
      <c r="I146" s="389" t="str">
        <f t="shared" si="13"/>
        <v>expvhc</v>
      </c>
      <c r="J146" s="389" t="str">
        <f t="shared" si="14"/>
        <v>EandR1-</v>
      </c>
      <c r="K146" s="389" t="str">
        <f t="shared" si="15"/>
        <v>eduspc-expvhc</v>
      </c>
      <c r="L146" s="389" t="str">
        <f t="shared" si="16"/>
        <v>eduspc-</v>
      </c>
    </row>
    <row r="147" spans="1:12">
      <c r="A147" s="362" t="s">
        <v>3500</v>
      </c>
      <c r="B147" s="454">
        <f t="shared" ca="1" si="17"/>
        <v>0</v>
      </c>
      <c r="C147" s="454" t="str">
        <f t="shared" ca="1" si="19"/>
        <v/>
      </c>
      <c r="D147" s="454" t="str">
        <f t="shared" ca="1" si="19"/>
        <v/>
      </c>
      <c r="E147" s="454" t="str">
        <f t="shared" ca="1" si="19"/>
        <v/>
      </c>
      <c r="F147" s="454" t="str">
        <f t="shared" ca="1" si="19"/>
        <v/>
      </c>
      <c r="G147" s="389" t="str">
        <f t="shared" si="11"/>
        <v>EandR1</v>
      </c>
      <c r="H147" s="389" t="str">
        <f t="shared" si="12"/>
        <v>edupstoth</v>
      </c>
      <c r="I147" s="389" t="str">
        <f t="shared" si="13"/>
        <v>expvhc</v>
      </c>
      <c r="J147" s="389" t="str">
        <f t="shared" si="14"/>
        <v>EandR1-</v>
      </c>
      <c r="K147" s="389" t="str">
        <f t="shared" si="15"/>
        <v>edupstoth-expvhc</v>
      </c>
      <c r="L147" s="389" t="str">
        <f t="shared" si="16"/>
        <v>edupstoth-</v>
      </c>
    </row>
    <row r="148" spans="1:12">
      <c r="A148" s="362" t="s">
        <v>3501</v>
      </c>
      <c r="B148" s="454">
        <f t="shared" ca="1" si="17"/>
        <v>0</v>
      </c>
      <c r="C148" s="454" t="str">
        <f t="shared" ca="1" si="19"/>
        <v/>
      </c>
      <c r="D148" s="454" t="str">
        <f t="shared" ca="1" si="19"/>
        <v/>
      </c>
      <c r="E148" s="454" t="str">
        <f t="shared" ca="1" si="19"/>
        <v/>
      </c>
      <c r="F148" s="454" t="str">
        <f t="shared" ca="1" si="19"/>
        <v/>
      </c>
      <c r="G148" s="389" t="str">
        <f t="shared" si="11"/>
        <v>EandR1</v>
      </c>
      <c r="H148" s="389" t="str">
        <f t="shared" si="12"/>
        <v>edutot</v>
      </c>
      <c r="I148" s="389" t="str">
        <f t="shared" si="13"/>
        <v>expvhc</v>
      </c>
      <c r="J148" s="389" t="str">
        <f t="shared" si="14"/>
        <v>EandR1-</v>
      </c>
      <c r="K148" s="389" t="str">
        <f t="shared" si="15"/>
        <v>edutot-expvhc</v>
      </c>
      <c r="L148" s="389" t="str">
        <f t="shared" si="16"/>
        <v>edutot-</v>
      </c>
    </row>
    <row r="149" spans="1:12">
      <c r="A149" s="362" t="s">
        <v>3502</v>
      </c>
      <c r="B149" s="454">
        <f t="shared" ca="1" si="17"/>
        <v>0</v>
      </c>
      <c r="C149" s="454" t="str">
        <f t="shared" ca="1" si="19"/>
        <v/>
      </c>
      <c r="D149" s="454" t="str">
        <f t="shared" ca="1" si="19"/>
        <v/>
      </c>
      <c r="E149" s="454" t="str">
        <f t="shared" ca="1" si="19"/>
        <v/>
      </c>
      <c r="F149" s="454" t="str">
        <f t="shared" ca="1" si="19"/>
        <v/>
      </c>
      <c r="G149" s="389" t="str">
        <f t="shared" si="11"/>
        <v>EandR1</v>
      </c>
      <c r="H149" s="389" t="str">
        <f t="shared" si="12"/>
        <v>transrds</v>
      </c>
      <c r="I149" s="389" t="str">
        <f t="shared" si="13"/>
        <v>expvhc</v>
      </c>
      <c r="J149" s="389" t="str">
        <f t="shared" si="14"/>
        <v>EandR1-</v>
      </c>
      <c r="K149" s="389" t="str">
        <f t="shared" si="15"/>
        <v>transrds-expvhc</v>
      </c>
      <c r="L149" s="389" t="str">
        <f t="shared" si="16"/>
        <v>transrds-</v>
      </c>
    </row>
    <row r="150" spans="1:12">
      <c r="A150" s="362" t="s">
        <v>3503</v>
      </c>
      <c r="B150" s="454">
        <f t="shared" ca="1" si="17"/>
        <v>0</v>
      </c>
      <c r="C150" s="454" t="str">
        <f t="shared" ca="1" si="19"/>
        <v/>
      </c>
      <c r="D150" s="454" t="str">
        <f t="shared" ca="1" si="19"/>
        <v/>
      </c>
      <c r="E150" s="454" t="str">
        <f t="shared" ca="1" si="19"/>
        <v/>
      </c>
      <c r="F150" s="454" t="str">
        <f t="shared" ca="1" si="19"/>
        <v/>
      </c>
      <c r="G150" s="389" t="str">
        <f t="shared" si="11"/>
        <v>EandR1</v>
      </c>
      <c r="H150" s="389" t="str">
        <f t="shared" si="12"/>
        <v>transprk</v>
      </c>
      <c r="I150" s="389" t="str">
        <f t="shared" si="13"/>
        <v>expvhc</v>
      </c>
      <c r="J150" s="389" t="str">
        <f t="shared" si="14"/>
        <v>EandR1-</v>
      </c>
      <c r="K150" s="389" t="str">
        <f t="shared" si="15"/>
        <v>transprk-expvhc</v>
      </c>
      <c r="L150" s="389" t="str">
        <f t="shared" si="16"/>
        <v>transprk-</v>
      </c>
    </row>
    <row r="151" spans="1:12">
      <c r="A151" s="362" t="s">
        <v>3504</v>
      </c>
      <c r="B151" s="454">
        <f t="shared" ca="1" si="17"/>
        <v>0</v>
      </c>
      <c r="C151" s="454" t="str">
        <f t="shared" ca="1" si="19"/>
        <v/>
      </c>
      <c r="D151" s="454" t="str">
        <f t="shared" ca="1" si="19"/>
        <v/>
      </c>
      <c r="E151" s="454" t="str">
        <f t="shared" ca="1" si="19"/>
        <v/>
      </c>
      <c r="F151" s="454" t="str">
        <f t="shared" ca="1" si="19"/>
        <v/>
      </c>
      <c r="G151" s="389" t="str">
        <f t="shared" si="11"/>
        <v>EandR1</v>
      </c>
      <c r="H151" s="389" t="str">
        <f t="shared" si="12"/>
        <v>transpblbus</v>
      </c>
      <c r="I151" s="389" t="str">
        <f t="shared" si="13"/>
        <v>expvhc</v>
      </c>
      <c r="J151" s="389" t="str">
        <f t="shared" si="14"/>
        <v>EandR1-</v>
      </c>
      <c r="K151" s="389" t="str">
        <f t="shared" si="15"/>
        <v>transpblbus-expvhc</v>
      </c>
      <c r="L151" s="389" t="str">
        <f t="shared" si="16"/>
        <v>transpblbus-</v>
      </c>
    </row>
    <row r="152" spans="1:12">
      <c r="A152" s="362" t="s">
        <v>3505</v>
      </c>
      <c r="B152" s="454">
        <f t="shared" ca="1" si="17"/>
        <v>0</v>
      </c>
      <c r="C152" s="454" t="str">
        <f t="shared" ca="1" si="19"/>
        <v/>
      </c>
      <c r="D152" s="454" t="str">
        <f t="shared" ca="1" si="19"/>
        <v/>
      </c>
      <c r="E152" s="454" t="str">
        <f t="shared" ca="1" si="19"/>
        <v/>
      </c>
      <c r="F152" s="454" t="str">
        <f t="shared" ca="1" si="19"/>
        <v/>
      </c>
      <c r="G152" s="389" t="str">
        <f t="shared" si="11"/>
        <v>EandR1</v>
      </c>
      <c r="H152" s="389" t="str">
        <f t="shared" si="12"/>
        <v>transpblrail</v>
      </c>
      <c r="I152" s="389" t="str">
        <f t="shared" si="13"/>
        <v>expvhc</v>
      </c>
      <c r="J152" s="389" t="str">
        <f t="shared" si="14"/>
        <v>EandR1-</v>
      </c>
      <c r="K152" s="389" t="str">
        <f t="shared" si="15"/>
        <v>transpblrail-expvhc</v>
      </c>
      <c r="L152" s="389" t="str">
        <f t="shared" si="16"/>
        <v>transpblrail-</v>
      </c>
    </row>
    <row r="153" spans="1:12">
      <c r="A153" s="362" t="s">
        <v>3506</v>
      </c>
      <c r="B153" s="454">
        <f t="shared" ca="1" si="17"/>
        <v>0</v>
      </c>
      <c r="C153" s="454" t="str">
        <f t="shared" ca="1" si="19"/>
        <v/>
      </c>
      <c r="D153" s="454" t="str">
        <f t="shared" ca="1" si="19"/>
        <v/>
      </c>
      <c r="E153" s="454" t="str">
        <f t="shared" ca="1" si="19"/>
        <v/>
      </c>
      <c r="F153" s="454" t="str">
        <f t="shared" ca="1" si="19"/>
        <v/>
      </c>
      <c r="G153" s="389" t="str">
        <f t="shared" si="11"/>
        <v>EandR1</v>
      </c>
      <c r="H153" s="389" t="str">
        <f t="shared" si="12"/>
        <v>transahtarp</v>
      </c>
      <c r="I153" s="389" t="str">
        <f t="shared" si="13"/>
        <v>expvhc</v>
      </c>
      <c r="J153" s="389" t="str">
        <f t="shared" si="14"/>
        <v>EandR1-</v>
      </c>
      <c r="K153" s="389" t="str">
        <f t="shared" si="15"/>
        <v>transahtarp-expvhc</v>
      </c>
      <c r="L153" s="389" t="str">
        <f t="shared" si="16"/>
        <v>transahtarp-</v>
      </c>
    </row>
    <row r="154" spans="1:12">
      <c r="A154" s="362" t="s">
        <v>3507</v>
      </c>
      <c r="B154" s="454">
        <f t="shared" ca="1" si="17"/>
        <v>0</v>
      </c>
      <c r="C154" s="454" t="str">
        <f t="shared" ca="1" si="19"/>
        <v/>
      </c>
      <c r="D154" s="454" t="str">
        <f t="shared" ca="1" si="19"/>
        <v/>
      </c>
      <c r="E154" s="454" t="str">
        <f t="shared" ca="1" si="19"/>
        <v/>
      </c>
      <c r="F154" s="454" t="str">
        <f t="shared" ca="1" si="19"/>
        <v/>
      </c>
      <c r="G154" s="389" t="str">
        <f t="shared" si="11"/>
        <v>EandR1</v>
      </c>
      <c r="H154" s="389" t="str">
        <f t="shared" si="12"/>
        <v>transahthrbprs</v>
      </c>
      <c r="I154" s="389" t="str">
        <f t="shared" si="13"/>
        <v>expvhc</v>
      </c>
      <c r="J154" s="389" t="str">
        <f t="shared" si="14"/>
        <v>EandR1-</v>
      </c>
      <c r="K154" s="389" t="str">
        <f t="shared" si="15"/>
        <v>transahthrbprs-expvhc</v>
      </c>
      <c r="L154" s="389" t="str">
        <f t="shared" si="16"/>
        <v>transahthrbprs-</v>
      </c>
    </row>
    <row r="155" spans="1:12">
      <c r="A155" s="362" t="s">
        <v>3508</v>
      </c>
      <c r="B155" s="454">
        <f t="shared" ca="1" si="17"/>
        <v>0</v>
      </c>
      <c r="C155" s="454" t="str">
        <f t="shared" ca="1" si="19"/>
        <v/>
      </c>
      <c r="D155" s="454" t="str">
        <f t="shared" ca="1" si="19"/>
        <v/>
      </c>
      <c r="E155" s="454" t="str">
        <f t="shared" ca="1" si="19"/>
        <v/>
      </c>
      <c r="F155" s="454" t="str">
        <f t="shared" ca="1" si="19"/>
        <v/>
      </c>
      <c r="G155" s="389" t="str">
        <f t="shared" si="11"/>
        <v>EandR1</v>
      </c>
      <c r="H155" s="389" t="str">
        <f t="shared" si="12"/>
        <v>transahttll</v>
      </c>
      <c r="I155" s="389" t="str">
        <f t="shared" si="13"/>
        <v>expvhc</v>
      </c>
      <c r="J155" s="389" t="str">
        <f t="shared" si="14"/>
        <v>EandR1-</v>
      </c>
      <c r="K155" s="389" t="str">
        <f t="shared" si="15"/>
        <v>transahttll-expvhc</v>
      </c>
      <c r="L155" s="389" t="str">
        <f t="shared" si="16"/>
        <v>transahttll-</v>
      </c>
    </row>
    <row r="156" spans="1:12">
      <c r="A156" s="362" t="s">
        <v>3509</v>
      </c>
      <c r="B156" s="454">
        <f t="shared" ca="1" si="17"/>
        <v>0</v>
      </c>
      <c r="C156" s="454" t="str">
        <f t="shared" ref="C156:F175" ca="1" si="20">IFERROR(INDEX(INDIRECT(LEFT($A156,SEARCH("-",$A156,1)-1)&amp;"_validation_data"),MATCH($A156&amp;"-"&amp;C$1,INDIRECT(LEFT($A156,SEARCH("-",$A156,1)-1)&amp;"_validation_rows"),0),3),"")</f>
        <v/>
      </c>
      <c r="D156" s="454" t="str">
        <f t="shared" ca="1" si="20"/>
        <v/>
      </c>
      <c r="E156" s="454" t="str">
        <f t="shared" ca="1" si="20"/>
        <v/>
      </c>
      <c r="F156" s="454" t="str">
        <f t="shared" ca="1" si="20"/>
        <v/>
      </c>
      <c r="G156" s="389" t="str">
        <f t="shared" si="11"/>
        <v>EandR1</v>
      </c>
      <c r="H156" s="389" t="str">
        <f t="shared" si="12"/>
        <v>transtot</v>
      </c>
      <c r="I156" s="389" t="str">
        <f t="shared" si="13"/>
        <v>expvhc</v>
      </c>
      <c r="J156" s="389" t="str">
        <f t="shared" si="14"/>
        <v>EandR1-</v>
      </c>
      <c r="K156" s="389" t="str">
        <f t="shared" si="15"/>
        <v>transtot-expvhc</v>
      </c>
      <c r="L156" s="389" t="str">
        <f t="shared" si="16"/>
        <v>transtot-</v>
      </c>
    </row>
    <row r="157" spans="1:12">
      <c r="A157" s="362" t="s">
        <v>3510</v>
      </c>
      <c r="B157" s="454">
        <f t="shared" ca="1" si="17"/>
        <v>0</v>
      </c>
      <c r="C157" s="454" t="str">
        <f t="shared" ca="1" si="20"/>
        <v/>
      </c>
      <c r="D157" s="454" t="str">
        <f t="shared" ca="1" si="20"/>
        <v/>
      </c>
      <c r="E157" s="454" t="str">
        <f t="shared" ca="1" si="20"/>
        <v/>
      </c>
      <c r="F157" s="454" t="str">
        <f t="shared" ca="1" si="20"/>
        <v/>
      </c>
      <c r="G157" s="389" t="str">
        <f t="shared" si="11"/>
        <v>EandR1</v>
      </c>
      <c r="H157" s="389" t="str">
        <f t="shared" si="12"/>
        <v>sctot</v>
      </c>
      <c r="I157" s="389" t="str">
        <f t="shared" si="13"/>
        <v>expvhc</v>
      </c>
      <c r="J157" s="389" t="str">
        <f t="shared" si="14"/>
        <v>EandR1-</v>
      </c>
      <c r="K157" s="389" t="str">
        <f t="shared" si="15"/>
        <v>sctot-expvhc</v>
      </c>
      <c r="L157" s="389" t="str">
        <f t="shared" si="16"/>
        <v>sctot-</v>
      </c>
    </row>
    <row r="158" spans="1:12">
      <c r="A158" s="362" t="s">
        <v>3511</v>
      </c>
      <c r="B158" s="454">
        <f t="shared" ca="1" si="17"/>
        <v>0</v>
      </c>
      <c r="C158" s="454" t="str">
        <f t="shared" ca="1" si="20"/>
        <v/>
      </c>
      <c r="D158" s="454" t="str">
        <f t="shared" ca="1" si="20"/>
        <v/>
      </c>
      <c r="E158" s="454" t="str">
        <f t="shared" ca="1" si="20"/>
        <v/>
      </c>
      <c r="F158" s="454" t="str">
        <f t="shared" ca="1" si="20"/>
        <v/>
      </c>
      <c r="G158" s="389" t="str">
        <f t="shared" si="11"/>
        <v>EandR1</v>
      </c>
      <c r="H158" s="389" t="str">
        <f t="shared" si="12"/>
        <v>phtot</v>
      </c>
      <c r="I158" s="389" t="str">
        <f t="shared" si="13"/>
        <v>expvhc</v>
      </c>
      <c r="J158" s="389" t="str">
        <f t="shared" si="14"/>
        <v>EandR1-</v>
      </c>
      <c r="K158" s="389" t="str">
        <f t="shared" si="15"/>
        <v>phtot-expvhc</v>
      </c>
      <c r="L158" s="389" t="str">
        <f t="shared" si="16"/>
        <v>phtot-</v>
      </c>
    </row>
    <row r="159" spans="1:12">
      <c r="A159" s="362" t="s">
        <v>3512</v>
      </c>
      <c r="B159" s="454">
        <f t="shared" ca="1" si="17"/>
        <v>0</v>
      </c>
      <c r="C159" s="454" t="str">
        <f t="shared" ca="1" si="20"/>
        <v/>
      </c>
      <c r="D159" s="454" t="str">
        <f t="shared" ca="1" si="20"/>
        <v/>
      </c>
      <c r="E159" s="454" t="str">
        <f t="shared" ca="1" si="20"/>
        <v/>
      </c>
      <c r="F159" s="454" t="str">
        <f t="shared" ca="1" si="20"/>
        <v/>
      </c>
      <c r="G159" s="389" t="str">
        <f t="shared" si="11"/>
        <v>EandR1</v>
      </c>
      <c r="H159" s="389" t="str">
        <f t="shared" si="12"/>
        <v>houshratot</v>
      </c>
      <c r="I159" s="389" t="str">
        <f t="shared" si="13"/>
        <v>expvhc</v>
      </c>
      <c r="J159" s="389" t="str">
        <f t="shared" si="14"/>
        <v>EandR1-</v>
      </c>
      <c r="K159" s="389" t="str">
        <f t="shared" si="15"/>
        <v>houshratot-expvhc</v>
      </c>
      <c r="L159" s="389" t="str">
        <f t="shared" si="16"/>
        <v>houshratot-</v>
      </c>
    </row>
    <row r="160" spans="1:12">
      <c r="A160" s="362" t="s">
        <v>3513</v>
      </c>
      <c r="B160" s="454">
        <f t="shared" ca="1" si="17"/>
        <v>0</v>
      </c>
      <c r="C160" s="454" t="str">
        <f t="shared" ca="1" si="20"/>
        <v/>
      </c>
      <c r="D160" s="454" t="str">
        <f t="shared" ca="1" si="20"/>
        <v/>
      </c>
      <c r="E160" s="454" t="str">
        <f t="shared" ca="1" si="20"/>
        <v/>
      </c>
      <c r="F160" s="454" t="str">
        <f t="shared" ca="1" si="20"/>
        <v/>
      </c>
      <c r="G160" s="389" t="str">
        <f t="shared" si="11"/>
        <v>EandR1</v>
      </c>
      <c r="H160" s="389" t="str">
        <f t="shared" si="12"/>
        <v>housgfcftot</v>
      </c>
      <c r="I160" s="389" t="str">
        <f t="shared" si="13"/>
        <v>expvhc</v>
      </c>
      <c r="J160" s="389" t="str">
        <f t="shared" si="14"/>
        <v>EandR1-</v>
      </c>
      <c r="K160" s="389" t="str">
        <f t="shared" si="15"/>
        <v>housgfcftot-expvhc</v>
      </c>
      <c r="L160" s="389" t="str">
        <f t="shared" si="16"/>
        <v>housgfcftot-</v>
      </c>
    </row>
    <row r="161" spans="1:12">
      <c r="A161" s="362" t="s">
        <v>3514</v>
      </c>
      <c r="B161" s="454">
        <f t="shared" ca="1" si="17"/>
        <v>0</v>
      </c>
      <c r="C161" s="454" t="str">
        <f t="shared" ca="1" si="20"/>
        <v/>
      </c>
      <c r="D161" s="454" t="str">
        <f t="shared" ca="1" si="20"/>
        <v/>
      </c>
      <c r="E161" s="454" t="str">
        <f t="shared" ca="1" si="20"/>
        <v/>
      </c>
      <c r="F161" s="454" t="str">
        <f t="shared" ca="1" si="20"/>
        <v/>
      </c>
      <c r="G161" s="389" t="str">
        <f t="shared" si="11"/>
        <v>EandR1</v>
      </c>
      <c r="H161" s="389" t="str">
        <f t="shared" si="12"/>
        <v>houstot</v>
      </c>
      <c r="I161" s="389" t="str">
        <f t="shared" si="13"/>
        <v>expvhc</v>
      </c>
      <c r="J161" s="389" t="str">
        <f t="shared" si="14"/>
        <v>EandR1-</v>
      </c>
      <c r="K161" s="389" t="str">
        <f t="shared" si="15"/>
        <v>houstot-expvhc</v>
      </c>
      <c r="L161" s="389" t="str">
        <f t="shared" si="16"/>
        <v>houstot-</v>
      </c>
    </row>
    <row r="162" spans="1:12">
      <c r="A162" s="362" t="s">
        <v>3515</v>
      </c>
      <c r="B162" s="454">
        <f t="shared" ca="1" si="17"/>
        <v>0</v>
      </c>
      <c r="C162" s="454" t="str">
        <f t="shared" ca="1" si="20"/>
        <v/>
      </c>
      <c r="D162" s="454" t="str">
        <f t="shared" ca="1" si="20"/>
        <v/>
      </c>
      <c r="E162" s="454" t="str">
        <f t="shared" ca="1" si="20"/>
        <v/>
      </c>
      <c r="F162" s="454" t="str">
        <f t="shared" ca="1" si="20"/>
        <v/>
      </c>
      <c r="G162" s="389" t="str">
        <f t="shared" si="11"/>
        <v>EandR1</v>
      </c>
      <c r="H162" s="389" t="str">
        <f t="shared" si="12"/>
        <v>culhrt</v>
      </c>
      <c r="I162" s="389" t="str">
        <f t="shared" si="13"/>
        <v>expvhc</v>
      </c>
      <c r="J162" s="389" t="str">
        <f t="shared" si="14"/>
        <v>EandR1-</v>
      </c>
      <c r="K162" s="389" t="str">
        <f t="shared" si="15"/>
        <v>culhrt-expvhc</v>
      </c>
      <c r="L162" s="389" t="str">
        <f t="shared" si="16"/>
        <v>culhrt-</v>
      </c>
    </row>
    <row r="163" spans="1:12">
      <c r="A163" s="362" t="s">
        <v>3516</v>
      </c>
      <c r="B163" s="454">
        <f t="shared" ca="1" si="17"/>
        <v>0</v>
      </c>
      <c r="C163" s="454" t="str">
        <f t="shared" ca="1" si="20"/>
        <v/>
      </c>
      <c r="D163" s="454" t="str">
        <f t="shared" ca="1" si="20"/>
        <v/>
      </c>
      <c r="E163" s="454" t="str">
        <f t="shared" ca="1" si="20"/>
        <v/>
      </c>
      <c r="F163" s="454" t="str">
        <f t="shared" ca="1" si="20"/>
        <v/>
      </c>
      <c r="G163" s="389" t="str">
        <f t="shared" ref="G163:G226" si="21">LEFT(A163,SEARCH("-",A163)-1)</f>
        <v>EandR1</v>
      </c>
      <c r="H163" s="389" t="str">
        <f t="shared" ref="H163:H226" si="22">LEFT(K163,SEARCH("-",K163)-1)</f>
        <v>culspr</v>
      </c>
      <c r="I163" s="389" t="str">
        <f t="shared" ref="I163:I226" si="23">SUBSTITUTE(K163,L163,"")</f>
        <v>expvhc</v>
      </c>
      <c r="J163" s="389" t="str">
        <f t="shared" ref="J163:J226" si="24">LEFT(A163,SEARCH("-",A163))</f>
        <v>EandR1-</v>
      </c>
      <c r="K163" s="389" t="str">
        <f t="shared" ref="K163:K226" si="25">SUBSTITUTE(A163,J163,"")</f>
        <v>culspr-expvhc</v>
      </c>
      <c r="L163" s="389" t="str">
        <f t="shared" ref="L163:L226" si="26">LEFT(K163,SEARCH("-",K163))</f>
        <v>culspr-</v>
      </c>
    </row>
    <row r="164" spans="1:12">
      <c r="A164" s="362" t="s">
        <v>3517</v>
      </c>
      <c r="B164" s="454">
        <f t="shared" ca="1" si="17"/>
        <v>0</v>
      </c>
      <c r="C164" s="454" t="str">
        <f t="shared" ca="1" si="20"/>
        <v/>
      </c>
      <c r="D164" s="454" t="str">
        <f t="shared" ca="1" si="20"/>
        <v/>
      </c>
      <c r="E164" s="454" t="str">
        <f t="shared" ca="1" si="20"/>
        <v/>
      </c>
      <c r="F164" s="454" t="str">
        <f t="shared" ca="1" si="20"/>
        <v/>
      </c>
      <c r="G164" s="389" t="str">
        <f t="shared" si="21"/>
        <v>EandR1</v>
      </c>
      <c r="H164" s="389" t="str">
        <f t="shared" si="22"/>
        <v>culopn</v>
      </c>
      <c r="I164" s="389" t="str">
        <f t="shared" si="23"/>
        <v>expvhc</v>
      </c>
      <c r="J164" s="389" t="str">
        <f t="shared" si="24"/>
        <v>EandR1-</v>
      </c>
      <c r="K164" s="389" t="str">
        <f t="shared" si="25"/>
        <v>culopn-expvhc</v>
      </c>
      <c r="L164" s="389" t="str">
        <f t="shared" si="26"/>
        <v>culopn-</v>
      </c>
    </row>
    <row r="165" spans="1:12">
      <c r="A165" s="362" t="s">
        <v>3518</v>
      </c>
      <c r="B165" s="454">
        <f t="shared" ref="B165:B229" ca="1" si="27">INDEX(INDIRECT(LEFT($A165,SEARCH("-",$A165,1)-1)&amp;"_data"),MATCH(MID($A165, SEARCH("-",$A165) + 1, SEARCH("-",$A165,SEARCH("-",$A165)+1) - SEARCH("-",$A165) - 1),INDIRECT(LEFT($A165,SEARCH("-",$A165,1)-1)&amp;"_rows"),0),MATCH(RIGHT($A165,LEN($A165) - SEARCH("-", $A165, SEARCH("-", $A165) + 1)),INDIRECT(LEFT($A165,SEARCH("-",$A165,1)-1)&amp;"_Header"),0))</f>
        <v>0</v>
      </c>
      <c r="C165" s="454" t="str">
        <f t="shared" ca="1" si="20"/>
        <v/>
      </c>
      <c r="D165" s="454" t="str">
        <f t="shared" ca="1" si="20"/>
        <v/>
      </c>
      <c r="E165" s="454" t="str">
        <f t="shared" ca="1" si="20"/>
        <v/>
      </c>
      <c r="F165" s="454" t="str">
        <f t="shared" ca="1" si="20"/>
        <v/>
      </c>
      <c r="G165" s="389" t="str">
        <f t="shared" si="21"/>
        <v>EandR1</v>
      </c>
      <c r="H165" s="389" t="str">
        <f t="shared" si="22"/>
        <v>cultrs</v>
      </c>
      <c r="I165" s="389" t="str">
        <f t="shared" si="23"/>
        <v>expvhc</v>
      </c>
      <c r="J165" s="389" t="str">
        <f t="shared" si="24"/>
        <v>EandR1-</v>
      </c>
      <c r="K165" s="389" t="str">
        <f t="shared" si="25"/>
        <v>cultrs-expvhc</v>
      </c>
      <c r="L165" s="389" t="str">
        <f t="shared" si="26"/>
        <v>cultrs-</v>
      </c>
    </row>
    <row r="166" spans="1:12">
      <c r="A166" s="362" t="s">
        <v>3519</v>
      </c>
      <c r="B166" s="454">
        <f t="shared" ca="1" si="27"/>
        <v>0</v>
      </c>
      <c r="C166" s="454" t="str">
        <f t="shared" ca="1" si="20"/>
        <v/>
      </c>
      <c r="D166" s="454" t="str">
        <f t="shared" ca="1" si="20"/>
        <v/>
      </c>
      <c r="E166" s="454" t="str">
        <f t="shared" ca="1" si="20"/>
        <v/>
      </c>
      <c r="F166" s="454" t="str">
        <f t="shared" ca="1" si="20"/>
        <v/>
      </c>
      <c r="G166" s="389" t="str">
        <f t="shared" si="21"/>
        <v>EandR1</v>
      </c>
      <c r="H166" s="389" t="str">
        <f t="shared" si="22"/>
        <v>cullib</v>
      </c>
      <c r="I166" s="389" t="str">
        <f t="shared" si="23"/>
        <v>expvhc</v>
      </c>
      <c r="J166" s="389" t="str">
        <f t="shared" si="24"/>
        <v>EandR1-</v>
      </c>
      <c r="K166" s="389" t="str">
        <f t="shared" si="25"/>
        <v>cullib-expvhc</v>
      </c>
      <c r="L166" s="389" t="str">
        <f t="shared" si="26"/>
        <v>cullib-</v>
      </c>
    </row>
    <row r="167" spans="1:12">
      <c r="A167" s="362" t="s">
        <v>3520</v>
      </c>
      <c r="B167" s="454">
        <f t="shared" ca="1" si="27"/>
        <v>0</v>
      </c>
      <c r="C167" s="454" t="str">
        <f t="shared" ca="1" si="20"/>
        <v/>
      </c>
      <c r="D167" s="454" t="str">
        <f t="shared" ca="1" si="20"/>
        <v/>
      </c>
      <c r="E167" s="454" t="str">
        <f t="shared" ca="1" si="20"/>
        <v/>
      </c>
      <c r="F167" s="454" t="str">
        <f t="shared" ca="1" si="20"/>
        <v/>
      </c>
      <c r="G167" s="389" t="str">
        <f t="shared" si="21"/>
        <v>EandR1</v>
      </c>
      <c r="H167" s="389" t="str">
        <f t="shared" si="22"/>
        <v>cultot</v>
      </c>
      <c r="I167" s="389" t="str">
        <f t="shared" si="23"/>
        <v>expvhc</v>
      </c>
      <c r="J167" s="389" t="str">
        <f t="shared" si="24"/>
        <v>EandR1-</v>
      </c>
      <c r="K167" s="389" t="str">
        <f t="shared" si="25"/>
        <v>cultot-expvhc</v>
      </c>
      <c r="L167" s="389" t="str">
        <f t="shared" si="26"/>
        <v>cultot-</v>
      </c>
    </row>
    <row r="168" spans="1:12">
      <c r="A168" s="362" t="s">
        <v>3521</v>
      </c>
      <c r="B168" s="454">
        <f t="shared" ca="1" si="27"/>
        <v>0</v>
      </c>
      <c r="C168" s="454" t="str">
        <f t="shared" ca="1" si="20"/>
        <v/>
      </c>
      <c r="D168" s="454" t="str">
        <f t="shared" ca="1" si="20"/>
        <v/>
      </c>
      <c r="E168" s="454" t="str">
        <f t="shared" ca="1" si="20"/>
        <v/>
      </c>
      <c r="F168" s="454" t="str">
        <f t="shared" ca="1" si="20"/>
        <v/>
      </c>
      <c r="G168" s="389" t="str">
        <f t="shared" si="21"/>
        <v>EandR1</v>
      </c>
      <c r="H168" s="389" t="str">
        <f t="shared" si="22"/>
        <v>envcmt</v>
      </c>
      <c r="I168" s="389" t="str">
        <f t="shared" si="23"/>
        <v>expvhc</v>
      </c>
      <c r="J168" s="389" t="str">
        <f t="shared" si="24"/>
        <v>EandR1-</v>
      </c>
      <c r="K168" s="389" t="str">
        <f t="shared" si="25"/>
        <v>envcmt-expvhc</v>
      </c>
      <c r="L168" s="389" t="str">
        <f t="shared" si="26"/>
        <v>envcmt-</v>
      </c>
    </row>
    <row r="169" spans="1:12">
      <c r="A169" s="362" t="s">
        <v>3522</v>
      </c>
      <c r="B169" s="454">
        <f t="shared" ca="1" si="27"/>
        <v>0</v>
      </c>
      <c r="C169" s="454" t="str">
        <f t="shared" ca="1" si="20"/>
        <v/>
      </c>
      <c r="D169" s="454" t="str">
        <f t="shared" ca="1" si="20"/>
        <v/>
      </c>
      <c r="E169" s="454" t="str">
        <f t="shared" ca="1" si="20"/>
        <v/>
      </c>
      <c r="F169" s="454" t="str">
        <f t="shared" ca="1" si="20"/>
        <v/>
      </c>
      <c r="G169" s="389" t="str">
        <f t="shared" si="21"/>
        <v>EandR1</v>
      </c>
      <c r="H169" s="389" t="str">
        <f t="shared" si="22"/>
        <v>envcst</v>
      </c>
      <c r="I169" s="389" t="str">
        <f t="shared" si="23"/>
        <v>expvhc</v>
      </c>
      <c r="J169" s="389" t="str">
        <f t="shared" si="24"/>
        <v>EandR1-</v>
      </c>
      <c r="K169" s="389" t="str">
        <f t="shared" si="25"/>
        <v>envcst-expvhc</v>
      </c>
      <c r="L169" s="389" t="str">
        <f t="shared" si="26"/>
        <v>envcst-</v>
      </c>
    </row>
    <row r="170" spans="1:12">
      <c r="A170" s="362" t="s">
        <v>3523</v>
      </c>
      <c r="B170" s="454">
        <f t="shared" ca="1" si="27"/>
        <v>0</v>
      </c>
      <c r="C170" s="454" t="str">
        <f t="shared" ca="1" si="20"/>
        <v/>
      </c>
      <c r="D170" s="454" t="str">
        <f t="shared" ca="1" si="20"/>
        <v/>
      </c>
      <c r="E170" s="454" t="str">
        <f t="shared" ca="1" si="20"/>
        <v/>
      </c>
      <c r="F170" s="454" t="str">
        <f t="shared" ca="1" si="20"/>
        <v/>
      </c>
      <c r="G170" s="389" t="str">
        <f t="shared" si="21"/>
        <v>EandR1</v>
      </c>
      <c r="H170" s="389" t="str">
        <f t="shared" si="22"/>
        <v>envcmm</v>
      </c>
      <c r="I170" s="389" t="str">
        <f t="shared" si="23"/>
        <v>expvhc</v>
      </c>
      <c r="J170" s="389" t="str">
        <f t="shared" si="24"/>
        <v>EandR1-</v>
      </c>
      <c r="K170" s="389" t="str">
        <f t="shared" si="25"/>
        <v>envcmm-expvhc</v>
      </c>
      <c r="L170" s="389" t="str">
        <f t="shared" si="26"/>
        <v>envcmm-</v>
      </c>
    </row>
    <row r="171" spans="1:12">
      <c r="A171" s="362" t="s">
        <v>3524</v>
      </c>
      <c r="B171" s="454">
        <f t="shared" ca="1" si="27"/>
        <v>0</v>
      </c>
      <c r="C171" s="454" t="str">
        <f t="shared" ca="1" si="20"/>
        <v/>
      </c>
      <c r="D171" s="454" t="str">
        <f t="shared" ca="1" si="20"/>
        <v/>
      </c>
      <c r="E171" s="454" t="str">
        <f t="shared" ca="1" si="20"/>
        <v/>
      </c>
      <c r="F171" s="454" t="str">
        <f t="shared" ca="1" si="20"/>
        <v/>
      </c>
      <c r="G171" s="389" t="str">
        <f t="shared" si="21"/>
        <v>EandR1</v>
      </c>
      <c r="H171" s="389" t="str">
        <f t="shared" si="22"/>
        <v>envflddrn</v>
      </c>
      <c r="I171" s="389" t="str">
        <f t="shared" si="23"/>
        <v>expvhc</v>
      </c>
      <c r="J171" s="389" t="str">
        <f t="shared" si="24"/>
        <v>EandR1-</v>
      </c>
      <c r="K171" s="389" t="str">
        <f t="shared" si="25"/>
        <v>envflddrn-expvhc</v>
      </c>
      <c r="L171" s="389" t="str">
        <f t="shared" si="26"/>
        <v>envflddrn-</v>
      </c>
    </row>
    <row r="172" spans="1:12">
      <c r="A172" s="362" t="s">
        <v>3525</v>
      </c>
      <c r="B172" s="454">
        <f t="shared" ca="1" si="27"/>
        <v>0</v>
      </c>
      <c r="C172" s="454" t="str">
        <f t="shared" ca="1" si="20"/>
        <v/>
      </c>
      <c r="D172" s="454" t="str">
        <f t="shared" ca="1" si="20"/>
        <v/>
      </c>
      <c r="E172" s="454" t="str">
        <f t="shared" ca="1" si="20"/>
        <v/>
      </c>
      <c r="F172" s="454" t="str">
        <f t="shared" ca="1" si="20"/>
        <v/>
      </c>
      <c r="G172" s="389" t="str">
        <f t="shared" si="21"/>
        <v>EandR1</v>
      </c>
      <c r="H172" s="389" t="str">
        <f t="shared" si="22"/>
        <v>envagr</v>
      </c>
      <c r="I172" s="389" t="str">
        <f t="shared" si="23"/>
        <v>expvhc</v>
      </c>
      <c r="J172" s="389" t="str">
        <f t="shared" si="24"/>
        <v>EandR1-</v>
      </c>
      <c r="K172" s="389" t="str">
        <f t="shared" si="25"/>
        <v>envagr-expvhc</v>
      </c>
      <c r="L172" s="389" t="str">
        <f t="shared" si="26"/>
        <v>envagr-</v>
      </c>
    </row>
    <row r="173" spans="1:12">
      <c r="A173" s="362" t="s">
        <v>3526</v>
      </c>
      <c r="B173" s="454">
        <f t="shared" ca="1" si="27"/>
        <v>0</v>
      </c>
      <c r="C173" s="454" t="str">
        <f t="shared" ca="1" si="20"/>
        <v/>
      </c>
      <c r="D173" s="454" t="str">
        <f t="shared" ca="1" si="20"/>
        <v/>
      </c>
      <c r="E173" s="454" t="str">
        <f t="shared" ca="1" si="20"/>
        <v/>
      </c>
      <c r="F173" s="454" t="str">
        <f t="shared" ca="1" si="20"/>
        <v/>
      </c>
      <c r="G173" s="389" t="str">
        <f t="shared" si="21"/>
        <v>EandR1</v>
      </c>
      <c r="H173" s="389" t="str">
        <f t="shared" si="22"/>
        <v>envrglenv</v>
      </c>
      <c r="I173" s="389" t="str">
        <f t="shared" si="23"/>
        <v>expvhc</v>
      </c>
      <c r="J173" s="389" t="str">
        <f t="shared" si="24"/>
        <v>EandR1-</v>
      </c>
      <c r="K173" s="389" t="str">
        <f t="shared" si="25"/>
        <v>envrglenv-expvhc</v>
      </c>
      <c r="L173" s="389" t="str">
        <f t="shared" si="26"/>
        <v>envrglenv-</v>
      </c>
    </row>
    <row r="174" spans="1:12">
      <c r="A174" s="362" t="s">
        <v>3527</v>
      </c>
      <c r="B174" s="454">
        <f t="shared" ca="1" si="27"/>
        <v>0</v>
      </c>
      <c r="C174" s="454" t="str">
        <f t="shared" ca="1" si="20"/>
        <v/>
      </c>
      <c r="D174" s="454" t="str">
        <f t="shared" ca="1" si="20"/>
        <v/>
      </c>
      <c r="E174" s="454" t="str">
        <f t="shared" ca="1" si="20"/>
        <v/>
      </c>
      <c r="F174" s="454" t="str">
        <f t="shared" ca="1" si="20"/>
        <v/>
      </c>
      <c r="G174" s="389" t="str">
        <f t="shared" si="21"/>
        <v>EandR1</v>
      </c>
      <c r="H174" s="389" t="str">
        <f t="shared" si="22"/>
        <v>envrgltrd</v>
      </c>
      <c r="I174" s="389" t="str">
        <f t="shared" si="23"/>
        <v>expvhc</v>
      </c>
      <c r="J174" s="389" t="str">
        <f t="shared" si="24"/>
        <v>EandR1-</v>
      </c>
      <c r="K174" s="389" t="str">
        <f t="shared" si="25"/>
        <v>envrgltrd-expvhc</v>
      </c>
      <c r="L174" s="389" t="str">
        <f t="shared" si="26"/>
        <v>envrgltrd-</v>
      </c>
    </row>
    <row r="175" spans="1:12">
      <c r="A175" s="362" t="s">
        <v>3528</v>
      </c>
      <c r="B175" s="454">
        <f t="shared" ca="1" si="27"/>
        <v>0</v>
      </c>
      <c r="C175" s="454" t="str">
        <f t="shared" ca="1" si="20"/>
        <v/>
      </c>
      <c r="D175" s="454" t="str">
        <f t="shared" ca="1" si="20"/>
        <v/>
      </c>
      <c r="E175" s="454" t="str">
        <f t="shared" ca="1" si="20"/>
        <v/>
      </c>
      <c r="F175" s="454" t="str">
        <f t="shared" ca="1" si="20"/>
        <v/>
      </c>
      <c r="G175" s="389" t="str">
        <f t="shared" si="21"/>
        <v>EandR1</v>
      </c>
      <c r="H175" s="389" t="str">
        <f t="shared" si="22"/>
        <v>envstr</v>
      </c>
      <c r="I175" s="389" t="str">
        <f t="shared" si="23"/>
        <v>expvhc</v>
      </c>
      <c r="J175" s="389" t="str">
        <f t="shared" si="24"/>
        <v>EandR1-</v>
      </c>
      <c r="K175" s="389" t="str">
        <f t="shared" si="25"/>
        <v>envstr-expvhc</v>
      </c>
      <c r="L175" s="389" t="str">
        <f t="shared" si="26"/>
        <v>envstr-</v>
      </c>
    </row>
    <row r="176" spans="1:12">
      <c r="A176" s="362" t="s">
        <v>3529</v>
      </c>
      <c r="B176" s="454">
        <f t="shared" ca="1" si="27"/>
        <v>0</v>
      </c>
      <c r="C176" s="454" t="str">
        <f t="shared" ref="C176:F196" ca="1" si="28">IFERROR(INDEX(INDIRECT(LEFT($A176,SEARCH("-",$A176,1)-1)&amp;"_validation_data"),MATCH($A176&amp;"-"&amp;C$1,INDIRECT(LEFT($A176,SEARCH("-",$A176,1)-1)&amp;"_validation_rows"),0),3),"")</f>
        <v/>
      </c>
      <c r="D176" s="454" t="str">
        <f t="shared" ca="1" si="28"/>
        <v/>
      </c>
      <c r="E176" s="454" t="str">
        <f t="shared" ca="1" si="28"/>
        <v/>
      </c>
      <c r="F176" s="454" t="str">
        <f t="shared" ca="1" si="28"/>
        <v/>
      </c>
      <c r="G176" s="389" t="str">
        <f t="shared" si="21"/>
        <v>EandR1</v>
      </c>
      <c r="H176" s="389" t="str">
        <f t="shared" si="22"/>
        <v>envcll</v>
      </c>
      <c r="I176" s="389" t="str">
        <f t="shared" si="23"/>
        <v>expvhc</v>
      </c>
      <c r="J176" s="389" t="str">
        <f t="shared" si="24"/>
        <v>EandR1-</v>
      </c>
      <c r="K176" s="389" t="str">
        <f t="shared" si="25"/>
        <v>envcll-expvhc</v>
      </c>
      <c r="L176" s="389" t="str">
        <f t="shared" si="26"/>
        <v>envcll-</v>
      </c>
    </row>
    <row r="177" spans="1:12">
      <c r="A177" s="362" t="s">
        <v>3530</v>
      </c>
      <c r="B177" s="454">
        <f t="shared" ca="1" si="27"/>
        <v>0</v>
      </c>
      <c r="C177" s="454" t="str">
        <f t="shared" ca="1" si="28"/>
        <v/>
      </c>
      <c r="D177" s="454" t="str">
        <f t="shared" ca="1" si="28"/>
        <v/>
      </c>
      <c r="E177" s="454" t="str">
        <f t="shared" ca="1" si="28"/>
        <v/>
      </c>
      <c r="F177" s="454" t="str">
        <f t="shared" ca="1" si="28"/>
        <v/>
      </c>
      <c r="G177" s="389" t="str">
        <f t="shared" si="21"/>
        <v>EandR1</v>
      </c>
      <c r="H177" s="389" t="str">
        <f t="shared" si="22"/>
        <v>envdsp</v>
      </c>
      <c r="I177" s="389" t="str">
        <f t="shared" si="23"/>
        <v>expvhc</v>
      </c>
      <c r="J177" s="389" t="str">
        <f t="shared" si="24"/>
        <v>EandR1-</v>
      </c>
      <c r="K177" s="389" t="str">
        <f t="shared" si="25"/>
        <v>envdsp-expvhc</v>
      </c>
      <c r="L177" s="389" t="str">
        <f t="shared" si="26"/>
        <v>envdsp-</v>
      </c>
    </row>
    <row r="178" spans="1:12">
      <c r="A178" s="362" t="s">
        <v>3531</v>
      </c>
      <c r="B178" s="454">
        <f t="shared" ca="1" si="27"/>
        <v>0</v>
      </c>
      <c r="C178" s="454" t="str">
        <f t="shared" ca="1" si="28"/>
        <v/>
      </c>
      <c r="D178" s="454" t="str">
        <f t="shared" ca="1" si="28"/>
        <v/>
      </c>
      <c r="E178" s="454" t="str">
        <f t="shared" ca="1" si="28"/>
        <v/>
      </c>
      <c r="F178" s="454" t="str">
        <f t="shared" ca="1" si="28"/>
        <v/>
      </c>
      <c r="G178" s="389" t="str">
        <f t="shared" si="21"/>
        <v>EandR1</v>
      </c>
      <c r="H178" s="389" t="str">
        <f t="shared" si="22"/>
        <v>envtrd</v>
      </c>
      <c r="I178" s="389" t="str">
        <f t="shared" si="23"/>
        <v>expvhc</v>
      </c>
      <c r="J178" s="389" t="str">
        <f t="shared" si="24"/>
        <v>EandR1-</v>
      </c>
      <c r="K178" s="389" t="str">
        <f t="shared" si="25"/>
        <v>envtrd-expvhc</v>
      </c>
      <c r="L178" s="389" t="str">
        <f t="shared" si="26"/>
        <v>envtrd-</v>
      </c>
    </row>
    <row r="179" spans="1:12">
      <c r="A179" s="362" t="s">
        <v>3532</v>
      </c>
      <c r="B179" s="454">
        <f t="shared" ca="1" si="27"/>
        <v>0</v>
      </c>
      <c r="C179" s="454" t="str">
        <f t="shared" ca="1" si="28"/>
        <v/>
      </c>
      <c r="D179" s="454" t="str">
        <f t="shared" ca="1" si="28"/>
        <v/>
      </c>
      <c r="E179" s="454" t="str">
        <f t="shared" ca="1" si="28"/>
        <v/>
      </c>
      <c r="F179" s="454" t="str">
        <f t="shared" ca="1" si="28"/>
        <v/>
      </c>
      <c r="G179" s="389" t="str">
        <f t="shared" si="21"/>
        <v>EandR1</v>
      </c>
      <c r="H179" s="389" t="str">
        <f t="shared" si="22"/>
        <v>envrcy</v>
      </c>
      <c r="I179" s="389" t="str">
        <f t="shared" si="23"/>
        <v>expvhc</v>
      </c>
      <c r="J179" s="389" t="str">
        <f t="shared" si="24"/>
        <v>EandR1-</v>
      </c>
      <c r="K179" s="389" t="str">
        <f t="shared" si="25"/>
        <v>envrcy-expvhc</v>
      </c>
      <c r="L179" s="389" t="str">
        <f t="shared" si="26"/>
        <v>envrcy-</v>
      </c>
    </row>
    <row r="180" spans="1:12">
      <c r="A180" s="362" t="s">
        <v>3533</v>
      </c>
      <c r="B180" s="454">
        <f t="shared" ca="1" si="27"/>
        <v>0</v>
      </c>
      <c r="C180" s="454" t="str">
        <f t="shared" ca="1" si="28"/>
        <v/>
      </c>
      <c r="D180" s="454" t="str">
        <f t="shared" ca="1" si="28"/>
        <v/>
      </c>
      <c r="E180" s="454" t="str">
        <f t="shared" ca="1" si="28"/>
        <v/>
      </c>
      <c r="F180" s="454" t="str">
        <f t="shared" ca="1" si="28"/>
        <v/>
      </c>
      <c r="G180" s="389" t="str">
        <f t="shared" si="21"/>
        <v>EandR1</v>
      </c>
      <c r="H180" s="389" t="str">
        <f t="shared" si="22"/>
        <v>envmin</v>
      </c>
      <c r="I180" s="389" t="str">
        <f t="shared" si="23"/>
        <v>expvhc</v>
      </c>
      <c r="J180" s="389" t="str">
        <f t="shared" si="24"/>
        <v>EandR1-</v>
      </c>
      <c r="K180" s="389" t="str">
        <f t="shared" si="25"/>
        <v>envmin-expvhc</v>
      </c>
      <c r="L180" s="389" t="str">
        <f t="shared" si="26"/>
        <v>envmin-</v>
      </c>
    </row>
    <row r="181" spans="1:12">
      <c r="A181" s="362" t="s">
        <v>3534</v>
      </c>
      <c r="B181" s="454">
        <f t="shared" ca="1" si="27"/>
        <v>0</v>
      </c>
      <c r="C181" s="454" t="str">
        <f t="shared" ca="1" si="28"/>
        <v/>
      </c>
      <c r="D181" s="454" t="str">
        <f t="shared" ca="1" si="28"/>
        <v/>
      </c>
      <c r="E181" s="454" t="str">
        <f t="shared" ca="1" si="28"/>
        <v/>
      </c>
      <c r="F181" s="454" t="str">
        <f t="shared" ca="1" si="28"/>
        <v/>
      </c>
      <c r="G181" s="389" t="str">
        <f t="shared" si="21"/>
        <v>EandR1</v>
      </c>
      <c r="H181" s="389" t="str">
        <f t="shared" si="22"/>
        <v>envclm</v>
      </c>
      <c r="I181" s="389" t="str">
        <f t="shared" si="23"/>
        <v>expvhc</v>
      </c>
      <c r="J181" s="389" t="str">
        <f t="shared" si="24"/>
        <v>EandR1-</v>
      </c>
      <c r="K181" s="389" t="str">
        <f t="shared" si="25"/>
        <v>envclm-expvhc</v>
      </c>
      <c r="L181" s="389" t="str">
        <f t="shared" si="26"/>
        <v>envclm-</v>
      </c>
    </row>
    <row r="182" spans="1:12">
      <c r="A182" s="362" t="s">
        <v>3535</v>
      </c>
      <c r="B182" s="454">
        <f t="shared" ca="1" si="27"/>
        <v>0</v>
      </c>
      <c r="C182" s="454" t="str">
        <f t="shared" ca="1" si="28"/>
        <v/>
      </c>
      <c r="D182" s="454" t="str">
        <f t="shared" ca="1" si="28"/>
        <v/>
      </c>
      <c r="E182" s="454" t="str">
        <f t="shared" ca="1" si="28"/>
        <v/>
      </c>
      <c r="F182" s="454" t="str">
        <f t="shared" ca="1" si="28"/>
        <v/>
      </c>
      <c r="G182" s="389" t="str">
        <f t="shared" si="21"/>
        <v>EandR1</v>
      </c>
      <c r="H182" s="389" t="str">
        <f t="shared" si="22"/>
        <v>envtot</v>
      </c>
      <c r="I182" s="389" t="str">
        <f t="shared" si="23"/>
        <v>expvhc</v>
      </c>
      <c r="J182" s="389" t="str">
        <f t="shared" si="24"/>
        <v>EandR1-</v>
      </c>
      <c r="K182" s="389" t="str">
        <f t="shared" si="25"/>
        <v>envtot-expvhc</v>
      </c>
      <c r="L182" s="389" t="str">
        <f t="shared" si="26"/>
        <v>envtot-</v>
      </c>
    </row>
    <row r="183" spans="1:12">
      <c r="A183" s="362" t="s">
        <v>3536</v>
      </c>
      <c r="B183" s="454">
        <f t="shared" ca="1" si="27"/>
        <v>0</v>
      </c>
      <c r="C183" s="454" t="str">
        <f t="shared" ca="1" si="28"/>
        <v/>
      </c>
      <c r="D183" s="454" t="str">
        <f t="shared" ca="1" si="28"/>
        <v/>
      </c>
      <c r="E183" s="454" t="str">
        <f t="shared" ca="1" si="28"/>
        <v/>
      </c>
      <c r="F183" s="454" t="str">
        <f t="shared" ca="1" si="28"/>
        <v/>
      </c>
      <c r="G183" s="389" t="str">
        <f t="shared" si="21"/>
        <v>EandR1</v>
      </c>
      <c r="H183" s="389" t="str">
        <f t="shared" si="22"/>
        <v>plantot</v>
      </c>
      <c r="I183" s="389" t="str">
        <f t="shared" si="23"/>
        <v>expvhc</v>
      </c>
      <c r="J183" s="389" t="str">
        <f t="shared" si="24"/>
        <v>EandR1-</v>
      </c>
      <c r="K183" s="389" t="str">
        <f t="shared" si="25"/>
        <v>plantot-expvhc</v>
      </c>
      <c r="L183" s="389" t="str">
        <f t="shared" si="26"/>
        <v>plantot-</v>
      </c>
    </row>
    <row r="184" spans="1:12">
      <c r="A184" s="362" t="s">
        <v>3537</v>
      </c>
      <c r="B184" s="454">
        <f t="shared" ca="1" si="27"/>
        <v>0</v>
      </c>
      <c r="C184" s="454"/>
      <c r="D184" s="454"/>
      <c r="E184" s="454"/>
      <c r="F184" s="454"/>
      <c r="G184" s="389" t="str">
        <f t="shared" si="21"/>
        <v>EandR1</v>
      </c>
      <c r="H184" s="389" t="str">
        <f t="shared" si="22"/>
        <v>digtot</v>
      </c>
      <c r="I184" s="389" t="str">
        <f t="shared" si="23"/>
        <v>expvhc</v>
      </c>
      <c r="J184" s="389" t="str">
        <f t="shared" si="24"/>
        <v>EandR1-</v>
      </c>
      <c r="K184" s="389" t="str">
        <f t="shared" si="25"/>
        <v>digtot-expvhc</v>
      </c>
      <c r="L184" s="389" t="str">
        <f t="shared" si="26"/>
        <v>digtot-</v>
      </c>
    </row>
    <row r="185" spans="1:12">
      <c r="A185" s="362" t="s">
        <v>3538</v>
      </c>
      <c r="B185" s="454">
        <f t="shared" ca="1" si="27"/>
        <v>0</v>
      </c>
      <c r="C185" s="454" t="str">
        <f t="shared" ca="1" si="28"/>
        <v/>
      </c>
      <c r="D185" s="454" t="str">
        <f t="shared" ca="1" si="28"/>
        <v/>
      </c>
      <c r="E185" s="454" t="str">
        <f t="shared" ca="1" si="28"/>
        <v/>
      </c>
      <c r="F185" s="454" t="str">
        <f t="shared" ca="1" si="28"/>
        <v/>
      </c>
      <c r="G185" s="389" t="str">
        <f t="shared" si="21"/>
        <v>EandR1</v>
      </c>
      <c r="H185" s="389" t="str">
        <f t="shared" si="22"/>
        <v>poltot</v>
      </c>
      <c r="I185" s="389" t="str">
        <f t="shared" si="23"/>
        <v>expvhc</v>
      </c>
      <c r="J185" s="389" t="str">
        <f t="shared" si="24"/>
        <v>EandR1-</v>
      </c>
      <c r="K185" s="389" t="str">
        <f t="shared" si="25"/>
        <v>poltot-expvhc</v>
      </c>
      <c r="L185" s="389" t="str">
        <f t="shared" si="26"/>
        <v>poltot-</v>
      </c>
    </row>
    <row r="186" spans="1:12">
      <c r="A186" s="362" t="s">
        <v>3539</v>
      </c>
      <c r="B186" s="454">
        <f t="shared" ca="1" si="27"/>
        <v>0</v>
      </c>
      <c r="C186" s="454" t="str">
        <f t="shared" ca="1" si="28"/>
        <v/>
      </c>
      <c r="D186" s="454" t="str">
        <f t="shared" ca="1" si="28"/>
        <v/>
      </c>
      <c r="E186" s="454" t="str">
        <f t="shared" ca="1" si="28"/>
        <v/>
      </c>
      <c r="F186" s="454" t="str">
        <f t="shared" ca="1" si="28"/>
        <v/>
      </c>
      <c r="G186" s="389" t="str">
        <f t="shared" si="21"/>
        <v>EandR1</v>
      </c>
      <c r="H186" s="389" t="str">
        <f t="shared" si="22"/>
        <v>frstot</v>
      </c>
      <c r="I186" s="389" t="str">
        <f t="shared" si="23"/>
        <v>expvhc</v>
      </c>
      <c r="J186" s="389" t="str">
        <f t="shared" si="24"/>
        <v>EandR1-</v>
      </c>
      <c r="K186" s="389" t="str">
        <f t="shared" si="25"/>
        <v>frstot-expvhc</v>
      </c>
      <c r="L186" s="389" t="str">
        <f t="shared" si="26"/>
        <v>frstot-</v>
      </c>
    </row>
    <row r="187" spans="1:12">
      <c r="A187" s="362" t="s">
        <v>3540</v>
      </c>
      <c r="B187" s="454">
        <f t="shared" ca="1" si="27"/>
        <v>0</v>
      </c>
      <c r="C187" s="454" t="str">
        <f t="shared" ca="1" si="28"/>
        <v/>
      </c>
      <c r="D187" s="454" t="str">
        <f t="shared" ca="1" si="28"/>
        <v/>
      </c>
      <c r="E187" s="454" t="str">
        <f t="shared" ca="1" si="28"/>
        <v/>
      </c>
      <c r="F187" s="454" t="str">
        <f t="shared" ca="1" si="28"/>
        <v/>
      </c>
      <c r="G187" s="389" t="str">
        <f t="shared" si="21"/>
        <v>EandR1</v>
      </c>
      <c r="H187" s="389" t="str">
        <f t="shared" si="22"/>
        <v>centot</v>
      </c>
      <c r="I187" s="389" t="str">
        <f t="shared" si="23"/>
        <v>expvhc</v>
      </c>
      <c r="J187" s="389" t="str">
        <f t="shared" si="24"/>
        <v>EandR1-</v>
      </c>
      <c r="K187" s="389" t="str">
        <f t="shared" si="25"/>
        <v>centot-expvhc</v>
      </c>
      <c r="L187" s="389" t="str">
        <f t="shared" si="26"/>
        <v>centot-</v>
      </c>
    </row>
    <row r="188" spans="1:12">
      <c r="A188" s="362" t="s">
        <v>3541</v>
      </c>
      <c r="B188" s="454">
        <f t="shared" ca="1" si="27"/>
        <v>0</v>
      </c>
      <c r="C188" s="454" t="str">
        <f t="shared" ca="1" si="28"/>
        <v/>
      </c>
      <c r="D188" s="454" t="str">
        <f t="shared" ca="1" si="28"/>
        <v/>
      </c>
      <c r="E188" s="454" t="str">
        <f t="shared" ca="1" si="28"/>
        <v/>
      </c>
      <c r="F188" s="454" t="str">
        <f t="shared" ca="1" si="28"/>
        <v/>
      </c>
      <c r="G188" s="389" t="str">
        <f t="shared" si="21"/>
        <v>EandR1</v>
      </c>
      <c r="H188" s="389" t="str">
        <f t="shared" si="22"/>
        <v>tradcomhous</v>
      </c>
      <c r="I188" s="389" t="str">
        <f t="shared" si="23"/>
        <v>expvhc</v>
      </c>
      <c r="J188" s="389" t="str">
        <f t="shared" si="24"/>
        <v>EandR1-</v>
      </c>
      <c r="K188" s="389" t="str">
        <f t="shared" si="25"/>
        <v>tradcomhous-expvhc</v>
      </c>
      <c r="L188" s="389" t="str">
        <f t="shared" si="26"/>
        <v>tradcomhous-</v>
      </c>
    </row>
    <row r="189" spans="1:12">
      <c r="A189" s="362" t="s">
        <v>3542</v>
      </c>
      <c r="B189" s="454">
        <f t="shared" ca="1" si="27"/>
        <v>0</v>
      </c>
      <c r="C189" s="454" t="str">
        <f t="shared" ca="1" si="28"/>
        <v/>
      </c>
      <c r="D189" s="454" t="str">
        <f t="shared" ca="1" si="28"/>
        <v/>
      </c>
      <c r="E189" s="454" t="str">
        <f t="shared" ca="1" si="28"/>
        <v/>
      </c>
      <c r="F189" s="454" t="str">
        <f t="shared" ca="1" si="28"/>
        <v/>
      </c>
      <c r="G189" s="389" t="str">
        <f t="shared" si="21"/>
        <v>EandR1</v>
      </c>
      <c r="H189" s="389" t="str">
        <f t="shared" si="22"/>
        <v>tradcomreal</v>
      </c>
      <c r="I189" s="389" t="str">
        <f t="shared" si="23"/>
        <v>expvhc</v>
      </c>
      <c r="J189" s="389" t="str">
        <f t="shared" si="24"/>
        <v>EandR1-</v>
      </c>
      <c r="K189" s="389" t="str">
        <f t="shared" si="25"/>
        <v>tradcomreal-expvhc</v>
      </c>
      <c r="L189" s="389" t="str">
        <f t="shared" si="26"/>
        <v>tradcomreal-</v>
      </c>
    </row>
    <row r="190" spans="1:12">
      <c r="A190" s="362" t="s">
        <v>3543</v>
      </c>
      <c r="B190" s="454">
        <f t="shared" ca="1" si="27"/>
        <v>0</v>
      </c>
      <c r="C190" s="454" t="str">
        <f t="shared" ca="1" si="28"/>
        <v/>
      </c>
      <c r="D190" s="454" t="str">
        <f t="shared" ca="1" si="28"/>
        <v/>
      </c>
      <c r="E190" s="454" t="str">
        <f t="shared" ca="1" si="28"/>
        <v/>
      </c>
      <c r="F190" s="454" t="str">
        <f t="shared" ca="1" si="28"/>
        <v/>
      </c>
      <c r="G190" s="389" t="str">
        <f t="shared" si="21"/>
        <v>EandR1</v>
      </c>
      <c r="H190" s="389" t="str">
        <f t="shared" si="22"/>
        <v>tradcomfin</v>
      </c>
      <c r="I190" s="389" t="str">
        <f t="shared" si="23"/>
        <v>expvhc</v>
      </c>
      <c r="J190" s="389" t="str">
        <f t="shared" si="24"/>
        <v>EandR1-</v>
      </c>
      <c r="K190" s="389" t="str">
        <f t="shared" si="25"/>
        <v>tradcomfin-expvhc</v>
      </c>
      <c r="L190" s="389" t="str">
        <f t="shared" si="26"/>
        <v>tradcomfin-</v>
      </c>
    </row>
    <row r="191" spans="1:12">
      <c r="A191" s="362" t="s">
        <v>3544</v>
      </c>
      <c r="B191" s="454">
        <f t="shared" ca="1" si="27"/>
        <v>0</v>
      </c>
      <c r="C191" s="454" t="str">
        <f t="shared" ca="1" si="28"/>
        <v/>
      </c>
      <c r="D191" s="454" t="str">
        <f t="shared" ca="1" si="28"/>
        <v/>
      </c>
      <c r="E191" s="454" t="str">
        <f t="shared" ca="1" si="28"/>
        <v/>
      </c>
      <c r="F191" s="454" t="str">
        <f t="shared" ca="1" si="28"/>
        <v/>
      </c>
      <c r="G191" s="389" t="str">
        <f t="shared" si="21"/>
        <v>EandR1</v>
      </c>
      <c r="H191" s="389" t="str">
        <f t="shared" si="22"/>
        <v>tradcomenr</v>
      </c>
      <c r="I191" s="389" t="str">
        <f t="shared" si="23"/>
        <v>expvhc</v>
      </c>
      <c r="J191" s="389" t="str">
        <f t="shared" si="24"/>
        <v>EandR1-</v>
      </c>
      <c r="K191" s="389" t="str">
        <f t="shared" si="25"/>
        <v>tradcomenr-expvhc</v>
      </c>
      <c r="L191" s="389" t="str">
        <f t="shared" si="26"/>
        <v>tradcomenr-</v>
      </c>
    </row>
    <row r="192" spans="1:12">
      <c r="A192" s="362" t="s">
        <v>3545</v>
      </c>
      <c r="B192" s="454">
        <f t="shared" ca="1" si="27"/>
        <v>0</v>
      </c>
      <c r="C192" s="454" t="str">
        <f t="shared" ca="1" si="28"/>
        <v/>
      </c>
      <c r="D192" s="454" t="str">
        <f t="shared" ca="1" si="28"/>
        <v/>
      </c>
      <c r="E192" s="454" t="str">
        <f t="shared" ca="1" si="28"/>
        <v/>
      </c>
      <c r="F192" s="454" t="str">
        <f t="shared" ca="1" si="28"/>
        <v/>
      </c>
      <c r="G192" s="389" t="str">
        <f t="shared" si="21"/>
        <v>EandR1</v>
      </c>
      <c r="H192" s="389" t="str">
        <f t="shared" si="22"/>
        <v>tradcomwtr</v>
      </c>
      <c r="I192" s="389" t="str">
        <f t="shared" si="23"/>
        <v>expvhc</v>
      </c>
      <c r="J192" s="389" t="str">
        <f t="shared" si="24"/>
        <v>EandR1-</v>
      </c>
      <c r="K192" s="389" t="str">
        <f t="shared" si="25"/>
        <v>tradcomwtr-expvhc</v>
      </c>
      <c r="L192" s="389" t="str">
        <f t="shared" si="26"/>
        <v>tradcomwtr-</v>
      </c>
    </row>
    <row r="193" spans="1:12">
      <c r="A193" s="362" t="s">
        <v>3546</v>
      </c>
      <c r="B193" s="454">
        <f t="shared" ca="1" si="27"/>
        <v>0</v>
      </c>
      <c r="C193" s="454" t="str">
        <f t="shared" ca="1" si="28"/>
        <v/>
      </c>
      <c r="D193" s="454" t="str">
        <f t="shared" ca="1" si="28"/>
        <v/>
      </c>
      <c r="E193" s="454" t="str">
        <f t="shared" ca="1" si="28"/>
        <v/>
      </c>
      <c r="F193" s="454" t="str">
        <f t="shared" ca="1" si="28"/>
        <v/>
      </c>
      <c r="G193" s="389" t="str">
        <f t="shared" si="21"/>
        <v>EandR1</v>
      </c>
      <c r="H193" s="389" t="str">
        <f t="shared" si="22"/>
        <v>tradcomhsp</v>
      </c>
      <c r="I193" s="389" t="str">
        <f t="shared" si="23"/>
        <v>expvhc</v>
      </c>
      <c r="J193" s="389" t="str">
        <f t="shared" si="24"/>
        <v>EandR1-</v>
      </c>
      <c r="K193" s="389" t="str">
        <f t="shared" si="25"/>
        <v>tradcomhsp-expvhc</v>
      </c>
      <c r="L193" s="389" t="str">
        <f t="shared" si="26"/>
        <v>tradcomhsp-</v>
      </c>
    </row>
    <row r="194" spans="1:12">
      <c r="A194" s="362" t="s">
        <v>3547</v>
      </c>
      <c r="B194" s="454">
        <f t="shared" ca="1" si="27"/>
        <v>0</v>
      </c>
      <c r="C194" s="454" t="str">
        <f t="shared" ca="1" si="28"/>
        <v/>
      </c>
      <c r="D194" s="454" t="str">
        <f t="shared" ca="1" si="28"/>
        <v/>
      </c>
      <c r="E194" s="454" t="str">
        <f t="shared" ca="1" si="28"/>
        <v/>
      </c>
      <c r="F194" s="454" t="str">
        <f t="shared" ca="1" si="28"/>
        <v/>
      </c>
      <c r="G194" s="389" t="str">
        <f t="shared" si="21"/>
        <v>EandR1</v>
      </c>
      <c r="H194" s="389" t="str">
        <f t="shared" si="22"/>
        <v>tradcomoth</v>
      </c>
      <c r="I194" s="389" t="str">
        <f t="shared" si="23"/>
        <v>expvhc</v>
      </c>
      <c r="J194" s="389" t="str">
        <f t="shared" si="24"/>
        <v>EandR1-</v>
      </c>
      <c r="K194" s="389" t="str">
        <f t="shared" si="25"/>
        <v>tradcomoth-expvhc</v>
      </c>
      <c r="L194" s="389" t="str">
        <f t="shared" si="26"/>
        <v>tradcomoth-</v>
      </c>
    </row>
    <row r="195" spans="1:12">
      <c r="A195" s="362" t="s">
        <v>3548</v>
      </c>
      <c r="B195" s="454">
        <f t="shared" ca="1" si="27"/>
        <v>0</v>
      </c>
      <c r="C195" s="454" t="str">
        <f t="shared" ca="1" si="28"/>
        <v/>
      </c>
      <c r="D195" s="454" t="str">
        <f t="shared" ca="1" si="28"/>
        <v/>
      </c>
      <c r="E195" s="454" t="str">
        <f t="shared" ca="1" si="28"/>
        <v/>
      </c>
      <c r="F195" s="454" t="str">
        <f t="shared" ca="1" si="28"/>
        <v/>
      </c>
      <c r="G195" s="389" t="str">
        <f t="shared" si="21"/>
        <v>EandR1</v>
      </c>
      <c r="H195" s="389" t="str">
        <f t="shared" si="22"/>
        <v>tradcomtot</v>
      </c>
      <c r="I195" s="389" t="str">
        <f t="shared" si="23"/>
        <v>expvhc</v>
      </c>
      <c r="J195" s="389" t="str">
        <f t="shared" si="24"/>
        <v>EandR1-</v>
      </c>
      <c r="K195" s="389" t="str">
        <f t="shared" si="25"/>
        <v>tradcomtot-expvhc</v>
      </c>
      <c r="L195" s="389" t="str">
        <f t="shared" si="26"/>
        <v>tradcomtot-</v>
      </c>
    </row>
    <row r="196" spans="1:12">
      <c r="A196" s="362" t="s">
        <v>3549</v>
      </c>
      <c r="B196" s="454">
        <f t="shared" ca="1" si="27"/>
        <v>0</v>
      </c>
      <c r="C196" s="454" t="str">
        <f t="shared" ca="1" si="28"/>
        <v/>
      </c>
      <c r="D196" s="454" t="str">
        <f t="shared" ca="1" si="28"/>
        <v/>
      </c>
      <c r="E196" s="454" t="str">
        <f t="shared" ca="1" si="28"/>
        <v/>
      </c>
      <c r="F196" s="454" t="str">
        <f t="shared" ca="1" si="28"/>
        <v/>
      </c>
      <c r="G196" s="389" t="str">
        <f t="shared" si="21"/>
        <v>EandR1</v>
      </c>
      <c r="H196" s="389" t="str">
        <f t="shared" si="22"/>
        <v>tradoth</v>
      </c>
      <c r="I196" s="389" t="str">
        <f t="shared" si="23"/>
        <v>expvhc</v>
      </c>
      <c r="J196" s="389" t="str">
        <f t="shared" si="24"/>
        <v>EandR1-</v>
      </c>
      <c r="K196" s="389" t="str">
        <f t="shared" si="25"/>
        <v>tradoth-expvhc</v>
      </c>
      <c r="L196" s="389" t="str">
        <f t="shared" si="26"/>
        <v>tradoth-</v>
      </c>
    </row>
    <row r="197" spans="1:12">
      <c r="A197" s="362" t="s">
        <v>3550</v>
      </c>
      <c r="B197" s="454">
        <f t="shared" ca="1" si="27"/>
        <v>0</v>
      </c>
      <c r="C197" s="454" t="str">
        <f t="shared" ref="C197:F216" ca="1" si="29">IFERROR(INDEX(INDIRECT(LEFT($A197,SEARCH("-",$A197,1)-1)&amp;"_validation_data"),MATCH($A197&amp;"-"&amp;C$1,INDIRECT(LEFT($A197,SEARCH("-",$A197,1)-1)&amp;"_validation_rows"),0),3),"")</f>
        <v/>
      </c>
      <c r="D197" s="454" t="str">
        <f t="shared" ca="1" si="29"/>
        <v/>
      </c>
      <c r="E197" s="454" t="str">
        <f t="shared" ca="1" si="29"/>
        <v/>
      </c>
      <c r="F197" s="454" t="str">
        <f t="shared" ca="1" si="29"/>
        <v/>
      </c>
      <c r="G197" s="389" t="str">
        <f t="shared" si="21"/>
        <v>EandR1</v>
      </c>
      <c r="H197" s="389" t="str">
        <f t="shared" si="22"/>
        <v>tradtot</v>
      </c>
      <c r="I197" s="389" t="str">
        <f t="shared" si="23"/>
        <v>expvhc</v>
      </c>
      <c r="J197" s="389" t="str">
        <f t="shared" si="24"/>
        <v>EandR1-</v>
      </c>
      <c r="K197" s="389" t="str">
        <f t="shared" si="25"/>
        <v>tradtot-expvhc</v>
      </c>
      <c r="L197" s="389" t="str">
        <f t="shared" si="26"/>
        <v>tradtot-</v>
      </c>
    </row>
    <row r="198" spans="1:12">
      <c r="A198" s="362" t="s">
        <v>3551</v>
      </c>
      <c r="B198" s="454">
        <f t="shared" ca="1" si="27"/>
        <v>0</v>
      </c>
      <c r="C198" s="454" t="str">
        <f t="shared" ca="1" si="29"/>
        <v/>
      </c>
      <c r="D198" s="454" t="str">
        <f t="shared" ca="1" si="29"/>
        <v/>
      </c>
      <c r="E198" s="454" t="str">
        <f t="shared" ca="1" si="29"/>
        <v/>
      </c>
      <c r="F198" s="454" t="str">
        <f t="shared" ca="1" si="29"/>
        <v/>
      </c>
      <c r="G198" s="389" t="str">
        <f t="shared" si="21"/>
        <v>EandR1</v>
      </c>
      <c r="H198" s="389" t="str">
        <f t="shared" si="22"/>
        <v>alltot</v>
      </c>
      <c r="I198" s="389" t="str">
        <f t="shared" si="23"/>
        <v>expvhc</v>
      </c>
      <c r="J198" s="389" t="str">
        <f t="shared" si="24"/>
        <v>EandR1-</v>
      </c>
      <c r="K198" s="389" t="str">
        <f t="shared" si="25"/>
        <v>alltot-expvhc</v>
      </c>
      <c r="L198" s="389" t="str">
        <f t="shared" si="26"/>
        <v>alltot-</v>
      </c>
    </row>
    <row r="199" spans="1:12">
      <c r="A199" s="362" t="s">
        <v>3552</v>
      </c>
      <c r="B199" s="454">
        <f t="shared" ca="1" si="27"/>
        <v>0</v>
      </c>
      <c r="C199" s="454" t="str">
        <f t="shared" ca="1" si="29"/>
        <v/>
      </c>
      <c r="D199" s="454" t="str">
        <f t="shared" ca="1" si="29"/>
        <v/>
      </c>
      <c r="E199" s="454" t="str">
        <f t="shared" ca="1" si="29"/>
        <v/>
      </c>
      <c r="F199" s="454" t="str">
        <f t="shared" ca="1" si="29"/>
        <v/>
      </c>
      <c r="G199" s="389" t="str">
        <f t="shared" si="21"/>
        <v>EandR1</v>
      </c>
      <c r="H199" s="389" t="str">
        <f t="shared" si="22"/>
        <v>eduerlprm</v>
      </c>
      <c r="I199" s="389" t="str">
        <f t="shared" si="23"/>
        <v>expeqpmch</v>
      </c>
      <c r="J199" s="389" t="str">
        <f t="shared" si="24"/>
        <v>EandR1-</v>
      </c>
      <c r="K199" s="389" t="str">
        <f t="shared" si="25"/>
        <v>eduerlprm-expeqpmch</v>
      </c>
      <c r="L199" s="389" t="str">
        <f t="shared" si="26"/>
        <v>eduerlprm-</v>
      </c>
    </row>
    <row r="200" spans="1:12">
      <c r="A200" s="362" t="s">
        <v>3553</v>
      </c>
      <c r="B200" s="454">
        <f t="shared" ca="1" si="27"/>
        <v>0</v>
      </c>
      <c r="C200" s="454" t="str">
        <f t="shared" ca="1" si="29"/>
        <v/>
      </c>
      <c r="D200" s="454" t="str">
        <f t="shared" ca="1" si="29"/>
        <v/>
      </c>
      <c r="E200" s="454" t="str">
        <f t="shared" ca="1" si="29"/>
        <v/>
      </c>
      <c r="F200" s="454" t="str">
        <f t="shared" ca="1" si="29"/>
        <v/>
      </c>
      <c r="G200" s="389" t="str">
        <f t="shared" si="21"/>
        <v>EandR1</v>
      </c>
      <c r="H200" s="389" t="str">
        <f t="shared" si="22"/>
        <v>eduscn</v>
      </c>
      <c r="I200" s="389" t="str">
        <f t="shared" si="23"/>
        <v>expeqpmch</v>
      </c>
      <c r="J200" s="389" t="str">
        <f t="shared" si="24"/>
        <v>EandR1-</v>
      </c>
      <c r="K200" s="389" t="str">
        <f t="shared" si="25"/>
        <v>eduscn-expeqpmch</v>
      </c>
      <c r="L200" s="389" t="str">
        <f t="shared" si="26"/>
        <v>eduscn-</v>
      </c>
    </row>
    <row r="201" spans="1:12">
      <c r="A201" s="362" t="s">
        <v>3554</v>
      </c>
      <c r="B201" s="454">
        <f t="shared" ca="1" si="27"/>
        <v>0</v>
      </c>
      <c r="C201" s="454" t="str">
        <f t="shared" ca="1" si="29"/>
        <v/>
      </c>
      <c r="D201" s="454" t="str">
        <f t="shared" ca="1" si="29"/>
        <v/>
      </c>
      <c r="E201" s="454" t="str">
        <f t="shared" ca="1" si="29"/>
        <v/>
      </c>
      <c r="F201" s="454" t="str">
        <f t="shared" ca="1" si="29"/>
        <v/>
      </c>
      <c r="G201" s="389" t="str">
        <f t="shared" si="21"/>
        <v>EandR1</v>
      </c>
      <c r="H201" s="389" t="str">
        <f t="shared" si="22"/>
        <v>eduspc</v>
      </c>
      <c r="I201" s="389" t="str">
        <f t="shared" si="23"/>
        <v>expeqpmch</v>
      </c>
      <c r="J201" s="389" t="str">
        <f t="shared" si="24"/>
        <v>EandR1-</v>
      </c>
      <c r="K201" s="389" t="str">
        <f t="shared" si="25"/>
        <v>eduspc-expeqpmch</v>
      </c>
      <c r="L201" s="389" t="str">
        <f t="shared" si="26"/>
        <v>eduspc-</v>
      </c>
    </row>
    <row r="202" spans="1:12">
      <c r="A202" s="362" t="s">
        <v>3555</v>
      </c>
      <c r="B202" s="454">
        <f t="shared" ca="1" si="27"/>
        <v>0</v>
      </c>
      <c r="C202" s="454" t="str">
        <f t="shared" ca="1" si="29"/>
        <v/>
      </c>
      <c r="D202" s="454" t="str">
        <f t="shared" ca="1" si="29"/>
        <v/>
      </c>
      <c r="E202" s="454" t="str">
        <f t="shared" ca="1" si="29"/>
        <v/>
      </c>
      <c r="F202" s="454" t="str">
        <f t="shared" ca="1" si="29"/>
        <v/>
      </c>
      <c r="G202" s="389" t="str">
        <f t="shared" si="21"/>
        <v>EandR1</v>
      </c>
      <c r="H202" s="389" t="str">
        <f t="shared" si="22"/>
        <v>edupstoth</v>
      </c>
      <c r="I202" s="389" t="str">
        <f t="shared" si="23"/>
        <v>expeqpmch</v>
      </c>
      <c r="J202" s="389" t="str">
        <f t="shared" si="24"/>
        <v>EandR1-</v>
      </c>
      <c r="K202" s="389" t="str">
        <f t="shared" si="25"/>
        <v>edupstoth-expeqpmch</v>
      </c>
      <c r="L202" s="389" t="str">
        <f t="shared" si="26"/>
        <v>edupstoth-</v>
      </c>
    </row>
    <row r="203" spans="1:12">
      <c r="A203" s="362" t="s">
        <v>3556</v>
      </c>
      <c r="B203" s="454">
        <f t="shared" ca="1" si="27"/>
        <v>0</v>
      </c>
      <c r="C203" s="454" t="str">
        <f t="shared" ca="1" si="29"/>
        <v/>
      </c>
      <c r="D203" s="454" t="str">
        <f t="shared" ca="1" si="29"/>
        <v/>
      </c>
      <c r="E203" s="454" t="str">
        <f t="shared" ca="1" si="29"/>
        <v/>
      </c>
      <c r="F203" s="454" t="str">
        <f t="shared" ca="1" si="29"/>
        <v/>
      </c>
      <c r="G203" s="389" t="str">
        <f t="shared" si="21"/>
        <v>EandR1</v>
      </c>
      <c r="H203" s="389" t="str">
        <f t="shared" si="22"/>
        <v>edutot</v>
      </c>
      <c r="I203" s="389" t="str">
        <f t="shared" si="23"/>
        <v>expeqpmch</v>
      </c>
      <c r="J203" s="389" t="str">
        <f t="shared" si="24"/>
        <v>EandR1-</v>
      </c>
      <c r="K203" s="389" t="str">
        <f t="shared" si="25"/>
        <v>edutot-expeqpmch</v>
      </c>
      <c r="L203" s="389" t="str">
        <f t="shared" si="26"/>
        <v>edutot-</v>
      </c>
    </row>
    <row r="204" spans="1:12">
      <c r="A204" s="362" t="s">
        <v>3557</v>
      </c>
      <c r="B204" s="454">
        <f t="shared" ca="1" si="27"/>
        <v>0</v>
      </c>
      <c r="C204" s="454" t="str">
        <f t="shared" ca="1" si="29"/>
        <v/>
      </c>
      <c r="D204" s="454" t="str">
        <f t="shared" ca="1" si="29"/>
        <v/>
      </c>
      <c r="E204" s="454" t="str">
        <f t="shared" ca="1" si="29"/>
        <v/>
      </c>
      <c r="F204" s="454" t="str">
        <f t="shared" ca="1" si="29"/>
        <v/>
      </c>
      <c r="G204" s="389" t="str">
        <f t="shared" si="21"/>
        <v>EandR1</v>
      </c>
      <c r="H204" s="389" t="str">
        <f t="shared" si="22"/>
        <v>transrds</v>
      </c>
      <c r="I204" s="389" t="str">
        <f t="shared" si="23"/>
        <v>expeqpmch</v>
      </c>
      <c r="J204" s="389" t="str">
        <f t="shared" si="24"/>
        <v>EandR1-</v>
      </c>
      <c r="K204" s="389" t="str">
        <f t="shared" si="25"/>
        <v>transrds-expeqpmch</v>
      </c>
      <c r="L204" s="389" t="str">
        <f t="shared" si="26"/>
        <v>transrds-</v>
      </c>
    </row>
    <row r="205" spans="1:12">
      <c r="A205" s="362" t="s">
        <v>3558</v>
      </c>
      <c r="B205" s="454">
        <f t="shared" ca="1" si="27"/>
        <v>0</v>
      </c>
      <c r="C205" s="454" t="str">
        <f t="shared" ca="1" si="29"/>
        <v/>
      </c>
      <c r="D205" s="454" t="str">
        <f t="shared" ca="1" si="29"/>
        <v/>
      </c>
      <c r="E205" s="454" t="str">
        <f t="shared" ca="1" si="29"/>
        <v/>
      </c>
      <c r="F205" s="454" t="str">
        <f t="shared" ca="1" si="29"/>
        <v/>
      </c>
      <c r="G205" s="389" t="str">
        <f t="shared" si="21"/>
        <v>EandR1</v>
      </c>
      <c r="H205" s="389" t="str">
        <f t="shared" si="22"/>
        <v>transprk</v>
      </c>
      <c r="I205" s="389" t="str">
        <f t="shared" si="23"/>
        <v>expeqpmch</v>
      </c>
      <c r="J205" s="389" t="str">
        <f t="shared" si="24"/>
        <v>EandR1-</v>
      </c>
      <c r="K205" s="389" t="str">
        <f t="shared" si="25"/>
        <v>transprk-expeqpmch</v>
      </c>
      <c r="L205" s="389" t="str">
        <f t="shared" si="26"/>
        <v>transprk-</v>
      </c>
    </row>
    <row r="206" spans="1:12">
      <c r="A206" s="362" t="s">
        <v>3559</v>
      </c>
      <c r="B206" s="454">
        <f t="shared" ca="1" si="27"/>
        <v>0</v>
      </c>
      <c r="C206" s="454" t="str">
        <f t="shared" ca="1" si="29"/>
        <v/>
      </c>
      <c r="D206" s="454" t="str">
        <f t="shared" ca="1" si="29"/>
        <v/>
      </c>
      <c r="E206" s="454" t="str">
        <f t="shared" ca="1" si="29"/>
        <v/>
      </c>
      <c r="F206" s="454" t="str">
        <f t="shared" ca="1" si="29"/>
        <v/>
      </c>
      <c r="G206" s="389" t="str">
        <f t="shared" si="21"/>
        <v>EandR1</v>
      </c>
      <c r="H206" s="389" t="str">
        <f t="shared" si="22"/>
        <v>transpblbus</v>
      </c>
      <c r="I206" s="389" t="str">
        <f t="shared" si="23"/>
        <v>expeqpmch</v>
      </c>
      <c r="J206" s="389" t="str">
        <f t="shared" si="24"/>
        <v>EandR1-</v>
      </c>
      <c r="K206" s="389" t="str">
        <f t="shared" si="25"/>
        <v>transpblbus-expeqpmch</v>
      </c>
      <c r="L206" s="389" t="str">
        <f t="shared" si="26"/>
        <v>transpblbus-</v>
      </c>
    </row>
    <row r="207" spans="1:12">
      <c r="A207" s="362" t="s">
        <v>3560</v>
      </c>
      <c r="B207" s="454">
        <f t="shared" ca="1" si="27"/>
        <v>0</v>
      </c>
      <c r="C207" s="454" t="str">
        <f t="shared" ca="1" si="29"/>
        <v/>
      </c>
      <c r="D207" s="454" t="str">
        <f t="shared" ca="1" si="29"/>
        <v/>
      </c>
      <c r="E207" s="454" t="str">
        <f t="shared" ca="1" si="29"/>
        <v/>
      </c>
      <c r="F207" s="454" t="str">
        <f t="shared" ca="1" si="29"/>
        <v/>
      </c>
      <c r="G207" s="389" t="str">
        <f t="shared" si="21"/>
        <v>EandR1</v>
      </c>
      <c r="H207" s="389" t="str">
        <f t="shared" si="22"/>
        <v>transpblrail</v>
      </c>
      <c r="I207" s="389" t="str">
        <f t="shared" si="23"/>
        <v>expeqpmch</v>
      </c>
      <c r="J207" s="389" t="str">
        <f t="shared" si="24"/>
        <v>EandR1-</v>
      </c>
      <c r="K207" s="389" t="str">
        <f t="shared" si="25"/>
        <v>transpblrail-expeqpmch</v>
      </c>
      <c r="L207" s="389" t="str">
        <f t="shared" si="26"/>
        <v>transpblrail-</v>
      </c>
    </row>
    <row r="208" spans="1:12">
      <c r="A208" s="362" t="s">
        <v>3561</v>
      </c>
      <c r="B208" s="454">
        <f t="shared" ca="1" si="27"/>
        <v>0</v>
      </c>
      <c r="C208" s="454" t="str">
        <f t="shared" ca="1" si="29"/>
        <v/>
      </c>
      <c r="D208" s="454" t="str">
        <f t="shared" ca="1" si="29"/>
        <v/>
      </c>
      <c r="E208" s="454" t="str">
        <f t="shared" ca="1" si="29"/>
        <v/>
      </c>
      <c r="F208" s="454" t="str">
        <f t="shared" ca="1" si="29"/>
        <v/>
      </c>
      <c r="G208" s="389" t="str">
        <f t="shared" si="21"/>
        <v>EandR1</v>
      </c>
      <c r="H208" s="389" t="str">
        <f t="shared" si="22"/>
        <v>transahtarp</v>
      </c>
      <c r="I208" s="389" t="str">
        <f t="shared" si="23"/>
        <v>expeqpmch</v>
      </c>
      <c r="J208" s="389" t="str">
        <f t="shared" si="24"/>
        <v>EandR1-</v>
      </c>
      <c r="K208" s="389" t="str">
        <f t="shared" si="25"/>
        <v>transahtarp-expeqpmch</v>
      </c>
      <c r="L208" s="389" t="str">
        <f t="shared" si="26"/>
        <v>transahtarp-</v>
      </c>
    </row>
    <row r="209" spans="1:12">
      <c r="A209" s="362" t="s">
        <v>3562</v>
      </c>
      <c r="B209" s="454">
        <f t="shared" ca="1" si="27"/>
        <v>0</v>
      </c>
      <c r="C209" s="454" t="str">
        <f t="shared" ca="1" si="29"/>
        <v/>
      </c>
      <c r="D209" s="454" t="str">
        <f t="shared" ca="1" si="29"/>
        <v/>
      </c>
      <c r="E209" s="454" t="str">
        <f t="shared" ca="1" si="29"/>
        <v/>
      </c>
      <c r="F209" s="454" t="str">
        <f t="shared" ca="1" si="29"/>
        <v/>
      </c>
      <c r="G209" s="389" t="str">
        <f t="shared" si="21"/>
        <v>EandR1</v>
      </c>
      <c r="H209" s="389" t="str">
        <f t="shared" si="22"/>
        <v>transahthrbprs</v>
      </c>
      <c r="I209" s="389" t="str">
        <f t="shared" si="23"/>
        <v>expeqpmch</v>
      </c>
      <c r="J209" s="389" t="str">
        <f t="shared" si="24"/>
        <v>EandR1-</v>
      </c>
      <c r="K209" s="389" t="str">
        <f t="shared" si="25"/>
        <v>transahthrbprs-expeqpmch</v>
      </c>
      <c r="L209" s="389" t="str">
        <f t="shared" si="26"/>
        <v>transahthrbprs-</v>
      </c>
    </row>
    <row r="210" spans="1:12">
      <c r="A210" s="362" t="s">
        <v>3563</v>
      </c>
      <c r="B210" s="454">
        <f t="shared" ca="1" si="27"/>
        <v>0</v>
      </c>
      <c r="C210" s="454" t="str">
        <f t="shared" ca="1" si="29"/>
        <v/>
      </c>
      <c r="D210" s="454" t="str">
        <f t="shared" ca="1" si="29"/>
        <v/>
      </c>
      <c r="E210" s="454" t="str">
        <f t="shared" ca="1" si="29"/>
        <v/>
      </c>
      <c r="F210" s="454" t="str">
        <f t="shared" ca="1" si="29"/>
        <v/>
      </c>
      <c r="G210" s="389" t="str">
        <f t="shared" si="21"/>
        <v>EandR1</v>
      </c>
      <c r="H210" s="389" t="str">
        <f t="shared" si="22"/>
        <v>transahttll</v>
      </c>
      <c r="I210" s="389" t="str">
        <f t="shared" si="23"/>
        <v>expeqpmch</v>
      </c>
      <c r="J210" s="389" t="str">
        <f t="shared" si="24"/>
        <v>EandR1-</v>
      </c>
      <c r="K210" s="389" t="str">
        <f t="shared" si="25"/>
        <v>transahttll-expeqpmch</v>
      </c>
      <c r="L210" s="389" t="str">
        <f t="shared" si="26"/>
        <v>transahttll-</v>
      </c>
    </row>
    <row r="211" spans="1:12">
      <c r="A211" s="362" t="s">
        <v>3564</v>
      </c>
      <c r="B211" s="454">
        <f t="shared" ca="1" si="27"/>
        <v>0</v>
      </c>
      <c r="C211" s="454" t="str">
        <f t="shared" ca="1" si="29"/>
        <v/>
      </c>
      <c r="D211" s="454" t="str">
        <f t="shared" ca="1" si="29"/>
        <v/>
      </c>
      <c r="E211" s="454" t="str">
        <f t="shared" ca="1" si="29"/>
        <v/>
      </c>
      <c r="F211" s="454" t="str">
        <f t="shared" ca="1" si="29"/>
        <v/>
      </c>
      <c r="G211" s="389" t="str">
        <f t="shared" si="21"/>
        <v>EandR1</v>
      </c>
      <c r="H211" s="389" t="str">
        <f t="shared" si="22"/>
        <v>transtot</v>
      </c>
      <c r="I211" s="389" t="str">
        <f t="shared" si="23"/>
        <v>expeqpmch</v>
      </c>
      <c r="J211" s="389" t="str">
        <f t="shared" si="24"/>
        <v>EandR1-</v>
      </c>
      <c r="K211" s="389" t="str">
        <f t="shared" si="25"/>
        <v>transtot-expeqpmch</v>
      </c>
      <c r="L211" s="389" t="str">
        <f t="shared" si="26"/>
        <v>transtot-</v>
      </c>
    </row>
    <row r="212" spans="1:12">
      <c r="A212" s="362" t="s">
        <v>3565</v>
      </c>
      <c r="B212" s="454">
        <f t="shared" ca="1" si="27"/>
        <v>0</v>
      </c>
      <c r="C212" s="454" t="str">
        <f t="shared" ca="1" si="29"/>
        <v/>
      </c>
      <c r="D212" s="454" t="str">
        <f t="shared" ca="1" si="29"/>
        <v/>
      </c>
      <c r="E212" s="454" t="str">
        <f t="shared" ca="1" si="29"/>
        <v/>
      </c>
      <c r="F212" s="454" t="str">
        <f t="shared" ca="1" si="29"/>
        <v/>
      </c>
      <c r="G212" s="389" t="str">
        <f t="shared" si="21"/>
        <v>EandR1</v>
      </c>
      <c r="H212" s="389" t="str">
        <f t="shared" si="22"/>
        <v>sctot</v>
      </c>
      <c r="I212" s="389" t="str">
        <f t="shared" si="23"/>
        <v>expeqpmch</v>
      </c>
      <c r="J212" s="389" t="str">
        <f t="shared" si="24"/>
        <v>EandR1-</v>
      </c>
      <c r="K212" s="389" t="str">
        <f t="shared" si="25"/>
        <v>sctot-expeqpmch</v>
      </c>
      <c r="L212" s="389" t="str">
        <f t="shared" si="26"/>
        <v>sctot-</v>
      </c>
    </row>
    <row r="213" spans="1:12">
      <c r="A213" s="362" t="s">
        <v>3566</v>
      </c>
      <c r="B213" s="454">
        <f t="shared" ca="1" si="27"/>
        <v>0</v>
      </c>
      <c r="C213" s="454" t="str">
        <f t="shared" ca="1" si="29"/>
        <v/>
      </c>
      <c r="D213" s="454" t="str">
        <f t="shared" ca="1" si="29"/>
        <v/>
      </c>
      <c r="E213" s="454" t="str">
        <f t="shared" ca="1" si="29"/>
        <v/>
      </c>
      <c r="F213" s="454" t="str">
        <f t="shared" ca="1" si="29"/>
        <v/>
      </c>
      <c r="G213" s="389" t="str">
        <f t="shared" si="21"/>
        <v>EandR1</v>
      </c>
      <c r="H213" s="389" t="str">
        <f t="shared" si="22"/>
        <v>phtot</v>
      </c>
      <c r="I213" s="389" t="str">
        <f t="shared" si="23"/>
        <v>expeqpmch</v>
      </c>
      <c r="J213" s="389" t="str">
        <f t="shared" si="24"/>
        <v>EandR1-</v>
      </c>
      <c r="K213" s="389" t="str">
        <f t="shared" si="25"/>
        <v>phtot-expeqpmch</v>
      </c>
      <c r="L213" s="389" t="str">
        <f t="shared" si="26"/>
        <v>phtot-</v>
      </c>
    </row>
    <row r="214" spans="1:12">
      <c r="A214" s="362" t="s">
        <v>3567</v>
      </c>
      <c r="B214" s="454">
        <f t="shared" ca="1" si="27"/>
        <v>0</v>
      </c>
      <c r="C214" s="454" t="str">
        <f t="shared" ca="1" si="29"/>
        <v/>
      </c>
      <c r="D214" s="454" t="str">
        <f t="shared" ca="1" si="29"/>
        <v/>
      </c>
      <c r="E214" s="454" t="str">
        <f t="shared" ca="1" si="29"/>
        <v/>
      </c>
      <c r="F214" s="454" t="str">
        <f t="shared" ca="1" si="29"/>
        <v/>
      </c>
      <c r="G214" s="389" t="str">
        <f t="shared" si="21"/>
        <v>EandR1</v>
      </c>
      <c r="H214" s="389" t="str">
        <f t="shared" si="22"/>
        <v>houshratot</v>
      </c>
      <c r="I214" s="389" t="str">
        <f t="shared" si="23"/>
        <v>expeqpmch</v>
      </c>
      <c r="J214" s="389" t="str">
        <f t="shared" si="24"/>
        <v>EandR1-</v>
      </c>
      <c r="K214" s="389" t="str">
        <f t="shared" si="25"/>
        <v>houshratot-expeqpmch</v>
      </c>
      <c r="L214" s="389" t="str">
        <f t="shared" si="26"/>
        <v>houshratot-</v>
      </c>
    </row>
    <row r="215" spans="1:12">
      <c r="A215" s="362" t="s">
        <v>3568</v>
      </c>
      <c r="B215" s="454">
        <f t="shared" ca="1" si="27"/>
        <v>0</v>
      </c>
      <c r="C215" s="454" t="str">
        <f t="shared" ca="1" si="29"/>
        <v/>
      </c>
      <c r="D215" s="454" t="str">
        <f t="shared" ca="1" si="29"/>
        <v/>
      </c>
      <c r="E215" s="454" t="str">
        <f t="shared" ca="1" si="29"/>
        <v/>
      </c>
      <c r="F215" s="454" t="str">
        <f t="shared" ca="1" si="29"/>
        <v/>
      </c>
      <c r="G215" s="389" t="str">
        <f t="shared" si="21"/>
        <v>EandR1</v>
      </c>
      <c r="H215" s="389" t="str">
        <f t="shared" si="22"/>
        <v>housgfcftot</v>
      </c>
      <c r="I215" s="389" t="str">
        <f t="shared" si="23"/>
        <v>expeqpmch</v>
      </c>
      <c r="J215" s="389" t="str">
        <f t="shared" si="24"/>
        <v>EandR1-</v>
      </c>
      <c r="K215" s="389" t="str">
        <f t="shared" si="25"/>
        <v>housgfcftot-expeqpmch</v>
      </c>
      <c r="L215" s="389" t="str">
        <f t="shared" si="26"/>
        <v>housgfcftot-</v>
      </c>
    </row>
    <row r="216" spans="1:12">
      <c r="A216" s="362" t="s">
        <v>3569</v>
      </c>
      <c r="B216" s="454">
        <f t="shared" ca="1" si="27"/>
        <v>0</v>
      </c>
      <c r="C216" s="454" t="str">
        <f t="shared" ca="1" si="29"/>
        <v/>
      </c>
      <c r="D216" s="454" t="str">
        <f t="shared" ca="1" si="29"/>
        <v/>
      </c>
      <c r="E216" s="454" t="str">
        <f t="shared" ca="1" si="29"/>
        <v/>
      </c>
      <c r="F216" s="454" t="str">
        <f t="shared" ca="1" si="29"/>
        <v/>
      </c>
      <c r="G216" s="389" t="str">
        <f t="shared" si="21"/>
        <v>EandR1</v>
      </c>
      <c r="H216" s="389" t="str">
        <f t="shared" si="22"/>
        <v>houstot</v>
      </c>
      <c r="I216" s="389" t="str">
        <f t="shared" si="23"/>
        <v>expeqpmch</v>
      </c>
      <c r="J216" s="389" t="str">
        <f t="shared" si="24"/>
        <v>EandR1-</v>
      </c>
      <c r="K216" s="389" t="str">
        <f t="shared" si="25"/>
        <v>houstot-expeqpmch</v>
      </c>
      <c r="L216" s="389" t="str">
        <f t="shared" si="26"/>
        <v>houstot-</v>
      </c>
    </row>
    <row r="217" spans="1:12">
      <c r="A217" s="362" t="s">
        <v>3570</v>
      </c>
      <c r="B217" s="454">
        <f t="shared" ca="1" si="27"/>
        <v>0</v>
      </c>
      <c r="C217" s="454" t="str">
        <f t="shared" ref="C217:F236" ca="1" si="30">IFERROR(INDEX(INDIRECT(LEFT($A217,SEARCH("-",$A217,1)-1)&amp;"_validation_data"),MATCH($A217&amp;"-"&amp;C$1,INDIRECT(LEFT($A217,SEARCH("-",$A217,1)-1)&amp;"_validation_rows"),0),3),"")</f>
        <v/>
      </c>
      <c r="D217" s="454" t="str">
        <f t="shared" ca="1" si="30"/>
        <v/>
      </c>
      <c r="E217" s="454" t="str">
        <f t="shared" ca="1" si="30"/>
        <v/>
      </c>
      <c r="F217" s="454" t="str">
        <f t="shared" ca="1" si="30"/>
        <v/>
      </c>
      <c r="G217" s="389" t="str">
        <f t="shared" si="21"/>
        <v>EandR1</v>
      </c>
      <c r="H217" s="389" t="str">
        <f t="shared" si="22"/>
        <v>culhrt</v>
      </c>
      <c r="I217" s="389" t="str">
        <f t="shared" si="23"/>
        <v>expeqpmch</v>
      </c>
      <c r="J217" s="389" t="str">
        <f t="shared" si="24"/>
        <v>EandR1-</v>
      </c>
      <c r="K217" s="389" t="str">
        <f t="shared" si="25"/>
        <v>culhrt-expeqpmch</v>
      </c>
      <c r="L217" s="389" t="str">
        <f t="shared" si="26"/>
        <v>culhrt-</v>
      </c>
    </row>
    <row r="218" spans="1:12">
      <c r="A218" s="362" t="s">
        <v>3571</v>
      </c>
      <c r="B218" s="454">
        <f t="shared" ca="1" si="27"/>
        <v>0</v>
      </c>
      <c r="C218" s="454" t="str">
        <f t="shared" ca="1" si="30"/>
        <v/>
      </c>
      <c r="D218" s="454" t="str">
        <f t="shared" ca="1" si="30"/>
        <v/>
      </c>
      <c r="E218" s="454" t="str">
        <f t="shared" ca="1" si="30"/>
        <v/>
      </c>
      <c r="F218" s="454" t="str">
        <f t="shared" ca="1" si="30"/>
        <v/>
      </c>
      <c r="G218" s="389" t="str">
        <f t="shared" si="21"/>
        <v>EandR1</v>
      </c>
      <c r="H218" s="389" t="str">
        <f t="shared" si="22"/>
        <v>culspr</v>
      </c>
      <c r="I218" s="389" t="str">
        <f t="shared" si="23"/>
        <v>expeqpmch</v>
      </c>
      <c r="J218" s="389" t="str">
        <f t="shared" si="24"/>
        <v>EandR1-</v>
      </c>
      <c r="K218" s="389" t="str">
        <f t="shared" si="25"/>
        <v>culspr-expeqpmch</v>
      </c>
      <c r="L218" s="389" t="str">
        <f t="shared" si="26"/>
        <v>culspr-</v>
      </c>
    </row>
    <row r="219" spans="1:12">
      <c r="A219" s="362" t="s">
        <v>3572</v>
      </c>
      <c r="B219" s="454">
        <f t="shared" ca="1" si="27"/>
        <v>0</v>
      </c>
      <c r="C219" s="454" t="str">
        <f t="shared" ca="1" si="30"/>
        <v/>
      </c>
      <c r="D219" s="454" t="str">
        <f t="shared" ca="1" si="30"/>
        <v/>
      </c>
      <c r="E219" s="454" t="str">
        <f t="shared" ca="1" si="30"/>
        <v/>
      </c>
      <c r="F219" s="454" t="str">
        <f t="shared" ca="1" si="30"/>
        <v/>
      </c>
      <c r="G219" s="389" t="str">
        <f t="shared" si="21"/>
        <v>EandR1</v>
      </c>
      <c r="H219" s="389" t="str">
        <f t="shared" si="22"/>
        <v>culopn</v>
      </c>
      <c r="I219" s="389" t="str">
        <f t="shared" si="23"/>
        <v>expeqpmch</v>
      </c>
      <c r="J219" s="389" t="str">
        <f t="shared" si="24"/>
        <v>EandR1-</v>
      </c>
      <c r="K219" s="389" t="str">
        <f t="shared" si="25"/>
        <v>culopn-expeqpmch</v>
      </c>
      <c r="L219" s="389" t="str">
        <f t="shared" si="26"/>
        <v>culopn-</v>
      </c>
    </row>
    <row r="220" spans="1:12">
      <c r="A220" s="362" t="s">
        <v>3573</v>
      </c>
      <c r="B220" s="454">
        <f t="shared" ca="1" si="27"/>
        <v>0</v>
      </c>
      <c r="C220" s="454" t="str">
        <f t="shared" ca="1" si="30"/>
        <v/>
      </c>
      <c r="D220" s="454" t="str">
        <f t="shared" ca="1" si="30"/>
        <v/>
      </c>
      <c r="E220" s="454" t="str">
        <f t="shared" ca="1" si="30"/>
        <v/>
      </c>
      <c r="F220" s="454" t="str">
        <f t="shared" ca="1" si="30"/>
        <v/>
      </c>
      <c r="G220" s="389" t="str">
        <f t="shared" si="21"/>
        <v>EandR1</v>
      </c>
      <c r="H220" s="389" t="str">
        <f t="shared" si="22"/>
        <v>cultrs</v>
      </c>
      <c r="I220" s="389" t="str">
        <f t="shared" si="23"/>
        <v>expeqpmch</v>
      </c>
      <c r="J220" s="389" t="str">
        <f t="shared" si="24"/>
        <v>EandR1-</v>
      </c>
      <c r="K220" s="389" t="str">
        <f t="shared" si="25"/>
        <v>cultrs-expeqpmch</v>
      </c>
      <c r="L220" s="389" t="str">
        <f t="shared" si="26"/>
        <v>cultrs-</v>
      </c>
    </row>
    <row r="221" spans="1:12">
      <c r="A221" s="362" t="s">
        <v>3574</v>
      </c>
      <c r="B221" s="454">
        <f t="shared" ca="1" si="27"/>
        <v>0</v>
      </c>
      <c r="C221" s="454" t="str">
        <f t="shared" ca="1" si="30"/>
        <v/>
      </c>
      <c r="D221" s="454" t="str">
        <f t="shared" ca="1" si="30"/>
        <v/>
      </c>
      <c r="E221" s="454" t="str">
        <f t="shared" ca="1" si="30"/>
        <v/>
      </c>
      <c r="F221" s="454" t="str">
        <f t="shared" ca="1" si="30"/>
        <v/>
      </c>
      <c r="G221" s="389" t="str">
        <f t="shared" si="21"/>
        <v>EandR1</v>
      </c>
      <c r="H221" s="389" t="str">
        <f t="shared" si="22"/>
        <v>cullib</v>
      </c>
      <c r="I221" s="389" t="str">
        <f t="shared" si="23"/>
        <v>expeqpmch</v>
      </c>
      <c r="J221" s="389" t="str">
        <f t="shared" si="24"/>
        <v>EandR1-</v>
      </c>
      <c r="K221" s="389" t="str">
        <f t="shared" si="25"/>
        <v>cullib-expeqpmch</v>
      </c>
      <c r="L221" s="389" t="str">
        <f t="shared" si="26"/>
        <v>cullib-</v>
      </c>
    </row>
    <row r="222" spans="1:12">
      <c r="A222" s="362" t="s">
        <v>3575</v>
      </c>
      <c r="B222" s="454">
        <f t="shared" ca="1" si="27"/>
        <v>0</v>
      </c>
      <c r="C222" s="454" t="str">
        <f t="shared" ca="1" si="30"/>
        <v/>
      </c>
      <c r="D222" s="454" t="str">
        <f t="shared" ca="1" si="30"/>
        <v/>
      </c>
      <c r="E222" s="454" t="str">
        <f t="shared" ca="1" si="30"/>
        <v/>
      </c>
      <c r="F222" s="454" t="str">
        <f t="shared" ca="1" si="30"/>
        <v/>
      </c>
      <c r="G222" s="389" t="str">
        <f t="shared" si="21"/>
        <v>EandR1</v>
      </c>
      <c r="H222" s="389" t="str">
        <f t="shared" si="22"/>
        <v>cultot</v>
      </c>
      <c r="I222" s="389" t="str">
        <f t="shared" si="23"/>
        <v>expeqpmch</v>
      </c>
      <c r="J222" s="389" t="str">
        <f t="shared" si="24"/>
        <v>EandR1-</v>
      </c>
      <c r="K222" s="389" t="str">
        <f t="shared" si="25"/>
        <v>cultot-expeqpmch</v>
      </c>
      <c r="L222" s="389" t="str">
        <f t="shared" si="26"/>
        <v>cultot-</v>
      </c>
    </row>
    <row r="223" spans="1:12">
      <c r="A223" s="362" t="s">
        <v>3576</v>
      </c>
      <c r="B223" s="454">
        <f t="shared" ca="1" si="27"/>
        <v>0</v>
      </c>
      <c r="C223" s="454" t="str">
        <f t="shared" ca="1" si="30"/>
        <v/>
      </c>
      <c r="D223" s="454" t="str">
        <f t="shared" ca="1" si="30"/>
        <v/>
      </c>
      <c r="E223" s="454" t="str">
        <f t="shared" ca="1" si="30"/>
        <v/>
      </c>
      <c r="F223" s="454" t="str">
        <f t="shared" ca="1" si="30"/>
        <v/>
      </c>
      <c r="G223" s="389" t="str">
        <f t="shared" si="21"/>
        <v>EandR1</v>
      </c>
      <c r="H223" s="389" t="str">
        <f t="shared" si="22"/>
        <v>envcmt</v>
      </c>
      <c r="I223" s="389" t="str">
        <f t="shared" si="23"/>
        <v>expeqpmch</v>
      </c>
      <c r="J223" s="389" t="str">
        <f t="shared" si="24"/>
        <v>EandR1-</v>
      </c>
      <c r="K223" s="389" t="str">
        <f t="shared" si="25"/>
        <v>envcmt-expeqpmch</v>
      </c>
      <c r="L223" s="389" t="str">
        <f t="shared" si="26"/>
        <v>envcmt-</v>
      </c>
    </row>
    <row r="224" spans="1:12">
      <c r="A224" s="362" t="s">
        <v>3577</v>
      </c>
      <c r="B224" s="454">
        <f t="shared" ca="1" si="27"/>
        <v>0</v>
      </c>
      <c r="C224" s="454" t="str">
        <f t="shared" ca="1" si="30"/>
        <v/>
      </c>
      <c r="D224" s="454" t="str">
        <f t="shared" ca="1" si="30"/>
        <v/>
      </c>
      <c r="E224" s="454" t="str">
        <f t="shared" ca="1" si="30"/>
        <v/>
      </c>
      <c r="F224" s="454" t="str">
        <f t="shared" ca="1" si="30"/>
        <v/>
      </c>
      <c r="G224" s="389" t="str">
        <f t="shared" si="21"/>
        <v>EandR1</v>
      </c>
      <c r="H224" s="389" t="str">
        <f t="shared" si="22"/>
        <v>envcst</v>
      </c>
      <c r="I224" s="389" t="str">
        <f t="shared" si="23"/>
        <v>expeqpmch</v>
      </c>
      <c r="J224" s="389" t="str">
        <f t="shared" si="24"/>
        <v>EandR1-</v>
      </c>
      <c r="K224" s="389" t="str">
        <f t="shared" si="25"/>
        <v>envcst-expeqpmch</v>
      </c>
      <c r="L224" s="389" t="str">
        <f t="shared" si="26"/>
        <v>envcst-</v>
      </c>
    </row>
    <row r="225" spans="1:12">
      <c r="A225" s="362" t="s">
        <v>3578</v>
      </c>
      <c r="B225" s="454">
        <f t="shared" ca="1" si="27"/>
        <v>0</v>
      </c>
      <c r="C225" s="454" t="str">
        <f t="shared" ca="1" si="30"/>
        <v/>
      </c>
      <c r="D225" s="454" t="str">
        <f t="shared" ca="1" si="30"/>
        <v/>
      </c>
      <c r="E225" s="454" t="str">
        <f t="shared" ca="1" si="30"/>
        <v/>
      </c>
      <c r="F225" s="454" t="str">
        <f t="shared" ca="1" si="30"/>
        <v/>
      </c>
      <c r="G225" s="389" t="str">
        <f t="shared" si="21"/>
        <v>EandR1</v>
      </c>
      <c r="H225" s="389" t="str">
        <f t="shared" si="22"/>
        <v>envcmm</v>
      </c>
      <c r="I225" s="389" t="str">
        <f t="shared" si="23"/>
        <v>expeqpmch</v>
      </c>
      <c r="J225" s="389" t="str">
        <f t="shared" si="24"/>
        <v>EandR1-</v>
      </c>
      <c r="K225" s="389" t="str">
        <f t="shared" si="25"/>
        <v>envcmm-expeqpmch</v>
      </c>
      <c r="L225" s="389" t="str">
        <f t="shared" si="26"/>
        <v>envcmm-</v>
      </c>
    </row>
    <row r="226" spans="1:12">
      <c r="A226" s="362" t="s">
        <v>3579</v>
      </c>
      <c r="B226" s="454">
        <f t="shared" ca="1" si="27"/>
        <v>0</v>
      </c>
      <c r="C226" s="454" t="str">
        <f t="shared" ca="1" si="30"/>
        <v/>
      </c>
      <c r="D226" s="454" t="str">
        <f t="shared" ca="1" si="30"/>
        <v/>
      </c>
      <c r="E226" s="454" t="str">
        <f t="shared" ca="1" si="30"/>
        <v/>
      </c>
      <c r="F226" s="454" t="str">
        <f t="shared" ca="1" si="30"/>
        <v/>
      </c>
      <c r="G226" s="389" t="str">
        <f t="shared" si="21"/>
        <v>EandR1</v>
      </c>
      <c r="H226" s="389" t="str">
        <f t="shared" si="22"/>
        <v>envflddrn</v>
      </c>
      <c r="I226" s="389" t="str">
        <f t="shared" si="23"/>
        <v>expeqpmch</v>
      </c>
      <c r="J226" s="389" t="str">
        <f t="shared" si="24"/>
        <v>EandR1-</v>
      </c>
      <c r="K226" s="389" t="str">
        <f t="shared" si="25"/>
        <v>envflddrn-expeqpmch</v>
      </c>
      <c r="L226" s="389" t="str">
        <f t="shared" si="26"/>
        <v>envflddrn-</v>
      </c>
    </row>
    <row r="227" spans="1:12">
      <c r="A227" s="362" t="s">
        <v>3580</v>
      </c>
      <c r="B227" s="454">
        <f t="shared" ca="1" si="27"/>
        <v>0</v>
      </c>
      <c r="C227" s="454" t="str">
        <f t="shared" ca="1" si="30"/>
        <v/>
      </c>
      <c r="D227" s="454" t="str">
        <f t="shared" ca="1" si="30"/>
        <v/>
      </c>
      <c r="E227" s="454" t="str">
        <f t="shared" ca="1" si="30"/>
        <v/>
      </c>
      <c r="F227" s="454" t="str">
        <f t="shared" ca="1" si="30"/>
        <v/>
      </c>
      <c r="G227" s="389" t="str">
        <f t="shared" ref="G227:G290" si="31">LEFT(A227,SEARCH("-",A227)-1)</f>
        <v>EandR1</v>
      </c>
      <c r="H227" s="389" t="str">
        <f t="shared" ref="H227:H290" si="32">LEFT(K227,SEARCH("-",K227)-1)</f>
        <v>envagr</v>
      </c>
      <c r="I227" s="389" t="str">
        <f t="shared" ref="I227:I290" si="33">SUBSTITUTE(K227,L227,"")</f>
        <v>expeqpmch</v>
      </c>
      <c r="J227" s="389" t="str">
        <f t="shared" ref="J227:J290" si="34">LEFT(A227,SEARCH("-",A227))</f>
        <v>EandR1-</v>
      </c>
      <c r="K227" s="389" t="str">
        <f t="shared" ref="K227:K290" si="35">SUBSTITUTE(A227,J227,"")</f>
        <v>envagr-expeqpmch</v>
      </c>
      <c r="L227" s="389" t="str">
        <f t="shared" ref="L227:L290" si="36">LEFT(K227,SEARCH("-",K227))</f>
        <v>envagr-</v>
      </c>
    </row>
    <row r="228" spans="1:12">
      <c r="A228" s="362" t="s">
        <v>3581</v>
      </c>
      <c r="B228" s="454">
        <f t="shared" ca="1" si="27"/>
        <v>0</v>
      </c>
      <c r="C228" s="454" t="str">
        <f t="shared" ca="1" si="30"/>
        <v/>
      </c>
      <c r="D228" s="454" t="str">
        <f t="shared" ca="1" si="30"/>
        <v/>
      </c>
      <c r="E228" s="454" t="str">
        <f t="shared" ca="1" si="30"/>
        <v/>
      </c>
      <c r="F228" s="454" t="str">
        <f t="shared" ca="1" si="30"/>
        <v/>
      </c>
      <c r="G228" s="389" t="str">
        <f t="shared" si="31"/>
        <v>EandR1</v>
      </c>
      <c r="H228" s="389" t="str">
        <f t="shared" si="32"/>
        <v>envrglenv</v>
      </c>
      <c r="I228" s="389" t="str">
        <f t="shared" si="33"/>
        <v>expeqpmch</v>
      </c>
      <c r="J228" s="389" t="str">
        <f t="shared" si="34"/>
        <v>EandR1-</v>
      </c>
      <c r="K228" s="389" t="str">
        <f t="shared" si="35"/>
        <v>envrglenv-expeqpmch</v>
      </c>
      <c r="L228" s="389" t="str">
        <f t="shared" si="36"/>
        <v>envrglenv-</v>
      </c>
    </row>
    <row r="229" spans="1:12">
      <c r="A229" s="362" t="s">
        <v>3582</v>
      </c>
      <c r="B229" s="454">
        <f t="shared" ca="1" si="27"/>
        <v>0</v>
      </c>
      <c r="C229" s="454" t="str">
        <f t="shared" ca="1" si="30"/>
        <v/>
      </c>
      <c r="D229" s="454" t="str">
        <f t="shared" ca="1" si="30"/>
        <v/>
      </c>
      <c r="E229" s="454" t="str">
        <f t="shared" ca="1" si="30"/>
        <v/>
      </c>
      <c r="F229" s="454" t="str">
        <f t="shared" ca="1" si="30"/>
        <v/>
      </c>
      <c r="G229" s="389" t="str">
        <f t="shared" si="31"/>
        <v>EandR1</v>
      </c>
      <c r="H229" s="389" t="str">
        <f t="shared" si="32"/>
        <v>envrgltrd</v>
      </c>
      <c r="I229" s="389" t="str">
        <f t="shared" si="33"/>
        <v>expeqpmch</v>
      </c>
      <c r="J229" s="389" t="str">
        <f t="shared" si="34"/>
        <v>EandR1-</v>
      </c>
      <c r="K229" s="389" t="str">
        <f t="shared" si="35"/>
        <v>envrgltrd-expeqpmch</v>
      </c>
      <c r="L229" s="389" t="str">
        <f t="shared" si="36"/>
        <v>envrgltrd-</v>
      </c>
    </row>
    <row r="230" spans="1:12">
      <c r="A230" s="362" t="s">
        <v>3583</v>
      </c>
      <c r="B230" s="454">
        <f t="shared" ref="B230:B295" ca="1" si="37">INDEX(INDIRECT(LEFT($A230,SEARCH("-",$A230,1)-1)&amp;"_data"),MATCH(MID($A230, SEARCH("-",$A230) + 1, SEARCH("-",$A230,SEARCH("-",$A230)+1) - SEARCH("-",$A230) - 1),INDIRECT(LEFT($A230,SEARCH("-",$A230,1)-1)&amp;"_rows"),0),MATCH(RIGHT($A230,LEN($A230) - SEARCH("-", $A230, SEARCH("-", $A230) + 1)),INDIRECT(LEFT($A230,SEARCH("-",$A230,1)-1)&amp;"_Header"),0))</f>
        <v>0</v>
      </c>
      <c r="C230" s="454" t="str">
        <f t="shared" ca="1" si="30"/>
        <v/>
      </c>
      <c r="D230" s="454" t="str">
        <f t="shared" ca="1" si="30"/>
        <v/>
      </c>
      <c r="E230" s="454" t="str">
        <f t="shared" ca="1" si="30"/>
        <v/>
      </c>
      <c r="F230" s="454" t="str">
        <f t="shared" ca="1" si="30"/>
        <v/>
      </c>
      <c r="G230" s="389" t="str">
        <f t="shared" si="31"/>
        <v>EandR1</v>
      </c>
      <c r="H230" s="389" t="str">
        <f t="shared" si="32"/>
        <v>envstr</v>
      </c>
      <c r="I230" s="389" t="str">
        <f t="shared" si="33"/>
        <v>expeqpmch</v>
      </c>
      <c r="J230" s="389" t="str">
        <f t="shared" si="34"/>
        <v>EandR1-</v>
      </c>
      <c r="K230" s="389" t="str">
        <f t="shared" si="35"/>
        <v>envstr-expeqpmch</v>
      </c>
      <c r="L230" s="389" t="str">
        <f t="shared" si="36"/>
        <v>envstr-</v>
      </c>
    </row>
    <row r="231" spans="1:12">
      <c r="A231" s="362" t="s">
        <v>3584</v>
      </c>
      <c r="B231" s="454">
        <f t="shared" ca="1" si="37"/>
        <v>0</v>
      </c>
      <c r="C231" s="454" t="str">
        <f t="shared" ca="1" si="30"/>
        <v/>
      </c>
      <c r="D231" s="454" t="str">
        <f t="shared" ca="1" si="30"/>
        <v/>
      </c>
      <c r="E231" s="454" t="str">
        <f t="shared" ca="1" si="30"/>
        <v/>
      </c>
      <c r="F231" s="454" t="str">
        <f t="shared" ca="1" si="30"/>
        <v/>
      </c>
      <c r="G231" s="389" t="str">
        <f t="shared" si="31"/>
        <v>EandR1</v>
      </c>
      <c r="H231" s="389" t="str">
        <f t="shared" si="32"/>
        <v>envcll</v>
      </c>
      <c r="I231" s="389" t="str">
        <f t="shared" si="33"/>
        <v>expeqpmch</v>
      </c>
      <c r="J231" s="389" t="str">
        <f t="shared" si="34"/>
        <v>EandR1-</v>
      </c>
      <c r="K231" s="389" t="str">
        <f t="shared" si="35"/>
        <v>envcll-expeqpmch</v>
      </c>
      <c r="L231" s="389" t="str">
        <f t="shared" si="36"/>
        <v>envcll-</v>
      </c>
    </row>
    <row r="232" spans="1:12">
      <c r="A232" s="362" t="s">
        <v>3585</v>
      </c>
      <c r="B232" s="454">
        <f t="shared" ca="1" si="37"/>
        <v>0</v>
      </c>
      <c r="C232" s="454" t="str">
        <f t="shared" ca="1" si="30"/>
        <v/>
      </c>
      <c r="D232" s="454" t="str">
        <f t="shared" ca="1" si="30"/>
        <v/>
      </c>
      <c r="E232" s="454" t="str">
        <f t="shared" ca="1" si="30"/>
        <v/>
      </c>
      <c r="F232" s="454" t="str">
        <f t="shared" ca="1" si="30"/>
        <v/>
      </c>
      <c r="G232" s="389" t="str">
        <f t="shared" si="31"/>
        <v>EandR1</v>
      </c>
      <c r="H232" s="389" t="str">
        <f t="shared" si="32"/>
        <v>envdsp</v>
      </c>
      <c r="I232" s="389" t="str">
        <f t="shared" si="33"/>
        <v>expeqpmch</v>
      </c>
      <c r="J232" s="389" t="str">
        <f t="shared" si="34"/>
        <v>EandR1-</v>
      </c>
      <c r="K232" s="389" t="str">
        <f t="shared" si="35"/>
        <v>envdsp-expeqpmch</v>
      </c>
      <c r="L232" s="389" t="str">
        <f t="shared" si="36"/>
        <v>envdsp-</v>
      </c>
    </row>
    <row r="233" spans="1:12">
      <c r="A233" s="362" t="s">
        <v>3586</v>
      </c>
      <c r="B233" s="454">
        <f t="shared" ca="1" si="37"/>
        <v>0</v>
      </c>
      <c r="C233" s="454" t="str">
        <f t="shared" ca="1" si="30"/>
        <v/>
      </c>
      <c r="D233" s="454" t="str">
        <f t="shared" ca="1" si="30"/>
        <v/>
      </c>
      <c r="E233" s="454" t="str">
        <f t="shared" ca="1" si="30"/>
        <v/>
      </c>
      <c r="F233" s="454" t="str">
        <f t="shared" ca="1" si="30"/>
        <v/>
      </c>
      <c r="G233" s="389" t="str">
        <f t="shared" si="31"/>
        <v>EandR1</v>
      </c>
      <c r="H233" s="389" t="str">
        <f t="shared" si="32"/>
        <v>envtrd</v>
      </c>
      <c r="I233" s="389" t="str">
        <f t="shared" si="33"/>
        <v>expeqpmch</v>
      </c>
      <c r="J233" s="389" t="str">
        <f t="shared" si="34"/>
        <v>EandR1-</v>
      </c>
      <c r="K233" s="389" t="str">
        <f t="shared" si="35"/>
        <v>envtrd-expeqpmch</v>
      </c>
      <c r="L233" s="389" t="str">
        <f t="shared" si="36"/>
        <v>envtrd-</v>
      </c>
    </row>
    <row r="234" spans="1:12">
      <c r="A234" s="362" t="s">
        <v>3587</v>
      </c>
      <c r="B234" s="454">
        <f t="shared" ca="1" si="37"/>
        <v>0</v>
      </c>
      <c r="C234" s="454" t="str">
        <f t="shared" ca="1" si="30"/>
        <v/>
      </c>
      <c r="D234" s="454" t="str">
        <f t="shared" ca="1" si="30"/>
        <v/>
      </c>
      <c r="E234" s="454" t="str">
        <f t="shared" ca="1" si="30"/>
        <v/>
      </c>
      <c r="F234" s="454" t="str">
        <f t="shared" ca="1" si="30"/>
        <v/>
      </c>
      <c r="G234" s="389" t="str">
        <f t="shared" si="31"/>
        <v>EandR1</v>
      </c>
      <c r="H234" s="389" t="str">
        <f t="shared" si="32"/>
        <v>envrcy</v>
      </c>
      <c r="I234" s="389" t="str">
        <f t="shared" si="33"/>
        <v>expeqpmch</v>
      </c>
      <c r="J234" s="389" t="str">
        <f t="shared" si="34"/>
        <v>EandR1-</v>
      </c>
      <c r="K234" s="389" t="str">
        <f t="shared" si="35"/>
        <v>envrcy-expeqpmch</v>
      </c>
      <c r="L234" s="389" t="str">
        <f t="shared" si="36"/>
        <v>envrcy-</v>
      </c>
    </row>
    <row r="235" spans="1:12">
      <c r="A235" s="362" t="s">
        <v>3588</v>
      </c>
      <c r="B235" s="454">
        <f t="shared" ca="1" si="37"/>
        <v>0</v>
      </c>
      <c r="C235" s="454" t="str">
        <f t="shared" ca="1" si="30"/>
        <v/>
      </c>
      <c r="D235" s="454" t="str">
        <f t="shared" ca="1" si="30"/>
        <v/>
      </c>
      <c r="E235" s="454" t="str">
        <f t="shared" ca="1" si="30"/>
        <v/>
      </c>
      <c r="F235" s="454" t="str">
        <f t="shared" ca="1" si="30"/>
        <v/>
      </c>
      <c r="G235" s="389" t="str">
        <f t="shared" si="31"/>
        <v>EandR1</v>
      </c>
      <c r="H235" s="389" t="str">
        <f t="shared" si="32"/>
        <v>envmin</v>
      </c>
      <c r="I235" s="389" t="str">
        <f t="shared" si="33"/>
        <v>expeqpmch</v>
      </c>
      <c r="J235" s="389" t="str">
        <f t="shared" si="34"/>
        <v>EandR1-</v>
      </c>
      <c r="K235" s="389" t="str">
        <f t="shared" si="35"/>
        <v>envmin-expeqpmch</v>
      </c>
      <c r="L235" s="389" t="str">
        <f t="shared" si="36"/>
        <v>envmin-</v>
      </c>
    </row>
    <row r="236" spans="1:12">
      <c r="A236" s="362" t="s">
        <v>3589</v>
      </c>
      <c r="B236" s="454">
        <f t="shared" ca="1" si="37"/>
        <v>0</v>
      </c>
      <c r="C236" s="454" t="str">
        <f t="shared" ca="1" si="30"/>
        <v/>
      </c>
      <c r="D236" s="454" t="str">
        <f t="shared" ca="1" si="30"/>
        <v/>
      </c>
      <c r="E236" s="454" t="str">
        <f t="shared" ca="1" si="30"/>
        <v/>
      </c>
      <c r="F236" s="454" t="str">
        <f t="shared" ca="1" si="30"/>
        <v/>
      </c>
      <c r="G236" s="389" t="str">
        <f t="shared" si="31"/>
        <v>EandR1</v>
      </c>
      <c r="H236" s="389" t="str">
        <f t="shared" si="32"/>
        <v>envclm</v>
      </c>
      <c r="I236" s="389" t="str">
        <f t="shared" si="33"/>
        <v>expeqpmch</v>
      </c>
      <c r="J236" s="389" t="str">
        <f t="shared" si="34"/>
        <v>EandR1-</v>
      </c>
      <c r="K236" s="389" t="str">
        <f t="shared" si="35"/>
        <v>envclm-expeqpmch</v>
      </c>
      <c r="L236" s="389" t="str">
        <f t="shared" si="36"/>
        <v>envclm-</v>
      </c>
    </row>
    <row r="237" spans="1:12">
      <c r="A237" s="362" t="s">
        <v>3590</v>
      </c>
      <c r="B237" s="454">
        <f t="shared" ca="1" si="37"/>
        <v>0</v>
      </c>
      <c r="C237" s="454" t="str">
        <f t="shared" ref="C237:F257" ca="1" si="38">IFERROR(INDEX(INDIRECT(LEFT($A237,SEARCH("-",$A237,1)-1)&amp;"_validation_data"),MATCH($A237&amp;"-"&amp;C$1,INDIRECT(LEFT($A237,SEARCH("-",$A237,1)-1)&amp;"_validation_rows"),0),3),"")</f>
        <v/>
      </c>
      <c r="D237" s="454" t="str">
        <f t="shared" ca="1" si="38"/>
        <v/>
      </c>
      <c r="E237" s="454" t="str">
        <f t="shared" ca="1" si="38"/>
        <v/>
      </c>
      <c r="F237" s="454" t="str">
        <f t="shared" ca="1" si="38"/>
        <v/>
      </c>
      <c r="G237" s="389" t="str">
        <f t="shared" si="31"/>
        <v>EandR1</v>
      </c>
      <c r="H237" s="389" t="str">
        <f t="shared" si="32"/>
        <v>envtot</v>
      </c>
      <c r="I237" s="389" t="str">
        <f t="shared" si="33"/>
        <v>expeqpmch</v>
      </c>
      <c r="J237" s="389" t="str">
        <f t="shared" si="34"/>
        <v>EandR1-</v>
      </c>
      <c r="K237" s="389" t="str">
        <f t="shared" si="35"/>
        <v>envtot-expeqpmch</v>
      </c>
      <c r="L237" s="389" t="str">
        <f t="shared" si="36"/>
        <v>envtot-</v>
      </c>
    </row>
    <row r="238" spans="1:12">
      <c r="A238" s="362" t="s">
        <v>3591</v>
      </c>
      <c r="B238" s="454">
        <f t="shared" ca="1" si="37"/>
        <v>0</v>
      </c>
      <c r="C238" s="454" t="str">
        <f t="shared" ca="1" si="38"/>
        <v/>
      </c>
      <c r="D238" s="454" t="str">
        <f t="shared" ca="1" si="38"/>
        <v/>
      </c>
      <c r="E238" s="454" t="str">
        <f t="shared" ca="1" si="38"/>
        <v/>
      </c>
      <c r="F238" s="454" t="str">
        <f t="shared" ca="1" si="38"/>
        <v/>
      </c>
      <c r="G238" s="389" t="str">
        <f t="shared" si="31"/>
        <v>EandR1</v>
      </c>
      <c r="H238" s="389" t="str">
        <f t="shared" si="32"/>
        <v>plantot</v>
      </c>
      <c r="I238" s="389" t="str">
        <f t="shared" si="33"/>
        <v>expeqpmch</v>
      </c>
      <c r="J238" s="389" t="str">
        <f t="shared" si="34"/>
        <v>EandR1-</v>
      </c>
      <c r="K238" s="389" t="str">
        <f t="shared" si="35"/>
        <v>plantot-expeqpmch</v>
      </c>
      <c r="L238" s="389" t="str">
        <f t="shared" si="36"/>
        <v>plantot-</v>
      </c>
    </row>
    <row r="239" spans="1:12">
      <c r="A239" s="362" t="s">
        <v>3592</v>
      </c>
      <c r="B239" s="454">
        <f t="shared" ca="1" si="37"/>
        <v>0</v>
      </c>
      <c r="C239" s="454"/>
      <c r="D239" s="454"/>
      <c r="E239" s="454"/>
      <c r="F239" s="454"/>
      <c r="G239" s="389" t="str">
        <f t="shared" si="31"/>
        <v>EandR1</v>
      </c>
      <c r="H239" s="389" t="str">
        <f t="shared" si="32"/>
        <v>digtot</v>
      </c>
      <c r="I239" s="389" t="str">
        <f t="shared" si="33"/>
        <v>expeqpmch</v>
      </c>
      <c r="J239" s="389" t="str">
        <f t="shared" si="34"/>
        <v>EandR1-</v>
      </c>
      <c r="K239" s="389" t="str">
        <f t="shared" si="35"/>
        <v>digtot-expeqpmch</v>
      </c>
      <c r="L239" s="389" t="str">
        <f t="shared" si="36"/>
        <v>digtot-</v>
      </c>
    </row>
    <row r="240" spans="1:12">
      <c r="A240" s="362" t="s">
        <v>3593</v>
      </c>
      <c r="B240" s="454">
        <f t="shared" ca="1" si="37"/>
        <v>0</v>
      </c>
      <c r="C240" s="454" t="str">
        <f t="shared" ca="1" si="38"/>
        <v/>
      </c>
      <c r="D240" s="454" t="str">
        <f t="shared" ca="1" si="38"/>
        <v/>
      </c>
      <c r="E240" s="454" t="str">
        <f t="shared" ca="1" si="38"/>
        <v/>
      </c>
      <c r="F240" s="454" t="str">
        <f t="shared" ca="1" si="38"/>
        <v/>
      </c>
      <c r="G240" s="389" t="str">
        <f t="shared" si="31"/>
        <v>EandR1</v>
      </c>
      <c r="H240" s="389" t="str">
        <f t="shared" si="32"/>
        <v>poltot</v>
      </c>
      <c r="I240" s="389" t="str">
        <f t="shared" si="33"/>
        <v>expeqpmch</v>
      </c>
      <c r="J240" s="389" t="str">
        <f t="shared" si="34"/>
        <v>EandR1-</v>
      </c>
      <c r="K240" s="389" t="str">
        <f t="shared" si="35"/>
        <v>poltot-expeqpmch</v>
      </c>
      <c r="L240" s="389" t="str">
        <f t="shared" si="36"/>
        <v>poltot-</v>
      </c>
    </row>
    <row r="241" spans="1:12">
      <c r="A241" s="362" t="s">
        <v>3594</v>
      </c>
      <c r="B241" s="454">
        <f t="shared" ca="1" si="37"/>
        <v>0</v>
      </c>
      <c r="C241" s="454" t="str">
        <f t="shared" ca="1" si="38"/>
        <v/>
      </c>
      <c r="D241" s="454" t="str">
        <f t="shared" ca="1" si="38"/>
        <v/>
      </c>
      <c r="E241" s="454" t="str">
        <f t="shared" ca="1" si="38"/>
        <v/>
      </c>
      <c r="F241" s="454" t="str">
        <f t="shared" ca="1" si="38"/>
        <v/>
      </c>
      <c r="G241" s="389" t="str">
        <f t="shared" si="31"/>
        <v>EandR1</v>
      </c>
      <c r="H241" s="389" t="str">
        <f t="shared" si="32"/>
        <v>frstot</v>
      </c>
      <c r="I241" s="389" t="str">
        <f t="shared" si="33"/>
        <v>expeqpmch</v>
      </c>
      <c r="J241" s="389" t="str">
        <f t="shared" si="34"/>
        <v>EandR1-</v>
      </c>
      <c r="K241" s="389" t="str">
        <f t="shared" si="35"/>
        <v>frstot-expeqpmch</v>
      </c>
      <c r="L241" s="389" t="str">
        <f t="shared" si="36"/>
        <v>frstot-</v>
      </c>
    </row>
    <row r="242" spans="1:12">
      <c r="A242" s="362" t="s">
        <v>3595</v>
      </c>
      <c r="B242" s="454">
        <f t="shared" ca="1" si="37"/>
        <v>0</v>
      </c>
      <c r="C242" s="454" t="str">
        <f t="shared" ca="1" si="38"/>
        <v/>
      </c>
      <c r="D242" s="454" t="str">
        <f t="shared" ca="1" si="38"/>
        <v/>
      </c>
      <c r="E242" s="454" t="str">
        <f t="shared" ca="1" si="38"/>
        <v/>
      </c>
      <c r="F242" s="454" t="str">
        <f t="shared" ca="1" si="38"/>
        <v/>
      </c>
      <c r="G242" s="389" t="str">
        <f t="shared" si="31"/>
        <v>EandR1</v>
      </c>
      <c r="H242" s="389" t="str">
        <f t="shared" si="32"/>
        <v>centot</v>
      </c>
      <c r="I242" s="389" t="str">
        <f t="shared" si="33"/>
        <v>expeqpmch</v>
      </c>
      <c r="J242" s="389" t="str">
        <f t="shared" si="34"/>
        <v>EandR1-</v>
      </c>
      <c r="K242" s="389" t="str">
        <f t="shared" si="35"/>
        <v>centot-expeqpmch</v>
      </c>
      <c r="L242" s="389" t="str">
        <f t="shared" si="36"/>
        <v>centot-</v>
      </c>
    </row>
    <row r="243" spans="1:12">
      <c r="A243" s="362" t="s">
        <v>3596</v>
      </c>
      <c r="B243" s="454">
        <f t="shared" ca="1" si="37"/>
        <v>0</v>
      </c>
      <c r="C243" s="454" t="str">
        <f t="shared" ca="1" si="38"/>
        <v/>
      </c>
      <c r="D243" s="454" t="str">
        <f t="shared" ca="1" si="38"/>
        <v/>
      </c>
      <c r="E243" s="454" t="str">
        <f t="shared" ca="1" si="38"/>
        <v/>
      </c>
      <c r="F243" s="454" t="str">
        <f t="shared" ca="1" si="38"/>
        <v/>
      </c>
      <c r="G243" s="389" t="str">
        <f t="shared" si="31"/>
        <v>EandR1</v>
      </c>
      <c r="H243" s="389" t="str">
        <f t="shared" si="32"/>
        <v>tradcomhous</v>
      </c>
      <c r="I243" s="389" t="str">
        <f t="shared" si="33"/>
        <v>expeqpmch</v>
      </c>
      <c r="J243" s="389" t="str">
        <f t="shared" si="34"/>
        <v>EandR1-</v>
      </c>
      <c r="K243" s="389" t="str">
        <f t="shared" si="35"/>
        <v>tradcomhous-expeqpmch</v>
      </c>
      <c r="L243" s="389" t="str">
        <f t="shared" si="36"/>
        <v>tradcomhous-</v>
      </c>
    </row>
    <row r="244" spans="1:12">
      <c r="A244" s="362" t="s">
        <v>3597</v>
      </c>
      <c r="B244" s="454">
        <f t="shared" ca="1" si="37"/>
        <v>0</v>
      </c>
      <c r="C244" s="454" t="str">
        <f t="shared" ca="1" si="38"/>
        <v/>
      </c>
      <c r="D244" s="454" t="str">
        <f t="shared" ca="1" si="38"/>
        <v/>
      </c>
      <c r="E244" s="454" t="str">
        <f t="shared" ca="1" si="38"/>
        <v/>
      </c>
      <c r="F244" s="454" t="str">
        <f t="shared" ca="1" si="38"/>
        <v/>
      </c>
      <c r="G244" s="389" t="str">
        <f t="shared" si="31"/>
        <v>EandR1</v>
      </c>
      <c r="H244" s="389" t="str">
        <f t="shared" si="32"/>
        <v>tradcomreal</v>
      </c>
      <c r="I244" s="389" t="str">
        <f t="shared" si="33"/>
        <v>expeqpmch</v>
      </c>
      <c r="J244" s="389" t="str">
        <f t="shared" si="34"/>
        <v>EandR1-</v>
      </c>
      <c r="K244" s="389" t="str">
        <f t="shared" si="35"/>
        <v>tradcomreal-expeqpmch</v>
      </c>
      <c r="L244" s="389" t="str">
        <f t="shared" si="36"/>
        <v>tradcomreal-</v>
      </c>
    </row>
    <row r="245" spans="1:12">
      <c r="A245" s="362" t="s">
        <v>3598</v>
      </c>
      <c r="B245" s="454">
        <f t="shared" ca="1" si="37"/>
        <v>0</v>
      </c>
      <c r="C245" s="454" t="str">
        <f t="shared" ca="1" si="38"/>
        <v/>
      </c>
      <c r="D245" s="454" t="str">
        <f t="shared" ca="1" si="38"/>
        <v/>
      </c>
      <c r="E245" s="454" t="str">
        <f t="shared" ca="1" si="38"/>
        <v/>
      </c>
      <c r="F245" s="454" t="str">
        <f t="shared" ca="1" si="38"/>
        <v/>
      </c>
      <c r="G245" s="389" t="str">
        <f t="shared" si="31"/>
        <v>EandR1</v>
      </c>
      <c r="H245" s="389" t="str">
        <f t="shared" si="32"/>
        <v>tradcomfin</v>
      </c>
      <c r="I245" s="389" t="str">
        <f t="shared" si="33"/>
        <v>expeqpmch</v>
      </c>
      <c r="J245" s="389" t="str">
        <f t="shared" si="34"/>
        <v>EandR1-</v>
      </c>
      <c r="K245" s="389" t="str">
        <f t="shared" si="35"/>
        <v>tradcomfin-expeqpmch</v>
      </c>
      <c r="L245" s="389" t="str">
        <f t="shared" si="36"/>
        <v>tradcomfin-</v>
      </c>
    </row>
    <row r="246" spans="1:12">
      <c r="A246" s="362" t="s">
        <v>3599</v>
      </c>
      <c r="B246" s="454">
        <f t="shared" ca="1" si="37"/>
        <v>0</v>
      </c>
      <c r="C246" s="454" t="str">
        <f t="shared" ca="1" si="38"/>
        <v/>
      </c>
      <c r="D246" s="454" t="str">
        <f t="shared" ca="1" si="38"/>
        <v/>
      </c>
      <c r="E246" s="454" t="str">
        <f t="shared" ca="1" si="38"/>
        <v/>
      </c>
      <c r="F246" s="454" t="str">
        <f t="shared" ca="1" si="38"/>
        <v/>
      </c>
      <c r="G246" s="389" t="str">
        <f t="shared" si="31"/>
        <v>EandR1</v>
      </c>
      <c r="H246" s="389" t="str">
        <f t="shared" si="32"/>
        <v>tradcomenr</v>
      </c>
      <c r="I246" s="389" t="str">
        <f t="shared" si="33"/>
        <v>expeqpmch</v>
      </c>
      <c r="J246" s="389" t="str">
        <f t="shared" si="34"/>
        <v>EandR1-</v>
      </c>
      <c r="K246" s="389" t="str">
        <f t="shared" si="35"/>
        <v>tradcomenr-expeqpmch</v>
      </c>
      <c r="L246" s="389" t="str">
        <f t="shared" si="36"/>
        <v>tradcomenr-</v>
      </c>
    </row>
    <row r="247" spans="1:12">
      <c r="A247" s="362" t="s">
        <v>3600</v>
      </c>
      <c r="B247" s="454">
        <f t="shared" ca="1" si="37"/>
        <v>0</v>
      </c>
      <c r="C247" s="454" t="str">
        <f t="shared" ca="1" si="38"/>
        <v/>
      </c>
      <c r="D247" s="454" t="str">
        <f t="shared" ca="1" si="38"/>
        <v/>
      </c>
      <c r="E247" s="454" t="str">
        <f t="shared" ca="1" si="38"/>
        <v/>
      </c>
      <c r="F247" s="454" t="str">
        <f t="shared" ca="1" si="38"/>
        <v/>
      </c>
      <c r="G247" s="389" t="str">
        <f t="shared" si="31"/>
        <v>EandR1</v>
      </c>
      <c r="H247" s="389" t="str">
        <f t="shared" si="32"/>
        <v>tradcomwtr</v>
      </c>
      <c r="I247" s="389" t="str">
        <f t="shared" si="33"/>
        <v>expeqpmch</v>
      </c>
      <c r="J247" s="389" t="str">
        <f t="shared" si="34"/>
        <v>EandR1-</v>
      </c>
      <c r="K247" s="389" t="str">
        <f t="shared" si="35"/>
        <v>tradcomwtr-expeqpmch</v>
      </c>
      <c r="L247" s="389" t="str">
        <f t="shared" si="36"/>
        <v>tradcomwtr-</v>
      </c>
    </row>
    <row r="248" spans="1:12">
      <c r="A248" s="362" t="s">
        <v>3601</v>
      </c>
      <c r="B248" s="454">
        <f t="shared" ca="1" si="37"/>
        <v>0</v>
      </c>
      <c r="C248" s="454" t="str">
        <f t="shared" ca="1" si="38"/>
        <v/>
      </c>
      <c r="D248" s="454" t="str">
        <f t="shared" ca="1" si="38"/>
        <v/>
      </c>
      <c r="E248" s="454" t="str">
        <f t="shared" ca="1" si="38"/>
        <v/>
      </c>
      <c r="F248" s="454" t="str">
        <f t="shared" ca="1" si="38"/>
        <v/>
      </c>
      <c r="G248" s="389" t="str">
        <f t="shared" si="31"/>
        <v>EandR1</v>
      </c>
      <c r="H248" s="389" t="str">
        <f t="shared" si="32"/>
        <v>tradcomhsp</v>
      </c>
      <c r="I248" s="389" t="str">
        <f t="shared" si="33"/>
        <v>expeqpmch</v>
      </c>
      <c r="J248" s="389" t="str">
        <f t="shared" si="34"/>
        <v>EandR1-</v>
      </c>
      <c r="K248" s="389" t="str">
        <f t="shared" si="35"/>
        <v>tradcomhsp-expeqpmch</v>
      </c>
      <c r="L248" s="389" t="str">
        <f t="shared" si="36"/>
        <v>tradcomhsp-</v>
      </c>
    </row>
    <row r="249" spans="1:12">
      <c r="A249" s="362" t="s">
        <v>3602</v>
      </c>
      <c r="B249" s="454">
        <f t="shared" ca="1" si="37"/>
        <v>0</v>
      </c>
      <c r="C249" s="454" t="str">
        <f t="shared" ca="1" si="38"/>
        <v/>
      </c>
      <c r="D249" s="454" t="str">
        <f t="shared" ca="1" si="38"/>
        <v/>
      </c>
      <c r="E249" s="454" t="str">
        <f t="shared" ca="1" si="38"/>
        <v/>
      </c>
      <c r="F249" s="454" t="str">
        <f t="shared" ca="1" si="38"/>
        <v/>
      </c>
      <c r="G249" s="389" t="str">
        <f t="shared" si="31"/>
        <v>EandR1</v>
      </c>
      <c r="H249" s="389" t="str">
        <f t="shared" si="32"/>
        <v>tradcomoth</v>
      </c>
      <c r="I249" s="389" t="str">
        <f t="shared" si="33"/>
        <v>expeqpmch</v>
      </c>
      <c r="J249" s="389" t="str">
        <f t="shared" si="34"/>
        <v>EandR1-</v>
      </c>
      <c r="K249" s="389" t="str">
        <f t="shared" si="35"/>
        <v>tradcomoth-expeqpmch</v>
      </c>
      <c r="L249" s="389" t="str">
        <f t="shared" si="36"/>
        <v>tradcomoth-</v>
      </c>
    </row>
    <row r="250" spans="1:12">
      <c r="A250" s="362" t="s">
        <v>3603</v>
      </c>
      <c r="B250" s="454">
        <f t="shared" ca="1" si="37"/>
        <v>0</v>
      </c>
      <c r="C250" s="454" t="str">
        <f t="shared" ca="1" si="38"/>
        <v/>
      </c>
      <c r="D250" s="454" t="str">
        <f t="shared" ca="1" si="38"/>
        <v/>
      </c>
      <c r="E250" s="454" t="str">
        <f t="shared" ca="1" si="38"/>
        <v/>
      </c>
      <c r="F250" s="454" t="str">
        <f t="shared" ca="1" si="38"/>
        <v/>
      </c>
      <c r="G250" s="389" t="str">
        <f t="shared" si="31"/>
        <v>EandR1</v>
      </c>
      <c r="H250" s="389" t="str">
        <f t="shared" si="32"/>
        <v>tradcomtot</v>
      </c>
      <c r="I250" s="389" t="str">
        <f t="shared" si="33"/>
        <v>expeqpmch</v>
      </c>
      <c r="J250" s="389" t="str">
        <f t="shared" si="34"/>
        <v>EandR1-</v>
      </c>
      <c r="K250" s="389" t="str">
        <f t="shared" si="35"/>
        <v>tradcomtot-expeqpmch</v>
      </c>
      <c r="L250" s="389" t="str">
        <f t="shared" si="36"/>
        <v>tradcomtot-</v>
      </c>
    </row>
    <row r="251" spans="1:12">
      <c r="A251" s="362" t="s">
        <v>3604</v>
      </c>
      <c r="B251" s="454">
        <f t="shared" ca="1" si="37"/>
        <v>0</v>
      </c>
      <c r="C251" s="454" t="str">
        <f t="shared" ca="1" si="38"/>
        <v/>
      </c>
      <c r="D251" s="454" t="str">
        <f t="shared" ca="1" si="38"/>
        <v/>
      </c>
      <c r="E251" s="454" t="str">
        <f t="shared" ca="1" si="38"/>
        <v/>
      </c>
      <c r="F251" s="454" t="str">
        <f t="shared" ca="1" si="38"/>
        <v/>
      </c>
      <c r="G251" s="389" t="str">
        <f t="shared" si="31"/>
        <v>EandR1</v>
      </c>
      <c r="H251" s="389" t="str">
        <f t="shared" si="32"/>
        <v>tradoth</v>
      </c>
      <c r="I251" s="389" t="str">
        <f t="shared" si="33"/>
        <v>expeqpmch</v>
      </c>
      <c r="J251" s="389" t="str">
        <f t="shared" si="34"/>
        <v>EandR1-</v>
      </c>
      <c r="K251" s="389" t="str">
        <f t="shared" si="35"/>
        <v>tradoth-expeqpmch</v>
      </c>
      <c r="L251" s="389" t="str">
        <f t="shared" si="36"/>
        <v>tradoth-</v>
      </c>
    </row>
    <row r="252" spans="1:12">
      <c r="A252" s="362" t="s">
        <v>3605</v>
      </c>
      <c r="B252" s="454">
        <f t="shared" ca="1" si="37"/>
        <v>0</v>
      </c>
      <c r="C252" s="454" t="str">
        <f t="shared" ca="1" si="38"/>
        <v/>
      </c>
      <c r="D252" s="454" t="str">
        <f t="shared" ca="1" si="38"/>
        <v/>
      </c>
      <c r="E252" s="454" t="str">
        <f t="shared" ca="1" si="38"/>
        <v/>
      </c>
      <c r="F252" s="454" t="str">
        <f t="shared" ca="1" si="38"/>
        <v/>
      </c>
      <c r="G252" s="389" t="str">
        <f t="shared" si="31"/>
        <v>EandR1</v>
      </c>
      <c r="H252" s="389" t="str">
        <f t="shared" si="32"/>
        <v>tradtot</v>
      </c>
      <c r="I252" s="389" t="str">
        <f t="shared" si="33"/>
        <v>expeqpmch</v>
      </c>
      <c r="J252" s="389" t="str">
        <f t="shared" si="34"/>
        <v>EandR1-</v>
      </c>
      <c r="K252" s="389" t="str">
        <f t="shared" si="35"/>
        <v>tradtot-expeqpmch</v>
      </c>
      <c r="L252" s="389" t="str">
        <f t="shared" si="36"/>
        <v>tradtot-</v>
      </c>
    </row>
    <row r="253" spans="1:12">
      <c r="A253" s="362" t="s">
        <v>3606</v>
      </c>
      <c r="B253" s="454">
        <f t="shared" ca="1" si="37"/>
        <v>0</v>
      </c>
      <c r="C253" s="454" t="str">
        <f t="shared" ca="1" si="38"/>
        <v/>
      </c>
      <c r="D253" s="454" t="str">
        <f t="shared" ca="1" si="38"/>
        <v/>
      </c>
      <c r="E253" s="454" t="str">
        <f t="shared" ca="1" si="38"/>
        <v/>
      </c>
      <c r="F253" s="454" t="str">
        <f t="shared" ca="1" si="38"/>
        <v/>
      </c>
      <c r="G253" s="389" t="str">
        <f t="shared" si="31"/>
        <v>EandR1</v>
      </c>
      <c r="H253" s="389" t="str">
        <f t="shared" si="32"/>
        <v>alltot</v>
      </c>
      <c r="I253" s="389" t="str">
        <f t="shared" si="33"/>
        <v>expeqpmch</v>
      </c>
      <c r="J253" s="389" t="str">
        <f t="shared" si="34"/>
        <v>EandR1-</v>
      </c>
      <c r="K253" s="389" t="str">
        <f t="shared" si="35"/>
        <v>alltot-expeqpmch</v>
      </c>
      <c r="L253" s="389" t="str">
        <f t="shared" si="36"/>
        <v>alltot-</v>
      </c>
    </row>
    <row r="254" spans="1:12">
      <c r="A254" s="362" t="s">
        <v>3607</v>
      </c>
      <c r="B254" s="454">
        <f t="shared" ca="1" si="37"/>
        <v>0</v>
      </c>
      <c r="C254" s="454" t="str">
        <f t="shared" ca="1" si="38"/>
        <v/>
      </c>
      <c r="D254" s="454" t="str">
        <f t="shared" ca="1" si="38"/>
        <v/>
      </c>
      <c r="E254" s="454" t="str">
        <f t="shared" ca="1" si="38"/>
        <v/>
      </c>
      <c r="F254" s="454" t="str">
        <f t="shared" ca="1" si="38"/>
        <v/>
      </c>
      <c r="G254" s="389" t="str">
        <f t="shared" si="31"/>
        <v>EandR1</v>
      </c>
      <c r="H254" s="389" t="str">
        <f t="shared" si="32"/>
        <v>eduerlprm</v>
      </c>
      <c r="I254" s="389" t="str">
        <f t="shared" si="33"/>
        <v>expvhceqpmch</v>
      </c>
      <c r="J254" s="389" t="str">
        <f t="shared" si="34"/>
        <v>EandR1-</v>
      </c>
      <c r="K254" s="389" t="str">
        <f t="shared" si="35"/>
        <v>eduerlprm-expvhceqpmch</v>
      </c>
      <c r="L254" s="389" t="str">
        <f t="shared" si="36"/>
        <v>eduerlprm-</v>
      </c>
    </row>
    <row r="255" spans="1:12">
      <c r="A255" s="362" t="s">
        <v>3608</v>
      </c>
      <c r="B255" s="454">
        <f t="shared" ca="1" si="37"/>
        <v>0</v>
      </c>
      <c r="C255" s="454" t="str">
        <f t="shared" ca="1" si="38"/>
        <v/>
      </c>
      <c r="D255" s="454" t="str">
        <f t="shared" ca="1" si="38"/>
        <v/>
      </c>
      <c r="E255" s="454" t="str">
        <f t="shared" ca="1" si="38"/>
        <v/>
      </c>
      <c r="F255" s="454" t="str">
        <f t="shared" ca="1" si="38"/>
        <v/>
      </c>
      <c r="G255" s="389" t="str">
        <f t="shared" si="31"/>
        <v>EandR1</v>
      </c>
      <c r="H255" s="389" t="str">
        <f t="shared" si="32"/>
        <v>eduscn</v>
      </c>
      <c r="I255" s="389" t="str">
        <f t="shared" si="33"/>
        <v>expvhceqpmch</v>
      </c>
      <c r="J255" s="389" t="str">
        <f t="shared" si="34"/>
        <v>EandR1-</v>
      </c>
      <c r="K255" s="389" t="str">
        <f t="shared" si="35"/>
        <v>eduscn-expvhceqpmch</v>
      </c>
      <c r="L255" s="389" t="str">
        <f t="shared" si="36"/>
        <v>eduscn-</v>
      </c>
    </row>
    <row r="256" spans="1:12">
      <c r="A256" s="362" t="s">
        <v>3609</v>
      </c>
      <c r="B256" s="454">
        <f t="shared" ca="1" si="37"/>
        <v>0</v>
      </c>
      <c r="C256" s="454" t="str">
        <f t="shared" ca="1" si="38"/>
        <v/>
      </c>
      <c r="D256" s="454" t="str">
        <f t="shared" ca="1" si="38"/>
        <v/>
      </c>
      <c r="E256" s="454" t="str">
        <f t="shared" ca="1" si="38"/>
        <v/>
      </c>
      <c r="F256" s="454" t="str">
        <f t="shared" ca="1" si="38"/>
        <v/>
      </c>
      <c r="G256" s="389" t="str">
        <f t="shared" si="31"/>
        <v>EandR1</v>
      </c>
      <c r="H256" s="389" t="str">
        <f t="shared" si="32"/>
        <v>eduspc</v>
      </c>
      <c r="I256" s="389" t="str">
        <f t="shared" si="33"/>
        <v>expvhceqpmch</v>
      </c>
      <c r="J256" s="389" t="str">
        <f t="shared" si="34"/>
        <v>EandR1-</v>
      </c>
      <c r="K256" s="389" t="str">
        <f t="shared" si="35"/>
        <v>eduspc-expvhceqpmch</v>
      </c>
      <c r="L256" s="389" t="str">
        <f t="shared" si="36"/>
        <v>eduspc-</v>
      </c>
    </row>
    <row r="257" spans="1:12">
      <c r="A257" s="362" t="s">
        <v>3610</v>
      </c>
      <c r="B257" s="454">
        <f t="shared" ca="1" si="37"/>
        <v>0</v>
      </c>
      <c r="C257" s="454" t="str">
        <f t="shared" ca="1" si="38"/>
        <v/>
      </c>
      <c r="D257" s="454" t="str">
        <f t="shared" ca="1" si="38"/>
        <v/>
      </c>
      <c r="E257" s="454" t="str">
        <f t="shared" ca="1" si="38"/>
        <v/>
      </c>
      <c r="F257" s="454" t="str">
        <f t="shared" ca="1" si="38"/>
        <v/>
      </c>
      <c r="G257" s="389" t="str">
        <f t="shared" si="31"/>
        <v>EandR1</v>
      </c>
      <c r="H257" s="389" t="str">
        <f t="shared" si="32"/>
        <v>edupstoth</v>
      </c>
      <c r="I257" s="389" t="str">
        <f t="shared" si="33"/>
        <v>expvhceqpmch</v>
      </c>
      <c r="J257" s="389" t="str">
        <f t="shared" si="34"/>
        <v>EandR1-</v>
      </c>
      <c r="K257" s="389" t="str">
        <f t="shared" si="35"/>
        <v>edupstoth-expvhceqpmch</v>
      </c>
      <c r="L257" s="389" t="str">
        <f t="shared" si="36"/>
        <v>edupstoth-</v>
      </c>
    </row>
    <row r="258" spans="1:12">
      <c r="A258" s="362" t="s">
        <v>3611</v>
      </c>
      <c r="B258" s="454">
        <f t="shared" ca="1" si="37"/>
        <v>0</v>
      </c>
      <c r="C258" s="454" t="str">
        <f t="shared" ref="C258:F277" ca="1" si="39">IFERROR(INDEX(INDIRECT(LEFT($A258,SEARCH("-",$A258,1)-1)&amp;"_validation_data"),MATCH($A258&amp;"-"&amp;C$1,INDIRECT(LEFT($A258,SEARCH("-",$A258,1)-1)&amp;"_validation_rows"),0),3),"")</f>
        <v/>
      </c>
      <c r="D258" s="454" t="str">
        <f t="shared" ca="1" si="39"/>
        <v/>
      </c>
      <c r="E258" s="454" t="str">
        <f t="shared" ca="1" si="39"/>
        <v/>
      </c>
      <c r="F258" s="454" t="str">
        <f t="shared" ca="1" si="39"/>
        <v/>
      </c>
      <c r="G258" s="389" t="str">
        <f t="shared" si="31"/>
        <v>EandR1</v>
      </c>
      <c r="H258" s="389" t="str">
        <f t="shared" si="32"/>
        <v>edutot</v>
      </c>
      <c r="I258" s="389" t="str">
        <f t="shared" si="33"/>
        <v>expvhceqpmch</v>
      </c>
      <c r="J258" s="389" t="str">
        <f t="shared" si="34"/>
        <v>EandR1-</v>
      </c>
      <c r="K258" s="389" t="str">
        <f t="shared" si="35"/>
        <v>edutot-expvhceqpmch</v>
      </c>
      <c r="L258" s="389" t="str">
        <f t="shared" si="36"/>
        <v>edutot-</v>
      </c>
    </row>
    <row r="259" spans="1:12">
      <c r="A259" s="362" t="s">
        <v>3612</v>
      </c>
      <c r="B259" s="454">
        <f t="shared" ca="1" si="37"/>
        <v>0</v>
      </c>
      <c r="C259" s="454" t="str">
        <f t="shared" ca="1" si="39"/>
        <v/>
      </c>
      <c r="D259" s="454" t="str">
        <f t="shared" ca="1" si="39"/>
        <v/>
      </c>
      <c r="E259" s="454" t="str">
        <f t="shared" ca="1" si="39"/>
        <v/>
      </c>
      <c r="F259" s="454" t="str">
        <f t="shared" ca="1" si="39"/>
        <v/>
      </c>
      <c r="G259" s="389" t="str">
        <f t="shared" si="31"/>
        <v>EandR1</v>
      </c>
      <c r="H259" s="389" t="str">
        <f t="shared" si="32"/>
        <v>transrds</v>
      </c>
      <c r="I259" s="389" t="str">
        <f t="shared" si="33"/>
        <v>expvhceqpmch</v>
      </c>
      <c r="J259" s="389" t="str">
        <f t="shared" si="34"/>
        <v>EandR1-</v>
      </c>
      <c r="K259" s="389" t="str">
        <f t="shared" si="35"/>
        <v>transrds-expvhceqpmch</v>
      </c>
      <c r="L259" s="389" t="str">
        <f t="shared" si="36"/>
        <v>transrds-</v>
      </c>
    </row>
    <row r="260" spans="1:12">
      <c r="A260" s="362" t="s">
        <v>3613</v>
      </c>
      <c r="B260" s="454">
        <f t="shared" ca="1" si="37"/>
        <v>0</v>
      </c>
      <c r="C260" s="454" t="str">
        <f t="shared" ca="1" si="39"/>
        <v/>
      </c>
      <c r="D260" s="454" t="str">
        <f t="shared" ca="1" si="39"/>
        <v/>
      </c>
      <c r="E260" s="454" t="str">
        <f t="shared" ca="1" si="39"/>
        <v/>
      </c>
      <c r="F260" s="454" t="str">
        <f t="shared" ca="1" si="39"/>
        <v/>
      </c>
      <c r="G260" s="389" t="str">
        <f t="shared" si="31"/>
        <v>EandR1</v>
      </c>
      <c r="H260" s="389" t="str">
        <f t="shared" si="32"/>
        <v>transprk</v>
      </c>
      <c r="I260" s="389" t="str">
        <f t="shared" si="33"/>
        <v>expvhceqpmch</v>
      </c>
      <c r="J260" s="389" t="str">
        <f t="shared" si="34"/>
        <v>EandR1-</v>
      </c>
      <c r="K260" s="389" t="str">
        <f t="shared" si="35"/>
        <v>transprk-expvhceqpmch</v>
      </c>
      <c r="L260" s="389" t="str">
        <f t="shared" si="36"/>
        <v>transprk-</v>
      </c>
    </row>
    <row r="261" spans="1:12">
      <c r="A261" s="362" t="s">
        <v>3614</v>
      </c>
      <c r="B261" s="454">
        <f t="shared" ca="1" si="37"/>
        <v>0</v>
      </c>
      <c r="C261" s="454" t="str">
        <f t="shared" ca="1" si="39"/>
        <v/>
      </c>
      <c r="D261" s="454" t="str">
        <f t="shared" ca="1" si="39"/>
        <v/>
      </c>
      <c r="E261" s="454" t="str">
        <f t="shared" ca="1" si="39"/>
        <v/>
      </c>
      <c r="F261" s="454" t="str">
        <f t="shared" ca="1" si="39"/>
        <v/>
      </c>
      <c r="G261" s="389" t="str">
        <f t="shared" si="31"/>
        <v>EandR1</v>
      </c>
      <c r="H261" s="389" t="str">
        <f t="shared" si="32"/>
        <v>transpblbus</v>
      </c>
      <c r="I261" s="389" t="str">
        <f t="shared" si="33"/>
        <v>expvhceqpmch</v>
      </c>
      <c r="J261" s="389" t="str">
        <f t="shared" si="34"/>
        <v>EandR1-</v>
      </c>
      <c r="K261" s="389" t="str">
        <f t="shared" si="35"/>
        <v>transpblbus-expvhceqpmch</v>
      </c>
      <c r="L261" s="389" t="str">
        <f t="shared" si="36"/>
        <v>transpblbus-</v>
      </c>
    </row>
    <row r="262" spans="1:12">
      <c r="A262" s="362" t="s">
        <v>3615</v>
      </c>
      <c r="B262" s="454">
        <f t="shared" ca="1" si="37"/>
        <v>0</v>
      </c>
      <c r="C262" s="454" t="str">
        <f t="shared" ca="1" si="39"/>
        <v/>
      </c>
      <c r="D262" s="454" t="str">
        <f t="shared" ca="1" si="39"/>
        <v/>
      </c>
      <c r="E262" s="454" t="str">
        <f t="shared" ca="1" si="39"/>
        <v/>
      </c>
      <c r="F262" s="454" t="str">
        <f t="shared" ca="1" si="39"/>
        <v/>
      </c>
      <c r="G262" s="389" t="str">
        <f t="shared" si="31"/>
        <v>EandR1</v>
      </c>
      <c r="H262" s="389" t="str">
        <f t="shared" si="32"/>
        <v>transpblrail</v>
      </c>
      <c r="I262" s="389" t="str">
        <f t="shared" si="33"/>
        <v>expvhceqpmch</v>
      </c>
      <c r="J262" s="389" t="str">
        <f t="shared" si="34"/>
        <v>EandR1-</v>
      </c>
      <c r="K262" s="389" t="str">
        <f t="shared" si="35"/>
        <v>transpblrail-expvhceqpmch</v>
      </c>
      <c r="L262" s="389" t="str">
        <f t="shared" si="36"/>
        <v>transpblrail-</v>
      </c>
    </row>
    <row r="263" spans="1:12">
      <c r="A263" s="362" t="s">
        <v>3616</v>
      </c>
      <c r="B263" s="454">
        <f t="shared" ca="1" si="37"/>
        <v>0</v>
      </c>
      <c r="C263" s="454" t="str">
        <f t="shared" ca="1" si="39"/>
        <v/>
      </c>
      <c r="D263" s="454" t="str">
        <f t="shared" ca="1" si="39"/>
        <v/>
      </c>
      <c r="E263" s="454" t="str">
        <f t="shared" ca="1" si="39"/>
        <v/>
      </c>
      <c r="F263" s="454" t="str">
        <f t="shared" ca="1" si="39"/>
        <v/>
      </c>
      <c r="G263" s="389" t="str">
        <f t="shared" si="31"/>
        <v>EandR1</v>
      </c>
      <c r="H263" s="389" t="str">
        <f t="shared" si="32"/>
        <v>transahtarp</v>
      </c>
      <c r="I263" s="389" t="str">
        <f t="shared" si="33"/>
        <v>expvhceqpmch</v>
      </c>
      <c r="J263" s="389" t="str">
        <f t="shared" si="34"/>
        <v>EandR1-</v>
      </c>
      <c r="K263" s="389" t="str">
        <f t="shared" si="35"/>
        <v>transahtarp-expvhceqpmch</v>
      </c>
      <c r="L263" s="389" t="str">
        <f t="shared" si="36"/>
        <v>transahtarp-</v>
      </c>
    </row>
    <row r="264" spans="1:12">
      <c r="A264" s="362" t="s">
        <v>3617</v>
      </c>
      <c r="B264" s="454">
        <f t="shared" ca="1" si="37"/>
        <v>0</v>
      </c>
      <c r="C264" s="454" t="str">
        <f t="shared" ca="1" si="39"/>
        <v/>
      </c>
      <c r="D264" s="454" t="str">
        <f t="shared" ca="1" si="39"/>
        <v/>
      </c>
      <c r="E264" s="454" t="str">
        <f t="shared" ca="1" si="39"/>
        <v/>
      </c>
      <c r="F264" s="454" t="str">
        <f t="shared" ca="1" si="39"/>
        <v/>
      </c>
      <c r="G264" s="389" t="str">
        <f t="shared" si="31"/>
        <v>EandR1</v>
      </c>
      <c r="H264" s="389" t="str">
        <f t="shared" si="32"/>
        <v>transahthrbprs</v>
      </c>
      <c r="I264" s="389" t="str">
        <f t="shared" si="33"/>
        <v>expvhceqpmch</v>
      </c>
      <c r="J264" s="389" t="str">
        <f t="shared" si="34"/>
        <v>EandR1-</v>
      </c>
      <c r="K264" s="389" t="str">
        <f t="shared" si="35"/>
        <v>transahthrbprs-expvhceqpmch</v>
      </c>
      <c r="L264" s="389" t="str">
        <f t="shared" si="36"/>
        <v>transahthrbprs-</v>
      </c>
    </row>
    <row r="265" spans="1:12">
      <c r="A265" s="362" t="s">
        <v>3618</v>
      </c>
      <c r="B265" s="454">
        <f t="shared" ca="1" si="37"/>
        <v>0</v>
      </c>
      <c r="C265" s="454" t="str">
        <f t="shared" ca="1" si="39"/>
        <v/>
      </c>
      <c r="D265" s="454" t="str">
        <f t="shared" ca="1" si="39"/>
        <v/>
      </c>
      <c r="E265" s="454" t="str">
        <f t="shared" ca="1" si="39"/>
        <v/>
      </c>
      <c r="F265" s="454" t="str">
        <f t="shared" ca="1" si="39"/>
        <v/>
      </c>
      <c r="G265" s="389" t="str">
        <f t="shared" si="31"/>
        <v>EandR1</v>
      </c>
      <c r="H265" s="389" t="str">
        <f t="shared" si="32"/>
        <v>transahttll</v>
      </c>
      <c r="I265" s="389" t="str">
        <f t="shared" si="33"/>
        <v>expvhceqpmch</v>
      </c>
      <c r="J265" s="389" t="str">
        <f t="shared" si="34"/>
        <v>EandR1-</v>
      </c>
      <c r="K265" s="389" t="str">
        <f t="shared" si="35"/>
        <v>transahttll-expvhceqpmch</v>
      </c>
      <c r="L265" s="389" t="str">
        <f t="shared" si="36"/>
        <v>transahttll-</v>
      </c>
    </row>
    <row r="266" spans="1:12">
      <c r="A266" s="362" t="s">
        <v>3619</v>
      </c>
      <c r="B266" s="454">
        <f t="shared" ca="1" si="37"/>
        <v>0</v>
      </c>
      <c r="C266" s="454" t="str">
        <f t="shared" ca="1" si="39"/>
        <v/>
      </c>
      <c r="D266" s="454" t="str">
        <f t="shared" ca="1" si="39"/>
        <v/>
      </c>
      <c r="E266" s="454" t="str">
        <f t="shared" ca="1" si="39"/>
        <v/>
      </c>
      <c r="F266" s="454" t="str">
        <f t="shared" ca="1" si="39"/>
        <v/>
      </c>
      <c r="G266" s="389" t="str">
        <f t="shared" si="31"/>
        <v>EandR1</v>
      </c>
      <c r="H266" s="389" t="str">
        <f t="shared" si="32"/>
        <v>transtot</v>
      </c>
      <c r="I266" s="389" t="str">
        <f t="shared" si="33"/>
        <v>expvhceqpmch</v>
      </c>
      <c r="J266" s="389" t="str">
        <f t="shared" si="34"/>
        <v>EandR1-</v>
      </c>
      <c r="K266" s="389" t="str">
        <f t="shared" si="35"/>
        <v>transtot-expvhceqpmch</v>
      </c>
      <c r="L266" s="389" t="str">
        <f t="shared" si="36"/>
        <v>transtot-</v>
      </c>
    </row>
    <row r="267" spans="1:12">
      <c r="A267" s="362" t="s">
        <v>3620</v>
      </c>
      <c r="B267" s="454">
        <f t="shared" ca="1" si="37"/>
        <v>0</v>
      </c>
      <c r="C267" s="454" t="str">
        <f t="shared" ca="1" si="39"/>
        <v/>
      </c>
      <c r="D267" s="454" t="str">
        <f t="shared" ca="1" si="39"/>
        <v/>
      </c>
      <c r="E267" s="454" t="str">
        <f t="shared" ca="1" si="39"/>
        <v/>
      </c>
      <c r="F267" s="454" t="str">
        <f t="shared" ca="1" si="39"/>
        <v/>
      </c>
      <c r="G267" s="389" t="str">
        <f t="shared" si="31"/>
        <v>EandR1</v>
      </c>
      <c r="H267" s="389" t="str">
        <f t="shared" si="32"/>
        <v>sctot</v>
      </c>
      <c r="I267" s="389" t="str">
        <f t="shared" si="33"/>
        <v>expvhceqpmch</v>
      </c>
      <c r="J267" s="389" t="str">
        <f t="shared" si="34"/>
        <v>EandR1-</v>
      </c>
      <c r="K267" s="389" t="str">
        <f t="shared" si="35"/>
        <v>sctot-expvhceqpmch</v>
      </c>
      <c r="L267" s="389" t="str">
        <f t="shared" si="36"/>
        <v>sctot-</v>
      </c>
    </row>
    <row r="268" spans="1:12">
      <c r="A268" s="362" t="s">
        <v>3621</v>
      </c>
      <c r="B268" s="454">
        <f t="shared" ca="1" si="37"/>
        <v>0</v>
      </c>
      <c r="C268" s="454" t="str">
        <f t="shared" ca="1" si="39"/>
        <v/>
      </c>
      <c r="D268" s="454" t="str">
        <f t="shared" ca="1" si="39"/>
        <v/>
      </c>
      <c r="E268" s="454" t="str">
        <f t="shared" ca="1" si="39"/>
        <v/>
      </c>
      <c r="F268" s="454" t="str">
        <f t="shared" ca="1" si="39"/>
        <v/>
      </c>
      <c r="G268" s="389" t="str">
        <f t="shared" si="31"/>
        <v>EandR1</v>
      </c>
      <c r="H268" s="389" t="str">
        <f t="shared" si="32"/>
        <v>phtot</v>
      </c>
      <c r="I268" s="389" t="str">
        <f t="shared" si="33"/>
        <v>expvhceqpmch</v>
      </c>
      <c r="J268" s="389" t="str">
        <f t="shared" si="34"/>
        <v>EandR1-</v>
      </c>
      <c r="K268" s="389" t="str">
        <f t="shared" si="35"/>
        <v>phtot-expvhceqpmch</v>
      </c>
      <c r="L268" s="389" t="str">
        <f t="shared" si="36"/>
        <v>phtot-</v>
      </c>
    </row>
    <row r="269" spans="1:12">
      <c r="A269" s="362" t="s">
        <v>3622</v>
      </c>
      <c r="B269" s="454">
        <f t="shared" ca="1" si="37"/>
        <v>0</v>
      </c>
      <c r="C269" s="454" t="str">
        <f t="shared" ca="1" si="39"/>
        <v/>
      </c>
      <c r="D269" s="454" t="str">
        <f t="shared" ca="1" si="39"/>
        <v/>
      </c>
      <c r="E269" s="454" t="str">
        <f t="shared" ca="1" si="39"/>
        <v/>
      </c>
      <c r="F269" s="454" t="str">
        <f t="shared" ca="1" si="39"/>
        <v/>
      </c>
      <c r="G269" s="389" t="str">
        <f t="shared" si="31"/>
        <v>EandR1</v>
      </c>
      <c r="H269" s="389" t="str">
        <f t="shared" si="32"/>
        <v>houshratot</v>
      </c>
      <c r="I269" s="389" t="str">
        <f t="shared" si="33"/>
        <v>expvhceqpmch</v>
      </c>
      <c r="J269" s="389" t="str">
        <f t="shared" si="34"/>
        <v>EandR1-</v>
      </c>
      <c r="K269" s="389" t="str">
        <f t="shared" si="35"/>
        <v>houshratot-expvhceqpmch</v>
      </c>
      <c r="L269" s="389" t="str">
        <f t="shared" si="36"/>
        <v>houshratot-</v>
      </c>
    </row>
    <row r="270" spans="1:12">
      <c r="A270" s="362" t="s">
        <v>3623</v>
      </c>
      <c r="B270" s="454">
        <f t="shared" ca="1" si="37"/>
        <v>0</v>
      </c>
      <c r="C270" s="454" t="str">
        <f t="shared" ca="1" si="39"/>
        <v/>
      </c>
      <c r="D270" s="454" t="str">
        <f t="shared" ca="1" si="39"/>
        <v/>
      </c>
      <c r="E270" s="454" t="str">
        <f t="shared" ca="1" si="39"/>
        <v/>
      </c>
      <c r="F270" s="454" t="str">
        <f t="shared" ca="1" si="39"/>
        <v/>
      </c>
      <c r="G270" s="389" t="str">
        <f t="shared" si="31"/>
        <v>EandR1</v>
      </c>
      <c r="H270" s="389" t="str">
        <f t="shared" si="32"/>
        <v>housgfcftot</v>
      </c>
      <c r="I270" s="389" t="str">
        <f t="shared" si="33"/>
        <v>expvhceqpmch</v>
      </c>
      <c r="J270" s="389" t="str">
        <f t="shared" si="34"/>
        <v>EandR1-</v>
      </c>
      <c r="K270" s="389" t="str">
        <f t="shared" si="35"/>
        <v>housgfcftot-expvhceqpmch</v>
      </c>
      <c r="L270" s="389" t="str">
        <f t="shared" si="36"/>
        <v>housgfcftot-</v>
      </c>
    </row>
    <row r="271" spans="1:12">
      <c r="A271" s="362" t="s">
        <v>3624</v>
      </c>
      <c r="B271" s="454">
        <f t="shared" ca="1" si="37"/>
        <v>0</v>
      </c>
      <c r="C271" s="454" t="str">
        <f t="shared" ca="1" si="39"/>
        <v/>
      </c>
      <c r="D271" s="454" t="str">
        <f t="shared" ca="1" si="39"/>
        <v/>
      </c>
      <c r="E271" s="454" t="str">
        <f t="shared" ca="1" si="39"/>
        <v/>
      </c>
      <c r="F271" s="454" t="str">
        <f t="shared" ca="1" si="39"/>
        <v/>
      </c>
      <c r="G271" s="389" t="str">
        <f t="shared" si="31"/>
        <v>EandR1</v>
      </c>
      <c r="H271" s="389" t="str">
        <f t="shared" si="32"/>
        <v>houstot</v>
      </c>
      <c r="I271" s="389" t="str">
        <f t="shared" si="33"/>
        <v>expvhceqpmch</v>
      </c>
      <c r="J271" s="389" t="str">
        <f t="shared" si="34"/>
        <v>EandR1-</v>
      </c>
      <c r="K271" s="389" t="str">
        <f t="shared" si="35"/>
        <v>houstot-expvhceqpmch</v>
      </c>
      <c r="L271" s="389" t="str">
        <f t="shared" si="36"/>
        <v>houstot-</v>
      </c>
    </row>
    <row r="272" spans="1:12">
      <c r="A272" s="362" t="s">
        <v>3625</v>
      </c>
      <c r="B272" s="454">
        <f t="shared" ca="1" si="37"/>
        <v>0</v>
      </c>
      <c r="C272" s="454" t="str">
        <f t="shared" ca="1" si="39"/>
        <v/>
      </c>
      <c r="D272" s="454" t="str">
        <f t="shared" ca="1" si="39"/>
        <v/>
      </c>
      <c r="E272" s="454" t="str">
        <f t="shared" ca="1" si="39"/>
        <v/>
      </c>
      <c r="F272" s="454" t="str">
        <f t="shared" ca="1" si="39"/>
        <v/>
      </c>
      <c r="G272" s="389" t="str">
        <f t="shared" si="31"/>
        <v>EandR1</v>
      </c>
      <c r="H272" s="389" t="str">
        <f t="shared" si="32"/>
        <v>culhrt</v>
      </c>
      <c r="I272" s="389" t="str">
        <f t="shared" si="33"/>
        <v>expvhceqpmch</v>
      </c>
      <c r="J272" s="389" t="str">
        <f t="shared" si="34"/>
        <v>EandR1-</v>
      </c>
      <c r="K272" s="389" t="str">
        <f t="shared" si="35"/>
        <v>culhrt-expvhceqpmch</v>
      </c>
      <c r="L272" s="389" t="str">
        <f t="shared" si="36"/>
        <v>culhrt-</v>
      </c>
    </row>
    <row r="273" spans="1:12">
      <c r="A273" s="362" t="s">
        <v>3626</v>
      </c>
      <c r="B273" s="454">
        <f t="shared" ca="1" si="37"/>
        <v>0</v>
      </c>
      <c r="C273" s="454" t="str">
        <f t="shared" ca="1" si="39"/>
        <v/>
      </c>
      <c r="D273" s="454" t="str">
        <f t="shared" ca="1" si="39"/>
        <v/>
      </c>
      <c r="E273" s="454" t="str">
        <f t="shared" ca="1" si="39"/>
        <v/>
      </c>
      <c r="F273" s="454" t="str">
        <f t="shared" ca="1" si="39"/>
        <v/>
      </c>
      <c r="G273" s="389" t="str">
        <f t="shared" si="31"/>
        <v>EandR1</v>
      </c>
      <c r="H273" s="389" t="str">
        <f t="shared" si="32"/>
        <v>culspr</v>
      </c>
      <c r="I273" s="389" t="str">
        <f t="shared" si="33"/>
        <v>expvhceqpmch</v>
      </c>
      <c r="J273" s="389" t="str">
        <f t="shared" si="34"/>
        <v>EandR1-</v>
      </c>
      <c r="K273" s="389" t="str">
        <f t="shared" si="35"/>
        <v>culspr-expvhceqpmch</v>
      </c>
      <c r="L273" s="389" t="str">
        <f t="shared" si="36"/>
        <v>culspr-</v>
      </c>
    </row>
    <row r="274" spans="1:12">
      <c r="A274" s="362" t="s">
        <v>3627</v>
      </c>
      <c r="B274" s="454">
        <f t="shared" ca="1" si="37"/>
        <v>0</v>
      </c>
      <c r="C274" s="454" t="str">
        <f t="shared" ca="1" si="39"/>
        <v/>
      </c>
      <c r="D274" s="454" t="str">
        <f t="shared" ca="1" si="39"/>
        <v/>
      </c>
      <c r="E274" s="454" t="str">
        <f t="shared" ca="1" si="39"/>
        <v/>
      </c>
      <c r="F274" s="454" t="str">
        <f t="shared" ca="1" si="39"/>
        <v/>
      </c>
      <c r="G274" s="389" t="str">
        <f t="shared" si="31"/>
        <v>EandR1</v>
      </c>
      <c r="H274" s="389" t="str">
        <f t="shared" si="32"/>
        <v>culopn</v>
      </c>
      <c r="I274" s="389" t="str">
        <f t="shared" si="33"/>
        <v>expvhceqpmch</v>
      </c>
      <c r="J274" s="389" t="str">
        <f t="shared" si="34"/>
        <v>EandR1-</v>
      </c>
      <c r="K274" s="389" t="str">
        <f t="shared" si="35"/>
        <v>culopn-expvhceqpmch</v>
      </c>
      <c r="L274" s="389" t="str">
        <f t="shared" si="36"/>
        <v>culopn-</v>
      </c>
    </row>
    <row r="275" spans="1:12">
      <c r="A275" s="362" t="s">
        <v>3628</v>
      </c>
      <c r="B275" s="454">
        <f t="shared" ca="1" si="37"/>
        <v>0</v>
      </c>
      <c r="C275" s="454" t="str">
        <f t="shared" ca="1" si="39"/>
        <v/>
      </c>
      <c r="D275" s="454" t="str">
        <f t="shared" ca="1" si="39"/>
        <v/>
      </c>
      <c r="E275" s="454" t="str">
        <f t="shared" ca="1" si="39"/>
        <v/>
      </c>
      <c r="F275" s="454" t="str">
        <f t="shared" ca="1" si="39"/>
        <v/>
      </c>
      <c r="G275" s="389" t="str">
        <f t="shared" si="31"/>
        <v>EandR1</v>
      </c>
      <c r="H275" s="389" t="str">
        <f t="shared" si="32"/>
        <v>cultrs</v>
      </c>
      <c r="I275" s="389" t="str">
        <f t="shared" si="33"/>
        <v>expvhceqpmch</v>
      </c>
      <c r="J275" s="389" t="str">
        <f t="shared" si="34"/>
        <v>EandR1-</v>
      </c>
      <c r="K275" s="389" t="str">
        <f t="shared" si="35"/>
        <v>cultrs-expvhceqpmch</v>
      </c>
      <c r="L275" s="389" t="str">
        <f t="shared" si="36"/>
        <v>cultrs-</v>
      </c>
    </row>
    <row r="276" spans="1:12">
      <c r="A276" s="362" t="s">
        <v>3629</v>
      </c>
      <c r="B276" s="454">
        <f t="shared" ca="1" si="37"/>
        <v>0</v>
      </c>
      <c r="C276" s="454" t="str">
        <f t="shared" ca="1" si="39"/>
        <v/>
      </c>
      <c r="D276" s="454" t="str">
        <f t="shared" ca="1" si="39"/>
        <v/>
      </c>
      <c r="E276" s="454" t="str">
        <f t="shared" ca="1" si="39"/>
        <v/>
      </c>
      <c r="F276" s="454" t="str">
        <f t="shared" ca="1" si="39"/>
        <v/>
      </c>
      <c r="G276" s="389" t="str">
        <f t="shared" si="31"/>
        <v>EandR1</v>
      </c>
      <c r="H276" s="389" t="str">
        <f t="shared" si="32"/>
        <v>cullib</v>
      </c>
      <c r="I276" s="389" t="str">
        <f t="shared" si="33"/>
        <v>expvhceqpmch</v>
      </c>
      <c r="J276" s="389" t="str">
        <f t="shared" si="34"/>
        <v>EandR1-</v>
      </c>
      <c r="K276" s="389" t="str">
        <f t="shared" si="35"/>
        <v>cullib-expvhceqpmch</v>
      </c>
      <c r="L276" s="389" t="str">
        <f t="shared" si="36"/>
        <v>cullib-</v>
      </c>
    </row>
    <row r="277" spans="1:12">
      <c r="A277" s="362" t="s">
        <v>3630</v>
      </c>
      <c r="B277" s="454">
        <f t="shared" ca="1" si="37"/>
        <v>0</v>
      </c>
      <c r="C277" s="454" t="str">
        <f t="shared" ca="1" si="39"/>
        <v/>
      </c>
      <c r="D277" s="454" t="str">
        <f t="shared" ca="1" si="39"/>
        <v/>
      </c>
      <c r="E277" s="454" t="str">
        <f t="shared" ca="1" si="39"/>
        <v/>
      </c>
      <c r="F277" s="454" t="str">
        <f t="shared" ca="1" si="39"/>
        <v/>
      </c>
      <c r="G277" s="389" t="str">
        <f t="shared" si="31"/>
        <v>EandR1</v>
      </c>
      <c r="H277" s="389" t="str">
        <f t="shared" si="32"/>
        <v>cultot</v>
      </c>
      <c r="I277" s="389" t="str">
        <f t="shared" si="33"/>
        <v>expvhceqpmch</v>
      </c>
      <c r="J277" s="389" t="str">
        <f t="shared" si="34"/>
        <v>EandR1-</v>
      </c>
      <c r="K277" s="389" t="str">
        <f t="shared" si="35"/>
        <v>cultot-expvhceqpmch</v>
      </c>
      <c r="L277" s="389" t="str">
        <f t="shared" si="36"/>
        <v>cultot-</v>
      </c>
    </row>
    <row r="278" spans="1:12">
      <c r="A278" s="362" t="s">
        <v>3631</v>
      </c>
      <c r="B278" s="454">
        <f t="shared" ca="1" si="37"/>
        <v>0</v>
      </c>
      <c r="C278" s="454" t="str">
        <f t="shared" ref="C278:F298" ca="1" si="40">IFERROR(INDEX(INDIRECT(LEFT($A278,SEARCH("-",$A278,1)-1)&amp;"_validation_data"),MATCH($A278&amp;"-"&amp;C$1,INDIRECT(LEFT($A278,SEARCH("-",$A278,1)-1)&amp;"_validation_rows"),0),3),"")</f>
        <v/>
      </c>
      <c r="D278" s="454" t="str">
        <f t="shared" ca="1" si="40"/>
        <v/>
      </c>
      <c r="E278" s="454" t="str">
        <f t="shared" ca="1" si="40"/>
        <v/>
      </c>
      <c r="F278" s="454" t="str">
        <f t="shared" ca="1" si="40"/>
        <v/>
      </c>
      <c r="G278" s="389" t="str">
        <f t="shared" si="31"/>
        <v>EandR1</v>
      </c>
      <c r="H278" s="389" t="str">
        <f t="shared" si="32"/>
        <v>envcmt</v>
      </c>
      <c r="I278" s="389" t="str">
        <f t="shared" si="33"/>
        <v>expvhceqpmch</v>
      </c>
      <c r="J278" s="389" t="str">
        <f t="shared" si="34"/>
        <v>EandR1-</v>
      </c>
      <c r="K278" s="389" t="str">
        <f t="shared" si="35"/>
        <v>envcmt-expvhceqpmch</v>
      </c>
      <c r="L278" s="389" t="str">
        <f t="shared" si="36"/>
        <v>envcmt-</v>
      </c>
    </row>
    <row r="279" spans="1:12">
      <c r="A279" s="362" t="s">
        <v>3632</v>
      </c>
      <c r="B279" s="454">
        <f t="shared" ca="1" si="37"/>
        <v>0</v>
      </c>
      <c r="C279" s="454" t="str">
        <f t="shared" ca="1" si="40"/>
        <v/>
      </c>
      <c r="D279" s="454" t="str">
        <f t="shared" ca="1" si="40"/>
        <v/>
      </c>
      <c r="E279" s="454" t="str">
        <f t="shared" ca="1" si="40"/>
        <v/>
      </c>
      <c r="F279" s="454" t="str">
        <f t="shared" ca="1" si="40"/>
        <v/>
      </c>
      <c r="G279" s="389" t="str">
        <f t="shared" si="31"/>
        <v>EandR1</v>
      </c>
      <c r="H279" s="389" t="str">
        <f t="shared" si="32"/>
        <v>envcst</v>
      </c>
      <c r="I279" s="389" t="str">
        <f t="shared" si="33"/>
        <v>expvhceqpmch</v>
      </c>
      <c r="J279" s="389" t="str">
        <f t="shared" si="34"/>
        <v>EandR1-</v>
      </c>
      <c r="K279" s="389" t="str">
        <f t="shared" si="35"/>
        <v>envcst-expvhceqpmch</v>
      </c>
      <c r="L279" s="389" t="str">
        <f t="shared" si="36"/>
        <v>envcst-</v>
      </c>
    </row>
    <row r="280" spans="1:12">
      <c r="A280" s="362" t="s">
        <v>3633</v>
      </c>
      <c r="B280" s="454">
        <f t="shared" ca="1" si="37"/>
        <v>0</v>
      </c>
      <c r="C280" s="454" t="str">
        <f t="shared" ca="1" si="40"/>
        <v/>
      </c>
      <c r="D280" s="454" t="str">
        <f t="shared" ca="1" si="40"/>
        <v/>
      </c>
      <c r="E280" s="454" t="str">
        <f t="shared" ca="1" si="40"/>
        <v/>
      </c>
      <c r="F280" s="454" t="str">
        <f t="shared" ca="1" si="40"/>
        <v/>
      </c>
      <c r="G280" s="389" t="str">
        <f t="shared" si="31"/>
        <v>EandR1</v>
      </c>
      <c r="H280" s="389" t="str">
        <f t="shared" si="32"/>
        <v>envcmm</v>
      </c>
      <c r="I280" s="389" t="str">
        <f t="shared" si="33"/>
        <v>expvhceqpmch</v>
      </c>
      <c r="J280" s="389" t="str">
        <f t="shared" si="34"/>
        <v>EandR1-</v>
      </c>
      <c r="K280" s="389" t="str">
        <f t="shared" si="35"/>
        <v>envcmm-expvhceqpmch</v>
      </c>
      <c r="L280" s="389" t="str">
        <f t="shared" si="36"/>
        <v>envcmm-</v>
      </c>
    </row>
    <row r="281" spans="1:12">
      <c r="A281" s="362" t="s">
        <v>3634</v>
      </c>
      <c r="B281" s="454">
        <f t="shared" ca="1" si="37"/>
        <v>0</v>
      </c>
      <c r="C281" s="454" t="str">
        <f t="shared" ca="1" si="40"/>
        <v/>
      </c>
      <c r="D281" s="454" t="str">
        <f t="shared" ca="1" si="40"/>
        <v/>
      </c>
      <c r="E281" s="454" t="str">
        <f t="shared" ca="1" si="40"/>
        <v/>
      </c>
      <c r="F281" s="454" t="str">
        <f t="shared" ca="1" si="40"/>
        <v/>
      </c>
      <c r="G281" s="389" t="str">
        <f t="shared" si="31"/>
        <v>EandR1</v>
      </c>
      <c r="H281" s="389" t="str">
        <f t="shared" si="32"/>
        <v>envflddrn</v>
      </c>
      <c r="I281" s="389" t="str">
        <f t="shared" si="33"/>
        <v>expvhceqpmch</v>
      </c>
      <c r="J281" s="389" t="str">
        <f t="shared" si="34"/>
        <v>EandR1-</v>
      </c>
      <c r="K281" s="389" t="str">
        <f t="shared" si="35"/>
        <v>envflddrn-expvhceqpmch</v>
      </c>
      <c r="L281" s="389" t="str">
        <f t="shared" si="36"/>
        <v>envflddrn-</v>
      </c>
    </row>
    <row r="282" spans="1:12">
      <c r="A282" s="362" t="s">
        <v>3635</v>
      </c>
      <c r="B282" s="454">
        <f t="shared" ca="1" si="37"/>
        <v>0</v>
      </c>
      <c r="C282" s="454" t="str">
        <f t="shared" ca="1" si="40"/>
        <v/>
      </c>
      <c r="D282" s="454" t="str">
        <f t="shared" ca="1" si="40"/>
        <v/>
      </c>
      <c r="E282" s="454" t="str">
        <f t="shared" ca="1" si="40"/>
        <v/>
      </c>
      <c r="F282" s="454" t="str">
        <f t="shared" ca="1" si="40"/>
        <v/>
      </c>
      <c r="G282" s="389" t="str">
        <f t="shared" si="31"/>
        <v>EandR1</v>
      </c>
      <c r="H282" s="389" t="str">
        <f t="shared" si="32"/>
        <v>envagr</v>
      </c>
      <c r="I282" s="389" t="str">
        <f t="shared" si="33"/>
        <v>expvhceqpmch</v>
      </c>
      <c r="J282" s="389" t="str">
        <f t="shared" si="34"/>
        <v>EandR1-</v>
      </c>
      <c r="K282" s="389" t="str">
        <f t="shared" si="35"/>
        <v>envagr-expvhceqpmch</v>
      </c>
      <c r="L282" s="389" t="str">
        <f t="shared" si="36"/>
        <v>envagr-</v>
      </c>
    </row>
    <row r="283" spans="1:12">
      <c r="A283" s="362" t="s">
        <v>3636</v>
      </c>
      <c r="B283" s="454">
        <f t="shared" ca="1" si="37"/>
        <v>0</v>
      </c>
      <c r="C283" s="454" t="str">
        <f t="shared" ca="1" si="40"/>
        <v/>
      </c>
      <c r="D283" s="454" t="str">
        <f t="shared" ca="1" si="40"/>
        <v/>
      </c>
      <c r="E283" s="454" t="str">
        <f t="shared" ca="1" si="40"/>
        <v/>
      </c>
      <c r="F283" s="454" t="str">
        <f t="shared" ca="1" si="40"/>
        <v/>
      </c>
      <c r="G283" s="389" t="str">
        <f t="shared" si="31"/>
        <v>EandR1</v>
      </c>
      <c r="H283" s="389" t="str">
        <f t="shared" si="32"/>
        <v>envrglenv</v>
      </c>
      <c r="I283" s="389" t="str">
        <f t="shared" si="33"/>
        <v>expvhceqpmch</v>
      </c>
      <c r="J283" s="389" t="str">
        <f t="shared" si="34"/>
        <v>EandR1-</v>
      </c>
      <c r="K283" s="389" t="str">
        <f t="shared" si="35"/>
        <v>envrglenv-expvhceqpmch</v>
      </c>
      <c r="L283" s="389" t="str">
        <f t="shared" si="36"/>
        <v>envrglenv-</v>
      </c>
    </row>
    <row r="284" spans="1:12">
      <c r="A284" s="362" t="s">
        <v>3637</v>
      </c>
      <c r="B284" s="454">
        <f t="shared" ca="1" si="37"/>
        <v>0</v>
      </c>
      <c r="C284" s="454" t="str">
        <f t="shared" ca="1" si="40"/>
        <v/>
      </c>
      <c r="D284" s="454" t="str">
        <f t="shared" ca="1" si="40"/>
        <v/>
      </c>
      <c r="E284" s="454" t="str">
        <f t="shared" ca="1" si="40"/>
        <v/>
      </c>
      <c r="F284" s="454" t="str">
        <f t="shared" ca="1" si="40"/>
        <v/>
      </c>
      <c r="G284" s="389" t="str">
        <f t="shared" si="31"/>
        <v>EandR1</v>
      </c>
      <c r="H284" s="389" t="str">
        <f t="shared" si="32"/>
        <v>envrgltrd</v>
      </c>
      <c r="I284" s="389" t="str">
        <f t="shared" si="33"/>
        <v>expvhceqpmch</v>
      </c>
      <c r="J284" s="389" t="str">
        <f t="shared" si="34"/>
        <v>EandR1-</v>
      </c>
      <c r="K284" s="389" t="str">
        <f t="shared" si="35"/>
        <v>envrgltrd-expvhceqpmch</v>
      </c>
      <c r="L284" s="389" t="str">
        <f t="shared" si="36"/>
        <v>envrgltrd-</v>
      </c>
    </row>
    <row r="285" spans="1:12">
      <c r="A285" s="362" t="s">
        <v>3638</v>
      </c>
      <c r="B285" s="454">
        <f t="shared" ca="1" si="37"/>
        <v>0</v>
      </c>
      <c r="C285" s="454" t="str">
        <f t="shared" ca="1" si="40"/>
        <v/>
      </c>
      <c r="D285" s="454" t="str">
        <f t="shared" ca="1" si="40"/>
        <v/>
      </c>
      <c r="E285" s="454" t="str">
        <f t="shared" ca="1" si="40"/>
        <v/>
      </c>
      <c r="F285" s="454" t="str">
        <f t="shared" ca="1" si="40"/>
        <v/>
      </c>
      <c r="G285" s="389" t="str">
        <f t="shared" si="31"/>
        <v>EandR1</v>
      </c>
      <c r="H285" s="389" t="str">
        <f t="shared" si="32"/>
        <v>envstr</v>
      </c>
      <c r="I285" s="389" t="str">
        <f t="shared" si="33"/>
        <v>expvhceqpmch</v>
      </c>
      <c r="J285" s="389" t="str">
        <f t="shared" si="34"/>
        <v>EandR1-</v>
      </c>
      <c r="K285" s="389" t="str">
        <f t="shared" si="35"/>
        <v>envstr-expvhceqpmch</v>
      </c>
      <c r="L285" s="389" t="str">
        <f t="shared" si="36"/>
        <v>envstr-</v>
      </c>
    </row>
    <row r="286" spans="1:12">
      <c r="A286" s="362" t="s">
        <v>3639</v>
      </c>
      <c r="B286" s="454">
        <f t="shared" ca="1" si="37"/>
        <v>0</v>
      </c>
      <c r="C286" s="454" t="str">
        <f t="shared" ca="1" si="40"/>
        <v/>
      </c>
      <c r="D286" s="454" t="str">
        <f t="shared" ca="1" si="40"/>
        <v/>
      </c>
      <c r="E286" s="454" t="str">
        <f t="shared" ca="1" si="40"/>
        <v/>
      </c>
      <c r="F286" s="454" t="str">
        <f t="shared" ca="1" si="40"/>
        <v/>
      </c>
      <c r="G286" s="389" t="str">
        <f t="shared" si="31"/>
        <v>EandR1</v>
      </c>
      <c r="H286" s="389" t="str">
        <f t="shared" si="32"/>
        <v>envcll</v>
      </c>
      <c r="I286" s="389" t="str">
        <f t="shared" si="33"/>
        <v>expvhceqpmch</v>
      </c>
      <c r="J286" s="389" t="str">
        <f t="shared" si="34"/>
        <v>EandR1-</v>
      </c>
      <c r="K286" s="389" t="str">
        <f t="shared" si="35"/>
        <v>envcll-expvhceqpmch</v>
      </c>
      <c r="L286" s="389" t="str">
        <f t="shared" si="36"/>
        <v>envcll-</v>
      </c>
    </row>
    <row r="287" spans="1:12">
      <c r="A287" s="362" t="s">
        <v>3640</v>
      </c>
      <c r="B287" s="454">
        <f t="shared" ca="1" si="37"/>
        <v>0</v>
      </c>
      <c r="C287" s="454" t="str">
        <f t="shared" ca="1" si="40"/>
        <v/>
      </c>
      <c r="D287" s="454" t="str">
        <f t="shared" ca="1" si="40"/>
        <v/>
      </c>
      <c r="E287" s="454" t="str">
        <f t="shared" ca="1" si="40"/>
        <v/>
      </c>
      <c r="F287" s="454" t="str">
        <f t="shared" ca="1" si="40"/>
        <v/>
      </c>
      <c r="G287" s="389" t="str">
        <f t="shared" si="31"/>
        <v>EandR1</v>
      </c>
      <c r="H287" s="389" t="str">
        <f t="shared" si="32"/>
        <v>envdsp</v>
      </c>
      <c r="I287" s="389" t="str">
        <f t="shared" si="33"/>
        <v>expvhceqpmch</v>
      </c>
      <c r="J287" s="389" t="str">
        <f t="shared" si="34"/>
        <v>EandR1-</v>
      </c>
      <c r="K287" s="389" t="str">
        <f t="shared" si="35"/>
        <v>envdsp-expvhceqpmch</v>
      </c>
      <c r="L287" s="389" t="str">
        <f t="shared" si="36"/>
        <v>envdsp-</v>
      </c>
    </row>
    <row r="288" spans="1:12">
      <c r="A288" s="362" t="s">
        <v>3641</v>
      </c>
      <c r="B288" s="454">
        <f t="shared" ca="1" si="37"/>
        <v>0</v>
      </c>
      <c r="C288" s="454" t="str">
        <f t="shared" ca="1" si="40"/>
        <v/>
      </c>
      <c r="D288" s="454" t="str">
        <f t="shared" ca="1" si="40"/>
        <v/>
      </c>
      <c r="E288" s="454" t="str">
        <f t="shared" ca="1" si="40"/>
        <v/>
      </c>
      <c r="F288" s="454" t="str">
        <f t="shared" ca="1" si="40"/>
        <v/>
      </c>
      <c r="G288" s="389" t="str">
        <f t="shared" si="31"/>
        <v>EandR1</v>
      </c>
      <c r="H288" s="389" t="str">
        <f t="shared" si="32"/>
        <v>envtrd</v>
      </c>
      <c r="I288" s="389" t="str">
        <f t="shared" si="33"/>
        <v>expvhceqpmch</v>
      </c>
      <c r="J288" s="389" t="str">
        <f t="shared" si="34"/>
        <v>EandR1-</v>
      </c>
      <c r="K288" s="389" t="str">
        <f t="shared" si="35"/>
        <v>envtrd-expvhceqpmch</v>
      </c>
      <c r="L288" s="389" t="str">
        <f t="shared" si="36"/>
        <v>envtrd-</v>
      </c>
    </row>
    <row r="289" spans="1:12">
      <c r="A289" s="362" t="s">
        <v>3642</v>
      </c>
      <c r="B289" s="454">
        <f t="shared" ca="1" si="37"/>
        <v>0</v>
      </c>
      <c r="C289" s="454" t="str">
        <f t="shared" ca="1" si="40"/>
        <v/>
      </c>
      <c r="D289" s="454" t="str">
        <f t="shared" ca="1" si="40"/>
        <v/>
      </c>
      <c r="E289" s="454" t="str">
        <f t="shared" ca="1" si="40"/>
        <v/>
      </c>
      <c r="F289" s="454" t="str">
        <f t="shared" ca="1" si="40"/>
        <v/>
      </c>
      <c r="G289" s="389" t="str">
        <f t="shared" si="31"/>
        <v>EandR1</v>
      </c>
      <c r="H289" s="389" t="str">
        <f t="shared" si="32"/>
        <v>envrcy</v>
      </c>
      <c r="I289" s="389" t="str">
        <f t="shared" si="33"/>
        <v>expvhceqpmch</v>
      </c>
      <c r="J289" s="389" t="str">
        <f t="shared" si="34"/>
        <v>EandR1-</v>
      </c>
      <c r="K289" s="389" t="str">
        <f t="shared" si="35"/>
        <v>envrcy-expvhceqpmch</v>
      </c>
      <c r="L289" s="389" t="str">
        <f t="shared" si="36"/>
        <v>envrcy-</v>
      </c>
    </row>
    <row r="290" spans="1:12">
      <c r="A290" s="362" t="s">
        <v>3643</v>
      </c>
      <c r="B290" s="454">
        <f t="shared" ca="1" si="37"/>
        <v>0</v>
      </c>
      <c r="C290" s="454" t="str">
        <f t="shared" ca="1" si="40"/>
        <v/>
      </c>
      <c r="D290" s="454" t="str">
        <f t="shared" ca="1" si="40"/>
        <v/>
      </c>
      <c r="E290" s="454" t="str">
        <f t="shared" ca="1" si="40"/>
        <v/>
      </c>
      <c r="F290" s="454" t="str">
        <f t="shared" ca="1" si="40"/>
        <v/>
      </c>
      <c r="G290" s="389" t="str">
        <f t="shared" si="31"/>
        <v>EandR1</v>
      </c>
      <c r="H290" s="389" t="str">
        <f t="shared" si="32"/>
        <v>envmin</v>
      </c>
      <c r="I290" s="389" t="str">
        <f t="shared" si="33"/>
        <v>expvhceqpmch</v>
      </c>
      <c r="J290" s="389" t="str">
        <f t="shared" si="34"/>
        <v>EandR1-</v>
      </c>
      <c r="K290" s="389" t="str">
        <f t="shared" si="35"/>
        <v>envmin-expvhceqpmch</v>
      </c>
      <c r="L290" s="389" t="str">
        <f t="shared" si="36"/>
        <v>envmin-</v>
      </c>
    </row>
    <row r="291" spans="1:12">
      <c r="A291" s="362" t="s">
        <v>3644</v>
      </c>
      <c r="B291" s="454">
        <f t="shared" ca="1" si="37"/>
        <v>0</v>
      </c>
      <c r="C291" s="454" t="str">
        <f t="shared" ca="1" si="40"/>
        <v/>
      </c>
      <c r="D291" s="454" t="str">
        <f t="shared" ca="1" si="40"/>
        <v/>
      </c>
      <c r="E291" s="454" t="str">
        <f t="shared" ca="1" si="40"/>
        <v/>
      </c>
      <c r="F291" s="454" t="str">
        <f t="shared" ca="1" si="40"/>
        <v/>
      </c>
      <c r="G291" s="389" t="str">
        <f t="shared" ref="G291:G354" si="41">LEFT(A291,SEARCH("-",A291)-1)</f>
        <v>EandR1</v>
      </c>
      <c r="H291" s="389" t="str">
        <f t="shared" ref="H291:H354" si="42">LEFT(K291,SEARCH("-",K291)-1)</f>
        <v>envclm</v>
      </c>
      <c r="I291" s="389" t="str">
        <f t="shared" ref="I291:I354" si="43">SUBSTITUTE(K291,L291,"")</f>
        <v>expvhceqpmch</v>
      </c>
      <c r="J291" s="389" t="str">
        <f t="shared" ref="J291:J354" si="44">LEFT(A291,SEARCH("-",A291))</f>
        <v>EandR1-</v>
      </c>
      <c r="K291" s="389" t="str">
        <f t="shared" ref="K291:K354" si="45">SUBSTITUTE(A291,J291,"")</f>
        <v>envclm-expvhceqpmch</v>
      </c>
      <c r="L291" s="389" t="str">
        <f t="shared" ref="L291:L354" si="46">LEFT(K291,SEARCH("-",K291))</f>
        <v>envclm-</v>
      </c>
    </row>
    <row r="292" spans="1:12">
      <c r="A292" s="362" t="s">
        <v>3645</v>
      </c>
      <c r="B292" s="454">
        <f t="shared" ca="1" si="37"/>
        <v>0</v>
      </c>
      <c r="C292" s="454" t="str">
        <f t="shared" ca="1" si="40"/>
        <v/>
      </c>
      <c r="D292" s="454" t="str">
        <f t="shared" ca="1" si="40"/>
        <v/>
      </c>
      <c r="E292" s="454" t="str">
        <f t="shared" ca="1" si="40"/>
        <v/>
      </c>
      <c r="F292" s="454" t="str">
        <f t="shared" ca="1" si="40"/>
        <v/>
      </c>
      <c r="G292" s="389" t="str">
        <f t="shared" si="41"/>
        <v>EandR1</v>
      </c>
      <c r="H292" s="389" t="str">
        <f t="shared" si="42"/>
        <v>envtot</v>
      </c>
      <c r="I292" s="389" t="str">
        <f t="shared" si="43"/>
        <v>expvhceqpmch</v>
      </c>
      <c r="J292" s="389" t="str">
        <f t="shared" si="44"/>
        <v>EandR1-</v>
      </c>
      <c r="K292" s="389" t="str">
        <f t="shared" si="45"/>
        <v>envtot-expvhceqpmch</v>
      </c>
      <c r="L292" s="389" t="str">
        <f t="shared" si="46"/>
        <v>envtot-</v>
      </c>
    </row>
    <row r="293" spans="1:12">
      <c r="A293" s="362" t="s">
        <v>3646</v>
      </c>
      <c r="B293" s="454">
        <f t="shared" ca="1" si="37"/>
        <v>0</v>
      </c>
      <c r="C293" s="454" t="str">
        <f t="shared" ca="1" si="40"/>
        <v/>
      </c>
      <c r="D293" s="454" t="str">
        <f t="shared" ca="1" si="40"/>
        <v/>
      </c>
      <c r="E293" s="454" t="str">
        <f t="shared" ca="1" si="40"/>
        <v/>
      </c>
      <c r="F293" s="454" t="str">
        <f t="shared" ca="1" si="40"/>
        <v/>
      </c>
      <c r="G293" s="389" t="str">
        <f t="shared" si="41"/>
        <v>EandR1</v>
      </c>
      <c r="H293" s="389" t="str">
        <f t="shared" si="42"/>
        <v>plantot</v>
      </c>
      <c r="I293" s="389" t="str">
        <f t="shared" si="43"/>
        <v>expvhceqpmch</v>
      </c>
      <c r="J293" s="389" t="str">
        <f t="shared" si="44"/>
        <v>EandR1-</v>
      </c>
      <c r="K293" s="389" t="str">
        <f t="shared" si="45"/>
        <v>plantot-expvhceqpmch</v>
      </c>
      <c r="L293" s="389" t="str">
        <f t="shared" si="46"/>
        <v>plantot-</v>
      </c>
    </row>
    <row r="294" spans="1:12">
      <c r="A294" s="362" t="s">
        <v>3647</v>
      </c>
      <c r="B294" s="454">
        <f t="shared" ca="1" si="37"/>
        <v>0</v>
      </c>
      <c r="C294" s="454"/>
      <c r="D294" s="454"/>
      <c r="E294" s="454"/>
      <c r="F294" s="454"/>
      <c r="G294" s="389" t="str">
        <f t="shared" si="41"/>
        <v>EandR1</v>
      </c>
      <c r="H294" s="389" t="str">
        <f t="shared" si="42"/>
        <v>digtot</v>
      </c>
      <c r="I294" s="389" t="str">
        <f t="shared" si="43"/>
        <v>expvhceqpmch</v>
      </c>
      <c r="J294" s="389" t="str">
        <f t="shared" si="44"/>
        <v>EandR1-</v>
      </c>
      <c r="K294" s="389" t="str">
        <f t="shared" si="45"/>
        <v>digtot-expvhceqpmch</v>
      </c>
      <c r="L294" s="389" t="str">
        <f t="shared" si="46"/>
        <v>digtot-</v>
      </c>
    </row>
    <row r="295" spans="1:12">
      <c r="A295" s="362" t="s">
        <v>3648</v>
      </c>
      <c r="B295" s="454">
        <f t="shared" ca="1" si="37"/>
        <v>0</v>
      </c>
      <c r="C295" s="454" t="str">
        <f t="shared" ca="1" si="40"/>
        <v/>
      </c>
      <c r="D295" s="454" t="str">
        <f t="shared" ca="1" si="40"/>
        <v/>
      </c>
      <c r="E295" s="454" t="str">
        <f t="shared" ca="1" si="40"/>
        <v/>
      </c>
      <c r="F295" s="454" t="str">
        <f t="shared" ca="1" si="40"/>
        <v/>
      </c>
      <c r="G295" s="389" t="str">
        <f t="shared" si="41"/>
        <v>EandR1</v>
      </c>
      <c r="H295" s="389" t="str">
        <f t="shared" si="42"/>
        <v>poltot</v>
      </c>
      <c r="I295" s="389" t="str">
        <f t="shared" si="43"/>
        <v>expvhceqpmch</v>
      </c>
      <c r="J295" s="389" t="str">
        <f t="shared" si="44"/>
        <v>EandR1-</v>
      </c>
      <c r="K295" s="389" t="str">
        <f t="shared" si="45"/>
        <v>poltot-expvhceqpmch</v>
      </c>
      <c r="L295" s="389" t="str">
        <f t="shared" si="46"/>
        <v>poltot-</v>
      </c>
    </row>
    <row r="296" spans="1:12">
      <c r="A296" s="362" t="s">
        <v>3649</v>
      </c>
      <c r="B296" s="454">
        <f t="shared" ref="B296:B360" ca="1" si="47">INDEX(INDIRECT(LEFT($A296,SEARCH("-",$A296,1)-1)&amp;"_data"),MATCH(MID($A296, SEARCH("-",$A296) + 1, SEARCH("-",$A296,SEARCH("-",$A296)+1) - SEARCH("-",$A296) - 1),INDIRECT(LEFT($A296,SEARCH("-",$A296,1)-1)&amp;"_rows"),0),MATCH(RIGHT($A296,LEN($A296) - SEARCH("-", $A296, SEARCH("-", $A296) + 1)),INDIRECT(LEFT($A296,SEARCH("-",$A296,1)-1)&amp;"_Header"),0))</f>
        <v>0</v>
      </c>
      <c r="C296" s="454" t="str">
        <f t="shared" ca="1" si="40"/>
        <v/>
      </c>
      <c r="D296" s="454" t="str">
        <f t="shared" ca="1" si="40"/>
        <v/>
      </c>
      <c r="E296" s="454" t="str">
        <f t="shared" ca="1" si="40"/>
        <v/>
      </c>
      <c r="F296" s="454" t="str">
        <f t="shared" ca="1" si="40"/>
        <v/>
      </c>
      <c r="G296" s="389" t="str">
        <f t="shared" si="41"/>
        <v>EandR1</v>
      </c>
      <c r="H296" s="389" t="str">
        <f t="shared" si="42"/>
        <v>frstot</v>
      </c>
      <c r="I296" s="389" t="str">
        <f t="shared" si="43"/>
        <v>expvhceqpmch</v>
      </c>
      <c r="J296" s="389" t="str">
        <f t="shared" si="44"/>
        <v>EandR1-</v>
      </c>
      <c r="K296" s="389" t="str">
        <f t="shared" si="45"/>
        <v>frstot-expvhceqpmch</v>
      </c>
      <c r="L296" s="389" t="str">
        <f t="shared" si="46"/>
        <v>frstot-</v>
      </c>
    </row>
    <row r="297" spans="1:12">
      <c r="A297" s="362" t="s">
        <v>3650</v>
      </c>
      <c r="B297" s="454">
        <f t="shared" ca="1" si="47"/>
        <v>0</v>
      </c>
      <c r="C297" s="454" t="str">
        <f t="shared" ca="1" si="40"/>
        <v/>
      </c>
      <c r="D297" s="454" t="str">
        <f t="shared" ca="1" si="40"/>
        <v/>
      </c>
      <c r="E297" s="454" t="str">
        <f t="shared" ca="1" si="40"/>
        <v/>
      </c>
      <c r="F297" s="454" t="str">
        <f t="shared" ca="1" si="40"/>
        <v/>
      </c>
      <c r="G297" s="389" t="str">
        <f t="shared" si="41"/>
        <v>EandR1</v>
      </c>
      <c r="H297" s="389" t="str">
        <f t="shared" si="42"/>
        <v>centot</v>
      </c>
      <c r="I297" s="389" t="str">
        <f t="shared" si="43"/>
        <v>expvhceqpmch</v>
      </c>
      <c r="J297" s="389" t="str">
        <f t="shared" si="44"/>
        <v>EandR1-</v>
      </c>
      <c r="K297" s="389" t="str">
        <f t="shared" si="45"/>
        <v>centot-expvhceqpmch</v>
      </c>
      <c r="L297" s="389" t="str">
        <f t="shared" si="46"/>
        <v>centot-</v>
      </c>
    </row>
    <row r="298" spans="1:12">
      <c r="A298" s="362" t="s">
        <v>3651</v>
      </c>
      <c r="B298" s="454">
        <f t="shared" ca="1" si="47"/>
        <v>0</v>
      </c>
      <c r="C298" s="454" t="str">
        <f t="shared" ca="1" si="40"/>
        <v/>
      </c>
      <c r="D298" s="454" t="str">
        <f t="shared" ca="1" si="40"/>
        <v/>
      </c>
      <c r="E298" s="454" t="str">
        <f t="shared" ca="1" si="40"/>
        <v/>
      </c>
      <c r="F298" s="454" t="str">
        <f t="shared" ca="1" si="40"/>
        <v/>
      </c>
      <c r="G298" s="389" t="str">
        <f t="shared" si="41"/>
        <v>EandR1</v>
      </c>
      <c r="H298" s="389" t="str">
        <f t="shared" si="42"/>
        <v>tradcomhous</v>
      </c>
      <c r="I298" s="389" t="str">
        <f t="shared" si="43"/>
        <v>expvhceqpmch</v>
      </c>
      <c r="J298" s="389" t="str">
        <f t="shared" si="44"/>
        <v>EandR1-</v>
      </c>
      <c r="K298" s="389" t="str">
        <f t="shared" si="45"/>
        <v>tradcomhous-expvhceqpmch</v>
      </c>
      <c r="L298" s="389" t="str">
        <f t="shared" si="46"/>
        <v>tradcomhous-</v>
      </c>
    </row>
    <row r="299" spans="1:12">
      <c r="A299" s="362" t="s">
        <v>3652</v>
      </c>
      <c r="B299" s="454">
        <f t="shared" ca="1" si="47"/>
        <v>0</v>
      </c>
      <c r="C299" s="454" t="str">
        <f t="shared" ref="C299:F318" ca="1" si="48">IFERROR(INDEX(INDIRECT(LEFT($A299,SEARCH("-",$A299,1)-1)&amp;"_validation_data"),MATCH($A299&amp;"-"&amp;C$1,INDIRECT(LEFT($A299,SEARCH("-",$A299,1)-1)&amp;"_validation_rows"),0),3),"")</f>
        <v/>
      </c>
      <c r="D299" s="454" t="str">
        <f t="shared" ca="1" si="48"/>
        <v/>
      </c>
      <c r="E299" s="454" t="str">
        <f t="shared" ca="1" si="48"/>
        <v/>
      </c>
      <c r="F299" s="454" t="str">
        <f t="shared" ca="1" si="48"/>
        <v/>
      </c>
      <c r="G299" s="389" t="str">
        <f t="shared" si="41"/>
        <v>EandR1</v>
      </c>
      <c r="H299" s="389" t="str">
        <f t="shared" si="42"/>
        <v>tradcomreal</v>
      </c>
      <c r="I299" s="389" t="str">
        <f t="shared" si="43"/>
        <v>expvhceqpmch</v>
      </c>
      <c r="J299" s="389" t="str">
        <f t="shared" si="44"/>
        <v>EandR1-</v>
      </c>
      <c r="K299" s="389" t="str">
        <f t="shared" si="45"/>
        <v>tradcomreal-expvhceqpmch</v>
      </c>
      <c r="L299" s="389" t="str">
        <f t="shared" si="46"/>
        <v>tradcomreal-</v>
      </c>
    </row>
    <row r="300" spans="1:12">
      <c r="A300" s="362" t="s">
        <v>3653</v>
      </c>
      <c r="B300" s="454">
        <f t="shared" ca="1" si="47"/>
        <v>0</v>
      </c>
      <c r="C300" s="454" t="str">
        <f t="shared" ca="1" si="48"/>
        <v/>
      </c>
      <c r="D300" s="454" t="str">
        <f t="shared" ca="1" si="48"/>
        <v/>
      </c>
      <c r="E300" s="454" t="str">
        <f t="shared" ca="1" si="48"/>
        <v/>
      </c>
      <c r="F300" s="454" t="str">
        <f t="shared" ca="1" si="48"/>
        <v/>
      </c>
      <c r="G300" s="389" t="str">
        <f t="shared" si="41"/>
        <v>EandR1</v>
      </c>
      <c r="H300" s="389" t="str">
        <f t="shared" si="42"/>
        <v>tradcomfin</v>
      </c>
      <c r="I300" s="389" t="str">
        <f t="shared" si="43"/>
        <v>expvhceqpmch</v>
      </c>
      <c r="J300" s="389" t="str">
        <f t="shared" si="44"/>
        <v>EandR1-</v>
      </c>
      <c r="K300" s="389" t="str">
        <f t="shared" si="45"/>
        <v>tradcomfin-expvhceqpmch</v>
      </c>
      <c r="L300" s="389" t="str">
        <f t="shared" si="46"/>
        <v>tradcomfin-</v>
      </c>
    </row>
    <row r="301" spans="1:12">
      <c r="A301" s="362" t="s">
        <v>3654</v>
      </c>
      <c r="B301" s="454">
        <f t="shared" ca="1" si="47"/>
        <v>0</v>
      </c>
      <c r="C301" s="454" t="str">
        <f t="shared" ca="1" si="48"/>
        <v/>
      </c>
      <c r="D301" s="454" t="str">
        <f t="shared" ca="1" si="48"/>
        <v/>
      </c>
      <c r="E301" s="454" t="str">
        <f t="shared" ca="1" si="48"/>
        <v/>
      </c>
      <c r="F301" s="454" t="str">
        <f t="shared" ca="1" si="48"/>
        <v/>
      </c>
      <c r="G301" s="389" t="str">
        <f t="shared" si="41"/>
        <v>EandR1</v>
      </c>
      <c r="H301" s="389" t="str">
        <f t="shared" si="42"/>
        <v>tradcomenr</v>
      </c>
      <c r="I301" s="389" t="str">
        <f t="shared" si="43"/>
        <v>expvhceqpmch</v>
      </c>
      <c r="J301" s="389" t="str">
        <f t="shared" si="44"/>
        <v>EandR1-</v>
      </c>
      <c r="K301" s="389" t="str">
        <f t="shared" si="45"/>
        <v>tradcomenr-expvhceqpmch</v>
      </c>
      <c r="L301" s="389" t="str">
        <f t="shared" si="46"/>
        <v>tradcomenr-</v>
      </c>
    </row>
    <row r="302" spans="1:12">
      <c r="A302" s="362" t="s">
        <v>3655</v>
      </c>
      <c r="B302" s="454">
        <f t="shared" ca="1" si="47"/>
        <v>0</v>
      </c>
      <c r="C302" s="454" t="str">
        <f t="shared" ca="1" si="48"/>
        <v/>
      </c>
      <c r="D302" s="454" t="str">
        <f t="shared" ca="1" si="48"/>
        <v/>
      </c>
      <c r="E302" s="454" t="str">
        <f t="shared" ca="1" si="48"/>
        <v/>
      </c>
      <c r="F302" s="454" t="str">
        <f t="shared" ca="1" si="48"/>
        <v/>
      </c>
      <c r="G302" s="389" t="str">
        <f t="shared" si="41"/>
        <v>EandR1</v>
      </c>
      <c r="H302" s="389" t="str">
        <f t="shared" si="42"/>
        <v>tradcomwtr</v>
      </c>
      <c r="I302" s="389" t="str">
        <f t="shared" si="43"/>
        <v>expvhceqpmch</v>
      </c>
      <c r="J302" s="389" t="str">
        <f t="shared" si="44"/>
        <v>EandR1-</v>
      </c>
      <c r="K302" s="389" t="str">
        <f t="shared" si="45"/>
        <v>tradcomwtr-expvhceqpmch</v>
      </c>
      <c r="L302" s="389" t="str">
        <f t="shared" si="46"/>
        <v>tradcomwtr-</v>
      </c>
    </row>
    <row r="303" spans="1:12">
      <c r="A303" s="362" t="s">
        <v>3656</v>
      </c>
      <c r="B303" s="454">
        <f t="shared" ca="1" si="47"/>
        <v>0</v>
      </c>
      <c r="C303" s="454" t="str">
        <f t="shared" ca="1" si="48"/>
        <v/>
      </c>
      <c r="D303" s="454" t="str">
        <f t="shared" ca="1" si="48"/>
        <v/>
      </c>
      <c r="E303" s="454" t="str">
        <f t="shared" ca="1" si="48"/>
        <v/>
      </c>
      <c r="F303" s="454" t="str">
        <f t="shared" ca="1" si="48"/>
        <v/>
      </c>
      <c r="G303" s="389" t="str">
        <f t="shared" si="41"/>
        <v>EandR1</v>
      </c>
      <c r="H303" s="389" t="str">
        <f t="shared" si="42"/>
        <v>tradcomhsp</v>
      </c>
      <c r="I303" s="389" t="str">
        <f t="shared" si="43"/>
        <v>expvhceqpmch</v>
      </c>
      <c r="J303" s="389" t="str">
        <f t="shared" si="44"/>
        <v>EandR1-</v>
      </c>
      <c r="K303" s="389" t="str">
        <f t="shared" si="45"/>
        <v>tradcomhsp-expvhceqpmch</v>
      </c>
      <c r="L303" s="389" t="str">
        <f t="shared" si="46"/>
        <v>tradcomhsp-</v>
      </c>
    </row>
    <row r="304" spans="1:12">
      <c r="A304" s="362" t="s">
        <v>3657</v>
      </c>
      <c r="B304" s="454">
        <f t="shared" ca="1" si="47"/>
        <v>0</v>
      </c>
      <c r="C304" s="454" t="str">
        <f t="shared" ca="1" si="48"/>
        <v/>
      </c>
      <c r="D304" s="454" t="str">
        <f t="shared" ca="1" si="48"/>
        <v/>
      </c>
      <c r="E304" s="454" t="str">
        <f t="shared" ca="1" si="48"/>
        <v/>
      </c>
      <c r="F304" s="454" t="str">
        <f t="shared" ca="1" si="48"/>
        <v/>
      </c>
      <c r="G304" s="389" t="str">
        <f t="shared" si="41"/>
        <v>EandR1</v>
      </c>
      <c r="H304" s="389" t="str">
        <f t="shared" si="42"/>
        <v>tradcomoth</v>
      </c>
      <c r="I304" s="389" t="str">
        <f t="shared" si="43"/>
        <v>expvhceqpmch</v>
      </c>
      <c r="J304" s="389" t="str">
        <f t="shared" si="44"/>
        <v>EandR1-</v>
      </c>
      <c r="K304" s="389" t="str">
        <f t="shared" si="45"/>
        <v>tradcomoth-expvhceqpmch</v>
      </c>
      <c r="L304" s="389" t="str">
        <f t="shared" si="46"/>
        <v>tradcomoth-</v>
      </c>
    </row>
    <row r="305" spans="1:12">
      <c r="A305" s="362" t="s">
        <v>3658</v>
      </c>
      <c r="B305" s="454">
        <f t="shared" ca="1" si="47"/>
        <v>0</v>
      </c>
      <c r="C305" s="454" t="str">
        <f t="shared" ca="1" si="48"/>
        <v/>
      </c>
      <c r="D305" s="454" t="str">
        <f t="shared" ca="1" si="48"/>
        <v/>
      </c>
      <c r="E305" s="454" t="str">
        <f t="shared" ca="1" si="48"/>
        <v/>
      </c>
      <c r="F305" s="454" t="str">
        <f t="shared" ca="1" si="48"/>
        <v/>
      </c>
      <c r="G305" s="389" t="str">
        <f t="shared" si="41"/>
        <v>EandR1</v>
      </c>
      <c r="H305" s="389" t="str">
        <f t="shared" si="42"/>
        <v>tradcomtot</v>
      </c>
      <c r="I305" s="389" t="str">
        <f t="shared" si="43"/>
        <v>expvhceqpmch</v>
      </c>
      <c r="J305" s="389" t="str">
        <f t="shared" si="44"/>
        <v>EandR1-</v>
      </c>
      <c r="K305" s="389" t="str">
        <f t="shared" si="45"/>
        <v>tradcomtot-expvhceqpmch</v>
      </c>
      <c r="L305" s="389" t="str">
        <f t="shared" si="46"/>
        <v>tradcomtot-</v>
      </c>
    </row>
    <row r="306" spans="1:12">
      <c r="A306" s="362" t="s">
        <v>3659</v>
      </c>
      <c r="B306" s="454">
        <f t="shared" ca="1" si="47"/>
        <v>0</v>
      </c>
      <c r="C306" s="454" t="str">
        <f t="shared" ca="1" si="48"/>
        <v/>
      </c>
      <c r="D306" s="454" t="str">
        <f t="shared" ca="1" si="48"/>
        <v/>
      </c>
      <c r="E306" s="454" t="str">
        <f t="shared" ca="1" si="48"/>
        <v/>
      </c>
      <c r="F306" s="454" t="str">
        <f t="shared" ca="1" si="48"/>
        <v/>
      </c>
      <c r="G306" s="389" t="str">
        <f t="shared" si="41"/>
        <v>EandR1</v>
      </c>
      <c r="H306" s="389" t="str">
        <f t="shared" si="42"/>
        <v>tradoth</v>
      </c>
      <c r="I306" s="389" t="str">
        <f t="shared" si="43"/>
        <v>expvhceqpmch</v>
      </c>
      <c r="J306" s="389" t="str">
        <f t="shared" si="44"/>
        <v>EandR1-</v>
      </c>
      <c r="K306" s="389" t="str">
        <f t="shared" si="45"/>
        <v>tradoth-expvhceqpmch</v>
      </c>
      <c r="L306" s="389" t="str">
        <f t="shared" si="46"/>
        <v>tradoth-</v>
      </c>
    </row>
    <row r="307" spans="1:12">
      <c r="A307" s="362" t="s">
        <v>3660</v>
      </c>
      <c r="B307" s="454">
        <f t="shared" ca="1" si="47"/>
        <v>0</v>
      </c>
      <c r="C307" s="454" t="str">
        <f t="shared" ca="1" si="48"/>
        <v/>
      </c>
      <c r="D307" s="454" t="str">
        <f t="shared" ca="1" si="48"/>
        <v/>
      </c>
      <c r="E307" s="454" t="str">
        <f t="shared" ca="1" si="48"/>
        <v/>
      </c>
      <c r="F307" s="454" t="str">
        <f t="shared" ca="1" si="48"/>
        <v/>
      </c>
      <c r="G307" s="389" t="str">
        <f t="shared" si="41"/>
        <v>EandR1</v>
      </c>
      <c r="H307" s="389" t="str">
        <f t="shared" si="42"/>
        <v>tradtot</v>
      </c>
      <c r="I307" s="389" t="str">
        <f t="shared" si="43"/>
        <v>expvhceqpmch</v>
      </c>
      <c r="J307" s="389" t="str">
        <f t="shared" si="44"/>
        <v>EandR1-</v>
      </c>
      <c r="K307" s="389" t="str">
        <f t="shared" si="45"/>
        <v>tradtot-expvhceqpmch</v>
      </c>
      <c r="L307" s="389" t="str">
        <f t="shared" si="46"/>
        <v>tradtot-</v>
      </c>
    </row>
    <row r="308" spans="1:12">
      <c r="A308" s="362" t="s">
        <v>3661</v>
      </c>
      <c r="B308" s="454">
        <f t="shared" ca="1" si="47"/>
        <v>0</v>
      </c>
      <c r="C308" s="454" t="str">
        <f t="shared" ca="1" si="48"/>
        <v/>
      </c>
      <c r="D308" s="454" t="str">
        <f t="shared" ca="1" si="48"/>
        <v/>
      </c>
      <c r="E308" s="454" t="str">
        <f t="shared" ca="1" si="48"/>
        <v/>
      </c>
      <c r="F308" s="454" t="str">
        <f t="shared" ca="1" si="48"/>
        <v/>
      </c>
      <c r="G308" s="389" t="str">
        <f t="shared" si="41"/>
        <v>EandR1</v>
      </c>
      <c r="H308" s="389" t="str">
        <f t="shared" si="42"/>
        <v>alltot</v>
      </c>
      <c r="I308" s="389" t="str">
        <f t="shared" si="43"/>
        <v>expvhceqpmch</v>
      </c>
      <c r="J308" s="389" t="str">
        <f t="shared" si="44"/>
        <v>EandR1-</v>
      </c>
      <c r="K308" s="389" t="str">
        <f t="shared" si="45"/>
        <v>alltot-expvhceqpmch</v>
      </c>
      <c r="L308" s="389" t="str">
        <f t="shared" si="46"/>
        <v>alltot-</v>
      </c>
    </row>
    <row r="309" spans="1:12">
      <c r="A309" s="362" t="s">
        <v>3662</v>
      </c>
      <c r="B309" s="454">
        <f t="shared" ca="1" si="47"/>
        <v>0</v>
      </c>
      <c r="C309" s="454" t="str">
        <f t="shared" ca="1" si="48"/>
        <v/>
      </c>
      <c r="D309" s="454" t="str">
        <f t="shared" ca="1" si="48"/>
        <v/>
      </c>
      <c r="E309" s="454" t="str">
        <f t="shared" ca="1" si="48"/>
        <v/>
      </c>
      <c r="F309" s="454" t="str">
        <f t="shared" ca="1" si="48"/>
        <v/>
      </c>
      <c r="G309" s="389" t="str">
        <f t="shared" si="41"/>
        <v>EandR1</v>
      </c>
      <c r="H309" s="389" t="str">
        <f t="shared" si="42"/>
        <v>eduerlprm</v>
      </c>
      <c r="I309" s="389" t="str">
        <f t="shared" si="43"/>
        <v>expint</v>
      </c>
      <c r="J309" s="389" t="str">
        <f t="shared" si="44"/>
        <v>EandR1-</v>
      </c>
      <c r="K309" s="389" t="str">
        <f t="shared" si="45"/>
        <v>eduerlprm-expint</v>
      </c>
      <c r="L309" s="389" t="str">
        <f t="shared" si="46"/>
        <v>eduerlprm-</v>
      </c>
    </row>
    <row r="310" spans="1:12">
      <c r="A310" s="362" t="s">
        <v>3663</v>
      </c>
      <c r="B310" s="454">
        <f t="shared" ca="1" si="47"/>
        <v>0</v>
      </c>
      <c r="C310" s="454" t="str">
        <f t="shared" ca="1" si="48"/>
        <v/>
      </c>
      <c r="D310" s="454" t="str">
        <f t="shared" ca="1" si="48"/>
        <v/>
      </c>
      <c r="E310" s="454" t="str">
        <f t="shared" ca="1" si="48"/>
        <v/>
      </c>
      <c r="F310" s="454" t="str">
        <f t="shared" ca="1" si="48"/>
        <v/>
      </c>
      <c r="G310" s="389" t="str">
        <f t="shared" si="41"/>
        <v>EandR1</v>
      </c>
      <c r="H310" s="389" t="str">
        <f t="shared" si="42"/>
        <v>eduscn</v>
      </c>
      <c r="I310" s="389" t="str">
        <f t="shared" si="43"/>
        <v>expint</v>
      </c>
      <c r="J310" s="389" t="str">
        <f t="shared" si="44"/>
        <v>EandR1-</v>
      </c>
      <c r="K310" s="389" t="str">
        <f t="shared" si="45"/>
        <v>eduscn-expint</v>
      </c>
      <c r="L310" s="389" t="str">
        <f t="shared" si="46"/>
        <v>eduscn-</v>
      </c>
    </row>
    <row r="311" spans="1:12">
      <c r="A311" s="362" t="s">
        <v>3664</v>
      </c>
      <c r="B311" s="454">
        <f t="shared" ca="1" si="47"/>
        <v>0</v>
      </c>
      <c r="C311" s="454" t="str">
        <f t="shared" ca="1" si="48"/>
        <v/>
      </c>
      <c r="D311" s="454" t="str">
        <f t="shared" ca="1" si="48"/>
        <v/>
      </c>
      <c r="E311" s="454" t="str">
        <f t="shared" ca="1" si="48"/>
        <v/>
      </c>
      <c r="F311" s="454" t="str">
        <f t="shared" ca="1" si="48"/>
        <v/>
      </c>
      <c r="G311" s="389" t="str">
        <f t="shared" si="41"/>
        <v>EandR1</v>
      </c>
      <c r="H311" s="389" t="str">
        <f t="shared" si="42"/>
        <v>eduspc</v>
      </c>
      <c r="I311" s="389" t="str">
        <f t="shared" si="43"/>
        <v>expint</v>
      </c>
      <c r="J311" s="389" t="str">
        <f t="shared" si="44"/>
        <v>EandR1-</v>
      </c>
      <c r="K311" s="389" t="str">
        <f t="shared" si="45"/>
        <v>eduspc-expint</v>
      </c>
      <c r="L311" s="389" t="str">
        <f t="shared" si="46"/>
        <v>eduspc-</v>
      </c>
    </row>
    <row r="312" spans="1:12">
      <c r="A312" s="362" t="s">
        <v>3665</v>
      </c>
      <c r="B312" s="454">
        <f t="shared" ca="1" si="47"/>
        <v>0</v>
      </c>
      <c r="C312" s="454" t="str">
        <f t="shared" ca="1" si="48"/>
        <v/>
      </c>
      <c r="D312" s="454" t="str">
        <f t="shared" ca="1" si="48"/>
        <v/>
      </c>
      <c r="E312" s="454" t="str">
        <f t="shared" ca="1" si="48"/>
        <v/>
      </c>
      <c r="F312" s="454" t="str">
        <f t="shared" ca="1" si="48"/>
        <v/>
      </c>
      <c r="G312" s="389" t="str">
        <f t="shared" si="41"/>
        <v>EandR1</v>
      </c>
      <c r="H312" s="389" t="str">
        <f t="shared" si="42"/>
        <v>edupstoth</v>
      </c>
      <c r="I312" s="389" t="str">
        <f t="shared" si="43"/>
        <v>expint</v>
      </c>
      <c r="J312" s="389" t="str">
        <f t="shared" si="44"/>
        <v>EandR1-</v>
      </c>
      <c r="K312" s="389" t="str">
        <f t="shared" si="45"/>
        <v>edupstoth-expint</v>
      </c>
      <c r="L312" s="389" t="str">
        <f t="shared" si="46"/>
        <v>edupstoth-</v>
      </c>
    </row>
    <row r="313" spans="1:12">
      <c r="A313" s="362" t="s">
        <v>3666</v>
      </c>
      <c r="B313" s="454">
        <f t="shared" ca="1" si="47"/>
        <v>0</v>
      </c>
      <c r="C313" s="454" t="str">
        <f t="shared" ca="1" si="48"/>
        <v/>
      </c>
      <c r="D313" s="454" t="str">
        <f t="shared" ca="1" si="48"/>
        <v/>
      </c>
      <c r="E313" s="454" t="str">
        <f t="shared" ca="1" si="48"/>
        <v/>
      </c>
      <c r="F313" s="454" t="str">
        <f t="shared" ca="1" si="48"/>
        <v/>
      </c>
      <c r="G313" s="389" t="str">
        <f t="shared" si="41"/>
        <v>EandR1</v>
      </c>
      <c r="H313" s="389" t="str">
        <f t="shared" si="42"/>
        <v>edutot</v>
      </c>
      <c r="I313" s="389" t="str">
        <f t="shared" si="43"/>
        <v>expint</v>
      </c>
      <c r="J313" s="389" t="str">
        <f t="shared" si="44"/>
        <v>EandR1-</v>
      </c>
      <c r="K313" s="389" t="str">
        <f t="shared" si="45"/>
        <v>edutot-expint</v>
      </c>
      <c r="L313" s="389" t="str">
        <f t="shared" si="46"/>
        <v>edutot-</v>
      </c>
    </row>
    <row r="314" spans="1:12">
      <c r="A314" s="362" t="s">
        <v>3667</v>
      </c>
      <c r="B314" s="454">
        <f t="shared" ca="1" si="47"/>
        <v>0</v>
      </c>
      <c r="C314" s="454" t="str">
        <f t="shared" ca="1" si="48"/>
        <v/>
      </c>
      <c r="D314" s="454" t="str">
        <f t="shared" ca="1" si="48"/>
        <v/>
      </c>
      <c r="E314" s="454" t="str">
        <f t="shared" ca="1" si="48"/>
        <v/>
      </c>
      <c r="F314" s="454" t="str">
        <f t="shared" ca="1" si="48"/>
        <v/>
      </c>
      <c r="G314" s="389" t="str">
        <f t="shared" si="41"/>
        <v>EandR1</v>
      </c>
      <c r="H314" s="389" t="str">
        <f t="shared" si="42"/>
        <v>transrds</v>
      </c>
      <c r="I314" s="389" t="str">
        <f t="shared" si="43"/>
        <v>expint</v>
      </c>
      <c r="J314" s="389" t="str">
        <f t="shared" si="44"/>
        <v>EandR1-</v>
      </c>
      <c r="K314" s="389" t="str">
        <f t="shared" si="45"/>
        <v>transrds-expint</v>
      </c>
      <c r="L314" s="389" t="str">
        <f t="shared" si="46"/>
        <v>transrds-</v>
      </c>
    </row>
    <row r="315" spans="1:12">
      <c r="A315" s="362" t="s">
        <v>3668</v>
      </c>
      <c r="B315" s="454">
        <f t="shared" ca="1" si="47"/>
        <v>0</v>
      </c>
      <c r="C315" s="454" t="str">
        <f t="shared" ca="1" si="48"/>
        <v/>
      </c>
      <c r="D315" s="454" t="str">
        <f t="shared" ca="1" si="48"/>
        <v/>
      </c>
      <c r="E315" s="454" t="str">
        <f t="shared" ca="1" si="48"/>
        <v/>
      </c>
      <c r="F315" s="454" t="str">
        <f t="shared" ca="1" si="48"/>
        <v/>
      </c>
      <c r="G315" s="389" t="str">
        <f t="shared" si="41"/>
        <v>EandR1</v>
      </c>
      <c r="H315" s="389" t="str">
        <f t="shared" si="42"/>
        <v>transprk</v>
      </c>
      <c r="I315" s="389" t="str">
        <f t="shared" si="43"/>
        <v>expint</v>
      </c>
      <c r="J315" s="389" t="str">
        <f t="shared" si="44"/>
        <v>EandR1-</v>
      </c>
      <c r="K315" s="389" t="str">
        <f t="shared" si="45"/>
        <v>transprk-expint</v>
      </c>
      <c r="L315" s="389" t="str">
        <f t="shared" si="46"/>
        <v>transprk-</v>
      </c>
    </row>
    <row r="316" spans="1:12">
      <c r="A316" s="362" t="s">
        <v>3669</v>
      </c>
      <c r="B316" s="454">
        <f t="shared" ca="1" si="47"/>
        <v>0</v>
      </c>
      <c r="C316" s="454" t="str">
        <f t="shared" ca="1" si="48"/>
        <v/>
      </c>
      <c r="D316" s="454" t="str">
        <f t="shared" ca="1" si="48"/>
        <v/>
      </c>
      <c r="E316" s="454" t="str">
        <f t="shared" ca="1" si="48"/>
        <v/>
      </c>
      <c r="F316" s="454" t="str">
        <f t="shared" ca="1" si="48"/>
        <v/>
      </c>
      <c r="G316" s="389" t="str">
        <f t="shared" si="41"/>
        <v>EandR1</v>
      </c>
      <c r="H316" s="389" t="str">
        <f t="shared" si="42"/>
        <v>transpblbus</v>
      </c>
      <c r="I316" s="389" t="str">
        <f t="shared" si="43"/>
        <v>expint</v>
      </c>
      <c r="J316" s="389" t="str">
        <f t="shared" si="44"/>
        <v>EandR1-</v>
      </c>
      <c r="K316" s="389" t="str">
        <f t="shared" si="45"/>
        <v>transpblbus-expint</v>
      </c>
      <c r="L316" s="389" t="str">
        <f t="shared" si="46"/>
        <v>transpblbus-</v>
      </c>
    </row>
    <row r="317" spans="1:12">
      <c r="A317" s="362" t="s">
        <v>3670</v>
      </c>
      <c r="B317" s="454">
        <f t="shared" ca="1" si="47"/>
        <v>0</v>
      </c>
      <c r="C317" s="454" t="str">
        <f t="shared" ca="1" si="48"/>
        <v/>
      </c>
      <c r="D317" s="454" t="str">
        <f t="shared" ca="1" si="48"/>
        <v/>
      </c>
      <c r="E317" s="454" t="str">
        <f t="shared" ca="1" si="48"/>
        <v/>
      </c>
      <c r="F317" s="454" t="str">
        <f t="shared" ca="1" si="48"/>
        <v/>
      </c>
      <c r="G317" s="389" t="str">
        <f t="shared" si="41"/>
        <v>EandR1</v>
      </c>
      <c r="H317" s="389" t="str">
        <f t="shared" si="42"/>
        <v>transpblrail</v>
      </c>
      <c r="I317" s="389" t="str">
        <f t="shared" si="43"/>
        <v>expint</v>
      </c>
      <c r="J317" s="389" t="str">
        <f t="shared" si="44"/>
        <v>EandR1-</v>
      </c>
      <c r="K317" s="389" t="str">
        <f t="shared" si="45"/>
        <v>transpblrail-expint</v>
      </c>
      <c r="L317" s="389" t="str">
        <f t="shared" si="46"/>
        <v>transpblrail-</v>
      </c>
    </row>
    <row r="318" spans="1:12">
      <c r="A318" s="362" t="s">
        <v>3671</v>
      </c>
      <c r="B318" s="454">
        <f t="shared" ca="1" si="47"/>
        <v>0</v>
      </c>
      <c r="C318" s="454" t="str">
        <f t="shared" ca="1" si="48"/>
        <v/>
      </c>
      <c r="D318" s="454" t="str">
        <f t="shared" ca="1" si="48"/>
        <v/>
      </c>
      <c r="E318" s="454" t="str">
        <f t="shared" ca="1" si="48"/>
        <v/>
      </c>
      <c r="F318" s="454" t="str">
        <f t="shared" ca="1" si="48"/>
        <v/>
      </c>
      <c r="G318" s="389" t="str">
        <f t="shared" si="41"/>
        <v>EandR1</v>
      </c>
      <c r="H318" s="389" t="str">
        <f t="shared" si="42"/>
        <v>transahtarp</v>
      </c>
      <c r="I318" s="389" t="str">
        <f t="shared" si="43"/>
        <v>expint</v>
      </c>
      <c r="J318" s="389" t="str">
        <f t="shared" si="44"/>
        <v>EandR1-</v>
      </c>
      <c r="K318" s="389" t="str">
        <f t="shared" si="45"/>
        <v>transahtarp-expint</v>
      </c>
      <c r="L318" s="389" t="str">
        <f t="shared" si="46"/>
        <v>transahtarp-</v>
      </c>
    </row>
    <row r="319" spans="1:12">
      <c r="A319" s="362" t="s">
        <v>3672</v>
      </c>
      <c r="B319" s="454">
        <f t="shared" ca="1" si="47"/>
        <v>0</v>
      </c>
      <c r="C319" s="454" t="str">
        <f t="shared" ref="C319:F338" ca="1" si="49">IFERROR(INDEX(INDIRECT(LEFT($A319,SEARCH("-",$A319,1)-1)&amp;"_validation_data"),MATCH($A319&amp;"-"&amp;C$1,INDIRECT(LEFT($A319,SEARCH("-",$A319,1)-1)&amp;"_validation_rows"),0),3),"")</f>
        <v/>
      </c>
      <c r="D319" s="454" t="str">
        <f t="shared" ca="1" si="49"/>
        <v/>
      </c>
      <c r="E319" s="454" t="str">
        <f t="shared" ca="1" si="49"/>
        <v/>
      </c>
      <c r="F319" s="454" t="str">
        <f t="shared" ca="1" si="49"/>
        <v/>
      </c>
      <c r="G319" s="389" t="str">
        <f t="shared" si="41"/>
        <v>EandR1</v>
      </c>
      <c r="H319" s="389" t="str">
        <f t="shared" si="42"/>
        <v>transahthrbprs</v>
      </c>
      <c r="I319" s="389" t="str">
        <f t="shared" si="43"/>
        <v>expint</v>
      </c>
      <c r="J319" s="389" t="str">
        <f t="shared" si="44"/>
        <v>EandR1-</v>
      </c>
      <c r="K319" s="389" t="str">
        <f t="shared" si="45"/>
        <v>transahthrbprs-expint</v>
      </c>
      <c r="L319" s="389" t="str">
        <f t="shared" si="46"/>
        <v>transahthrbprs-</v>
      </c>
    </row>
    <row r="320" spans="1:12">
      <c r="A320" s="362" t="s">
        <v>3673</v>
      </c>
      <c r="B320" s="454">
        <f t="shared" ca="1" si="47"/>
        <v>0</v>
      </c>
      <c r="C320" s="454" t="str">
        <f t="shared" ca="1" si="49"/>
        <v/>
      </c>
      <c r="D320" s="454" t="str">
        <f t="shared" ca="1" si="49"/>
        <v/>
      </c>
      <c r="E320" s="454" t="str">
        <f t="shared" ca="1" si="49"/>
        <v/>
      </c>
      <c r="F320" s="454" t="str">
        <f t="shared" ca="1" si="49"/>
        <v/>
      </c>
      <c r="G320" s="389" t="str">
        <f t="shared" si="41"/>
        <v>EandR1</v>
      </c>
      <c r="H320" s="389" t="str">
        <f t="shared" si="42"/>
        <v>transahttll</v>
      </c>
      <c r="I320" s="389" t="str">
        <f t="shared" si="43"/>
        <v>expint</v>
      </c>
      <c r="J320" s="389" t="str">
        <f t="shared" si="44"/>
        <v>EandR1-</v>
      </c>
      <c r="K320" s="389" t="str">
        <f t="shared" si="45"/>
        <v>transahttll-expint</v>
      </c>
      <c r="L320" s="389" t="str">
        <f t="shared" si="46"/>
        <v>transahttll-</v>
      </c>
    </row>
    <row r="321" spans="1:12">
      <c r="A321" s="362" t="s">
        <v>3674</v>
      </c>
      <c r="B321" s="454">
        <f t="shared" ca="1" si="47"/>
        <v>0</v>
      </c>
      <c r="C321" s="454" t="str">
        <f t="shared" ca="1" si="49"/>
        <v/>
      </c>
      <c r="D321" s="454" t="str">
        <f t="shared" ca="1" si="49"/>
        <v/>
      </c>
      <c r="E321" s="454" t="str">
        <f t="shared" ca="1" si="49"/>
        <v/>
      </c>
      <c r="F321" s="454" t="str">
        <f t="shared" ca="1" si="49"/>
        <v/>
      </c>
      <c r="G321" s="389" t="str">
        <f t="shared" si="41"/>
        <v>EandR1</v>
      </c>
      <c r="H321" s="389" t="str">
        <f t="shared" si="42"/>
        <v>transtot</v>
      </c>
      <c r="I321" s="389" t="str">
        <f t="shared" si="43"/>
        <v>expint</v>
      </c>
      <c r="J321" s="389" t="str">
        <f t="shared" si="44"/>
        <v>EandR1-</v>
      </c>
      <c r="K321" s="389" t="str">
        <f t="shared" si="45"/>
        <v>transtot-expint</v>
      </c>
      <c r="L321" s="389" t="str">
        <f t="shared" si="46"/>
        <v>transtot-</v>
      </c>
    </row>
    <row r="322" spans="1:12">
      <c r="A322" s="362" t="s">
        <v>3675</v>
      </c>
      <c r="B322" s="454">
        <f t="shared" ca="1" si="47"/>
        <v>0</v>
      </c>
      <c r="C322" s="454" t="str">
        <f t="shared" ca="1" si="49"/>
        <v/>
      </c>
      <c r="D322" s="454" t="str">
        <f t="shared" ca="1" si="49"/>
        <v/>
      </c>
      <c r="E322" s="454" t="str">
        <f t="shared" ca="1" si="49"/>
        <v/>
      </c>
      <c r="F322" s="454" t="str">
        <f t="shared" ca="1" si="49"/>
        <v/>
      </c>
      <c r="G322" s="389" t="str">
        <f t="shared" si="41"/>
        <v>EandR1</v>
      </c>
      <c r="H322" s="389" t="str">
        <f t="shared" si="42"/>
        <v>sctot</v>
      </c>
      <c r="I322" s="389" t="str">
        <f t="shared" si="43"/>
        <v>expint</v>
      </c>
      <c r="J322" s="389" t="str">
        <f t="shared" si="44"/>
        <v>EandR1-</v>
      </c>
      <c r="K322" s="389" t="str">
        <f t="shared" si="45"/>
        <v>sctot-expint</v>
      </c>
      <c r="L322" s="389" t="str">
        <f t="shared" si="46"/>
        <v>sctot-</v>
      </c>
    </row>
    <row r="323" spans="1:12">
      <c r="A323" s="362" t="s">
        <v>3676</v>
      </c>
      <c r="B323" s="454">
        <f t="shared" ca="1" si="47"/>
        <v>0</v>
      </c>
      <c r="C323" s="454" t="str">
        <f t="shared" ca="1" si="49"/>
        <v/>
      </c>
      <c r="D323" s="454" t="str">
        <f t="shared" ca="1" si="49"/>
        <v/>
      </c>
      <c r="E323" s="454" t="str">
        <f t="shared" ca="1" si="49"/>
        <v/>
      </c>
      <c r="F323" s="454" t="str">
        <f t="shared" ca="1" si="49"/>
        <v/>
      </c>
      <c r="G323" s="389" t="str">
        <f t="shared" si="41"/>
        <v>EandR1</v>
      </c>
      <c r="H323" s="389" t="str">
        <f t="shared" si="42"/>
        <v>phtot</v>
      </c>
      <c r="I323" s="389" t="str">
        <f t="shared" si="43"/>
        <v>expint</v>
      </c>
      <c r="J323" s="389" t="str">
        <f t="shared" si="44"/>
        <v>EandR1-</v>
      </c>
      <c r="K323" s="389" t="str">
        <f t="shared" si="45"/>
        <v>phtot-expint</v>
      </c>
      <c r="L323" s="389" t="str">
        <f t="shared" si="46"/>
        <v>phtot-</v>
      </c>
    </row>
    <row r="324" spans="1:12">
      <c r="A324" s="362" t="s">
        <v>3677</v>
      </c>
      <c r="B324" s="454">
        <f t="shared" ca="1" si="47"/>
        <v>0</v>
      </c>
      <c r="C324" s="454" t="str">
        <f t="shared" ca="1" si="49"/>
        <v/>
      </c>
      <c r="D324" s="454" t="str">
        <f t="shared" ca="1" si="49"/>
        <v/>
      </c>
      <c r="E324" s="454" t="str">
        <f t="shared" ca="1" si="49"/>
        <v/>
      </c>
      <c r="F324" s="454" t="str">
        <f t="shared" ca="1" si="49"/>
        <v/>
      </c>
      <c r="G324" s="389" t="str">
        <f t="shared" si="41"/>
        <v>EandR1</v>
      </c>
      <c r="H324" s="389" t="str">
        <f t="shared" si="42"/>
        <v>houshratot</v>
      </c>
      <c r="I324" s="389" t="str">
        <f t="shared" si="43"/>
        <v>expint</v>
      </c>
      <c r="J324" s="389" t="str">
        <f t="shared" si="44"/>
        <v>EandR1-</v>
      </c>
      <c r="K324" s="389" t="str">
        <f t="shared" si="45"/>
        <v>houshratot-expint</v>
      </c>
      <c r="L324" s="389" t="str">
        <f t="shared" si="46"/>
        <v>houshratot-</v>
      </c>
    </row>
    <row r="325" spans="1:12">
      <c r="A325" s="362" t="s">
        <v>3678</v>
      </c>
      <c r="B325" s="454">
        <f t="shared" ca="1" si="47"/>
        <v>0</v>
      </c>
      <c r="C325" s="454" t="str">
        <f t="shared" ca="1" si="49"/>
        <v/>
      </c>
      <c r="D325" s="454" t="str">
        <f t="shared" ca="1" si="49"/>
        <v/>
      </c>
      <c r="E325" s="454" t="str">
        <f t="shared" ca="1" si="49"/>
        <v/>
      </c>
      <c r="F325" s="454" t="str">
        <f t="shared" ca="1" si="49"/>
        <v/>
      </c>
      <c r="G325" s="389" t="str">
        <f t="shared" si="41"/>
        <v>EandR1</v>
      </c>
      <c r="H325" s="389" t="str">
        <f t="shared" si="42"/>
        <v>housgfcftot</v>
      </c>
      <c r="I325" s="389" t="str">
        <f t="shared" si="43"/>
        <v>expint</v>
      </c>
      <c r="J325" s="389" t="str">
        <f t="shared" si="44"/>
        <v>EandR1-</v>
      </c>
      <c r="K325" s="389" t="str">
        <f t="shared" si="45"/>
        <v>housgfcftot-expint</v>
      </c>
      <c r="L325" s="389" t="str">
        <f t="shared" si="46"/>
        <v>housgfcftot-</v>
      </c>
    </row>
    <row r="326" spans="1:12">
      <c r="A326" s="362" t="s">
        <v>3679</v>
      </c>
      <c r="B326" s="454">
        <f t="shared" ca="1" si="47"/>
        <v>0</v>
      </c>
      <c r="C326" s="454" t="str">
        <f t="shared" ca="1" si="49"/>
        <v/>
      </c>
      <c r="D326" s="454" t="str">
        <f t="shared" ca="1" si="49"/>
        <v/>
      </c>
      <c r="E326" s="454" t="str">
        <f t="shared" ca="1" si="49"/>
        <v/>
      </c>
      <c r="F326" s="454" t="str">
        <f t="shared" ca="1" si="49"/>
        <v/>
      </c>
      <c r="G326" s="389" t="str">
        <f t="shared" si="41"/>
        <v>EandR1</v>
      </c>
      <c r="H326" s="389" t="str">
        <f t="shared" si="42"/>
        <v>houstot</v>
      </c>
      <c r="I326" s="389" t="str">
        <f t="shared" si="43"/>
        <v>expint</v>
      </c>
      <c r="J326" s="389" t="str">
        <f t="shared" si="44"/>
        <v>EandR1-</v>
      </c>
      <c r="K326" s="389" t="str">
        <f t="shared" si="45"/>
        <v>houstot-expint</v>
      </c>
      <c r="L326" s="389" t="str">
        <f t="shared" si="46"/>
        <v>houstot-</v>
      </c>
    </row>
    <row r="327" spans="1:12">
      <c r="A327" s="362" t="s">
        <v>3680</v>
      </c>
      <c r="B327" s="454">
        <f t="shared" ca="1" si="47"/>
        <v>0</v>
      </c>
      <c r="C327" s="454" t="str">
        <f t="shared" ca="1" si="49"/>
        <v/>
      </c>
      <c r="D327" s="454" t="str">
        <f t="shared" ca="1" si="49"/>
        <v/>
      </c>
      <c r="E327" s="454" t="str">
        <f t="shared" ca="1" si="49"/>
        <v/>
      </c>
      <c r="F327" s="454" t="str">
        <f t="shared" ca="1" si="49"/>
        <v/>
      </c>
      <c r="G327" s="389" t="str">
        <f t="shared" si="41"/>
        <v>EandR1</v>
      </c>
      <c r="H327" s="389" t="str">
        <f t="shared" si="42"/>
        <v>culhrt</v>
      </c>
      <c r="I327" s="389" t="str">
        <f t="shared" si="43"/>
        <v>expint</v>
      </c>
      <c r="J327" s="389" t="str">
        <f t="shared" si="44"/>
        <v>EandR1-</v>
      </c>
      <c r="K327" s="389" t="str">
        <f t="shared" si="45"/>
        <v>culhrt-expint</v>
      </c>
      <c r="L327" s="389" t="str">
        <f t="shared" si="46"/>
        <v>culhrt-</v>
      </c>
    </row>
    <row r="328" spans="1:12">
      <c r="A328" s="362" t="s">
        <v>3681</v>
      </c>
      <c r="B328" s="454">
        <f t="shared" ca="1" si="47"/>
        <v>0</v>
      </c>
      <c r="C328" s="454" t="str">
        <f t="shared" ca="1" si="49"/>
        <v/>
      </c>
      <c r="D328" s="454" t="str">
        <f t="shared" ca="1" si="49"/>
        <v/>
      </c>
      <c r="E328" s="454" t="str">
        <f t="shared" ca="1" si="49"/>
        <v/>
      </c>
      <c r="F328" s="454" t="str">
        <f t="shared" ca="1" si="49"/>
        <v/>
      </c>
      <c r="G328" s="389" t="str">
        <f t="shared" si="41"/>
        <v>EandR1</v>
      </c>
      <c r="H328" s="389" t="str">
        <f t="shared" si="42"/>
        <v>culspr</v>
      </c>
      <c r="I328" s="389" t="str">
        <f t="shared" si="43"/>
        <v>expint</v>
      </c>
      <c r="J328" s="389" t="str">
        <f t="shared" si="44"/>
        <v>EandR1-</v>
      </c>
      <c r="K328" s="389" t="str">
        <f t="shared" si="45"/>
        <v>culspr-expint</v>
      </c>
      <c r="L328" s="389" t="str">
        <f t="shared" si="46"/>
        <v>culspr-</v>
      </c>
    </row>
    <row r="329" spans="1:12">
      <c r="A329" s="362" t="s">
        <v>3682</v>
      </c>
      <c r="B329" s="454">
        <f t="shared" ca="1" si="47"/>
        <v>0</v>
      </c>
      <c r="C329" s="454" t="str">
        <f t="shared" ca="1" si="49"/>
        <v/>
      </c>
      <c r="D329" s="454" t="str">
        <f t="shared" ca="1" si="49"/>
        <v/>
      </c>
      <c r="E329" s="454" t="str">
        <f t="shared" ca="1" si="49"/>
        <v/>
      </c>
      <c r="F329" s="454" t="str">
        <f t="shared" ca="1" si="49"/>
        <v/>
      </c>
      <c r="G329" s="389" t="str">
        <f t="shared" si="41"/>
        <v>EandR1</v>
      </c>
      <c r="H329" s="389" t="str">
        <f t="shared" si="42"/>
        <v>culopn</v>
      </c>
      <c r="I329" s="389" t="str">
        <f t="shared" si="43"/>
        <v>expint</v>
      </c>
      <c r="J329" s="389" t="str">
        <f t="shared" si="44"/>
        <v>EandR1-</v>
      </c>
      <c r="K329" s="389" t="str">
        <f t="shared" si="45"/>
        <v>culopn-expint</v>
      </c>
      <c r="L329" s="389" t="str">
        <f t="shared" si="46"/>
        <v>culopn-</v>
      </c>
    </row>
    <row r="330" spans="1:12">
      <c r="A330" s="362" t="s">
        <v>3683</v>
      </c>
      <c r="B330" s="454">
        <f t="shared" ca="1" si="47"/>
        <v>0</v>
      </c>
      <c r="C330" s="454" t="str">
        <f t="shared" ca="1" si="49"/>
        <v/>
      </c>
      <c r="D330" s="454" t="str">
        <f t="shared" ca="1" si="49"/>
        <v/>
      </c>
      <c r="E330" s="454" t="str">
        <f t="shared" ca="1" si="49"/>
        <v/>
      </c>
      <c r="F330" s="454" t="str">
        <f t="shared" ca="1" si="49"/>
        <v/>
      </c>
      <c r="G330" s="389" t="str">
        <f t="shared" si="41"/>
        <v>EandR1</v>
      </c>
      <c r="H330" s="389" t="str">
        <f t="shared" si="42"/>
        <v>cultrs</v>
      </c>
      <c r="I330" s="389" t="str">
        <f t="shared" si="43"/>
        <v>expint</v>
      </c>
      <c r="J330" s="389" t="str">
        <f t="shared" si="44"/>
        <v>EandR1-</v>
      </c>
      <c r="K330" s="389" t="str">
        <f t="shared" si="45"/>
        <v>cultrs-expint</v>
      </c>
      <c r="L330" s="389" t="str">
        <f t="shared" si="46"/>
        <v>cultrs-</v>
      </c>
    </row>
    <row r="331" spans="1:12">
      <c r="A331" s="362" t="s">
        <v>3684</v>
      </c>
      <c r="B331" s="454">
        <f t="shared" ca="1" si="47"/>
        <v>0</v>
      </c>
      <c r="C331" s="454" t="str">
        <f t="shared" ca="1" si="49"/>
        <v/>
      </c>
      <c r="D331" s="454" t="str">
        <f t="shared" ca="1" si="49"/>
        <v/>
      </c>
      <c r="E331" s="454" t="str">
        <f t="shared" ca="1" si="49"/>
        <v/>
      </c>
      <c r="F331" s="454" t="str">
        <f t="shared" ca="1" si="49"/>
        <v/>
      </c>
      <c r="G331" s="389" t="str">
        <f t="shared" si="41"/>
        <v>EandR1</v>
      </c>
      <c r="H331" s="389" t="str">
        <f t="shared" si="42"/>
        <v>cullib</v>
      </c>
      <c r="I331" s="389" t="str">
        <f t="shared" si="43"/>
        <v>expint</v>
      </c>
      <c r="J331" s="389" t="str">
        <f t="shared" si="44"/>
        <v>EandR1-</v>
      </c>
      <c r="K331" s="389" t="str">
        <f t="shared" si="45"/>
        <v>cullib-expint</v>
      </c>
      <c r="L331" s="389" t="str">
        <f t="shared" si="46"/>
        <v>cullib-</v>
      </c>
    </row>
    <row r="332" spans="1:12">
      <c r="A332" s="362" t="s">
        <v>3685</v>
      </c>
      <c r="B332" s="454">
        <f t="shared" ca="1" si="47"/>
        <v>0</v>
      </c>
      <c r="C332" s="454" t="str">
        <f t="shared" ca="1" si="49"/>
        <v/>
      </c>
      <c r="D332" s="454" t="str">
        <f t="shared" ca="1" si="49"/>
        <v/>
      </c>
      <c r="E332" s="454" t="str">
        <f t="shared" ca="1" si="49"/>
        <v/>
      </c>
      <c r="F332" s="454" t="str">
        <f t="shared" ca="1" si="49"/>
        <v/>
      </c>
      <c r="G332" s="389" t="str">
        <f t="shared" si="41"/>
        <v>EandR1</v>
      </c>
      <c r="H332" s="389" t="str">
        <f t="shared" si="42"/>
        <v>cultot</v>
      </c>
      <c r="I332" s="389" t="str">
        <f t="shared" si="43"/>
        <v>expint</v>
      </c>
      <c r="J332" s="389" t="str">
        <f t="shared" si="44"/>
        <v>EandR1-</v>
      </c>
      <c r="K332" s="389" t="str">
        <f t="shared" si="45"/>
        <v>cultot-expint</v>
      </c>
      <c r="L332" s="389" t="str">
        <f t="shared" si="46"/>
        <v>cultot-</v>
      </c>
    </row>
    <row r="333" spans="1:12">
      <c r="A333" s="362" t="s">
        <v>3686</v>
      </c>
      <c r="B333" s="454">
        <f t="shared" ca="1" si="47"/>
        <v>0</v>
      </c>
      <c r="C333" s="454" t="str">
        <f t="shared" ca="1" si="49"/>
        <v/>
      </c>
      <c r="D333" s="454" t="str">
        <f t="shared" ca="1" si="49"/>
        <v/>
      </c>
      <c r="E333" s="454" t="str">
        <f t="shared" ca="1" si="49"/>
        <v/>
      </c>
      <c r="F333" s="454" t="str">
        <f t="shared" ca="1" si="49"/>
        <v/>
      </c>
      <c r="G333" s="389" t="str">
        <f t="shared" si="41"/>
        <v>EandR1</v>
      </c>
      <c r="H333" s="389" t="str">
        <f t="shared" si="42"/>
        <v>envcmt</v>
      </c>
      <c r="I333" s="389" t="str">
        <f t="shared" si="43"/>
        <v>expint</v>
      </c>
      <c r="J333" s="389" t="str">
        <f t="shared" si="44"/>
        <v>EandR1-</v>
      </c>
      <c r="K333" s="389" t="str">
        <f t="shared" si="45"/>
        <v>envcmt-expint</v>
      </c>
      <c r="L333" s="389" t="str">
        <f t="shared" si="46"/>
        <v>envcmt-</v>
      </c>
    </row>
    <row r="334" spans="1:12">
      <c r="A334" s="362" t="s">
        <v>3687</v>
      </c>
      <c r="B334" s="454">
        <f t="shared" ca="1" si="47"/>
        <v>0</v>
      </c>
      <c r="C334" s="454" t="str">
        <f t="shared" ca="1" si="49"/>
        <v/>
      </c>
      <c r="D334" s="454" t="str">
        <f t="shared" ca="1" si="49"/>
        <v/>
      </c>
      <c r="E334" s="454" t="str">
        <f t="shared" ca="1" si="49"/>
        <v/>
      </c>
      <c r="F334" s="454" t="str">
        <f t="shared" ca="1" si="49"/>
        <v/>
      </c>
      <c r="G334" s="389" t="str">
        <f t="shared" si="41"/>
        <v>EandR1</v>
      </c>
      <c r="H334" s="389" t="str">
        <f t="shared" si="42"/>
        <v>envcst</v>
      </c>
      <c r="I334" s="389" t="str">
        <f t="shared" si="43"/>
        <v>expint</v>
      </c>
      <c r="J334" s="389" t="str">
        <f t="shared" si="44"/>
        <v>EandR1-</v>
      </c>
      <c r="K334" s="389" t="str">
        <f t="shared" si="45"/>
        <v>envcst-expint</v>
      </c>
      <c r="L334" s="389" t="str">
        <f t="shared" si="46"/>
        <v>envcst-</v>
      </c>
    </row>
    <row r="335" spans="1:12">
      <c r="A335" s="362" t="s">
        <v>3688</v>
      </c>
      <c r="B335" s="454">
        <f t="shared" ca="1" si="47"/>
        <v>0</v>
      </c>
      <c r="C335" s="454" t="str">
        <f t="shared" ca="1" si="49"/>
        <v/>
      </c>
      <c r="D335" s="454" t="str">
        <f t="shared" ca="1" si="49"/>
        <v/>
      </c>
      <c r="E335" s="454" t="str">
        <f t="shared" ca="1" si="49"/>
        <v/>
      </c>
      <c r="F335" s="454" t="str">
        <f t="shared" ca="1" si="49"/>
        <v/>
      </c>
      <c r="G335" s="389" t="str">
        <f t="shared" si="41"/>
        <v>EandR1</v>
      </c>
      <c r="H335" s="389" t="str">
        <f t="shared" si="42"/>
        <v>envcmm</v>
      </c>
      <c r="I335" s="389" t="str">
        <f t="shared" si="43"/>
        <v>expint</v>
      </c>
      <c r="J335" s="389" t="str">
        <f t="shared" si="44"/>
        <v>EandR1-</v>
      </c>
      <c r="K335" s="389" t="str">
        <f t="shared" si="45"/>
        <v>envcmm-expint</v>
      </c>
      <c r="L335" s="389" t="str">
        <f t="shared" si="46"/>
        <v>envcmm-</v>
      </c>
    </row>
    <row r="336" spans="1:12">
      <c r="A336" s="362" t="s">
        <v>3689</v>
      </c>
      <c r="B336" s="454">
        <f t="shared" ca="1" si="47"/>
        <v>0</v>
      </c>
      <c r="C336" s="454" t="str">
        <f t="shared" ca="1" si="49"/>
        <v/>
      </c>
      <c r="D336" s="454" t="str">
        <f t="shared" ca="1" si="49"/>
        <v/>
      </c>
      <c r="E336" s="454" t="str">
        <f t="shared" ca="1" si="49"/>
        <v/>
      </c>
      <c r="F336" s="454" t="str">
        <f t="shared" ca="1" si="49"/>
        <v/>
      </c>
      <c r="G336" s="389" t="str">
        <f t="shared" si="41"/>
        <v>EandR1</v>
      </c>
      <c r="H336" s="389" t="str">
        <f t="shared" si="42"/>
        <v>envflddrn</v>
      </c>
      <c r="I336" s="389" t="str">
        <f t="shared" si="43"/>
        <v>expint</v>
      </c>
      <c r="J336" s="389" t="str">
        <f t="shared" si="44"/>
        <v>EandR1-</v>
      </c>
      <c r="K336" s="389" t="str">
        <f t="shared" si="45"/>
        <v>envflddrn-expint</v>
      </c>
      <c r="L336" s="389" t="str">
        <f t="shared" si="46"/>
        <v>envflddrn-</v>
      </c>
    </row>
    <row r="337" spans="1:12">
      <c r="A337" s="362" t="s">
        <v>3690</v>
      </c>
      <c r="B337" s="454">
        <f t="shared" ca="1" si="47"/>
        <v>0</v>
      </c>
      <c r="C337" s="454" t="str">
        <f t="shared" ca="1" si="49"/>
        <v/>
      </c>
      <c r="D337" s="454" t="str">
        <f t="shared" ca="1" si="49"/>
        <v/>
      </c>
      <c r="E337" s="454" t="str">
        <f t="shared" ca="1" si="49"/>
        <v/>
      </c>
      <c r="F337" s="454" t="str">
        <f t="shared" ca="1" si="49"/>
        <v/>
      </c>
      <c r="G337" s="389" t="str">
        <f t="shared" si="41"/>
        <v>EandR1</v>
      </c>
      <c r="H337" s="389" t="str">
        <f t="shared" si="42"/>
        <v>envagr</v>
      </c>
      <c r="I337" s="389" t="str">
        <f t="shared" si="43"/>
        <v>expint</v>
      </c>
      <c r="J337" s="389" t="str">
        <f t="shared" si="44"/>
        <v>EandR1-</v>
      </c>
      <c r="K337" s="389" t="str">
        <f t="shared" si="45"/>
        <v>envagr-expint</v>
      </c>
      <c r="L337" s="389" t="str">
        <f t="shared" si="46"/>
        <v>envagr-</v>
      </c>
    </row>
    <row r="338" spans="1:12">
      <c r="A338" s="362" t="s">
        <v>3691</v>
      </c>
      <c r="B338" s="454">
        <f t="shared" ca="1" si="47"/>
        <v>0</v>
      </c>
      <c r="C338" s="454" t="str">
        <f t="shared" ca="1" si="49"/>
        <v/>
      </c>
      <c r="D338" s="454" t="str">
        <f t="shared" ca="1" si="49"/>
        <v/>
      </c>
      <c r="E338" s="454" t="str">
        <f t="shared" ca="1" si="49"/>
        <v/>
      </c>
      <c r="F338" s="454" t="str">
        <f t="shared" ca="1" si="49"/>
        <v/>
      </c>
      <c r="G338" s="389" t="str">
        <f t="shared" si="41"/>
        <v>EandR1</v>
      </c>
      <c r="H338" s="389" t="str">
        <f t="shared" si="42"/>
        <v>envrglenv</v>
      </c>
      <c r="I338" s="389" t="str">
        <f t="shared" si="43"/>
        <v>expint</v>
      </c>
      <c r="J338" s="389" t="str">
        <f t="shared" si="44"/>
        <v>EandR1-</v>
      </c>
      <c r="K338" s="389" t="str">
        <f t="shared" si="45"/>
        <v>envrglenv-expint</v>
      </c>
      <c r="L338" s="389" t="str">
        <f t="shared" si="46"/>
        <v>envrglenv-</v>
      </c>
    </row>
    <row r="339" spans="1:12">
      <c r="A339" s="362" t="s">
        <v>3692</v>
      </c>
      <c r="B339" s="454">
        <f t="shared" ca="1" si="47"/>
        <v>0</v>
      </c>
      <c r="C339" s="454" t="str">
        <f t="shared" ref="C339:F359" ca="1" si="50">IFERROR(INDEX(INDIRECT(LEFT($A339,SEARCH("-",$A339,1)-1)&amp;"_validation_data"),MATCH($A339&amp;"-"&amp;C$1,INDIRECT(LEFT($A339,SEARCH("-",$A339,1)-1)&amp;"_validation_rows"),0),3),"")</f>
        <v/>
      </c>
      <c r="D339" s="454" t="str">
        <f t="shared" ca="1" si="50"/>
        <v/>
      </c>
      <c r="E339" s="454" t="str">
        <f t="shared" ca="1" si="50"/>
        <v/>
      </c>
      <c r="F339" s="454" t="str">
        <f t="shared" ca="1" si="50"/>
        <v/>
      </c>
      <c r="G339" s="389" t="str">
        <f t="shared" si="41"/>
        <v>EandR1</v>
      </c>
      <c r="H339" s="389" t="str">
        <f t="shared" si="42"/>
        <v>envrgltrd</v>
      </c>
      <c r="I339" s="389" t="str">
        <f t="shared" si="43"/>
        <v>expint</v>
      </c>
      <c r="J339" s="389" t="str">
        <f t="shared" si="44"/>
        <v>EandR1-</v>
      </c>
      <c r="K339" s="389" t="str">
        <f t="shared" si="45"/>
        <v>envrgltrd-expint</v>
      </c>
      <c r="L339" s="389" t="str">
        <f t="shared" si="46"/>
        <v>envrgltrd-</v>
      </c>
    </row>
    <row r="340" spans="1:12">
      <c r="A340" s="362" t="s">
        <v>3693</v>
      </c>
      <c r="B340" s="454">
        <f t="shared" ca="1" si="47"/>
        <v>0</v>
      </c>
      <c r="C340" s="454" t="str">
        <f t="shared" ca="1" si="50"/>
        <v/>
      </c>
      <c r="D340" s="454" t="str">
        <f t="shared" ca="1" si="50"/>
        <v/>
      </c>
      <c r="E340" s="454" t="str">
        <f t="shared" ca="1" si="50"/>
        <v/>
      </c>
      <c r="F340" s="454" t="str">
        <f t="shared" ca="1" si="50"/>
        <v/>
      </c>
      <c r="G340" s="389" t="str">
        <f t="shared" si="41"/>
        <v>EandR1</v>
      </c>
      <c r="H340" s="389" t="str">
        <f t="shared" si="42"/>
        <v>envstr</v>
      </c>
      <c r="I340" s="389" t="str">
        <f t="shared" si="43"/>
        <v>expint</v>
      </c>
      <c r="J340" s="389" t="str">
        <f t="shared" si="44"/>
        <v>EandR1-</v>
      </c>
      <c r="K340" s="389" t="str">
        <f t="shared" si="45"/>
        <v>envstr-expint</v>
      </c>
      <c r="L340" s="389" t="str">
        <f t="shared" si="46"/>
        <v>envstr-</v>
      </c>
    </row>
    <row r="341" spans="1:12">
      <c r="A341" s="362" t="s">
        <v>3694</v>
      </c>
      <c r="B341" s="454">
        <f t="shared" ca="1" si="47"/>
        <v>0</v>
      </c>
      <c r="C341" s="454" t="str">
        <f t="shared" ca="1" si="50"/>
        <v/>
      </c>
      <c r="D341" s="454" t="str">
        <f t="shared" ca="1" si="50"/>
        <v/>
      </c>
      <c r="E341" s="454" t="str">
        <f t="shared" ca="1" si="50"/>
        <v/>
      </c>
      <c r="F341" s="454" t="str">
        <f t="shared" ca="1" si="50"/>
        <v/>
      </c>
      <c r="G341" s="389" t="str">
        <f t="shared" si="41"/>
        <v>EandR1</v>
      </c>
      <c r="H341" s="389" t="str">
        <f t="shared" si="42"/>
        <v>envcll</v>
      </c>
      <c r="I341" s="389" t="str">
        <f t="shared" si="43"/>
        <v>expint</v>
      </c>
      <c r="J341" s="389" t="str">
        <f t="shared" si="44"/>
        <v>EandR1-</v>
      </c>
      <c r="K341" s="389" t="str">
        <f t="shared" si="45"/>
        <v>envcll-expint</v>
      </c>
      <c r="L341" s="389" t="str">
        <f t="shared" si="46"/>
        <v>envcll-</v>
      </c>
    </row>
    <row r="342" spans="1:12">
      <c r="A342" s="362" t="s">
        <v>3695</v>
      </c>
      <c r="B342" s="454">
        <f t="shared" ca="1" si="47"/>
        <v>0</v>
      </c>
      <c r="C342" s="454" t="str">
        <f t="shared" ca="1" si="50"/>
        <v/>
      </c>
      <c r="D342" s="454" t="str">
        <f t="shared" ca="1" si="50"/>
        <v/>
      </c>
      <c r="E342" s="454" t="str">
        <f t="shared" ca="1" si="50"/>
        <v/>
      </c>
      <c r="F342" s="454" t="str">
        <f t="shared" ca="1" si="50"/>
        <v/>
      </c>
      <c r="G342" s="389" t="str">
        <f t="shared" si="41"/>
        <v>EandR1</v>
      </c>
      <c r="H342" s="389" t="str">
        <f t="shared" si="42"/>
        <v>envdsp</v>
      </c>
      <c r="I342" s="389" t="str">
        <f t="shared" si="43"/>
        <v>expint</v>
      </c>
      <c r="J342" s="389" t="str">
        <f t="shared" si="44"/>
        <v>EandR1-</v>
      </c>
      <c r="K342" s="389" t="str">
        <f t="shared" si="45"/>
        <v>envdsp-expint</v>
      </c>
      <c r="L342" s="389" t="str">
        <f t="shared" si="46"/>
        <v>envdsp-</v>
      </c>
    </row>
    <row r="343" spans="1:12">
      <c r="A343" s="362" t="s">
        <v>3696</v>
      </c>
      <c r="B343" s="454">
        <f t="shared" ca="1" si="47"/>
        <v>0</v>
      </c>
      <c r="C343" s="454" t="str">
        <f t="shared" ca="1" si="50"/>
        <v/>
      </c>
      <c r="D343" s="454" t="str">
        <f t="shared" ca="1" si="50"/>
        <v/>
      </c>
      <c r="E343" s="454" t="str">
        <f t="shared" ca="1" si="50"/>
        <v/>
      </c>
      <c r="F343" s="454" t="str">
        <f t="shared" ca="1" si="50"/>
        <v/>
      </c>
      <c r="G343" s="389" t="str">
        <f t="shared" si="41"/>
        <v>EandR1</v>
      </c>
      <c r="H343" s="389" t="str">
        <f t="shared" si="42"/>
        <v>envtrd</v>
      </c>
      <c r="I343" s="389" t="str">
        <f t="shared" si="43"/>
        <v>expint</v>
      </c>
      <c r="J343" s="389" t="str">
        <f t="shared" si="44"/>
        <v>EandR1-</v>
      </c>
      <c r="K343" s="389" t="str">
        <f t="shared" si="45"/>
        <v>envtrd-expint</v>
      </c>
      <c r="L343" s="389" t="str">
        <f t="shared" si="46"/>
        <v>envtrd-</v>
      </c>
    </row>
    <row r="344" spans="1:12">
      <c r="A344" s="362" t="s">
        <v>3697</v>
      </c>
      <c r="B344" s="454">
        <f t="shared" ca="1" si="47"/>
        <v>0</v>
      </c>
      <c r="C344" s="454" t="str">
        <f t="shared" ca="1" si="50"/>
        <v/>
      </c>
      <c r="D344" s="454" t="str">
        <f t="shared" ca="1" si="50"/>
        <v/>
      </c>
      <c r="E344" s="454" t="str">
        <f t="shared" ca="1" si="50"/>
        <v/>
      </c>
      <c r="F344" s="454" t="str">
        <f t="shared" ca="1" si="50"/>
        <v/>
      </c>
      <c r="G344" s="389" t="str">
        <f t="shared" si="41"/>
        <v>EandR1</v>
      </c>
      <c r="H344" s="389" t="str">
        <f t="shared" si="42"/>
        <v>envrcy</v>
      </c>
      <c r="I344" s="389" t="str">
        <f t="shared" si="43"/>
        <v>expint</v>
      </c>
      <c r="J344" s="389" t="str">
        <f t="shared" si="44"/>
        <v>EandR1-</v>
      </c>
      <c r="K344" s="389" t="str">
        <f t="shared" si="45"/>
        <v>envrcy-expint</v>
      </c>
      <c r="L344" s="389" t="str">
        <f t="shared" si="46"/>
        <v>envrcy-</v>
      </c>
    </row>
    <row r="345" spans="1:12">
      <c r="A345" s="362" t="s">
        <v>3698</v>
      </c>
      <c r="B345" s="454">
        <f t="shared" ca="1" si="47"/>
        <v>0</v>
      </c>
      <c r="C345" s="454" t="str">
        <f t="shared" ca="1" si="50"/>
        <v/>
      </c>
      <c r="D345" s="454" t="str">
        <f t="shared" ca="1" si="50"/>
        <v/>
      </c>
      <c r="E345" s="454" t="str">
        <f t="shared" ca="1" si="50"/>
        <v/>
      </c>
      <c r="F345" s="454" t="str">
        <f t="shared" ca="1" si="50"/>
        <v/>
      </c>
      <c r="G345" s="389" t="str">
        <f t="shared" si="41"/>
        <v>EandR1</v>
      </c>
      <c r="H345" s="389" t="str">
        <f t="shared" si="42"/>
        <v>envmin</v>
      </c>
      <c r="I345" s="389" t="str">
        <f t="shared" si="43"/>
        <v>expint</v>
      </c>
      <c r="J345" s="389" t="str">
        <f t="shared" si="44"/>
        <v>EandR1-</v>
      </c>
      <c r="K345" s="389" t="str">
        <f t="shared" si="45"/>
        <v>envmin-expint</v>
      </c>
      <c r="L345" s="389" t="str">
        <f t="shared" si="46"/>
        <v>envmin-</v>
      </c>
    </row>
    <row r="346" spans="1:12">
      <c r="A346" s="362" t="s">
        <v>3699</v>
      </c>
      <c r="B346" s="454">
        <f t="shared" ca="1" si="47"/>
        <v>0</v>
      </c>
      <c r="C346" s="454" t="str">
        <f t="shared" ca="1" si="50"/>
        <v/>
      </c>
      <c r="D346" s="454" t="str">
        <f t="shared" ca="1" si="50"/>
        <v/>
      </c>
      <c r="E346" s="454" t="str">
        <f t="shared" ca="1" si="50"/>
        <v/>
      </c>
      <c r="F346" s="454" t="str">
        <f t="shared" ca="1" si="50"/>
        <v/>
      </c>
      <c r="G346" s="389" t="str">
        <f t="shared" si="41"/>
        <v>EandR1</v>
      </c>
      <c r="H346" s="389" t="str">
        <f t="shared" si="42"/>
        <v>envclm</v>
      </c>
      <c r="I346" s="389" t="str">
        <f t="shared" si="43"/>
        <v>expint</v>
      </c>
      <c r="J346" s="389" t="str">
        <f t="shared" si="44"/>
        <v>EandR1-</v>
      </c>
      <c r="K346" s="389" t="str">
        <f t="shared" si="45"/>
        <v>envclm-expint</v>
      </c>
      <c r="L346" s="389" t="str">
        <f t="shared" si="46"/>
        <v>envclm-</v>
      </c>
    </row>
    <row r="347" spans="1:12">
      <c r="A347" s="362" t="s">
        <v>3700</v>
      </c>
      <c r="B347" s="454">
        <f t="shared" ca="1" si="47"/>
        <v>0</v>
      </c>
      <c r="C347" s="454" t="str">
        <f t="shared" ca="1" si="50"/>
        <v/>
      </c>
      <c r="D347" s="454" t="str">
        <f t="shared" ca="1" si="50"/>
        <v/>
      </c>
      <c r="E347" s="454" t="str">
        <f t="shared" ca="1" si="50"/>
        <v/>
      </c>
      <c r="F347" s="454" t="str">
        <f t="shared" ca="1" si="50"/>
        <v/>
      </c>
      <c r="G347" s="389" t="str">
        <f t="shared" si="41"/>
        <v>EandR1</v>
      </c>
      <c r="H347" s="389" t="str">
        <f t="shared" si="42"/>
        <v>envtot</v>
      </c>
      <c r="I347" s="389" t="str">
        <f t="shared" si="43"/>
        <v>expint</v>
      </c>
      <c r="J347" s="389" t="str">
        <f t="shared" si="44"/>
        <v>EandR1-</v>
      </c>
      <c r="K347" s="389" t="str">
        <f t="shared" si="45"/>
        <v>envtot-expint</v>
      </c>
      <c r="L347" s="389" t="str">
        <f t="shared" si="46"/>
        <v>envtot-</v>
      </c>
    </row>
    <row r="348" spans="1:12">
      <c r="A348" s="362" t="s">
        <v>3701</v>
      </c>
      <c r="B348" s="454">
        <f t="shared" ca="1" si="47"/>
        <v>0</v>
      </c>
      <c r="C348" s="454" t="str">
        <f t="shared" ca="1" si="50"/>
        <v/>
      </c>
      <c r="D348" s="454" t="str">
        <f t="shared" ca="1" si="50"/>
        <v/>
      </c>
      <c r="E348" s="454" t="str">
        <f t="shared" ca="1" si="50"/>
        <v/>
      </c>
      <c r="F348" s="454" t="str">
        <f t="shared" ca="1" si="50"/>
        <v/>
      </c>
      <c r="G348" s="389" t="str">
        <f t="shared" si="41"/>
        <v>EandR1</v>
      </c>
      <c r="H348" s="389" t="str">
        <f t="shared" si="42"/>
        <v>plantot</v>
      </c>
      <c r="I348" s="389" t="str">
        <f t="shared" si="43"/>
        <v>expint</v>
      </c>
      <c r="J348" s="389" t="str">
        <f t="shared" si="44"/>
        <v>EandR1-</v>
      </c>
      <c r="K348" s="389" t="str">
        <f t="shared" si="45"/>
        <v>plantot-expint</v>
      </c>
      <c r="L348" s="389" t="str">
        <f t="shared" si="46"/>
        <v>plantot-</v>
      </c>
    </row>
    <row r="349" spans="1:12">
      <c r="A349" s="362" t="s">
        <v>3702</v>
      </c>
      <c r="B349" s="454">
        <f t="shared" ca="1" si="47"/>
        <v>0</v>
      </c>
      <c r="C349" s="454"/>
      <c r="D349" s="454"/>
      <c r="E349" s="454"/>
      <c r="F349" s="454"/>
      <c r="G349" s="389" t="str">
        <f t="shared" si="41"/>
        <v>EandR1</v>
      </c>
      <c r="H349" s="389" t="str">
        <f t="shared" si="42"/>
        <v>digtot</v>
      </c>
      <c r="I349" s="389" t="str">
        <f t="shared" si="43"/>
        <v>expint</v>
      </c>
      <c r="J349" s="389" t="str">
        <f t="shared" si="44"/>
        <v>EandR1-</v>
      </c>
      <c r="K349" s="389" t="str">
        <f t="shared" si="45"/>
        <v>digtot-expint</v>
      </c>
      <c r="L349" s="389" t="str">
        <f t="shared" si="46"/>
        <v>digtot-</v>
      </c>
    </row>
    <row r="350" spans="1:12">
      <c r="A350" s="362" t="s">
        <v>3703</v>
      </c>
      <c r="B350" s="454">
        <f t="shared" ca="1" si="47"/>
        <v>0</v>
      </c>
      <c r="C350" s="454" t="str">
        <f t="shared" ca="1" si="50"/>
        <v/>
      </c>
      <c r="D350" s="454" t="str">
        <f t="shared" ca="1" si="50"/>
        <v/>
      </c>
      <c r="E350" s="454" t="str">
        <f t="shared" ca="1" si="50"/>
        <v/>
      </c>
      <c r="F350" s="454" t="str">
        <f t="shared" ca="1" si="50"/>
        <v/>
      </c>
      <c r="G350" s="389" t="str">
        <f t="shared" si="41"/>
        <v>EandR1</v>
      </c>
      <c r="H350" s="389" t="str">
        <f t="shared" si="42"/>
        <v>poltot</v>
      </c>
      <c r="I350" s="389" t="str">
        <f t="shared" si="43"/>
        <v>expint</v>
      </c>
      <c r="J350" s="389" t="str">
        <f t="shared" si="44"/>
        <v>EandR1-</v>
      </c>
      <c r="K350" s="389" t="str">
        <f t="shared" si="45"/>
        <v>poltot-expint</v>
      </c>
      <c r="L350" s="389" t="str">
        <f t="shared" si="46"/>
        <v>poltot-</v>
      </c>
    </row>
    <row r="351" spans="1:12">
      <c r="A351" s="362" t="s">
        <v>3704</v>
      </c>
      <c r="B351" s="454">
        <f t="shared" ca="1" si="47"/>
        <v>0</v>
      </c>
      <c r="C351" s="454" t="str">
        <f t="shared" ca="1" si="50"/>
        <v/>
      </c>
      <c r="D351" s="454" t="str">
        <f t="shared" ca="1" si="50"/>
        <v/>
      </c>
      <c r="E351" s="454" t="str">
        <f t="shared" ca="1" si="50"/>
        <v/>
      </c>
      <c r="F351" s="454" t="str">
        <f t="shared" ca="1" si="50"/>
        <v/>
      </c>
      <c r="G351" s="389" t="str">
        <f t="shared" si="41"/>
        <v>EandR1</v>
      </c>
      <c r="H351" s="389" t="str">
        <f t="shared" si="42"/>
        <v>frstot</v>
      </c>
      <c r="I351" s="389" t="str">
        <f t="shared" si="43"/>
        <v>expint</v>
      </c>
      <c r="J351" s="389" t="str">
        <f t="shared" si="44"/>
        <v>EandR1-</v>
      </c>
      <c r="K351" s="389" t="str">
        <f t="shared" si="45"/>
        <v>frstot-expint</v>
      </c>
      <c r="L351" s="389" t="str">
        <f t="shared" si="46"/>
        <v>frstot-</v>
      </c>
    </row>
    <row r="352" spans="1:12">
      <c r="A352" s="362" t="s">
        <v>3705</v>
      </c>
      <c r="B352" s="454">
        <f t="shared" ca="1" si="47"/>
        <v>0</v>
      </c>
      <c r="C352" s="454" t="str">
        <f t="shared" ca="1" si="50"/>
        <v/>
      </c>
      <c r="D352" s="454" t="str">
        <f t="shared" ca="1" si="50"/>
        <v/>
      </c>
      <c r="E352" s="454" t="str">
        <f t="shared" ca="1" si="50"/>
        <v/>
      </c>
      <c r="F352" s="454" t="str">
        <f t="shared" ca="1" si="50"/>
        <v/>
      </c>
      <c r="G352" s="389" t="str">
        <f t="shared" si="41"/>
        <v>EandR1</v>
      </c>
      <c r="H352" s="389" t="str">
        <f t="shared" si="42"/>
        <v>centot</v>
      </c>
      <c r="I352" s="389" t="str">
        <f t="shared" si="43"/>
        <v>expint</v>
      </c>
      <c r="J352" s="389" t="str">
        <f t="shared" si="44"/>
        <v>EandR1-</v>
      </c>
      <c r="K352" s="389" t="str">
        <f t="shared" si="45"/>
        <v>centot-expint</v>
      </c>
      <c r="L352" s="389" t="str">
        <f t="shared" si="46"/>
        <v>centot-</v>
      </c>
    </row>
    <row r="353" spans="1:12">
      <c r="A353" s="362" t="s">
        <v>3706</v>
      </c>
      <c r="B353" s="454">
        <f t="shared" ca="1" si="47"/>
        <v>0</v>
      </c>
      <c r="C353" s="454" t="str">
        <f t="shared" ca="1" si="50"/>
        <v/>
      </c>
      <c r="D353" s="454" t="str">
        <f t="shared" ca="1" si="50"/>
        <v/>
      </c>
      <c r="E353" s="454" t="str">
        <f t="shared" ca="1" si="50"/>
        <v/>
      </c>
      <c r="F353" s="454" t="str">
        <f t="shared" ca="1" si="50"/>
        <v/>
      </c>
      <c r="G353" s="389" t="str">
        <f t="shared" si="41"/>
        <v>EandR1</v>
      </c>
      <c r="H353" s="389" t="str">
        <f t="shared" si="42"/>
        <v>tradcomhous</v>
      </c>
      <c r="I353" s="389" t="str">
        <f t="shared" si="43"/>
        <v>expint</v>
      </c>
      <c r="J353" s="389" t="str">
        <f t="shared" si="44"/>
        <v>EandR1-</v>
      </c>
      <c r="K353" s="389" t="str">
        <f t="shared" si="45"/>
        <v>tradcomhous-expint</v>
      </c>
      <c r="L353" s="389" t="str">
        <f t="shared" si="46"/>
        <v>tradcomhous-</v>
      </c>
    </row>
    <row r="354" spans="1:12">
      <c r="A354" s="362" t="s">
        <v>3707</v>
      </c>
      <c r="B354" s="454">
        <f t="shared" ca="1" si="47"/>
        <v>0</v>
      </c>
      <c r="C354" s="454" t="str">
        <f t="shared" ca="1" si="50"/>
        <v/>
      </c>
      <c r="D354" s="454" t="str">
        <f t="shared" ca="1" si="50"/>
        <v/>
      </c>
      <c r="E354" s="454" t="str">
        <f t="shared" ca="1" si="50"/>
        <v/>
      </c>
      <c r="F354" s="454" t="str">
        <f t="shared" ca="1" si="50"/>
        <v/>
      </c>
      <c r="G354" s="389" t="str">
        <f t="shared" si="41"/>
        <v>EandR1</v>
      </c>
      <c r="H354" s="389" t="str">
        <f t="shared" si="42"/>
        <v>tradcomreal</v>
      </c>
      <c r="I354" s="389" t="str">
        <f t="shared" si="43"/>
        <v>expint</v>
      </c>
      <c r="J354" s="389" t="str">
        <f t="shared" si="44"/>
        <v>EandR1-</v>
      </c>
      <c r="K354" s="389" t="str">
        <f t="shared" si="45"/>
        <v>tradcomreal-expint</v>
      </c>
      <c r="L354" s="389" t="str">
        <f t="shared" si="46"/>
        <v>tradcomreal-</v>
      </c>
    </row>
    <row r="355" spans="1:12">
      <c r="A355" s="362" t="s">
        <v>3708</v>
      </c>
      <c r="B355" s="454">
        <f t="shared" ca="1" si="47"/>
        <v>0</v>
      </c>
      <c r="C355" s="454" t="str">
        <f t="shared" ca="1" si="50"/>
        <v/>
      </c>
      <c r="D355" s="454" t="str">
        <f t="shared" ca="1" si="50"/>
        <v/>
      </c>
      <c r="E355" s="454" t="str">
        <f t="shared" ca="1" si="50"/>
        <v/>
      </c>
      <c r="F355" s="454" t="str">
        <f t="shared" ca="1" si="50"/>
        <v/>
      </c>
      <c r="G355" s="389" t="str">
        <f t="shared" ref="G355:G418" si="51">LEFT(A355,SEARCH("-",A355)-1)</f>
        <v>EandR1</v>
      </c>
      <c r="H355" s="389" t="str">
        <f t="shared" ref="H355:H418" si="52">LEFT(K355,SEARCH("-",K355)-1)</f>
        <v>tradcomfin</v>
      </c>
      <c r="I355" s="389" t="str">
        <f t="shared" ref="I355:I418" si="53">SUBSTITUTE(K355,L355,"")</f>
        <v>expint</v>
      </c>
      <c r="J355" s="389" t="str">
        <f t="shared" ref="J355:J418" si="54">LEFT(A355,SEARCH("-",A355))</f>
        <v>EandR1-</v>
      </c>
      <c r="K355" s="389" t="str">
        <f t="shared" ref="K355:K418" si="55">SUBSTITUTE(A355,J355,"")</f>
        <v>tradcomfin-expint</v>
      </c>
      <c r="L355" s="389" t="str">
        <f t="shared" ref="L355:L418" si="56">LEFT(K355,SEARCH("-",K355))</f>
        <v>tradcomfin-</v>
      </c>
    </row>
    <row r="356" spans="1:12">
      <c r="A356" s="362" t="s">
        <v>3709</v>
      </c>
      <c r="B356" s="454">
        <f t="shared" ca="1" si="47"/>
        <v>0</v>
      </c>
      <c r="C356" s="454" t="str">
        <f t="shared" ca="1" si="50"/>
        <v/>
      </c>
      <c r="D356" s="454" t="str">
        <f t="shared" ca="1" si="50"/>
        <v/>
      </c>
      <c r="E356" s="454" t="str">
        <f t="shared" ca="1" si="50"/>
        <v/>
      </c>
      <c r="F356" s="454" t="str">
        <f t="shared" ca="1" si="50"/>
        <v/>
      </c>
      <c r="G356" s="389" t="str">
        <f t="shared" si="51"/>
        <v>EandR1</v>
      </c>
      <c r="H356" s="389" t="str">
        <f t="shared" si="52"/>
        <v>tradcomenr</v>
      </c>
      <c r="I356" s="389" t="str">
        <f t="shared" si="53"/>
        <v>expint</v>
      </c>
      <c r="J356" s="389" t="str">
        <f t="shared" si="54"/>
        <v>EandR1-</v>
      </c>
      <c r="K356" s="389" t="str">
        <f t="shared" si="55"/>
        <v>tradcomenr-expint</v>
      </c>
      <c r="L356" s="389" t="str">
        <f t="shared" si="56"/>
        <v>tradcomenr-</v>
      </c>
    </row>
    <row r="357" spans="1:12">
      <c r="A357" s="362" t="s">
        <v>3710</v>
      </c>
      <c r="B357" s="454">
        <f t="shared" ca="1" si="47"/>
        <v>0</v>
      </c>
      <c r="C357" s="454" t="str">
        <f t="shared" ca="1" si="50"/>
        <v/>
      </c>
      <c r="D357" s="454" t="str">
        <f t="shared" ca="1" si="50"/>
        <v/>
      </c>
      <c r="E357" s="454" t="str">
        <f t="shared" ca="1" si="50"/>
        <v/>
      </c>
      <c r="F357" s="454" t="str">
        <f t="shared" ca="1" si="50"/>
        <v/>
      </c>
      <c r="G357" s="389" t="str">
        <f t="shared" si="51"/>
        <v>EandR1</v>
      </c>
      <c r="H357" s="389" t="str">
        <f t="shared" si="52"/>
        <v>tradcomwtr</v>
      </c>
      <c r="I357" s="389" t="str">
        <f t="shared" si="53"/>
        <v>expint</v>
      </c>
      <c r="J357" s="389" t="str">
        <f t="shared" si="54"/>
        <v>EandR1-</v>
      </c>
      <c r="K357" s="389" t="str">
        <f t="shared" si="55"/>
        <v>tradcomwtr-expint</v>
      </c>
      <c r="L357" s="389" t="str">
        <f t="shared" si="56"/>
        <v>tradcomwtr-</v>
      </c>
    </row>
    <row r="358" spans="1:12">
      <c r="A358" s="362" t="s">
        <v>3711</v>
      </c>
      <c r="B358" s="454">
        <f t="shared" ca="1" si="47"/>
        <v>0</v>
      </c>
      <c r="C358" s="454" t="str">
        <f t="shared" ca="1" si="50"/>
        <v/>
      </c>
      <c r="D358" s="454" t="str">
        <f t="shared" ca="1" si="50"/>
        <v/>
      </c>
      <c r="E358" s="454" t="str">
        <f t="shared" ca="1" si="50"/>
        <v/>
      </c>
      <c r="F358" s="454" t="str">
        <f t="shared" ca="1" si="50"/>
        <v/>
      </c>
      <c r="G358" s="389" t="str">
        <f t="shared" si="51"/>
        <v>EandR1</v>
      </c>
      <c r="H358" s="389" t="str">
        <f t="shared" si="52"/>
        <v>tradcomhsp</v>
      </c>
      <c r="I358" s="389" t="str">
        <f t="shared" si="53"/>
        <v>expint</v>
      </c>
      <c r="J358" s="389" t="str">
        <f t="shared" si="54"/>
        <v>EandR1-</v>
      </c>
      <c r="K358" s="389" t="str">
        <f t="shared" si="55"/>
        <v>tradcomhsp-expint</v>
      </c>
      <c r="L358" s="389" t="str">
        <f t="shared" si="56"/>
        <v>tradcomhsp-</v>
      </c>
    </row>
    <row r="359" spans="1:12">
      <c r="A359" s="362" t="s">
        <v>3712</v>
      </c>
      <c r="B359" s="454">
        <f t="shared" ca="1" si="47"/>
        <v>0</v>
      </c>
      <c r="C359" s="454" t="str">
        <f t="shared" ca="1" si="50"/>
        <v/>
      </c>
      <c r="D359" s="454" t="str">
        <f t="shared" ca="1" si="50"/>
        <v/>
      </c>
      <c r="E359" s="454" t="str">
        <f t="shared" ca="1" si="50"/>
        <v/>
      </c>
      <c r="F359" s="454" t="str">
        <f t="shared" ca="1" si="50"/>
        <v/>
      </c>
      <c r="G359" s="389" t="str">
        <f t="shared" si="51"/>
        <v>EandR1</v>
      </c>
      <c r="H359" s="389" t="str">
        <f t="shared" si="52"/>
        <v>tradcomoth</v>
      </c>
      <c r="I359" s="389" t="str">
        <f t="shared" si="53"/>
        <v>expint</v>
      </c>
      <c r="J359" s="389" t="str">
        <f t="shared" si="54"/>
        <v>EandR1-</v>
      </c>
      <c r="K359" s="389" t="str">
        <f t="shared" si="55"/>
        <v>tradcomoth-expint</v>
      </c>
      <c r="L359" s="389" t="str">
        <f t="shared" si="56"/>
        <v>tradcomoth-</v>
      </c>
    </row>
    <row r="360" spans="1:12">
      <c r="A360" s="362" t="s">
        <v>3713</v>
      </c>
      <c r="B360" s="454">
        <f t="shared" ca="1" si="47"/>
        <v>0</v>
      </c>
      <c r="C360" s="454" t="str">
        <f t="shared" ref="C360:F379" ca="1" si="57">IFERROR(INDEX(INDIRECT(LEFT($A360,SEARCH("-",$A360,1)-1)&amp;"_validation_data"),MATCH($A360&amp;"-"&amp;C$1,INDIRECT(LEFT($A360,SEARCH("-",$A360,1)-1)&amp;"_validation_rows"),0),3),"")</f>
        <v/>
      </c>
      <c r="D360" s="454" t="str">
        <f t="shared" ca="1" si="57"/>
        <v/>
      </c>
      <c r="E360" s="454" t="str">
        <f t="shared" ca="1" si="57"/>
        <v/>
      </c>
      <c r="F360" s="454" t="str">
        <f t="shared" ca="1" si="57"/>
        <v/>
      </c>
      <c r="G360" s="389" t="str">
        <f t="shared" si="51"/>
        <v>EandR1</v>
      </c>
      <c r="H360" s="389" t="str">
        <f t="shared" si="52"/>
        <v>tradcomtot</v>
      </c>
      <c r="I360" s="389" t="str">
        <f t="shared" si="53"/>
        <v>expint</v>
      </c>
      <c r="J360" s="389" t="str">
        <f t="shared" si="54"/>
        <v>EandR1-</v>
      </c>
      <c r="K360" s="389" t="str">
        <f t="shared" si="55"/>
        <v>tradcomtot-expint</v>
      </c>
      <c r="L360" s="389" t="str">
        <f t="shared" si="56"/>
        <v>tradcomtot-</v>
      </c>
    </row>
    <row r="361" spans="1:12">
      <c r="A361" s="362" t="s">
        <v>3714</v>
      </c>
      <c r="B361" s="454">
        <f t="shared" ref="B361:B425" ca="1" si="58">INDEX(INDIRECT(LEFT($A361,SEARCH("-",$A361,1)-1)&amp;"_data"),MATCH(MID($A361, SEARCH("-",$A361) + 1, SEARCH("-",$A361,SEARCH("-",$A361)+1) - SEARCH("-",$A361) - 1),INDIRECT(LEFT($A361,SEARCH("-",$A361,1)-1)&amp;"_rows"),0),MATCH(RIGHT($A361,LEN($A361) - SEARCH("-", $A361, SEARCH("-", $A361) + 1)),INDIRECT(LEFT($A361,SEARCH("-",$A361,1)-1)&amp;"_Header"),0))</f>
        <v>0</v>
      </c>
      <c r="C361" s="454" t="str">
        <f t="shared" ca="1" si="57"/>
        <v/>
      </c>
      <c r="D361" s="454" t="str">
        <f t="shared" ca="1" si="57"/>
        <v/>
      </c>
      <c r="E361" s="454" t="str">
        <f t="shared" ca="1" si="57"/>
        <v/>
      </c>
      <c r="F361" s="454" t="str">
        <f t="shared" ca="1" si="57"/>
        <v/>
      </c>
      <c r="G361" s="389" t="str">
        <f t="shared" si="51"/>
        <v>EandR1</v>
      </c>
      <c r="H361" s="389" t="str">
        <f t="shared" si="52"/>
        <v>tradoth</v>
      </c>
      <c r="I361" s="389" t="str">
        <f t="shared" si="53"/>
        <v>expint</v>
      </c>
      <c r="J361" s="389" t="str">
        <f t="shared" si="54"/>
        <v>EandR1-</v>
      </c>
      <c r="K361" s="389" t="str">
        <f t="shared" si="55"/>
        <v>tradoth-expint</v>
      </c>
      <c r="L361" s="389" t="str">
        <f t="shared" si="56"/>
        <v>tradoth-</v>
      </c>
    </row>
    <row r="362" spans="1:12">
      <c r="A362" s="362" t="s">
        <v>3715</v>
      </c>
      <c r="B362" s="454">
        <f t="shared" ca="1" si="58"/>
        <v>0</v>
      </c>
      <c r="C362" s="454" t="str">
        <f t="shared" ca="1" si="57"/>
        <v/>
      </c>
      <c r="D362" s="454" t="str">
        <f t="shared" ca="1" si="57"/>
        <v/>
      </c>
      <c r="E362" s="454" t="str">
        <f t="shared" ca="1" si="57"/>
        <v/>
      </c>
      <c r="F362" s="454" t="str">
        <f t="shared" ca="1" si="57"/>
        <v/>
      </c>
      <c r="G362" s="389" t="str">
        <f t="shared" si="51"/>
        <v>EandR1</v>
      </c>
      <c r="H362" s="389" t="str">
        <f t="shared" si="52"/>
        <v>tradtot</v>
      </c>
      <c r="I362" s="389" t="str">
        <f t="shared" si="53"/>
        <v>expint</v>
      </c>
      <c r="J362" s="389" t="str">
        <f t="shared" si="54"/>
        <v>EandR1-</v>
      </c>
      <c r="K362" s="389" t="str">
        <f t="shared" si="55"/>
        <v>tradtot-expint</v>
      </c>
      <c r="L362" s="389" t="str">
        <f t="shared" si="56"/>
        <v>tradtot-</v>
      </c>
    </row>
    <row r="363" spans="1:12">
      <c r="A363" s="362" t="s">
        <v>3716</v>
      </c>
      <c r="B363" s="454">
        <f t="shared" ca="1" si="58"/>
        <v>0</v>
      </c>
      <c r="C363" s="454" t="str">
        <f t="shared" ca="1" si="57"/>
        <v/>
      </c>
      <c r="D363" s="454" t="str">
        <f t="shared" ca="1" si="57"/>
        <v/>
      </c>
      <c r="E363" s="454" t="str">
        <f t="shared" ca="1" si="57"/>
        <v/>
      </c>
      <c r="F363" s="454" t="str">
        <f t="shared" ca="1" si="57"/>
        <v/>
      </c>
      <c r="G363" s="389" t="str">
        <f t="shared" si="51"/>
        <v>EandR1</v>
      </c>
      <c r="H363" s="389" t="str">
        <f t="shared" si="52"/>
        <v>alltot</v>
      </c>
      <c r="I363" s="389" t="str">
        <f t="shared" si="53"/>
        <v>expint</v>
      </c>
      <c r="J363" s="389" t="str">
        <f t="shared" si="54"/>
        <v>EandR1-</v>
      </c>
      <c r="K363" s="389" t="str">
        <f t="shared" si="55"/>
        <v>alltot-expint</v>
      </c>
      <c r="L363" s="389" t="str">
        <f t="shared" si="56"/>
        <v>alltot-</v>
      </c>
    </row>
    <row r="364" spans="1:12">
      <c r="A364" s="362" t="s">
        <v>679</v>
      </c>
      <c r="B364" s="454">
        <f t="shared" ca="1" si="58"/>
        <v>0</v>
      </c>
      <c r="C364" s="454">
        <f t="shared" ca="1" si="57"/>
        <v>0</v>
      </c>
      <c r="D364" s="454">
        <f t="shared" ca="1" si="57"/>
        <v>0</v>
      </c>
      <c r="E364" s="454">
        <f t="shared" ca="1" si="57"/>
        <v>0</v>
      </c>
      <c r="F364" s="454" t="str">
        <f t="shared" ca="1" si="57"/>
        <v/>
      </c>
      <c r="G364" s="389" t="str">
        <f t="shared" si="51"/>
        <v>EandR1</v>
      </c>
      <c r="H364" s="389" t="str">
        <f t="shared" si="52"/>
        <v>eduerlprm</v>
      </c>
      <c r="I364" s="389" t="str">
        <f t="shared" si="53"/>
        <v>exptotfa</v>
      </c>
      <c r="J364" s="389" t="str">
        <f t="shared" si="54"/>
        <v>EandR1-</v>
      </c>
      <c r="K364" s="389" t="str">
        <f t="shared" si="55"/>
        <v>eduerlprm-exptotfa</v>
      </c>
      <c r="L364" s="389" t="str">
        <f t="shared" si="56"/>
        <v>eduerlprm-</v>
      </c>
    </row>
    <row r="365" spans="1:12">
      <c r="A365" s="362" t="s">
        <v>708</v>
      </c>
      <c r="B365" s="454">
        <f t="shared" ca="1" si="58"/>
        <v>0</v>
      </c>
      <c r="C365" s="454">
        <f t="shared" ca="1" si="57"/>
        <v>0</v>
      </c>
      <c r="D365" s="454">
        <f t="shared" ca="1" si="57"/>
        <v>0</v>
      </c>
      <c r="E365" s="454">
        <f t="shared" ca="1" si="57"/>
        <v>0</v>
      </c>
      <c r="F365" s="454" t="str">
        <f t="shared" ca="1" si="57"/>
        <v/>
      </c>
      <c r="G365" s="389" t="str">
        <f t="shared" si="51"/>
        <v>EandR1</v>
      </c>
      <c r="H365" s="389" t="str">
        <f t="shared" si="52"/>
        <v>eduscn</v>
      </c>
      <c r="I365" s="389" t="str">
        <f t="shared" si="53"/>
        <v>exptotfa</v>
      </c>
      <c r="J365" s="389" t="str">
        <f t="shared" si="54"/>
        <v>EandR1-</v>
      </c>
      <c r="K365" s="389" t="str">
        <f t="shared" si="55"/>
        <v>eduscn-exptotfa</v>
      </c>
      <c r="L365" s="389" t="str">
        <f t="shared" si="56"/>
        <v>eduscn-</v>
      </c>
    </row>
    <row r="366" spans="1:12">
      <c r="A366" s="362" t="s">
        <v>732</v>
      </c>
      <c r="B366" s="454">
        <f t="shared" ca="1" si="58"/>
        <v>0</v>
      </c>
      <c r="C366" s="454">
        <f t="shared" ca="1" si="57"/>
        <v>0</v>
      </c>
      <c r="D366" s="454">
        <f t="shared" ca="1" si="57"/>
        <v>0</v>
      </c>
      <c r="E366" s="454">
        <f t="shared" ca="1" si="57"/>
        <v>0</v>
      </c>
      <c r="F366" s="454" t="str">
        <f t="shared" ca="1" si="57"/>
        <v/>
      </c>
      <c r="G366" s="389" t="str">
        <f t="shared" si="51"/>
        <v>EandR1</v>
      </c>
      <c r="H366" s="389" t="str">
        <f t="shared" si="52"/>
        <v>eduspc</v>
      </c>
      <c r="I366" s="389" t="str">
        <f t="shared" si="53"/>
        <v>exptotfa</v>
      </c>
      <c r="J366" s="389" t="str">
        <f t="shared" si="54"/>
        <v>EandR1-</v>
      </c>
      <c r="K366" s="389" t="str">
        <f t="shared" si="55"/>
        <v>eduspc-exptotfa</v>
      </c>
      <c r="L366" s="389" t="str">
        <f t="shared" si="56"/>
        <v>eduspc-</v>
      </c>
    </row>
    <row r="367" spans="1:12">
      <c r="A367" s="362" t="s">
        <v>756</v>
      </c>
      <c r="B367" s="454">
        <f t="shared" ca="1" si="58"/>
        <v>0</v>
      </c>
      <c r="C367" s="454">
        <f t="shared" ca="1" si="57"/>
        <v>0</v>
      </c>
      <c r="D367" s="454">
        <f t="shared" ca="1" si="57"/>
        <v>0</v>
      </c>
      <c r="E367" s="454">
        <f t="shared" ca="1" si="57"/>
        <v>0</v>
      </c>
      <c r="F367" s="454" t="str">
        <f t="shared" ca="1" si="57"/>
        <v/>
      </c>
      <c r="G367" s="389" t="str">
        <f t="shared" si="51"/>
        <v>EandR1</v>
      </c>
      <c r="H367" s="389" t="str">
        <f t="shared" si="52"/>
        <v>edupstoth</v>
      </c>
      <c r="I367" s="389" t="str">
        <f t="shared" si="53"/>
        <v>exptotfa</v>
      </c>
      <c r="J367" s="389" t="str">
        <f t="shared" si="54"/>
        <v>EandR1-</v>
      </c>
      <c r="K367" s="389" t="str">
        <f t="shared" si="55"/>
        <v>edupstoth-exptotfa</v>
      </c>
      <c r="L367" s="389" t="str">
        <f t="shared" si="56"/>
        <v>edupstoth-</v>
      </c>
    </row>
    <row r="368" spans="1:12">
      <c r="A368" s="362" t="s">
        <v>3717</v>
      </c>
      <c r="B368" s="454">
        <f t="shared" ca="1" si="58"/>
        <v>0</v>
      </c>
      <c r="C368" s="454" t="str">
        <f t="shared" ca="1" si="57"/>
        <v/>
      </c>
      <c r="D368" s="454" t="str">
        <f t="shared" ca="1" si="57"/>
        <v/>
      </c>
      <c r="E368" s="454" t="str">
        <f t="shared" ca="1" si="57"/>
        <v/>
      </c>
      <c r="F368" s="454" t="str">
        <f t="shared" ca="1" si="57"/>
        <v/>
      </c>
      <c r="G368" s="389" t="str">
        <f t="shared" si="51"/>
        <v>EandR1</v>
      </c>
      <c r="H368" s="389" t="str">
        <f t="shared" si="52"/>
        <v>edutot</v>
      </c>
      <c r="I368" s="389" t="str">
        <f t="shared" si="53"/>
        <v>exptotfa</v>
      </c>
      <c r="J368" s="389" t="str">
        <f t="shared" si="54"/>
        <v>EandR1-</v>
      </c>
      <c r="K368" s="389" t="str">
        <f t="shared" si="55"/>
        <v>edutot-exptotfa</v>
      </c>
      <c r="L368" s="389" t="str">
        <f t="shared" si="56"/>
        <v>edutot-</v>
      </c>
    </row>
    <row r="369" spans="1:12">
      <c r="A369" s="362" t="s">
        <v>780</v>
      </c>
      <c r="B369" s="454">
        <f t="shared" ca="1" si="58"/>
        <v>0</v>
      </c>
      <c r="C369" s="454">
        <f t="shared" ca="1" si="57"/>
        <v>0</v>
      </c>
      <c r="D369" s="454">
        <f t="shared" ca="1" si="57"/>
        <v>0</v>
      </c>
      <c r="E369" s="454">
        <f t="shared" ca="1" si="57"/>
        <v>0</v>
      </c>
      <c r="F369" s="454" t="str">
        <f t="shared" ca="1" si="57"/>
        <v/>
      </c>
      <c r="G369" s="389" t="str">
        <f t="shared" si="51"/>
        <v>EandR1</v>
      </c>
      <c r="H369" s="389" t="str">
        <f t="shared" si="52"/>
        <v>transrds</v>
      </c>
      <c r="I369" s="389" t="str">
        <f t="shared" si="53"/>
        <v>exptotfa</v>
      </c>
      <c r="J369" s="389" t="str">
        <f t="shared" si="54"/>
        <v>EandR1-</v>
      </c>
      <c r="K369" s="389" t="str">
        <f t="shared" si="55"/>
        <v>transrds-exptotfa</v>
      </c>
      <c r="L369" s="389" t="str">
        <f t="shared" si="56"/>
        <v>transrds-</v>
      </c>
    </row>
    <row r="370" spans="1:12">
      <c r="A370" s="362" t="s">
        <v>804</v>
      </c>
      <c r="B370" s="454">
        <f t="shared" ca="1" si="58"/>
        <v>0</v>
      </c>
      <c r="C370" s="454">
        <f t="shared" ca="1" si="57"/>
        <v>0</v>
      </c>
      <c r="D370" s="454">
        <f t="shared" ca="1" si="57"/>
        <v>0</v>
      </c>
      <c r="E370" s="454">
        <f t="shared" ca="1" si="57"/>
        <v>0</v>
      </c>
      <c r="F370" s="454" t="str">
        <f t="shared" ca="1" si="57"/>
        <v/>
      </c>
      <c r="G370" s="389" t="str">
        <f t="shared" si="51"/>
        <v>EandR1</v>
      </c>
      <c r="H370" s="389" t="str">
        <f t="shared" si="52"/>
        <v>transprk</v>
      </c>
      <c r="I370" s="389" t="str">
        <f t="shared" si="53"/>
        <v>exptotfa</v>
      </c>
      <c r="J370" s="389" t="str">
        <f t="shared" si="54"/>
        <v>EandR1-</v>
      </c>
      <c r="K370" s="389" t="str">
        <f t="shared" si="55"/>
        <v>transprk-exptotfa</v>
      </c>
      <c r="L370" s="389" t="str">
        <f t="shared" si="56"/>
        <v>transprk-</v>
      </c>
    </row>
    <row r="371" spans="1:12">
      <c r="A371" s="362" t="s">
        <v>828</v>
      </c>
      <c r="B371" s="454">
        <f t="shared" ca="1" si="58"/>
        <v>0</v>
      </c>
      <c r="C371" s="454">
        <f t="shared" ca="1" si="57"/>
        <v>0</v>
      </c>
      <c r="D371" s="454">
        <f t="shared" ca="1" si="57"/>
        <v>0</v>
      </c>
      <c r="E371" s="454">
        <f t="shared" ca="1" si="57"/>
        <v>0</v>
      </c>
      <c r="F371" s="454" t="str">
        <f t="shared" ca="1" si="57"/>
        <v/>
      </c>
      <c r="G371" s="389" t="str">
        <f t="shared" si="51"/>
        <v>EandR1</v>
      </c>
      <c r="H371" s="389" t="str">
        <f t="shared" si="52"/>
        <v>transpblbus</v>
      </c>
      <c r="I371" s="389" t="str">
        <f t="shared" si="53"/>
        <v>exptotfa</v>
      </c>
      <c r="J371" s="389" t="str">
        <f t="shared" si="54"/>
        <v>EandR1-</v>
      </c>
      <c r="K371" s="389" t="str">
        <f t="shared" si="55"/>
        <v>transpblbus-exptotfa</v>
      </c>
      <c r="L371" s="389" t="str">
        <f t="shared" si="56"/>
        <v>transpblbus-</v>
      </c>
    </row>
    <row r="372" spans="1:12">
      <c r="A372" s="362" t="s">
        <v>852</v>
      </c>
      <c r="B372" s="454">
        <f t="shared" ca="1" si="58"/>
        <v>0</v>
      </c>
      <c r="C372" s="454">
        <f t="shared" ca="1" si="57"/>
        <v>0</v>
      </c>
      <c r="D372" s="454">
        <f t="shared" ca="1" si="57"/>
        <v>0</v>
      </c>
      <c r="E372" s="454">
        <f t="shared" ca="1" si="57"/>
        <v>0</v>
      </c>
      <c r="F372" s="454" t="str">
        <f t="shared" ca="1" si="57"/>
        <v/>
      </c>
      <c r="G372" s="389" t="str">
        <f t="shared" si="51"/>
        <v>EandR1</v>
      </c>
      <c r="H372" s="389" t="str">
        <f t="shared" si="52"/>
        <v>transpblrail</v>
      </c>
      <c r="I372" s="389" t="str">
        <f t="shared" si="53"/>
        <v>exptotfa</v>
      </c>
      <c r="J372" s="389" t="str">
        <f t="shared" si="54"/>
        <v>EandR1-</v>
      </c>
      <c r="K372" s="389" t="str">
        <f t="shared" si="55"/>
        <v>transpblrail-exptotfa</v>
      </c>
      <c r="L372" s="389" t="str">
        <f t="shared" si="56"/>
        <v>transpblrail-</v>
      </c>
    </row>
    <row r="373" spans="1:12">
      <c r="A373" s="362" t="s">
        <v>876</v>
      </c>
      <c r="B373" s="454">
        <f t="shared" ca="1" si="58"/>
        <v>0</v>
      </c>
      <c r="C373" s="454">
        <f t="shared" ca="1" si="57"/>
        <v>0</v>
      </c>
      <c r="D373" s="454">
        <f t="shared" ca="1" si="57"/>
        <v>0</v>
      </c>
      <c r="E373" s="454">
        <f t="shared" ca="1" si="57"/>
        <v>0</v>
      </c>
      <c r="F373" s="454" t="str">
        <f t="shared" ca="1" si="57"/>
        <v/>
      </c>
      <c r="G373" s="389" t="str">
        <f t="shared" si="51"/>
        <v>EandR1</v>
      </c>
      <c r="H373" s="389" t="str">
        <f t="shared" si="52"/>
        <v>transahtarp</v>
      </c>
      <c r="I373" s="389" t="str">
        <f t="shared" si="53"/>
        <v>exptotfa</v>
      </c>
      <c r="J373" s="389" t="str">
        <f t="shared" si="54"/>
        <v>EandR1-</v>
      </c>
      <c r="K373" s="389" t="str">
        <f t="shared" si="55"/>
        <v>transahtarp-exptotfa</v>
      </c>
      <c r="L373" s="389" t="str">
        <f t="shared" si="56"/>
        <v>transahtarp-</v>
      </c>
    </row>
    <row r="374" spans="1:12">
      <c r="A374" s="362" t="s">
        <v>3220</v>
      </c>
      <c r="B374" s="454">
        <f t="shared" ca="1" si="58"/>
        <v>0</v>
      </c>
      <c r="C374" s="454">
        <f t="shared" ca="1" si="57"/>
        <v>0</v>
      </c>
      <c r="D374" s="454">
        <f t="shared" ca="1" si="57"/>
        <v>0</v>
      </c>
      <c r="E374" s="454">
        <f t="shared" ca="1" si="57"/>
        <v>0</v>
      </c>
      <c r="F374" s="454" t="str">
        <f t="shared" ca="1" si="57"/>
        <v/>
      </c>
      <c r="G374" s="389" t="str">
        <f t="shared" si="51"/>
        <v>EandR1</v>
      </c>
      <c r="H374" s="389" t="str">
        <f t="shared" si="52"/>
        <v>transahthrbprs</v>
      </c>
      <c r="I374" s="389" t="str">
        <f t="shared" si="53"/>
        <v>exptotfa</v>
      </c>
      <c r="J374" s="389" t="str">
        <f t="shared" si="54"/>
        <v>EandR1-</v>
      </c>
      <c r="K374" s="389" t="str">
        <f t="shared" si="55"/>
        <v>transahthrbprs-exptotfa</v>
      </c>
      <c r="L374" s="389" t="str">
        <f t="shared" si="56"/>
        <v>transahthrbprs-</v>
      </c>
    </row>
    <row r="375" spans="1:12">
      <c r="A375" s="362" t="s">
        <v>3223</v>
      </c>
      <c r="B375" s="454">
        <f t="shared" ca="1" si="58"/>
        <v>0</v>
      </c>
      <c r="C375" s="454">
        <f t="shared" ca="1" si="57"/>
        <v>0</v>
      </c>
      <c r="D375" s="454">
        <f t="shared" ca="1" si="57"/>
        <v>0</v>
      </c>
      <c r="E375" s="454">
        <f t="shared" ca="1" si="57"/>
        <v>0</v>
      </c>
      <c r="F375" s="454" t="str">
        <f t="shared" ca="1" si="57"/>
        <v/>
      </c>
      <c r="G375" s="389" t="str">
        <f t="shared" si="51"/>
        <v>EandR1</v>
      </c>
      <c r="H375" s="389" t="str">
        <f t="shared" si="52"/>
        <v>transahttll</v>
      </c>
      <c r="I375" s="389" t="str">
        <f t="shared" si="53"/>
        <v>exptotfa</v>
      </c>
      <c r="J375" s="389" t="str">
        <f t="shared" si="54"/>
        <v>EandR1-</v>
      </c>
      <c r="K375" s="389" t="str">
        <f t="shared" si="55"/>
        <v>transahttll-exptotfa</v>
      </c>
      <c r="L375" s="389" t="str">
        <f t="shared" si="56"/>
        <v>transahttll-</v>
      </c>
    </row>
    <row r="376" spans="1:12">
      <c r="A376" s="362" t="s">
        <v>3718</v>
      </c>
      <c r="B376" s="454">
        <f t="shared" ca="1" si="58"/>
        <v>0</v>
      </c>
      <c r="C376" s="454" t="str">
        <f t="shared" ca="1" si="57"/>
        <v/>
      </c>
      <c r="D376" s="454" t="str">
        <f t="shared" ca="1" si="57"/>
        <v/>
      </c>
      <c r="E376" s="454" t="str">
        <f t="shared" ca="1" si="57"/>
        <v/>
      </c>
      <c r="F376" s="454" t="str">
        <f t="shared" ca="1" si="57"/>
        <v/>
      </c>
      <c r="G376" s="389" t="str">
        <f t="shared" si="51"/>
        <v>EandR1</v>
      </c>
      <c r="H376" s="389" t="str">
        <f t="shared" si="52"/>
        <v>transtot</v>
      </c>
      <c r="I376" s="389" t="str">
        <f t="shared" si="53"/>
        <v>exptotfa</v>
      </c>
      <c r="J376" s="389" t="str">
        <f t="shared" si="54"/>
        <v>EandR1-</v>
      </c>
      <c r="K376" s="389" t="str">
        <f t="shared" si="55"/>
        <v>transtot-exptotfa</v>
      </c>
      <c r="L376" s="389" t="str">
        <f t="shared" si="56"/>
        <v>transtot-</v>
      </c>
    </row>
    <row r="377" spans="1:12">
      <c r="A377" s="362" t="s">
        <v>3226</v>
      </c>
      <c r="B377" s="454">
        <f t="shared" ca="1" si="58"/>
        <v>0</v>
      </c>
      <c r="C377" s="454">
        <f t="shared" ca="1" si="57"/>
        <v>0</v>
      </c>
      <c r="D377" s="454">
        <f t="shared" ca="1" si="57"/>
        <v>0</v>
      </c>
      <c r="E377" s="454">
        <f t="shared" ca="1" si="57"/>
        <v>0</v>
      </c>
      <c r="F377" s="454" t="str">
        <f t="shared" ca="1" si="57"/>
        <v/>
      </c>
      <c r="G377" s="389" t="str">
        <f t="shared" si="51"/>
        <v>EandR1</v>
      </c>
      <c r="H377" s="389" t="str">
        <f t="shared" si="52"/>
        <v>sctot</v>
      </c>
      <c r="I377" s="389" t="str">
        <f t="shared" si="53"/>
        <v>exptotfa</v>
      </c>
      <c r="J377" s="389" t="str">
        <f t="shared" si="54"/>
        <v>EandR1-</v>
      </c>
      <c r="K377" s="389" t="str">
        <f t="shared" si="55"/>
        <v>sctot-exptotfa</v>
      </c>
      <c r="L377" s="389" t="str">
        <f t="shared" si="56"/>
        <v>sctot-</v>
      </c>
    </row>
    <row r="378" spans="1:12">
      <c r="A378" s="362" t="s">
        <v>3229</v>
      </c>
      <c r="B378" s="454">
        <f t="shared" ca="1" si="58"/>
        <v>0</v>
      </c>
      <c r="C378" s="454">
        <f t="shared" ca="1" si="57"/>
        <v>0</v>
      </c>
      <c r="D378" s="454">
        <f t="shared" ca="1" si="57"/>
        <v>0</v>
      </c>
      <c r="E378" s="454">
        <f t="shared" ca="1" si="57"/>
        <v>0</v>
      </c>
      <c r="F378" s="454" t="str">
        <f t="shared" ca="1" si="57"/>
        <v/>
      </c>
      <c r="G378" s="389" t="str">
        <f t="shared" si="51"/>
        <v>EandR1</v>
      </c>
      <c r="H378" s="389" t="str">
        <f t="shared" si="52"/>
        <v>phtot</v>
      </c>
      <c r="I378" s="389" t="str">
        <f t="shared" si="53"/>
        <v>exptotfa</v>
      </c>
      <c r="J378" s="389" t="str">
        <f t="shared" si="54"/>
        <v>EandR1-</v>
      </c>
      <c r="K378" s="389" t="str">
        <f t="shared" si="55"/>
        <v>phtot-exptotfa</v>
      </c>
      <c r="L378" s="389" t="str">
        <f t="shared" si="56"/>
        <v>phtot-</v>
      </c>
    </row>
    <row r="379" spans="1:12">
      <c r="A379" s="362" t="s">
        <v>3719</v>
      </c>
      <c r="B379" s="454">
        <f t="shared" ca="1" si="58"/>
        <v>0</v>
      </c>
      <c r="C379" s="454" t="str">
        <f t="shared" ca="1" si="57"/>
        <v/>
      </c>
      <c r="D379" s="454" t="str">
        <f t="shared" ca="1" si="57"/>
        <v/>
      </c>
      <c r="E379" s="454" t="str">
        <f t="shared" ca="1" si="57"/>
        <v/>
      </c>
      <c r="F379" s="454" t="str">
        <f t="shared" ca="1" si="57"/>
        <v/>
      </c>
      <c r="G379" s="389" t="str">
        <f t="shared" si="51"/>
        <v>EandR1</v>
      </c>
      <c r="H379" s="389" t="str">
        <f t="shared" si="52"/>
        <v>houshratot</v>
      </c>
      <c r="I379" s="389" t="str">
        <f t="shared" si="53"/>
        <v>exptotfa</v>
      </c>
      <c r="J379" s="389" t="str">
        <f t="shared" si="54"/>
        <v>EandR1-</v>
      </c>
      <c r="K379" s="389" t="str">
        <f t="shared" si="55"/>
        <v>houshratot-exptotfa</v>
      </c>
      <c r="L379" s="389" t="str">
        <f t="shared" si="56"/>
        <v>houshratot-</v>
      </c>
    </row>
    <row r="380" spans="1:12">
      <c r="A380" s="362" t="s">
        <v>3720</v>
      </c>
      <c r="B380" s="454">
        <f t="shared" ca="1" si="58"/>
        <v>0</v>
      </c>
      <c r="C380" s="454" t="str">
        <f t="shared" ref="C380:F399" ca="1" si="59">IFERROR(INDEX(INDIRECT(LEFT($A380,SEARCH("-",$A380,1)-1)&amp;"_validation_data"),MATCH($A380&amp;"-"&amp;C$1,INDIRECT(LEFT($A380,SEARCH("-",$A380,1)-1)&amp;"_validation_rows"),0),3),"")</f>
        <v/>
      </c>
      <c r="D380" s="454" t="str">
        <f t="shared" ca="1" si="59"/>
        <v/>
      </c>
      <c r="E380" s="454" t="str">
        <f t="shared" ca="1" si="59"/>
        <v/>
      </c>
      <c r="F380" s="454" t="str">
        <f t="shared" ca="1" si="59"/>
        <v/>
      </c>
      <c r="G380" s="389" t="str">
        <f t="shared" si="51"/>
        <v>EandR1</v>
      </c>
      <c r="H380" s="389" t="str">
        <f t="shared" si="52"/>
        <v>housgfcftot</v>
      </c>
      <c r="I380" s="389" t="str">
        <f t="shared" si="53"/>
        <v>exptotfa</v>
      </c>
      <c r="J380" s="389" t="str">
        <f t="shared" si="54"/>
        <v>EandR1-</v>
      </c>
      <c r="K380" s="389" t="str">
        <f t="shared" si="55"/>
        <v>housgfcftot-exptotfa</v>
      </c>
      <c r="L380" s="389" t="str">
        <f t="shared" si="56"/>
        <v>housgfcftot-</v>
      </c>
    </row>
    <row r="381" spans="1:12">
      <c r="A381" s="362" t="s">
        <v>3232</v>
      </c>
      <c r="B381" s="454">
        <f t="shared" ca="1" si="58"/>
        <v>0</v>
      </c>
      <c r="C381" s="454">
        <f t="shared" ca="1" si="59"/>
        <v>0</v>
      </c>
      <c r="D381" s="454">
        <f t="shared" ca="1" si="59"/>
        <v>0</v>
      </c>
      <c r="E381" s="454">
        <f t="shared" ca="1" si="59"/>
        <v>0</v>
      </c>
      <c r="F381" s="454" t="str">
        <f t="shared" ca="1" si="59"/>
        <v/>
      </c>
      <c r="G381" s="389" t="str">
        <f t="shared" si="51"/>
        <v>EandR1</v>
      </c>
      <c r="H381" s="389" t="str">
        <f t="shared" si="52"/>
        <v>houstot</v>
      </c>
      <c r="I381" s="389" t="str">
        <f t="shared" si="53"/>
        <v>exptotfa</v>
      </c>
      <c r="J381" s="389" t="str">
        <f t="shared" si="54"/>
        <v>EandR1-</v>
      </c>
      <c r="K381" s="389" t="str">
        <f t="shared" si="55"/>
        <v>houstot-exptotfa</v>
      </c>
      <c r="L381" s="389" t="str">
        <f t="shared" si="56"/>
        <v>houstot-</v>
      </c>
    </row>
    <row r="382" spans="1:12">
      <c r="A382" s="362" t="s">
        <v>3235</v>
      </c>
      <c r="B382" s="454">
        <f t="shared" ca="1" si="58"/>
        <v>0</v>
      </c>
      <c r="C382" s="454">
        <f t="shared" ca="1" si="59"/>
        <v>0</v>
      </c>
      <c r="D382" s="454">
        <f t="shared" ca="1" si="59"/>
        <v>0</v>
      </c>
      <c r="E382" s="454">
        <f t="shared" ca="1" si="59"/>
        <v>0</v>
      </c>
      <c r="F382" s="454" t="str">
        <f t="shared" ca="1" si="59"/>
        <v/>
      </c>
      <c r="G382" s="389" t="str">
        <f t="shared" si="51"/>
        <v>EandR1</v>
      </c>
      <c r="H382" s="389" t="str">
        <f t="shared" si="52"/>
        <v>culhrt</v>
      </c>
      <c r="I382" s="389" t="str">
        <f t="shared" si="53"/>
        <v>exptotfa</v>
      </c>
      <c r="J382" s="389" t="str">
        <f t="shared" si="54"/>
        <v>EandR1-</v>
      </c>
      <c r="K382" s="389" t="str">
        <f t="shared" si="55"/>
        <v>culhrt-exptotfa</v>
      </c>
      <c r="L382" s="389" t="str">
        <f t="shared" si="56"/>
        <v>culhrt-</v>
      </c>
    </row>
    <row r="383" spans="1:12">
      <c r="A383" s="362" t="s">
        <v>3238</v>
      </c>
      <c r="B383" s="454">
        <f t="shared" ca="1" si="58"/>
        <v>0</v>
      </c>
      <c r="C383" s="454">
        <f t="shared" ca="1" si="59"/>
        <v>0</v>
      </c>
      <c r="D383" s="454">
        <f t="shared" ca="1" si="59"/>
        <v>0</v>
      </c>
      <c r="E383" s="454">
        <f t="shared" ca="1" si="59"/>
        <v>0</v>
      </c>
      <c r="F383" s="454" t="str">
        <f t="shared" ca="1" si="59"/>
        <v/>
      </c>
      <c r="G383" s="389" t="str">
        <f t="shared" si="51"/>
        <v>EandR1</v>
      </c>
      <c r="H383" s="389" t="str">
        <f t="shared" si="52"/>
        <v>culspr</v>
      </c>
      <c r="I383" s="389" t="str">
        <f t="shared" si="53"/>
        <v>exptotfa</v>
      </c>
      <c r="J383" s="389" t="str">
        <f t="shared" si="54"/>
        <v>EandR1-</v>
      </c>
      <c r="K383" s="389" t="str">
        <f t="shared" si="55"/>
        <v>culspr-exptotfa</v>
      </c>
      <c r="L383" s="389" t="str">
        <f t="shared" si="56"/>
        <v>culspr-</v>
      </c>
    </row>
    <row r="384" spans="1:12">
      <c r="A384" s="362" t="s">
        <v>3241</v>
      </c>
      <c r="B384" s="454">
        <f t="shared" ca="1" si="58"/>
        <v>0</v>
      </c>
      <c r="C384" s="454">
        <f t="shared" ca="1" si="59"/>
        <v>0</v>
      </c>
      <c r="D384" s="454">
        <f t="shared" ca="1" si="59"/>
        <v>0</v>
      </c>
      <c r="E384" s="454">
        <f t="shared" ca="1" si="59"/>
        <v>0</v>
      </c>
      <c r="F384" s="454" t="str">
        <f t="shared" ca="1" si="59"/>
        <v/>
      </c>
      <c r="G384" s="389" t="str">
        <f t="shared" si="51"/>
        <v>EandR1</v>
      </c>
      <c r="H384" s="389" t="str">
        <f t="shared" si="52"/>
        <v>culopn</v>
      </c>
      <c r="I384" s="389" t="str">
        <f t="shared" si="53"/>
        <v>exptotfa</v>
      </c>
      <c r="J384" s="389" t="str">
        <f t="shared" si="54"/>
        <v>EandR1-</v>
      </c>
      <c r="K384" s="389" t="str">
        <f t="shared" si="55"/>
        <v>culopn-exptotfa</v>
      </c>
      <c r="L384" s="389" t="str">
        <f t="shared" si="56"/>
        <v>culopn-</v>
      </c>
    </row>
    <row r="385" spans="1:12">
      <c r="A385" s="362" t="s">
        <v>3244</v>
      </c>
      <c r="B385" s="454">
        <f t="shared" ca="1" si="58"/>
        <v>0</v>
      </c>
      <c r="C385" s="454">
        <f t="shared" ca="1" si="59"/>
        <v>0</v>
      </c>
      <c r="D385" s="454">
        <f t="shared" ca="1" si="59"/>
        <v>0</v>
      </c>
      <c r="E385" s="454">
        <f t="shared" ca="1" si="59"/>
        <v>0</v>
      </c>
      <c r="F385" s="454" t="str">
        <f t="shared" ca="1" si="59"/>
        <v/>
      </c>
      <c r="G385" s="389" t="str">
        <f t="shared" si="51"/>
        <v>EandR1</v>
      </c>
      <c r="H385" s="389" t="str">
        <f t="shared" si="52"/>
        <v>cultrs</v>
      </c>
      <c r="I385" s="389" t="str">
        <f t="shared" si="53"/>
        <v>exptotfa</v>
      </c>
      <c r="J385" s="389" t="str">
        <f t="shared" si="54"/>
        <v>EandR1-</v>
      </c>
      <c r="K385" s="389" t="str">
        <f t="shared" si="55"/>
        <v>cultrs-exptotfa</v>
      </c>
      <c r="L385" s="389" t="str">
        <f t="shared" si="56"/>
        <v>cultrs-</v>
      </c>
    </row>
    <row r="386" spans="1:12">
      <c r="A386" s="362" t="s">
        <v>3247</v>
      </c>
      <c r="B386" s="454">
        <f t="shared" ca="1" si="58"/>
        <v>0</v>
      </c>
      <c r="C386" s="454">
        <f t="shared" ca="1" si="59"/>
        <v>0</v>
      </c>
      <c r="D386" s="454">
        <f t="shared" ca="1" si="59"/>
        <v>0</v>
      </c>
      <c r="E386" s="454">
        <f t="shared" ca="1" si="59"/>
        <v>0</v>
      </c>
      <c r="F386" s="454" t="str">
        <f t="shared" ca="1" si="59"/>
        <v/>
      </c>
      <c r="G386" s="389" t="str">
        <f t="shared" si="51"/>
        <v>EandR1</v>
      </c>
      <c r="H386" s="389" t="str">
        <f t="shared" si="52"/>
        <v>cullib</v>
      </c>
      <c r="I386" s="389" t="str">
        <f t="shared" si="53"/>
        <v>exptotfa</v>
      </c>
      <c r="J386" s="389" t="str">
        <f t="shared" si="54"/>
        <v>EandR1-</v>
      </c>
      <c r="K386" s="389" t="str">
        <f t="shared" si="55"/>
        <v>cullib-exptotfa</v>
      </c>
      <c r="L386" s="389" t="str">
        <f t="shared" si="56"/>
        <v>cullib-</v>
      </c>
    </row>
    <row r="387" spans="1:12">
      <c r="A387" s="362" t="s">
        <v>3721</v>
      </c>
      <c r="B387" s="454">
        <f t="shared" ca="1" si="58"/>
        <v>0</v>
      </c>
      <c r="C387" s="454" t="str">
        <f t="shared" ca="1" si="59"/>
        <v/>
      </c>
      <c r="D387" s="454" t="str">
        <f t="shared" ca="1" si="59"/>
        <v/>
      </c>
      <c r="E387" s="454" t="str">
        <f t="shared" ca="1" si="59"/>
        <v/>
      </c>
      <c r="F387" s="454" t="str">
        <f t="shared" ca="1" si="59"/>
        <v/>
      </c>
      <c r="G387" s="389" t="str">
        <f t="shared" si="51"/>
        <v>EandR1</v>
      </c>
      <c r="H387" s="389" t="str">
        <f t="shared" si="52"/>
        <v>cultot</v>
      </c>
      <c r="I387" s="389" t="str">
        <f t="shared" si="53"/>
        <v>exptotfa</v>
      </c>
      <c r="J387" s="389" t="str">
        <f t="shared" si="54"/>
        <v>EandR1-</v>
      </c>
      <c r="K387" s="389" t="str">
        <f t="shared" si="55"/>
        <v>cultot-exptotfa</v>
      </c>
      <c r="L387" s="389" t="str">
        <f t="shared" si="56"/>
        <v>cultot-</v>
      </c>
    </row>
    <row r="388" spans="1:12">
      <c r="A388" s="362" t="s">
        <v>3250</v>
      </c>
      <c r="B388" s="454">
        <f t="shared" ca="1" si="58"/>
        <v>0</v>
      </c>
      <c r="C388" s="454">
        <f t="shared" ca="1" si="59"/>
        <v>0</v>
      </c>
      <c r="D388" s="454">
        <f t="shared" ca="1" si="59"/>
        <v>0</v>
      </c>
      <c r="E388" s="454">
        <f t="shared" ca="1" si="59"/>
        <v>0</v>
      </c>
      <c r="F388" s="454" t="str">
        <f t="shared" ca="1" si="59"/>
        <v/>
      </c>
      <c r="G388" s="389" t="str">
        <f t="shared" si="51"/>
        <v>EandR1</v>
      </c>
      <c r="H388" s="389" t="str">
        <f t="shared" si="52"/>
        <v>envcmt</v>
      </c>
      <c r="I388" s="389" t="str">
        <f t="shared" si="53"/>
        <v>exptotfa</v>
      </c>
      <c r="J388" s="389" t="str">
        <f t="shared" si="54"/>
        <v>EandR1-</v>
      </c>
      <c r="K388" s="389" t="str">
        <f t="shared" si="55"/>
        <v>envcmt-exptotfa</v>
      </c>
      <c r="L388" s="389" t="str">
        <f t="shared" si="56"/>
        <v>envcmt-</v>
      </c>
    </row>
    <row r="389" spans="1:12">
      <c r="A389" s="362" t="s">
        <v>3253</v>
      </c>
      <c r="B389" s="454">
        <f t="shared" ca="1" si="58"/>
        <v>0</v>
      </c>
      <c r="C389" s="454">
        <f t="shared" ca="1" si="59"/>
        <v>0</v>
      </c>
      <c r="D389" s="454">
        <f t="shared" ca="1" si="59"/>
        <v>0</v>
      </c>
      <c r="E389" s="454">
        <f t="shared" ca="1" si="59"/>
        <v>0</v>
      </c>
      <c r="F389" s="454" t="str">
        <f t="shared" ca="1" si="59"/>
        <v/>
      </c>
      <c r="G389" s="389" t="str">
        <f t="shared" si="51"/>
        <v>EandR1</v>
      </c>
      <c r="H389" s="389" t="str">
        <f t="shared" si="52"/>
        <v>envcst</v>
      </c>
      <c r="I389" s="389" t="str">
        <f t="shared" si="53"/>
        <v>exptotfa</v>
      </c>
      <c r="J389" s="389" t="str">
        <f t="shared" si="54"/>
        <v>EandR1-</v>
      </c>
      <c r="K389" s="389" t="str">
        <f t="shared" si="55"/>
        <v>envcst-exptotfa</v>
      </c>
      <c r="L389" s="389" t="str">
        <f t="shared" si="56"/>
        <v>envcst-</v>
      </c>
    </row>
    <row r="390" spans="1:12">
      <c r="A390" s="362" t="s">
        <v>3256</v>
      </c>
      <c r="B390" s="454">
        <f t="shared" ca="1" si="58"/>
        <v>0</v>
      </c>
      <c r="C390" s="454">
        <f t="shared" ca="1" si="59"/>
        <v>0</v>
      </c>
      <c r="D390" s="454">
        <f t="shared" ca="1" si="59"/>
        <v>0</v>
      </c>
      <c r="E390" s="454">
        <f t="shared" ca="1" si="59"/>
        <v>0</v>
      </c>
      <c r="F390" s="454" t="str">
        <f t="shared" ca="1" si="59"/>
        <v/>
      </c>
      <c r="G390" s="389" t="str">
        <f t="shared" si="51"/>
        <v>EandR1</v>
      </c>
      <c r="H390" s="389" t="str">
        <f t="shared" si="52"/>
        <v>envcmm</v>
      </c>
      <c r="I390" s="389" t="str">
        <f t="shared" si="53"/>
        <v>exptotfa</v>
      </c>
      <c r="J390" s="389" t="str">
        <f t="shared" si="54"/>
        <v>EandR1-</v>
      </c>
      <c r="K390" s="389" t="str">
        <f t="shared" si="55"/>
        <v>envcmm-exptotfa</v>
      </c>
      <c r="L390" s="389" t="str">
        <f t="shared" si="56"/>
        <v>envcmm-</v>
      </c>
    </row>
    <row r="391" spans="1:12">
      <c r="A391" s="362" t="s">
        <v>3259</v>
      </c>
      <c r="B391" s="454">
        <f t="shared" ca="1" si="58"/>
        <v>0</v>
      </c>
      <c r="C391" s="454">
        <f t="shared" ca="1" si="59"/>
        <v>0</v>
      </c>
      <c r="D391" s="454">
        <f t="shared" ca="1" si="59"/>
        <v>0</v>
      </c>
      <c r="E391" s="454">
        <f t="shared" ca="1" si="59"/>
        <v>0</v>
      </c>
      <c r="F391" s="454" t="str">
        <f t="shared" ca="1" si="59"/>
        <v/>
      </c>
      <c r="G391" s="389" t="str">
        <f t="shared" si="51"/>
        <v>EandR1</v>
      </c>
      <c r="H391" s="389" t="str">
        <f t="shared" si="52"/>
        <v>envflddrn</v>
      </c>
      <c r="I391" s="389" t="str">
        <f t="shared" si="53"/>
        <v>exptotfa</v>
      </c>
      <c r="J391" s="389" t="str">
        <f t="shared" si="54"/>
        <v>EandR1-</v>
      </c>
      <c r="K391" s="389" t="str">
        <f t="shared" si="55"/>
        <v>envflddrn-exptotfa</v>
      </c>
      <c r="L391" s="389" t="str">
        <f t="shared" si="56"/>
        <v>envflddrn-</v>
      </c>
    </row>
    <row r="392" spans="1:12">
      <c r="A392" s="362" t="s">
        <v>3262</v>
      </c>
      <c r="B392" s="454">
        <f t="shared" ca="1" si="58"/>
        <v>0</v>
      </c>
      <c r="C392" s="454">
        <f t="shared" ca="1" si="59"/>
        <v>0</v>
      </c>
      <c r="D392" s="454">
        <f t="shared" ca="1" si="59"/>
        <v>0</v>
      </c>
      <c r="E392" s="454">
        <f t="shared" ca="1" si="59"/>
        <v>0</v>
      </c>
      <c r="F392" s="454" t="str">
        <f t="shared" ca="1" si="59"/>
        <v/>
      </c>
      <c r="G392" s="389" t="str">
        <f t="shared" si="51"/>
        <v>EandR1</v>
      </c>
      <c r="H392" s="389" t="str">
        <f t="shared" si="52"/>
        <v>envagr</v>
      </c>
      <c r="I392" s="389" t="str">
        <f t="shared" si="53"/>
        <v>exptotfa</v>
      </c>
      <c r="J392" s="389" t="str">
        <f t="shared" si="54"/>
        <v>EandR1-</v>
      </c>
      <c r="K392" s="389" t="str">
        <f t="shared" si="55"/>
        <v>envagr-exptotfa</v>
      </c>
      <c r="L392" s="389" t="str">
        <f t="shared" si="56"/>
        <v>envagr-</v>
      </c>
    </row>
    <row r="393" spans="1:12">
      <c r="A393" s="362" t="s">
        <v>3265</v>
      </c>
      <c r="B393" s="454">
        <f t="shared" ca="1" si="58"/>
        <v>0</v>
      </c>
      <c r="C393" s="454">
        <f t="shared" ca="1" si="59"/>
        <v>0</v>
      </c>
      <c r="D393" s="454">
        <f t="shared" ca="1" si="59"/>
        <v>0</v>
      </c>
      <c r="E393" s="454">
        <f t="shared" ca="1" si="59"/>
        <v>0</v>
      </c>
      <c r="F393" s="454" t="str">
        <f t="shared" ca="1" si="59"/>
        <v/>
      </c>
      <c r="G393" s="389" t="str">
        <f t="shared" si="51"/>
        <v>EandR1</v>
      </c>
      <c r="H393" s="389" t="str">
        <f t="shared" si="52"/>
        <v>envrglenv</v>
      </c>
      <c r="I393" s="389" t="str">
        <f t="shared" si="53"/>
        <v>exptotfa</v>
      </c>
      <c r="J393" s="389" t="str">
        <f t="shared" si="54"/>
        <v>EandR1-</v>
      </c>
      <c r="K393" s="389" t="str">
        <f t="shared" si="55"/>
        <v>envrglenv-exptotfa</v>
      </c>
      <c r="L393" s="389" t="str">
        <f t="shared" si="56"/>
        <v>envrglenv-</v>
      </c>
    </row>
    <row r="394" spans="1:12">
      <c r="A394" s="362" t="s">
        <v>3268</v>
      </c>
      <c r="B394" s="454">
        <f t="shared" ca="1" si="58"/>
        <v>0</v>
      </c>
      <c r="C394" s="454">
        <f t="shared" ca="1" si="59"/>
        <v>0</v>
      </c>
      <c r="D394" s="454">
        <f t="shared" ca="1" si="59"/>
        <v>0</v>
      </c>
      <c r="E394" s="454">
        <f t="shared" ca="1" si="59"/>
        <v>0</v>
      </c>
      <c r="F394" s="454" t="str">
        <f t="shared" ca="1" si="59"/>
        <v/>
      </c>
      <c r="G394" s="389" t="str">
        <f t="shared" si="51"/>
        <v>EandR1</v>
      </c>
      <c r="H394" s="389" t="str">
        <f t="shared" si="52"/>
        <v>envrgltrd</v>
      </c>
      <c r="I394" s="389" t="str">
        <f t="shared" si="53"/>
        <v>exptotfa</v>
      </c>
      <c r="J394" s="389" t="str">
        <f t="shared" si="54"/>
        <v>EandR1-</v>
      </c>
      <c r="K394" s="389" t="str">
        <f t="shared" si="55"/>
        <v>envrgltrd-exptotfa</v>
      </c>
      <c r="L394" s="389" t="str">
        <f t="shared" si="56"/>
        <v>envrgltrd-</v>
      </c>
    </row>
    <row r="395" spans="1:12">
      <c r="A395" s="362" t="s">
        <v>3271</v>
      </c>
      <c r="B395" s="454">
        <f t="shared" ca="1" si="58"/>
        <v>0</v>
      </c>
      <c r="C395" s="454">
        <f t="shared" ca="1" si="59"/>
        <v>0</v>
      </c>
      <c r="D395" s="454">
        <f t="shared" ca="1" si="59"/>
        <v>0</v>
      </c>
      <c r="E395" s="454">
        <f t="shared" ca="1" si="59"/>
        <v>0</v>
      </c>
      <c r="F395" s="454" t="str">
        <f t="shared" ca="1" si="59"/>
        <v/>
      </c>
      <c r="G395" s="389" t="str">
        <f t="shared" si="51"/>
        <v>EandR1</v>
      </c>
      <c r="H395" s="389" t="str">
        <f t="shared" si="52"/>
        <v>envstr</v>
      </c>
      <c r="I395" s="389" t="str">
        <f t="shared" si="53"/>
        <v>exptotfa</v>
      </c>
      <c r="J395" s="389" t="str">
        <f t="shared" si="54"/>
        <v>EandR1-</v>
      </c>
      <c r="K395" s="389" t="str">
        <f t="shared" si="55"/>
        <v>envstr-exptotfa</v>
      </c>
      <c r="L395" s="389" t="str">
        <f t="shared" si="56"/>
        <v>envstr-</v>
      </c>
    </row>
    <row r="396" spans="1:12">
      <c r="A396" s="362" t="s">
        <v>3274</v>
      </c>
      <c r="B396" s="454">
        <f t="shared" ca="1" si="58"/>
        <v>0</v>
      </c>
      <c r="C396" s="454">
        <f t="shared" ca="1" si="59"/>
        <v>0</v>
      </c>
      <c r="D396" s="454">
        <f t="shared" ca="1" si="59"/>
        <v>0</v>
      </c>
      <c r="E396" s="454">
        <f t="shared" ca="1" si="59"/>
        <v>0</v>
      </c>
      <c r="F396" s="454" t="str">
        <f t="shared" ca="1" si="59"/>
        <v/>
      </c>
      <c r="G396" s="389" t="str">
        <f t="shared" si="51"/>
        <v>EandR1</v>
      </c>
      <c r="H396" s="389" t="str">
        <f t="shared" si="52"/>
        <v>envcll</v>
      </c>
      <c r="I396" s="389" t="str">
        <f t="shared" si="53"/>
        <v>exptotfa</v>
      </c>
      <c r="J396" s="389" t="str">
        <f t="shared" si="54"/>
        <v>EandR1-</v>
      </c>
      <c r="K396" s="389" t="str">
        <f t="shared" si="55"/>
        <v>envcll-exptotfa</v>
      </c>
      <c r="L396" s="389" t="str">
        <f t="shared" si="56"/>
        <v>envcll-</v>
      </c>
    </row>
    <row r="397" spans="1:12">
      <c r="A397" s="362" t="s">
        <v>3277</v>
      </c>
      <c r="B397" s="454">
        <f t="shared" ca="1" si="58"/>
        <v>0</v>
      </c>
      <c r="C397" s="454">
        <f t="shared" ca="1" si="59"/>
        <v>0</v>
      </c>
      <c r="D397" s="454">
        <f t="shared" ca="1" si="59"/>
        <v>0</v>
      </c>
      <c r="E397" s="454">
        <f t="shared" ca="1" si="59"/>
        <v>0</v>
      </c>
      <c r="F397" s="454" t="str">
        <f t="shared" ca="1" si="59"/>
        <v/>
      </c>
      <c r="G397" s="389" t="str">
        <f t="shared" si="51"/>
        <v>EandR1</v>
      </c>
      <c r="H397" s="389" t="str">
        <f t="shared" si="52"/>
        <v>envdsp</v>
      </c>
      <c r="I397" s="389" t="str">
        <f t="shared" si="53"/>
        <v>exptotfa</v>
      </c>
      <c r="J397" s="389" t="str">
        <f t="shared" si="54"/>
        <v>EandR1-</v>
      </c>
      <c r="K397" s="389" t="str">
        <f t="shared" si="55"/>
        <v>envdsp-exptotfa</v>
      </c>
      <c r="L397" s="389" t="str">
        <f t="shared" si="56"/>
        <v>envdsp-</v>
      </c>
    </row>
    <row r="398" spans="1:12">
      <c r="A398" s="362" t="s">
        <v>3280</v>
      </c>
      <c r="B398" s="454">
        <f t="shared" ca="1" si="58"/>
        <v>0</v>
      </c>
      <c r="C398" s="454">
        <f t="shared" ca="1" si="59"/>
        <v>0</v>
      </c>
      <c r="D398" s="454">
        <f t="shared" ca="1" si="59"/>
        <v>0</v>
      </c>
      <c r="E398" s="454">
        <f t="shared" ca="1" si="59"/>
        <v>0</v>
      </c>
      <c r="F398" s="454" t="str">
        <f t="shared" ca="1" si="59"/>
        <v/>
      </c>
      <c r="G398" s="389" t="str">
        <f t="shared" si="51"/>
        <v>EandR1</v>
      </c>
      <c r="H398" s="389" t="str">
        <f t="shared" si="52"/>
        <v>envtrd</v>
      </c>
      <c r="I398" s="389" t="str">
        <f t="shared" si="53"/>
        <v>exptotfa</v>
      </c>
      <c r="J398" s="389" t="str">
        <f t="shared" si="54"/>
        <v>EandR1-</v>
      </c>
      <c r="K398" s="389" t="str">
        <f t="shared" si="55"/>
        <v>envtrd-exptotfa</v>
      </c>
      <c r="L398" s="389" t="str">
        <f t="shared" si="56"/>
        <v>envtrd-</v>
      </c>
    </row>
    <row r="399" spans="1:12">
      <c r="A399" s="362" t="s">
        <v>3283</v>
      </c>
      <c r="B399" s="454">
        <f t="shared" ca="1" si="58"/>
        <v>0</v>
      </c>
      <c r="C399" s="454">
        <f t="shared" ca="1" si="59"/>
        <v>0</v>
      </c>
      <c r="D399" s="454">
        <f t="shared" ca="1" si="59"/>
        <v>0</v>
      </c>
      <c r="E399" s="454">
        <f t="shared" ca="1" si="59"/>
        <v>0</v>
      </c>
      <c r="F399" s="454" t="str">
        <f t="shared" ca="1" si="59"/>
        <v/>
      </c>
      <c r="G399" s="389" t="str">
        <f t="shared" si="51"/>
        <v>EandR1</v>
      </c>
      <c r="H399" s="389" t="str">
        <f t="shared" si="52"/>
        <v>envrcy</v>
      </c>
      <c r="I399" s="389" t="str">
        <f t="shared" si="53"/>
        <v>exptotfa</v>
      </c>
      <c r="J399" s="389" t="str">
        <f t="shared" si="54"/>
        <v>EandR1-</v>
      </c>
      <c r="K399" s="389" t="str">
        <f t="shared" si="55"/>
        <v>envrcy-exptotfa</v>
      </c>
      <c r="L399" s="389" t="str">
        <f t="shared" si="56"/>
        <v>envrcy-</v>
      </c>
    </row>
    <row r="400" spans="1:12">
      <c r="A400" s="362" t="s">
        <v>3286</v>
      </c>
      <c r="B400" s="454">
        <f t="shared" ca="1" si="58"/>
        <v>0</v>
      </c>
      <c r="C400" s="454">
        <f t="shared" ref="C400:F420" ca="1" si="60">IFERROR(INDEX(INDIRECT(LEFT($A400,SEARCH("-",$A400,1)-1)&amp;"_validation_data"),MATCH($A400&amp;"-"&amp;C$1,INDIRECT(LEFT($A400,SEARCH("-",$A400,1)-1)&amp;"_validation_rows"),0),3),"")</f>
        <v>0</v>
      </c>
      <c r="D400" s="454">
        <f t="shared" ca="1" si="60"/>
        <v>0</v>
      </c>
      <c r="E400" s="454">
        <f t="shared" ca="1" si="60"/>
        <v>0</v>
      </c>
      <c r="F400" s="454" t="str">
        <f t="shared" ca="1" si="60"/>
        <v/>
      </c>
      <c r="G400" s="389" t="str">
        <f t="shared" si="51"/>
        <v>EandR1</v>
      </c>
      <c r="H400" s="389" t="str">
        <f t="shared" si="52"/>
        <v>envmin</v>
      </c>
      <c r="I400" s="389" t="str">
        <f t="shared" si="53"/>
        <v>exptotfa</v>
      </c>
      <c r="J400" s="389" t="str">
        <f t="shared" si="54"/>
        <v>EandR1-</v>
      </c>
      <c r="K400" s="389" t="str">
        <f t="shared" si="55"/>
        <v>envmin-exptotfa</v>
      </c>
      <c r="L400" s="389" t="str">
        <f t="shared" si="56"/>
        <v>envmin-</v>
      </c>
    </row>
    <row r="401" spans="1:12">
      <c r="A401" s="362" t="s">
        <v>3289</v>
      </c>
      <c r="B401" s="454">
        <f t="shared" ca="1" si="58"/>
        <v>0</v>
      </c>
      <c r="C401" s="454">
        <f t="shared" ca="1" si="60"/>
        <v>0</v>
      </c>
      <c r="D401" s="454">
        <f t="shared" ca="1" si="60"/>
        <v>0</v>
      </c>
      <c r="E401" s="454">
        <f t="shared" ca="1" si="60"/>
        <v>0</v>
      </c>
      <c r="F401" s="454" t="str">
        <f t="shared" ca="1" si="60"/>
        <v/>
      </c>
      <c r="G401" s="389" t="str">
        <f t="shared" si="51"/>
        <v>EandR1</v>
      </c>
      <c r="H401" s="389" t="str">
        <f t="shared" si="52"/>
        <v>envclm</v>
      </c>
      <c r="I401" s="389" t="str">
        <f t="shared" si="53"/>
        <v>exptotfa</v>
      </c>
      <c r="J401" s="389" t="str">
        <f t="shared" si="54"/>
        <v>EandR1-</v>
      </c>
      <c r="K401" s="389" t="str">
        <f t="shared" si="55"/>
        <v>envclm-exptotfa</v>
      </c>
      <c r="L401" s="389" t="str">
        <f t="shared" si="56"/>
        <v>envclm-</v>
      </c>
    </row>
    <row r="402" spans="1:12">
      <c r="A402" s="362" t="s">
        <v>3722</v>
      </c>
      <c r="B402" s="454">
        <f t="shared" ca="1" si="58"/>
        <v>0</v>
      </c>
      <c r="C402" s="454" t="str">
        <f t="shared" ca="1" si="60"/>
        <v/>
      </c>
      <c r="D402" s="454" t="str">
        <f t="shared" ca="1" si="60"/>
        <v/>
      </c>
      <c r="E402" s="454" t="str">
        <f t="shared" ca="1" si="60"/>
        <v/>
      </c>
      <c r="F402" s="454" t="str">
        <f t="shared" ca="1" si="60"/>
        <v/>
      </c>
      <c r="G402" s="389" t="str">
        <f t="shared" si="51"/>
        <v>EandR1</v>
      </c>
      <c r="H402" s="389" t="str">
        <f t="shared" si="52"/>
        <v>envtot</v>
      </c>
      <c r="I402" s="389" t="str">
        <f t="shared" si="53"/>
        <v>exptotfa</v>
      </c>
      <c r="J402" s="389" t="str">
        <f t="shared" si="54"/>
        <v>EandR1-</v>
      </c>
      <c r="K402" s="389" t="str">
        <f t="shared" si="55"/>
        <v>envtot-exptotfa</v>
      </c>
      <c r="L402" s="389" t="str">
        <f t="shared" si="56"/>
        <v>envtot-</v>
      </c>
    </row>
    <row r="403" spans="1:12">
      <c r="A403" s="362" t="s">
        <v>3292</v>
      </c>
      <c r="B403" s="454">
        <f t="shared" ca="1" si="58"/>
        <v>0</v>
      </c>
      <c r="C403" s="454">
        <f t="shared" ca="1" si="60"/>
        <v>0</v>
      </c>
      <c r="D403" s="454">
        <f t="shared" ca="1" si="60"/>
        <v>0</v>
      </c>
      <c r="E403" s="454">
        <f t="shared" ca="1" si="60"/>
        <v>0</v>
      </c>
      <c r="F403" s="454" t="str">
        <f t="shared" ca="1" si="60"/>
        <v/>
      </c>
      <c r="G403" s="389" t="str">
        <f t="shared" si="51"/>
        <v>EandR1</v>
      </c>
      <c r="H403" s="389" t="str">
        <f t="shared" si="52"/>
        <v>plantot</v>
      </c>
      <c r="I403" s="389" t="str">
        <f t="shared" si="53"/>
        <v>exptotfa</v>
      </c>
      <c r="J403" s="389" t="str">
        <f t="shared" si="54"/>
        <v>EandR1-</v>
      </c>
      <c r="K403" s="389" t="str">
        <f t="shared" si="55"/>
        <v>plantot-exptotfa</v>
      </c>
      <c r="L403" s="389" t="str">
        <f t="shared" si="56"/>
        <v>plantot-</v>
      </c>
    </row>
    <row r="404" spans="1:12">
      <c r="A404" s="362" t="s">
        <v>3295</v>
      </c>
      <c r="B404" s="454">
        <f t="shared" ca="1" si="58"/>
        <v>0</v>
      </c>
      <c r="C404" s="454">
        <f t="shared" ca="1" si="60"/>
        <v>0</v>
      </c>
      <c r="D404" s="454">
        <f t="shared" ca="1" si="60"/>
        <v>0</v>
      </c>
      <c r="E404" s="454">
        <f t="shared" ca="1" si="60"/>
        <v>0</v>
      </c>
      <c r="F404" s="454"/>
      <c r="G404" s="389" t="str">
        <f t="shared" si="51"/>
        <v>EandR1</v>
      </c>
      <c r="H404" s="389" t="str">
        <f t="shared" si="52"/>
        <v>digtot</v>
      </c>
      <c r="I404" s="389" t="str">
        <f t="shared" si="53"/>
        <v>exptotfa</v>
      </c>
      <c r="J404" s="389" t="str">
        <f t="shared" si="54"/>
        <v>EandR1-</v>
      </c>
      <c r="K404" s="389" t="str">
        <f t="shared" si="55"/>
        <v>digtot-exptotfa</v>
      </c>
      <c r="L404" s="389" t="str">
        <f t="shared" si="56"/>
        <v>digtot-</v>
      </c>
    </row>
    <row r="405" spans="1:12">
      <c r="A405" s="362" t="s">
        <v>3298</v>
      </c>
      <c r="B405" s="454">
        <f t="shared" ca="1" si="58"/>
        <v>0</v>
      </c>
      <c r="C405" s="454">
        <f t="shared" ca="1" si="60"/>
        <v>0</v>
      </c>
      <c r="D405" s="454">
        <f t="shared" ca="1" si="60"/>
        <v>0</v>
      </c>
      <c r="E405" s="454">
        <f t="shared" ca="1" si="60"/>
        <v>0</v>
      </c>
      <c r="F405" s="454" t="str">
        <f t="shared" ca="1" si="60"/>
        <v/>
      </c>
      <c r="G405" s="389" t="str">
        <f t="shared" si="51"/>
        <v>EandR1</v>
      </c>
      <c r="H405" s="389" t="str">
        <f t="shared" si="52"/>
        <v>poltot</v>
      </c>
      <c r="I405" s="389" t="str">
        <f t="shared" si="53"/>
        <v>exptotfa</v>
      </c>
      <c r="J405" s="389" t="str">
        <f t="shared" si="54"/>
        <v>EandR1-</v>
      </c>
      <c r="K405" s="389" t="str">
        <f t="shared" si="55"/>
        <v>poltot-exptotfa</v>
      </c>
      <c r="L405" s="389" t="str">
        <f t="shared" si="56"/>
        <v>poltot-</v>
      </c>
    </row>
    <row r="406" spans="1:12">
      <c r="A406" s="362" t="s">
        <v>3301</v>
      </c>
      <c r="B406" s="454">
        <f t="shared" ca="1" si="58"/>
        <v>0</v>
      </c>
      <c r="C406" s="454">
        <f t="shared" ca="1" si="60"/>
        <v>0</v>
      </c>
      <c r="D406" s="454">
        <f t="shared" ca="1" si="60"/>
        <v>0</v>
      </c>
      <c r="E406" s="454">
        <f t="shared" ca="1" si="60"/>
        <v>0</v>
      </c>
      <c r="F406" s="454" t="str">
        <f t="shared" ca="1" si="60"/>
        <v/>
      </c>
      <c r="G406" s="389" t="str">
        <f t="shared" si="51"/>
        <v>EandR1</v>
      </c>
      <c r="H406" s="389" t="str">
        <f t="shared" si="52"/>
        <v>frstot</v>
      </c>
      <c r="I406" s="389" t="str">
        <f t="shared" si="53"/>
        <v>exptotfa</v>
      </c>
      <c r="J406" s="389" t="str">
        <f t="shared" si="54"/>
        <v>EandR1-</v>
      </c>
      <c r="K406" s="389" t="str">
        <f t="shared" si="55"/>
        <v>frstot-exptotfa</v>
      </c>
      <c r="L406" s="389" t="str">
        <f t="shared" si="56"/>
        <v>frstot-</v>
      </c>
    </row>
    <row r="407" spans="1:12">
      <c r="A407" s="362" t="s">
        <v>3304</v>
      </c>
      <c r="B407" s="454">
        <f t="shared" ca="1" si="58"/>
        <v>0</v>
      </c>
      <c r="C407" s="454">
        <f t="shared" ca="1" si="60"/>
        <v>0</v>
      </c>
      <c r="D407" s="454">
        <f t="shared" ca="1" si="60"/>
        <v>0</v>
      </c>
      <c r="E407" s="454">
        <f t="shared" ca="1" si="60"/>
        <v>0</v>
      </c>
      <c r="F407" s="454" t="str">
        <f t="shared" ca="1" si="60"/>
        <v/>
      </c>
      <c r="G407" s="389" t="str">
        <f t="shared" si="51"/>
        <v>EandR1</v>
      </c>
      <c r="H407" s="389" t="str">
        <f t="shared" si="52"/>
        <v>centot</v>
      </c>
      <c r="I407" s="389" t="str">
        <f t="shared" si="53"/>
        <v>exptotfa</v>
      </c>
      <c r="J407" s="389" t="str">
        <f t="shared" si="54"/>
        <v>EandR1-</v>
      </c>
      <c r="K407" s="389" t="str">
        <f t="shared" si="55"/>
        <v>centot-exptotfa</v>
      </c>
      <c r="L407" s="389" t="str">
        <f t="shared" si="56"/>
        <v>centot-</v>
      </c>
    </row>
    <row r="408" spans="1:12">
      <c r="A408" s="362" t="s">
        <v>3723</v>
      </c>
      <c r="B408" s="454">
        <f t="shared" ca="1" si="58"/>
        <v>0</v>
      </c>
      <c r="C408" s="454" t="str">
        <f t="shared" ca="1" si="60"/>
        <v/>
      </c>
      <c r="D408" s="454" t="str">
        <f t="shared" ca="1" si="60"/>
        <v/>
      </c>
      <c r="E408" s="454" t="str">
        <f t="shared" ca="1" si="60"/>
        <v/>
      </c>
      <c r="F408" s="454" t="str">
        <f t="shared" ca="1" si="60"/>
        <v/>
      </c>
      <c r="G408" s="389" t="str">
        <f t="shared" si="51"/>
        <v>EandR1</v>
      </c>
      <c r="H408" s="389" t="str">
        <f t="shared" si="52"/>
        <v>tradcomhous</v>
      </c>
      <c r="I408" s="389" t="str">
        <f t="shared" si="53"/>
        <v>exptotfa</v>
      </c>
      <c r="J408" s="389" t="str">
        <f t="shared" si="54"/>
        <v>EandR1-</v>
      </c>
      <c r="K408" s="389" t="str">
        <f t="shared" si="55"/>
        <v>tradcomhous-exptotfa</v>
      </c>
      <c r="L408" s="389" t="str">
        <f t="shared" si="56"/>
        <v>tradcomhous-</v>
      </c>
    </row>
    <row r="409" spans="1:12">
      <c r="A409" s="362" t="s">
        <v>3724</v>
      </c>
      <c r="B409" s="454">
        <f t="shared" ca="1" si="58"/>
        <v>0</v>
      </c>
      <c r="C409" s="454" t="str">
        <f t="shared" ca="1" si="60"/>
        <v/>
      </c>
      <c r="D409" s="454" t="str">
        <f t="shared" ca="1" si="60"/>
        <v/>
      </c>
      <c r="E409" s="454" t="str">
        <f t="shared" ca="1" si="60"/>
        <v/>
      </c>
      <c r="F409" s="454" t="str">
        <f t="shared" ca="1" si="60"/>
        <v/>
      </c>
      <c r="G409" s="389" t="str">
        <f t="shared" si="51"/>
        <v>EandR1</v>
      </c>
      <c r="H409" s="389" t="str">
        <f t="shared" si="52"/>
        <v>tradcomreal</v>
      </c>
      <c r="I409" s="389" t="str">
        <f t="shared" si="53"/>
        <v>exptotfa</v>
      </c>
      <c r="J409" s="389" t="str">
        <f t="shared" si="54"/>
        <v>EandR1-</v>
      </c>
      <c r="K409" s="389" t="str">
        <f t="shared" si="55"/>
        <v>tradcomreal-exptotfa</v>
      </c>
      <c r="L409" s="389" t="str">
        <f t="shared" si="56"/>
        <v>tradcomreal-</v>
      </c>
    </row>
    <row r="410" spans="1:12">
      <c r="A410" s="362" t="s">
        <v>3725</v>
      </c>
      <c r="B410" s="454">
        <f t="shared" ca="1" si="58"/>
        <v>0</v>
      </c>
      <c r="C410" s="454" t="str">
        <f t="shared" ca="1" si="60"/>
        <v/>
      </c>
      <c r="D410" s="454" t="str">
        <f t="shared" ca="1" si="60"/>
        <v/>
      </c>
      <c r="E410" s="454" t="str">
        <f t="shared" ca="1" si="60"/>
        <v/>
      </c>
      <c r="F410" s="454" t="str">
        <f t="shared" ca="1" si="60"/>
        <v/>
      </c>
      <c r="G410" s="389" t="str">
        <f t="shared" si="51"/>
        <v>EandR1</v>
      </c>
      <c r="H410" s="389" t="str">
        <f t="shared" si="52"/>
        <v>tradcomfin</v>
      </c>
      <c r="I410" s="389" t="str">
        <f t="shared" si="53"/>
        <v>exptotfa</v>
      </c>
      <c r="J410" s="389" t="str">
        <f t="shared" si="54"/>
        <v>EandR1-</v>
      </c>
      <c r="K410" s="389" t="str">
        <f t="shared" si="55"/>
        <v>tradcomfin-exptotfa</v>
      </c>
      <c r="L410" s="389" t="str">
        <f t="shared" si="56"/>
        <v>tradcomfin-</v>
      </c>
    </row>
    <row r="411" spans="1:12">
      <c r="A411" s="362" t="s">
        <v>3726</v>
      </c>
      <c r="B411" s="454">
        <f t="shared" ca="1" si="58"/>
        <v>0</v>
      </c>
      <c r="C411" s="454" t="str">
        <f t="shared" ca="1" si="60"/>
        <v/>
      </c>
      <c r="D411" s="454" t="str">
        <f t="shared" ca="1" si="60"/>
        <v/>
      </c>
      <c r="E411" s="454" t="str">
        <f t="shared" ca="1" si="60"/>
        <v/>
      </c>
      <c r="F411" s="454" t="str">
        <f t="shared" ca="1" si="60"/>
        <v/>
      </c>
      <c r="G411" s="389" t="str">
        <f t="shared" si="51"/>
        <v>EandR1</v>
      </c>
      <c r="H411" s="389" t="str">
        <f t="shared" si="52"/>
        <v>tradcomenr</v>
      </c>
      <c r="I411" s="389" t="str">
        <f t="shared" si="53"/>
        <v>exptotfa</v>
      </c>
      <c r="J411" s="389" t="str">
        <f t="shared" si="54"/>
        <v>EandR1-</v>
      </c>
      <c r="K411" s="389" t="str">
        <f t="shared" si="55"/>
        <v>tradcomenr-exptotfa</v>
      </c>
      <c r="L411" s="389" t="str">
        <f t="shared" si="56"/>
        <v>tradcomenr-</v>
      </c>
    </row>
    <row r="412" spans="1:12">
      <c r="A412" s="362" t="s">
        <v>3727</v>
      </c>
      <c r="B412" s="454">
        <f t="shared" ca="1" si="58"/>
        <v>0</v>
      </c>
      <c r="C412" s="454" t="str">
        <f t="shared" ca="1" si="60"/>
        <v/>
      </c>
      <c r="D412" s="454" t="str">
        <f t="shared" ca="1" si="60"/>
        <v/>
      </c>
      <c r="E412" s="454" t="str">
        <f t="shared" ca="1" si="60"/>
        <v/>
      </c>
      <c r="F412" s="454" t="str">
        <f t="shared" ca="1" si="60"/>
        <v/>
      </c>
      <c r="G412" s="389" t="str">
        <f t="shared" si="51"/>
        <v>EandR1</v>
      </c>
      <c r="H412" s="389" t="str">
        <f t="shared" si="52"/>
        <v>tradcomwtr</v>
      </c>
      <c r="I412" s="389" t="str">
        <f t="shared" si="53"/>
        <v>exptotfa</v>
      </c>
      <c r="J412" s="389" t="str">
        <f t="shared" si="54"/>
        <v>EandR1-</v>
      </c>
      <c r="K412" s="389" t="str">
        <f t="shared" si="55"/>
        <v>tradcomwtr-exptotfa</v>
      </c>
      <c r="L412" s="389" t="str">
        <f t="shared" si="56"/>
        <v>tradcomwtr-</v>
      </c>
    </row>
    <row r="413" spans="1:12">
      <c r="A413" s="362" t="s">
        <v>3728</v>
      </c>
      <c r="B413" s="454">
        <f t="shared" ca="1" si="58"/>
        <v>0</v>
      </c>
      <c r="C413" s="454" t="str">
        <f t="shared" ca="1" si="60"/>
        <v/>
      </c>
      <c r="D413" s="454" t="str">
        <f t="shared" ca="1" si="60"/>
        <v/>
      </c>
      <c r="E413" s="454" t="str">
        <f t="shared" ca="1" si="60"/>
        <v/>
      </c>
      <c r="F413" s="454" t="str">
        <f t="shared" ca="1" si="60"/>
        <v/>
      </c>
      <c r="G413" s="389" t="str">
        <f t="shared" si="51"/>
        <v>EandR1</v>
      </c>
      <c r="H413" s="389" t="str">
        <f t="shared" si="52"/>
        <v>tradcomhsp</v>
      </c>
      <c r="I413" s="389" t="str">
        <f t="shared" si="53"/>
        <v>exptotfa</v>
      </c>
      <c r="J413" s="389" t="str">
        <f t="shared" si="54"/>
        <v>EandR1-</v>
      </c>
      <c r="K413" s="389" t="str">
        <f t="shared" si="55"/>
        <v>tradcomhsp-exptotfa</v>
      </c>
      <c r="L413" s="389" t="str">
        <f t="shared" si="56"/>
        <v>tradcomhsp-</v>
      </c>
    </row>
    <row r="414" spans="1:12">
      <c r="A414" s="362" t="s">
        <v>3729</v>
      </c>
      <c r="B414" s="454">
        <f t="shared" ca="1" si="58"/>
        <v>0</v>
      </c>
      <c r="C414" s="454" t="str">
        <f t="shared" ca="1" si="60"/>
        <v/>
      </c>
      <c r="D414" s="454" t="str">
        <f t="shared" ca="1" si="60"/>
        <v/>
      </c>
      <c r="E414" s="454" t="str">
        <f t="shared" ca="1" si="60"/>
        <v/>
      </c>
      <c r="F414" s="454" t="str">
        <f t="shared" ca="1" si="60"/>
        <v/>
      </c>
      <c r="G414" s="389" t="str">
        <f t="shared" si="51"/>
        <v>EandR1</v>
      </c>
      <c r="H414" s="389" t="str">
        <f t="shared" si="52"/>
        <v>tradcomoth</v>
      </c>
      <c r="I414" s="389" t="str">
        <f t="shared" si="53"/>
        <v>exptotfa</v>
      </c>
      <c r="J414" s="389" t="str">
        <f t="shared" si="54"/>
        <v>EandR1-</v>
      </c>
      <c r="K414" s="389" t="str">
        <f t="shared" si="55"/>
        <v>tradcomoth-exptotfa</v>
      </c>
      <c r="L414" s="389" t="str">
        <f t="shared" si="56"/>
        <v>tradcomoth-</v>
      </c>
    </row>
    <row r="415" spans="1:12">
      <c r="A415" s="362" t="s">
        <v>3307</v>
      </c>
      <c r="B415" s="454">
        <f t="shared" ca="1" si="58"/>
        <v>0</v>
      </c>
      <c r="C415" s="454">
        <f t="shared" ca="1" si="60"/>
        <v>0</v>
      </c>
      <c r="D415" s="454">
        <f t="shared" ca="1" si="60"/>
        <v>0</v>
      </c>
      <c r="E415" s="454">
        <f t="shared" ca="1" si="60"/>
        <v>0</v>
      </c>
      <c r="F415" s="454" t="str">
        <f t="shared" ca="1" si="60"/>
        <v/>
      </c>
      <c r="G415" s="389" t="str">
        <f t="shared" si="51"/>
        <v>EandR1</v>
      </c>
      <c r="H415" s="389" t="str">
        <f t="shared" si="52"/>
        <v>tradcomtot</v>
      </c>
      <c r="I415" s="389" t="str">
        <f t="shared" si="53"/>
        <v>exptotfa</v>
      </c>
      <c r="J415" s="389" t="str">
        <f t="shared" si="54"/>
        <v>EandR1-</v>
      </c>
      <c r="K415" s="389" t="str">
        <f t="shared" si="55"/>
        <v>tradcomtot-exptotfa</v>
      </c>
      <c r="L415" s="389" t="str">
        <f t="shared" si="56"/>
        <v>tradcomtot-</v>
      </c>
    </row>
    <row r="416" spans="1:12">
      <c r="A416" s="362" t="s">
        <v>3310</v>
      </c>
      <c r="B416" s="454">
        <f t="shared" ca="1" si="58"/>
        <v>0</v>
      </c>
      <c r="C416" s="454">
        <f t="shared" ca="1" si="60"/>
        <v>0</v>
      </c>
      <c r="D416" s="454">
        <f t="shared" ca="1" si="60"/>
        <v>0</v>
      </c>
      <c r="E416" s="454">
        <f t="shared" ca="1" si="60"/>
        <v>0</v>
      </c>
      <c r="F416" s="454" t="str">
        <f t="shared" ca="1" si="60"/>
        <v/>
      </c>
      <c r="G416" s="389" t="str">
        <f t="shared" si="51"/>
        <v>EandR1</v>
      </c>
      <c r="H416" s="389" t="str">
        <f t="shared" si="52"/>
        <v>tradoth</v>
      </c>
      <c r="I416" s="389" t="str">
        <f t="shared" si="53"/>
        <v>exptotfa</v>
      </c>
      <c r="J416" s="389" t="str">
        <f t="shared" si="54"/>
        <v>EandR1-</v>
      </c>
      <c r="K416" s="389" t="str">
        <f t="shared" si="55"/>
        <v>tradoth-exptotfa</v>
      </c>
      <c r="L416" s="389" t="str">
        <f t="shared" si="56"/>
        <v>tradoth-</v>
      </c>
    </row>
    <row r="417" spans="1:12">
      <c r="A417" s="362" t="s">
        <v>3730</v>
      </c>
      <c r="B417" s="454">
        <f t="shared" ca="1" si="58"/>
        <v>0</v>
      </c>
      <c r="C417" s="454" t="str">
        <f t="shared" ca="1" si="60"/>
        <v/>
      </c>
      <c r="D417" s="454" t="str">
        <f t="shared" ca="1" si="60"/>
        <v/>
      </c>
      <c r="E417" s="454" t="str">
        <f t="shared" ca="1" si="60"/>
        <v/>
      </c>
      <c r="F417" s="454" t="str">
        <f t="shared" ca="1" si="60"/>
        <v/>
      </c>
      <c r="G417" s="389" t="str">
        <f t="shared" si="51"/>
        <v>EandR1</v>
      </c>
      <c r="H417" s="389" t="str">
        <f t="shared" si="52"/>
        <v>tradtot</v>
      </c>
      <c r="I417" s="389" t="str">
        <f t="shared" si="53"/>
        <v>exptotfa</v>
      </c>
      <c r="J417" s="389" t="str">
        <f t="shared" si="54"/>
        <v>EandR1-</v>
      </c>
      <c r="K417" s="389" t="str">
        <f t="shared" si="55"/>
        <v>tradtot-exptotfa</v>
      </c>
      <c r="L417" s="389" t="str">
        <f t="shared" si="56"/>
        <v>tradtot-</v>
      </c>
    </row>
    <row r="418" spans="1:12">
      <c r="A418" s="362" t="s">
        <v>3731</v>
      </c>
      <c r="B418" s="454">
        <f t="shared" ca="1" si="58"/>
        <v>0</v>
      </c>
      <c r="C418" s="454" t="str">
        <f t="shared" ca="1" si="60"/>
        <v/>
      </c>
      <c r="D418" s="454" t="str">
        <f t="shared" ca="1" si="60"/>
        <v/>
      </c>
      <c r="E418" s="454" t="str">
        <f t="shared" ca="1" si="60"/>
        <v/>
      </c>
      <c r="F418" s="454" t="str">
        <f t="shared" ca="1" si="60"/>
        <v/>
      </c>
      <c r="G418" s="389" t="str">
        <f t="shared" si="51"/>
        <v>EandR1</v>
      </c>
      <c r="H418" s="389" t="str">
        <f t="shared" si="52"/>
        <v>alltot</v>
      </c>
      <c r="I418" s="389" t="str">
        <f t="shared" si="53"/>
        <v>exptotfa</v>
      </c>
      <c r="J418" s="389" t="str">
        <f t="shared" si="54"/>
        <v>EandR1-</v>
      </c>
      <c r="K418" s="389" t="str">
        <f t="shared" si="55"/>
        <v>alltot-exptotfa</v>
      </c>
      <c r="L418" s="389" t="str">
        <f t="shared" si="56"/>
        <v>alltot-</v>
      </c>
    </row>
    <row r="419" spans="1:12">
      <c r="A419" s="362" t="s">
        <v>3732</v>
      </c>
      <c r="B419" s="454">
        <f t="shared" ca="1" si="58"/>
        <v>0</v>
      </c>
      <c r="C419" s="454" t="str">
        <f t="shared" ca="1" si="60"/>
        <v/>
      </c>
      <c r="D419" s="454" t="str">
        <f t="shared" ca="1" si="60"/>
        <v/>
      </c>
      <c r="E419" s="454" t="str">
        <f t="shared" ca="1" si="60"/>
        <v/>
      </c>
      <c r="F419" s="454" t="str">
        <f t="shared" ca="1" si="60"/>
        <v/>
      </c>
      <c r="G419" s="389" t="str">
        <f t="shared" ref="G419:G482" si="61">LEFT(A419,SEARCH("-",A419)-1)</f>
        <v>EandR1</v>
      </c>
      <c r="H419" s="389" t="str">
        <f t="shared" ref="H419:H482" si="62">LEFT(K419,SEARCH("-",K419)-1)</f>
        <v>eduerlprm</v>
      </c>
      <c r="I419" s="389" t="str">
        <f t="shared" ref="I419:I482" si="63">SUBSTITUTE(K419,L419,"")</f>
        <v>expgrn</v>
      </c>
      <c r="J419" s="389" t="str">
        <f t="shared" ref="J419:J482" si="64">LEFT(A419,SEARCH("-",A419))</f>
        <v>EandR1-</v>
      </c>
      <c r="K419" s="389" t="str">
        <f t="shared" ref="K419:K482" si="65">SUBSTITUTE(A419,J419,"")</f>
        <v>eduerlprm-expgrn</v>
      </c>
      <c r="L419" s="389" t="str">
        <f t="shared" ref="L419:L482" si="66">LEFT(K419,SEARCH("-",K419))</f>
        <v>eduerlprm-</v>
      </c>
    </row>
    <row r="420" spans="1:12">
      <c r="A420" s="362" t="s">
        <v>3733</v>
      </c>
      <c r="B420" s="454">
        <f t="shared" ca="1" si="58"/>
        <v>0</v>
      </c>
      <c r="C420" s="454" t="str">
        <f t="shared" ca="1" si="60"/>
        <v/>
      </c>
      <c r="D420" s="454" t="str">
        <f t="shared" ca="1" si="60"/>
        <v/>
      </c>
      <c r="E420" s="454" t="str">
        <f t="shared" ca="1" si="60"/>
        <v/>
      </c>
      <c r="F420" s="454" t="str">
        <f t="shared" ca="1" si="60"/>
        <v/>
      </c>
      <c r="G420" s="389" t="str">
        <f t="shared" si="61"/>
        <v>EandR1</v>
      </c>
      <c r="H420" s="389" t="str">
        <f t="shared" si="62"/>
        <v>eduscn</v>
      </c>
      <c r="I420" s="389" t="str">
        <f t="shared" si="63"/>
        <v>expgrn</v>
      </c>
      <c r="J420" s="389" t="str">
        <f t="shared" si="64"/>
        <v>EandR1-</v>
      </c>
      <c r="K420" s="389" t="str">
        <f t="shared" si="65"/>
        <v>eduscn-expgrn</v>
      </c>
      <c r="L420" s="389" t="str">
        <f t="shared" si="66"/>
        <v>eduscn-</v>
      </c>
    </row>
    <row r="421" spans="1:12">
      <c r="A421" s="362" t="s">
        <v>3734</v>
      </c>
      <c r="B421" s="454">
        <f t="shared" ca="1" si="58"/>
        <v>0</v>
      </c>
      <c r="C421" s="454" t="str">
        <f t="shared" ref="C421:F440" ca="1" si="67">IFERROR(INDEX(INDIRECT(LEFT($A421,SEARCH("-",$A421,1)-1)&amp;"_validation_data"),MATCH($A421&amp;"-"&amp;C$1,INDIRECT(LEFT($A421,SEARCH("-",$A421,1)-1)&amp;"_validation_rows"),0),3),"")</f>
        <v/>
      </c>
      <c r="D421" s="454" t="str">
        <f t="shared" ca="1" si="67"/>
        <v/>
      </c>
      <c r="E421" s="454" t="str">
        <f t="shared" ca="1" si="67"/>
        <v/>
      </c>
      <c r="F421" s="454" t="str">
        <f t="shared" ca="1" si="67"/>
        <v/>
      </c>
      <c r="G421" s="389" t="str">
        <f t="shared" si="61"/>
        <v>EandR1</v>
      </c>
      <c r="H421" s="389" t="str">
        <f t="shared" si="62"/>
        <v>eduspc</v>
      </c>
      <c r="I421" s="389" t="str">
        <f t="shared" si="63"/>
        <v>expgrn</v>
      </c>
      <c r="J421" s="389" t="str">
        <f t="shared" si="64"/>
        <v>EandR1-</v>
      </c>
      <c r="K421" s="389" t="str">
        <f t="shared" si="65"/>
        <v>eduspc-expgrn</v>
      </c>
      <c r="L421" s="389" t="str">
        <f t="shared" si="66"/>
        <v>eduspc-</v>
      </c>
    </row>
    <row r="422" spans="1:12">
      <c r="A422" s="362" t="s">
        <v>3735</v>
      </c>
      <c r="B422" s="454">
        <f t="shared" ca="1" si="58"/>
        <v>0</v>
      </c>
      <c r="C422" s="454" t="str">
        <f t="shared" ca="1" si="67"/>
        <v/>
      </c>
      <c r="D422" s="454" t="str">
        <f t="shared" ca="1" si="67"/>
        <v/>
      </c>
      <c r="E422" s="454" t="str">
        <f t="shared" ca="1" si="67"/>
        <v/>
      </c>
      <c r="F422" s="454" t="str">
        <f t="shared" ca="1" si="67"/>
        <v/>
      </c>
      <c r="G422" s="389" t="str">
        <f t="shared" si="61"/>
        <v>EandR1</v>
      </c>
      <c r="H422" s="389" t="str">
        <f t="shared" si="62"/>
        <v>edupstoth</v>
      </c>
      <c r="I422" s="389" t="str">
        <f t="shared" si="63"/>
        <v>expgrn</v>
      </c>
      <c r="J422" s="389" t="str">
        <f t="shared" si="64"/>
        <v>EandR1-</v>
      </c>
      <c r="K422" s="389" t="str">
        <f t="shared" si="65"/>
        <v>edupstoth-expgrn</v>
      </c>
      <c r="L422" s="389" t="str">
        <f t="shared" si="66"/>
        <v>edupstoth-</v>
      </c>
    </row>
    <row r="423" spans="1:12">
      <c r="A423" s="362" t="s">
        <v>3736</v>
      </c>
      <c r="B423" s="454">
        <f t="shared" ca="1" si="58"/>
        <v>0</v>
      </c>
      <c r="C423" s="454" t="str">
        <f t="shared" ca="1" si="67"/>
        <v/>
      </c>
      <c r="D423" s="454" t="str">
        <f t="shared" ca="1" si="67"/>
        <v/>
      </c>
      <c r="E423" s="454" t="str">
        <f t="shared" ca="1" si="67"/>
        <v/>
      </c>
      <c r="F423" s="454" t="str">
        <f t="shared" ca="1" si="67"/>
        <v/>
      </c>
      <c r="G423" s="389" t="str">
        <f t="shared" si="61"/>
        <v>EandR1</v>
      </c>
      <c r="H423" s="389" t="str">
        <f t="shared" si="62"/>
        <v>edutot</v>
      </c>
      <c r="I423" s="389" t="str">
        <f t="shared" si="63"/>
        <v>expgrn</v>
      </c>
      <c r="J423" s="389" t="str">
        <f t="shared" si="64"/>
        <v>EandR1-</v>
      </c>
      <c r="K423" s="389" t="str">
        <f t="shared" si="65"/>
        <v>edutot-expgrn</v>
      </c>
      <c r="L423" s="389" t="str">
        <f t="shared" si="66"/>
        <v>edutot-</v>
      </c>
    </row>
    <row r="424" spans="1:12">
      <c r="A424" s="362" t="s">
        <v>3737</v>
      </c>
      <c r="B424" s="454">
        <f t="shared" ca="1" si="58"/>
        <v>0</v>
      </c>
      <c r="C424" s="454" t="str">
        <f t="shared" ca="1" si="67"/>
        <v/>
      </c>
      <c r="D424" s="454" t="str">
        <f t="shared" ca="1" si="67"/>
        <v/>
      </c>
      <c r="E424" s="454" t="str">
        <f t="shared" ca="1" si="67"/>
        <v/>
      </c>
      <c r="F424" s="454" t="str">
        <f t="shared" ca="1" si="67"/>
        <v/>
      </c>
      <c r="G424" s="389" t="str">
        <f t="shared" si="61"/>
        <v>EandR1</v>
      </c>
      <c r="H424" s="389" t="str">
        <f t="shared" si="62"/>
        <v>transrds</v>
      </c>
      <c r="I424" s="389" t="str">
        <f t="shared" si="63"/>
        <v>expgrn</v>
      </c>
      <c r="J424" s="389" t="str">
        <f t="shared" si="64"/>
        <v>EandR1-</v>
      </c>
      <c r="K424" s="389" t="str">
        <f t="shared" si="65"/>
        <v>transrds-expgrn</v>
      </c>
      <c r="L424" s="389" t="str">
        <f t="shared" si="66"/>
        <v>transrds-</v>
      </c>
    </row>
    <row r="425" spans="1:12">
      <c r="A425" s="362" t="s">
        <v>3738</v>
      </c>
      <c r="B425" s="454">
        <f t="shared" ca="1" si="58"/>
        <v>0</v>
      </c>
      <c r="C425" s="454" t="str">
        <f t="shared" ca="1" si="67"/>
        <v/>
      </c>
      <c r="D425" s="454" t="str">
        <f t="shared" ca="1" si="67"/>
        <v/>
      </c>
      <c r="E425" s="454" t="str">
        <f t="shared" ca="1" si="67"/>
        <v/>
      </c>
      <c r="F425" s="454" t="str">
        <f t="shared" ca="1" si="67"/>
        <v/>
      </c>
      <c r="G425" s="389" t="str">
        <f t="shared" si="61"/>
        <v>EandR1</v>
      </c>
      <c r="H425" s="389" t="str">
        <f t="shared" si="62"/>
        <v>transprk</v>
      </c>
      <c r="I425" s="389" t="str">
        <f t="shared" si="63"/>
        <v>expgrn</v>
      </c>
      <c r="J425" s="389" t="str">
        <f t="shared" si="64"/>
        <v>EandR1-</v>
      </c>
      <c r="K425" s="389" t="str">
        <f t="shared" si="65"/>
        <v>transprk-expgrn</v>
      </c>
      <c r="L425" s="389" t="str">
        <f t="shared" si="66"/>
        <v>transprk-</v>
      </c>
    </row>
    <row r="426" spans="1:12">
      <c r="A426" s="362" t="s">
        <v>3739</v>
      </c>
      <c r="B426" s="454">
        <f t="shared" ref="B426:B490" ca="1" si="68">INDEX(INDIRECT(LEFT($A426,SEARCH("-",$A426,1)-1)&amp;"_data"),MATCH(MID($A426, SEARCH("-",$A426) + 1, SEARCH("-",$A426,SEARCH("-",$A426)+1) - SEARCH("-",$A426) - 1),INDIRECT(LEFT($A426,SEARCH("-",$A426,1)-1)&amp;"_rows"),0),MATCH(RIGHT($A426,LEN($A426) - SEARCH("-", $A426, SEARCH("-", $A426) + 1)),INDIRECT(LEFT($A426,SEARCH("-",$A426,1)-1)&amp;"_Header"),0))</f>
        <v>0</v>
      </c>
      <c r="C426" s="454" t="str">
        <f t="shared" ca="1" si="67"/>
        <v/>
      </c>
      <c r="D426" s="454" t="str">
        <f t="shared" ca="1" si="67"/>
        <v/>
      </c>
      <c r="E426" s="454" t="str">
        <f t="shared" ca="1" si="67"/>
        <v/>
      </c>
      <c r="F426" s="454" t="str">
        <f t="shared" ca="1" si="67"/>
        <v/>
      </c>
      <c r="G426" s="389" t="str">
        <f t="shared" si="61"/>
        <v>EandR1</v>
      </c>
      <c r="H426" s="389" t="str">
        <f t="shared" si="62"/>
        <v>transpblbus</v>
      </c>
      <c r="I426" s="389" t="str">
        <f t="shared" si="63"/>
        <v>expgrn</v>
      </c>
      <c r="J426" s="389" t="str">
        <f t="shared" si="64"/>
        <v>EandR1-</v>
      </c>
      <c r="K426" s="389" t="str">
        <f t="shared" si="65"/>
        <v>transpblbus-expgrn</v>
      </c>
      <c r="L426" s="389" t="str">
        <f t="shared" si="66"/>
        <v>transpblbus-</v>
      </c>
    </row>
    <row r="427" spans="1:12">
      <c r="A427" s="362" t="s">
        <v>3740</v>
      </c>
      <c r="B427" s="454">
        <f t="shared" ca="1" si="68"/>
        <v>0</v>
      </c>
      <c r="C427" s="454" t="str">
        <f t="shared" ca="1" si="67"/>
        <v/>
      </c>
      <c r="D427" s="454" t="str">
        <f t="shared" ca="1" si="67"/>
        <v/>
      </c>
      <c r="E427" s="454" t="str">
        <f t="shared" ca="1" si="67"/>
        <v/>
      </c>
      <c r="F427" s="454" t="str">
        <f t="shared" ca="1" si="67"/>
        <v/>
      </c>
      <c r="G427" s="389" t="str">
        <f t="shared" si="61"/>
        <v>EandR1</v>
      </c>
      <c r="H427" s="389" t="str">
        <f t="shared" si="62"/>
        <v>transpblrail</v>
      </c>
      <c r="I427" s="389" t="str">
        <f t="shared" si="63"/>
        <v>expgrn</v>
      </c>
      <c r="J427" s="389" t="str">
        <f t="shared" si="64"/>
        <v>EandR1-</v>
      </c>
      <c r="K427" s="389" t="str">
        <f t="shared" si="65"/>
        <v>transpblrail-expgrn</v>
      </c>
      <c r="L427" s="389" t="str">
        <f t="shared" si="66"/>
        <v>transpblrail-</v>
      </c>
    </row>
    <row r="428" spans="1:12">
      <c r="A428" s="362" t="s">
        <v>3741</v>
      </c>
      <c r="B428" s="454">
        <f t="shared" ca="1" si="68"/>
        <v>0</v>
      </c>
      <c r="C428" s="454" t="str">
        <f t="shared" ca="1" si="67"/>
        <v/>
      </c>
      <c r="D428" s="454" t="str">
        <f t="shared" ca="1" si="67"/>
        <v/>
      </c>
      <c r="E428" s="454" t="str">
        <f t="shared" ca="1" si="67"/>
        <v/>
      </c>
      <c r="F428" s="454" t="str">
        <f t="shared" ca="1" si="67"/>
        <v/>
      </c>
      <c r="G428" s="389" t="str">
        <f t="shared" si="61"/>
        <v>EandR1</v>
      </c>
      <c r="H428" s="389" t="str">
        <f t="shared" si="62"/>
        <v>transahtarp</v>
      </c>
      <c r="I428" s="389" t="str">
        <f t="shared" si="63"/>
        <v>expgrn</v>
      </c>
      <c r="J428" s="389" t="str">
        <f t="shared" si="64"/>
        <v>EandR1-</v>
      </c>
      <c r="K428" s="389" t="str">
        <f t="shared" si="65"/>
        <v>transahtarp-expgrn</v>
      </c>
      <c r="L428" s="389" t="str">
        <f t="shared" si="66"/>
        <v>transahtarp-</v>
      </c>
    </row>
    <row r="429" spans="1:12">
      <c r="A429" s="362" t="s">
        <v>3742</v>
      </c>
      <c r="B429" s="454">
        <f t="shared" ca="1" si="68"/>
        <v>0</v>
      </c>
      <c r="C429" s="454" t="str">
        <f t="shared" ca="1" si="67"/>
        <v/>
      </c>
      <c r="D429" s="454" t="str">
        <f t="shared" ca="1" si="67"/>
        <v/>
      </c>
      <c r="E429" s="454" t="str">
        <f t="shared" ca="1" si="67"/>
        <v/>
      </c>
      <c r="F429" s="454" t="str">
        <f t="shared" ca="1" si="67"/>
        <v/>
      </c>
      <c r="G429" s="389" t="str">
        <f t="shared" si="61"/>
        <v>EandR1</v>
      </c>
      <c r="H429" s="389" t="str">
        <f t="shared" si="62"/>
        <v>transahthrbprs</v>
      </c>
      <c r="I429" s="389" t="str">
        <f t="shared" si="63"/>
        <v>expgrn</v>
      </c>
      <c r="J429" s="389" t="str">
        <f t="shared" si="64"/>
        <v>EandR1-</v>
      </c>
      <c r="K429" s="389" t="str">
        <f t="shared" si="65"/>
        <v>transahthrbprs-expgrn</v>
      </c>
      <c r="L429" s="389" t="str">
        <f t="shared" si="66"/>
        <v>transahthrbprs-</v>
      </c>
    </row>
    <row r="430" spans="1:12">
      <c r="A430" s="362" t="s">
        <v>3743</v>
      </c>
      <c r="B430" s="454">
        <f t="shared" ca="1" si="68"/>
        <v>0</v>
      </c>
      <c r="C430" s="454" t="str">
        <f t="shared" ca="1" si="67"/>
        <v/>
      </c>
      <c r="D430" s="454" t="str">
        <f t="shared" ca="1" si="67"/>
        <v/>
      </c>
      <c r="E430" s="454" t="str">
        <f t="shared" ca="1" si="67"/>
        <v/>
      </c>
      <c r="F430" s="454" t="str">
        <f t="shared" ca="1" si="67"/>
        <v/>
      </c>
      <c r="G430" s="389" t="str">
        <f t="shared" si="61"/>
        <v>EandR1</v>
      </c>
      <c r="H430" s="389" t="str">
        <f t="shared" si="62"/>
        <v>transahttll</v>
      </c>
      <c r="I430" s="389" t="str">
        <f t="shared" si="63"/>
        <v>expgrn</v>
      </c>
      <c r="J430" s="389" t="str">
        <f t="shared" si="64"/>
        <v>EandR1-</v>
      </c>
      <c r="K430" s="389" t="str">
        <f t="shared" si="65"/>
        <v>transahttll-expgrn</v>
      </c>
      <c r="L430" s="389" t="str">
        <f t="shared" si="66"/>
        <v>transahttll-</v>
      </c>
    </row>
    <row r="431" spans="1:12">
      <c r="A431" s="362" t="s">
        <v>3744</v>
      </c>
      <c r="B431" s="454">
        <f t="shared" ca="1" si="68"/>
        <v>0</v>
      </c>
      <c r="C431" s="454" t="str">
        <f t="shared" ca="1" si="67"/>
        <v/>
      </c>
      <c r="D431" s="454" t="str">
        <f t="shared" ca="1" si="67"/>
        <v/>
      </c>
      <c r="E431" s="454" t="str">
        <f t="shared" ca="1" si="67"/>
        <v/>
      </c>
      <c r="F431" s="454" t="str">
        <f t="shared" ca="1" si="67"/>
        <v/>
      </c>
      <c r="G431" s="389" t="str">
        <f t="shared" si="61"/>
        <v>EandR1</v>
      </c>
      <c r="H431" s="389" t="str">
        <f t="shared" si="62"/>
        <v>transtot</v>
      </c>
      <c r="I431" s="389" t="str">
        <f t="shared" si="63"/>
        <v>expgrn</v>
      </c>
      <c r="J431" s="389" t="str">
        <f t="shared" si="64"/>
        <v>EandR1-</v>
      </c>
      <c r="K431" s="389" t="str">
        <f t="shared" si="65"/>
        <v>transtot-expgrn</v>
      </c>
      <c r="L431" s="389" t="str">
        <f t="shared" si="66"/>
        <v>transtot-</v>
      </c>
    </row>
    <row r="432" spans="1:12">
      <c r="A432" s="362" t="s">
        <v>3745</v>
      </c>
      <c r="B432" s="454">
        <f t="shared" ca="1" si="68"/>
        <v>0</v>
      </c>
      <c r="C432" s="454" t="str">
        <f t="shared" ca="1" si="67"/>
        <v/>
      </c>
      <c r="D432" s="454" t="str">
        <f t="shared" ca="1" si="67"/>
        <v/>
      </c>
      <c r="E432" s="454" t="str">
        <f t="shared" ca="1" si="67"/>
        <v/>
      </c>
      <c r="F432" s="454" t="str">
        <f t="shared" ca="1" si="67"/>
        <v/>
      </c>
      <c r="G432" s="389" t="str">
        <f t="shared" si="61"/>
        <v>EandR1</v>
      </c>
      <c r="H432" s="389" t="str">
        <f t="shared" si="62"/>
        <v>sctot</v>
      </c>
      <c r="I432" s="389" t="str">
        <f t="shared" si="63"/>
        <v>expgrn</v>
      </c>
      <c r="J432" s="389" t="str">
        <f t="shared" si="64"/>
        <v>EandR1-</v>
      </c>
      <c r="K432" s="389" t="str">
        <f t="shared" si="65"/>
        <v>sctot-expgrn</v>
      </c>
      <c r="L432" s="389" t="str">
        <f t="shared" si="66"/>
        <v>sctot-</v>
      </c>
    </row>
    <row r="433" spans="1:12">
      <c r="A433" s="362" t="s">
        <v>3746</v>
      </c>
      <c r="B433" s="454">
        <f t="shared" ca="1" si="68"/>
        <v>0</v>
      </c>
      <c r="C433" s="454" t="str">
        <f t="shared" ca="1" si="67"/>
        <v/>
      </c>
      <c r="D433" s="454" t="str">
        <f t="shared" ca="1" si="67"/>
        <v/>
      </c>
      <c r="E433" s="454" t="str">
        <f t="shared" ca="1" si="67"/>
        <v/>
      </c>
      <c r="F433" s="454" t="str">
        <f t="shared" ca="1" si="67"/>
        <v/>
      </c>
      <c r="G433" s="389" t="str">
        <f t="shared" si="61"/>
        <v>EandR1</v>
      </c>
      <c r="H433" s="389" t="str">
        <f t="shared" si="62"/>
        <v>phtot</v>
      </c>
      <c r="I433" s="389" t="str">
        <f t="shared" si="63"/>
        <v>expgrn</v>
      </c>
      <c r="J433" s="389" t="str">
        <f t="shared" si="64"/>
        <v>EandR1-</v>
      </c>
      <c r="K433" s="389" t="str">
        <f t="shared" si="65"/>
        <v>phtot-expgrn</v>
      </c>
      <c r="L433" s="389" t="str">
        <f t="shared" si="66"/>
        <v>phtot-</v>
      </c>
    </row>
    <row r="434" spans="1:12">
      <c r="A434" s="362" t="s">
        <v>3747</v>
      </c>
      <c r="B434" s="454">
        <f t="shared" ca="1" si="68"/>
        <v>0</v>
      </c>
      <c r="C434" s="454" t="str">
        <f t="shared" ca="1" si="67"/>
        <v/>
      </c>
      <c r="D434" s="454" t="str">
        <f t="shared" ca="1" si="67"/>
        <v/>
      </c>
      <c r="E434" s="454" t="str">
        <f t="shared" ca="1" si="67"/>
        <v/>
      </c>
      <c r="F434" s="454" t="str">
        <f t="shared" ca="1" si="67"/>
        <v/>
      </c>
      <c r="G434" s="389" t="str">
        <f t="shared" si="61"/>
        <v>EandR1</v>
      </c>
      <c r="H434" s="389" t="str">
        <f t="shared" si="62"/>
        <v>houshratot</v>
      </c>
      <c r="I434" s="389" t="str">
        <f t="shared" si="63"/>
        <v>expgrn</v>
      </c>
      <c r="J434" s="389" t="str">
        <f t="shared" si="64"/>
        <v>EandR1-</v>
      </c>
      <c r="K434" s="389" t="str">
        <f t="shared" si="65"/>
        <v>houshratot-expgrn</v>
      </c>
      <c r="L434" s="389" t="str">
        <f t="shared" si="66"/>
        <v>houshratot-</v>
      </c>
    </row>
    <row r="435" spans="1:12">
      <c r="A435" s="362" t="s">
        <v>3748</v>
      </c>
      <c r="B435" s="454">
        <f t="shared" ca="1" si="68"/>
        <v>0</v>
      </c>
      <c r="C435" s="454" t="str">
        <f t="shared" ca="1" si="67"/>
        <v/>
      </c>
      <c r="D435" s="454" t="str">
        <f t="shared" ca="1" si="67"/>
        <v/>
      </c>
      <c r="E435" s="454" t="str">
        <f t="shared" ca="1" si="67"/>
        <v/>
      </c>
      <c r="F435" s="454" t="str">
        <f t="shared" ca="1" si="67"/>
        <v/>
      </c>
      <c r="G435" s="389" t="str">
        <f t="shared" si="61"/>
        <v>EandR1</v>
      </c>
      <c r="H435" s="389" t="str">
        <f t="shared" si="62"/>
        <v>housgfcftot</v>
      </c>
      <c r="I435" s="389" t="str">
        <f t="shared" si="63"/>
        <v>expgrn</v>
      </c>
      <c r="J435" s="389" t="str">
        <f t="shared" si="64"/>
        <v>EandR1-</v>
      </c>
      <c r="K435" s="389" t="str">
        <f t="shared" si="65"/>
        <v>housgfcftot-expgrn</v>
      </c>
      <c r="L435" s="389" t="str">
        <f t="shared" si="66"/>
        <v>housgfcftot-</v>
      </c>
    </row>
    <row r="436" spans="1:12">
      <c r="A436" s="362" t="s">
        <v>3749</v>
      </c>
      <c r="B436" s="454">
        <f t="shared" ca="1" si="68"/>
        <v>0</v>
      </c>
      <c r="C436" s="454" t="str">
        <f t="shared" ca="1" si="67"/>
        <v/>
      </c>
      <c r="D436" s="454" t="str">
        <f t="shared" ca="1" si="67"/>
        <v/>
      </c>
      <c r="E436" s="454" t="str">
        <f t="shared" ca="1" si="67"/>
        <v/>
      </c>
      <c r="F436" s="454" t="str">
        <f t="shared" ca="1" si="67"/>
        <v/>
      </c>
      <c r="G436" s="389" t="str">
        <f t="shared" si="61"/>
        <v>EandR1</v>
      </c>
      <c r="H436" s="389" t="str">
        <f t="shared" si="62"/>
        <v>houstot</v>
      </c>
      <c r="I436" s="389" t="str">
        <f t="shared" si="63"/>
        <v>expgrn</v>
      </c>
      <c r="J436" s="389" t="str">
        <f t="shared" si="64"/>
        <v>EandR1-</v>
      </c>
      <c r="K436" s="389" t="str">
        <f t="shared" si="65"/>
        <v>houstot-expgrn</v>
      </c>
      <c r="L436" s="389" t="str">
        <f t="shared" si="66"/>
        <v>houstot-</v>
      </c>
    </row>
    <row r="437" spans="1:12">
      <c r="A437" s="362" t="s">
        <v>3750</v>
      </c>
      <c r="B437" s="454">
        <f t="shared" ca="1" si="68"/>
        <v>0</v>
      </c>
      <c r="C437" s="454" t="str">
        <f t="shared" ca="1" si="67"/>
        <v/>
      </c>
      <c r="D437" s="454" t="str">
        <f t="shared" ca="1" si="67"/>
        <v/>
      </c>
      <c r="E437" s="454" t="str">
        <f t="shared" ca="1" si="67"/>
        <v/>
      </c>
      <c r="F437" s="454" t="str">
        <f t="shared" ca="1" si="67"/>
        <v/>
      </c>
      <c r="G437" s="389" t="str">
        <f t="shared" si="61"/>
        <v>EandR1</v>
      </c>
      <c r="H437" s="389" t="str">
        <f t="shared" si="62"/>
        <v>culhrt</v>
      </c>
      <c r="I437" s="389" t="str">
        <f t="shared" si="63"/>
        <v>expgrn</v>
      </c>
      <c r="J437" s="389" t="str">
        <f t="shared" si="64"/>
        <v>EandR1-</v>
      </c>
      <c r="K437" s="389" t="str">
        <f t="shared" si="65"/>
        <v>culhrt-expgrn</v>
      </c>
      <c r="L437" s="389" t="str">
        <f t="shared" si="66"/>
        <v>culhrt-</v>
      </c>
    </row>
    <row r="438" spans="1:12">
      <c r="A438" s="362" t="s">
        <v>3751</v>
      </c>
      <c r="B438" s="454">
        <f t="shared" ca="1" si="68"/>
        <v>0</v>
      </c>
      <c r="C438" s="454" t="str">
        <f t="shared" ca="1" si="67"/>
        <v/>
      </c>
      <c r="D438" s="454" t="str">
        <f t="shared" ca="1" si="67"/>
        <v/>
      </c>
      <c r="E438" s="454" t="str">
        <f t="shared" ca="1" si="67"/>
        <v/>
      </c>
      <c r="F438" s="454" t="str">
        <f t="shared" ca="1" si="67"/>
        <v/>
      </c>
      <c r="G438" s="389" t="str">
        <f t="shared" si="61"/>
        <v>EandR1</v>
      </c>
      <c r="H438" s="389" t="str">
        <f t="shared" si="62"/>
        <v>culspr</v>
      </c>
      <c r="I438" s="389" t="str">
        <f t="shared" si="63"/>
        <v>expgrn</v>
      </c>
      <c r="J438" s="389" t="str">
        <f t="shared" si="64"/>
        <v>EandR1-</v>
      </c>
      <c r="K438" s="389" t="str">
        <f t="shared" si="65"/>
        <v>culspr-expgrn</v>
      </c>
      <c r="L438" s="389" t="str">
        <f t="shared" si="66"/>
        <v>culspr-</v>
      </c>
    </row>
    <row r="439" spans="1:12">
      <c r="A439" s="362" t="s">
        <v>3752</v>
      </c>
      <c r="B439" s="454">
        <f t="shared" ca="1" si="68"/>
        <v>0</v>
      </c>
      <c r="C439" s="454" t="str">
        <f t="shared" ca="1" si="67"/>
        <v/>
      </c>
      <c r="D439" s="454" t="str">
        <f t="shared" ca="1" si="67"/>
        <v/>
      </c>
      <c r="E439" s="454" t="str">
        <f t="shared" ca="1" si="67"/>
        <v/>
      </c>
      <c r="F439" s="454" t="str">
        <f t="shared" ca="1" si="67"/>
        <v/>
      </c>
      <c r="G439" s="389" t="str">
        <f t="shared" si="61"/>
        <v>EandR1</v>
      </c>
      <c r="H439" s="389" t="str">
        <f t="shared" si="62"/>
        <v>culopn</v>
      </c>
      <c r="I439" s="389" t="str">
        <f t="shared" si="63"/>
        <v>expgrn</v>
      </c>
      <c r="J439" s="389" t="str">
        <f t="shared" si="64"/>
        <v>EandR1-</v>
      </c>
      <c r="K439" s="389" t="str">
        <f t="shared" si="65"/>
        <v>culopn-expgrn</v>
      </c>
      <c r="L439" s="389" t="str">
        <f t="shared" si="66"/>
        <v>culopn-</v>
      </c>
    </row>
    <row r="440" spans="1:12">
      <c r="A440" s="362" t="s">
        <v>3753</v>
      </c>
      <c r="B440" s="454">
        <f t="shared" ca="1" si="68"/>
        <v>0</v>
      </c>
      <c r="C440" s="454" t="str">
        <f t="shared" ca="1" si="67"/>
        <v/>
      </c>
      <c r="D440" s="454" t="str">
        <f t="shared" ca="1" si="67"/>
        <v/>
      </c>
      <c r="E440" s="454" t="str">
        <f t="shared" ca="1" si="67"/>
        <v/>
      </c>
      <c r="F440" s="454" t="str">
        <f t="shared" ca="1" si="67"/>
        <v/>
      </c>
      <c r="G440" s="389" t="str">
        <f t="shared" si="61"/>
        <v>EandR1</v>
      </c>
      <c r="H440" s="389" t="str">
        <f t="shared" si="62"/>
        <v>cultrs</v>
      </c>
      <c r="I440" s="389" t="str">
        <f t="shared" si="63"/>
        <v>expgrn</v>
      </c>
      <c r="J440" s="389" t="str">
        <f t="shared" si="64"/>
        <v>EandR1-</v>
      </c>
      <c r="K440" s="389" t="str">
        <f t="shared" si="65"/>
        <v>cultrs-expgrn</v>
      </c>
      <c r="L440" s="389" t="str">
        <f t="shared" si="66"/>
        <v>cultrs-</v>
      </c>
    </row>
    <row r="441" spans="1:12">
      <c r="A441" s="362" t="s">
        <v>3754</v>
      </c>
      <c r="B441" s="454">
        <f t="shared" ca="1" si="68"/>
        <v>0</v>
      </c>
      <c r="C441" s="454" t="str">
        <f t="shared" ref="C441:F461" ca="1" si="69">IFERROR(INDEX(INDIRECT(LEFT($A441,SEARCH("-",$A441,1)-1)&amp;"_validation_data"),MATCH($A441&amp;"-"&amp;C$1,INDIRECT(LEFT($A441,SEARCH("-",$A441,1)-1)&amp;"_validation_rows"),0),3),"")</f>
        <v/>
      </c>
      <c r="D441" s="454" t="str">
        <f t="shared" ca="1" si="69"/>
        <v/>
      </c>
      <c r="E441" s="454" t="str">
        <f t="shared" ca="1" si="69"/>
        <v/>
      </c>
      <c r="F441" s="454" t="str">
        <f t="shared" ca="1" si="69"/>
        <v/>
      </c>
      <c r="G441" s="389" t="str">
        <f t="shared" si="61"/>
        <v>EandR1</v>
      </c>
      <c r="H441" s="389" t="str">
        <f t="shared" si="62"/>
        <v>cullib</v>
      </c>
      <c r="I441" s="389" t="str">
        <f t="shared" si="63"/>
        <v>expgrn</v>
      </c>
      <c r="J441" s="389" t="str">
        <f t="shared" si="64"/>
        <v>EandR1-</v>
      </c>
      <c r="K441" s="389" t="str">
        <f t="shared" si="65"/>
        <v>cullib-expgrn</v>
      </c>
      <c r="L441" s="389" t="str">
        <f t="shared" si="66"/>
        <v>cullib-</v>
      </c>
    </row>
    <row r="442" spans="1:12">
      <c r="A442" s="362" t="s">
        <v>3755</v>
      </c>
      <c r="B442" s="454">
        <f t="shared" ca="1" si="68"/>
        <v>0</v>
      </c>
      <c r="C442" s="454" t="str">
        <f t="shared" ca="1" si="69"/>
        <v/>
      </c>
      <c r="D442" s="454" t="str">
        <f t="shared" ca="1" si="69"/>
        <v/>
      </c>
      <c r="E442" s="454" t="str">
        <f t="shared" ca="1" si="69"/>
        <v/>
      </c>
      <c r="F442" s="454" t="str">
        <f t="shared" ca="1" si="69"/>
        <v/>
      </c>
      <c r="G442" s="389" t="str">
        <f t="shared" si="61"/>
        <v>EandR1</v>
      </c>
      <c r="H442" s="389" t="str">
        <f t="shared" si="62"/>
        <v>cultot</v>
      </c>
      <c r="I442" s="389" t="str">
        <f t="shared" si="63"/>
        <v>expgrn</v>
      </c>
      <c r="J442" s="389" t="str">
        <f t="shared" si="64"/>
        <v>EandR1-</v>
      </c>
      <c r="K442" s="389" t="str">
        <f t="shared" si="65"/>
        <v>cultot-expgrn</v>
      </c>
      <c r="L442" s="389" t="str">
        <f t="shared" si="66"/>
        <v>cultot-</v>
      </c>
    </row>
    <row r="443" spans="1:12">
      <c r="A443" s="362" t="s">
        <v>3756</v>
      </c>
      <c r="B443" s="454">
        <f t="shared" ca="1" si="68"/>
        <v>0</v>
      </c>
      <c r="C443" s="454" t="str">
        <f t="shared" ca="1" si="69"/>
        <v/>
      </c>
      <c r="D443" s="454" t="str">
        <f t="shared" ca="1" si="69"/>
        <v/>
      </c>
      <c r="E443" s="454" t="str">
        <f t="shared" ca="1" si="69"/>
        <v/>
      </c>
      <c r="F443" s="454" t="str">
        <f t="shared" ca="1" si="69"/>
        <v/>
      </c>
      <c r="G443" s="389" t="str">
        <f t="shared" si="61"/>
        <v>EandR1</v>
      </c>
      <c r="H443" s="389" t="str">
        <f t="shared" si="62"/>
        <v>envcmt</v>
      </c>
      <c r="I443" s="389" t="str">
        <f t="shared" si="63"/>
        <v>expgrn</v>
      </c>
      <c r="J443" s="389" t="str">
        <f t="shared" si="64"/>
        <v>EandR1-</v>
      </c>
      <c r="K443" s="389" t="str">
        <f t="shared" si="65"/>
        <v>envcmt-expgrn</v>
      </c>
      <c r="L443" s="389" t="str">
        <f t="shared" si="66"/>
        <v>envcmt-</v>
      </c>
    </row>
    <row r="444" spans="1:12">
      <c r="A444" s="362" t="s">
        <v>3757</v>
      </c>
      <c r="B444" s="454">
        <f t="shared" ca="1" si="68"/>
        <v>0</v>
      </c>
      <c r="C444" s="454" t="str">
        <f t="shared" ca="1" si="69"/>
        <v/>
      </c>
      <c r="D444" s="454" t="str">
        <f t="shared" ca="1" si="69"/>
        <v/>
      </c>
      <c r="E444" s="454" t="str">
        <f t="shared" ca="1" si="69"/>
        <v/>
      </c>
      <c r="F444" s="454" t="str">
        <f t="shared" ca="1" si="69"/>
        <v/>
      </c>
      <c r="G444" s="389" t="str">
        <f t="shared" si="61"/>
        <v>EandR1</v>
      </c>
      <c r="H444" s="389" t="str">
        <f t="shared" si="62"/>
        <v>envcst</v>
      </c>
      <c r="I444" s="389" t="str">
        <f t="shared" si="63"/>
        <v>expgrn</v>
      </c>
      <c r="J444" s="389" t="str">
        <f t="shared" si="64"/>
        <v>EandR1-</v>
      </c>
      <c r="K444" s="389" t="str">
        <f t="shared" si="65"/>
        <v>envcst-expgrn</v>
      </c>
      <c r="L444" s="389" t="str">
        <f t="shared" si="66"/>
        <v>envcst-</v>
      </c>
    </row>
    <row r="445" spans="1:12">
      <c r="A445" s="362" t="s">
        <v>3758</v>
      </c>
      <c r="B445" s="454">
        <f t="shared" ca="1" si="68"/>
        <v>0</v>
      </c>
      <c r="C445" s="454" t="str">
        <f t="shared" ca="1" si="69"/>
        <v/>
      </c>
      <c r="D445" s="454" t="str">
        <f t="shared" ca="1" si="69"/>
        <v/>
      </c>
      <c r="E445" s="454" t="str">
        <f t="shared" ca="1" si="69"/>
        <v/>
      </c>
      <c r="F445" s="454" t="str">
        <f t="shared" ca="1" si="69"/>
        <v/>
      </c>
      <c r="G445" s="389" t="str">
        <f t="shared" si="61"/>
        <v>EandR1</v>
      </c>
      <c r="H445" s="389" t="str">
        <f t="shared" si="62"/>
        <v>envcmm</v>
      </c>
      <c r="I445" s="389" t="str">
        <f t="shared" si="63"/>
        <v>expgrn</v>
      </c>
      <c r="J445" s="389" t="str">
        <f t="shared" si="64"/>
        <v>EandR1-</v>
      </c>
      <c r="K445" s="389" t="str">
        <f t="shared" si="65"/>
        <v>envcmm-expgrn</v>
      </c>
      <c r="L445" s="389" t="str">
        <f t="shared" si="66"/>
        <v>envcmm-</v>
      </c>
    </row>
    <row r="446" spans="1:12">
      <c r="A446" s="362" t="s">
        <v>3759</v>
      </c>
      <c r="B446" s="454">
        <f t="shared" ca="1" si="68"/>
        <v>0</v>
      </c>
      <c r="C446" s="454" t="str">
        <f t="shared" ca="1" si="69"/>
        <v/>
      </c>
      <c r="D446" s="454" t="str">
        <f t="shared" ca="1" si="69"/>
        <v/>
      </c>
      <c r="E446" s="454" t="str">
        <f t="shared" ca="1" si="69"/>
        <v/>
      </c>
      <c r="F446" s="454" t="str">
        <f t="shared" ca="1" si="69"/>
        <v/>
      </c>
      <c r="G446" s="389" t="str">
        <f t="shared" si="61"/>
        <v>EandR1</v>
      </c>
      <c r="H446" s="389" t="str">
        <f t="shared" si="62"/>
        <v>envflddrn</v>
      </c>
      <c r="I446" s="389" t="str">
        <f t="shared" si="63"/>
        <v>expgrn</v>
      </c>
      <c r="J446" s="389" t="str">
        <f t="shared" si="64"/>
        <v>EandR1-</v>
      </c>
      <c r="K446" s="389" t="str">
        <f t="shared" si="65"/>
        <v>envflddrn-expgrn</v>
      </c>
      <c r="L446" s="389" t="str">
        <f t="shared" si="66"/>
        <v>envflddrn-</v>
      </c>
    </row>
    <row r="447" spans="1:12">
      <c r="A447" s="362" t="s">
        <v>3760</v>
      </c>
      <c r="B447" s="454">
        <f t="shared" ca="1" si="68"/>
        <v>0</v>
      </c>
      <c r="C447" s="454" t="str">
        <f t="shared" ca="1" si="69"/>
        <v/>
      </c>
      <c r="D447" s="454" t="str">
        <f t="shared" ca="1" si="69"/>
        <v/>
      </c>
      <c r="E447" s="454" t="str">
        <f t="shared" ca="1" si="69"/>
        <v/>
      </c>
      <c r="F447" s="454" t="str">
        <f t="shared" ca="1" si="69"/>
        <v/>
      </c>
      <c r="G447" s="389" t="str">
        <f t="shared" si="61"/>
        <v>EandR1</v>
      </c>
      <c r="H447" s="389" t="str">
        <f t="shared" si="62"/>
        <v>envagr</v>
      </c>
      <c r="I447" s="389" t="str">
        <f t="shared" si="63"/>
        <v>expgrn</v>
      </c>
      <c r="J447" s="389" t="str">
        <f t="shared" si="64"/>
        <v>EandR1-</v>
      </c>
      <c r="K447" s="389" t="str">
        <f t="shared" si="65"/>
        <v>envagr-expgrn</v>
      </c>
      <c r="L447" s="389" t="str">
        <f t="shared" si="66"/>
        <v>envagr-</v>
      </c>
    </row>
    <row r="448" spans="1:12">
      <c r="A448" s="362" t="s">
        <v>3761</v>
      </c>
      <c r="B448" s="454">
        <f t="shared" ca="1" si="68"/>
        <v>0</v>
      </c>
      <c r="C448" s="454" t="str">
        <f t="shared" ca="1" si="69"/>
        <v/>
      </c>
      <c r="D448" s="454" t="str">
        <f t="shared" ca="1" si="69"/>
        <v/>
      </c>
      <c r="E448" s="454" t="str">
        <f t="shared" ca="1" si="69"/>
        <v/>
      </c>
      <c r="F448" s="454" t="str">
        <f t="shared" ca="1" si="69"/>
        <v/>
      </c>
      <c r="G448" s="389" t="str">
        <f t="shared" si="61"/>
        <v>EandR1</v>
      </c>
      <c r="H448" s="389" t="str">
        <f t="shared" si="62"/>
        <v>envrglenv</v>
      </c>
      <c r="I448" s="389" t="str">
        <f t="shared" si="63"/>
        <v>expgrn</v>
      </c>
      <c r="J448" s="389" t="str">
        <f t="shared" si="64"/>
        <v>EandR1-</v>
      </c>
      <c r="K448" s="389" t="str">
        <f t="shared" si="65"/>
        <v>envrglenv-expgrn</v>
      </c>
      <c r="L448" s="389" t="str">
        <f t="shared" si="66"/>
        <v>envrglenv-</v>
      </c>
    </row>
    <row r="449" spans="1:12">
      <c r="A449" s="362" t="s">
        <v>3762</v>
      </c>
      <c r="B449" s="454">
        <f t="shared" ca="1" si="68"/>
        <v>0</v>
      </c>
      <c r="C449" s="454" t="str">
        <f t="shared" ca="1" si="69"/>
        <v/>
      </c>
      <c r="D449" s="454" t="str">
        <f t="shared" ca="1" si="69"/>
        <v/>
      </c>
      <c r="E449" s="454" t="str">
        <f t="shared" ca="1" si="69"/>
        <v/>
      </c>
      <c r="F449" s="454" t="str">
        <f t="shared" ca="1" si="69"/>
        <v/>
      </c>
      <c r="G449" s="389" t="str">
        <f t="shared" si="61"/>
        <v>EandR1</v>
      </c>
      <c r="H449" s="389" t="str">
        <f t="shared" si="62"/>
        <v>envrgltrd</v>
      </c>
      <c r="I449" s="389" t="str">
        <f t="shared" si="63"/>
        <v>expgrn</v>
      </c>
      <c r="J449" s="389" t="str">
        <f t="shared" si="64"/>
        <v>EandR1-</v>
      </c>
      <c r="K449" s="389" t="str">
        <f t="shared" si="65"/>
        <v>envrgltrd-expgrn</v>
      </c>
      <c r="L449" s="389" t="str">
        <f t="shared" si="66"/>
        <v>envrgltrd-</v>
      </c>
    </row>
    <row r="450" spans="1:12">
      <c r="A450" s="362" t="s">
        <v>3763</v>
      </c>
      <c r="B450" s="454">
        <f t="shared" ca="1" si="68"/>
        <v>0</v>
      </c>
      <c r="C450" s="454" t="str">
        <f t="shared" ca="1" si="69"/>
        <v/>
      </c>
      <c r="D450" s="454" t="str">
        <f t="shared" ca="1" si="69"/>
        <v/>
      </c>
      <c r="E450" s="454" t="str">
        <f t="shared" ca="1" si="69"/>
        <v/>
      </c>
      <c r="F450" s="454" t="str">
        <f t="shared" ca="1" si="69"/>
        <v/>
      </c>
      <c r="G450" s="389" t="str">
        <f t="shared" si="61"/>
        <v>EandR1</v>
      </c>
      <c r="H450" s="389" t="str">
        <f t="shared" si="62"/>
        <v>envstr</v>
      </c>
      <c r="I450" s="389" t="str">
        <f t="shared" si="63"/>
        <v>expgrn</v>
      </c>
      <c r="J450" s="389" t="str">
        <f t="shared" si="64"/>
        <v>EandR1-</v>
      </c>
      <c r="K450" s="389" t="str">
        <f t="shared" si="65"/>
        <v>envstr-expgrn</v>
      </c>
      <c r="L450" s="389" t="str">
        <f t="shared" si="66"/>
        <v>envstr-</v>
      </c>
    </row>
    <row r="451" spans="1:12">
      <c r="A451" s="362" t="s">
        <v>3764</v>
      </c>
      <c r="B451" s="454">
        <f t="shared" ca="1" si="68"/>
        <v>0</v>
      </c>
      <c r="C451" s="454" t="str">
        <f t="shared" ca="1" si="69"/>
        <v/>
      </c>
      <c r="D451" s="454" t="str">
        <f t="shared" ca="1" si="69"/>
        <v/>
      </c>
      <c r="E451" s="454" t="str">
        <f t="shared" ca="1" si="69"/>
        <v/>
      </c>
      <c r="F451" s="454" t="str">
        <f t="shared" ca="1" si="69"/>
        <v/>
      </c>
      <c r="G451" s="389" t="str">
        <f t="shared" si="61"/>
        <v>EandR1</v>
      </c>
      <c r="H451" s="389" t="str">
        <f t="shared" si="62"/>
        <v>envcll</v>
      </c>
      <c r="I451" s="389" t="str">
        <f t="shared" si="63"/>
        <v>expgrn</v>
      </c>
      <c r="J451" s="389" t="str">
        <f t="shared" si="64"/>
        <v>EandR1-</v>
      </c>
      <c r="K451" s="389" t="str">
        <f t="shared" si="65"/>
        <v>envcll-expgrn</v>
      </c>
      <c r="L451" s="389" t="str">
        <f t="shared" si="66"/>
        <v>envcll-</v>
      </c>
    </row>
    <row r="452" spans="1:12">
      <c r="A452" s="362" t="s">
        <v>3765</v>
      </c>
      <c r="B452" s="454">
        <f t="shared" ca="1" si="68"/>
        <v>0</v>
      </c>
      <c r="C452" s="454" t="str">
        <f t="shared" ca="1" si="69"/>
        <v/>
      </c>
      <c r="D452" s="454" t="str">
        <f t="shared" ca="1" si="69"/>
        <v/>
      </c>
      <c r="E452" s="454" t="str">
        <f t="shared" ca="1" si="69"/>
        <v/>
      </c>
      <c r="F452" s="454" t="str">
        <f t="shared" ca="1" si="69"/>
        <v/>
      </c>
      <c r="G452" s="389" t="str">
        <f t="shared" si="61"/>
        <v>EandR1</v>
      </c>
      <c r="H452" s="389" t="str">
        <f t="shared" si="62"/>
        <v>envdsp</v>
      </c>
      <c r="I452" s="389" t="str">
        <f t="shared" si="63"/>
        <v>expgrn</v>
      </c>
      <c r="J452" s="389" t="str">
        <f t="shared" si="64"/>
        <v>EandR1-</v>
      </c>
      <c r="K452" s="389" t="str">
        <f t="shared" si="65"/>
        <v>envdsp-expgrn</v>
      </c>
      <c r="L452" s="389" t="str">
        <f t="shared" si="66"/>
        <v>envdsp-</v>
      </c>
    </row>
    <row r="453" spans="1:12">
      <c r="A453" s="362" t="s">
        <v>3766</v>
      </c>
      <c r="B453" s="454">
        <f t="shared" ca="1" si="68"/>
        <v>0</v>
      </c>
      <c r="C453" s="454" t="str">
        <f t="shared" ca="1" si="69"/>
        <v/>
      </c>
      <c r="D453" s="454" t="str">
        <f t="shared" ca="1" si="69"/>
        <v/>
      </c>
      <c r="E453" s="454" t="str">
        <f t="shared" ca="1" si="69"/>
        <v/>
      </c>
      <c r="F453" s="454" t="str">
        <f t="shared" ca="1" si="69"/>
        <v/>
      </c>
      <c r="G453" s="389" t="str">
        <f t="shared" si="61"/>
        <v>EandR1</v>
      </c>
      <c r="H453" s="389" t="str">
        <f t="shared" si="62"/>
        <v>envtrd</v>
      </c>
      <c r="I453" s="389" t="str">
        <f t="shared" si="63"/>
        <v>expgrn</v>
      </c>
      <c r="J453" s="389" t="str">
        <f t="shared" si="64"/>
        <v>EandR1-</v>
      </c>
      <c r="K453" s="389" t="str">
        <f t="shared" si="65"/>
        <v>envtrd-expgrn</v>
      </c>
      <c r="L453" s="389" t="str">
        <f t="shared" si="66"/>
        <v>envtrd-</v>
      </c>
    </row>
    <row r="454" spans="1:12">
      <c r="A454" s="362" t="s">
        <v>3767</v>
      </c>
      <c r="B454" s="454">
        <f t="shared" ca="1" si="68"/>
        <v>0</v>
      </c>
      <c r="C454" s="454" t="str">
        <f t="shared" ca="1" si="69"/>
        <v/>
      </c>
      <c r="D454" s="454" t="str">
        <f t="shared" ca="1" si="69"/>
        <v/>
      </c>
      <c r="E454" s="454" t="str">
        <f t="shared" ca="1" si="69"/>
        <v/>
      </c>
      <c r="F454" s="454" t="str">
        <f t="shared" ca="1" si="69"/>
        <v/>
      </c>
      <c r="G454" s="389" t="str">
        <f t="shared" si="61"/>
        <v>EandR1</v>
      </c>
      <c r="H454" s="389" t="str">
        <f t="shared" si="62"/>
        <v>envrcy</v>
      </c>
      <c r="I454" s="389" t="str">
        <f t="shared" si="63"/>
        <v>expgrn</v>
      </c>
      <c r="J454" s="389" t="str">
        <f t="shared" si="64"/>
        <v>EandR1-</v>
      </c>
      <c r="K454" s="389" t="str">
        <f t="shared" si="65"/>
        <v>envrcy-expgrn</v>
      </c>
      <c r="L454" s="389" t="str">
        <f t="shared" si="66"/>
        <v>envrcy-</v>
      </c>
    </row>
    <row r="455" spans="1:12">
      <c r="A455" s="362" t="s">
        <v>3768</v>
      </c>
      <c r="B455" s="454">
        <f t="shared" ca="1" si="68"/>
        <v>0</v>
      </c>
      <c r="C455" s="454" t="str">
        <f t="shared" ca="1" si="69"/>
        <v/>
      </c>
      <c r="D455" s="454" t="str">
        <f t="shared" ca="1" si="69"/>
        <v/>
      </c>
      <c r="E455" s="454" t="str">
        <f t="shared" ca="1" si="69"/>
        <v/>
      </c>
      <c r="F455" s="454" t="str">
        <f t="shared" ca="1" si="69"/>
        <v/>
      </c>
      <c r="G455" s="389" t="str">
        <f t="shared" si="61"/>
        <v>EandR1</v>
      </c>
      <c r="H455" s="389" t="str">
        <f t="shared" si="62"/>
        <v>envmin</v>
      </c>
      <c r="I455" s="389" t="str">
        <f t="shared" si="63"/>
        <v>expgrn</v>
      </c>
      <c r="J455" s="389" t="str">
        <f t="shared" si="64"/>
        <v>EandR1-</v>
      </c>
      <c r="K455" s="389" t="str">
        <f t="shared" si="65"/>
        <v>envmin-expgrn</v>
      </c>
      <c r="L455" s="389" t="str">
        <f t="shared" si="66"/>
        <v>envmin-</v>
      </c>
    </row>
    <row r="456" spans="1:12">
      <c r="A456" s="362" t="s">
        <v>3769</v>
      </c>
      <c r="B456" s="454">
        <f t="shared" ca="1" si="68"/>
        <v>0</v>
      </c>
      <c r="C456" s="454" t="str">
        <f t="shared" ca="1" si="69"/>
        <v/>
      </c>
      <c r="D456" s="454" t="str">
        <f t="shared" ca="1" si="69"/>
        <v/>
      </c>
      <c r="E456" s="454" t="str">
        <f t="shared" ca="1" si="69"/>
        <v/>
      </c>
      <c r="F456" s="454" t="str">
        <f t="shared" ca="1" si="69"/>
        <v/>
      </c>
      <c r="G456" s="389" t="str">
        <f t="shared" si="61"/>
        <v>EandR1</v>
      </c>
      <c r="H456" s="389" t="str">
        <f t="shared" si="62"/>
        <v>envclm</v>
      </c>
      <c r="I456" s="389" t="str">
        <f t="shared" si="63"/>
        <v>expgrn</v>
      </c>
      <c r="J456" s="389" t="str">
        <f t="shared" si="64"/>
        <v>EandR1-</v>
      </c>
      <c r="K456" s="389" t="str">
        <f t="shared" si="65"/>
        <v>envclm-expgrn</v>
      </c>
      <c r="L456" s="389" t="str">
        <f t="shared" si="66"/>
        <v>envclm-</v>
      </c>
    </row>
    <row r="457" spans="1:12">
      <c r="A457" s="362" t="s">
        <v>3770</v>
      </c>
      <c r="B457" s="454">
        <f t="shared" ca="1" si="68"/>
        <v>0</v>
      </c>
      <c r="C457" s="454" t="str">
        <f t="shared" ca="1" si="69"/>
        <v/>
      </c>
      <c r="D457" s="454" t="str">
        <f t="shared" ca="1" si="69"/>
        <v/>
      </c>
      <c r="E457" s="454" t="str">
        <f t="shared" ca="1" si="69"/>
        <v/>
      </c>
      <c r="F457" s="454" t="str">
        <f t="shared" ca="1" si="69"/>
        <v/>
      </c>
      <c r="G457" s="389" t="str">
        <f t="shared" si="61"/>
        <v>EandR1</v>
      </c>
      <c r="H457" s="389" t="str">
        <f t="shared" si="62"/>
        <v>envtot</v>
      </c>
      <c r="I457" s="389" t="str">
        <f t="shared" si="63"/>
        <v>expgrn</v>
      </c>
      <c r="J457" s="389" t="str">
        <f t="shared" si="64"/>
        <v>EandR1-</v>
      </c>
      <c r="K457" s="389" t="str">
        <f t="shared" si="65"/>
        <v>envtot-expgrn</v>
      </c>
      <c r="L457" s="389" t="str">
        <f t="shared" si="66"/>
        <v>envtot-</v>
      </c>
    </row>
    <row r="458" spans="1:12">
      <c r="A458" s="362" t="s">
        <v>3771</v>
      </c>
      <c r="B458" s="454">
        <f t="shared" ca="1" si="68"/>
        <v>0</v>
      </c>
      <c r="C458" s="454" t="str">
        <f t="shared" ca="1" si="69"/>
        <v/>
      </c>
      <c r="D458" s="454" t="str">
        <f t="shared" ca="1" si="69"/>
        <v/>
      </c>
      <c r="E458" s="454" t="str">
        <f t="shared" ca="1" si="69"/>
        <v/>
      </c>
      <c r="F458" s="454" t="str">
        <f t="shared" ca="1" si="69"/>
        <v/>
      </c>
      <c r="G458" s="389" t="str">
        <f t="shared" si="61"/>
        <v>EandR1</v>
      </c>
      <c r="H458" s="389" t="str">
        <f t="shared" si="62"/>
        <v>plantot</v>
      </c>
      <c r="I458" s="389" t="str">
        <f t="shared" si="63"/>
        <v>expgrn</v>
      </c>
      <c r="J458" s="389" t="str">
        <f t="shared" si="64"/>
        <v>EandR1-</v>
      </c>
      <c r="K458" s="389" t="str">
        <f t="shared" si="65"/>
        <v>plantot-expgrn</v>
      </c>
      <c r="L458" s="389" t="str">
        <f t="shared" si="66"/>
        <v>plantot-</v>
      </c>
    </row>
    <row r="459" spans="1:12">
      <c r="A459" s="362" t="s">
        <v>3772</v>
      </c>
      <c r="B459" s="454">
        <f t="shared" ca="1" si="68"/>
        <v>0</v>
      </c>
      <c r="C459" s="454"/>
      <c r="D459" s="454"/>
      <c r="E459" s="454"/>
      <c r="F459" s="454"/>
      <c r="G459" s="389" t="str">
        <f t="shared" si="61"/>
        <v>EandR1</v>
      </c>
      <c r="H459" s="389" t="str">
        <f t="shared" si="62"/>
        <v>digtot</v>
      </c>
      <c r="I459" s="389" t="str">
        <f t="shared" si="63"/>
        <v>expgrn</v>
      </c>
      <c r="J459" s="389" t="str">
        <f t="shared" si="64"/>
        <v>EandR1-</v>
      </c>
      <c r="K459" s="389" t="str">
        <f t="shared" si="65"/>
        <v>digtot-expgrn</v>
      </c>
      <c r="L459" s="389" t="str">
        <f t="shared" si="66"/>
        <v>digtot-</v>
      </c>
    </row>
    <row r="460" spans="1:12">
      <c r="A460" s="362" t="s">
        <v>3773</v>
      </c>
      <c r="B460" s="454">
        <f t="shared" ca="1" si="68"/>
        <v>0</v>
      </c>
      <c r="C460" s="454" t="str">
        <f t="shared" ca="1" si="69"/>
        <v/>
      </c>
      <c r="D460" s="454" t="str">
        <f t="shared" ca="1" si="69"/>
        <v/>
      </c>
      <c r="E460" s="454" t="str">
        <f t="shared" ca="1" si="69"/>
        <v/>
      </c>
      <c r="F460" s="454" t="str">
        <f t="shared" ca="1" si="69"/>
        <v/>
      </c>
      <c r="G460" s="389" t="str">
        <f t="shared" si="61"/>
        <v>EandR1</v>
      </c>
      <c r="H460" s="389" t="str">
        <f t="shared" si="62"/>
        <v>poltot</v>
      </c>
      <c r="I460" s="389" t="str">
        <f t="shared" si="63"/>
        <v>expgrn</v>
      </c>
      <c r="J460" s="389" t="str">
        <f t="shared" si="64"/>
        <v>EandR1-</v>
      </c>
      <c r="K460" s="389" t="str">
        <f t="shared" si="65"/>
        <v>poltot-expgrn</v>
      </c>
      <c r="L460" s="389" t="str">
        <f t="shared" si="66"/>
        <v>poltot-</v>
      </c>
    </row>
    <row r="461" spans="1:12">
      <c r="A461" s="362" t="s">
        <v>3774</v>
      </c>
      <c r="B461" s="454">
        <f t="shared" ca="1" si="68"/>
        <v>0</v>
      </c>
      <c r="C461" s="454" t="str">
        <f t="shared" ca="1" si="69"/>
        <v/>
      </c>
      <c r="D461" s="454" t="str">
        <f t="shared" ca="1" si="69"/>
        <v/>
      </c>
      <c r="E461" s="454" t="str">
        <f t="shared" ca="1" si="69"/>
        <v/>
      </c>
      <c r="F461" s="454" t="str">
        <f t="shared" ca="1" si="69"/>
        <v/>
      </c>
      <c r="G461" s="389" t="str">
        <f t="shared" si="61"/>
        <v>EandR1</v>
      </c>
      <c r="H461" s="389" t="str">
        <f t="shared" si="62"/>
        <v>frstot</v>
      </c>
      <c r="I461" s="389" t="str">
        <f t="shared" si="63"/>
        <v>expgrn</v>
      </c>
      <c r="J461" s="389" t="str">
        <f t="shared" si="64"/>
        <v>EandR1-</v>
      </c>
      <c r="K461" s="389" t="str">
        <f t="shared" si="65"/>
        <v>frstot-expgrn</v>
      </c>
      <c r="L461" s="389" t="str">
        <f t="shared" si="66"/>
        <v>frstot-</v>
      </c>
    </row>
    <row r="462" spans="1:12">
      <c r="A462" s="362" t="s">
        <v>3775</v>
      </c>
      <c r="B462" s="454">
        <f t="shared" ca="1" si="68"/>
        <v>0</v>
      </c>
      <c r="C462" s="454" t="str">
        <f t="shared" ref="C462:F481" ca="1" si="70">IFERROR(INDEX(INDIRECT(LEFT($A462,SEARCH("-",$A462,1)-1)&amp;"_validation_data"),MATCH($A462&amp;"-"&amp;C$1,INDIRECT(LEFT($A462,SEARCH("-",$A462,1)-1)&amp;"_validation_rows"),0),3),"")</f>
        <v/>
      </c>
      <c r="D462" s="454" t="str">
        <f t="shared" ca="1" si="70"/>
        <v/>
      </c>
      <c r="E462" s="454" t="str">
        <f t="shared" ca="1" si="70"/>
        <v/>
      </c>
      <c r="F462" s="454" t="str">
        <f t="shared" ca="1" si="70"/>
        <v/>
      </c>
      <c r="G462" s="389" t="str">
        <f t="shared" si="61"/>
        <v>EandR1</v>
      </c>
      <c r="H462" s="389" t="str">
        <f t="shared" si="62"/>
        <v>centot</v>
      </c>
      <c r="I462" s="389" t="str">
        <f t="shared" si="63"/>
        <v>expgrn</v>
      </c>
      <c r="J462" s="389" t="str">
        <f t="shared" si="64"/>
        <v>EandR1-</v>
      </c>
      <c r="K462" s="389" t="str">
        <f t="shared" si="65"/>
        <v>centot-expgrn</v>
      </c>
      <c r="L462" s="389" t="str">
        <f t="shared" si="66"/>
        <v>centot-</v>
      </c>
    </row>
    <row r="463" spans="1:12">
      <c r="A463" s="362" t="s">
        <v>3776</v>
      </c>
      <c r="B463" s="454">
        <f t="shared" ca="1" si="68"/>
        <v>0</v>
      </c>
      <c r="C463" s="454" t="str">
        <f t="shared" ca="1" si="70"/>
        <v/>
      </c>
      <c r="D463" s="454" t="str">
        <f t="shared" ca="1" si="70"/>
        <v/>
      </c>
      <c r="E463" s="454" t="str">
        <f t="shared" ca="1" si="70"/>
        <v/>
      </c>
      <c r="F463" s="454" t="str">
        <f t="shared" ca="1" si="70"/>
        <v/>
      </c>
      <c r="G463" s="389" t="str">
        <f t="shared" si="61"/>
        <v>EandR1</v>
      </c>
      <c r="H463" s="389" t="str">
        <f t="shared" si="62"/>
        <v>tradcomhous</v>
      </c>
      <c r="I463" s="389" t="str">
        <f t="shared" si="63"/>
        <v>expgrn</v>
      </c>
      <c r="J463" s="389" t="str">
        <f t="shared" si="64"/>
        <v>EandR1-</v>
      </c>
      <c r="K463" s="389" t="str">
        <f t="shared" si="65"/>
        <v>tradcomhous-expgrn</v>
      </c>
      <c r="L463" s="389" t="str">
        <f t="shared" si="66"/>
        <v>tradcomhous-</v>
      </c>
    </row>
    <row r="464" spans="1:12">
      <c r="A464" s="362" t="s">
        <v>3777</v>
      </c>
      <c r="B464" s="454">
        <f t="shared" ca="1" si="68"/>
        <v>0</v>
      </c>
      <c r="C464" s="454" t="str">
        <f t="shared" ca="1" si="70"/>
        <v/>
      </c>
      <c r="D464" s="454" t="str">
        <f t="shared" ca="1" si="70"/>
        <v/>
      </c>
      <c r="E464" s="454" t="str">
        <f t="shared" ca="1" si="70"/>
        <v/>
      </c>
      <c r="F464" s="454" t="str">
        <f t="shared" ca="1" si="70"/>
        <v/>
      </c>
      <c r="G464" s="389" t="str">
        <f t="shared" si="61"/>
        <v>EandR1</v>
      </c>
      <c r="H464" s="389" t="str">
        <f t="shared" si="62"/>
        <v>tradcomreal</v>
      </c>
      <c r="I464" s="389" t="str">
        <f t="shared" si="63"/>
        <v>expgrn</v>
      </c>
      <c r="J464" s="389" t="str">
        <f t="shared" si="64"/>
        <v>EandR1-</v>
      </c>
      <c r="K464" s="389" t="str">
        <f t="shared" si="65"/>
        <v>tradcomreal-expgrn</v>
      </c>
      <c r="L464" s="389" t="str">
        <f t="shared" si="66"/>
        <v>tradcomreal-</v>
      </c>
    </row>
    <row r="465" spans="1:12">
      <c r="A465" s="362" t="s">
        <v>3778</v>
      </c>
      <c r="B465" s="454">
        <f t="shared" ca="1" si="68"/>
        <v>0</v>
      </c>
      <c r="C465" s="454" t="str">
        <f t="shared" ca="1" si="70"/>
        <v/>
      </c>
      <c r="D465" s="454" t="str">
        <f t="shared" ca="1" si="70"/>
        <v/>
      </c>
      <c r="E465" s="454" t="str">
        <f t="shared" ca="1" si="70"/>
        <v/>
      </c>
      <c r="F465" s="454" t="str">
        <f t="shared" ca="1" si="70"/>
        <v/>
      </c>
      <c r="G465" s="389" t="str">
        <f t="shared" si="61"/>
        <v>EandR1</v>
      </c>
      <c r="H465" s="389" t="str">
        <f t="shared" si="62"/>
        <v>tradcomfin</v>
      </c>
      <c r="I465" s="389" t="str">
        <f t="shared" si="63"/>
        <v>expgrn</v>
      </c>
      <c r="J465" s="389" t="str">
        <f t="shared" si="64"/>
        <v>EandR1-</v>
      </c>
      <c r="K465" s="389" t="str">
        <f t="shared" si="65"/>
        <v>tradcomfin-expgrn</v>
      </c>
      <c r="L465" s="389" t="str">
        <f t="shared" si="66"/>
        <v>tradcomfin-</v>
      </c>
    </row>
    <row r="466" spans="1:12">
      <c r="A466" s="362" t="s">
        <v>3779</v>
      </c>
      <c r="B466" s="454">
        <f t="shared" ca="1" si="68"/>
        <v>0</v>
      </c>
      <c r="C466" s="454" t="str">
        <f t="shared" ca="1" si="70"/>
        <v/>
      </c>
      <c r="D466" s="454" t="str">
        <f t="shared" ca="1" si="70"/>
        <v/>
      </c>
      <c r="E466" s="454" t="str">
        <f t="shared" ca="1" si="70"/>
        <v/>
      </c>
      <c r="F466" s="454" t="str">
        <f t="shared" ca="1" si="70"/>
        <v/>
      </c>
      <c r="G466" s="389" t="str">
        <f t="shared" si="61"/>
        <v>EandR1</v>
      </c>
      <c r="H466" s="389" t="str">
        <f t="shared" si="62"/>
        <v>tradcomenr</v>
      </c>
      <c r="I466" s="389" t="str">
        <f t="shared" si="63"/>
        <v>expgrn</v>
      </c>
      <c r="J466" s="389" t="str">
        <f t="shared" si="64"/>
        <v>EandR1-</v>
      </c>
      <c r="K466" s="389" t="str">
        <f t="shared" si="65"/>
        <v>tradcomenr-expgrn</v>
      </c>
      <c r="L466" s="389" t="str">
        <f t="shared" si="66"/>
        <v>tradcomenr-</v>
      </c>
    </row>
    <row r="467" spans="1:12">
      <c r="A467" s="362" t="s">
        <v>3780</v>
      </c>
      <c r="B467" s="454">
        <f t="shared" ca="1" si="68"/>
        <v>0</v>
      </c>
      <c r="C467" s="454" t="str">
        <f t="shared" ca="1" si="70"/>
        <v/>
      </c>
      <c r="D467" s="454" t="str">
        <f t="shared" ca="1" si="70"/>
        <v/>
      </c>
      <c r="E467" s="454" t="str">
        <f t="shared" ca="1" si="70"/>
        <v/>
      </c>
      <c r="F467" s="454" t="str">
        <f t="shared" ca="1" si="70"/>
        <v/>
      </c>
      <c r="G467" s="389" t="str">
        <f t="shared" si="61"/>
        <v>EandR1</v>
      </c>
      <c r="H467" s="389" t="str">
        <f t="shared" si="62"/>
        <v>tradcomwtr</v>
      </c>
      <c r="I467" s="389" t="str">
        <f t="shared" si="63"/>
        <v>expgrn</v>
      </c>
      <c r="J467" s="389" t="str">
        <f t="shared" si="64"/>
        <v>EandR1-</v>
      </c>
      <c r="K467" s="389" t="str">
        <f t="shared" si="65"/>
        <v>tradcomwtr-expgrn</v>
      </c>
      <c r="L467" s="389" t="str">
        <f t="shared" si="66"/>
        <v>tradcomwtr-</v>
      </c>
    </row>
    <row r="468" spans="1:12">
      <c r="A468" s="362" t="s">
        <v>3781</v>
      </c>
      <c r="B468" s="454">
        <f t="shared" ca="1" si="68"/>
        <v>0</v>
      </c>
      <c r="C468" s="454" t="str">
        <f t="shared" ca="1" si="70"/>
        <v/>
      </c>
      <c r="D468" s="454" t="str">
        <f t="shared" ca="1" si="70"/>
        <v/>
      </c>
      <c r="E468" s="454" t="str">
        <f t="shared" ca="1" si="70"/>
        <v/>
      </c>
      <c r="F468" s="454" t="str">
        <f t="shared" ca="1" si="70"/>
        <v/>
      </c>
      <c r="G468" s="389" t="str">
        <f t="shared" si="61"/>
        <v>EandR1</v>
      </c>
      <c r="H468" s="389" t="str">
        <f t="shared" si="62"/>
        <v>tradcomhsp</v>
      </c>
      <c r="I468" s="389" t="str">
        <f t="shared" si="63"/>
        <v>expgrn</v>
      </c>
      <c r="J468" s="389" t="str">
        <f t="shared" si="64"/>
        <v>EandR1-</v>
      </c>
      <c r="K468" s="389" t="str">
        <f t="shared" si="65"/>
        <v>tradcomhsp-expgrn</v>
      </c>
      <c r="L468" s="389" t="str">
        <f t="shared" si="66"/>
        <v>tradcomhsp-</v>
      </c>
    </row>
    <row r="469" spans="1:12">
      <c r="A469" s="362" t="s">
        <v>3782</v>
      </c>
      <c r="B469" s="454">
        <f t="shared" ca="1" si="68"/>
        <v>0</v>
      </c>
      <c r="C469" s="454" t="str">
        <f t="shared" ca="1" si="70"/>
        <v/>
      </c>
      <c r="D469" s="454" t="str">
        <f t="shared" ca="1" si="70"/>
        <v/>
      </c>
      <c r="E469" s="454" t="str">
        <f t="shared" ca="1" si="70"/>
        <v/>
      </c>
      <c r="F469" s="454" t="str">
        <f t="shared" ca="1" si="70"/>
        <v/>
      </c>
      <c r="G469" s="389" t="str">
        <f t="shared" si="61"/>
        <v>EandR1</v>
      </c>
      <c r="H469" s="389" t="str">
        <f t="shared" si="62"/>
        <v>tradcomoth</v>
      </c>
      <c r="I469" s="389" t="str">
        <f t="shared" si="63"/>
        <v>expgrn</v>
      </c>
      <c r="J469" s="389" t="str">
        <f t="shared" si="64"/>
        <v>EandR1-</v>
      </c>
      <c r="K469" s="389" t="str">
        <f t="shared" si="65"/>
        <v>tradcomoth-expgrn</v>
      </c>
      <c r="L469" s="389" t="str">
        <f t="shared" si="66"/>
        <v>tradcomoth-</v>
      </c>
    </row>
    <row r="470" spans="1:12">
      <c r="A470" s="362" t="s">
        <v>3783</v>
      </c>
      <c r="B470" s="454">
        <f t="shared" ca="1" si="68"/>
        <v>0</v>
      </c>
      <c r="C470" s="454" t="str">
        <f t="shared" ca="1" si="70"/>
        <v/>
      </c>
      <c r="D470" s="454" t="str">
        <f t="shared" ca="1" si="70"/>
        <v/>
      </c>
      <c r="E470" s="454" t="str">
        <f t="shared" ca="1" si="70"/>
        <v/>
      </c>
      <c r="F470" s="454" t="str">
        <f t="shared" ca="1" si="70"/>
        <v/>
      </c>
      <c r="G470" s="389" t="str">
        <f t="shared" si="61"/>
        <v>EandR1</v>
      </c>
      <c r="H470" s="389" t="str">
        <f t="shared" si="62"/>
        <v>tradcomtot</v>
      </c>
      <c r="I470" s="389" t="str">
        <f t="shared" si="63"/>
        <v>expgrn</v>
      </c>
      <c r="J470" s="389" t="str">
        <f t="shared" si="64"/>
        <v>EandR1-</v>
      </c>
      <c r="K470" s="389" t="str">
        <f t="shared" si="65"/>
        <v>tradcomtot-expgrn</v>
      </c>
      <c r="L470" s="389" t="str">
        <f t="shared" si="66"/>
        <v>tradcomtot-</v>
      </c>
    </row>
    <row r="471" spans="1:12">
      <c r="A471" s="362" t="s">
        <v>3784</v>
      </c>
      <c r="B471" s="454">
        <f t="shared" ca="1" si="68"/>
        <v>0</v>
      </c>
      <c r="C471" s="454" t="str">
        <f t="shared" ca="1" si="70"/>
        <v/>
      </c>
      <c r="D471" s="454" t="str">
        <f t="shared" ca="1" si="70"/>
        <v/>
      </c>
      <c r="E471" s="454" t="str">
        <f t="shared" ca="1" si="70"/>
        <v/>
      </c>
      <c r="F471" s="454" t="str">
        <f t="shared" ca="1" si="70"/>
        <v/>
      </c>
      <c r="G471" s="389" t="str">
        <f t="shared" si="61"/>
        <v>EandR1</v>
      </c>
      <c r="H471" s="389" t="str">
        <f t="shared" si="62"/>
        <v>tradoth</v>
      </c>
      <c r="I471" s="389" t="str">
        <f t="shared" si="63"/>
        <v>expgrn</v>
      </c>
      <c r="J471" s="389" t="str">
        <f t="shared" si="64"/>
        <v>EandR1-</v>
      </c>
      <c r="K471" s="389" t="str">
        <f t="shared" si="65"/>
        <v>tradoth-expgrn</v>
      </c>
      <c r="L471" s="389" t="str">
        <f t="shared" si="66"/>
        <v>tradoth-</v>
      </c>
    </row>
    <row r="472" spans="1:12">
      <c r="A472" s="362" t="s">
        <v>3785</v>
      </c>
      <c r="B472" s="454">
        <f t="shared" ca="1" si="68"/>
        <v>0</v>
      </c>
      <c r="C472" s="454" t="str">
        <f t="shared" ca="1" si="70"/>
        <v/>
      </c>
      <c r="D472" s="454" t="str">
        <f t="shared" ca="1" si="70"/>
        <v/>
      </c>
      <c r="E472" s="454" t="str">
        <f t="shared" ca="1" si="70"/>
        <v/>
      </c>
      <c r="F472" s="454" t="str">
        <f t="shared" ca="1" si="70"/>
        <v/>
      </c>
      <c r="G472" s="389" t="str">
        <f t="shared" si="61"/>
        <v>EandR1</v>
      </c>
      <c r="H472" s="389" t="str">
        <f t="shared" si="62"/>
        <v>tradtot</v>
      </c>
      <c r="I472" s="389" t="str">
        <f t="shared" si="63"/>
        <v>expgrn</v>
      </c>
      <c r="J472" s="389" t="str">
        <f t="shared" si="64"/>
        <v>EandR1-</v>
      </c>
      <c r="K472" s="389" t="str">
        <f t="shared" si="65"/>
        <v>tradtot-expgrn</v>
      </c>
      <c r="L472" s="389" t="str">
        <f t="shared" si="66"/>
        <v>tradtot-</v>
      </c>
    </row>
    <row r="473" spans="1:12">
      <c r="A473" s="362" t="s">
        <v>3786</v>
      </c>
      <c r="B473" s="454">
        <f t="shared" ca="1" si="68"/>
        <v>0</v>
      </c>
      <c r="C473" s="454" t="str">
        <f t="shared" ca="1" si="70"/>
        <v/>
      </c>
      <c r="D473" s="454" t="str">
        <f t="shared" ca="1" si="70"/>
        <v/>
      </c>
      <c r="E473" s="454" t="str">
        <f t="shared" ca="1" si="70"/>
        <v/>
      </c>
      <c r="F473" s="454" t="str">
        <f t="shared" ca="1" si="70"/>
        <v/>
      </c>
      <c r="G473" s="389" t="str">
        <f t="shared" si="61"/>
        <v>EandR1</v>
      </c>
      <c r="H473" s="389" t="str">
        <f t="shared" si="62"/>
        <v>alltot</v>
      </c>
      <c r="I473" s="389" t="str">
        <f t="shared" si="63"/>
        <v>expgrn</v>
      </c>
      <c r="J473" s="389" t="str">
        <f t="shared" si="64"/>
        <v>EandR1-</v>
      </c>
      <c r="K473" s="389" t="str">
        <f t="shared" si="65"/>
        <v>alltot-expgrn</v>
      </c>
      <c r="L473" s="389" t="str">
        <f t="shared" si="66"/>
        <v>alltot-</v>
      </c>
    </row>
    <row r="474" spans="1:12">
      <c r="A474" s="362" t="s">
        <v>3787</v>
      </c>
      <c r="B474" s="454">
        <f t="shared" ca="1" si="68"/>
        <v>0</v>
      </c>
      <c r="C474" s="454" t="str">
        <f t="shared" ca="1" si="70"/>
        <v/>
      </c>
      <c r="D474" s="454" t="str">
        <f t="shared" ca="1" si="70"/>
        <v/>
      </c>
      <c r="E474" s="454" t="str">
        <f t="shared" ca="1" si="70"/>
        <v/>
      </c>
      <c r="F474" s="454" t="str">
        <f t="shared" ca="1" si="70"/>
        <v/>
      </c>
      <c r="G474" s="389" t="str">
        <f t="shared" si="61"/>
        <v>EandR1</v>
      </c>
      <c r="H474" s="389" t="str">
        <f t="shared" si="62"/>
        <v>eduerlprm</v>
      </c>
      <c r="I474" s="389" t="str">
        <f t="shared" si="63"/>
        <v>expgrnla</v>
      </c>
      <c r="J474" s="389" t="str">
        <f t="shared" si="64"/>
        <v>EandR1-</v>
      </c>
      <c r="K474" s="389" t="str">
        <f t="shared" si="65"/>
        <v>eduerlprm-expgrnla</v>
      </c>
      <c r="L474" s="389" t="str">
        <f t="shared" si="66"/>
        <v>eduerlprm-</v>
      </c>
    </row>
    <row r="475" spans="1:12">
      <c r="A475" s="362" t="s">
        <v>3788</v>
      </c>
      <c r="B475" s="454">
        <f t="shared" ca="1" si="68"/>
        <v>0</v>
      </c>
      <c r="C475" s="454" t="str">
        <f t="shared" ca="1" si="70"/>
        <v/>
      </c>
      <c r="D475" s="454" t="str">
        <f t="shared" ca="1" si="70"/>
        <v/>
      </c>
      <c r="E475" s="454" t="str">
        <f t="shared" ca="1" si="70"/>
        <v/>
      </c>
      <c r="F475" s="454" t="str">
        <f t="shared" ca="1" si="70"/>
        <v/>
      </c>
      <c r="G475" s="389" t="str">
        <f t="shared" si="61"/>
        <v>EandR1</v>
      </c>
      <c r="H475" s="389" t="str">
        <f t="shared" si="62"/>
        <v>eduscn</v>
      </c>
      <c r="I475" s="389" t="str">
        <f t="shared" si="63"/>
        <v>expgrnla</v>
      </c>
      <c r="J475" s="389" t="str">
        <f t="shared" si="64"/>
        <v>EandR1-</v>
      </c>
      <c r="K475" s="389" t="str">
        <f t="shared" si="65"/>
        <v>eduscn-expgrnla</v>
      </c>
      <c r="L475" s="389" t="str">
        <f t="shared" si="66"/>
        <v>eduscn-</v>
      </c>
    </row>
    <row r="476" spans="1:12">
      <c r="A476" s="362" t="s">
        <v>3789</v>
      </c>
      <c r="B476" s="454">
        <f t="shared" ca="1" si="68"/>
        <v>0</v>
      </c>
      <c r="C476" s="454" t="str">
        <f t="shared" ca="1" si="70"/>
        <v/>
      </c>
      <c r="D476" s="454" t="str">
        <f t="shared" ca="1" si="70"/>
        <v/>
      </c>
      <c r="E476" s="454" t="str">
        <f t="shared" ca="1" si="70"/>
        <v/>
      </c>
      <c r="F476" s="454" t="str">
        <f t="shared" ca="1" si="70"/>
        <v/>
      </c>
      <c r="G476" s="389" t="str">
        <f t="shared" si="61"/>
        <v>EandR1</v>
      </c>
      <c r="H476" s="389" t="str">
        <f t="shared" si="62"/>
        <v>eduspc</v>
      </c>
      <c r="I476" s="389" t="str">
        <f t="shared" si="63"/>
        <v>expgrnla</v>
      </c>
      <c r="J476" s="389" t="str">
        <f t="shared" si="64"/>
        <v>EandR1-</v>
      </c>
      <c r="K476" s="389" t="str">
        <f t="shared" si="65"/>
        <v>eduspc-expgrnla</v>
      </c>
      <c r="L476" s="389" t="str">
        <f t="shared" si="66"/>
        <v>eduspc-</v>
      </c>
    </row>
    <row r="477" spans="1:12">
      <c r="A477" s="362" t="s">
        <v>3790</v>
      </c>
      <c r="B477" s="454">
        <f t="shared" ca="1" si="68"/>
        <v>0</v>
      </c>
      <c r="C477" s="454" t="str">
        <f t="shared" ca="1" si="70"/>
        <v/>
      </c>
      <c r="D477" s="454" t="str">
        <f t="shared" ca="1" si="70"/>
        <v/>
      </c>
      <c r="E477" s="454" t="str">
        <f t="shared" ca="1" si="70"/>
        <v/>
      </c>
      <c r="F477" s="454" t="str">
        <f t="shared" ca="1" si="70"/>
        <v/>
      </c>
      <c r="G477" s="389" t="str">
        <f t="shared" si="61"/>
        <v>EandR1</v>
      </c>
      <c r="H477" s="389" t="str">
        <f t="shared" si="62"/>
        <v>edupstoth</v>
      </c>
      <c r="I477" s="389" t="str">
        <f t="shared" si="63"/>
        <v>expgrnla</v>
      </c>
      <c r="J477" s="389" t="str">
        <f t="shared" si="64"/>
        <v>EandR1-</v>
      </c>
      <c r="K477" s="389" t="str">
        <f t="shared" si="65"/>
        <v>edupstoth-expgrnla</v>
      </c>
      <c r="L477" s="389" t="str">
        <f t="shared" si="66"/>
        <v>edupstoth-</v>
      </c>
    </row>
    <row r="478" spans="1:12">
      <c r="A478" s="362" t="s">
        <v>3791</v>
      </c>
      <c r="B478" s="454">
        <f t="shared" ca="1" si="68"/>
        <v>0</v>
      </c>
      <c r="C478" s="454" t="str">
        <f t="shared" ca="1" si="70"/>
        <v/>
      </c>
      <c r="D478" s="454" t="str">
        <f t="shared" ca="1" si="70"/>
        <v/>
      </c>
      <c r="E478" s="454" t="str">
        <f t="shared" ca="1" si="70"/>
        <v/>
      </c>
      <c r="F478" s="454" t="str">
        <f t="shared" ca="1" si="70"/>
        <v/>
      </c>
      <c r="G478" s="389" t="str">
        <f t="shared" si="61"/>
        <v>EandR1</v>
      </c>
      <c r="H478" s="389" t="str">
        <f t="shared" si="62"/>
        <v>edutot</v>
      </c>
      <c r="I478" s="389" t="str">
        <f t="shared" si="63"/>
        <v>expgrnla</v>
      </c>
      <c r="J478" s="389" t="str">
        <f t="shared" si="64"/>
        <v>EandR1-</v>
      </c>
      <c r="K478" s="389" t="str">
        <f t="shared" si="65"/>
        <v>edutot-expgrnla</v>
      </c>
      <c r="L478" s="389" t="str">
        <f t="shared" si="66"/>
        <v>edutot-</v>
      </c>
    </row>
    <row r="479" spans="1:12">
      <c r="A479" s="362" t="s">
        <v>3792</v>
      </c>
      <c r="B479" s="454">
        <f t="shared" ca="1" si="68"/>
        <v>0</v>
      </c>
      <c r="C479" s="454" t="str">
        <f t="shared" ca="1" si="70"/>
        <v/>
      </c>
      <c r="D479" s="454" t="str">
        <f t="shared" ca="1" si="70"/>
        <v/>
      </c>
      <c r="E479" s="454" t="str">
        <f t="shared" ca="1" si="70"/>
        <v/>
      </c>
      <c r="F479" s="454" t="str">
        <f t="shared" ca="1" si="70"/>
        <v/>
      </c>
      <c r="G479" s="389" t="str">
        <f t="shared" si="61"/>
        <v>EandR1</v>
      </c>
      <c r="H479" s="389" t="str">
        <f t="shared" si="62"/>
        <v>transrds</v>
      </c>
      <c r="I479" s="389" t="str">
        <f t="shared" si="63"/>
        <v>expgrnla</v>
      </c>
      <c r="J479" s="389" t="str">
        <f t="shared" si="64"/>
        <v>EandR1-</v>
      </c>
      <c r="K479" s="389" t="str">
        <f t="shared" si="65"/>
        <v>transrds-expgrnla</v>
      </c>
      <c r="L479" s="389" t="str">
        <f t="shared" si="66"/>
        <v>transrds-</v>
      </c>
    </row>
    <row r="480" spans="1:12">
      <c r="A480" s="362" t="s">
        <v>3793</v>
      </c>
      <c r="B480" s="454">
        <f t="shared" ca="1" si="68"/>
        <v>0</v>
      </c>
      <c r="C480" s="454" t="str">
        <f t="shared" ca="1" si="70"/>
        <v/>
      </c>
      <c r="D480" s="454" t="str">
        <f t="shared" ca="1" si="70"/>
        <v/>
      </c>
      <c r="E480" s="454" t="str">
        <f t="shared" ca="1" si="70"/>
        <v/>
      </c>
      <c r="F480" s="454" t="str">
        <f t="shared" ca="1" si="70"/>
        <v/>
      </c>
      <c r="G480" s="389" t="str">
        <f t="shared" si="61"/>
        <v>EandR1</v>
      </c>
      <c r="H480" s="389" t="str">
        <f t="shared" si="62"/>
        <v>transprk</v>
      </c>
      <c r="I480" s="389" t="str">
        <f t="shared" si="63"/>
        <v>expgrnla</v>
      </c>
      <c r="J480" s="389" t="str">
        <f t="shared" si="64"/>
        <v>EandR1-</v>
      </c>
      <c r="K480" s="389" t="str">
        <f t="shared" si="65"/>
        <v>transprk-expgrnla</v>
      </c>
      <c r="L480" s="389" t="str">
        <f t="shared" si="66"/>
        <v>transprk-</v>
      </c>
    </row>
    <row r="481" spans="1:12">
      <c r="A481" s="362" t="s">
        <v>3794</v>
      </c>
      <c r="B481" s="454">
        <f t="shared" ca="1" si="68"/>
        <v>0</v>
      </c>
      <c r="C481" s="454" t="str">
        <f t="shared" ca="1" si="70"/>
        <v/>
      </c>
      <c r="D481" s="454" t="str">
        <f t="shared" ca="1" si="70"/>
        <v/>
      </c>
      <c r="E481" s="454" t="str">
        <f t="shared" ca="1" si="70"/>
        <v/>
      </c>
      <c r="F481" s="454" t="str">
        <f t="shared" ca="1" si="70"/>
        <v/>
      </c>
      <c r="G481" s="389" t="str">
        <f t="shared" si="61"/>
        <v>EandR1</v>
      </c>
      <c r="H481" s="389" t="str">
        <f t="shared" si="62"/>
        <v>transpblbus</v>
      </c>
      <c r="I481" s="389" t="str">
        <f t="shared" si="63"/>
        <v>expgrnla</v>
      </c>
      <c r="J481" s="389" t="str">
        <f t="shared" si="64"/>
        <v>EandR1-</v>
      </c>
      <c r="K481" s="389" t="str">
        <f t="shared" si="65"/>
        <v>transpblbus-expgrnla</v>
      </c>
      <c r="L481" s="389" t="str">
        <f t="shared" si="66"/>
        <v>transpblbus-</v>
      </c>
    </row>
    <row r="482" spans="1:12">
      <c r="A482" s="362" t="s">
        <v>3795</v>
      </c>
      <c r="B482" s="454">
        <f t="shared" ca="1" si="68"/>
        <v>0</v>
      </c>
      <c r="C482" s="454" t="str">
        <f t="shared" ref="C482:F501" ca="1" si="71">IFERROR(INDEX(INDIRECT(LEFT($A482,SEARCH("-",$A482,1)-1)&amp;"_validation_data"),MATCH($A482&amp;"-"&amp;C$1,INDIRECT(LEFT($A482,SEARCH("-",$A482,1)-1)&amp;"_validation_rows"),0),3),"")</f>
        <v/>
      </c>
      <c r="D482" s="454" t="str">
        <f t="shared" ca="1" si="71"/>
        <v/>
      </c>
      <c r="E482" s="454" t="str">
        <f t="shared" ca="1" si="71"/>
        <v/>
      </c>
      <c r="F482" s="454" t="str">
        <f t="shared" ca="1" si="71"/>
        <v/>
      </c>
      <c r="G482" s="389" t="str">
        <f t="shared" si="61"/>
        <v>EandR1</v>
      </c>
      <c r="H482" s="389" t="str">
        <f t="shared" si="62"/>
        <v>transpblrail</v>
      </c>
      <c r="I482" s="389" t="str">
        <f t="shared" si="63"/>
        <v>expgrnla</v>
      </c>
      <c r="J482" s="389" t="str">
        <f t="shared" si="64"/>
        <v>EandR1-</v>
      </c>
      <c r="K482" s="389" t="str">
        <f t="shared" si="65"/>
        <v>transpblrail-expgrnla</v>
      </c>
      <c r="L482" s="389" t="str">
        <f t="shared" si="66"/>
        <v>transpblrail-</v>
      </c>
    </row>
    <row r="483" spans="1:12">
      <c r="A483" s="362" t="s">
        <v>3796</v>
      </c>
      <c r="B483" s="454">
        <f t="shared" ca="1" si="68"/>
        <v>0</v>
      </c>
      <c r="C483" s="454" t="str">
        <f t="shared" ca="1" si="71"/>
        <v/>
      </c>
      <c r="D483" s="454" t="str">
        <f t="shared" ca="1" si="71"/>
        <v/>
      </c>
      <c r="E483" s="454" t="str">
        <f t="shared" ca="1" si="71"/>
        <v/>
      </c>
      <c r="F483" s="454" t="str">
        <f t="shared" ca="1" si="71"/>
        <v/>
      </c>
      <c r="G483" s="389" t="str">
        <f t="shared" ref="G483:G546" si="72">LEFT(A483,SEARCH("-",A483)-1)</f>
        <v>EandR1</v>
      </c>
      <c r="H483" s="389" t="str">
        <f t="shared" ref="H483:H546" si="73">LEFT(K483,SEARCH("-",K483)-1)</f>
        <v>transahtarp</v>
      </c>
      <c r="I483" s="389" t="str">
        <f t="shared" ref="I483:I546" si="74">SUBSTITUTE(K483,L483,"")</f>
        <v>expgrnla</v>
      </c>
      <c r="J483" s="389" t="str">
        <f t="shared" ref="J483:J546" si="75">LEFT(A483,SEARCH("-",A483))</f>
        <v>EandR1-</v>
      </c>
      <c r="K483" s="389" t="str">
        <f t="shared" ref="K483:K546" si="76">SUBSTITUTE(A483,J483,"")</f>
        <v>transahtarp-expgrnla</v>
      </c>
      <c r="L483" s="389" t="str">
        <f t="shared" ref="L483:L546" si="77">LEFT(K483,SEARCH("-",K483))</f>
        <v>transahtarp-</v>
      </c>
    </row>
    <row r="484" spans="1:12">
      <c r="A484" s="362" t="s">
        <v>3797</v>
      </c>
      <c r="B484" s="454">
        <f t="shared" ca="1" si="68"/>
        <v>0</v>
      </c>
      <c r="C484" s="454" t="str">
        <f t="shared" ca="1" si="71"/>
        <v/>
      </c>
      <c r="D484" s="454" t="str">
        <f t="shared" ca="1" si="71"/>
        <v/>
      </c>
      <c r="E484" s="454" t="str">
        <f t="shared" ca="1" si="71"/>
        <v/>
      </c>
      <c r="F484" s="454" t="str">
        <f t="shared" ca="1" si="71"/>
        <v/>
      </c>
      <c r="G484" s="389" t="str">
        <f t="shared" si="72"/>
        <v>EandR1</v>
      </c>
      <c r="H484" s="389" t="str">
        <f t="shared" si="73"/>
        <v>transahthrbprs</v>
      </c>
      <c r="I484" s="389" t="str">
        <f t="shared" si="74"/>
        <v>expgrnla</v>
      </c>
      <c r="J484" s="389" t="str">
        <f t="shared" si="75"/>
        <v>EandR1-</v>
      </c>
      <c r="K484" s="389" t="str">
        <f t="shared" si="76"/>
        <v>transahthrbprs-expgrnla</v>
      </c>
      <c r="L484" s="389" t="str">
        <f t="shared" si="77"/>
        <v>transahthrbprs-</v>
      </c>
    </row>
    <row r="485" spans="1:12">
      <c r="A485" s="362" t="s">
        <v>3798</v>
      </c>
      <c r="B485" s="454">
        <f t="shared" ca="1" si="68"/>
        <v>0</v>
      </c>
      <c r="C485" s="454" t="str">
        <f t="shared" ca="1" si="71"/>
        <v/>
      </c>
      <c r="D485" s="454" t="str">
        <f t="shared" ca="1" si="71"/>
        <v/>
      </c>
      <c r="E485" s="454" t="str">
        <f t="shared" ca="1" si="71"/>
        <v/>
      </c>
      <c r="F485" s="454" t="str">
        <f t="shared" ca="1" si="71"/>
        <v/>
      </c>
      <c r="G485" s="389" t="str">
        <f t="shared" si="72"/>
        <v>EandR1</v>
      </c>
      <c r="H485" s="389" t="str">
        <f t="shared" si="73"/>
        <v>transahttll</v>
      </c>
      <c r="I485" s="389" t="str">
        <f t="shared" si="74"/>
        <v>expgrnla</v>
      </c>
      <c r="J485" s="389" t="str">
        <f t="shared" si="75"/>
        <v>EandR1-</v>
      </c>
      <c r="K485" s="389" t="str">
        <f t="shared" si="76"/>
        <v>transahttll-expgrnla</v>
      </c>
      <c r="L485" s="389" t="str">
        <f t="shared" si="77"/>
        <v>transahttll-</v>
      </c>
    </row>
    <row r="486" spans="1:12">
      <c r="A486" s="362" t="s">
        <v>3799</v>
      </c>
      <c r="B486" s="454">
        <f t="shared" ca="1" si="68"/>
        <v>0</v>
      </c>
      <c r="C486" s="454" t="str">
        <f t="shared" ca="1" si="71"/>
        <v/>
      </c>
      <c r="D486" s="454" t="str">
        <f t="shared" ca="1" si="71"/>
        <v/>
      </c>
      <c r="E486" s="454" t="str">
        <f t="shared" ca="1" si="71"/>
        <v/>
      </c>
      <c r="F486" s="454" t="str">
        <f t="shared" ca="1" si="71"/>
        <v/>
      </c>
      <c r="G486" s="389" t="str">
        <f t="shared" si="72"/>
        <v>EandR1</v>
      </c>
      <c r="H486" s="389" t="str">
        <f t="shared" si="73"/>
        <v>transtot</v>
      </c>
      <c r="I486" s="389" t="str">
        <f t="shared" si="74"/>
        <v>expgrnla</v>
      </c>
      <c r="J486" s="389" t="str">
        <f t="shared" si="75"/>
        <v>EandR1-</v>
      </c>
      <c r="K486" s="389" t="str">
        <f t="shared" si="76"/>
        <v>transtot-expgrnla</v>
      </c>
      <c r="L486" s="389" t="str">
        <f t="shared" si="77"/>
        <v>transtot-</v>
      </c>
    </row>
    <row r="487" spans="1:12">
      <c r="A487" s="362" t="s">
        <v>3800</v>
      </c>
      <c r="B487" s="454">
        <f t="shared" ca="1" si="68"/>
        <v>0</v>
      </c>
      <c r="C487" s="454" t="str">
        <f t="shared" ca="1" si="71"/>
        <v/>
      </c>
      <c r="D487" s="454" t="str">
        <f t="shared" ca="1" si="71"/>
        <v/>
      </c>
      <c r="E487" s="454" t="str">
        <f t="shared" ca="1" si="71"/>
        <v/>
      </c>
      <c r="F487" s="454" t="str">
        <f t="shared" ca="1" si="71"/>
        <v/>
      </c>
      <c r="G487" s="389" t="str">
        <f t="shared" si="72"/>
        <v>EandR1</v>
      </c>
      <c r="H487" s="389" t="str">
        <f t="shared" si="73"/>
        <v>sctot</v>
      </c>
      <c r="I487" s="389" t="str">
        <f t="shared" si="74"/>
        <v>expgrnla</v>
      </c>
      <c r="J487" s="389" t="str">
        <f t="shared" si="75"/>
        <v>EandR1-</v>
      </c>
      <c r="K487" s="389" t="str">
        <f t="shared" si="76"/>
        <v>sctot-expgrnla</v>
      </c>
      <c r="L487" s="389" t="str">
        <f t="shared" si="77"/>
        <v>sctot-</v>
      </c>
    </row>
    <row r="488" spans="1:12">
      <c r="A488" s="362" t="s">
        <v>3801</v>
      </c>
      <c r="B488" s="454">
        <f t="shared" ca="1" si="68"/>
        <v>0</v>
      </c>
      <c r="C488" s="454" t="str">
        <f t="shared" ca="1" si="71"/>
        <v/>
      </c>
      <c r="D488" s="454" t="str">
        <f t="shared" ca="1" si="71"/>
        <v/>
      </c>
      <c r="E488" s="454" t="str">
        <f t="shared" ca="1" si="71"/>
        <v/>
      </c>
      <c r="F488" s="454" t="str">
        <f t="shared" ca="1" si="71"/>
        <v/>
      </c>
      <c r="G488" s="389" t="str">
        <f t="shared" si="72"/>
        <v>EandR1</v>
      </c>
      <c r="H488" s="389" t="str">
        <f t="shared" si="73"/>
        <v>phtot</v>
      </c>
      <c r="I488" s="389" t="str">
        <f t="shared" si="74"/>
        <v>expgrnla</v>
      </c>
      <c r="J488" s="389" t="str">
        <f t="shared" si="75"/>
        <v>EandR1-</v>
      </c>
      <c r="K488" s="389" t="str">
        <f t="shared" si="76"/>
        <v>phtot-expgrnla</v>
      </c>
      <c r="L488" s="389" t="str">
        <f t="shared" si="77"/>
        <v>phtot-</v>
      </c>
    </row>
    <row r="489" spans="1:12">
      <c r="A489" s="362" t="s">
        <v>3802</v>
      </c>
      <c r="B489" s="454">
        <f t="shared" ca="1" si="68"/>
        <v>0</v>
      </c>
      <c r="C489" s="454" t="str">
        <f t="shared" ca="1" si="71"/>
        <v/>
      </c>
      <c r="D489" s="454" t="str">
        <f t="shared" ca="1" si="71"/>
        <v/>
      </c>
      <c r="E489" s="454" t="str">
        <f t="shared" ca="1" si="71"/>
        <v/>
      </c>
      <c r="F489" s="454" t="str">
        <f t="shared" ca="1" si="71"/>
        <v/>
      </c>
      <c r="G489" s="389" t="str">
        <f t="shared" si="72"/>
        <v>EandR1</v>
      </c>
      <c r="H489" s="389" t="str">
        <f t="shared" si="73"/>
        <v>houshratot</v>
      </c>
      <c r="I489" s="389" t="str">
        <f t="shared" si="74"/>
        <v>expgrnla</v>
      </c>
      <c r="J489" s="389" t="str">
        <f t="shared" si="75"/>
        <v>EandR1-</v>
      </c>
      <c r="K489" s="389" t="str">
        <f t="shared" si="76"/>
        <v>houshratot-expgrnla</v>
      </c>
      <c r="L489" s="389" t="str">
        <f t="shared" si="77"/>
        <v>houshratot-</v>
      </c>
    </row>
    <row r="490" spans="1:12">
      <c r="A490" s="362" t="s">
        <v>3803</v>
      </c>
      <c r="B490" s="454">
        <f t="shared" ca="1" si="68"/>
        <v>0</v>
      </c>
      <c r="C490" s="454" t="str">
        <f t="shared" ca="1" si="71"/>
        <v/>
      </c>
      <c r="D490" s="454" t="str">
        <f t="shared" ca="1" si="71"/>
        <v/>
      </c>
      <c r="E490" s="454" t="str">
        <f t="shared" ca="1" si="71"/>
        <v/>
      </c>
      <c r="F490" s="454" t="str">
        <f t="shared" ca="1" si="71"/>
        <v/>
      </c>
      <c r="G490" s="389" t="str">
        <f t="shared" si="72"/>
        <v>EandR1</v>
      </c>
      <c r="H490" s="389" t="str">
        <f t="shared" si="73"/>
        <v>housgfcftot</v>
      </c>
      <c r="I490" s="389" t="str">
        <f t="shared" si="74"/>
        <v>expgrnla</v>
      </c>
      <c r="J490" s="389" t="str">
        <f t="shared" si="75"/>
        <v>EandR1-</v>
      </c>
      <c r="K490" s="389" t="str">
        <f t="shared" si="76"/>
        <v>housgfcftot-expgrnla</v>
      </c>
      <c r="L490" s="389" t="str">
        <f t="shared" si="77"/>
        <v>housgfcftot-</v>
      </c>
    </row>
    <row r="491" spans="1:12">
      <c r="A491" s="362" t="s">
        <v>3804</v>
      </c>
      <c r="B491" s="454">
        <f t="shared" ref="B491:B528" ca="1" si="78">INDEX(INDIRECT(LEFT($A491,SEARCH("-",$A491,1)-1)&amp;"_data"),MATCH(MID($A491, SEARCH("-",$A491) + 1, SEARCH("-",$A491,SEARCH("-",$A491)+1) - SEARCH("-",$A491) - 1),INDIRECT(LEFT($A491,SEARCH("-",$A491,1)-1)&amp;"_rows"),0),MATCH(RIGHT($A491,LEN($A491) - SEARCH("-", $A491, SEARCH("-", $A491) + 1)),INDIRECT(LEFT($A491,SEARCH("-",$A491,1)-1)&amp;"_Header"),0))</f>
        <v>0</v>
      </c>
      <c r="C491" s="454" t="str">
        <f t="shared" ca="1" si="71"/>
        <v/>
      </c>
      <c r="D491" s="454" t="str">
        <f t="shared" ca="1" si="71"/>
        <v/>
      </c>
      <c r="E491" s="454" t="str">
        <f t="shared" ca="1" si="71"/>
        <v/>
      </c>
      <c r="F491" s="454" t="str">
        <f t="shared" ca="1" si="71"/>
        <v/>
      </c>
      <c r="G491" s="389" t="str">
        <f t="shared" si="72"/>
        <v>EandR1</v>
      </c>
      <c r="H491" s="389" t="str">
        <f t="shared" si="73"/>
        <v>houstot</v>
      </c>
      <c r="I491" s="389" t="str">
        <f t="shared" si="74"/>
        <v>expgrnla</v>
      </c>
      <c r="J491" s="389" t="str">
        <f t="shared" si="75"/>
        <v>EandR1-</v>
      </c>
      <c r="K491" s="389" t="str">
        <f t="shared" si="76"/>
        <v>houstot-expgrnla</v>
      </c>
      <c r="L491" s="389" t="str">
        <f t="shared" si="77"/>
        <v>houstot-</v>
      </c>
    </row>
    <row r="492" spans="1:12">
      <c r="A492" s="362" t="s">
        <v>3805</v>
      </c>
      <c r="B492" s="454">
        <f t="shared" ca="1" si="78"/>
        <v>0</v>
      </c>
      <c r="C492" s="454" t="str">
        <f t="shared" ca="1" si="71"/>
        <v/>
      </c>
      <c r="D492" s="454" t="str">
        <f t="shared" ca="1" si="71"/>
        <v/>
      </c>
      <c r="E492" s="454" t="str">
        <f t="shared" ca="1" si="71"/>
        <v/>
      </c>
      <c r="F492" s="454" t="str">
        <f t="shared" ca="1" si="71"/>
        <v/>
      </c>
      <c r="G492" s="389" t="str">
        <f t="shared" si="72"/>
        <v>EandR1</v>
      </c>
      <c r="H492" s="389" t="str">
        <f t="shared" si="73"/>
        <v>culhrt</v>
      </c>
      <c r="I492" s="389" t="str">
        <f t="shared" si="74"/>
        <v>expgrnla</v>
      </c>
      <c r="J492" s="389" t="str">
        <f t="shared" si="75"/>
        <v>EandR1-</v>
      </c>
      <c r="K492" s="389" t="str">
        <f t="shared" si="76"/>
        <v>culhrt-expgrnla</v>
      </c>
      <c r="L492" s="389" t="str">
        <f t="shared" si="77"/>
        <v>culhrt-</v>
      </c>
    </row>
    <row r="493" spans="1:12">
      <c r="A493" s="362" t="s">
        <v>3806</v>
      </c>
      <c r="B493" s="454">
        <f t="shared" ca="1" si="78"/>
        <v>0</v>
      </c>
      <c r="C493" s="454" t="str">
        <f t="shared" ca="1" si="71"/>
        <v/>
      </c>
      <c r="D493" s="454" t="str">
        <f t="shared" ca="1" si="71"/>
        <v/>
      </c>
      <c r="E493" s="454" t="str">
        <f t="shared" ca="1" si="71"/>
        <v/>
      </c>
      <c r="F493" s="454" t="str">
        <f t="shared" ca="1" si="71"/>
        <v/>
      </c>
      <c r="G493" s="389" t="str">
        <f t="shared" si="72"/>
        <v>EandR1</v>
      </c>
      <c r="H493" s="389" t="str">
        <f t="shared" si="73"/>
        <v>culspr</v>
      </c>
      <c r="I493" s="389" t="str">
        <f t="shared" si="74"/>
        <v>expgrnla</v>
      </c>
      <c r="J493" s="389" t="str">
        <f t="shared" si="75"/>
        <v>EandR1-</v>
      </c>
      <c r="K493" s="389" t="str">
        <f t="shared" si="76"/>
        <v>culspr-expgrnla</v>
      </c>
      <c r="L493" s="389" t="str">
        <f t="shared" si="77"/>
        <v>culspr-</v>
      </c>
    </row>
    <row r="494" spans="1:12">
      <c r="A494" s="362" t="s">
        <v>3807</v>
      </c>
      <c r="B494" s="454">
        <f t="shared" ca="1" si="78"/>
        <v>0</v>
      </c>
      <c r="C494" s="454" t="str">
        <f t="shared" ca="1" si="71"/>
        <v/>
      </c>
      <c r="D494" s="454" t="str">
        <f t="shared" ca="1" si="71"/>
        <v/>
      </c>
      <c r="E494" s="454" t="str">
        <f t="shared" ca="1" si="71"/>
        <v/>
      </c>
      <c r="F494" s="454" t="str">
        <f t="shared" ca="1" si="71"/>
        <v/>
      </c>
      <c r="G494" s="389" t="str">
        <f t="shared" si="72"/>
        <v>EandR1</v>
      </c>
      <c r="H494" s="389" t="str">
        <f t="shared" si="73"/>
        <v>culopn</v>
      </c>
      <c r="I494" s="389" t="str">
        <f t="shared" si="74"/>
        <v>expgrnla</v>
      </c>
      <c r="J494" s="389" t="str">
        <f t="shared" si="75"/>
        <v>EandR1-</v>
      </c>
      <c r="K494" s="389" t="str">
        <f t="shared" si="76"/>
        <v>culopn-expgrnla</v>
      </c>
      <c r="L494" s="389" t="str">
        <f t="shared" si="77"/>
        <v>culopn-</v>
      </c>
    </row>
    <row r="495" spans="1:12">
      <c r="A495" s="362" t="s">
        <v>3808</v>
      </c>
      <c r="B495" s="454">
        <f t="shared" ca="1" si="78"/>
        <v>0</v>
      </c>
      <c r="C495" s="454" t="str">
        <f t="shared" ca="1" si="71"/>
        <v/>
      </c>
      <c r="D495" s="454" t="str">
        <f t="shared" ca="1" si="71"/>
        <v/>
      </c>
      <c r="E495" s="454" t="str">
        <f t="shared" ca="1" si="71"/>
        <v/>
      </c>
      <c r="F495" s="454" t="str">
        <f t="shared" ca="1" si="71"/>
        <v/>
      </c>
      <c r="G495" s="389" t="str">
        <f t="shared" si="72"/>
        <v>EandR1</v>
      </c>
      <c r="H495" s="389" t="str">
        <f t="shared" si="73"/>
        <v>cultrs</v>
      </c>
      <c r="I495" s="389" t="str">
        <f t="shared" si="74"/>
        <v>expgrnla</v>
      </c>
      <c r="J495" s="389" t="str">
        <f t="shared" si="75"/>
        <v>EandR1-</v>
      </c>
      <c r="K495" s="389" t="str">
        <f t="shared" si="76"/>
        <v>cultrs-expgrnla</v>
      </c>
      <c r="L495" s="389" t="str">
        <f t="shared" si="77"/>
        <v>cultrs-</v>
      </c>
    </row>
    <row r="496" spans="1:12">
      <c r="A496" s="362" t="s">
        <v>3809</v>
      </c>
      <c r="B496" s="454">
        <f t="shared" ca="1" si="78"/>
        <v>0</v>
      </c>
      <c r="C496" s="454" t="str">
        <f t="shared" ca="1" si="71"/>
        <v/>
      </c>
      <c r="D496" s="454" t="str">
        <f t="shared" ca="1" si="71"/>
        <v/>
      </c>
      <c r="E496" s="454" t="str">
        <f t="shared" ca="1" si="71"/>
        <v/>
      </c>
      <c r="F496" s="454" t="str">
        <f t="shared" ca="1" si="71"/>
        <v/>
      </c>
      <c r="G496" s="389" t="str">
        <f t="shared" si="72"/>
        <v>EandR1</v>
      </c>
      <c r="H496" s="389" t="str">
        <f t="shared" si="73"/>
        <v>cullib</v>
      </c>
      <c r="I496" s="389" t="str">
        <f t="shared" si="74"/>
        <v>expgrnla</v>
      </c>
      <c r="J496" s="389" t="str">
        <f t="shared" si="75"/>
        <v>EandR1-</v>
      </c>
      <c r="K496" s="389" t="str">
        <f t="shared" si="76"/>
        <v>cullib-expgrnla</v>
      </c>
      <c r="L496" s="389" t="str">
        <f t="shared" si="77"/>
        <v>cullib-</v>
      </c>
    </row>
    <row r="497" spans="1:12">
      <c r="A497" s="362" t="s">
        <v>3810</v>
      </c>
      <c r="B497" s="454">
        <f t="shared" ca="1" si="78"/>
        <v>0</v>
      </c>
      <c r="C497" s="454" t="str">
        <f t="shared" ca="1" si="71"/>
        <v/>
      </c>
      <c r="D497" s="454" t="str">
        <f t="shared" ca="1" si="71"/>
        <v/>
      </c>
      <c r="E497" s="454" t="str">
        <f t="shared" ca="1" si="71"/>
        <v/>
      </c>
      <c r="F497" s="454" t="str">
        <f t="shared" ca="1" si="71"/>
        <v/>
      </c>
      <c r="G497" s="389" t="str">
        <f t="shared" si="72"/>
        <v>EandR1</v>
      </c>
      <c r="H497" s="389" t="str">
        <f t="shared" si="73"/>
        <v>cultot</v>
      </c>
      <c r="I497" s="389" t="str">
        <f t="shared" si="74"/>
        <v>expgrnla</v>
      </c>
      <c r="J497" s="389" t="str">
        <f t="shared" si="75"/>
        <v>EandR1-</v>
      </c>
      <c r="K497" s="389" t="str">
        <f t="shared" si="76"/>
        <v>cultot-expgrnla</v>
      </c>
      <c r="L497" s="389" t="str">
        <f t="shared" si="77"/>
        <v>cultot-</v>
      </c>
    </row>
    <row r="498" spans="1:12">
      <c r="A498" s="362" t="s">
        <v>3811</v>
      </c>
      <c r="B498" s="454">
        <f t="shared" ca="1" si="78"/>
        <v>0</v>
      </c>
      <c r="C498" s="454" t="str">
        <f t="shared" ca="1" si="71"/>
        <v/>
      </c>
      <c r="D498" s="454" t="str">
        <f t="shared" ca="1" si="71"/>
        <v/>
      </c>
      <c r="E498" s="454" t="str">
        <f t="shared" ca="1" si="71"/>
        <v/>
      </c>
      <c r="F498" s="454" t="str">
        <f t="shared" ca="1" si="71"/>
        <v/>
      </c>
      <c r="G498" s="389" t="str">
        <f t="shared" si="72"/>
        <v>EandR1</v>
      </c>
      <c r="H498" s="389" t="str">
        <f t="shared" si="73"/>
        <v>envcmt</v>
      </c>
      <c r="I498" s="389" t="str">
        <f t="shared" si="74"/>
        <v>expgrnla</v>
      </c>
      <c r="J498" s="389" t="str">
        <f t="shared" si="75"/>
        <v>EandR1-</v>
      </c>
      <c r="K498" s="389" t="str">
        <f t="shared" si="76"/>
        <v>envcmt-expgrnla</v>
      </c>
      <c r="L498" s="389" t="str">
        <f t="shared" si="77"/>
        <v>envcmt-</v>
      </c>
    </row>
    <row r="499" spans="1:12">
      <c r="A499" s="362" t="s">
        <v>3812</v>
      </c>
      <c r="B499" s="454">
        <f t="shared" ca="1" si="78"/>
        <v>0</v>
      </c>
      <c r="C499" s="454" t="str">
        <f t="shared" ca="1" si="71"/>
        <v/>
      </c>
      <c r="D499" s="454" t="str">
        <f t="shared" ca="1" si="71"/>
        <v/>
      </c>
      <c r="E499" s="454" t="str">
        <f t="shared" ca="1" si="71"/>
        <v/>
      </c>
      <c r="F499" s="454" t="str">
        <f t="shared" ca="1" si="71"/>
        <v/>
      </c>
      <c r="G499" s="389" t="str">
        <f t="shared" si="72"/>
        <v>EandR1</v>
      </c>
      <c r="H499" s="389" t="str">
        <f t="shared" si="73"/>
        <v>envcst</v>
      </c>
      <c r="I499" s="389" t="str">
        <f t="shared" si="74"/>
        <v>expgrnla</v>
      </c>
      <c r="J499" s="389" t="str">
        <f t="shared" si="75"/>
        <v>EandR1-</v>
      </c>
      <c r="K499" s="389" t="str">
        <f t="shared" si="76"/>
        <v>envcst-expgrnla</v>
      </c>
      <c r="L499" s="389" t="str">
        <f t="shared" si="77"/>
        <v>envcst-</v>
      </c>
    </row>
    <row r="500" spans="1:12">
      <c r="A500" s="362" t="s">
        <v>3813</v>
      </c>
      <c r="B500" s="454">
        <f t="shared" ca="1" si="78"/>
        <v>0</v>
      </c>
      <c r="C500" s="454" t="str">
        <f t="shared" ca="1" si="71"/>
        <v/>
      </c>
      <c r="D500" s="454" t="str">
        <f t="shared" ca="1" si="71"/>
        <v/>
      </c>
      <c r="E500" s="454" t="str">
        <f t="shared" ca="1" si="71"/>
        <v/>
      </c>
      <c r="F500" s="454" t="str">
        <f t="shared" ca="1" si="71"/>
        <v/>
      </c>
      <c r="G500" s="389" t="str">
        <f t="shared" si="72"/>
        <v>EandR1</v>
      </c>
      <c r="H500" s="389" t="str">
        <f t="shared" si="73"/>
        <v>envcmm</v>
      </c>
      <c r="I500" s="389" t="str">
        <f t="shared" si="74"/>
        <v>expgrnla</v>
      </c>
      <c r="J500" s="389" t="str">
        <f t="shared" si="75"/>
        <v>EandR1-</v>
      </c>
      <c r="K500" s="389" t="str">
        <f t="shared" si="76"/>
        <v>envcmm-expgrnla</v>
      </c>
      <c r="L500" s="389" t="str">
        <f t="shared" si="77"/>
        <v>envcmm-</v>
      </c>
    </row>
    <row r="501" spans="1:12">
      <c r="A501" s="362" t="s">
        <v>3814</v>
      </c>
      <c r="B501" s="454">
        <f t="shared" ca="1" si="78"/>
        <v>0</v>
      </c>
      <c r="C501" s="454" t="str">
        <f t="shared" ca="1" si="71"/>
        <v/>
      </c>
      <c r="D501" s="454" t="str">
        <f t="shared" ca="1" si="71"/>
        <v/>
      </c>
      <c r="E501" s="454" t="str">
        <f t="shared" ca="1" si="71"/>
        <v/>
      </c>
      <c r="F501" s="454" t="str">
        <f t="shared" ca="1" si="71"/>
        <v/>
      </c>
      <c r="G501" s="389" t="str">
        <f t="shared" si="72"/>
        <v>EandR1</v>
      </c>
      <c r="H501" s="389" t="str">
        <f t="shared" si="73"/>
        <v>envflddrn</v>
      </c>
      <c r="I501" s="389" t="str">
        <f t="shared" si="74"/>
        <v>expgrnla</v>
      </c>
      <c r="J501" s="389" t="str">
        <f t="shared" si="75"/>
        <v>EandR1-</v>
      </c>
      <c r="K501" s="389" t="str">
        <f t="shared" si="76"/>
        <v>envflddrn-expgrnla</v>
      </c>
      <c r="L501" s="389" t="str">
        <f t="shared" si="77"/>
        <v>envflddrn-</v>
      </c>
    </row>
    <row r="502" spans="1:12">
      <c r="A502" s="362" t="s">
        <v>3815</v>
      </c>
      <c r="B502" s="454">
        <f t="shared" ca="1" si="78"/>
        <v>0</v>
      </c>
      <c r="C502" s="454" t="str">
        <f t="shared" ref="C502:F522" ca="1" si="79">IFERROR(INDEX(INDIRECT(LEFT($A502,SEARCH("-",$A502,1)-1)&amp;"_validation_data"),MATCH($A502&amp;"-"&amp;C$1,INDIRECT(LEFT($A502,SEARCH("-",$A502,1)-1)&amp;"_validation_rows"),0),3),"")</f>
        <v/>
      </c>
      <c r="D502" s="454" t="str">
        <f t="shared" ca="1" si="79"/>
        <v/>
      </c>
      <c r="E502" s="454" t="str">
        <f t="shared" ca="1" si="79"/>
        <v/>
      </c>
      <c r="F502" s="454" t="str">
        <f t="shared" ca="1" si="79"/>
        <v/>
      </c>
      <c r="G502" s="389" t="str">
        <f t="shared" si="72"/>
        <v>EandR1</v>
      </c>
      <c r="H502" s="389" t="str">
        <f t="shared" si="73"/>
        <v>envagr</v>
      </c>
      <c r="I502" s="389" t="str">
        <f t="shared" si="74"/>
        <v>expgrnla</v>
      </c>
      <c r="J502" s="389" t="str">
        <f t="shared" si="75"/>
        <v>EandR1-</v>
      </c>
      <c r="K502" s="389" t="str">
        <f t="shared" si="76"/>
        <v>envagr-expgrnla</v>
      </c>
      <c r="L502" s="389" t="str">
        <f t="shared" si="77"/>
        <v>envagr-</v>
      </c>
    </row>
    <row r="503" spans="1:12">
      <c r="A503" s="362" t="s">
        <v>3816</v>
      </c>
      <c r="B503" s="454">
        <f t="shared" ca="1" si="78"/>
        <v>0</v>
      </c>
      <c r="C503" s="454" t="str">
        <f t="shared" ca="1" si="79"/>
        <v/>
      </c>
      <c r="D503" s="454" t="str">
        <f t="shared" ca="1" si="79"/>
        <v/>
      </c>
      <c r="E503" s="454" t="str">
        <f t="shared" ca="1" si="79"/>
        <v/>
      </c>
      <c r="F503" s="454" t="str">
        <f t="shared" ca="1" si="79"/>
        <v/>
      </c>
      <c r="G503" s="389" t="str">
        <f t="shared" si="72"/>
        <v>EandR1</v>
      </c>
      <c r="H503" s="389" t="str">
        <f t="shared" si="73"/>
        <v>envrglenv</v>
      </c>
      <c r="I503" s="389" t="str">
        <f t="shared" si="74"/>
        <v>expgrnla</v>
      </c>
      <c r="J503" s="389" t="str">
        <f t="shared" si="75"/>
        <v>EandR1-</v>
      </c>
      <c r="K503" s="389" t="str">
        <f t="shared" si="76"/>
        <v>envrglenv-expgrnla</v>
      </c>
      <c r="L503" s="389" t="str">
        <f t="shared" si="77"/>
        <v>envrglenv-</v>
      </c>
    </row>
    <row r="504" spans="1:12">
      <c r="A504" s="362" t="s">
        <v>3817</v>
      </c>
      <c r="B504" s="454">
        <f t="shared" ca="1" si="78"/>
        <v>0</v>
      </c>
      <c r="C504" s="454" t="str">
        <f t="shared" ca="1" si="79"/>
        <v/>
      </c>
      <c r="D504" s="454" t="str">
        <f t="shared" ca="1" si="79"/>
        <v/>
      </c>
      <c r="E504" s="454" t="str">
        <f t="shared" ca="1" si="79"/>
        <v/>
      </c>
      <c r="F504" s="454" t="str">
        <f t="shared" ca="1" si="79"/>
        <v/>
      </c>
      <c r="G504" s="389" t="str">
        <f t="shared" si="72"/>
        <v>EandR1</v>
      </c>
      <c r="H504" s="389" t="str">
        <f t="shared" si="73"/>
        <v>envrgltrd</v>
      </c>
      <c r="I504" s="389" t="str">
        <f t="shared" si="74"/>
        <v>expgrnla</v>
      </c>
      <c r="J504" s="389" t="str">
        <f t="shared" si="75"/>
        <v>EandR1-</v>
      </c>
      <c r="K504" s="389" t="str">
        <f t="shared" si="76"/>
        <v>envrgltrd-expgrnla</v>
      </c>
      <c r="L504" s="389" t="str">
        <f t="shared" si="77"/>
        <v>envrgltrd-</v>
      </c>
    </row>
    <row r="505" spans="1:12">
      <c r="A505" s="362" t="s">
        <v>3818</v>
      </c>
      <c r="B505" s="454">
        <f t="shared" ca="1" si="78"/>
        <v>0</v>
      </c>
      <c r="C505" s="454" t="str">
        <f t="shared" ca="1" si="79"/>
        <v/>
      </c>
      <c r="D505" s="454" t="str">
        <f t="shared" ca="1" si="79"/>
        <v/>
      </c>
      <c r="E505" s="454" t="str">
        <f t="shared" ca="1" si="79"/>
        <v/>
      </c>
      <c r="F505" s="454" t="str">
        <f t="shared" ca="1" si="79"/>
        <v/>
      </c>
      <c r="G505" s="389" t="str">
        <f t="shared" si="72"/>
        <v>EandR1</v>
      </c>
      <c r="H505" s="389" t="str">
        <f t="shared" si="73"/>
        <v>envstr</v>
      </c>
      <c r="I505" s="389" t="str">
        <f t="shared" si="74"/>
        <v>expgrnla</v>
      </c>
      <c r="J505" s="389" t="str">
        <f t="shared" si="75"/>
        <v>EandR1-</v>
      </c>
      <c r="K505" s="389" t="str">
        <f t="shared" si="76"/>
        <v>envstr-expgrnla</v>
      </c>
      <c r="L505" s="389" t="str">
        <f t="shared" si="77"/>
        <v>envstr-</v>
      </c>
    </row>
    <row r="506" spans="1:12">
      <c r="A506" s="362" t="s">
        <v>3819</v>
      </c>
      <c r="B506" s="454">
        <f t="shared" ca="1" si="78"/>
        <v>0</v>
      </c>
      <c r="C506" s="454" t="str">
        <f t="shared" ca="1" si="79"/>
        <v/>
      </c>
      <c r="D506" s="454" t="str">
        <f t="shared" ca="1" si="79"/>
        <v/>
      </c>
      <c r="E506" s="454" t="str">
        <f t="shared" ca="1" si="79"/>
        <v/>
      </c>
      <c r="F506" s="454" t="str">
        <f t="shared" ca="1" si="79"/>
        <v/>
      </c>
      <c r="G506" s="389" t="str">
        <f t="shared" si="72"/>
        <v>EandR1</v>
      </c>
      <c r="H506" s="389" t="str">
        <f t="shared" si="73"/>
        <v>envcll</v>
      </c>
      <c r="I506" s="389" t="str">
        <f t="shared" si="74"/>
        <v>expgrnla</v>
      </c>
      <c r="J506" s="389" t="str">
        <f t="shared" si="75"/>
        <v>EandR1-</v>
      </c>
      <c r="K506" s="389" t="str">
        <f t="shared" si="76"/>
        <v>envcll-expgrnla</v>
      </c>
      <c r="L506" s="389" t="str">
        <f t="shared" si="77"/>
        <v>envcll-</v>
      </c>
    </row>
    <row r="507" spans="1:12">
      <c r="A507" s="362" t="s">
        <v>3820</v>
      </c>
      <c r="B507" s="454">
        <f t="shared" ca="1" si="78"/>
        <v>0</v>
      </c>
      <c r="C507" s="454" t="str">
        <f t="shared" ca="1" si="79"/>
        <v/>
      </c>
      <c r="D507" s="454" t="str">
        <f t="shared" ca="1" si="79"/>
        <v/>
      </c>
      <c r="E507" s="454" t="str">
        <f t="shared" ca="1" si="79"/>
        <v/>
      </c>
      <c r="F507" s="454" t="str">
        <f t="shared" ca="1" si="79"/>
        <v/>
      </c>
      <c r="G507" s="389" t="str">
        <f t="shared" si="72"/>
        <v>EandR1</v>
      </c>
      <c r="H507" s="389" t="str">
        <f t="shared" si="73"/>
        <v>envdsp</v>
      </c>
      <c r="I507" s="389" t="str">
        <f t="shared" si="74"/>
        <v>expgrnla</v>
      </c>
      <c r="J507" s="389" t="str">
        <f t="shared" si="75"/>
        <v>EandR1-</v>
      </c>
      <c r="K507" s="389" t="str">
        <f t="shared" si="76"/>
        <v>envdsp-expgrnla</v>
      </c>
      <c r="L507" s="389" t="str">
        <f t="shared" si="77"/>
        <v>envdsp-</v>
      </c>
    </row>
    <row r="508" spans="1:12">
      <c r="A508" s="362" t="s">
        <v>3821</v>
      </c>
      <c r="B508" s="454">
        <f t="shared" ca="1" si="78"/>
        <v>0</v>
      </c>
      <c r="C508" s="454" t="str">
        <f t="shared" ca="1" si="79"/>
        <v/>
      </c>
      <c r="D508" s="454" t="str">
        <f t="shared" ca="1" si="79"/>
        <v/>
      </c>
      <c r="E508" s="454" t="str">
        <f t="shared" ca="1" si="79"/>
        <v/>
      </c>
      <c r="F508" s="454" t="str">
        <f t="shared" ca="1" si="79"/>
        <v/>
      </c>
      <c r="G508" s="389" t="str">
        <f t="shared" si="72"/>
        <v>EandR1</v>
      </c>
      <c r="H508" s="389" t="str">
        <f t="shared" si="73"/>
        <v>envtrd</v>
      </c>
      <c r="I508" s="389" t="str">
        <f t="shared" si="74"/>
        <v>expgrnla</v>
      </c>
      <c r="J508" s="389" t="str">
        <f t="shared" si="75"/>
        <v>EandR1-</v>
      </c>
      <c r="K508" s="389" t="str">
        <f t="shared" si="76"/>
        <v>envtrd-expgrnla</v>
      </c>
      <c r="L508" s="389" t="str">
        <f t="shared" si="77"/>
        <v>envtrd-</v>
      </c>
    </row>
    <row r="509" spans="1:12">
      <c r="A509" s="362" t="s">
        <v>3822</v>
      </c>
      <c r="B509" s="454">
        <f t="shared" ca="1" si="78"/>
        <v>0</v>
      </c>
      <c r="C509" s="454" t="str">
        <f t="shared" ca="1" si="79"/>
        <v/>
      </c>
      <c r="D509" s="454" t="str">
        <f t="shared" ca="1" si="79"/>
        <v/>
      </c>
      <c r="E509" s="454" t="str">
        <f t="shared" ca="1" si="79"/>
        <v/>
      </c>
      <c r="F509" s="454" t="str">
        <f t="shared" ca="1" si="79"/>
        <v/>
      </c>
      <c r="G509" s="389" t="str">
        <f t="shared" si="72"/>
        <v>EandR1</v>
      </c>
      <c r="H509" s="389" t="str">
        <f t="shared" si="73"/>
        <v>envrcy</v>
      </c>
      <c r="I509" s="389" t="str">
        <f t="shared" si="74"/>
        <v>expgrnla</v>
      </c>
      <c r="J509" s="389" t="str">
        <f t="shared" si="75"/>
        <v>EandR1-</v>
      </c>
      <c r="K509" s="389" t="str">
        <f t="shared" si="76"/>
        <v>envrcy-expgrnla</v>
      </c>
      <c r="L509" s="389" t="str">
        <f t="shared" si="77"/>
        <v>envrcy-</v>
      </c>
    </row>
    <row r="510" spans="1:12">
      <c r="A510" s="362" t="s">
        <v>3823</v>
      </c>
      <c r="B510" s="454">
        <f t="shared" ca="1" si="78"/>
        <v>0</v>
      </c>
      <c r="C510" s="454" t="str">
        <f t="shared" ca="1" si="79"/>
        <v/>
      </c>
      <c r="D510" s="454" t="str">
        <f t="shared" ca="1" si="79"/>
        <v/>
      </c>
      <c r="E510" s="454" t="str">
        <f t="shared" ca="1" si="79"/>
        <v/>
      </c>
      <c r="F510" s="454" t="str">
        <f t="shared" ca="1" si="79"/>
        <v/>
      </c>
      <c r="G510" s="389" t="str">
        <f t="shared" si="72"/>
        <v>EandR1</v>
      </c>
      <c r="H510" s="389" t="str">
        <f t="shared" si="73"/>
        <v>envmin</v>
      </c>
      <c r="I510" s="389" t="str">
        <f t="shared" si="74"/>
        <v>expgrnla</v>
      </c>
      <c r="J510" s="389" t="str">
        <f t="shared" si="75"/>
        <v>EandR1-</v>
      </c>
      <c r="K510" s="389" t="str">
        <f t="shared" si="76"/>
        <v>envmin-expgrnla</v>
      </c>
      <c r="L510" s="389" t="str">
        <f t="shared" si="77"/>
        <v>envmin-</v>
      </c>
    </row>
    <row r="511" spans="1:12">
      <c r="A511" s="362" t="s">
        <v>3824</v>
      </c>
      <c r="B511" s="454">
        <f t="shared" ca="1" si="78"/>
        <v>0</v>
      </c>
      <c r="C511" s="454" t="str">
        <f t="shared" ca="1" si="79"/>
        <v/>
      </c>
      <c r="D511" s="454" t="str">
        <f t="shared" ca="1" si="79"/>
        <v/>
      </c>
      <c r="E511" s="454" t="str">
        <f t="shared" ca="1" si="79"/>
        <v/>
      </c>
      <c r="F511" s="454" t="str">
        <f t="shared" ca="1" si="79"/>
        <v/>
      </c>
      <c r="G511" s="389" t="str">
        <f t="shared" si="72"/>
        <v>EandR1</v>
      </c>
      <c r="H511" s="389" t="str">
        <f t="shared" si="73"/>
        <v>envclm</v>
      </c>
      <c r="I511" s="389" t="str">
        <f t="shared" si="74"/>
        <v>expgrnla</v>
      </c>
      <c r="J511" s="389" t="str">
        <f t="shared" si="75"/>
        <v>EandR1-</v>
      </c>
      <c r="K511" s="389" t="str">
        <f t="shared" si="76"/>
        <v>envclm-expgrnla</v>
      </c>
      <c r="L511" s="389" t="str">
        <f t="shared" si="77"/>
        <v>envclm-</v>
      </c>
    </row>
    <row r="512" spans="1:12">
      <c r="A512" s="362" t="s">
        <v>3825</v>
      </c>
      <c r="B512" s="454">
        <f t="shared" ca="1" si="78"/>
        <v>0</v>
      </c>
      <c r="C512" s="454" t="str">
        <f t="shared" ca="1" si="79"/>
        <v/>
      </c>
      <c r="D512" s="454" t="str">
        <f t="shared" ca="1" si="79"/>
        <v/>
      </c>
      <c r="E512" s="454" t="str">
        <f t="shared" ca="1" si="79"/>
        <v/>
      </c>
      <c r="F512" s="454" t="str">
        <f t="shared" ca="1" si="79"/>
        <v/>
      </c>
      <c r="G512" s="389" t="str">
        <f t="shared" si="72"/>
        <v>EandR1</v>
      </c>
      <c r="H512" s="389" t="str">
        <f t="shared" si="73"/>
        <v>envtot</v>
      </c>
      <c r="I512" s="389" t="str">
        <f t="shared" si="74"/>
        <v>expgrnla</v>
      </c>
      <c r="J512" s="389" t="str">
        <f t="shared" si="75"/>
        <v>EandR1-</v>
      </c>
      <c r="K512" s="389" t="str">
        <f t="shared" si="76"/>
        <v>envtot-expgrnla</v>
      </c>
      <c r="L512" s="389" t="str">
        <f t="shared" si="77"/>
        <v>envtot-</v>
      </c>
    </row>
    <row r="513" spans="1:12">
      <c r="A513" s="362" t="s">
        <v>3826</v>
      </c>
      <c r="B513" s="454">
        <f t="shared" ca="1" si="78"/>
        <v>0</v>
      </c>
      <c r="C513" s="454" t="str">
        <f t="shared" ca="1" si="79"/>
        <v/>
      </c>
      <c r="D513" s="454" t="str">
        <f t="shared" ca="1" si="79"/>
        <v/>
      </c>
      <c r="E513" s="454" t="str">
        <f t="shared" ca="1" si="79"/>
        <v/>
      </c>
      <c r="F513" s="454" t="str">
        <f t="shared" ca="1" si="79"/>
        <v/>
      </c>
      <c r="G513" s="389" t="str">
        <f t="shared" si="72"/>
        <v>EandR1</v>
      </c>
      <c r="H513" s="389" t="str">
        <f t="shared" si="73"/>
        <v>plantot</v>
      </c>
      <c r="I513" s="389" t="str">
        <f t="shared" si="74"/>
        <v>expgrnla</v>
      </c>
      <c r="J513" s="389" t="str">
        <f t="shared" si="75"/>
        <v>EandR1-</v>
      </c>
      <c r="K513" s="389" t="str">
        <f t="shared" si="76"/>
        <v>plantot-expgrnla</v>
      </c>
      <c r="L513" s="389" t="str">
        <f t="shared" si="77"/>
        <v>plantot-</v>
      </c>
    </row>
    <row r="514" spans="1:12">
      <c r="A514" s="362" t="s">
        <v>3827</v>
      </c>
      <c r="B514" s="454">
        <f t="shared" ca="1" si="78"/>
        <v>0</v>
      </c>
      <c r="C514" s="454"/>
      <c r="D514" s="454"/>
      <c r="E514" s="454"/>
      <c r="F514" s="454"/>
      <c r="G514" s="389" t="str">
        <f t="shared" si="72"/>
        <v>EandR1</v>
      </c>
      <c r="H514" s="389" t="str">
        <f t="shared" si="73"/>
        <v>digtot</v>
      </c>
      <c r="I514" s="389" t="str">
        <f t="shared" si="74"/>
        <v>expgrnla</v>
      </c>
      <c r="J514" s="389" t="str">
        <f t="shared" si="75"/>
        <v>EandR1-</v>
      </c>
      <c r="K514" s="389" t="str">
        <f t="shared" si="76"/>
        <v>digtot-expgrnla</v>
      </c>
      <c r="L514" s="389" t="str">
        <f t="shared" si="77"/>
        <v>digtot-</v>
      </c>
    </row>
    <row r="515" spans="1:12">
      <c r="A515" s="362" t="s">
        <v>3828</v>
      </c>
      <c r="B515" s="454">
        <f t="shared" ca="1" si="78"/>
        <v>0</v>
      </c>
      <c r="C515" s="454" t="str">
        <f t="shared" ca="1" si="79"/>
        <v/>
      </c>
      <c r="D515" s="454" t="str">
        <f t="shared" ca="1" si="79"/>
        <v/>
      </c>
      <c r="E515" s="454" t="str">
        <f t="shared" ca="1" si="79"/>
        <v/>
      </c>
      <c r="F515" s="454" t="str">
        <f t="shared" ca="1" si="79"/>
        <v/>
      </c>
      <c r="G515" s="389" t="str">
        <f t="shared" si="72"/>
        <v>EandR1</v>
      </c>
      <c r="H515" s="389" t="str">
        <f t="shared" si="73"/>
        <v>poltot</v>
      </c>
      <c r="I515" s="389" t="str">
        <f t="shared" si="74"/>
        <v>expgrnla</v>
      </c>
      <c r="J515" s="389" t="str">
        <f t="shared" si="75"/>
        <v>EandR1-</v>
      </c>
      <c r="K515" s="389" t="str">
        <f t="shared" si="76"/>
        <v>poltot-expgrnla</v>
      </c>
      <c r="L515" s="389" t="str">
        <f t="shared" si="77"/>
        <v>poltot-</v>
      </c>
    </row>
    <row r="516" spans="1:12">
      <c r="A516" s="362" t="s">
        <v>3829</v>
      </c>
      <c r="B516" s="454">
        <f t="shared" ca="1" si="78"/>
        <v>0</v>
      </c>
      <c r="C516" s="454" t="str">
        <f t="shared" ca="1" si="79"/>
        <v/>
      </c>
      <c r="D516" s="454" t="str">
        <f t="shared" ca="1" si="79"/>
        <v/>
      </c>
      <c r="E516" s="454" t="str">
        <f t="shared" ca="1" si="79"/>
        <v/>
      </c>
      <c r="F516" s="454" t="str">
        <f t="shared" ca="1" si="79"/>
        <v/>
      </c>
      <c r="G516" s="389" t="str">
        <f t="shared" si="72"/>
        <v>EandR1</v>
      </c>
      <c r="H516" s="389" t="str">
        <f t="shared" si="73"/>
        <v>frstot</v>
      </c>
      <c r="I516" s="389" t="str">
        <f t="shared" si="74"/>
        <v>expgrnla</v>
      </c>
      <c r="J516" s="389" t="str">
        <f t="shared" si="75"/>
        <v>EandR1-</v>
      </c>
      <c r="K516" s="389" t="str">
        <f t="shared" si="76"/>
        <v>frstot-expgrnla</v>
      </c>
      <c r="L516" s="389" t="str">
        <f t="shared" si="77"/>
        <v>frstot-</v>
      </c>
    </row>
    <row r="517" spans="1:12">
      <c r="A517" s="362" t="s">
        <v>3830</v>
      </c>
      <c r="B517" s="454">
        <f t="shared" ca="1" si="78"/>
        <v>0</v>
      </c>
      <c r="C517" s="454" t="str">
        <f t="shared" ca="1" si="79"/>
        <v/>
      </c>
      <c r="D517" s="454" t="str">
        <f t="shared" ca="1" si="79"/>
        <v/>
      </c>
      <c r="E517" s="454" t="str">
        <f t="shared" ca="1" si="79"/>
        <v/>
      </c>
      <c r="F517" s="454" t="str">
        <f t="shared" ca="1" si="79"/>
        <v/>
      </c>
      <c r="G517" s="389" t="str">
        <f t="shared" si="72"/>
        <v>EandR1</v>
      </c>
      <c r="H517" s="389" t="str">
        <f t="shared" si="73"/>
        <v>centot</v>
      </c>
      <c r="I517" s="389" t="str">
        <f t="shared" si="74"/>
        <v>expgrnla</v>
      </c>
      <c r="J517" s="389" t="str">
        <f t="shared" si="75"/>
        <v>EandR1-</v>
      </c>
      <c r="K517" s="389" t="str">
        <f t="shared" si="76"/>
        <v>centot-expgrnla</v>
      </c>
      <c r="L517" s="389" t="str">
        <f t="shared" si="77"/>
        <v>centot-</v>
      </c>
    </row>
    <row r="518" spans="1:12">
      <c r="A518" s="362" t="s">
        <v>3831</v>
      </c>
      <c r="B518" s="454">
        <f t="shared" ca="1" si="78"/>
        <v>0</v>
      </c>
      <c r="C518" s="454" t="str">
        <f t="shared" ca="1" si="79"/>
        <v/>
      </c>
      <c r="D518" s="454" t="str">
        <f t="shared" ca="1" si="79"/>
        <v/>
      </c>
      <c r="E518" s="454" t="str">
        <f t="shared" ca="1" si="79"/>
        <v/>
      </c>
      <c r="F518" s="454" t="str">
        <f t="shared" ca="1" si="79"/>
        <v/>
      </c>
      <c r="G518" s="389" t="str">
        <f t="shared" si="72"/>
        <v>EandR1</v>
      </c>
      <c r="H518" s="389" t="str">
        <f t="shared" si="73"/>
        <v>tradcomhous</v>
      </c>
      <c r="I518" s="389" t="str">
        <f t="shared" si="74"/>
        <v>expgrnla</v>
      </c>
      <c r="J518" s="389" t="str">
        <f t="shared" si="75"/>
        <v>EandR1-</v>
      </c>
      <c r="K518" s="389" t="str">
        <f t="shared" si="76"/>
        <v>tradcomhous-expgrnla</v>
      </c>
      <c r="L518" s="389" t="str">
        <f t="shared" si="77"/>
        <v>tradcomhous-</v>
      </c>
    </row>
    <row r="519" spans="1:12">
      <c r="A519" s="362" t="s">
        <v>3832</v>
      </c>
      <c r="B519" s="454">
        <f t="shared" ca="1" si="78"/>
        <v>0</v>
      </c>
      <c r="C519" s="454" t="str">
        <f t="shared" ca="1" si="79"/>
        <v/>
      </c>
      <c r="D519" s="454" t="str">
        <f t="shared" ca="1" si="79"/>
        <v/>
      </c>
      <c r="E519" s="454" t="str">
        <f t="shared" ca="1" si="79"/>
        <v/>
      </c>
      <c r="F519" s="454" t="str">
        <f t="shared" ca="1" si="79"/>
        <v/>
      </c>
      <c r="G519" s="389" t="str">
        <f t="shared" si="72"/>
        <v>EandR1</v>
      </c>
      <c r="H519" s="389" t="str">
        <f t="shared" si="73"/>
        <v>tradcomreal</v>
      </c>
      <c r="I519" s="389" t="str">
        <f t="shared" si="74"/>
        <v>expgrnla</v>
      </c>
      <c r="J519" s="389" t="str">
        <f t="shared" si="75"/>
        <v>EandR1-</v>
      </c>
      <c r="K519" s="389" t="str">
        <f t="shared" si="76"/>
        <v>tradcomreal-expgrnla</v>
      </c>
      <c r="L519" s="389" t="str">
        <f t="shared" si="77"/>
        <v>tradcomreal-</v>
      </c>
    </row>
    <row r="520" spans="1:12">
      <c r="A520" s="362" t="s">
        <v>3833</v>
      </c>
      <c r="B520" s="454">
        <f t="shared" ca="1" si="78"/>
        <v>0</v>
      </c>
      <c r="C520" s="454" t="str">
        <f t="shared" ca="1" si="79"/>
        <v/>
      </c>
      <c r="D520" s="454" t="str">
        <f t="shared" ca="1" si="79"/>
        <v/>
      </c>
      <c r="E520" s="454" t="str">
        <f t="shared" ca="1" si="79"/>
        <v/>
      </c>
      <c r="F520" s="454" t="str">
        <f t="shared" ca="1" si="79"/>
        <v/>
      </c>
      <c r="G520" s="389" t="str">
        <f t="shared" si="72"/>
        <v>EandR1</v>
      </c>
      <c r="H520" s="389" t="str">
        <f t="shared" si="73"/>
        <v>tradcomfin</v>
      </c>
      <c r="I520" s="389" t="str">
        <f t="shared" si="74"/>
        <v>expgrnla</v>
      </c>
      <c r="J520" s="389" t="str">
        <f t="shared" si="75"/>
        <v>EandR1-</v>
      </c>
      <c r="K520" s="389" t="str">
        <f t="shared" si="76"/>
        <v>tradcomfin-expgrnla</v>
      </c>
      <c r="L520" s="389" t="str">
        <f t="shared" si="77"/>
        <v>tradcomfin-</v>
      </c>
    </row>
    <row r="521" spans="1:12">
      <c r="A521" s="362" t="s">
        <v>3834</v>
      </c>
      <c r="B521" s="454">
        <f t="shared" ca="1" si="78"/>
        <v>0</v>
      </c>
      <c r="C521" s="454" t="str">
        <f t="shared" ca="1" si="79"/>
        <v/>
      </c>
      <c r="D521" s="454" t="str">
        <f t="shared" ca="1" si="79"/>
        <v/>
      </c>
      <c r="E521" s="454" t="str">
        <f t="shared" ca="1" si="79"/>
        <v/>
      </c>
      <c r="F521" s="454" t="str">
        <f t="shared" ca="1" si="79"/>
        <v/>
      </c>
      <c r="G521" s="389" t="str">
        <f t="shared" si="72"/>
        <v>EandR1</v>
      </c>
      <c r="H521" s="389" t="str">
        <f t="shared" si="73"/>
        <v>tradcomenr</v>
      </c>
      <c r="I521" s="389" t="str">
        <f t="shared" si="74"/>
        <v>expgrnla</v>
      </c>
      <c r="J521" s="389" t="str">
        <f t="shared" si="75"/>
        <v>EandR1-</v>
      </c>
      <c r="K521" s="389" t="str">
        <f t="shared" si="76"/>
        <v>tradcomenr-expgrnla</v>
      </c>
      <c r="L521" s="389" t="str">
        <f t="shared" si="77"/>
        <v>tradcomenr-</v>
      </c>
    </row>
    <row r="522" spans="1:12">
      <c r="A522" s="362" t="s">
        <v>3835</v>
      </c>
      <c r="B522" s="454">
        <f t="shared" ca="1" si="78"/>
        <v>0</v>
      </c>
      <c r="C522" s="454" t="str">
        <f t="shared" ca="1" si="79"/>
        <v/>
      </c>
      <c r="D522" s="454" t="str">
        <f t="shared" ca="1" si="79"/>
        <v/>
      </c>
      <c r="E522" s="454" t="str">
        <f t="shared" ca="1" si="79"/>
        <v/>
      </c>
      <c r="F522" s="454" t="str">
        <f t="shared" ca="1" si="79"/>
        <v/>
      </c>
      <c r="G522" s="389" t="str">
        <f t="shared" si="72"/>
        <v>EandR1</v>
      </c>
      <c r="H522" s="389" t="str">
        <f t="shared" si="73"/>
        <v>tradcomwtr</v>
      </c>
      <c r="I522" s="389" t="str">
        <f t="shared" si="74"/>
        <v>expgrnla</v>
      </c>
      <c r="J522" s="389" t="str">
        <f t="shared" si="75"/>
        <v>EandR1-</v>
      </c>
      <c r="K522" s="389" t="str">
        <f t="shared" si="76"/>
        <v>tradcomwtr-expgrnla</v>
      </c>
      <c r="L522" s="389" t="str">
        <f t="shared" si="77"/>
        <v>tradcomwtr-</v>
      </c>
    </row>
    <row r="523" spans="1:12">
      <c r="A523" s="362" t="s">
        <v>3836</v>
      </c>
      <c r="B523" s="454">
        <f t="shared" ca="1" si="78"/>
        <v>0</v>
      </c>
      <c r="C523" s="454" t="str">
        <f t="shared" ref="C523:F528" ca="1" si="80">IFERROR(INDEX(INDIRECT(LEFT($A523,SEARCH("-",$A523,1)-1)&amp;"_validation_data"),MATCH($A523&amp;"-"&amp;C$1,INDIRECT(LEFT($A523,SEARCH("-",$A523,1)-1)&amp;"_validation_rows"),0),3),"")</f>
        <v/>
      </c>
      <c r="D523" s="454" t="str">
        <f t="shared" ca="1" si="80"/>
        <v/>
      </c>
      <c r="E523" s="454" t="str">
        <f t="shared" ca="1" si="80"/>
        <v/>
      </c>
      <c r="F523" s="454" t="str">
        <f t="shared" ca="1" si="80"/>
        <v/>
      </c>
      <c r="G523" s="389" t="str">
        <f t="shared" si="72"/>
        <v>EandR1</v>
      </c>
      <c r="H523" s="389" t="str">
        <f t="shared" si="73"/>
        <v>tradcomhsp</v>
      </c>
      <c r="I523" s="389" t="str">
        <f t="shared" si="74"/>
        <v>expgrnla</v>
      </c>
      <c r="J523" s="389" t="str">
        <f t="shared" si="75"/>
        <v>EandR1-</v>
      </c>
      <c r="K523" s="389" t="str">
        <f t="shared" si="76"/>
        <v>tradcomhsp-expgrnla</v>
      </c>
      <c r="L523" s="389" t="str">
        <f t="shared" si="77"/>
        <v>tradcomhsp-</v>
      </c>
    </row>
    <row r="524" spans="1:12">
      <c r="A524" s="362" t="s">
        <v>3837</v>
      </c>
      <c r="B524" s="454">
        <f t="shared" ca="1" si="78"/>
        <v>0</v>
      </c>
      <c r="C524" s="454" t="str">
        <f t="shared" ca="1" si="80"/>
        <v/>
      </c>
      <c r="D524" s="454" t="str">
        <f t="shared" ca="1" si="80"/>
        <v/>
      </c>
      <c r="E524" s="454" t="str">
        <f t="shared" ca="1" si="80"/>
        <v/>
      </c>
      <c r="F524" s="454" t="str">
        <f t="shared" ca="1" si="80"/>
        <v/>
      </c>
      <c r="G524" s="389" t="str">
        <f t="shared" si="72"/>
        <v>EandR1</v>
      </c>
      <c r="H524" s="389" t="str">
        <f t="shared" si="73"/>
        <v>tradcomoth</v>
      </c>
      <c r="I524" s="389" t="str">
        <f t="shared" si="74"/>
        <v>expgrnla</v>
      </c>
      <c r="J524" s="389" t="str">
        <f t="shared" si="75"/>
        <v>EandR1-</v>
      </c>
      <c r="K524" s="389" t="str">
        <f t="shared" si="76"/>
        <v>tradcomoth-expgrnla</v>
      </c>
      <c r="L524" s="389" t="str">
        <f t="shared" si="77"/>
        <v>tradcomoth-</v>
      </c>
    </row>
    <row r="525" spans="1:12">
      <c r="A525" s="362" t="s">
        <v>3838</v>
      </c>
      <c r="B525" s="454">
        <f t="shared" ca="1" si="78"/>
        <v>0</v>
      </c>
      <c r="C525" s="454" t="str">
        <f t="shared" ca="1" si="80"/>
        <v/>
      </c>
      <c r="D525" s="454" t="str">
        <f t="shared" ca="1" si="80"/>
        <v/>
      </c>
      <c r="E525" s="454" t="str">
        <f t="shared" ca="1" si="80"/>
        <v/>
      </c>
      <c r="F525" s="454" t="str">
        <f t="shared" ca="1" si="80"/>
        <v/>
      </c>
      <c r="G525" s="389" t="str">
        <f t="shared" si="72"/>
        <v>EandR1</v>
      </c>
      <c r="H525" s="389" t="str">
        <f t="shared" si="73"/>
        <v>tradcomtot</v>
      </c>
      <c r="I525" s="389" t="str">
        <f t="shared" si="74"/>
        <v>expgrnla</v>
      </c>
      <c r="J525" s="389" t="str">
        <f t="shared" si="75"/>
        <v>EandR1-</v>
      </c>
      <c r="K525" s="389" t="str">
        <f t="shared" si="76"/>
        <v>tradcomtot-expgrnla</v>
      </c>
      <c r="L525" s="389" t="str">
        <f t="shared" si="77"/>
        <v>tradcomtot-</v>
      </c>
    </row>
    <row r="526" spans="1:12">
      <c r="A526" s="362" t="s">
        <v>3839</v>
      </c>
      <c r="B526" s="454">
        <f t="shared" ca="1" si="78"/>
        <v>0</v>
      </c>
      <c r="C526" s="454" t="str">
        <f t="shared" ca="1" si="80"/>
        <v/>
      </c>
      <c r="D526" s="454" t="str">
        <f t="shared" ca="1" si="80"/>
        <v/>
      </c>
      <c r="E526" s="454" t="str">
        <f t="shared" ca="1" si="80"/>
        <v/>
      </c>
      <c r="F526" s="454" t="str">
        <f t="shared" ca="1" si="80"/>
        <v/>
      </c>
      <c r="G526" s="389" t="str">
        <f t="shared" si="72"/>
        <v>EandR1</v>
      </c>
      <c r="H526" s="389" t="str">
        <f t="shared" si="73"/>
        <v>tradoth</v>
      </c>
      <c r="I526" s="389" t="str">
        <f t="shared" si="74"/>
        <v>expgrnla</v>
      </c>
      <c r="J526" s="389" t="str">
        <f t="shared" si="75"/>
        <v>EandR1-</v>
      </c>
      <c r="K526" s="389" t="str">
        <f t="shared" si="76"/>
        <v>tradoth-expgrnla</v>
      </c>
      <c r="L526" s="389" t="str">
        <f t="shared" si="77"/>
        <v>tradoth-</v>
      </c>
    </row>
    <row r="527" spans="1:12">
      <c r="A527" s="362" t="s">
        <v>3840</v>
      </c>
      <c r="B527" s="454">
        <f t="shared" ca="1" si="78"/>
        <v>0</v>
      </c>
      <c r="C527" s="454" t="str">
        <f t="shared" ca="1" si="80"/>
        <v/>
      </c>
      <c r="D527" s="454" t="str">
        <f t="shared" ca="1" si="80"/>
        <v/>
      </c>
      <c r="E527" s="454" t="str">
        <f t="shared" ca="1" si="80"/>
        <v/>
      </c>
      <c r="F527" s="454" t="str">
        <f t="shared" ca="1" si="80"/>
        <v/>
      </c>
      <c r="G527" s="389" t="str">
        <f t="shared" si="72"/>
        <v>EandR1</v>
      </c>
      <c r="H527" s="389" t="str">
        <f t="shared" si="73"/>
        <v>tradtot</v>
      </c>
      <c r="I527" s="389" t="str">
        <f t="shared" si="74"/>
        <v>expgrnla</v>
      </c>
      <c r="J527" s="389" t="str">
        <f t="shared" si="75"/>
        <v>EandR1-</v>
      </c>
      <c r="K527" s="389" t="str">
        <f t="shared" si="76"/>
        <v>tradtot-expgrnla</v>
      </c>
      <c r="L527" s="389" t="str">
        <f t="shared" si="77"/>
        <v>tradtot-</v>
      </c>
    </row>
    <row r="528" spans="1:12">
      <c r="A528" s="362" t="s">
        <v>3841</v>
      </c>
      <c r="B528" s="454">
        <f t="shared" ca="1" si="78"/>
        <v>0</v>
      </c>
      <c r="C528" s="454" t="str">
        <f t="shared" ca="1" si="80"/>
        <v/>
      </c>
      <c r="D528" s="454" t="str">
        <f t="shared" ca="1" si="80"/>
        <v/>
      </c>
      <c r="E528" s="454" t="str">
        <f t="shared" ca="1" si="80"/>
        <v/>
      </c>
      <c r="F528" s="454" t="str">
        <f t="shared" ca="1" si="80"/>
        <v/>
      </c>
      <c r="G528" s="389" t="str">
        <f t="shared" si="72"/>
        <v>EandR1</v>
      </c>
      <c r="H528" s="389" t="str">
        <f t="shared" si="73"/>
        <v>alltot</v>
      </c>
      <c r="I528" s="389" t="str">
        <f t="shared" si="74"/>
        <v>expgrnla</v>
      </c>
      <c r="J528" s="389" t="str">
        <f t="shared" si="75"/>
        <v>EandR1-</v>
      </c>
      <c r="K528" s="389" t="str">
        <f t="shared" si="76"/>
        <v>alltot-expgrnla</v>
      </c>
      <c r="L528" s="389" t="str">
        <f t="shared" si="77"/>
        <v>alltot-</v>
      </c>
    </row>
    <row r="529" spans="1:12">
      <c r="A529" s="362" t="s">
        <v>3842</v>
      </c>
      <c r="B529" s="454">
        <f t="shared" ref="B529:B565" ca="1" si="81">INDEX(INDIRECT(LEFT($A529,SEARCH("-",$A529,1)-1)&amp;"_data"),MATCH(MID($A529, SEARCH("-",$A529) + 1, SEARCH("-",$A529,SEARCH("-",$A529)+1) - SEARCH("-",$A529) - 1),INDIRECT(LEFT($A529,SEARCH("-",$A529,1)-1)&amp;"_rows"),0),MATCH(RIGHT($A529,LEN($A529) - SEARCH("-", $A529, SEARCH("-", $A529) + 1)),INDIRECT(LEFT($A529,SEARCH("-",$A529,1)-1)&amp;"_Header"),0))</f>
        <v>0</v>
      </c>
      <c r="C529" s="454" t="str">
        <f t="shared" ref="C529:F548" ca="1" si="82">IFERROR(INDEX(INDIRECT(LEFT($A529,SEARCH("-",$A529,1)-1)&amp;"_validation_data"),MATCH($A529&amp;"-"&amp;C$1,INDIRECT(LEFT($A529,SEARCH("-",$A529,1)-1)&amp;"_validation_rows"),0),3),"")</f>
        <v/>
      </c>
      <c r="D529" s="454" t="str">
        <f t="shared" ca="1" si="82"/>
        <v/>
      </c>
      <c r="E529" s="454" t="str">
        <f t="shared" ca="1" si="82"/>
        <v/>
      </c>
      <c r="F529" s="454" t="str">
        <f t="shared" ca="1" si="82"/>
        <v/>
      </c>
      <c r="G529" s="389" t="str">
        <f t="shared" si="72"/>
        <v>EandR1</v>
      </c>
      <c r="H529" s="389" t="str">
        <f t="shared" si="73"/>
        <v>eduerlprm</v>
      </c>
      <c r="I529" s="389" t="str">
        <f t="shared" si="74"/>
        <v>expgrnoth</v>
      </c>
      <c r="J529" s="389" t="str">
        <f t="shared" si="75"/>
        <v>EandR1-</v>
      </c>
      <c r="K529" s="389" t="str">
        <f t="shared" si="76"/>
        <v>eduerlprm-expgrnoth</v>
      </c>
      <c r="L529" s="389" t="str">
        <f t="shared" si="77"/>
        <v>eduerlprm-</v>
      </c>
    </row>
    <row r="530" spans="1:12">
      <c r="A530" s="362" t="s">
        <v>3843</v>
      </c>
      <c r="B530" s="454">
        <f t="shared" ca="1" si="81"/>
        <v>0</v>
      </c>
      <c r="C530" s="454" t="str">
        <f t="shared" ca="1" si="82"/>
        <v/>
      </c>
      <c r="D530" s="454" t="str">
        <f t="shared" ca="1" si="82"/>
        <v/>
      </c>
      <c r="E530" s="454" t="str">
        <f t="shared" ca="1" si="82"/>
        <v/>
      </c>
      <c r="F530" s="454" t="str">
        <f t="shared" ca="1" si="82"/>
        <v/>
      </c>
      <c r="G530" s="389" t="str">
        <f t="shared" si="72"/>
        <v>EandR1</v>
      </c>
      <c r="H530" s="389" t="str">
        <f t="shared" si="73"/>
        <v>eduscn</v>
      </c>
      <c r="I530" s="389" t="str">
        <f t="shared" si="74"/>
        <v>expgrnoth</v>
      </c>
      <c r="J530" s="389" t="str">
        <f t="shared" si="75"/>
        <v>EandR1-</v>
      </c>
      <c r="K530" s="389" t="str">
        <f t="shared" si="76"/>
        <v>eduscn-expgrnoth</v>
      </c>
      <c r="L530" s="389" t="str">
        <f t="shared" si="77"/>
        <v>eduscn-</v>
      </c>
    </row>
    <row r="531" spans="1:12">
      <c r="A531" s="362" t="s">
        <v>3844</v>
      </c>
      <c r="B531" s="454">
        <f t="shared" ca="1" si="81"/>
        <v>0</v>
      </c>
      <c r="C531" s="454" t="str">
        <f t="shared" ca="1" si="82"/>
        <v/>
      </c>
      <c r="D531" s="454" t="str">
        <f t="shared" ca="1" si="82"/>
        <v/>
      </c>
      <c r="E531" s="454" t="str">
        <f t="shared" ca="1" si="82"/>
        <v/>
      </c>
      <c r="F531" s="454" t="str">
        <f t="shared" ca="1" si="82"/>
        <v/>
      </c>
      <c r="G531" s="389" t="str">
        <f t="shared" si="72"/>
        <v>EandR1</v>
      </c>
      <c r="H531" s="389" t="str">
        <f t="shared" si="73"/>
        <v>eduspc</v>
      </c>
      <c r="I531" s="389" t="str">
        <f t="shared" si="74"/>
        <v>expgrnoth</v>
      </c>
      <c r="J531" s="389" t="str">
        <f t="shared" si="75"/>
        <v>EandR1-</v>
      </c>
      <c r="K531" s="389" t="str">
        <f t="shared" si="76"/>
        <v>eduspc-expgrnoth</v>
      </c>
      <c r="L531" s="389" t="str">
        <f t="shared" si="77"/>
        <v>eduspc-</v>
      </c>
    </row>
    <row r="532" spans="1:12">
      <c r="A532" s="362" t="s">
        <v>3845</v>
      </c>
      <c r="B532" s="454">
        <f t="shared" ca="1" si="81"/>
        <v>0</v>
      </c>
      <c r="C532" s="454" t="str">
        <f t="shared" ca="1" si="82"/>
        <v/>
      </c>
      <c r="D532" s="454" t="str">
        <f t="shared" ca="1" si="82"/>
        <v/>
      </c>
      <c r="E532" s="454" t="str">
        <f t="shared" ca="1" si="82"/>
        <v/>
      </c>
      <c r="F532" s="454" t="str">
        <f t="shared" ca="1" si="82"/>
        <v/>
      </c>
      <c r="G532" s="389" t="str">
        <f t="shared" si="72"/>
        <v>EandR1</v>
      </c>
      <c r="H532" s="389" t="str">
        <f t="shared" si="73"/>
        <v>edupstoth</v>
      </c>
      <c r="I532" s="389" t="str">
        <f t="shared" si="74"/>
        <v>expgrnoth</v>
      </c>
      <c r="J532" s="389" t="str">
        <f t="shared" si="75"/>
        <v>EandR1-</v>
      </c>
      <c r="K532" s="389" t="str">
        <f t="shared" si="76"/>
        <v>edupstoth-expgrnoth</v>
      </c>
      <c r="L532" s="389" t="str">
        <f t="shared" si="77"/>
        <v>edupstoth-</v>
      </c>
    </row>
    <row r="533" spans="1:12">
      <c r="A533" s="362" t="s">
        <v>3846</v>
      </c>
      <c r="B533" s="454">
        <f t="shared" ca="1" si="81"/>
        <v>0</v>
      </c>
      <c r="C533" s="454" t="str">
        <f t="shared" ca="1" si="82"/>
        <v/>
      </c>
      <c r="D533" s="454" t="str">
        <f t="shared" ca="1" si="82"/>
        <v/>
      </c>
      <c r="E533" s="454" t="str">
        <f t="shared" ca="1" si="82"/>
        <v/>
      </c>
      <c r="F533" s="454" t="str">
        <f t="shared" ca="1" si="82"/>
        <v/>
      </c>
      <c r="G533" s="389" t="str">
        <f t="shared" si="72"/>
        <v>EandR1</v>
      </c>
      <c r="H533" s="389" t="str">
        <f t="shared" si="73"/>
        <v>edutot</v>
      </c>
      <c r="I533" s="389" t="str">
        <f t="shared" si="74"/>
        <v>expgrnoth</v>
      </c>
      <c r="J533" s="389" t="str">
        <f t="shared" si="75"/>
        <v>EandR1-</v>
      </c>
      <c r="K533" s="389" t="str">
        <f t="shared" si="76"/>
        <v>edutot-expgrnoth</v>
      </c>
      <c r="L533" s="389" t="str">
        <f t="shared" si="77"/>
        <v>edutot-</v>
      </c>
    </row>
    <row r="534" spans="1:12">
      <c r="A534" s="362" t="s">
        <v>3847</v>
      </c>
      <c r="B534" s="454">
        <f t="shared" ca="1" si="81"/>
        <v>0</v>
      </c>
      <c r="C534" s="454" t="str">
        <f t="shared" ca="1" si="82"/>
        <v/>
      </c>
      <c r="D534" s="454" t="str">
        <f t="shared" ca="1" si="82"/>
        <v/>
      </c>
      <c r="E534" s="454" t="str">
        <f t="shared" ca="1" si="82"/>
        <v/>
      </c>
      <c r="F534" s="454" t="str">
        <f t="shared" ca="1" si="82"/>
        <v/>
      </c>
      <c r="G534" s="389" t="str">
        <f t="shared" si="72"/>
        <v>EandR1</v>
      </c>
      <c r="H534" s="389" t="str">
        <f t="shared" si="73"/>
        <v>transrds</v>
      </c>
      <c r="I534" s="389" t="str">
        <f t="shared" si="74"/>
        <v>expgrnoth</v>
      </c>
      <c r="J534" s="389" t="str">
        <f t="shared" si="75"/>
        <v>EandR1-</v>
      </c>
      <c r="K534" s="389" t="str">
        <f t="shared" si="76"/>
        <v>transrds-expgrnoth</v>
      </c>
      <c r="L534" s="389" t="str">
        <f t="shared" si="77"/>
        <v>transrds-</v>
      </c>
    </row>
    <row r="535" spans="1:12">
      <c r="A535" s="362" t="s">
        <v>3848</v>
      </c>
      <c r="B535" s="454">
        <f t="shared" ca="1" si="81"/>
        <v>0</v>
      </c>
      <c r="C535" s="454" t="str">
        <f t="shared" ca="1" si="82"/>
        <v/>
      </c>
      <c r="D535" s="454" t="str">
        <f t="shared" ca="1" si="82"/>
        <v/>
      </c>
      <c r="E535" s="454" t="str">
        <f t="shared" ca="1" si="82"/>
        <v/>
      </c>
      <c r="F535" s="454" t="str">
        <f t="shared" ca="1" si="82"/>
        <v/>
      </c>
      <c r="G535" s="389" t="str">
        <f t="shared" si="72"/>
        <v>EandR1</v>
      </c>
      <c r="H535" s="389" t="str">
        <f t="shared" si="73"/>
        <v>transprk</v>
      </c>
      <c r="I535" s="389" t="str">
        <f t="shared" si="74"/>
        <v>expgrnoth</v>
      </c>
      <c r="J535" s="389" t="str">
        <f t="shared" si="75"/>
        <v>EandR1-</v>
      </c>
      <c r="K535" s="389" t="str">
        <f t="shared" si="76"/>
        <v>transprk-expgrnoth</v>
      </c>
      <c r="L535" s="389" t="str">
        <f t="shared" si="77"/>
        <v>transprk-</v>
      </c>
    </row>
    <row r="536" spans="1:12">
      <c r="A536" s="362" t="s">
        <v>3849</v>
      </c>
      <c r="B536" s="454">
        <f t="shared" ca="1" si="81"/>
        <v>0</v>
      </c>
      <c r="C536" s="454" t="str">
        <f t="shared" ca="1" si="82"/>
        <v/>
      </c>
      <c r="D536" s="454" t="str">
        <f t="shared" ca="1" si="82"/>
        <v/>
      </c>
      <c r="E536" s="454" t="str">
        <f t="shared" ca="1" si="82"/>
        <v/>
      </c>
      <c r="F536" s="454" t="str">
        <f t="shared" ca="1" si="82"/>
        <v/>
      </c>
      <c r="G536" s="389" t="str">
        <f t="shared" si="72"/>
        <v>EandR1</v>
      </c>
      <c r="H536" s="389" t="str">
        <f t="shared" si="73"/>
        <v>transpblbus</v>
      </c>
      <c r="I536" s="389" t="str">
        <f t="shared" si="74"/>
        <v>expgrnoth</v>
      </c>
      <c r="J536" s="389" t="str">
        <f t="shared" si="75"/>
        <v>EandR1-</v>
      </c>
      <c r="K536" s="389" t="str">
        <f t="shared" si="76"/>
        <v>transpblbus-expgrnoth</v>
      </c>
      <c r="L536" s="389" t="str">
        <f t="shared" si="77"/>
        <v>transpblbus-</v>
      </c>
    </row>
    <row r="537" spans="1:12">
      <c r="A537" s="362" t="s">
        <v>3850</v>
      </c>
      <c r="B537" s="454">
        <f t="shared" ca="1" si="81"/>
        <v>0</v>
      </c>
      <c r="C537" s="454" t="str">
        <f t="shared" ca="1" si="82"/>
        <v/>
      </c>
      <c r="D537" s="454" t="str">
        <f t="shared" ca="1" si="82"/>
        <v/>
      </c>
      <c r="E537" s="454" t="str">
        <f t="shared" ca="1" si="82"/>
        <v/>
      </c>
      <c r="F537" s="454" t="str">
        <f t="shared" ca="1" si="82"/>
        <v/>
      </c>
      <c r="G537" s="389" t="str">
        <f t="shared" si="72"/>
        <v>EandR1</v>
      </c>
      <c r="H537" s="389" t="str">
        <f t="shared" si="73"/>
        <v>transpblrail</v>
      </c>
      <c r="I537" s="389" t="str">
        <f t="shared" si="74"/>
        <v>expgrnoth</v>
      </c>
      <c r="J537" s="389" t="str">
        <f t="shared" si="75"/>
        <v>EandR1-</v>
      </c>
      <c r="K537" s="389" t="str">
        <f t="shared" si="76"/>
        <v>transpblrail-expgrnoth</v>
      </c>
      <c r="L537" s="389" t="str">
        <f t="shared" si="77"/>
        <v>transpblrail-</v>
      </c>
    </row>
    <row r="538" spans="1:12">
      <c r="A538" s="362" t="s">
        <v>3851</v>
      </c>
      <c r="B538" s="454">
        <f t="shared" ca="1" si="81"/>
        <v>0</v>
      </c>
      <c r="C538" s="454" t="str">
        <f t="shared" ca="1" si="82"/>
        <v/>
      </c>
      <c r="D538" s="454" t="str">
        <f t="shared" ca="1" si="82"/>
        <v/>
      </c>
      <c r="E538" s="454" t="str">
        <f t="shared" ca="1" si="82"/>
        <v/>
      </c>
      <c r="F538" s="454" t="str">
        <f t="shared" ca="1" si="82"/>
        <v/>
      </c>
      <c r="G538" s="389" t="str">
        <f t="shared" si="72"/>
        <v>EandR1</v>
      </c>
      <c r="H538" s="389" t="str">
        <f t="shared" si="73"/>
        <v>transahtarp</v>
      </c>
      <c r="I538" s="389" t="str">
        <f t="shared" si="74"/>
        <v>expgrnoth</v>
      </c>
      <c r="J538" s="389" t="str">
        <f t="shared" si="75"/>
        <v>EandR1-</v>
      </c>
      <c r="K538" s="389" t="str">
        <f t="shared" si="76"/>
        <v>transahtarp-expgrnoth</v>
      </c>
      <c r="L538" s="389" t="str">
        <f t="shared" si="77"/>
        <v>transahtarp-</v>
      </c>
    </row>
    <row r="539" spans="1:12">
      <c r="A539" s="362" t="s">
        <v>3852</v>
      </c>
      <c r="B539" s="454">
        <f t="shared" ca="1" si="81"/>
        <v>0</v>
      </c>
      <c r="C539" s="454" t="str">
        <f t="shared" ca="1" si="82"/>
        <v/>
      </c>
      <c r="D539" s="454" t="str">
        <f t="shared" ca="1" si="82"/>
        <v/>
      </c>
      <c r="E539" s="454" t="str">
        <f t="shared" ca="1" si="82"/>
        <v/>
      </c>
      <c r="F539" s="454" t="str">
        <f t="shared" ca="1" si="82"/>
        <v/>
      </c>
      <c r="G539" s="389" t="str">
        <f t="shared" si="72"/>
        <v>EandR1</v>
      </c>
      <c r="H539" s="389" t="str">
        <f t="shared" si="73"/>
        <v>transahthrbprs</v>
      </c>
      <c r="I539" s="389" t="str">
        <f t="shared" si="74"/>
        <v>expgrnoth</v>
      </c>
      <c r="J539" s="389" t="str">
        <f t="shared" si="75"/>
        <v>EandR1-</v>
      </c>
      <c r="K539" s="389" t="str">
        <f t="shared" si="76"/>
        <v>transahthrbprs-expgrnoth</v>
      </c>
      <c r="L539" s="389" t="str">
        <f t="shared" si="77"/>
        <v>transahthrbprs-</v>
      </c>
    </row>
    <row r="540" spans="1:12">
      <c r="A540" s="362" t="s">
        <v>3853</v>
      </c>
      <c r="B540" s="454">
        <f t="shared" ca="1" si="81"/>
        <v>0</v>
      </c>
      <c r="C540" s="454" t="str">
        <f t="shared" ca="1" si="82"/>
        <v/>
      </c>
      <c r="D540" s="454" t="str">
        <f t="shared" ca="1" si="82"/>
        <v/>
      </c>
      <c r="E540" s="454" t="str">
        <f t="shared" ca="1" si="82"/>
        <v/>
      </c>
      <c r="F540" s="454" t="str">
        <f t="shared" ca="1" si="82"/>
        <v/>
      </c>
      <c r="G540" s="389" t="str">
        <f t="shared" si="72"/>
        <v>EandR1</v>
      </c>
      <c r="H540" s="389" t="str">
        <f t="shared" si="73"/>
        <v>transahttll</v>
      </c>
      <c r="I540" s="389" t="str">
        <f t="shared" si="74"/>
        <v>expgrnoth</v>
      </c>
      <c r="J540" s="389" t="str">
        <f t="shared" si="75"/>
        <v>EandR1-</v>
      </c>
      <c r="K540" s="389" t="str">
        <f t="shared" si="76"/>
        <v>transahttll-expgrnoth</v>
      </c>
      <c r="L540" s="389" t="str">
        <f t="shared" si="77"/>
        <v>transahttll-</v>
      </c>
    </row>
    <row r="541" spans="1:12">
      <c r="A541" s="362" t="s">
        <v>3854</v>
      </c>
      <c r="B541" s="454">
        <f t="shared" ca="1" si="81"/>
        <v>0</v>
      </c>
      <c r="C541" s="454" t="str">
        <f t="shared" ca="1" si="82"/>
        <v/>
      </c>
      <c r="D541" s="454" t="str">
        <f t="shared" ca="1" si="82"/>
        <v/>
      </c>
      <c r="E541" s="454" t="str">
        <f t="shared" ca="1" si="82"/>
        <v/>
      </c>
      <c r="F541" s="454" t="str">
        <f t="shared" ca="1" si="82"/>
        <v/>
      </c>
      <c r="G541" s="389" t="str">
        <f t="shared" si="72"/>
        <v>EandR1</v>
      </c>
      <c r="H541" s="389" t="str">
        <f t="shared" si="73"/>
        <v>transtot</v>
      </c>
      <c r="I541" s="389" t="str">
        <f t="shared" si="74"/>
        <v>expgrnoth</v>
      </c>
      <c r="J541" s="389" t="str">
        <f t="shared" si="75"/>
        <v>EandR1-</v>
      </c>
      <c r="K541" s="389" t="str">
        <f t="shared" si="76"/>
        <v>transtot-expgrnoth</v>
      </c>
      <c r="L541" s="389" t="str">
        <f t="shared" si="77"/>
        <v>transtot-</v>
      </c>
    </row>
    <row r="542" spans="1:12">
      <c r="A542" s="362" t="s">
        <v>3855</v>
      </c>
      <c r="B542" s="454">
        <f t="shared" ca="1" si="81"/>
        <v>0</v>
      </c>
      <c r="C542" s="454" t="str">
        <f t="shared" ca="1" si="82"/>
        <v/>
      </c>
      <c r="D542" s="454" t="str">
        <f t="shared" ca="1" si="82"/>
        <v/>
      </c>
      <c r="E542" s="454" t="str">
        <f t="shared" ca="1" si="82"/>
        <v/>
      </c>
      <c r="F542" s="454" t="str">
        <f t="shared" ca="1" si="82"/>
        <v/>
      </c>
      <c r="G542" s="389" t="str">
        <f t="shared" si="72"/>
        <v>EandR1</v>
      </c>
      <c r="H542" s="389" t="str">
        <f t="shared" si="73"/>
        <v>sctot</v>
      </c>
      <c r="I542" s="389" t="str">
        <f t="shared" si="74"/>
        <v>expgrnoth</v>
      </c>
      <c r="J542" s="389" t="str">
        <f t="shared" si="75"/>
        <v>EandR1-</v>
      </c>
      <c r="K542" s="389" t="str">
        <f t="shared" si="76"/>
        <v>sctot-expgrnoth</v>
      </c>
      <c r="L542" s="389" t="str">
        <f t="shared" si="77"/>
        <v>sctot-</v>
      </c>
    </row>
    <row r="543" spans="1:12">
      <c r="A543" s="362" t="s">
        <v>3856</v>
      </c>
      <c r="B543" s="454">
        <f t="shared" ca="1" si="81"/>
        <v>0</v>
      </c>
      <c r="C543" s="454" t="str">
        <f t="shared" ca="1" si="82"/>
        <v/>
      </c>
      <c r="D543" s="454" t="str">
        <f t="shared" ca="1" si="82"/>
        <v/>
      </c>
      <c r="E543" s="454" t="str">
        <f t="shared" ca="1" si="82"/>
        <v/>
      </c>
      <c r="F543" s="454" t="str">
        <f t="shared" ca="1" si="82"/>
        <v/>
      </c>
      <c r="G543" s="389" t="str">
        <f t="shared" si="72"/>
        <v>EandR1</v>
      </c>
      <c r="H543" s="389" t="str">
        <f t="shared" si="73"/>
        <v>phtot</v>
      </c>
      <c r="I543" s="389" t="str">
        <f t="shared" si="74"/>
        <v>expgrnoth</v>
      </c>
      <c r="J543" s="389" t="str">
        <f t="shared" si="75"/>
        <v>EandR1-</v>
      </c>
      <c r="K543" s="389" t="str">
        <f t="shared" si="76"/>
        <v>phtot-expgrnoth</v>
      </c>
      <c r="L543" s="389" t="str">
        <f t="shared" si="77"/>
        <v>phtot-</v>
      </c>
    </row>
    <row r="544" spans="1:12">
      <c r="A544" s="362" t="s">
        <v>3857</v>
      </c>
      <c r="B544" s="454">
        <f t="shared" ca="1" si="81"/>
        <v>0</v>
      </c>
      <c r="C544" s="454" t="str">
        <f t="shared" ca="1" si="82"/>
        <v/>
      </c>
      <c r="D544" s="454" t="str">
        <f t="shared" ca="1" si="82"/>
        <v/>
      </c>
      <c r="E544" s="454" t="str">
        <f t="shared" ca="1" si="82"/>
        <v/>
      </c>
      <c r="F544" s="454" t="str">
        <f t="shared" ca="1" si="82"/>
        <v/>
      </c>
      <c r="G544" s="389" t="str">
        <f t="shared" si="72"/>
        <v>EandR1</v>
      </c>
      <c r="H544" s="389" t="str">
        <f t="shared" si="73"/>
        <v>houshratot</v>
      </c>
      <c r="I544" s="389" t="str">
        <f t="shared" si="74"/>
        <v>expgrnoth</v>
      </c>
      <c r="J544" s="389" t="str">
        <f t="shared" si="75"/>
        <v>EandR1-</v>
      </c>
      <c r="K544" s="389" t="str">
        <f t="shared" si="76"/>
        <v>houshratot-expgrnoth</v>
      </c>
      <c r="L544" s="389" t="str">
        <f t="shared" si="77"/>
        <v>houshratot-</v>
      </c>
    </row>
    <row r="545" spans="1:12">
      <c r="A545" s="362" t="s">
        <v>3858</v>
      </c>
      <c r="B545" s="454">
        <f t="shared" ca="1" si="81"/>
        <v>0</v>
      </c>
      <c r="C545" s="454" t="str">
        <f t="shared" ca="1" si="82"/>
        <v/>
      </c>
      <c r="D545" s="454" t="str">
        <f t="shared" ca="1" si="82"/>
        <v/>
      </c>
      <c r="E545" s="454" t="str">
        <f t="shared" ca="1" si="82"/>
        <v/>
      </c>
      <c r="F545" s="454" t="str">
        <f t="shared" ca="1" si="82"/>
        <v/>
      </c>
      <c r="G545" s="389" t="str">
        <f t="shared" si="72"/>
        <v>EandR1</v>
      </c>
      <c r="H545" s="389" t="str">
        <f t="shared" si="73"/>
        <v>housgfcftot</v>
      </c>
      <c r="I545" s="389" t="str">
        <f t="shared" si="74"/>
        <v>expgrnoth</v>
      </c>
      <c r="J545" s="389" t="str">
        <f t="shared" si="75"/>
        <v>EandR1-</v>
      </c>
      <c r="K545" s="389" t="str">
        <f t="shared" si="76"/>
        <v>housgfcftot-expgrnoth</v>
      </c>
      <c r="L545" s="389" t="str">
        <f t="shared" si="77"/>
        <v>housgfcftot-</v>
      </c>
    </row>
    <row r="546" spans="1:12">
      <c r="A546" s="362" t="s">
        <v>3859</v>
      </c>
      <c r="B546" s="454">
        <f t="shared" ca="1" si="81"/>
        <v>0</v>
      </c>
      <c r="C546" s="454" t="str">
        <f t="shared" ca="1" si="82"/>
        <v/>
      </c>
      <c r="D546" s="454" t="str">
        <f t="shared" ca="1" si="82"/>
        <v/>
      </c>
      <c r="E546" s="454" t="str">
        <f t="shared" ca="1" si="82"/>
        <v/>
      </c>
      <c r="F546" s="454" t="str">
        <f t="shared" ca="1" si="82"/>
        <v/>
      </c>
      <c r="G546" s="389" t="str">
        <f t="shared" si="72"/>
        <v>EandR1</v>
      </c>
      <c r="H546" s="389" t="str">
        <f t="shared" si="73"/>
        <v>houstot</v>
      </c>
      <c r="I546" s="389" t="str">
        <f t="shared" si="74"/>
        <v>expgrnoth</v>
      </c>
      <c r="J546" s="389" t="str">
        <f t="shared" si="75"/>
        <v>EandR1-</v>
      </c>
      <c r="K546" s="389" t="str">
        <f t="shared" si="76"/>
        <v>houstot-expgrnoth</v>
      </c>
      <c r="L546" s="389" t="str">
        <f t="shared" si="77"/>
        <v>houstot-</v>
      </c>
    </row>
    <row r="547" spans="1:12">
      <c r="A547" s="362" t="s">
        <v>3860</v>
      </c>
      <c r="B547" s="454">
        <f t="shared" ca="1" si="81"/>
        <v>0</v>
      </c>
      <c r="C547" s="454" t="str">
        <f t="shared" ca="1" si="82"/>
        <v/>
      </c>
      <c r="D547" s="454" t="str">
        <f t="shared" ca="1" si="82"/>
        <v/>
      </c>
      <c r="E547" s="454" t="str">
        <f t="shared" ca="1" si="82"/>
        <v/>
      </c>
      <c r="F547" s="454" t="str">
        <f t="shared" ca="1" si="82"/>
        <v/>
      </c>
      <c r="G547" s="389" t="str">
        <f t="shared" ref="G547:G610" si="83">LEFT(A547,SEARCH("-",A547)-1)</f>
        <v>EandR1</v>
      </c>
      <c r="H547" s="389" t="str">
        <f t="shared" ref="H547:H610" si="84">LEFT(K547,SEARCH("-",K547)-1)</f>
        <v>culhrt</v>
      </c>
      <c r="I547" s="389" t="str">
        <f t="shared" ref="I547:I610" si="85">SUBSTITUTE(K547,L547,"")</f>
        <v>expgrnoth</v>
      </c>
      <c r="J547" s="389" t="str">
        <f t="shared" ref="J547:J610" si="86">LEFT(A547,SEARCH("-",A547))</f>
        <v>EandR1-</v>
      </c>
      <c r="K547" s="389" t="str">
        <f t="shared" ref="K547:K610" si="87">SUBSTITUTE(A547,J547,"")</f>
        <v>culhrt-expgrnoth</v>
      </c>
      <c r="L547" s="389" t="str">
        <f t="shared" ref="L547:L610" si="88">LEFT(K547,SEARCH("-",K547))</f>
        <v>culhrt-</v>
      </c>
    </row>
    <row r="548" spans="1:12">
      <c r="A548" s="362" t="s">
        <v>3861</v>
      </c>
      <c r="B548" s="454">
        <f t="shared" ca="1" si="81"/>
        <v>0</v>
      </c>
      <c r="C548" s="454" t="str">
        <f t="shared" ca="1" si="82"/>
        <v/>
      </c>
      <c r="D548" s="454" t="str">
        <f t="shared" ca="1" si="82"/>
        <v/>
      </c>
      <c r="E548" s="454" t="str">
        <f t="shared" ca="1" si="82"/>
        <v/>
      </c>
      <c r="F548" s="454" t="str">
        <f t="shared" ca="1" si="82"/>
        <v/>
      </c>
      <c r="G548" s="389" t="str">
        <f t="shared" si="83"/>
        <v>EandR1</v>
      </c>
      <c r="H548" s="389" t="str">
        <f t="shared" si="84"/>
        <v>culspr</v>
      </c>
      <c r="I548" s="389" t="str">
        <f t="shared" si="85"/>
        <v>expgrnoth</v>
      </c>
      <c r="J548" s="389" t="str">
        <f t="shared" si="86"/>
        <v>EandR1-</v>
      </c>
      <c r="K548" s="389" t="str">
        <f t="shared" si="87"/>
        <v>culspr-expgrnoth</v>
      </c>
      <c r="L548" s="389" t="str">
        <f t="shared" si="88"/>
        <v>culspr-</v>
      </c>
    </row>
    <row r="549" spans="1:12">
      <c r="A549" s="362" t="s">
        <v>3862</v>
      </c>
      <c r="B549" s="454">
        <f t="shared" ca="1" si="81"/>
        <v>0</v>
      </c>
      <c r="C549" s="454" t="str">
        <f t="shared" ref="C549:F568" ca="1" si="89">IFERROR(INDEX(INDIRECT(LEFT($A549,SEARCH("-",$A549,1)-1)&amp;"_validation_data"),MATCH($A549&amp;"-"&amp;C$1,INDIRECT(LEFT($A549,SEARCH("-",$A549,1)-1)&amp;"_validation_rows"),0),3),"")</f>
        <v/>
      </c>
      <c r="D549" s="454" t="str">
        <f t="shared" ca="1" si="89"/>
        <v/>
      </c>
      <c r="E549" s="454" t="str">
        <f t="shared" ca="1" si="89"/>
        <v/>
      </c>
      <c r="F549" s="454" t="str">
        <f t="shared" ca="1" si="89"/>
        <v/>
      </c>
      <c r="G549" s="389" t="str">
        <f t="shared" si="83"/>
        <v>EandR1</v>
      </c>
      <c r="H549" s="389" t="str">
        <f t="shared" si="84"/>
        <v>culopn</v>
      </c>
      <c r="I549" s="389" t="str">
        <f t="shared" si="85"/>
        <v>expgrnoth</v>
      </c>
      <c r="J549" s="389" t="str">
        <f t="shared" si="86"/>
        <v>EandR1-</v>
      </c>
      <c r="K549" s="389" t="str">
        <f t="shared" si="87"/>
        <v>culopn-expgrnoth</v>
      </c>
      <c r="L549" s="389" t="str">
        <f t="shared" si="88"/>
        <v>culopn-</v>
      </c>
    </row>
    <row r="550" spans="1:12">
      <c r="A550" s="362" t="s">
        <v>3863</v>
      </c>
      <c r="B550" s="454">
        <f t="shared" ca="1" si="81"/>
        <v>0</v>
      </c>
      <c r="C550" s="454" t="str">
        <f t="shared" ca="1" si="89"/>
        <v/>
      </c>
      <c r="D550" s="454" t="str">
        <f t="shared" ca="1" si="89"/>
        <v/>
      </c>
      <c r="E550" s="454" t="str">
        <f t="shared" ca="1" si="89"/>
        <v/>
      </c>
      <c r="F550" s="454" t="str">
        <f t="shared" ca="1" si="89"/>
        <v/>
      </c>
      <c r="G550" s="389" t="str">
        <f t="shared" si="83"/>
        <v>EandR1</v>
      </c>
      <c r="H550" s="389" t="str">
        <f t="shared" si="84"/>
        <v>cultrs</v>
      </c>
      <c r="I550" s="389" t="str">
        <f t="shared" si="85"/>
        <v>expgrnoth</v>
      </c>
      <c r="J550" s="389" t="str">
        <f t="shared" si="86"/>
        <v>EandR1-</v>
      </c>
      <c r="K550" s="389" t="str">
        <f t="shared" si="87"/>
        <v>cultrs-expgrnoth</v>
      </c>
      <c r="L550" s="389" t="str">
        <f t="shared" si="88"/>
        <v>cultrs-</v>
      </c>
    </row>
    <row r="551" spans="1:12">
      <c r="A551" s="362" t="s">
        <v>3864</v>
      </c>
      <c r="B551" s="454">
        <f t="shared" ca="1" si="81"/>
        <v>0</v>
      </c>
      <c r="C551" s="454" t="str">
        <f t="shared" ca="1" si="89"/>
        <v/>
      </c>
      <c r="D551" s="454" t="str">
        <f t="shared" ca="1" si="89"/>
        <v/>
      </c>
      <c r="E551" s="454" t="str">
        <f t="shared" ca="1" si="89"/>
        <v/>
      </c>
      <c r="F551" s="454" t="str">
        <f t="shared" ca="1" si="89"/>
        <v/>
      </c>
      <c r="G551" s="389" t="str">
        <f t="shared" si="83"/>
        <v>EandR1</v>
      </c>
      <c r="H551" s="389" t="str">
        <f t="shared" si="84"/>
        <v>cullib</v>
      </c>
      <c r="I551" s="389" t="str">
        <f t="shared" si="85"/>
        <v>expgrnoth</v>
      </c>
      <c r="J551" s="389" t="str">
        <f t="shared" si="86"/>
        <v>EandR1-</v>
      </c>
      <c r="K551" s="389" t="str">
        <f t="shared" si="87"/>
        <v>cullib-expgrnoth</v>
      </c>
      <c r="L551" s="389" t="str">
        <f t="shared" si="88"/>
        <v>cullib-</v>
      </c>
    </row>
    <row r="552" spans="1:12">
      <c r="A552" s="362" t="s">
        <v>3865</v>
      </c>
      <c r="B552" s="454">
        <f t="shared" ca="1" si="81"/>
        <v>0</v>
      </c>
      <c r="C552" s="454" t="str">
        <f t="shared" ca="1" si="89"/>
        <v/>
      </c>
      <c r="D552" s="454" t="str">
        <f t="shared" ca="1" si="89"/>
        <v/>
      </c>
      <c r="E552" s="454" t="str">
        <f t="shared" ca="1" si="89"/>
        <v/>
      </c>
      <c r="F552" s="454" t="str">
        <f t="shared" ca="1" si="89"/>
        <v/>
      </c>
      <c r="G552" s="389" t="str">
        <f t="shared" si="83"/>
        <v>EandR1</v>
      </c>
      <c r="H552" s="389" t="str">
        <f t="shared" si="84"/>
        <v>cultot</v>
      </c>
      <c r="I552" s="389" t="str">
        <f t="shared" si="85"/>
        <v>expgrnoth</v>
      </c>
      <c r="J552" s="389" t="str">
        <f t="shared" si="86"/>
        <v>EandR1-</v>
      </c>
      <c r="K552" s="389" t="str">
        <f t="shared" si="87"/>
        <v>cultot-expgrnoth</v>
      </c>
      <c r="L552" s="389" t="str">
        <f t="shared" si="88"/>
        <v>cultot-</v>
      </c>
    </row>
    <row r="553" spans="1:12">
      <c r="A553" s="362" t="s">
        <v>3866</v>
      </c>
      <c r="B553" s="454">
        <f t="shared" ca="1" si="81"/>
        <v>0</v>
      </c>
      <c r="C553" s="454" t="str">
        <f t="shared" ca="1" si="89"/>
        <v/>
      </c>
      <c r="D553" s="454" t="str">
        <f t="shared" ca="1" si="89"/>
        <v/>
      </c>
      <c r="E553" s="454" t="str">
        <f t="shared" ca="1" si="89"/>
        <v/>
      </c>
      <c r="F553" s="454" t="str">
        <f t="shared" ca="1" si="89"/>
        <v/>
      </c>
      <c r="G553" s="389" t="str">
        <f t="shared" si="83"/>
        <v>EandR1</v>
      </c>
      <c r="H553" s="389" t="str">
        <f t="shared" si="84"/>
        <v>envcmt</v>
      </c>
      <c r="I553" s="389" t="str">
        <f t="shared" si="85"/>
        <v>expgrnoth</v>
      </c>
      <c r="J553" s="389" t="str">
        <f t="shared" si="86"/>
        <v>EandR1-</v>
      </c>
      <c r="K553" s="389" t="str">
        <f t="shared" si="87"/>
        <v>envcmt-expgrnoth</v>
      </c>
      <c r="L553" s="389" t="str">
        <f t="shared" si="88"/>
        <v>envcmt-</v>
      </c>
    </row>
    <row r="554" spans="1:12">
      <c r="A554" s="362" t="s">
        <v>3867</v>
      </c>
      <c r="B554" s="454">
        <f t="shared" ca="1" si="81"/>
        <v>0</v>
      </c>
      <c r="C554" s="454" t="str">
        <f t="shared" ca="1" si="89"/>
        <v/>
      </c>
      <c r="D554" s="454" t="str">
        <f t="shared" ca="1" si="89"/>
        <v/>
      </c>
      <c r="E554" s="454" t="str">
        <f t="shared" ca="1" si="89"/>
        <v/>
      </c>
      <c r="F554" s="454" t="str">
        <f t="shared" ca="1" si="89"/>
        <v/>
      </c>
      <c r="G554" s="389" t="str">
        <f t="shared" si="83"/>
        <v>EandR1</v>
      </c>
      <c r="H554" s="389" t="str">
        <f t="shared" si="84"/>
        <v>envcst</v>
      </c>
      <c r="I554" s="389" t="str">
        <f t="shared" si="85"/>
        <v>expgrnoth</v>
      </c>
      <c r="J554" s="389" t="str">
        <f t="shared" si="86"/>
        <v>EandR1-</v>
      </c>
      <c r="K554" s="389" t="str">
        <f t="shared" si="87"/>
        <v>envcst-expgrnoth</v>
      </c>
      <c r="L554" s="389" t="str">
        <f t="shared" si="88"/>
        <v>envcst-</v>
      </c>
    </row>
    <row r="555" spans="1:12">
      <c r="A555" s="362" t="s">
        <v>3868</v>
      </c>
      <c r="B555" s="454">
        <f t="shared" ca="1" si="81"/>
        <v>0</v>
      </c>
      <c r="C555" s="454" t="str">
        <f t="shared" ca="1" si="89"/>
        <v/>
      </c>
      <c r="D555" s="454" t="str">
        <f t="shared" ca="1" si="89"/>
        <v/>
      </c>
      <c r="E555" s="454" t="str">
        <f t="shared" ca="1" si="89"/>
        <v/>
      </c>
      <c r="F555" s="454" t="str">
        <f t="shared" ca="1" si="89"/>
        <v/>
      </c>
      <c r="G555" s="389" t="str">
        <f t="shared" si="83"/>
        <v>EandR1</v>
      </c>
      <c r="H555" s="389" t="str">
        <f t="shared" si="84"/>
        <v>envcmm</v>
      </c>
      <c r="I555" s="389" t="str">
        <f t="shared" si="85"/>
        <v>expgrnoth</v>
      </c>
      <c r="J555" s="389" t="str">
        <f t="shared" si="86"/>
        <v>EandR1-</v>
      </c>
      <c r="K555" s="389" t="str">
        <f t="shared" si="87"/>
        <v>envcmm-expgrnoth</v>
      </c>
      <c r="L555" s="389" t="str">
        <f t="shared" si="88"/>
        <v>envcmm-</v>
      </c>
    </row>
    <row r="556" spans="1:12">
      <c r="A556" s="362" t="s">
        <v>3869</v>
      </c>
      <c r="B556" s="454">
        <f t="shared" ca="1" si="81"/>
        <v>0</v>
      </c>
      <c r="C556" s="454" t="str">
        <f t="shared" ca="1" si="89"/>
        <v/>
      </c>
      <c r="D556" s="454" t="str">
        <f t="shared" ca="1" si="89"/>
        <v/>
      </c>
      <c r="E556" s="454" t="str">
        <f t="shared" ca="1" si="89"/>
        <v/>
      </c>
      <c r="F556" s="454" t="str">
        <f t="shared" ca="1" si="89"/>
        <v/>
      </c>
      <c r="G556" s="389" t="str">
        <f t="shared" si="83"/>
        <v>EandR1</v>
      </c>
      <c r="H556" s="389" t="str">
        <f t="shared" si="84"/>
        <v>envflddrn</v>
      </c>
      <c r="I556" s="389" t="str">
        <f t="shared" si="85"/>
        <v>expgrnoth</v>
      </c>
      <c r="J556" s="389" t="str">
        <f t="shared" si="86"/>
        <v>EandR1-</v>
      </c>
      <c r="K556" s="389" t="str">
        <f t="shared" si="87"/>
        <v>envflddrn-expgrnoth</v>
      </c>
      <c r="L556" s="389" t="str">
        <f t="shared" si="88"/>
        <v>envflddrn-</v>
      </c>
    </row>
    <row r="557" spans="1:12">
      <c r="A557" s="362" t="s">
        <v>3870</v>
      </c>
      <c r="B557" s="454">
        <f t="shared" ca="1" si="81"/>
        <v>0</v>
      </c>
      <c r="C557" s="454" t="str">
        <f t="shared" ca="1" si="89"/>
        <v/>
      </c>
      <c r="D557" s="454" t="str">
        <f t="shared" ca="1" si="89"/>
        <v/>
      </c>
      <c r="E557" s="454" t="str">
        <f t="shared" ca="1" si="89"/>
        <v/>
      </c>
      <c r="F557" s="454" t="str">
        <f t="shared" ca="1" si="89"/>
        <v/>
      </c>
      <c r="G557" s="389" t="str">
        <f t="shared" si="83"/>
        <v>EandR1</v>
      </c>
      <c r="H557" s="389" t="str">
        <f t="shared" si="84"/>
        <v>envagr</v>
      </c>
      <c r="I557" s="389" t="str">
        <f t="shared" si="85"/>
        <v>expgrnoth</v>
      </c>
      <c r="J557" s="389" t="str">
        <f t="shared" si="86"/>
        <v>EandR1-</v>
      </c>
      <c r="K557" s="389" t="str">
        <f t="shared" si="87"/>
        <v>envagr-expgrnoth</v>
      </c>
      <c r="L557" s="389" t="str">
        <f t="shared" si="88"/>
        <v>envagr-</v>
      </c>
    </row>
    <row r="558" spans="1:12">
      <c r="A558" s="362" t="s">
        <v>3871</v>
      </c>
      <c r="B558" s="454">
        <f t="shared" ca="1" si="81"/>
        <v>0</v>
      </c>
      <c r="C558" s="454" t="str">
        <f t="shared" ca="1" si="89"/>
        <v/>
      </c>
      <c r="D558" s="454" t="str">
        <f t="shared" ca="1" si="89"/>
        <v/>
      </c>
      <c r="E558" s="454" t="str">
        <f t="shared" ca="1" si="89"/>
        <v/>
      </c>
      <c r="F558" s="454" t="str">
        <f t="shared" ca="1" si="89"/>
        <v/>
      </c>
      <c r="G558" s="389" t="str">
        <f t="shared" si="83"/>
        <v>EandR1</v>
      </c>
      <c r="H558" s="389" t="str">
        <f t="shared" si="84"/>
        <v>envrglenv</v>
      </c>
      <c r="I558" s="389" t="str">
        <f t="shared" si="85"/>
        <v>expgrnoth</v>
      </c>
      <c r="J558" s="389" t="str">
        <f t="shared" si="86"/>
        <v>EandR1-</v>
      </c>
      <c r="K558" s="389" t="str">
        <f t="shared" si="87"/>
        <v>envrglenv-expgrnoth</v>
      </c>
      <c r="L558" s="389" t="str">
        <f t="shared" si="88"/>
        <v>envrglenv-</v>
      </c>
    </row>
    <row r="559" spans="1:12">
      <c r="A559" s="362" t="s">
        <v>3872</v>
      </c>
      <c r="B559" s="454">
        <f t="shared" ca="1" si="81"/>
        <v>0</v>
      </c>
      <c r="C559" s="454" t="str">
        <f t="shared" ca="1" si="89"/>
        <v/>
      </c>
      <c r="D559" s="454" t="str">
        <f t="shared" ca="1" si="89"/>
        <v/>
      </c>
      <c r="E559" s="454" t="str">
        <f t="shared" ca="1" si="89"/>
        <v/>
      </c>
      <c r="F559" s="454" t="str">
        <f t="shared" ca="1" si="89"/>
        <v/>
      </c>
      <c r="G559" s="389" t="str">
        <f t="shared" si="83"/>
        <v>EandR1</v>
      </c>
      <c r="H559" s="389" t="str">
        <f t="shared" si="84"/>
        <v>envrgltrd</v>
      </c>
      <c r="I559" s="389" t="str">
        <f t="shared" si="85"/>
        <v>expgrnoth</v>
      </c>
      <c r="J559" s="389" t="str">
        <f t="shared" si="86"/>
        <v>EandR1-</v>
      </c>
      <c r="K559" s="389" t="str">
        <f t="shared" si="87"/>
        <v>envrgltrd-expgrnoth</v>
      </c>
      <c r="L559" s="389" t="str">
        <f t="shared" si="88"/>
        <v>envrgltrd-</v>
      </c>
    </row>
    <row r="560" spans="1:12">
      <c r="A560" s="362" t="s">
        <v>3873</v>
      </c>
      <c r="B560" s="454">
        <f t="shared" ca="1" si="81"/>
        <v>0</v>
      </c>
      <c r="C560" s="454" t="str">
        <f t="shared" ca="1" si="89"/>
        <v/>
      </c>
      <c r="D560" s="454" t="str">
        <f t="shared" ca="1" si="89"/>
        <v/>
      </c>
      <c r="E560" s="454" t="str">
        <f t="shared" ca="1" si="89"/>
        <v/>
      </c>
      <c r="F560" s="454" t="str">
        <f t="shared" ca="1" si="89"/>
        <v/>
      </c>
      <c r="G560" s="389" t="str">
        <f t="shared" si="83"/>
        <v>EandR1</v>
      </c>
      <c r="H560" s="389" t="str">
        <f t="shared" si="84"/>
        <v>envstr</v>
      </c>
      <c r="I560" s="389" t="str">
        <f t="shared" si="85"/>
        <v>expgrnoth</v>
      </c>
      <c r="J560" s="389" t="str">
        <f t="shared" si="86"/>
        <v>EandR1-</v>
      </c>
      <c r="K560" s="389" t="str">
        <f t="shared" si="87"/>
        <v>envstr-expgrnoth</v>
      </c>
      <c r="L560" s="389" t="str">
        <f t="shared" si="88"/>
        <v>envstr-</v>
      </c>
    </row>
    <row r="561" spans="1:12">
      <c r="A561" s="362" t="s">
        <v>3874</v>
      </c>
      <c r="B561" s="454">
        <f t="shared" ca="1" si="81"/>
        <v>0</v>
      </c>
      <c r="C561" s="454" t="str">
        <f t="shared" ca="1" si="89"/>
        <v/>
      </c>
      <c r="D561" s="454" t="str">
        <f t="shared" ca="1" si="89"/>
        <v/>
      </c>
      <c r="E561" s="454" t="str">
        <f t="shared" ca="1" si="89"/>
        <v/>
      </c>
      <c r="F561" s="454" t="str">
        <f t="shared" ca="1" si="89"/>
        <v/>
      </c>
      <c r="G561" s="389" t="str">
        <f t="shared" si="83"/>
        <v>EandR1</v>
      </c>
      <c r="H561" s="389" t="str">
        <f t="shared" si="84"/>
        <v>envcll</v>
      </c>
      <c r="I561" s="389" t="str">
        <f t="shared" si="85"/>
        <v>expgrnoth</v>
      </c>
      <c r="J561" s="389" t="str">
        <f t="shared" si="86"/>
        <v>EandR1-</v>
      </c>
      <c r="K561" s="389" t="str">
        <f t="shared" si="87"/>
        <v>envcll-expgrnoth</v>
      </c>
      <c r="L561" s="389" t="str">
        <f t="shared" si="88"/>
        <v>envcll-</v>
      </c>
    </row>
    <row r="562" spans="1:12">
      <c r="A562" s="362" t="s">
        <v>3875</v>
      </c>
      <c r="B562" s="454">
        <f t="shared" ca="1" si="81"/>
        <v>0</v>
      </c>
      <c r="C562" s="454" t="str">
        <f t="shared" ca="1" si="89"/>
        <v/>
      </c>
      <c r="D562" s="454" t="str">
        <f t="shared" ca="1" si="89"/>
        <v/>
      </c>
      <c r="E562" s="454" t="str">
        <f t="shared" ca="1" si="89"/>
        <v/>
      </c>
      <c r="F562" s="454" t="str">
        <f t="shared" ca="1" si="89"/>
        <v/>
      </c>
      <c r="G562" s="389" t="str">
        <f t="shared" si="83"/>
        <v>EandR1</v>
      </c>
      <c r="H562" s="389" t="str">
        <f t="shared" si="84"/>
        <v>envdsp</v>
      </c>
      <c r="I562" s="389" t="str">
        <f t="shared" si="85"/>
        <v>expgrnoth</v>
      </c>
      <c r="J562" s="389" t="str">
        <f t="shared" si="86"/>
        <v>EandR1-</v>
      </c>
      <c r="K562" s="389" t="str">
        <f t="shared" si="87"/>
        <v>envdsp-expgrnoth</v>
      </c>
      <c r="L562" s="389" t="str">
        <f t="shared" si="88"/>
        <v>envdsp-</v>
      </c>
    </row>
    <row r="563" spans="1:12">
      <c r="A563" s="362" t="s">
        <v>3876</v>
      </c>
      <c r="B563" s="454">
        <f t="shared" ca="1" si="81"/>
        <v>0</v>
      </c>
      <c r="C563" s="454" t="str">
        <f t="shared" ca="1" si="89"/>
        <v/>
      </c>
      <c r="D563" s="454" t="str">
        <f t="shared" ca="1" si="89"/>
        <v/>
      </c>
      <c r="E563" s="454" t="str">
        <f t="shared" ca="1" si="89"/>
        <v/>
      </c>
      <c r="F563" s="454" t="str">
        <f t="shared" ca="1" si="89"/>
        <v/>
      </c>
      <c r="G563" s="389" t="str">
        <f t="shared" si="83"/>
        <v>EandR1</v>
      </c>
      <c r="H563" s="389" t="str">
        <f t="shared" si="84"/>
        <v>envtrd</v>
      </c>
      <c r="I563" s="389" t="str">
        <f t="shared" si="85"/>
        <v>expgrnoth</v>
      </c>
      <c r="J563" s="389" t="str">
        <f t="shared" si="86"/>
        <v>EandR1-</v>
      </c>
      <c r="K563" s="389" t="str">
        <f t="shared" si="87"/>
        <v>envtrd-expgrnoth</v>
      </c>
      <c r="L563" s="389" t="str">
        <f t="shared" si="88"/>
        <v>envtrd-</v>
      </c>
    </row>
    <row r="564" spans="1:12">
      <c r="A564" s="362" t="s">
        <v>3877</v>
      </c>
      <c r="B564" s="454">
        <f t="shared" ca="1" si="81"/>
        <v>0</v>
      </c>
      <c r="C564" s="454" t="str">
        <f t="shared" ca="1" si="89"/>
        <v/>
      </c>
      <c r="D564" s="454" t="str">
        <f t="shared" ca="1" si="89"/>
        <v/>
      </c>
      <c r="E564" s="454" t="str">
        <f t="shared" ca="1" si="89"/>
        <v/>
      </c>
      <c r="F564" s="454" t="str">
        <f t="shared" ca="1" si="89"/>
        <v/>
      </c>
      <c r="G564" s="389" t="str">
        <f t="shared" si="83"/>
        <v>EandR1</v>
      </c>
      <c r="H564" s="389" t="str">
        <f t="shared" si="84"/>
        <v>envrcy</v>
      </c>
      <c r="I564" s="389" t="str">
        <f t="shared" si="85"/>
        <v>expgrnoth</v>
      </c>
      <c r="J564" s="389" t="str">
        <f t="shared" si="86"/>
        <v>EandR1-</v>
      </c>
      <c r="K564" s="389" t="str">
        <f t="shared" si="87"/>
        <v>envrcy-expgrnoth</v>
      </c>
      <c r="L564" s="389" t="str">
        <f t="shared" si="88"/>
        <v>envrcy-</v>
      </c>
    </row>
    <row r="565" spans="1:12">
      <c r="A565" s="362" t="s">
        <v>3878</v>
      </c>
      <c r="B565" s="454">
        <f t="shared" ca="1" si="81"/>
        <v>0</v>
      </c>
      <c r="C565" s="454" t="str">
        <f t="shared" ca="1" si="89"/>
        <v/>
      </c>
      <c r="D565" s="454" t="str">
        <f t="shared" ca="1" si="89"/>
        <v/>
      </c>
      <c r="E565" s="454" t="str">
        <f t="shared" ca="1" si="89"/>
        <v/>
      </c>
      <c r="F565" s="454" t="str">
        <f t="shared" ca="1" si="89"/>
        <v/>
      </c>
      <c r="G565" s="389" t="str">
        <f t="shared" si="83"/>
        <v>EandR1</v>
      </c>
      <c r="H565" s="389" t="str">
        <f t="shared" si="84"/>
        <v>envmin</v>
      </c>
      <c r="I565" s="389" t="str">
        <f t="shared" si="85"/>
        <v>expgrnoth</v>
      </c>
      <c r="J565" s="389" t="str">
        <f t="shared" si="86"/>
        <v>EandR1-</v>
      </c>
      <c r="K565" s="389" t="str">
        <f t="shared" si="87"/>
        <v>envmin-expgrnoth</v>
      </c>
      <c r="L565" s="389" t="str">
        <f t="shared" si="88"/>
        <v>envmin-</v>
      </c>
    </row>
    <row r="566" spans="1:12">
      <c r="A566" s="362" t="s">
        <v>3879</v>
      </c>
      <c r="B566" s="454">
        <f t="shared" ref="B566:B631" ca="1" si="90">INDEX(INDIRECT(LEFT($A566,SEARCH("-",$A566,1)-1)&amp;"_data"),MATCH(MID($A566, SEARCH("-",$A566) + 1, SEARCH("-",$A566,SEARCH("-",$A566)+1) - SEARCH("-",$A566) - 1),INDIRECT(LEFT($A566,SEARCH("-",$A566,1)-1)&amp;"_rows"),0),MATCH(RIGHT($A566,LEN($A566) - SEARCH("-", $A566, SEARCH("-", $A566) + 1)),INDIRECT(LEFT($A566,SEARCH("-",$A566,1)-1)&amp;"_Header"),0))</f>
        <v>0</v>
      </c>
      <c r="C566" s="454" t="str">
        <f t="shared" ca="1" si="89"/>
        <v/>
      </c>
      <c r="D566" s="454" t="str">
        <f t="shared" ca="1" si="89"/>
        <v/>
      </c>
      <c r="E566" s="454" t="str">
        <f t="shared" ca="1" si="89"/>
        <v/>
      </c>
      <c r="F566" s="454" t="str">
        <f t="shared" ca="1" si="89"/>
        <v/>
      </c>
      <c r="G566" s="389" t="str">
        <f t="shared" si="83"/>
        <v>EandR1</v>
      </c>
      <c r="H566" s="389" t="str">
        <f t="shared" si="84"/>
        <v>envclm</v>
      </c>
      <c r="I566" s="389" t="str">
        <f t="shared" si="85"/>
        <v>expgrnoth</v>
      </c>
      <c r="J566" s="389" t="str">
        <f t="shared" si="86"/>
        <v>EandR1-</v>
      </c>
      <c r="K566" s="389" t="str">
        <f t="shared" si="87"/>
        <v>envclm-expgrnoth</v>
      </c>
      <c r="L566" s="389" t="str">
        <f t="shared" si="88"/>
        <v>envclm-</v>
      </c>
    </row>
    <row r="567" spans="1:12">
      <c r="A567" s="362" t="s">
        <v>3880</v>
      </c>
      <c r="B567" s="454">
        <f t="shared" ca="1" si="90"/>
        <v>0</v>
      </c>
      <c r="C567" s="454" t="str">
        <f t="shared" ca="1" si="89"/>
        <v/>
      </c>
      <c r="D567" s="454" t="str">
        <f t="shared" ca="1" si="89"/>
        <v/>
      </c>
      <c r="E567" s="454" t="str">
        <f t="shared" ca="1" si="89"/>
        <v/>
      </c>
      <c r="F567" s="454" t="str">
        <f t="shared" ca="1" si="89"/>
        <v/>
      </c>
      <c r="G567" s="389" t="str">
        <f t="shared" si="83"/>
        <v>EandR1</v>
      </c>
      <c r="H567" s="389" t="str">
        <f t="shared" si="84"/>
        <v>envtot</v>
      </c>
      <c r="I567" s="389" t="str">
        <f t="shared" si="85"/>
        <v>expgrnoth</v>
      </c>
      <c r="J567" s="389" t="str">
        <f t="shared" si="86"/>
        <v>EandR1-</v>
      </c>
      <c r="K567" s="389" t="str">
        <f t="shared" si="87"/>
        <v>envtot-expgrnoth</v>
      </c>
      <c r="L567" s="389" t="str">
        <f t="shared" si="88"/>
        <v>envtot-</v>
      </c>
    </row>
    <row r="568" spans="1:12">
      <c r="A568" s="362" t="s">
        <v>3881</v>
      </c>
      <c r="B568" s="454">
        <f t="shared" ca="1" si="90"/>
        <v>0</v>
      </c>
      <c r="C568" s="454" t="str">
        <f t="shared" ca="1" si="89"/>
        <v/>
      </c>
      <c r="D568" s="454" t="str">
        <f t="shared" ca="1" si="89"/>
        <v/>
      </c>
      <c r="E568" s="454" t="str">
        <f t="shared" ca="1" si="89"/>
        <v/>
      </c>
      <c r="F568" s="454" t="str">
        <f t="shared" ca="1" si="89"/>
        <v/>
      </c>
      <c r="G568" s="389" t="str">
        <f t="shared" si="83"/>
        <v>EandR1</v>
      </c>
      <c r="H568" s="389" t="str">
        <f t="shared" si="84"/>
        <v>plantot</v>
      </c>
      <c r="I568" s="389" t="str">
        <f t="shared" si="85"/>
        <v>expgrnoth</v>
      </c>
      <c r="J568" s="389" t="str">
        <f t="shared" si="86"/>
        <v>EandR1-</v>
      </c>
      <c r="K568" s="389" t="str">
        <f t="shared" si="87"/>
        <v>plantot-expgrnoth</v>
      </c>
      <c r="L568" s="389" t="str">
        <f t="shared" si="88"/>
        <v>plantot-</v>
      </c>
    </row>
    <row r="569" spans="1:12">
      <c r="A569" s="362" t="s">
        <v>3882</v>
      </c>
      <c r="B569" s="454">
        <f t="shared" ca="1" si="90"/>
        <v>0</v>
      </c>
      <c r="C569" s="454"/>
      <c r="D569" s="454"/>
      <c r="E569" s="454"/>
      <c r="F569" s="454"/>
      <c r="G569" s="389" t="str">
        <f t="shared" si="83"/>
        <v>EandR1</v>
      </c>
      <c r="H569" s="389" t="str">
        <f t="shared" si="84"/>
        <v>digtot</v>
      </c>
      <c r="I569" s="389" t="str">
        <f t="shared" si="85"/>
        <v>expgrnoth</v>
      </c>
      <c r="J569" s="389" t="str">
        <f t="shared" si="86"/>
        <v>EandR1-</v>
      </c>
      <c r="K569" s="389" t="str">
        <f t="shared" si="87"/>
        <v>digtot-expgrnoth</v>
      </c>
      <c r="L569" s="389" t="str">
        <f t="shared" si="88"/>
        <v>digtot-</v>
      </c>
    </row>
    <row r="570" spans="1:12">
      <c r="A570" s="362" t="s">
        <v>3883</v>
      </c>
      <c r="B570" s="454">
        <f t="shared" ca="1" si="90"/>
        <v>0</v>
      </c>
      <c r="C570" s="454" t="str">
        <f t="shared" ref="C570:F589" ca="1" si="91">IFERROR(INDEX(INDIRECT(LEFT($A570,SEARCH("-",$A570,1)-1)&amp;"_validation_data"),MATCH($A570&amp;"-"&amp;C$1,INDIRECT(LEFT($A570,SEARCH("-",$A570,1)-1)&amp;"_validation_rows"),0),3),"")</f>
        <v/>
      </c>
      <c r="D570" s="454" t="str">
        <f t="shared" ca="1" si="91"/>
        <v/>
      </c>
      <c r="E570" s="454" t="str">
        <f t="shared" ca="1" si="91"/>
        <v/>
      </c>
      <c r="F570" s="454" t="str">
        <f t="shared" ca="1" si="91"/>
        <v/>
      </c>
      <c r="G570" s="389" t="str">
        <f t="shared" si="83"/>
        <v>EandR1</v>
      </c>
      <c r="H570" s="389" t="str">
        <f t="shared" si="84"/>
        <v>poltot</v>
      </c>
      <c r="I570" s="389" t="str">
        <f t="shared" si="85"/>
        <v>expgrnoth</v>
      </c>
      <c r="J570" s="389" t="str">
        <f t="shared" si="86"/>
        <v>EandR1-</v>
      </c>
      <c r="K570" s="389" t="str">
        <f t="shared" si="87"/>
        <v>poltot-expgrnoth</v>
      </c>
      <c r="L570" s="389" t="str">
        <f t="shared" si="88"/>
        <v>poltot-</v>
      </c>
    </row>
    <row r="571" spans="1:12">
      <c r="A571" s="362" t="s">
        <v>3884</v>
      </c>
      <c r="B571" s="454">
        <f t="shared" ca="1" si="90"/>
        <v>0</v>
      </c>
      <c r="C571" s="454" t="str">
        <f t="shared" ca="1" si="91"/>
        <v/>
      </c>
      <c r="D571" s="454" t="str">
        <f t="shared" ca="1" si="91"/>
        <v/>
      </c>
      <c r="E571" s="454" t="str">
        <f t="shared" ca="1" si="91"/>
        <v/>
      </c>
      <c r="F571" s="454" t="str">
        <f t="shared" ca="1" si="91"/>
        <v/>
      </c>
      <c r="G571" s="389" t="str">
        <f t="shared" si="83"/>
        <v>EandR1</v>
      </c>
      <c r="H571" s="389" t="str">
        <f t="shared" si="84"/>
        <v>frstot</v>
      </c>
      <c r="I571" s="389" t="str">
        <f t="shared" si="85"/>
        <v>expgrnoth</v>
      </c>
      <c r="J571" s="389" t="str">
        <f t="shared" si="86"/>
        <v>EandR1-</v>
      </c>
      <c r="K571" s="389" t="str">
        <f t="shared" si="87"/>
        <v>frstot-expgrnoth</v>
      </c>
      <c r="L571" s="389" t="str">
        <f t="shared" si="88"/>
        <v>frstot-</v>
      </c>
    </row>
    <row r="572" spans="1:12">
      <c r="A572" s="362" t="s">
        <v>3885</v>
      </c>
      <c r="B572" s="454">
        <f t="shared" ca="1" si="90"/>
        <v>0</v>
      </c>
      <c r="C572" s="454" t="str">
        <f t="shared" ca="1" si="91"/>
        <v/>
      </c>
      <c r="D572" s="454" t="str">
        <f t="shared" ca="1" si="91"/>
        <v/>
      </c>
      <c r="E572" s="454" t="str">
        <f t="shared" ca="1" si="91"/>
        <v/>
      </c>
      <c r="F572" s="454" t="str">
        <f t="shared" ca="1" si="91"/>
        <v/>
      </c>
      <c r="G572" s="389" t="str">
        <f t="shared" si="83"/>
        <v>EandR1</v>
      </c>
      <c r="H572" s="389" t="str">
        <f t="shared" si="84"/>
        <v>centot</v>
      </c>
      <c r="I572" s="389" t="str">
        <f t="shared" si="85"/>
        <v>expgrnoth</v>
      </c>
      <c r="J572" s="389" t="str">
        <f t="shared" si="86"/>
        <v>EandR1-</v>
      </c>
      <c r="K572" s="389" t="str">
        <f t="shared" si="87"/>
        <v>centot-expgrnoth</v>
      </c>
      <c r="L572" s="389" t="str">
        <f t="shared" si="88"/>
        <v>centot-</v>
      </c>
    </row>
    <row r="573" spans="1:12">
      <c r="A573" s="362" t="s">
        <v>3886</v>
      </c>
      <c r="B573" s="454">
        <f t="shared" ca="1" si="90"/>
        <v>0</v>
      </c>
      <c r="C573" s="454" t="str">
        <f t="shared" ca="1" si="91"/>
        <v/>
      </c>
      <c r="D573" s="454" t="str">
        <f t="shared" ca="1" si="91"/>
        <v/>
      </c>
      <c r="E573" s="454" t="str">
        <f t="shared" ca="1" si="91"/>
        <v/>
      </c>
      <c r="F573" s="454" t="str">
        <f t="shared" ca="1" si="91"/>
        <v/>
      </c>
      <c r="G573" s="389" t="str">
        <f t="shared" si="83"/>
        <v>EandR1</v>
      </c>
      <c r="H573" s="389" t="str">
        <f t="shared" si="84"/>
        <v>tradcomhous</v>
      </c>
      <c r="I573" s="389" t="str">
        <f t="shared" si="85"/>
        <v>expgrnoth</v>
      </c>
      <c r="J573" s="389" t="str">
        <f t="shared" si="86"/>
        <v>EandR1-</v>
      </c>
      <c r="K573" s="389" t="str">
        <f t="shared" si="87"/>
        <v>tradcomhous-expgrnoth</v>
      </c>
      <c r="L573" s="389" t="str">
        <f t="shared" si="88"/>
        <v>tradcomhous-</v>
      </c>
    </row>
    <row r="574" spans="1:12">
      <c r="A574" s="362" t="s">
        <v>3887</v>
      </c>
      <c r="B574" s="454">
        <f t="shared" ca="1" si="90"/>
        <v>0</v>
      </c>
      <c r="C574" s="454" t="str">
        <f t="shared" ca="1" si="91"/>
        <v/>
      </c>
      <c r="D574" s="454" t="str">
        <f t="shared" ca="1" si="91"/>
        <v/>
      </c>
      <c r="E574" s="454" t="str">
        <f t="shared" ca="1" si="91"/>
        <v/>
      </c>
      <c r="F574" s="454" t="str">
        <f t="shared" ca="1" si="91"/>
        <v/>
      </c>
      <c r="G574" s="389" t="str">
        <f t="shared" si="83"/>
        <v>EandR1</v>
      </c>
      <c r="H574" s="389" t="str">
        <f t="shared" si="84"/>
        <v>tradcomreal</v>
      </c>
      <c r="I574" s="389" t="str">
        <f t="shared" si="85"/>
        <v>expgrnoth</v>
      </c>
      <c r="J574" s="389" t="str">
        <f t="shared" si="86"/>
        <v>EandR1-</v>
      </c>
      <c r="K574" s="389" t="str">
        <f t="shared" si="87"/>
        <v>tradcomreal-expgrnoth</v>
      </c>
      <c r="L574" s="389" t="str">
        <f t="shared" si="88"/>
        <v>tradcomreal-</v>
      </c>
    </row>
    <row r="575" spans="1:12">
      <c r="A575" s="362" t="s">
        <v>3888</v>
      </c>
      <c r="B575" s="454">
        <f t="shared" ca="1" si="90"/>
        <v>0</v>
      </c>
      <c r="C575" s="454" t="str">
        <f t="shared" ca="1" si="91"/>
        <v/>
      </c>
      <c r="D575" s="454" t="str">
        <f t="shared" ca="1" si="91"/>
        <v/>
      </c>
      <c r="E575" s="454" t="str">
        <f t="shared" ca="1" si="91"/>
        <v/>
      </c>
      <c r="F575" s="454" t="str">
        <f t="shared" ca="1" si="91"/>
        <v/>
      </c>
      <c r="G575" s="389" t="str">
        <f t="shared" si="83"/>
        <v>EandR1</v>
      </c>
      <c r="H575" s="389" t="str">
        <f t="shared" si="84"/>
        <v>tradcomfin</v>
      </c>
      <c r="I575" s="389" t="str">
        <f t="shared" si="85"/>
        <v>expgrnoth</v>
      </c>
      <c r="J575" s="389" t="str">
        <f t="shared" si="86"/>
        <v>EandR1-</v>
      </c>
      <c r="K575" s="389" t="str">
        <f t="shared" si="87"/>
        <v>tradcomfin-expgrnoth</v>
      </c>
      <c r="L575" s="389" t="str">
        <f t="shared" si="88"/>
        <v>tradcomfin-</v>
      </c>
    </row>
    <row r="576" spans="1:12">
      <c r="A576" s="362" t="s">
        <v>3889</v>
      </c>
      <c r="B576" s="454">
        <f t="shared" ca="1" si="90"/>
        <v>0</v>
      </c>
      <c r="C576" s="454" t="str">
        <f t="shared" ca="1" si="91"/>
        <v/>
      </c>
      <c r="D576" s="454" t="str">
        <f t="shared" ca="1" si="91"/>
        <v/>
      </c>
      <c r="E576" s="454" t="str">
        <f t="shared" ca="1" si="91"/>
        <v/>
      </c>
      <c r="F576" s="454" t="str">
        <f t="shared" ca="1" si="91"/>
        <v/>
      </c>
      <c r="G576" s="389" t="str">
        <f t="shared" si="83"/>
        <v>EandR1</v>
      </c>
      <c r="H576" s="389" t="str">
        <f t="shared" si="84"/>
        <v>tradcomenr</v>
      </c>
      <c r="I576" s="389" t="str">
        <f t="shared" si="85"/>
        <v>expgrnoth</v>
      </c>
      <c r="J576" s="389" t="str">
        <f t="shared" si="86"/>
        <v>EandR1-</v>
      </c>
      <c r="K576" s="389" t="str">
        <f t="shared" si="87"/>
        <v>tradcomenr-expgrnoth</v>
      </c>
      <c r="L576" s="389" t="str">
        <f t="shared" si="88"/>
        <v>tradcomenr-</v>
      </c>
    </row>
    <row r="577" spans="1:12">
      <c r="A577" s="362" t="s">
        <v>3890</v>
      </c>
      <c r="B577" s="454">
        <f t="shared" ca="1" si="90"/>
        <v>0</v>
      </c>
      <c r="C577" s="454" t="str">
        <f t="shared" ca="1" si="91"/>
        <v/>
      </c>
      <c r="D577" s="454" t="str">
        <f t="shared" ca="1" si="91"/>
        <v/>
      </c>
      <c r="E577" s="454" t="str">
        <f t="shared" ca="1" si="91"/>
        <v/>
      </c>
      <c r="F577" s="454" t="str">
        <f t="shared" ca="1" si="91"/>
        <v/>
      </c>
      <c r="G577" s="389" t="str">
        <f t="shared" si="83"/>
        <v>EandR1</v>
      </c>
      <c r="H577" s="389" t="str">
        <f t="shared" si="84"/>
        <v>tradcomwtr</v>
      </c>
      <c r="I577" s="389" t="str">
        <f t="shared" si="85"/>
        <v>expgrnoth</v>
      </c>
      <c r="J577" s="389" t="str">
        <f t="shared" si="86"/>
        <v>EandR1-</v>
      </c>
      <c r="K577" s="389" t="str">
        <f t="shared" si="87"/>
        <v>tradcomwtr-expgrnoth</v>
      </c>
      <c r="L577" s="389" t="str">
        <f t="shared" si="88"/>
        <v>tradcomwtr-</v>
      </c>
    </row>
    <row r="578" spans="1:12">
      <c r="A578" s="362" t="s">
        <v>3891</v>
      </c>
      <c r="B578" s="454">
        <f t="shared" ca="1" si="90"/>
        <v>0</v>
      </c>
      <c r="C578" s="454" t="str">
        <f t="shared" ca="1" si="91"/>
        <v/>
      </c>
      <c r="D578" s="454" t="str">
        <f t="shared" ca="1" si="91"/>
        <v/>
      </c>
      <c r="E578" s="454" t="str">
        <f t="shared" ca="1" si="91"/>
        <v/>
      </c>
      <c r="F578" s="454" t="str">
        <f t="shared" ca="1" si="91"/>
        <v/>
      </c>
      <c r="G578" s="389" t="str">
        <f t="shared" si="83"/>
        <v>EandR1</v>
      </c>
      <c r="H578" s="389" t="str">
        <f t="shared" si="84"/>
        <v>tradcomhsp</v>
      </c>
      <c r="I578" s="389" t="str">
        <f t="shared" si="85"/>
        <v>expgrnoth</v>
      </c>
      <c r="J578" s="389" t="str">
        <f t="shared" si="86"/>
        <v>EandR1-</v>
      </c>
      <c r="K578" s="389" t="str">
        <f t="shared" si="87"/>
        <v>tradcomhsp-expgrnoth</v>
      </c>
      <c r="L578" s="389" t="str">
        <f t="shared" si="88"/>
        <v>tradcomhsp-</v>
      </c>
    </row>
    <row r="579" spans="1:12">
      <c r="A579" s="362" t="s">
        <v>3892</v>
      </c>
      <c r="B579" s="454">
        <f t="shared" ca="1" si="90"/>
        <v>0</v>
      </c>
      <c r="C579" s="454" t="str">
        <f t="shared" ca="1" si="91"/>
        <v/>
      </c>
      <c r="D579" s="454" t="str">
        <f t="shared" ca="1" si="91"/>
        <v/>
      </c>
      <c r="E579" s="454" t="str">
        <f t="shared" ca="1" si="91"/>
        <v/>
      </c>
      <c r="F579" s="454" t="str">
        <f t="shared" ca="1" si="91"/>
        <v/>
      </c>
      <c r="G579" s="389" t="str">
        <f t="shared" si="83"/>
        <v>EandR1</v>
      </c>
      <c r="H579" s="389" t="str">
        <f t="shared" si="84"/>
        <v>tradcomoth</v>
      </c>
      <c r="I579" s="389" t="str">
        <f t="shared" si="85"/>
        <v>expgrnoth</v>
      </c>
      <c r="J579" s="389" t="str">
        <f t="shared" si="86"/>
        <v>EandR1-</v>
      </c>
      <c r="K579" s="389" t="str">
        <f t="shared" si="87"/>
        <v>tradcomoth-expgrnoth</v>
      </c>
      <c r="L579" s="389" t="str">
        <f t="shared" si="88"/>
        <v>tradcomoth-</v>
      </c>
    </row>
    <row r="580" spans="1:12">
      <c r="A580" s="362" t="s">
        <v>3893</v>
      </c>
      <c r="B580" s="454">
        <f t="shared" ca="1" si="90"/>
        <v>0</v>
      </c>
      <c r="C580" s="454" t="str">
        <f t="shared" ca="1" si="91"/>
        <v/>
      </c>
      <c r="D580" s="454" t="str">
        <f t="shared" ca="1" si="91"/>
        <v/>
      </c>
      <c r="E580" s="454" t="str">
        <f t="shared" ca="1" si="91"/>
        <v/>
      </c>
      <c r="F580" s="454" t="str">
        <f t="shared" ca="1" si="91"/>
        <v/>
      </c>
      <c r="G580" s="389" t="str">
        <f t="shared" si="83"/>
        <v>EandR1</v>
      </c>
      <c r="H580" s="389" t="str">
        <f t="shared" si="84"/>
        <v>tradcomtot</v>
      </c>
      <c r="I580" s="389" t="str">
        <f t="shared" si="85"/>
        <v>expgrnoth</v>
      </c>
      <c r="J580" s="389" t="str">
        <f t="shared" si="86"/>
        <v>EandR1-</v>
      </c>
      <c r="K580" s="389" t="str">
        <f t="shared" si="87"/>
        <v>tradcomtot-expgrnoth</v>
      </c>
      <c r="L580" s="389" t="str">
        <f t="shared" si="88"/>
        <v>tradcomtot-</v>
      </c>
    </row>
    <row r="581" spans="1:12">
      <c r="A581" s="362" t="s">
        <v>3894</v>
      </c>
      <c r="B581" s="454">
        <f t="shared" ca="1" si="90"/>
        <v>0</v>
      </c>
      <c r="C581" s="454" t="str">
        <f t="shared" ca="1" si="91"/>
        <v/>
      </c>
      <c r="D581" s="454" t="str">
        <f t="shared" ca="1" si="91"/>
        <v/>
      </c>
      <c r="E581" s="454" t="str">
        <f t="shared" ca="1" si="91"/>
        <v/>
      </c>
      <c r="F581" s="454" t="str">
        <f t="shared" ca="1" si="91"/>
        <v/>
      </c>
      <c r="G581" s="389" t="str">
        <f t="shared" si="83"/>
        <v>EandR1</v>
      </c>
      <c r="H581" s="389" t="str">
        <f t="shared" si="84"/>
        <v>tradoth</v>
      </c>
      <c r="I581" s="389" t="str">
        <f t="shared" si="85"/>
        <v>expgrnoth</v>
      </c>
      <c r="J581" s="389" t="str">
        <f t="shared" si="86"/>
        <v>EandR1-</v>
      </c>
      <c r="K581" s="389" t="str">
        <f t="shared" si="87"/>
        <v>tradoth-expgrnoth</v>
      </c>
      <c r="L581" s="389" t="str">
        <f t="shared" si="88"/>
        <v>tradoth-</v>
      </c>
    </row>
    <row r="582" spans="1:12">
      <c r="A582" s="362" t="s">
        <v>3895</v>
      </c>
      <c r="B582" s="454">
        <f t="shared" ca="1" si="90"/>
        <v>0</v>
      </c>
      <c r="C582" s="454" t="str">
        <f t="shared" ca="1" si="91"/>
        <v/>
      </c>
      <c r="D582" s="454" t="str">
        <f t="shared" ca="1" si="91"/>
        <v/>
      </c>
      <c r="E582" s="454" t="str">
        <f t="shared" ca="1" si="91"/>
        <v/>
      </c>
      <c r="F582" s="454" t="str">
        <f t="shared" ca="1" si="91"/>
        <v/>
      </c>
      <c r="G582" s="389" t="str">
        <f t="shared" si="83"/>
        <v>EandR1</v>
      </c>
      <c r="H582" s="389" t="str">
        <f t="shared" si="84"/>
        <v>tradtot</v>
      </c>
      <c r="I582" s="389" t="str">
        <f t="shared" si="85"/>
        <v>expgrnoth</v>
      </c>
      <c r="J582" s="389" t="str">
        <f t="shared" si="86"/>
        <v>EandR1-</v>
      </c>
      <c r="K582" s="389" t="str">
        <f t="shared" si="87"/>
        <v>tradtot-expgrnoth</v>
      </c>
      <c r="L582" s="389" t="str">
        <f t="shared" si="88"/>
        <v>tradtot-</v>
      </c>
    </row>
    <row r="583" spans="1:12">
      <c r="A583" s="362" t="s">
        <v>3896</v>
      </c>
      <c r="B583" s="454">
        <f t="shared" ca="1" si="90"/>
        <v>0</v>
      </c>
      <c r="C583" s="454" t="str">
        <f t="shared" ca="1" si="91"/>
        <v/>
      </c>
      <c r="D583" s="454" t="str">
        <f t="shared" ca="1" si="91"/>
        <v/>
      </c>
      <c r="E583" s="454" t="str">
        <f t="shared" ca="1" si="91"/>
        <v/>
      </c>
      <c r="F583" s="454" t="str">
        <f t="shared" ca="1" si="91"/>
        <v/>
      </c>
      <c r="G583" s="389" t="str">
        <f t="shared" si="83"/>
        <v>EandR1</v>
      </c>
      <c r="H583" s="389" t="str">
        <f t="shared" si="84"/>
        <v>alltot</v>
      </c>
      <c r="I583" s="389" t="str">
        <f t="shared" si="85"/>
        <v>expgrnoth</v>
      </c>
      <c r="J583" s="389" t="str">
        <f t="shared" si="86"/>
        <v>EandR1-</v>
      </c>
      <c r="K583" s="389" t="str">
        <f t="shared" si="87"/>
        <v>alltot-expgrnoth</v>
      </c>
      <c r="L583" s="389" t="str">
        <f t="shared" si="88"/>
        <v>alltot-</v>
      </c>
    </row>
    <row r="584" spans="1:12">
      <c r="A584" s="362" t="s">
        <v>3897</v>
      </c>
      <c r="B584" s="454">
        <f t="shared" ca="1" si="90"/>
        <v>0</v>
      </c>
      <c r="C584" s="454" t="str">
        <f t="shared" ca="1" si="91"/>
        <v/>
      </c>
      <c r="D584" s="454" t="str">
        <f t="shared" ca="1" si="91"/>
        <v/>
      </c>
      <c r="E584" s="454" t="str">
        <f t="shared" ca="1" si="91"/>
        <v/>
      </c>
      <c r="F584" s="454" t="str">
        <f t="shared" ca="1" si="91"/>
        <v/>
      </c>
      <c r="G584" s="389" t="str">
        <f t="shared" si="83"/>
        <v>EandR1</v>
      </c>
      <c r="H584" s="389" t="str">
        <f t="shared" si="84"/>
        <v>eduerlprm</v>
      </c>
      <c r="I584" s="389" t="str">
        <f t="shared" si="85"/>
        <v>explns</v>
      </c>
      <c r="J584" s="389" t="str">
        <f t="shared" si="86"/>
        <v>EandR1-</v>
      </c>
      <c r="K584" s="389" t="str">
        <f t="shared" si="87"/>
        <v>eduerlprm-explns</v>
      </c>
      <c r="L584" s="389" t="str">
        <f t="shared" si="88"/>
        <v>eduerlprm-</v>
      </c>
    </row>
    <row r="585" spans="1:12">
      <c r="A585" s="362" t="s">
        <v>3898</v>
      </c>
      <c r="B585" s="454">
        <f t="shared" ca="1" si="90"/>
        <v>0</v>
      </c>
      <c r="C585" s="454" t="str">
        <f t="shared" ca="1" si="91"/>
        <v/>
      </c>
      <c r="D585" s="454" t="str">
        <f t="shared" ca="1" si="91"/>
        <v/>
      </c>
      <c r="E585" s="454" t="str">
        <f t="shared" ca="1" si="91"/>
        <v/>
      </c>
      <c r="F585" s="454" t="str">
        <f t="shared" ca="1" si="91"/>
        <v/>
      </c>
      <c r="G585" s="389" t="str">
        <f t="shared" si="83"/>
        <v>EandR1</v>
      </c>
      <c r="H585" s="389" t="str">
        <f t="shared" si="84"/>
        <v>eduscn</v>
      </c>
      <c r="I585" s="389" t="str">
        <f t="shared" si="85"/>
        <v>explns</v>
      </c>
      <c r="J585" s="389" t="str">
        <f t="shared" si="86"/>
        <v>EandR1-</v>
      </c>
      <c r="K585" s="389" t="str">
        <f t="shared" si="87"/>
        <v>eduscn-explns</v>
      </c>
      <c r="L585" s="389" t="str">
        <f t="shared" si="88"/>
        <v>eduscn-</v>
      </c>
    </row>
    <row r="586" spans="1:12">
      <c r="A586" s="362" t="s">
        <v>3899</v>
      </c>
      <c r="B586" s="454">
        <f t="shared" ca="1" si="90"/>
        <v>0</v>
      </c>
      <c r="C586" s="454" t="str">
        <f t="shared" ca="1" si="91"/>
        <v/>
      </c>
      <c r="D586" s="454" t="str">
        <f t="shared" ca="1" si="91"/>
        <v/>
      </c>
      <c r="E586" s="454" t="str">
        <f t="shared" ca="1" si="91"/>
        <v/>
      </c>
      <c r="F586" s="454" t="str">
        <f t="shared" ca="1" si="91"/>
        <v/>
      </c>
      <c r="G586" s="389" t="str">
        <f t="shared" si="83"/>
        <v>EandR1</v>
      </c>
      <c r="H586" s="389" t="str">
        <f t="shared" si="84"/>
        <v>eduspc</v>
      </c>
      <c r="I586" s="389" t="str">
        <f t="shared" si="85"/>
        <v>explns</v>
      </c>
      <c r="J586" s="389" t="str">
        <f t="shared" si="86"/>
        <v>EandR1-</v>
      </c>
      <c r="K586" s="389" t="str">
        <f t="shared" si="87"/>
        <v>eduspc-explns</v>
      </c>
      <c r="L586" s="389" t="str">
        <f t="shared" si="88"/>
        <v>eduspc-</v>
      </c>
    </row>
    <row r="587" spans="1:12">
      <c r="A587" s="362" t="s">
        <v>3900</v>
      </c>
      <c r="B587" s="454">
        <f t="shared" ca="1" si="90"/>
        <v>0</v>
      </c>
      <c r="C587" s="454" t="str">
        <f t="shared" ca="1" si="91"/>
        <v/>
      </c>
      <c r="D587" s="454" t="str">
        <f t="shared" ca="1" si="91"/>
        <v/>
      </c>
      <c r="E587" s="454" t="str">
        <f t="shared" ca="1" si="91"/>
        <v/>
      </c>
      <c r="F587" s="454" t="str">
        <f t="shared" ca="1" si="91"/>
        <v/>
      </c>
      <c r="G587" s="389" t="str">
        <f t="shared" si="83"/>
        <v>EandR1</v>
      </c>
      <c r="H587" s="389" t="str">
        <f t="shared" si="84"/>
        <v>edupstoth</v>
      </c>
      <c r="I587" s="389" t="str">
        <f t="shared" si="85"/>
        <v>explns</v>
      </c>
      <c r="J587" s="389" t="str">
        <f t="shared" si="86"/>
        <v>EandR1-</v>
      </c>
      <c r="K587" s="389" t="str">
        <f t="shared" si="87"/>
        <v>edupstoth-explns</v>
      </c>
      <c r="L587" s="389" t="str">
        <f t="shared" si="88"/>
        <v>edupstoth-</v>
      </c>
    </row>
    <row r="588" spans="1:12">
      <c r="A588" s="362" t="s">
        <v>3901</v>
      </c>
      <c r="B588" s="454">
        <f t="shared" ca="1" si="90"/>
        <v>0</v>
      </c>
      <c r="C588" s="454" t="str">
        <f t="shared" ca="1" si="91"/>
        <v/>
      </c>
      <c r="D588" s="454" t="str">
        <f t="shared" ca="1" si="91"/>
        <v/>
      </c>
      <c r="E588" s="454" t="str">
        <f t="shared" ca="1" si="91"/>
        <v/>
      </c>
      <c r="F588" s="454" t="str">
        <f t="shared" ca="1" si="91"/>
        <v/>
      </c>
      <c r="G588" s="389" t="str">
        <f t="shared" si="83"/>
        <v>EandR1</v>
      </c>
      <c r="H588" s="389" t="str">
        <f t="shared" si="84"/>
        <v>edutot</v>
      </c>
      <c r="I588" s="389" t="str">
        <f t="shared" si="85"/>
        <v>explns</v>
      </c>
      <c r="J588" s="389" t="str">
        <f t="shared" si="86"/>
        <v>EandR1-</v>
      </c>
      <c r="K588" s="389" t="str">
        <f t="shared" si="87"/>
        <v>edutot-explns</v>
      </c>
      <c r="L588" s="389" t="str">
        <f t="shared" si="88"/>
        <v>edutot-</v>
      </c>
    </row>
    <row r="589" spans="1:12">
      <c r="A589" s="362" t="s">
        <v>3902</v>
      </c>
      <c r="B589" s="454">
        <f t="shared" ca="1" si="90"/>
        <v>0</v>
      </c>
      <c r="C589" s="454" t="str">
        <f t="shared" ca="1" si="91"/>
        <v/>
      </c>
      <c r="D589" s="454" t="str">
        <f t="shared" ca="1" si="91"/>
        <v/>
      </c>
      <c r="E589" s="454" t="str">
        <f t="shared" ca="1" si="91"/>
        <v/>
      </c>
      <c r="F589" s="454" t="str">
        <f t="shared" ca="1" si="91"/>
        <v/>
      </c>
      <c r="G589" s="389" t="str">
        <f t="shared" si="83"/>
        <v>EandR1</v>
      </c>
      <c r="H589" s="389" t="str">
        <f t="shared" si="84"/>
        <v>transrds</v>
      </c>
      <c r="I589" s="389" t="str">
        <f t="shared" si="85"/>
        <v>explns</v>
      </c>
      <c r="J589" s="389" t="str">
        <f t="shared" si="86"/>
        <v>EandR1-</v>
      </c>
      <c r="K589" s="389" t="str">
        <f t="shared" si="87"/>
        <v>transrds-explns</v>
      </c>
      <c r="L589" s="389" t="str">
        <f t="shared" si="88"/>
        <v>transrds-</v>
      </c>
    </row>
    <row r="590" spans="1:12">
      <c r="A590" s="362" t="s">
        <v>3903</v>
      </c>
      <c r="B590" s="454">
        <f t="shared" ca="1" si="90"/>
        <v>0</v>
      </c>
      <c r="C590" s="454" t="str">
        <f t="shared" ref="C590:F609" ca="1" si="92">IFERROR(INDEX(INDIRECT(LEFT($A590,SEARCH("-",$A590,1)-1)&amp;"_validation_data"),MATCH($A590&amp;"-"&amp;C$1,INDIRECT(LEFT($A590,SEARCH("-",$A590,1)-1)&amp;"_validation_rows"),0),3),"")</f>
        <v/>
      </c>
      <c r="D590" s="454" t="str">
        <f t="shared" ca="1" si="92"/>
        <v/>
      </c>
      <c r="E590" s="454" t="str">
        <f t="shared" ca="1" si="92"/>
        <v/>
      </c>
      <c r="F590" s="454" t="str">
        <f t="shared" ca="1" si="92"/>
        <v/>
      </c>
      <c r="G590" s="389" t="str">
        <f t="shared" si="83"/>
        <v>EandR1</v>
      </c>
      <c r="H590" s="389" t="str">
        <f t="shared" si="84"/>
        <v>transprk</v>
      </c>
      <c r="I590" s="389" t="str">
        <f t="shared" si="85"/>
        <v>explns</v>
      </c>
      <c r="J590" s="389" t="str">
        <f t="shared" si="86"/>
        <v>EandR1-</v>
      </c>
      <c r="K590" s="389" t="str">
        <f t="shared" si="87"/>
        <v>transprk-explns</v>
      </c>
      <c r="L590" s="389" t="str">
        <f t="shared" si="88"/>
        <v>transprk-</v>
      </c>
    </row>
    <row r="591" spans="1:12">
      <c r="A591" s="362" t="s">
        <v>3904</v>
      </c>
      <c r="B591" s="454">
        <f t="shared" ca="1" si="90"/>
        <v>0</v>
      </c>
      <c r="C591" s="454" t="str">
        <f t="shared" ca="1" si="92"/>
        <v/>
      </c>
      <c r="D591" s="454" t="str">
        <f t="shared" ca="1" si="92"/>
        <v/>
      </c>
      <c r="E591" s="454" t="str">
        <f t="shared" ca="1" si="92"/>
        <v/>
      </c>
      <c r="F591" s="454" t="str">
        <f t="shared" ca="1" si="92"/>
        <v/>
      </c>
      <c r="G591" s="389" t="str">
        <f t="shared" si="83"/>
        <v>EandR1</v>
      </c>
      <c r="H591" s="389" t="str">
        <f t="shared" si="84"/>
        <v>transpblbus</v>
      </c>
      <c r="I591" s="389" t="str">
        <f t="shared" si="85"/>
        <v>explns</v>
      </c>
      <c r="J591" s="389" t="str">
        <f t="shared" si="86"/>
        <v>EandR1-</v>
      </c>
      <c r="K591" s="389" t="str">
        <f t="shared" si="87"/>
        <v>transpblbus-explns</v>
      </c>
      <c r="L591" s="389" t="str">
        <f t="shared" si="88"/>
        <v>transpblbus-</v>
      </c>
    </row>
    <row r="592" spans="1:12">
      <c r="A592" s="362" t="s">
        <v>3905</v>
      </c>
      <c r="B592" s="454">
        <f t="shared" ca="1" si="90"/>
        <v>0</v>
      </c>
      <c r="C592" s="454" t="str">
        <f t="shared" ca="1" si="92"/>
        <v/>
      </c>
      <c r="D592" s="454" t="str">
        <f t="shared" ca="1" si="92"/>
        <v/>
      </c>
      <c r="E592" s="454" t="str">
        <f t="shared" ca="1" si="92"/>
        <v/>
      </c>
      <c r="F592" s="454" t="str">
        <f t="shared" ca="1" si="92"/>
        <v/>
      </c>
      <c r="G592" s="389" t="str">
        <f t="shared" si="83"/>
        <v>EandR1</v>
      </c>
      <c r="H592" s="389" t="str">
        <f t="shared" si="84"/>
        <v>transpblrail</v>
      </c>
      <c r="I592" s="389" t="str">
        <f t="shared" si="85"/>
        <v>explns</v>
      </c>
      <c r="J592" s="389" t="str">
        <f t="shared" si="86"/>
        <v>EandR1-</v>
      </c>
      <c r="K592" s="389" t="str">
        <f t="shared" si="87"/>
        <v>transpblrail-explns</v>
      </c>
      <c r="L592" s="389" t="str">
        <f t="shared" si="88"/>
        <v>transpblrail-</v>
      </c>
    </row>
    <row r="593" spans="1:12">
      <c r="A593" s="362" t="s">
        <v>3906</v>
      </c>
      <c r="B593" s="454">
        <f t="shared" ca="1" si="90"/>
        <v>0</v>
      </c>
      <c r="C593" s="454" t="str">
        <f t="shared" ca="1" si="92"/>
        <v/>
      </c>
      <c r="D593" s="454" t="str">
        <f t="shared" ca="1" si="92"/>
        <v/>
      </c>
      <c r="E593" s="454" t="str">
        <f t="shared" ca="1" si="92"/>
        <v/>
      </c>
      <c r="F593" s="454" t="str">
        <f t="shared" ca="1" si="92"/>
        <v/>
      </c>
      <c r="G593" s="389" t="str">
        <f t="shared" si="83"/>
        <v>EandR1</v>
      </c>
      <c r="H593" s="389" t="str">
        <f t="shared" si="84"/>
        <v>transahtarp</v>
      </c>
      <c r="I593" s="389" t="str">
        <f t="shared" si="85"/>
        <v>explns</v>
      </c>
      <c r="J593" s="389" t="str">
        <f t="shared" si="86"/>
        <v>EandR1-</v>
      </c>
      <c r="K593" s="389" t="str">
        <f t="shared" si="87"/>
        <v>transahtarp-explns</v>
      </c>
      <c r="L593" s="389" t="str">
        <f t="shared" si="88"/>
        <v>transahtarp-</v>
      </c>
    </row>
    <row r="594" spans="1:12">
      <c r="A594" s="362" t="s">
        <v>3907</v>
      </c>
      <c r="B594" s="454">
        <f t="shared" ca="1" si="90"/>
        <v>0</v>
      </c>
      <c r="C594" s="454" t="str">
        <f t="shared" ca="1" si="92"/>
        <v/>
      </c>
      <c r="D594" s="454" t="str">
        <f t="shared" ca="1" si="92"/>
        <v/>
      </c>
      <c r="E594" s="454" t="str">
        <f t="shared" ca="1" si="92"/>
        <v/>
      </c>
      <c r="F594" s="454" t="str">
        <f t="shared" ca="1" si="92"/>
        <v/>
      </c>
      <c r="G594" s="389" t="str">
        <f t="shared" si="83"/>
        <v>EandR1</v>
      </c>
      <c r="H594" s="389" t="str">
        <f t="shared" si="84"/>
        <v>transahthrbprs</v>
      </c>
      <c r="I594" s="389" t="str">
        <f t="shared" si="85"/>
        <v>explns</v>
      </c>
      <c r="J594" s="389" t="str">
        <f t="shared" si="86"/>
        <v>EandR1-</v>
      </c>
      <c r="K594" s="389" t="str">
        <f t="shared" si="87"/>
        <v>transahthrbprs-explns</v>
      </c>
      <c r="L594" s="389" t="str">
        <f t="shared" si="88"/>
        <v>transahthrbprs-</v>
      </c>
    </row>
    <row r="595" spans="1:12">
      <c r="A595" s="362" t="s">
        <v>3908</v>
      </c>
      <c r="B595" s="454">
        <f t="shared" ca="1" si="90"/>
        <v>0</v>
      </c>
      <c r="C595" s="454" t="str">
        <f t="shared" ca="1" si="92"/>
        <v/>
      </c>
      <c r="D595" s="454" t="str">
        <f t="shared" ca="1" si="92"/>
        <v/>
      </c>
      <c r="E595" s="454" t="str">
        <f t="shared" ca="1" si="92"/>
        <v/>
      </c>
      <c r="F595" s="454" t="str">
        <f t="shared" ca="1" si="92"/>
        <v/>
      </c>
      <c r="G595" s="389" t="str">
        <f t="shared" si="83"/>
        <v>EandR1</v>
      </c>
      <c r="H595" s="389" t="str">
        <f t="shared" si="84"/>
        <v>transahttll</v>
      </c>
      <c r="I595" s="389" t="str">
        <f t="shared" si="85"/>
        <v>explns</v>
      </c>
      <c r="J595" s="389" t="str">
        <f t="shared" si="86"/>
        <v>EandR1-</v>
      </c>
      <c r="K595" s="389" t="str">
        <f t="shared" si="87"/>
        <v>transahttll-explns</v>
      </c>
      <c r="L595" s="389" t="str">
        <f t="shared" si="88"/>
        <v>transahttll-</v>
      </c>
    </row>
    <row r="596" spans="1:12">
      <c r="A596" s="362" t="s">
        <v>3909</v>
      </c>
      <c r="B596" s="454">
        <f t="shared" ca="1" si="90"/>
        <v>0</v>
      </c>
      <c r="C596" s="454" t="str">
        <f t="shared" ca="1" si="92"/>
        <v/>
      </c>
      <c r="D596" s="454" t="str">
        <f t="shared" ca="1" si="92"/>
        <v/>
      </c>
      <c r="E596" s="454" t="str">
        <f t="shared" ca="1" si="92"/>
        <v/>
      </c>
      <c r="F596" s="454" t="str">
        <f t="shared" ca="1" si="92"/>
        <v/>
      </c>
      <c r="G596" s="389" t="str">
        <f t="shared" si="83"/>
        <v>EandR1</v>
      </c>
      <c r="H596" s="389" t="str">
        <f t="shared" si="84"/>
        <v>transtot</v>
      </c>
      <c r="I596" s="389" t="str">
        <f t="shared" si="85"/>
        <v>explns</v>
      </c>
      <c r="J596" s="389" t="str">
        <f t="shared" si="86"/>
        <v>EandR1-</v>
      </c>
      <c r="K596" s="389" t="str">
        <f t="shared" si="87"/>
        <v>transtot-explns</v>
      </c>
      <c r="L596" s="389" t="str">
        <f t="shared" si="88"/>
        <v>transtot-</v>
      </c>
    </row>
    <row r="597" spans="1:12">
      <c r="A597" s="362" t="s">
        <v>3910</v>
      </c>
      <c r="B597" s="454">
        <f t="shared" ca="1" si="90"/>
        <v>0</v>
      </c>
      <c r="C597" s="454" t="str">
        <f t="shared" ca="1" si="92"/>
        <v/>
      </c>
      <c r="D597" s="454" t="str">
        <f t="shared" ca="1" si="92"/>
        <v/>
      </c>
      <c r="E597" s="454" t="str">
        <f t="shared" ca="1" si="92"/>
        <v/>
      </c>
      <c r="F597" s="454" t="str">
        <f t="shared" ca="1" si="92"/>
        <v/>
      </c>
      <c r="G597" s="389" t="str">
        <f t="shared" si="83"/>
        <v>EandR1</v>
      </c>
      <c r="H597" s="389" t="str">
        <f t="shared" si="84"/>
        <v>sctot</v>
      </c>
      <c r="I597" s="389" t="str">
        <f t="shared" si="85"/>
        <v>explns</v>
      </c>
      <c r="J597" s="389" t="str">
        <f t="shared" si="86"/>
        <v>EandR1-</v>
      </c>
      <c r="K597" s="389" t="str">
        <f t="shared" si="87"/>
        <v>sctot-explns</v>
      </c>
      <c r="L597" s="389" t="str">
        <f t="shared" si="88"/>
        <v>sctot-</v>
      </c>
    </row>
    <row r="598" spans="1:12">
      <c r="A598" s="362" t="s">
        <v>3911</v>
      </c>
      <c r="B598" s="454">
        <f t="shared" ca="1" si="90"/>
        <v>0</v>
      </c>
      <c r="C598" s="454" t="str">
        <f t="shared" ca="1" si="92"/>
        <v/>
      </c>
      <c r="D598" s="454" t="str">
        <f t="shared" ca="1" si="92"/>
        <v/>
      </c>
      <c r="E598" s="454" t="str">
        <f t="shared" ca="1" si="92"/>
        <v/>
      </c>
      <c r="F598" s="454" t="str">
        <f t="shared" ca="1" si="92"/>
        <v/>
      </c>
      <c r="G598" s="389" t="str">
        <f t="shared" si="83"/>
        <v>EandR1</v>
      </c>
      <c r="H598" s="389" t="str">
        <f t="shared" si="84"/>
        <v>phtot</v>
      </c>
      <c r="I598" s="389" t="str">
        <f t="shared" si="85"/>
        <v>explns</v>
      </c>
      <c r="J598" s="389" t="str">
        <f t="shared" si="86"/>
        <v>EandR1-</v>
      </c>
      <c r="K598" s="389" t="str">
        <f t="shared" si="87"/>
        <v>phtot-explns</v>
      </c>
      <c r="L598" s="389" t="str">
        <f t="shared" si="88"/>
        <v>phtot-</v>
      </c>
    </row>
    <row r="599" spans="1:12">
      <c r="A599" s="362" t="s">
        <v>3912</v>
      </c>
      <c r="B599" s="454">
        <f t="shared" ca="1" si="90"/>
        <v>0</v>
      </c>
      <c r="C599" s="454" t="str">
        <f t="shared" ca="1" si="92"/>
        <v/>
      </c>
      <c r="D599" s="454" t="str">
        <f t="shared" ca="1" si="92"/>
        <v/>
      </c>
      <c r="E599" s="454" t="str">
        <f t="shared" ca="1" si="92"/>
        <v/>
      </c>
      <c r="F599" s="454" t="str">
        <f t="shared" ca="1" si="92"/>
        <v/>
      </c>
      <c r="G599" s="389" t="str">
        <f t="shared" si="83"/>
        <v>EandR1</v>
      </c>
      <c r="H599" s="389" t="str">
        <f t="shared" si="84"/>
        <v>houshratot</v>
      </c>
      <c r="I599" s="389" t="str">
        <f t="shared" si="85"/>
        <v>explns</v>
      </c>
      <c r="J599" s="389" t="str">
        <f t="shared" si="86"/>
        <v>EandR1-</v>
      </c>
      <c r="K599" s="389" t="str">
        <f t="shared" si="87"/>
        <v>houshratot-explns</v>
      </c>
      <c r="L599" s="389" t="str">
        <f t="shared" si="88"/>
        <v>houshratot-</v>
      </c>
    </row>
    <row r="600" spans="1:12">
      <c r="A600" s="362" t="s">
        <v>3913</v>
      </c>
      <c r="B600" s="454">
        <f t="shared" ca="1" si="90"/>
        <v>0</v>
      </c>
      <c r="C600" s="454" t="str">
        <f t="shared" ca="1" si="92"/>
        <v/>
      </c>
      <c r="D600" s="454" t="str">
        <f t="shared" ca="1" si="92"/>
        <v/>
      </c>
      <c r="E600" s="454" t="str">
        <f t="shared" ca="1" si="92"/>
        <v/>
      </c>
      <c r="F600" s="454" t="str">
        <f t="shared" ca="1" si="92"/>
        <v/>
      </c>
      <c r="G600" s="389" t="str">
        <f t="shared" si="83"/>
        <v>EandR1</v>
      </c>
      <c r="H600" s="389" t="str">
        <f t="shared" si="84"/>
        <v>housgfcftot</v>
      </c>
      <c r="I600" s="389" t="str">
        <f t="shared" si="85"/>
        <v>explns</v>
      </c>
      <c r="J600" s="389" t="str">
        <f t="shared" si="86"/>
        <v>EandR1-</v>
      </c>
      <c r="K600" s="389" t="str">
        <f t="shared" si="87"/>
        <v>housgfcftot-explns</v>
      </c>
      <c r="L600" s="389" t="str">
        <f t="shared" si="88"/>
        <v>housgfcftot-</v>
      </c>
    </row>
    <row r="601" spans="1:12">
      <c r="A601" s="362" t="s">
        <v>3914</v>
      </c>
      <c r="B601" s="454">
        <f t="shared" ca="1" si="90"/>
        <v>0</v>
      </c>
      <c r="C601" s="454" t="str">
        <f t="shared" ca="1" si="92"/>
        <v/>
      </c>
      <c r="D601" s="454" t="str">
        <f t="shared" ca="1" si="92"/>
        <v/>
      </c>
      <c r="E601" s="454" t="str">
        <f t="shared" ca="1" si="92"/>
        <v/>
      </c>
      <c r="F601" s="454" t="str">
        <f t="shared" ca="1" si="92"/>
        <v/>
      </c>
      <c r="G601" s="389" t="str">
        <f t="shared" si="83"/>
        <v>EandR1</v>
      </c>
      <c r="H601" s="389" t="str">
        <f t="shared" si="84"/>
        <v>houstot</v>
      </c>
      <c r="I601" s="389" t="str">
        <f t="shared" si="85"/>
        <v>explns</v>
      </c>
      <c r="J601" s="389" t="str">
        <f t="shared" si="86"/>
        <v>EandR1-</v>
      </c>
      <c r="K601" s="389" t="str">
        <f t="shared" si="87"/>
        <v>houstot-explns</v>
      </c>
      <c r="L601" s="389" t="str">
        <f t="shared" si="88"/>
        <v>houstot-</v>
      </c>
    </row>
    <row r="602" spans="1:12">
      <c r="A602" s="362" t="s">
        <v>3915</v>
      </c>
      <c r="B602" s="454">
        <f t="shared" ca="1" si="90"/>
        <v>0</v>
      </c>
      <c r="C602" s="454" t="str">
        <f t="shared" ca="1" si="92"/>
        <v/>
      </c>
      <c r="D602" s="454" t="str">
        <f t="shared" ca="1" si="92"/>
        <v/>
      </c>
      <c r="E602" s="454" t="str">
        <f t="shared" ca="1" si="92"/>
        <v/>
      </c>
      <c r="F602" s="454" t="str">
        <f t="shared" ca="1" si="92"/>
        <v/>
      </c>
      <c r="G602" s="389" t="str">
        <f t="shared" si="83"/>
        <v>EandR1</v>
      </c>
      <c r="H602" s="389" t="str">
        <f t="shared" si="84"/>
        <v>culhrt</v>
      </c>
      <c r="I602" s="389" t="str">
        <f t="shared" si="85"/>
        <v>explns</v>
      </c>
      <c r="J602" s="389" t="str">
        <f t="shared" si="86"/>
        <v>EandR1-</v>
      </c>
      <c r="K602" s="389" t="str">
        <f t="shared" si="87"/>
        <v>culhrt-explns</v>
      </c>
      <c r="L602" s="389" t="str">
        <f t="shared" si="88"/>
        <v>culhrt-</v>
      </c>
    </row>
    <row r="603" spans="1:12">
      <c r="A603" s="362" t="s">
        <v>3916</v>
      </c>
      <c r="B603" s="454">
        <f t="shared" ca="1" si="90"/>
        <v>0</v>
      </c>
      <c r="C603" s="454" t="str">
        <f t="shared" ca="1" si="92"/>
        <v/>
      </c>
      <c r="D603" s="454" t="str">
        <f t="shared" ca="1" si="92"/>
        <v/>
      </c>
      <c r="E603" s="454" t="str">
        <f t="shared" ca="1" si="92"/>
        <v/>
      </c>
      <c r="F603" s="454" t="str">
        <f t="shared" ca="1" si="92"/>
        <v/>
      </c>
      <c r="G603" s="389" t="str">
        <f t="shared" si="83"/>
        <v>EandR1</v>
      </c>
      <c r="H603" s="389" t="str">
        <f t="shared" si="84"/>
        <v>culspr</v>
      </c>
      <c r="I603" s="389" t="str">
        <f t="shared" si="85"/>
        <v>explns</v>
      </c>
      <c r="J603" s="389" t="str">
        <f t="shared" si="86"/>
        <v>EandR1-</v>
      </c>
      <c r="K603" s="389" t="str">
        <f t="shared" si="87"/>
        <v>culspr-explns</v>
      </c>
      <c r="L603" s="389" t="str">
        <f t="shared" si="88"/>
        <v>culspr-</v>
      </c>
    </row>
    <row r="604" spans="1:12">
      <c r="A604" s="362" t="s">
        <v>3917</v>
      </c>
      <c r="B604" s="454">
        <f t="shared" ca="1" si="90"/>
        <v>0</v>
      </c>
      <c r="C604" s="454" t="str">
        <f t="shared" ca="1" si="92"/>
        <v/>
      </c>
      <c r="D604" s="454" t="str">
        <f t="shared" ca="1" si="92"/>
        <v/>
      </c>
      <c r="E604" s="454" t="str">
        <f t="shared" ca="1" si="92"/>
        <v/>
      </c>
      <c r="F604" s="454" t="str">
        <f t="shared" ca="1" si="92"/>
        <v/>
      </c>
      <c r="G604" s="389" t="str">
        <f t="shared" si="83"/>
        <v>EandR1</v>
      </c>
      <c r="H604" s="389" t="str">
        <f t="shared" si="84"/>
        <v>culopn</v>
      </c>
      <c r="I604" s="389" t="str">
        <f t="shared" si="85"/>
        <v>explns</v>
      </c>
      <c r="J604" s="389" t="str">
        <f t="shared" si="86"/>
        <v>EandR1-</v>
      </c>
      <c r="K604" s="389" t="str">
        <f t="shared" si="87"/>
        <v>culopn-explns</v>
      </c>
      <c r="L604" s="389" t="str">
        <f t="shared" si="88"/>
        <v>culopn-</v>
      </c>
    </row>
    <row r="605" spans="1:12">
      <c r="A605" s="362" t="s">
        <v>3918</v>
      </c>
      <c r="B605" s="454">
        <f t="shared" ca="1" si="90"/>
        <v>0</v>
      </c>
      <c r="C605" s="454" t="str">
        <f t="shared" ca="1" si="92"/>
        <v/>
      </c>
      <c r="D605" s="454" t="str">
        <f t="shared" ca="1" si="92"/>
        <v/>
      </c>
      <c r="E605" s="454" t="str">
        <f t="shared" ca="1" si="92"/>
        <v/>
      </c>
      <c r="F605" s="454" t="str">
        <f t="shared" ca="1" si="92"/>
        <v/>
      </c>
      <c r="G605" s="389" t="str">
        <f t="shared" si="83"/>
        <v>EandR1</v>
      </c>
      <c r="H605" s="389" t="str">
        <f t="shared" si="84"/>
        <v>cultrs</v>
      </c>
      <c r="I605" s="389" t="str">
        <f t="shared" si="85"/>
        <v>explns</v>
      </c>
      <c r="J605" s="389" t="str">
        <f t="shared" si="86"/>
        <v>EandR1-</v>
      </c>
      <c r="K605" s="389" t="str">
        <f t="shared" si="87"/>
        <v>cultrs-explns</v>
      </c>
      <c r="L605" s="389" t="str">
        <f t="shared" si="88"/>
        <v>cultrs-</v>
      </c>
    </row>
    <row r="606" spans="1:12">
      <c r="A606" s="362" t="s">
        <v>3919</v>
      </c>
      <c r="B606" s="454">
        <f t="shared" ca="1" si="90"/>
        <v>0</v>
      </c>
      <c r="C606" s="454" t="str">
        <f t="shared" ca="1" si="92"/>
        <v/>
      </c>
      <c r="D606" s="454" t="str">
        <f t="shared" ca="1" si="92"/>
        <v/>
      </c>
      <c r="E606" s="454" t="str">
        <f t="shared" ca="1" si="92"/>
        <v/>
      </c>
      <c r="F606" s="454" t="str">
        <f t="shared" ca="1" si="92"/>
        <v/>
      </c>
      <c r="G606" s="389" t="str">
        <f t="shared" si="83"/>
        <v>EandR1</v>
      </c>
      <c r="H606" s="389" t="str">
        <f t="shared" si="84"/>
        <v>cullib</v>
      </c>
      <c r="I606" s="389" t="str">
        <f t="shared" si="85"/>
        <v>explns</v>
      </c>
      <c r="J606" s="389" t="str">
        <f t="shared" si="86"/>
        <v>EandR1-</v>
      </c>
      <c r="K606" s="389" t="str">
        <f t="shared" si="87"/>
        <v>cullib-explns</v>
      </c>
      <c r="L606" s="389" t="str">
        <f t="shared" si="88"/>
        <v>cullib-</v>
      </c>
    </row>
    <row r="607" spans="1:12">
      <c r="A607" s="362" t="s">
        <v>3920</v>
      </c>
      <c r="B607" s="454">
        <f t="shared" ca="1" si="90"/>
        <v>0</v>
      </c>
      <c r="C607" s="454" t="str">
        <f t="shared" ca="1" si="92"/>
        <v/>
      </c>
      <c r="D607" s="454" t="str">
        <f t="shared" ca="1" si="92"/>
        <v/>
      </c>
      <c r="E607" s="454" t="str">
        <f t="shared" ca="1" si="92"/>
        <v/>
      </c>
      <c r="F607" s="454" t="str">
        <f t="shared" ca="1" si="92"/>
        <v/>
      </c>
      <c r="G607" s="389" t="str">
        <f t="shared" si="83"/>
        <v>EandR1</v>
      </c>
      <c r="H607" s="389" t="str">
        <f t="shared" si="84"/>
        <v>cultot</v>
      </c>
      <c r="I607" s="389" t="str">
        <f t="shared" si="85"/>
        <v>explns</v>
      </c>
      <c r="J607" s="389" t="str">
        <f t="shared" si="86"/>
        <v>EandR1-</v>
      </c>
      <c r="K607" s="389" t="str">
        <f t="shared" si="87"/>
        <v>cultot-explns</v>
      </c>
      <c r="L607" s="389" t="str">
        <f t="shared" si="88"/>
        <v>cultot-</v>
      </c>
    </row>
    <row r="608" spans="1:12">
      <c r="A608" s="362" t="s">
        <v>3921</v>
      </c>
      <c r="B608" s="454">
        <f t="shared" ca="1" si="90"/>
        <v>0</v>
      </c>
      <c r="C608" s="454" t="str">
        <f t="shared" ca="1" si="92"/>
        <v/>
      </c>
      <c r="D608" s="454" t="str">
        <f t="shared" ca="1" si="92"/>
        <v/>
      </c>
      <c r="E608" s="454" t="str">
        <f t="shared" ca="1" si="92"/>
        <v/>
      </c>
      <c r="F608" s="454" t="str">
        <f t="shared" ca="1" si="92"/>
        <v/>
      </c>
      <c r="G608" s="389" t="str">
        <f t="shared" si="83"/>
        <v>EandR1</v>
      </c>
      <c r="H608" s="389" t="str">
        <f t="shared" si="84"/>
        <v>envcmt</v>
      </c>
      <c r="I608" s="389" t="str">
        <f t="shared" si="85"/>
        <v>explns</v>
      </c>
      <c r="J608" s="389" t="str">
        <f t="shared" si="86"/>
        <v>EandR1-</v>
      </c>
      <c r="K608" s="389" t="str">
        <f t="shared" si="87"/>
        <v>envcmt-explns</v>
      </c>
      <c r="L608" s="389" t="str">
        <f t="shared" si="88"/>
        <v>envcmt-</v>
      </c>
    </row>
    <row r="609" spans="1:12">
      <c r="A609" s="362" t="s">
        <v>3922</v>
      </c>
      <c r="B609" s="454">
        <f t="shared" ca="1" si="90"/>
        <v>0</v>
      </c>
      <c r="C609" s="454" t="str">
        <f t="shared" ca="1" si="92"/>
        <v/>
      </c>
      <c r="D609" s="454" t="str">
        <f t="shared" ca="1" si="92"/>
        <v/>
      </c>
      <c r="E609" s="454" t="str">
        <f t="shared" ca="1" si="92"/>
        <v/>
      </c>
      <c r="F609" s="454" t="str">
        <f t="shared" ca="1" si="92"/>
        <v/>
      </c>
      <c r="G609" s="389" t="str">
        <f t="shared" si="83"/>
        <v>EandR1</v>
      </c>
      <c r="H609" s="389" t="str">
        <f t="shared" si="84"/>
        <v>envcst</v>
      </c>
      <c r="I609" s="389" t="str">
        <f t="shared" si="85"/>
        <v>explns</v>
      </c>
      <c r="J609" s="389" t="str">
        <f t="shared" si="86"/>
        <v>EandR1-</v>
      </c>
      <c r="K609" s="389" t="str">
        <f t="shared" si="87"/>
        <v>envcst-explns</v>
      </c>
      <c r="L609" s="389" t="str">
        <f t="shared" si="88"/>
        <v>envcst-</v>
      </c>
    </row>
    <row r="610" spans="1:12">
      <c r="A610" s="362" t="s">
        <v>3923</v>
      </c>
      <c r="B610" s="454">
        <f t="shared" ca="1" si="90"/>
        <v>0</v>
      </c>
      <c r="C610" s="454" t="str">
        <f t="shared" ref="C610:F630" ca="1" si="93">IFERROR(INDEX(INDIRECT(LEFT($A610,SEARCH("-",$A610,1)-1)&amp;"_validation_data"),MATCH($A610&amp;"-"&amp;C$1,INDIRECT(LEFT($A610,SEARCH("-",$A610,1)-1)&amp;"_validation_rows"),0),3),"")</f>
        <v/>
      </c>
      <c r="D610" s="454" t="str">
        <f t="shared" ca="1" si="93"/>
        <v/>
      </c>
      <c r="E610" s="454" t="str">
        <f t="shared" ca="1" si="93"/>
        <v/>
      </c>
      <c r="F610" s="454" t="str">
        <f t="shared" ca="1" si="93"/>
        <v/>
      </c>
      <c r="G610" s="389" t="str">
        <f t="shared" si="83"/>
        <v>EandR1</v>
      </c>
      <c r="H610" s="389" t="str">
        <f t="shared" si="84"/>
        <v>envcmm</v>
      </c>
      <c r="I610" s="389" t="str">
        <f t="shared" si="85"/>
        <v>explns</v>
      </c>
      <c r="J610" s="389" t="str">
        <f t="shared" si="86"/>
        <v>EandR1-</v>
      </c>
      <c r="K610" s="389" t="str">
        <f t="shared" si="87"/>
        <v>envcmm-explns</v>
      </c>
      <c r="L610" s="389" t="str">
        <f t="shared" si="88"/>
        <v>envcmm-</v>
      </c>
    </row>
    <row r="611" spans="1:12">
      <c r="A611" s="362" t="s">
        <v>3924</v>
      </c>
      <c r="B611" s="454">
        <f t="shared" ca="1" si="90"/>
        <v>0</v>
      </c>
      <c r="C611" s="454" t="str">
        <f t="shared" ca="1" si="93"/>
        <v/>
      </c>
      <c r="D611" s="454" t="str">
        <f t="shared" ca="1" si="93"/>
        <v/>
      </c>
      <c r="E611" s="454" t="str">
        <f t="shared" ca="1" si="93"/>
        <v/>
      </c>
      <c r="F611" s="454" t="str">
        <f t="shared" ca="1" si="93"/>
        <v/>
      </c>
      <c r="G611" s="389" t="str">
        <f t="shared" ref="G611:G674" si="94">LEFT(A611,SEARCH("-",A611)-1)</f>
        <v>EandR1</v>
      </c>
      <c r="H611" s="389" t="str">
        <f t="shared" ref="H611:H674" si="95">LEFT(K611,SEARCH("-",K611)-1)</f>
        <v>envflddrn</v>
      </c>
      <c r="I611" s="389" t="str">
        <f t="shared" ref="I611:I674" si="96">SUBSTITUTE(K611,L611,"")</f>
        <v>explns</v>
      </c>
      <c r="J611" s="389" t="str">
        <f t="shared" ref="J611:J674" si="97">LEFT(A611,SEARCH("-",A611))</f>
        <v>EandR1-</v>
      </c>
      <c r="K611" s="389" t="str">
        <f t="shared" ref="K611:K674" si="98">SUBSTITUTE(A611,J611,"")</f>
        <v>envflddrn-explns</v>
      </c>
      <c r="L611" s="389" t="str">
        <f t="shared" ref="L611:L674" si="99">LEFT(K611,SEARCH("-",K611))</f>
        <v>envflddrn-</v>
      </c>
    </row>
    <row r="612" spans="1:12">
      <c r="A612" s="362" t="s">
        <v>3925</v>
      </c>
      <c r="B612" s="454">
        <f t="shared" ca="1" si="90"/>
        <v>0</v>
      </c>
      <c r="C612" s="454" t="str">
        <f t="shared" ca="1" si="93"/>
        <v/>
      </c>
      <c r="D612" s="454" t="str">
        <f t="shared" ca="1" si="93"/>
        <v/>
      </c>
      <c r="E612" s="454" t="str">
        <f t="shared" ca="1" si="93"/>
        <v/>
      </c>
      <c r="F612" s="454" t="str">
        <f t="shared" ca="1" si="93"/>
        <v/>
      </c>
      <c r="G612" s="389" t="str">
        <f t="shared" si="94"/>
        <v>EandR1</v>
      </c>
      <c r="H612" s="389" t="str">
        <f t="shared" si="95"/>
        <v>envagr</v>
      </c>
      <c r="I612" s="389" t="str">
        <f t="shared" si="96"/>
        <v>explns</v>
      </c>
      <c r="J612" s="389" t="str">
        <f t="shared" si="97"/>
        <v>EandR1-</v>
      </c>
      <c r="K612" s="389" t="str">
        <f t="shared" si="98"/>
        <v>envagr-explns</v>
      </c>
      <c r="L612" s="389" t="str">
        <f t="shared" si="99"/>
        <v>envagr-</v>
      </c>
    </row>
    <row r="613" spans="1:12">
      <c r="A613" s="362" t="s">
        <v>3926</v>
      </c>
      <c r="B613" s="454">
        <f t="shared" ca="1" si="90"/>
        <v>0</v>
      </c>
      <c r="C613" s="454" t="str">
        <f t="shared" ca="1" si="93"/>
        <v/>
      </c>
      <c r="D613" s="454" t="str">
        <f t="shared" ca="1" si="93"/>
        <v/>
      </c>
      <c r="E613" s="454" t="str">
        <f t="shared" ca="1" si="93"/>
        <v/>
      </c>
      <c r="F613" s="454" t="str">
        <f t="shared" ca="1" si="93"/>
        <v/>
      </c>
      <c r="G613" s="389" t="str">
        <f t="shared" si="94"/>
        <v>EandR1</v>
      </c>
      <c r="H613" s="389" t="str">
        <f t="shared" si="95"/>
        <v>envrglenv</v>
      </c>
      <c r="I613" s="389" t="str">
        <f t="shared" si="96"/>
        <v>explns</v>
      </c>
      <c r="J613" s="389" t="str">
        <f t="shared" si="97"/>
        <v>EandR1-</v>
      </c>
      <c r="K613" s="389" t="str">
        <f t="shared" si="98"/>
        <v>envrglenv-explns</v>
      </c>
      <c r="L613" s="389" t="str">
        <f t="shared" si="99"/>
        <v>envrglenv-</v>
      </c>
    </row>
    <row r="614" spans="1:12">
      <c r="A614" s="362" t="s">
        <v>3927</v>
      </c>
      <c r="B614" s="454">
        <f t="shared" ca="1" si="90"/>
        <v>0</v>
      </c>
      <c r="C614" s="454" t="str">
        <f t="shared" ca="1" si="93"/>
        <v/>
      </c>
      <c r="D614" s="454" t="str">
        <f t="shared" ca="1" si="93"/>
        <v/>
      </c>
      <c r="E614" s="454" t="str">
        <f t="shared" ca="1" si="93"/>
        <v/>
      </c>
      <c r="F614" s="454" t="str">
        <f t="shared" ca="1" si="93"/>
        <v/>
      </c>
      <c r="G614" s="389" t="str">
        <f t="shared" si="94"/>
        <v>EandR1</v>
      </c>
      <c r="H614" s="389" t="str">
        <f t="shared" si="95"/>
        <v>envrgltrd</v>
      </c>
      <c r="I614" s="389" t="str">
        <f t="shared" si="96"/>
        <v>explns</v>
      </c>
      <c r="J614" s="389" t="str">
        <f t="shared" si="97"/>
        <v>EandR1-</v>
      </c>
      <c r="K614" s="389" t="str">
        <f t="shared" si="98"/>
        <v>envrgltrd-explns</v>
      </c>
      <c r="L614" s="389" t="str">
        <f t="shared" si="99"/>
        <v>envrgltrd-</v>
      </c>
    </row>
    <row r="615" spans="1:12">
      <c r="A615" s="362" t="s">
        <v>3928</v>
      </c>
      <c r="B615" s="454">
        <f t="shared" ca="1" si="90"/>
        <v>0</v>
      </c>
      <c r="C615" s="454" t="str">
        <f t="shared" ca="1" si="93"/>
        <v/>
      </c>
      <c r="D615" s="454" t="str">
        <f t="shared" ca="1" si="93"/>
        <v/>
      </c>
      <c r="E615" s="454" t="str">
        <f t="shared" ca="1" si="93"/>
        <v/>
      </c>
      <c r="F615" s="454" t="str">
        <f t="shared" ca="1" si="93"/>
        <v/>
      </c>
      <c r="G615" s="389" t="str">
        <f t="shared" si="94"/>
        <v>EandR1</v>
      </c>
      <c r="H615" s="389" t="str">
        <f t="shared" si="95"/>
        <v>envstr</v>
      </c>
      <c r="I615" s="389" t="str">
        <f t="shared" si="96"/>
        <v>explns</v>
      </c>
      <c r="J615" s="389" t="str">
        <f t="shared" si="97"/>
        <v>EandR1-</v>
      </c>
      <c r="K615" s="389" t="str">
        <f t="shared" si="98"/>
        <v>envstr-explns</v>
      </c>
      <c r="L615" s="389" t="str">
        <f t="shared" si="99"/>
        <v>envstr-</v>
      </c>
    </row>
    <row r="616" spans="1:12">
      <c r="A616" s="362" t="s">
        <v>3929</v>
      </c>
      <c r="B616" s="454">
        <f t="shared" ca="1" si="90"/>
        <v>0</v>
      </c>
      <c r="C616" s="454" t="str">
        <f t="shared" ca="1" si="93"/>
        <v/>
      </c>
      <c r="D616" s="454" t="str">
        <f t="shared" ca="1" si="93"/>
        <v/>
      </c>
      <c r="E616" s="454" t="str">
        <f t="shared" ca="1" si="93"/>
        <v/>
      </c>
      <c r="F616" s="454" t="str">
        <f t="shared" ca="1" si="93"/>
        <v/>
      </c>
      <c r="G616" s="389" t="str">
        <f t="shared" si="94"/>
        <v>EandR1</v>
      </c>
      <c r="H616" s="389" t="str">
        <f t="shared" si="95"/>
        <v>envcll</v>
      </c>
      <c r="I616" s="389" t="str">
        <f t="shared" si="96"/>
        <v>explns</v>
      </c>
      <c r="J616" s="389" t="str">
        <f t="shared" si="97"/>
        <v>EandR1-</v>
      </c>
      <c r="K616" s="389" t="str">
        <f t="shared" si="98"/>
        <v>envcll-explns</v>
      </c>
      <c r="L616" s="389" t="str">
        <f t="shared" si="99"/>
        <v>envcll-</v>
      </c>
    </row>
    <row r="617" spans="1:12">
      <c r="A617" s="362" t="s">
        <v>3930</v>
      </c>
      <c r="B617" s="454">
        <f t="shared" ca="1" si="90"/>
        <v>0</v>
      </c>
      <c r="C617" s="454" t="str">
        <f t="shared" ca="1" si="93"/>
        <v/>
      </c>
      <c r="D617" s="454" t="str">
        <f t="shared" ca="1" si="93"/>
        <v/>
      </c>
      <c r="E617" s="454" t="str">
        <f t="shared" ca="1" si="93"/>
        <v/>
      </c>
      <c r="F617" s="454" t="str">
        <f t="shared" ca="1" si="93"/>
        <v/>
      </c>
      <c r="G617" s="389" t="str">
        <f t="shared" si="94"/>
        <v>EandR1</v>
      </c>
      <c r="H617" s="389" t="str">
        <f t="shared" si="95"/>
        <v>envdsp</v>
      </c>
      <c r="I617" s="389" t="str">
        <f t="shared" si="96"/>
        <v>explns</v>
      </c>
      <c r="J617" s="389" t="str">
        <f t="shared" si="97"/>
        <v>EandR1-</v>
      </c>
      <c r="K617" s="389" t="str">
        <f t="shared" si="98"/>
        <v>envdsp-explns</v>
      </c>
      <c r="L617" s="389" t="str">
        <f t="shared" si="99"/>
        <v>envdsp-</v>
      </c>
    </row>
    <row r="618" spans="1:12">
      <c r="A618" s="362" t="s">
        <v>3931</v>
      </c>
      <c r="B618" s="454">
        <f t="shared" ca="1" si="90"/>
        <v>0</v>
      </c>
      <c r="C618" s="454" t="str">
        <f t="shared" ca="1" si="93"/>
        <v/>
      </c>
      <c r="D618" s="454" t="str">
        <f t="shared" ca="1" si="93"/>
        <v/>
      </c>
      <c r="E618" s="454" t="str">
        <f t="shared" ca="1" si="93"/>
        <v/>
      </c>
      <c r="F618" s="454" t="str">
        <f t="shared" ca="1" si="93"/>
        <v/>
      </c>
      <c r="G618" s="389" t="str">
        <f t="shared" si="94"/>
        <v>EandR1</v>
      </c>
      <c r="H618" s="389" t="str">
        <f t="shared" si="95"/>
        <v>envtrd</v>
      </c>
      <c r="I618" s="389" t="str">
        <f t="shared" si="96"/>
        <v>explns</v>
      </c>
      <c r="J618" s="389" t="str">
        <f t="shared" si="97"/>
        <v>EandR1-</v>
      </c>
      <c r="K618" s="389" t="str">
        <f t="shared" si="98"/>
        <v>envtrd-explns</v>
      </c>
      <c r="L618" s="389" t="str">
        <f t="shared" si="99"/>
        <v>envtrd-</v>
      </c>
    </row>
    <row r="619" spans="1:12">
      <c r="A619" s="362" t="s">
        <v>3932</v>
      </c>
      <c r="B619" s="454">
        <f t="shared" ca="1" si="90"/>
        <v>0</v>
      </c>
      <c r="C619" s="454" t="str">
        <f t="shared" ca="1" si="93"/>
        <v/>
      </c>
      <c r="D619" s="454" t="str">
        <f t="shared" ca="1" si="93"/>
        <v/>
      </c>
      <c r="E619" s="454" t="str">
        <f t="shared" ca="1" si="93"/>
        <v/>
      </c>
      <c r="F619" s="454" t="str">
        <f t="shared" ca="1" si="93"/>
        <v/>
      </c>
      <c r="G619" s="389" t="str">
        <f t="shared" si="94"/>
        <v>EandR1</v>
      </c>
      <c r="H619" s="389" t="str">
        <f t="shared" si="95"/>
        <v>envrcy</v>
      </c>
      <c r="I619" s="389" t="str">
        <f t="shared" si="96"/>
        <v>explns</v>
      </c>
      <c r="J619" s="389" t="str">
        <f t="shared" si="97"/>
        <v>EandR1-</v>
      </c>
      <c r="K619" s="389" t="str">
        <f t="shared" si="98"/>
        <v>envrcy-explns</v>
      </c>
      <c r="L619" s="389" t="str">
        <f t="shared" si="99"/>
        <v>envrcy-</v>
      </c>
    </row>
    <row r="620" spans="1:12">
      <c r="A620" s="362" t="s">
        <v>3933</v>
      </c>
      <c r="B620" s="454">
        <f t="shared" ca="1" si="90"/>
        <v>0</v>
      </c>
      <c r="C620" s="454" t="str">
        <f t="shared" ca="1" si="93"/>
        <v/>
      </c>
      <c r="D620" s="454" t="str">
        <f t="shared" ca="1" si="93"/>
        <v/>
      </c>
      <c r="E620" s="454" t="str">
        <f t="shared" ca="1" si="93"/>
        <v/>
      </c>
      <c r="F620" s="454" t="str">
        <f t="shared" ca="1" si="93"/>
        <v/>
      </c>
      <c r="G620" s="389" t="str">
        <f t="shared" si="94"/>
        <v>EandR1</v>
      </c>
      <c r="H620" s="389" t="str">
        <f t="shared" si="95"/>
        <v>envmin</v>
      </c>
      <c r="I620" s="389" t="str">
        <f t="shared" si="96"/>
        <v>explns</v>
      </c>
      <c r="J620" s="389" t="str">
        <f t="shared" si="97"/>
        <v>EandR1-</v>
      </c>
      <c r="K620" s="389" t="str">
        <f t="shared" si="98"/>
        <v>envmin-explns</v>
      </c>
      <c r="L620" s="389" t="str">
        <f t="shared" si="99"/>
        <v>envmin-</v>
      </c>
    </row>
    <row r="621" spans="1:12">
      <c r="A621" s="362" t="s">
        <v>3934</v>
      </c>
      <c r="B621" s="454">
        <f t="shared" ca="1" si="90"/>
        <v>0</v>
      </c>
      <c r="C621" s="454" t="str">
        <f t="shared" ca="1" si="93"/>
        <v/>
      </c>
      <c r="D621" s="454" t="str">
        <f t="shared" ca="1" si="93"/>
        <v/>
      </c>
      <c r="E621" s="454" t="str">
        <f t="shared" ca="1" si="93"/>
        <v/>
      </c>
      <c r="F621" s="454" t="str">
        <f t="shared" ca="1" si="93"/>
        <v/>
      </c>
      <c r="G621" s="389" t="str">
        <f t="shared" si="94"/>
        <v>EandR1</v>
      </c>
      <c r="H621" s="389" t="str">
        <f t="shared" si="95"/>
        <v>envclm</v>
      </c>
      <c r="I621" s="389" t="str">
        <f t="shared" si="96"/>
        <v>explns</v>
      </c>
      <c r="J621" s="389" t="str">
        <f t="shared" si="97"/>
        <v>EandR1-</v>
      </c>
      <c r="K621" s="389" t="str">
        <f t="shared" si="98"/>
        <v>envclm-explns</v>
      </c>
      <c r="L621" s="389" t="str">
        <f t="shared" si="99"/>
        <v>envclm-</v>
      </c>
    </row>
    <row r="622" spans="1:12">
      <c r="A622" s="362" t="s">
        <v>3935</v>
      </c>
      <c r="B622" s="454">
        <f t="shared" ca="1" si="90"/>
        <v>0</v>
      </c>
      <c r="C622" s="454" t="str">
        <f t="shared" ca="1" si="93"/>
        <v/>
      </c>
      <c r="D622" s="454" t="str">
        <f t="shared" ca="1" si="93"/>
        <v/>
      </c>
      <c r="E622" s="454" t="str">
        <f t="shared" ca="1" si="93"/>
        <v/>
      </c>
      <c r="F622" s="454" t="str">
        <f t="shared" ca="1" si="93"/>
        <v/>
      </c>
      <c r="G622" s="389" t="str">
        <f t="shared" si="94"/>
        <v>EandR1</v>
      </c>
      <c r="H622" s="389" t="str">
        <f t="shared" si="95"/>
        <v>envtot</v>
      </c>
      <c r="I622" s="389" t="str">
        <f t="shared" si="96"/>
        <v>explns</v>
      </c>
      <c r="J622" s="389" t="str">
        <f t="shared" si="97"/>
        <v>EandR1-</v>
      </c>
      <c r="K622" s="389" t="str">
        <f t="shared" si="98"/>
        <v>envtot-explns</v>
      </c>
      <c r="L622" s="389" t="str">
        <f t="shared" si="99"/>
        <v>envtot-</v>
      </c>
    </row>
    <row r="623" spans="1:12">
      <c r="A623" s="362" t="s">
        <v>3936</v>
      </c>
      <c r="B623" s="454">
        <f t="shared" ca="1" si="90"/>
        <v>0</v>
      </c>
      <c r="C623" s="454" t="str">
        <f t="shared" ca="1" si="93"/>
        <v/>
      </c>
      <c r="D623" s="454" t="str">
        <f t="shared" ca="1" si="93"/>
        <v/>
      </c>
      <c r="E623" s="454" t="str">
        <f t="shared" ca="1" si="93"/>
        <v/>
      </c>
      <c r="F623" s="454" t="str">
        <f t="shared" ca="1" si="93"/>
        <v/>
      </c>
      <c r="G623" s="389" t="str">
        <f t="shared" si="94"/>
        <v>EandR1</v>
      </c>
      <c r="H623" s="389" t="str">
        <f t="shared" si="95"/>
        <v>plantot</v>
      </c>
      <c r="I623" s="389" t="str">
        <f t="shared" si="96"/>
        <v>explns</v>
      </c>
      <c r="J623" s="389" t="str">
        <f t="shared" si="97"/>
        <v>EandR1-</v>
      </c>
      <c r="K623" s="389" t="str">
        <f t="shared" si="98"/>
        <v>plantot-explns</v>
      </c>
      <c r="L623" s="389" t="str">
        <f t="shared" si="99"/>
        <v>plantot-</v>
      </c>
    </row>
    <row r="624" spans="1:12">
      <c r="A624" s="362" t="s">
        <v>3937</v>
      </c>
      <c r="B624" s="454">
        <f t="shared" ca="1" si="90"/>
        <v>0</v>
      </c>
      <c r="C624" s="454"/>
      <c r="D624" s="454"/>
      <c r="E624" s="454"/>
      <c r="F624" s="454"/>
      <c r="G624" s="389" t="str">
        <f t="shared" si="94"/>
        <v>EandR1</v>
      </c>
      <c r="H624" s="389" t="str">
        <f t="shared" si="95"/>
        <v>digtot</v>
      </c>
      <c r="I624" s="389" t="str">
        <f t="shared" si="96"/>
        <v>explns</v>
      </c>
      <c r="J624" s="389" t="str">
        <f t="shared" si="97"/>
        <v>EandR1-</v>
      </c>
      <c r="K624" s="389" t="str">
        <f t="shared" si="98"/>
        <v>digtot-explns</v>
      </c>
      <c r="L624" s="389" t="str">
        <f t="shared" si="99"/>
        <v>digtot-</v>
      </c>
    </row>
    <row r="625" spans="1:12">
      <c r="A625" s="362" t="s">
        <v>3938</v>
      </c>
      <c r="B625" s="454">
        <f t="shared" ca="1" si="90"/>
        <v>0</v>
      </c>
      <c r="C625" s="454" t="str">
        <f t="shared" ca="1" si="93"/>
        <v/>
      </c>
      <c r="D625" s="454" t="str">
        <f t="shared" ca="1" si="93"/>
        <v/>
      </c>
      <c r="E625" s="454" t="str">
        <f t="shared" ca="1" si="93"/>
        <v/>
      </c>
      <c r="F625" s="454" t="str">
        <f t="shared" ca="1" si="93"/>
        <v/>
      </c>
      <c r="G625" s="389" t="str">
        <f t="shared" si="94"/>
        <v>EandR1</v>
      </c>
      <c r="H625" s="389" t="str">
        <f t="shared" si="95"/>
        <v>poltot</v>
      </c>
      <c r="I625" s="389" t="str">
        <f t="shared" si="96"/>
        <v>explns</v>
      </c>
      <c r="J625" s="389" t="str">
        <f t="shared" si="97"/>
        <v>EandR1-</v>
      </c>
      <c r="K625" s="389" t="str">
        <f t="shared" si="98"/>
        <v>poltot-explns</v>
      </c>
      <c r="L625" s="389" t="str">
        <f t="shared" si="99"/>
        <v>poltot-</v>
      </c>
    </row>
    <row r="626" spans="1:12">
      <c r="A626" s="362" t="s">
        <v>3939</v>
      </c>
      <c r="B626" s="454">
        <f t="shared" ca="1" si="90"/>
        <v>0</v>
      </c>
      <c r="C626" s="454" t="str">
        <f t="shared" ca="1" si="93"/>
        <v/>
      </c>
      <c r="D626" s="454" t="str">
        <f t="shared" ca="1" si="93"/>
        <v/>
      </c>
      <c r="E626" s="454" t="str">
        <f t="shared" ca="1" si="93"/>
        <v/>
      </c>
      <c r="F626" s="454" t="str">
        <f t="shared" ca="1" si="93"/>
        <v/>
      </c>
      <c r="G626" s="389" t="str">
        <f t="shared" si="94"/>
        <v>EandR1</v>
      </c>
      <c r="H626" s="389" t="str">
        <f t="shared" si="95"/>
        <v>frstot</v>
      </c>
      <c r="I626" s="389" t="str">
        <f t="shared" si="96"/>
        <v>explns</v>
      </c>
      <c r="J626" s="389" t="str">
        <f t="shared" si="97"/>
        <v>EandR1-</v>
      </c>
      <c r="K626" s="389" t="str">
        <f t="shared" si="98"/>
        <v>frstot-explns</v>
      </c>
      <c r="L626" s="389" t="str">
        <f t="shared" si="99"/>
        <v>frstot-</v>
      </c>
    </row>
    <row r="627" spans="1:12">
      <c r="A627" s="362" t="s">
        <v>3940</v>
      </c>
      <c r="B627" s="454">
        <f t="shared" ca="1" si="90"/>
        <v>0</v>
      </c>
      <c r="C627" s="454" t="str">
        <f t="shared" ca="1" si="93"/>
        <v/>
      </c>
      <c r="D627" s="454" t="str">
        <f t="shared" ca="1" si="93"/>
        <v/>
      </c>
      <c r="E627" s="454" t="str">
        <f t="shared" ca="1" si="93"/>
        <v/>
      </c>
      <c r="F627" s="454" t="str">
        <f t="shared" ca="1" si="93"/>
        <v/>
      </c>
      <c r="G627" s="389" t="str">
        <f t="shared" si="94"/>
        <v>EandR1</v>
      </c>
      <c r="H627" s="389" t="str">
        <f t="shared" si="95"/>
        <v>centot</v>
      </c>
      <c r="I627" s="389" t="str">
        <f t="shared" si="96"/>
        <v>explns</v>
      </c>
      <c r="J627" s="389" t="str">
        <f t="shared" si="97"/>
        <v>EandR1-</v>
      </c>
      <c r="K627" s="389" t="str">
        <f t="shared" si="98"/>
        <v>centot-explns</v>
      </c>
      <c r="L627" s="389" t="str">
        <f t="shared" si="99"/>
        <v>centot-</v>
      </c>
    </row>
    <row r="628" spans="1:12">
      <c r="A628" s="362" t="s">
        <v>3941</v>
      </c>
      <c r="B628" s="454">
        <f t="shared" ca="1" si="90"/>
        <v>0</v>
      </c>
      <c r="C628" s="454" t="str">
        <f t="shared" ca="1" si="93"/>
        <v/>
      </c>
      <c r="D628" s="454" t="str">
        <f t="shared" ca="1" si="93"/>
        <v/>
      </c>
      <c r="E628" s="454" t="str">
        <f t="shared" ca="1" si="93"/>
        <v/>
      </c>
      <c r="F628" s="454" t="str">
        <f t="shared" ca="1" si="93"/>
        <v/>
      </c>
      <c r="G628" s="389" t="str">
        <f t="shared" si="94"/>
        <v>EandR1</v>
      </c>
      <c r="H628" s="389" t="str">
        <f t="shared" si="95"/>
        <v>tradcomhous</v>
      </c>
      <c r="I628" s="389" t="str">
        <f t="shared" si="96"/>
        <v>explns</v>
      </c>
      <c r="J628" s="389" t="str">
        <f t="shared" si="97"/>
        <v>EandR1-</v>
      </c>
      <c r="K628" s="389" t="str">
        <f t="shared" si="98"/>
        <v>tradcomhous-explns</v>
      </c>
      <c r="L628" s="389" t="str">
        <f t="shared" si="99"/>
        <v>tradcomhous-</v>
      </c>
    </row>
    <row r="629" spans="1:12">
      <c r="A629" s="362" t="s">
        <v>3942</v>
      </c>
      <c r="B629" s="454">
        <f t="shared" ca="1" si="90"/>
        <v>0</v>
      </c>
      <c r="C629" s="454" t="str">
        <f t="shared" ca="1" si="93"/>
        <v/>
      </c>
      <c r="D629" s="454" t="str">
        <f t="shared" ca="1" si="93"/>
        <v/>
      </c>
      <c r="E629" s="454" t="str">
        <f t="shared" ca="1" si="93"/>
        <v/>
      </c>
      <c r="F629" s="454" t="str">
        <f t="shared" ca="1" si="93"/>
        <v/>
      </c>
      <c r="G629" s="389" t="str">
        <f t="shared" si="94"/>
        <v>EandR1</v>
      </c>
      <c r="H629" s="389" t="str">
        <f t="shared" si="95"/>
        <v>tradcomreal</v>
      </c>
      <c r="I629" s="389" t="str">
        <f t="shared" si="96"/>
        <v>explns</v>
      </c>
      <c r="J629" s="389" t="str">
        <f t="shared" si="97"/>
        <v>EandR1-</v>
      </c>
      <c r="K629" s="389" t="str">
        <f t="shared" si="98"/>
        <v>tradcomreal-explns</v>
      </c>
      <c r="L629" s="389" t="str">
        <f t="shared" si="99"/>
        <v>tradcomreal-</v>
      </c>
    </row>
    <row r="630" spans="1:12">
      <c r="A630" s="362" t="s">
        <v>3943</v>
      </c>
      <c r="B630" s="454">
        <f t="shared" ca="1" si="90"/>
        <v>0</v>
      </c>
      <c r="C630" s="454" t="str">
        <f t="shared" ca="1" si="93"/>
        <v/>
      </c>
      <c r="D630" s="454" t="str">
        <f t="shared" ca="1" si="93"/>
        <v/>
      </c>
      <c r="E630" s="454" t="str">
        <f t="shared" ca="1" si="93"/>
        <v/>
      </c>
      <c r="F630" s="454" t="str">
        <f t="shared" ca="1" si="93"/>
        <v/>
      </c>
      <c r="G630" s="389" t="str">
        <f t="shared" si="94"/>
        <v>EandR1</v>
      </c>
      <c r="H630" s="389" t="str">
        <f t="shared" si="95"/>
        <v>tradcomfin</v>
      </c>
      <c r="I630" s="389" t="str">
        <f t="shared" si="96"/>
        <v>explns</v>
      </c>
      <c r="J630" s="389" t="str">
        <f t="shared" si="97"/>
        <v>EandR1-</v>
      </c>
      <c r="K630" s="389" t="str">
        <f t="shared" si="98"/>
        <v>tradcomfin-explns</v>
      </c>
      <c r="L630" s="389" t="str">
        <f t="shared" si="99"/>
        <v>tradcomfin-</v>
      </c>
    </row>
    <row r="631" spans="1:12">
      <c r="A631" s="362" t="s">
        <v>3944</v>
      </c>
      <c r="B631" s="454">
        <f t="shared" ca="1" si="90"/>
        <v>0</v>
      </c>
      <c r="C631" s="454" t="str">
        <f t="shared" ref="C631:F650" ca="1" si="100">IFERROR(INDEX(INDIRECT(LEFT($A631,SEARCH("-",$A631,1)-1)&amp;"_validation_data"),MATCH($A631&amp;"-"&amp;C$1,INDIRECT(LEFT($A631,SEARCH("-",$A631,1)-1)&amp;"_validation_rows"),0),3),"")</f>
        <v/>
      </c>
      <c r="D631" s="454" t="str">
        <f t="shared" ca="1" si="100"/>
        <v/>
      </c>
      <c r="E631" s="454" t="str">
        <f t="shared" ca="1" si="100"/>
        <v/>
      </c>
      <c r="F631" s="454" t="str">
        <f t="shared" ca="1" si="100"/>
        <v/>
      </c>
      <c r="G631" s="389" t="str">
        <f t="shared" si="94"/>
        <v>EandR1</v>
      </c>
      <c r="H631" s="389" t="str">
        <f t="shared" si="95"/>
        <v>tradcomenr</v>
      </c>
      <c r="I631" s="389" t="str">
        <f t="shared" si="96"/>
        <v>explns</v>
      </c>
      <c r="J631" s="389" t="str">
        <f t="shared" si="97"/>
        <v>EandR1-</v>
      </c>
      <c r="K631" s="389" t="str">
        <f t="shared" si="98"/>
        <v>tradcomenr-explns</v>
      </c>
      <c r="L631" s="389" t="str">
        <f t="shared" si="99"/>
        <v>tradcomenr-</v>
      </c>
    </row>
    <row r="632" spans="1:12">
      <c r="A632" s="362" t="s">
        <v>3945</v>
      </c>
      <c r="B632" s="454">
        <f t="shared" ref="B632:B693" ca="1" si="101">INDEX(INDIRECT(LEFT($A632,SEARCH("-",$A632,1)-1)&amp;"_data"),MATCH(MID($A632, SEARCH("-",$A632) + 1, SEARCH("-",$A632,SEARCH("-",$A632)+1) - SEARCH("-",$A632) - 1),INDIRECT(LEFT($A632,SEARCH("-",$A632,1)-1)&amp;"_rows"),0),MATCH(RIGHT($A632,LEN($A632) - SEARCH("-", $A632, SEARCH("-", $A632) + 1)),INDIRECT(LEFT($A632,SEARCH("-",$A632,1)-1)&amp;"_Header"),0))</f>
        <v>0</v>
      </c>
      <c r="C632" s="454" t="str">
        <f t="shared" ca="1" si="100"/>
        <v/>
      </c>
      <c r="D632" s="454" t="str">
        <f t="shared" ca="1" si="100"/>
        <v/>
      </c>
      <c r="E632" s="454" t="str">
        <f t="shared" ca="1" si="100"/>
        <v/>
      </c>
      <c r="F632" s="454" t="str">
        <f t="shared" ca="1" si="100"/>
        <v/>
      </c>
      <c r="G632" s="389" t="str">
        <f t="shared" si="94"/>
        <v>EandR1</v>
      </c>
      <c r="H632" s="389" t="str">
        <f t="shared" si="95"/>
        <v>tradcomwtr</v>
      </c>
      <c r="I632" s="389" t="str">
        <f t="shared" si="96"/>
        <v>explns</v>
      </c>
      <c r="J632" s="389" t="str">
        <f t="shared" si="97"/>
        <v>EandR1-</v>
      </c>
      <c r="K632" s="389" t="str">
        <f t="shared" si="98"/>
        <v>tradcomwtr-explns</v>
      </c>
      <c r="L632" s="389" t="str">
        <f t="shared" si="99"/>
        <v>tradcomwtr-</v>
      </c>
    </row>
    <row r="633" spans="1:12">
      <c r="A633" s="362" t="s">
        <v>3946</v>
      </c>
      <c r="B633" s="454">
        <f t="shared" ca="1" si="101"/>
        <v>0</v>
      </c>
      <c r="C633" s="454" t="str">
        <f t="shared" ca="1" si="100"/>
        <v/>
      </c>
      <c r="D633" s="454" t="str">
        <f t="shared" ca="1" si="100"/>
        <v/>
      </c>
      <c r="E633" s="454" t="str">
        <f t="shared" ca="1" si="100"/>
        <v/>
      </c>
      <c r="F633" s="454" t="str">
        <f t="shared" ca="1" si="100"/>
        <v/>
      </c>
      <c r="G633" s="389" t="str">
        <f t="shared" si="94"/>
        <v>EandR1</v>
      </c>
      <c r="H633" s="389" t="str">
        <f t="shared" si="95"/>
        <v>tradcomhsp</v>
      </c>
      <c r="I633" s="389" t="str">
        <f t="shared" si="96"/>
        <v>explns</v>
      </c>
      <c r="J633" s="389" t="str">
        <f t="shared" si="97"/>
        <v>EandR1-</v>
      </c>
      <c r="K633" s="389" t="str">
        <f t="shared" si="98"/>
        <v>tradcomhsp-explns</v>
      </c>
      <c r="L633" s="389" t="str">
        <f t="shared" si="99"/>
        <v>tradcomhsp-</v>
      </c>
    </row>
    <row r="634" spans="1:12">
      <c r="A634" s="362" t="s">
        <v>3947</v>
      </c>
      <c r="B634" s="454">
        <f t="shared" ca="1" si="101"/>
        <v>0</v>
      </c>
      <c r="C634" s="454" t="str">
        <f t="shared" ca="1" si="100"/>
        <v/>
      </c>
      <c r="D634" s="454" t="str">
        <f t="shared" ca="1" si="100"/>
        <v/>
      </c>
      <c r="E634" s="454" t="str">
        <f t="shared" ca="1" si="100"/>
        <v/>
      </c>
      <c r="F634" s="454" t="str">
        <f t="shared" ca="1" si="100"/>
        <v/>
      </c>
      <c r="G634" s="389" t="str">
        <f t="shared" si="94"/>
        <v>EandR1</v>
      </c>
      <c r="H634" s="389" t="str">
        <f t="shared" si="95"/>
        <v>tradcomoth</v>
      </c>
      <c r="I634" s="389" t="str">
        <f t="shared" si="96"/>
        <v>explns</v>
      </c>
      <c r="J634" s="389" t="str">
        <f t="shared" si="97"/>
        <v>EandR1-</v>
      </c>
      <c r="K634" s="389" t="str">
        <f t="shared" si="98"/>
        <v>tradcomoth-explns</v>
      </c>
      <c r="L634" s="389" t="str">
        <f t="shared" si="99"/>
        <v>tradcomoth-</v>
      </c>
    </row>
    <row r="635" spans="1:12">
      <c r="A635" s="362" t="s">
        <v>3948</v>
      </c>
      <c r="B635" s="454">
        <f t="shared" ca="1" si="101"/>
        <v>0</v>
      </c>
      <c r="C635" s="454" t="str">
        <f t="shared" ca="1" si="100"/>
        <v/>
      </c>
      <c r="D635" s="454" t="str">
        <f t="shared" ca="1" si="100"/>
        <v/>
      </c>
      <c r="E635" s="454" t="str">
        <f t="shared" ca="1" si="100"/>
        <v/>
      </c>
      <c r="F635" s="454" t="str">
        <f t="shared" ca="1" si="100"/>
        <v/>
      </c>
      <c r="G635" s="389" t="str">
        <f t="shared" si="94"/>
        <v>EandR1</v>
      </c>
      <c r="H635" s="389" t="str">
        <f t="shared" si="95"/>
        <v>tradcomtot</v>
      </c>
      <c r="I635" s="389" t="str">
        <f t="shared" si="96"/>
        <v>explns</v>
      </c>
      <c r="J635" s="389" t="str">
        <f t="shared" si="97"/>
        <v>EandR1-</v>
      </c>
      <c r="K635" s="389" t="str">
        <f t="shared" si="98"/>
        <v>tradcomtot-explns</v>
      </c>
      <c r="L635" s="389" t="str">
        <f t="shared" si="99"/>
        <v>tradcomtot-</v>
      </c>
    </row>
    <row r="636" spans="1:12">
      <c r="A636" s="362" t="s">
        <v>3949</v>
      </c>
      <c r="B636" s="454">
        <f t="shared" ca="1" si="101"/>
        <v>0</v>
      </c>
      <c r="C636" s="454" t="str">
        <f t="shared" ca="1" si="100"/>
        <v/>
      </c>
      <c r="D636" s="454" t="str">
        <f t="shared" ca="1" si="100"/>
        <v/>
      </c>
      <c r="E636" s="454" t="str">
        <f t="shared" ca="1" si="100"/>
        <v/>
      </c>
      <c r="F636" s="454" t="str">
        <f t="shared" ca="1" si="100"/>
        <v/>
      </c>
      <c r="G636" s="389" t="str">
        <f t="shared" si="94"/>
        <v>EandR1</v>
      </c>
      <c r="H636" s="389" t="str">
        <f t="shared" si="95"/>
        <v>tradoth</v>
      </c>
      <c r="I636" s="389" t="str">
        <f t="shared" si="96"/>
        <v>explns</v>
      </c>
      <c r="J636" s="389" t="str">
        <f t="shared" si="97"/>
        <v>EandR1-</v>
      </c>
      <c r="K636" s="389" t="str">
        <f t="shared" si="98"/>
        <v>tradoth-explns</v>
      </c>
      <c r="L636" s="389" t="str">
        <f t="shared" si="99"/>
        <v>tradoth-</v>
      </c>
    </row>
    <row r="637" spans="1:12">
      <c r="A637" s="362" t="s">
        <v>3950</v>
      </c>
      <c r="B637" s="454">
        <f t="shared" ca="1" si="101"/>
        <v>0</v>
      </c>
      <c r="C637" s="454" t="str">
        <f t="shared" ca="1" si="100"/>
        <v/>
      </c>
      <c r="D637" s="454" t="str">
        <f t="shared" ca="1" si="100"/>
        <v/>
      </c>
      <c r="E637" s="454" t="str">
        <f t="shared" ca="1" si="100"/>
        <v/>
      </c>
      <c r="F637" s="454" t="str">
        <f t="shared" ca="1" si="100"/>
        <v/>
      </c>
      <c r="G637" s="389" t="str">
        <f t="shared" si="94"/>
        <v>EandR1</v>
      </c>
      <c r="H637" s="389" t="str">
        <f t="shared" si="95"/>
        <v>tradtot</v>
      </c>
      <c r="I637" s="389" t="str">
        <f t="shared" si="96"/>
        <v>explns</v>
      </c>
      <c r="J637" s="389" t="str">
        <f t="shared" si="97"/>
        <v>EandR1-</v>
      </c>
      <c r="K637" s="389" t="str">
        <f t="shared" si="98"/>
        <v>tradtot-explns</v>
      </c>
      <c r="L637" s="389" t="str">
        <f t="shared" si="99"/>
        <v>tradtot-</v>
      </c>
    </row>
    <row r="638" spans="1:12">
      <c r="A638" s="362" t="s">
        <v>3951</v>
      </c>
      <c r="B638" s="454">
        <f t="shared" ca="1" si="101"/>
        <v>0</v>
      </c>
      <c r="C638" s="454" t="str">
        <f t="shared" ca="1" si="100"/>
        <v/>
      </c>
      <c r="D638" s="454" t="str">
        <f t="shared" ca="1" si="100"/>
        <v/>
      </c>
      <c r="E638" s="454" t="str">
        <f t="shared" ca="1" si="100"/>
        <v/>
      </c>
      <c r="F638" s="454" t="str">
        <f t="shared" ca="1" si="100"/>
        <v/>
      </c>
      <c r="G638" s="389" t="str">
        <f t="shared" si="94"/>
        <v>EandR1</v>
      </c>
      <c r="H638" s="389" t="str">
        <f t="shared" si="95"/>
        <v>alltot</v>
      </c>
      <c r="I638" s="389" t="str">
        <f t="shared" si="96"/>
        <v>explns</v>
      </c>
      <c r="J638" s="389" t="str">
        <f t="shared" si="97"/>
        <v>EandR1-</v>
      </c>
      <c r="K638" s="389" t="str">
        <f t="shared" si="98"/>
        <v>alltot-explns</v>
      </c>
      <c r="L638" s="389" t="str">
        <f t="shared" si="99"/>
        <v>alltot-</v>
      </c>
    </row>
    <row r="639" spans="1:12">
      <c r="A639" s="362" t="s">
        <v>3952</v>
      </c>
      <c r="B639" s="454">
        <f t="shared" ca="1" si="101"/>
        <v>0</v>
      </c>
      <c r="C639" s="454" t="str">
        <f t="shared" ca="1" si="100"/>
        <v/>
      </c>
      <c r="D639" s="454" t="str">
        <f t="shared" ca="1" si="100"/>
        <v/>
      </c>
      <c r="E639" s="454" t="str">
        <f t="shared" ca="1" si="100"/>
        <v/>
      </c>
      <c r="F639" s="454" t="str">
        <f t="shared" ca="1" si="100"/>
        <v/>
      </c>
      <c r="G639" s="389" t="str">
        <f t="shared" si="94"/>
        <v>EandR1</v>
      </c>
      <c r="H639" s="389" t="str">
        <f t="shared" si="95"/>
        <v>eduerlprm</v>
      </c>
      <c r="I639" s="389" t="str">
        <f t="shared" si="96"/>
        <v>explnsla</v>
      </c>
      <c r="J639" s="389" t="str">
        <f t="shared" si="97"/>
        <v>EandR1-</v>
      </c>
      <c r="K639" s="389" t="str">
        <f t="shared" si="98"/>
        <v>eduerlprm-explnsla</v>
      </c>
      <c r="L639" s="389" t="str">
        <f t="shared" si="99"/>
        <v>eduerlprm-</v>
      </c>
    </row>
    <row r="640" spans="1:12">
      <c r="A640" s="362" t="s">
        <v>3953</v>
      </c>
      <c r="B640" s="454">
        <f t="shared" ca="1" si="101"/>
        <v>0</v>
      </c>
      <c r="C640" s="454" t="str">
        <f t="shared" ca="1" si="100"/>
        <v/>
      </c>
      <c r="D640" s="454" t="str">
        <f t="shared" ca="1" si="100"/>
        <v/>
      </c>
      <c r="E640" s="454" t="str">
        <f t="shared" ca="1" si="100"/>
        <v/>
      </c>
      <c r="F640" s="454" t="str">
        <f t="shared" ca="1" si="100"/>
        <v/>
      </c>
      <c r="G640" s="389" t="str">
        <f t="shared" si="94"/>
        <v>EandR1</v>
      </c>
      <c r="H640" s="389" t="str">
        <f t="shared" si="95"/>
        <v>eduscn</v>
      </c>
      <c r="I640" s="389" t="str">
        <f t="shared" si="96"/>
        <v>explnsla</v>
      </c>
      <c r="J640" s="389" t="str">
        <f t="shared" si="97"/>
        <v>EandR1-</v>
      </c>
      <c r="K640" s="389" t="str">
        <f t="shared" si="98"/>
        <v>eduscn-explnsla</v>
      </c>
      <c r="L640" s="389" t="str">
        <f t="shared" si="99"/>
        <v>eduscn-</v>
      </c>
    </row>
    <row r="641" spans="1:12">
      <c r="A641" s="362" t="s">
        <v>3954</v>
      </c>
      <c r="B641" s="454">
        <f t="shared" ca="1" si="101"/>
        <v>0</v>
      </c>
      <c r="C641" s="454" t="str">
        <f t="shared" ca="1" si="100"/>
        <v/>
      </c>
      <c r="D641" s="454" t="str">
        <f t="shared" ca="1" si="100"/>
        <v/>
      </c>
      <c r="E641" s="454" t="str">
        <f t="shared" ca="1" si="100"/>
        <v/>
      </c>
      <c r="F641" s="454" t="str">
        <f t="shared" ca="1" si="100"/>
        <v/>
      </c>
      <c r="G641" s="389" t="str">
        <f t="shared" si="94"/>
        <v>EandR1</v>
      </c>
      <c r="H641" s="389" t="str">
        <f t="shared" si="95"/>
        <v>eduspc</v>
      </c>
      <c r="I641" s="389" t="str">
        <f t="shared" si="96"/>
        <v>explnsla</v>
      </c>
      <c r="J641" s="389" t="str">
        <f t="shared" si="97"/>
        <v>EandR1-</v>
      </c>
      <c r="K641" s="389" t="str">
        <f t="shared" si="98"/>
        <v>eduspc-explnsla</v>
      </c>
      <c r="L641" s="389" t="str">
        <f t="shared" si="99"/>
        <v>eduspc-</v>
      </c>
    </row>
    <row r="642" spans="1:12">
      <c r="A642" s="362" t="s">
        <v>3955</v>
      </c>
      <c r="B642" s="454">
        <f t="shared" ca="1" si="101"/>
        <v>0</v>
      </c>
      <c r="C642" s="454" t="str">
        <f t="shared" ca="1" si="100"/>
        <v/>
      </c>
      <c r="D642" s="454" t="str">
        <f t="shared" ca="1" si="100"/>
        <v/>
      </c>
      <c r="E642" s="454" t="str">
        <f t="shared" ca="1" si="100"/>
        <v/>
      </c>
      <c r="F642" s="454" t="str">
        <f t="shared" ca="1" si="100"/>
        <v/>
      </c>
      <c r="G642" s="389" t="str">
        <f t="shared" si="94"/>
        <v>EandR1</v>
      </c>
      <c r="H642" s="389" t="str">
        <f t="shared" si="95"/>
        <v>edupstoth</v>
      </c>
      <c r="I642" s="389" t="str">
        <f t="shared" si="96"/>
        <v>explnsla</v>
      </c>
      <c r="J642" s="389" t="str">
        <f t="shared" si="97"/>
        <v>EandR1-</v>
      </c>
      <c r="K642" s="389" t="str">
        <f t="shared" si="98"/>
        <v>edupstoth-explnsla</v>
      </c>
      <c r="L642" s="389" t="str">
        <f t="shared" si="99"/>
        <v>edupstoth-</v>
      </c>
    </row>
    <row r="643" spans="1:12">
      <c r="A643" s="362" t="s">
        <v>3956</v>
      </c>
      <c r="B643" s="454">
        <f t="shared" ca="1" si="101"/>
        <v>0</v>
      </c>
      <c r="C643" s="454" t="str">
        <f t="shared" ca="1" si="100"/>
        <v/>
      </c>
      <c r="D643" s="454" t="str">
        <f t="shared" ca="1" si="100"/>
        <v/>
      </c>
      <c r="E643" s="454" t="str">
        <f t="shared" ca="1" si="100"/>
        <v/>
      </c>
      <c r="F643" s="454" t="str">
        <f t="shared" ca="1" si="100"/>
        <v/>
      </c>
      <c r="G643" s="389" t="str">
        <f t="shared" si="94"/>
        <v>EandR1</v>
      </c>
      <c r="H643" s="389" t="str">
        <f t="shared" si="95"/>
        <v>edutot</v>
      </c>
      <c r="I643" s="389" t="str">
        <f t="shared" si="96"/>
        <v>explnsla</v>
      </c>
      <c r="J643" s="389" t="str">
        <f t="shared" si="97"/>
        <v>EandR1-</v>
      </c>
      <c r="K643" s="389" t="str">
        <f t="shared" si="98"/>
        <v>edutot-explnsla</v>
      </c>
      <c r="L643" s="389" t="str">
        <f t="shared" si="99"/>
        <v>edutot-</v>
      </c>
    </row>
    <row r="644" spans="1:12">
      <c r="A644" s="362" t="s">
        <v>3957</v>
      </c>
      <c r="B644" s="454">
        <f t="shared" ca="1" si="101"/>
        <v>0</v>
      </c>
      <c r="C644" s="454" t="str">
        <f t="shared" ca="1" si="100"/>
        <v/>
      </c>
      <c r="D644" s="454" t="str">
        <f t="shared" ca="1" si="100"/>
        <v/>
      </c>
      <c r="E644" s="454" t="str">
        <f t="shared" ca="1" si="100"/>
        <v/>
      </c>
      <c r="F644" s="454" t="str">
        <f t="shared" ca="1" si="100"/>
        <v/>
      </c>
      <c r="G644" s="389" t="str">
        <f t="shared" si="94"/>
        <v>EandR1</v>
      </c>
      <c r="H644" s="389" t="str">
        <f t="shared" si="95"/>
        <v>transrds</v>
      </c>
      <c r="I644" s="389" t="str">
        <f t="shared" si="96"/>
        <v>explnsla</v>
      </c>
      <c r="J644" s="389" t="str">
        <f t="shared" si="97"/>
        <v>EandR1-</v>
      </c>
      <c r="K644" s="389" t="str">
        <f t="shared" si="98"/>
        <v>transrds-explnsla</v>
      </c>
      <c r="L644" s="389" t="str">
        <f t="shared" si="99"/>
        <v>transrds-</v>
      </c>
    </row>
    <row r="645" spans="1:12">
      <c r="A645" s="362" t="s">
        <v>3958</v>
      </c>
      <c r="B645" s="454">
        <f t="shared" ca="1" si="101"/>
        <v>0</v>
      </c>
      <c r="C645" s="454" t="str">
        <f t="shared" ca="1" si="100"/>
        <v/>
      </c>
      <c r="D645" s="454" t="str">
        <f t="shared" ca="1" si="100"/>
        <v/>
      </c>
      <c r="E645" s="454" t="str">
        <f t="shared" ca="1" si="100"/>
        <v/>
      </c>
      <c r="F645" s="454" t="str">
        <f t="shared" ca="1" si="100"/>
        <v/>
      </c>
      <c r="G645" s="389" t="str">
        <f t="shared" si="94"/>
        <v>EandR1</v>
      </c>
      <c r="H645" s="389" t="str">
        <f t="shared" si="95"/>
        <v>transprk</v>
      </c>
      <c r="I645" s="389" t="str">
        <f t="shared" si="96"/>
        <v>explnsla</v>
      </c>
      <c r="J645" s="389" t="str">
        <f t="shared" si="97"/>
        <v>EandR1-</v>
      </c>
      <c r="K645" s="389" t="str">
        <f t="shared" si="98"/>
        <v>transprk-explnsla</v>
      </c>
      <c r="L645" s="389" t="str">
        <f t="shared" si="99"/>
        <v>transprk-</v>
      </c>
    </row>
    <row r="646" spans="1:12">
      <c r="A646" s="362" t="s">
        <v>3959</v>
      </c>
      <c r="B646" s="454">
        <f t="shared" ca="1" si="101"/>
        <v>0</v>
      </c>
      <c r="C646" s="454" t="str">
        <f t="shared" ca="1" si="100"/>
        <v/>
      </c>
      <c r="D646" s="454" t="str">
        <f t="shared" ca="1" si="100"/>
        <v/>
      </c>
      <c r="E646" s="454" t="str">
        <f t="shared" ca="1" si="100"/>
        <v/>
      </c>
      <c r="F646" s="454" t="str">
        <f t="shared" ca="1" si="100"/>
        <v/>
      </c>
      <c r="G646" s="389" t="str">
        <f t="shared" si="94"/>
        <v>EandR1</v>
      </c>
      <c r="H646" s="389" t="str">
        <f t="shared" si="95"/>
        <v>transpblbus</v>
      </c>
      <c r="I646" s="389" t="str">
        <f t="shared" si="96"/>
        <v>explnsla</v>
      </c>
      <c r="J646" s="389" t="str">
        <f t="shared" si="97"/>
        <v>EandR1-</v>
      </c>
      <c r="K646" s="389" t="str">
        <f t="shared" si="98"/>
        <v>transpblbus-explnsla</v>
      </c>
      <c r="L646" s="389" t="str">
        <f t="shared" si="99"/>
        <v>transpblbus-</v>
      </c>
    </row>
    <row r="647" spans="1:12">
      <c r="A647" s="362" t="s">
        <v>3960</v>
      </c>
      <c r="B647" s="454">
        <f t="shared" ca="1" si="101"/>
        <v>0</v>
      </c>
      <c r="C647" s="454" t="str">
        <f t="shared" ca="1" si="100"/>
        <v/>
      </c>
      <c r="D647" s="454" t="str">
        <f t="shared" ca="1" si="100"/>
        <v/>
      </c>
      <c r="E647" s="454" t="str">
        <f t="shared" ca="1" si="100"/>
        <v/>
      </c>
      <c r="F647" s="454" t="str">
        <f t="shared" ca="1" si="100"/>
        <v/>
      </c>
      <c r="G647" s="389" t="str">
        <f t="shared" si="94"/>
        <v>EandR1</v>
      </c>
      <c r="H647" s="389" t="str">
        <f t="shared" si="95"/>
        <v>transpblrail</v>
      </c>
      <c r="I647" s="389" t="str">
        <f t="shared" si="96"/>
        <v>explnsla</v>
      </c>
      <c r="J647" s="389" t="str">
        <f t="shared" si="97"/>
        <v>EandR1-</v>
      </c>
      <c r="K647" s="389" t="str">
        <f t="shared" si="98"/>
        <v>transpblrail-explnsla</v>
      </c>
      <c r="L647" s="389" t="str">
        <f t="shared" si="99"/>
        <v>transpblrail-</v>
      </c>
    </row>
    <row r="648" spans="1:12">
      <c r="A648" s="362" t="s">
        <v>3961</v>
      </c>
      <c r="B648" s="454">
        <f t="shared" ca="1" si="101"/>
        <v>0</v>
      </c>
      <c r="C648" s="454" t="str">
        <f t="shared" ca="1" si="100"/>
        <v/>
      </c>
      <c r="D648" s="454" t="str">
        <f t="shared" ca="1" si="100"/>
        <v/>
      </c>
      <c r="E648" s="454" t="str">
        <f t="shared" ca="1" si="100"/>
        <v/>
      </c>
      <c r="F648" s="454" t="str">
        <f t="shared" ca="1" si="100"/>
        <v/>
      </c>
      <c r="G648" s="389" t="str">
        <f t="shared" si="94"/>
        <v>EandR1</v>
      </c>
      <c r="H648" s="389" t="str">
        <f t="shared" si="95"/>
        <v>transahtarp</v>
      </c>
      <c r="I648" s="389" t="str">
        <f t="shared" si="96"/>
        <v>explnsla</v>
      </c>
      <c r="J648" s="389" t="str">
        <f t="shared" si="97"/>
        <v>EandR1-</v>
      </c>
      <c r="K648" s="389" t="str">
        <f t="shared" si="98"/>
        <v>transahtarp-explnsla</v>
      </c>
      <c r="L648" s="389" t="str">
        <f t="shared" si="99"/>
        <v>transahtarp-</v>
      </c>
    </row>
    <row r="649" spans="1:12">
      <c r="A649" s="362" t="s">
        <v>3962</v>
      </c>
      <c r="B649" s="454">
        <f t="shared" ca="1" si="101"/>
        <v>0</v>
      </c>
      <c r="C649" s="454" t="str">
        <f t="shared" ca="1" si="100"/>
        <v/>
      </c>
      <c r="D649" s="454" t="str">
        <f t="shared" ca="1" si="100"/>
        <v/>
      </c>
      <c r="E649" s="454" t="str">
        <f t="shared" ca="1" si="100"/>
        <v/>
      </c>
      <c r="F649" s="454" t="str">
        <f t="shared" ca="1" si="100"/>
        <v/>
      </c>
      <c r="G649" s="389" t="str">
        <f t="shared" si="94"/>
        <v>EandR1</v>
      </c>
      <c r="H649" s="389" t="str">
        <f t="shared" si="95"/>
        <v>transahthrbprs</v>
      </c>
      <c r="I649" s="389" t="str">
        <f t="shared" si="96"/>
        <v>explnsla</v>
      </c>
      <c r="J649" s="389" t="str">
        <f t="shared" si="97"/>
        <v>EandR1-</v>
      </c>
      <c r="K649" s="389" t="str">
        <f t="shared" si="98"/>
        <v>transahthrbprs-explnsla</v>
      </c>
      <c r="L649" s="389" t="str">
        <f t="shared" si="99"/>
        <v>transahthrbprs-</v>
      </c>
    </row>
    <row r="650" spans="1:12">
      <c r="A650" s="362" t="s">
        <v>3963</v>
      </c>
      <c r="B650" s="454">
        <f t="shared" ca="1" si="101"/>
        <v>0</v>
      </c>
      <c r="C650" s="454" t="str">
        <f t="shared" ca="1" si="100"/>
        <v/>
      </c>
      <c r="D650" s="454" t="str">
        <f t="shared" ca="1" si="100"/>
        <v/>
      </c>
      <c r="E650" s="454" t="str">
        <f t="shared" ca="1" si="100"/>
        <v/>
      </c>
      <c r="F650" s="454" t="str">
        <f t="shared" ca="1" si="100"/>
        <v/>
      </c>
      <c r="G650" s="389" t="str">
        <f t="shared" si="94"/>
        <v>EandR1</v>
      </c>
      <c r="H650" s="389" t="str">
        <f t="shared" si="95"/>
        <v>transahttll</v>
      </c>
      <c r="I650" s="389" t="str">
        <f t="shared" si="96"/>
        <v>explnsla</v>
      </c>
      <c r="J650" s="389" t="str">
        <f t="shared" si="97"/>
        <v>EandR1-</v>
      </c>
      <c r="K650" s="389" t="str">
        <f t="shared" si="98"/>
        <v>transahttll-explnsla</v>
      </c>
      <c r="L650" s="389" t="str">
        <f t="shared" si="99"/>
        <v>transahttll-</v>
      </c>
    </row>
    <row r="651" spans="1:12">
      <c r="A651" s="362" t="s">
        <v>3964</v>
      </c>
      <c r="B651" s="454">
        <f t="shared" ca="1" si="101"/>
        <v>0</v>
      </c>
      <c r="C651" s="454" t="str">
        <f t="shared" ref="C651:F670" ca="1" si="102">IFERROR(INDEX(INDIRECT(LEFT($A651,SEARCH("-",$A651,1)-1)&amp;"_validation_data"),MATCH($A651&amp;"-"&amp;C$1,INDIRECT(LEFT($A651,SEARCH("-",$A651,1)-1)&amp;"_validation_rows"),0),3),"")</f>
        <v/>
      </c>
      <c r="D651" s="454" t="str">
        <f t="shared" ca="1" si="102"/>
        <v/>
      </c>
      <c r="E651" s="454" t="str">
        <f t="shared" ca="1" si="102"/>
        <v/>
      </c>
      <c r="F651" s="454" t="str">
        <f t="shared" ca="1" si="102"/>
        <v/>
      </c>
      <c r="G651" s="389" t="str">
        <f t="shared" si="94"/>
        <v>EandR1</v>
      </c>
      <c r="H651" s="389" t="str">
        <f t="shared" si="95"/>
        <v>transtot</v>
      </c>
      <c r="I651" s="389" t="str">
        <f t="shared" si="96"/>
        <v>explnsla</v>
      </c>
      <c r="J651" s="389" t="str">
        <f t="shared" si="97"/>
        <v>EandR1-</v>
      </c>
      <c r="K651" s="389" t="str">
        <f t="shared" si="98"/>
        <v>transtot-explnsla</v>
      </c>
      <c r="L651" s="389" t="str">
        <f t="shared" si="99"/>
        <v>transtot-</v>
      </c>
    </row>
    <row r="652" spans="1:12">
      <c r="A652" s="362" t="s">
        <v>3965</v>
      </c>
      <c r="B652" s="454">
        <f t="shared" ca="1" si="101"/>
        <v>0</v>
      </c>
      <c r="C652" s="454" t="str">
        <f t="shared" ca="1" si="102"/>
        <v/>
      </c>
      <c r="D652" s="454" t="str">
        <f t="shared" ca="1" si="102"/>
        <v/>
      </c>
      <c r="E652" s="454" t="str">
        <f t="shared" ca="1" si="102"/>
        <v/>
      </c>
      <c r="F652" s="454" t="str">
        <f t="shared" ca="1" si="102"/>
        <v/>
      </c>
      <c r="G652" s="389" t="str">
        <f t="shared" si="94"/>
        <v>EandR1</v>
      </c>
      <c r="H652" s="389" t="str">
        <f t="shared" si="95"/>
        <v>sctot</v>
      </c>
      <c r="I652" s="389" t="str">
        <f t="shared" si="96"/>
        <v>explnsla</v>
      </c>
      <c r="J652" s="389" t="str">
        <f t="shared" si="97"/>
        <v>EandR1-</v>
      </c>
      <c r="K652" s="389" t="str">
        <f t="shared" si="98"/>
        <v>sctot-explnsla</v>
      </c>
      <c r="L652" s="389" t="str">
        <f t="shared" si="99"/>
        <v>sctot-</v>
      </c>
    </row>
    <row r="653" spans="1:12">
      <c r="A653" s="362" t="s">
        <v>3966</v>
      </c>
      <c r="B653" s="454">
        <f t="shared" ca="1" si="101"/>
        <v>0</v>
      </c>
      <c r="C653" s="454" t="str">
        <f t="shared" ca="1" si="102"/>
        <v/>
      </c>
      <c r="D653" s="454" t="str">
        <f t="shared" ca="1" si="102"/>
        <v/>
      </c>
      <c r="E653" s="454" t="str">
        <f t="shared" ca="1" si="102"/>
        <v/>
      </c>
      <c r="F653" s="454" t="str">
        <f t="shared" ca="1" si="102"/>
        <v/>
      </c>
      <c r="G653" s="389" t="str">
        <f t="shared" si="94"/>
        <v>EandR1</v>
      </c>
      <c r="H653" s="389" t="str">
        <f t="shared" si="95"/>
        <v>phtot</v>
      </c>
      <c r="I653" s="389" t="str">
        <f t="shared" si="96"/>
        <v>explnsla</v>
      </c>
      <c r="J653" s="389" t="str">
        <f t="shared" si="97"/>
        <v>EandR1-</v>
      </c>
      <c r="K653" s="389" t="str">
        <f t="shared" si="98"/>
        <v>phtot-explnsla</v>
      </c>
      <c r="L653" s="389" t="str">
        <f t="shared" si="99"/>
        <v>phtot-</v>
      </c>
    </row>
    <row r="654" spans="1:12">
      <c r="A654" s="362" t="s">
        <v>3967</v>
      </c>
      <c r="B654" s="454">
        <f t="shared" ca="1" si="101"/>
        <v>0</v>
      </c>
      <c r="C654" s="454" t="str">
        <f t="shared" ca="1" si="102"/>
        <v/>
      </c>
      <c r="D654" s="454" t="str">
        <f t="shared" ca="1" si="102"/>
        <v/>
      </c>
      <c r="E654" s="454" t="str">
        <f t="shared" ca="1" si="102"/>
        <v/>
      </c>
      <c r="F654" s="454" t="str">
        <f t="shared" ca="1" si="102"/>
        <v/>
      </c>
      <c r="G654" s="389" t="str">
        <f t="shared" si="94"/>
        <v>EandR1</v>
      </c>
      <c r="H654" s="389" t="str">
        <f t="shared" si="95"/>
        <v>houshratot</v>
      </c>
      <c r="I654" s="389" t="str">
        <f t="shared" si="96"/>
        <v>explnsla</v>
      </c>
      <c r="J654" s="389" t="str">
        <f t="shared" si="97"/>
        <v>EandR1-</v>
      </c>
      <c r="K654" s="389" t="str">
        <f t="shared" si="98"/>
        <v>houshratot-explnsla</v>
      </c>
      <c r="L654" s="389" t="str">
        <f t="shared" si="99"/>
        <v>houshratot-</v>
      </c>
    </row>
    <row r="655" spans="1:12">
      <c r="A655" s="362" t="s">
        <v>3968</v>
      </c>
      <c r="B655" s="454">
        <f t="shared" ca="1" si="101"/>
        <v>0</v>
      </c>
      <c r="C655" s="454" t="str">
        <f t="shared" ca="1" si="102"/>
        <v/>
      </c>
      <c r="D655" s="454" t="str">
        <f t="shared" ca="1" si="102"/>
        <v/>
      </c>
      <c r="E655" s="454" t="str">
        <f t="shared" ca="1" si="102"/>
        <v/>
      </c>
      <c r="F655" s="454" t="str">
        <f t="shared" ca="1" si="102"/>
        <v/>
      </c>
      <c r="G655" s="389" t="str">
        <f t="shared" si="94"/>
        <v>EandR1</v>
      </c>
      <c r="H655" s="389" t="str">
        <f t="shared" si="95"/>
        <v>housgfcftot</v>
      </c>
      <c r="I655" s="389" t="str">
        <f t="shared" si="96"/>
        <v>explnsla</v>
      </c>
      <c r="J655" s="389" t="str">
        <f t="shared" si="97"/>
        <v>EandR1-</v>
      </c>
      <c r="K655" s="389" t="str">
        <f t="shared" si="98"/>
        <v>housgfcftot-explnsla</v>
      </c>
      <c r="L655" s="389" t="str">
        <f t="shared" si="99"/>
        <v>housgfcftot-</v>
      </c>
    </row>
    <row r="656" spans="1:12">
      <c r="A656" s="362" t="s">
        <v>3969</v>
      </c>
      <c r="B656" s="454">
        <f t="shared" ca="1" si="101"/>
        <v>0</v>
      </c>
      <c r="C656" s="454" t="str">
        <f t="shared" ca="1" si="102"/>
        <v/>
      </c>
      <c r="D656" s="454" t="str">
        <f t="shared" ca="1" si="102"/>
        <v/>
      </c>
      <c r="E656" s="454" t="str">
        <f t="shared" ca="1" si="102"/>
        <v/>
      </c>
      <c r="F656" s="454" t="str">
        <f t="shared" ca="1" si="102"/>
        <v/>
      </c>
      <c r="G656" s="389" t="str">
        <f t="shared" si="94"/>
        <v>EandR1</v>
      </c>
      <c r="H656" s="389" t="str">
        <f t="shared" si="95"/>
        <v>houstot</v>
      </c>
      <c r="I656" s="389" t="str">
        <f t="shared" si="96"/>
        <v>explnsla</v>
      </c>
      <c r="J656" s="389" t="str">
        <f t="shared" si="97"/>
        <v>EandR1-</v>
      </c>
      <c r="K656" s="389" t="str">
        <f t="shared" si="98"/>
        <v>houstot-explnsla</v>
      </c>
      <c r="L656" s="389" t="str">
        <f t="shared" si="99"/>
        <v>houstot-</v>
      </c>
    </row>
    <row r="657" spans="1:12">
      <c r="A657" s="362" t="s">
        <v>3970</v>
      </c>
      <c r="B657" s="454">
        <f t="shared" ca="1" si="101"/>
        <v>0</v>
      </c>
      <c r="C657" s="454" t="str">
        <f t="shared" ca="1" si="102"/>
        <v/>
      </c>
      <c r="D657" s="454" t="str">
        <f t="shared" ca="1" si="102"/>
        <v/>
      </c>
      <c r="E657" s="454" t="str">
        <f t="shared" ca="1" si="102"/>
        <v/>
      </c>
      <c r="F657" s="454" t="str">
        <f t="shared" ca="1" si="102"/>
        <v/>
      </c>
      <c r="G657" s="389" t="str">
        <f t="shared" si="94"/>
        <v>EandR1</v>
      </c>
      <c r="H657" s="389" t="str">
        <f t="shared" si="95"/>
        <v>culhrt</v>
      </c>
      <c r="I657" s="389" t="str">
        <f t="shared" si="96"/>
        <v>explnsla</v>
      </c>
      <c r="J657" s="389" t="str">
        <f t="shared" si="97"/>
        <v>EandR1-</v>
      </c>
      <c r="K657" s="389" t="str">
        <f t="shared" si="98"/>
        <v>culhrt-explnsla</v>
      </c>
      <c r="L657" s="389" t="str">
        <f t="shared" si="99"/>
        <v>culhrt-</v>
      </c>
    </row>
    <row r="658" spans="1:12">
      <c r="A658" s="362" t="s">
        <v>3971</v>
      </c>
      <c r="B658" s="454">
        <f t="shared" ca="1" si="101"/>
        <v>0</v>
      </c>
      <c r="C658" s="454" t="str">
        <f t="shared" ca="1" si="102"/>
        <v/>
      </c>
      <c r="D658" s="454" t="str">
        <f t="shared" ca="1" si="102"/>
        <v/>
      </c>
      <c r="E658" s="454" t="str">
        <f t="shared" ca="1" si="102"/>
        <v/>
      </c>
      <c r="F658" s="454" t="str">
        <f t="shared" ca="1" si="102"/>
        <v/>
      </c>
      <c r="G658" s="389" t="str">
        <f t="shared" si="94"/>
        <v>EandR1</v>
      </c>
      <c r="H658" s="389" t="str">
        <f t="shared" si="95"/>
        <v>culspr</v>
      </c>
      <c r="I658" s="389" t="str">
        <f t="shared" si="96"/>
        <v>explnsla</v>
      </c>
      <c r="J658" s="389" t="str">
        <f t="shared" si="97"/>
        <v>EandR1-</v>
      </c>
      <c r="K658" s="389" t="str">
        <f t="shared" si="98"/>
        <v>culspr-explnsla</v>
      </c>
      <c r="L658" s="389" t="str">
        <f t="shared" si="99"/>
        <v>culspr-</v>
      </c>
    </row>
    <row r="659" spans="1:12">
      <c r="A659" s="362" t="s">
        <v>3972</v>
      </c>
      <c r="B659" s="454">
        <f t="shared" ca="1" si="101"/>
        <v>0</v>
      </c>
      <c r="C659" s="454" t="str">
        <f t="shared" ca="1" si="102"/>
        <v/>
      </c>
      <c r="D659" s="454" t="str">
        <f t="shared" ca="1" si="102"/>
        <v/>
      </c>
      <c r="E659" s="454" t="str">
        <f t="shared" ca="1" si="102"/>
        <v/>
      </c>
      <c r="F659" s="454" t="str">
        <f t="shared" ca="1" si="102"/>
        <v/>
      </c>
      <c r="G659" s="389" t="str">
        <f t="shared" si="94"/>
        <v>EandR1</v>
      </c>
      <c r="H659" s="389" t="str">
        <f t="shared" si="95"/>
        <v>culopn</v>
      </c>
      <c r="I659" s="389" t="str">
        <f t="shared" si="96"/>
        <v>explnsla</v>
      </c>
      <c r="J659" s="389" t="str">
        <f t="shared" si="97"/>
        <v>EandR1-</v>
      </c>
      <c r="K659" s="389" t="str">
        <f t="shared" si="98"/>
        <v>culopn-explnsla</v>
      </c>
      <c r="L659" s="389" t="str">
        <f t="shared" si="99"/>
        <v>culopn-</v>
      </c>
    </row>
    <row r="660" spans="1:12">
      <c r="A660" s="362" t="s">
        <v>3973</v>
      </c>
      <c r="B660" s="454">
        <f t="shared" ca="1" si="101"/>
        <v>0</v>
      </c>
      <c r="C660" s="454" t="str">
        <f t="shared" ca="1" si="102"/>
        <v/>
      </c>
      <c r="D660" s="454" t="str">
        <f t="shared" ca="1" si="102"/>
        <v/>
      </c>
      <c r="E660" s="454" t="str">
        <f t="shared" ca="1" si="102"/>
        <v/>
      </c>
      <c r="F660" s="454" t="str">
        <f t="shared" ca="1" si="102"/>
        <v/>
      </c>
      <c r="G660" s="389" t="str">
        <f t="shared" si="94"/>
        <v>EandR1</v>
      </c>
      <c r="H660" s="389" t="str">
        <f t="shared" si="95"/>
        <v>cultrs</v>
      </c>
      <c r="I660" s="389" t="str">
        <f t="shared" si="96"/>
        <v>explnsla</v>
      </c>
      <c r="J660" s="389" t="str">
        <f t="shared" si="97"/>
        <v>EandR1-</v>
      </c>
      <c r="K660" s="389" t="str">
        <f t="shared" si="98"/>
        <v>cultrs-explnsla</v>
      </c>
      <c r="L660" s="389" t="str">
        <f t="shared" si="99"/>
        <v>cultrs-</v>
      </c>
    </row>
    <row r="661" spans="1:12">
      <c r="A661" s="362" t="s">
        <v>3974</v>
      </c>
      <c r="B661" s="454">
        <f t="shared" ca="1" si="101"/>
        <v>0</v>
      </c>
      <c r="C661" s="454" t="str">
        <f t="shared" ca="1" si="102"/>
        <v/>
      </c>
      <c r="D661" s="454" t="str">
        <f t="shared" ca="1" si="102"/>
        <v/>
      </c>
      <c r="E661" s="454" t="str">
        <f t="shared" ca="1" si="102"/>
        <v/>
      </c>
      <c r="F661" s="454" t="str">
        <f t="shared" ca="1" si="102"/>
        <v/>
      </c>
      <c r="G661" s="389" t="str">
        <f t="shared" si="94"/>
        <v>EandR1</v>
      </c>
      <c r="H661" s="389" t="str">
        <f t="shared" si="95"/>
        <v>cullib</v>
      </c>
      <c r="I661" s="389" t="str">
        <f t="shared" si="96"/>
        <v>explnsla</v>
      </c>
      <c r="J661" s="389" t="str">
        <f t="shared" si="97"/>
        <v>EandR1-</v>
      </c>
      <c r="K661" s="389" t="str">
        <f t="shared" si="98"/>
        <v>cullib-explnsla</v>
      </c>
      <c r="L661" s="389" t="str">
        <f t="shared" si="99"/>
        <v>cullib-</v>
      </c>
    </row>
    <row r="662" spans="1:12">
      <c r="A662" s="362" t="s">
        <v>3975</v>
      </c>
      <c r="B662" s="454">
        <f t="shared" ca="1" si="101"/>
        <v>0</v>
      </c>
      <c r="C662" s="454" t="str">
        <f t="shared" ca="1" si="102"/>
        <v/>
      </c>
      <c r="D662" s="454" t="str">
        <f t="shared" ca="1" si="102"/>
        <v/>
      </c>
      <c r="E662" s="454" t="str">
        <f t="shared" ca="1" si="102"/>
        <v/>
      </c>
      <c r="F662" s="454" t="str">
        <f t="shared" ca="1" si="102"/>
        <v/>
      </c>
      <c r="G662" s="389" t="str">
        <f t="shared" si="94"/>
        <v>EandR1</v>
      </c>
      <c r="H662" s="389" t="str">
        <f t="shared" si="95"/>
        <v>cultot</v>
      </c>
      <c r="I662" s="389" t="str">
        <f t="shared" si="96"/>
        <v>explnsla</v>
      </c>
      <c r="J662" s="389" t="str">
        <f t="shared" si="97"/>
        <v>EandR1-</v>
      </c>
      <c r="K662" s="389" t="str">
        <f t="shared" si="98"/>
        <v>cultot-explnsla</v>
      </c>
      <c r="L662" s="389" t="str">
        <f t="shared" si="99"/>
        <v>cultot-</v>
      </c>
    </row>
    <row r="663" spans="1:12">
      <c r="A663" s="362" t="s">
        <v>3976</v>
      </c>
      <c r="B663" s="454">
        <f t="shared" ca="1" si="101"/>
        <v>0</v>
      </c>
      <c r="C663" s="454" t="str">
        <f t="shared" ca="1" si="102"/>
        <v/>
      </c>
      <c r="D663" s="454" t="str">
        <f t="shared" ca="1" si="102"/>
        <v/>
      </c>
      <c r="E663" s="454" t="str">
        <f t="shared" ca="1" si="102"/>
        <v/>
      </c>
      <c r="F663" s="454" t="str">
        <f t="shared" ca="1" si="102"/>
        <v/>
      </c>
      <c r="G663" s="389" t="str">
        <f t="shared" si="94"/>
        <v>EandR1</v>
      </c>
      <c r="H663" s="389" t="str">
        <f t="shared" si="95"/>
        <v>envcmt</v>
      </c>
      <c r="I663" s="389" t="str">
        <f t="shared" si="96"/>
        <v>explnsla</v>
      </c>
      <c r="J663" s="389" t="str">
        <f t="shared" si="97"/>
        <v>EandR1-</v>
      </c>
      <c r="K663" s="389" t="str">
        <f t="shared" si="98"/>
        <v>envcmt-explnsla</v>
      </c>
      <c r="L663" s="389" t="str">
        <f t="shared" si="99"/>
        <v>envcmt-</v>
      </c>
    </row>
    <row r="664" spans="1:12">
      <c r="A664" s="362" t="s">
        <v>3977</v>
      </c>
      <c r="B664" s="454">
        <f t="shared" ca="1" si="101"/>
        <v>0</v>
      </c>
      <c r="C664" s="454" t="str">
        <f t="shared" ca="1" si="102"/>
        <v/>
      </c>
      <c r="D664" s="454" t="str">
        <f t="shared" ca="1" si="102"/>
        <v/>
      </c>
      <c r="E664" s="454" t="str">
        <f t="shared" ca="1" si="102"/>
        <v/>
      </c>
      <c r="F664" s="454" t="str">
        <f t="shared" ca="1" si="102"/>
        <v/>
      </c>
      <c r="G664" s="389" t="str">
        <f t="shared" si="94"/>
        <v>EandR1</v>
      </c>
      <c r="H664" s="389" t="str">
        <f t="shared" si="95"/>
        <v>envcst</v>
      </c>
      <c r="I664" s="389" t="str">
        <f t="shared" si="96"/>
        <v>explnsla</v>
      </c>
      <c r="J664" s="389" t="str">
        <f t="shared" si="97"/>
        <v>EandR1-</v>
      </c>
      <c r="K664" s="389" t="str">
        <f t="shared" si="98"/>
        <v>envcst-explnsla</v>
      </c>
      <c r="L664" s="389" t="str">
        <f t="shared" si="99"/>
        <v>envcst-</v>
      </c>
    </row>
    <row r="665" spans="1:12">
      <c r="A665" s="362" t="s">
        <v>3978</v>
      </c>
      <c r="B665" s="454">
        <f t="shared" ca="1" si="101"/>
        <v>0</v>
      </c>
      <c r="C665" s="454" t="str">
        <f t="shared" ca="1" si="102"/>
        <v/>
      </c>
      <c r="D665" s="454" t="str">
        <f t="shared" ca="1" si="102"/>
        <v/>
      </c>
      <c r="E665" s="454" t="str">
        <f t="shared" ca="1" si="102"/>
        <v/>
      </c>
      <c r="F665" s="454" t="str">
        <f t="shared" ca="1" si="102"/>
        <v/>
      </c>
      <c r="G665" s="389" t="str">
        <f t="shared" si="94"/>
        <v>EandR1</v>
      </c>
      <c r="H665" s="389" t="str">
        <f t="shared" si="95"/>
        <v>envcmm</v>
      </c>
      <c r="I665" s="389" t="str">
        <f t="shared" si="96"/>
        <v>explnsla</v>
      </c>
      <c r="J665" s="389" t="str">
        <f t="shared" si="97"/>
        <v>EandR1-</v>
      </c>
      <c r="K665" s="389" t="str">
        <f t="shared" si="98"/>
        <v>envcmm-explnsla</v>
      </c>
      <c r="L665" s="389" t="str">
        <f t="shared" si="99"/>
        <v>envcmm-</v>
      </c>
    </row>
    <row r="666" spans="1:12">
      <c r="A666" s="362" t="s">
        <v>3979</v>
      </c>
      <c r="B666" s="454">
        <f t="shared" ca="1" si="101"/>
        <v>0</v>
      </c>
      <c r="C666" s="454" t="str">
        <f t="shared" ca="1" si="102"/>
        <v/>
      </c>
      <c r="D666" s="454" t="str">
        <f t="shared" ca="1" si="102"/>
        <v/>
      </c>
      <c r="E666" s="454" t="str">
        <f t="shared" ca="1" si="102"/>
        <v/>
      </c>
      <c r="F666" s="454" t="str">
        <f t="shared" ca="1" si="102"/>
        <v/>
      </c>
      <c r="G666" s="389" t="str">
        <f t="shared" si="94"/>
        <v>EandR1</v>
      </c>
      <c r="H666" s="389" t="str">
        <f t="shared" si="95"/>
        <v>envflddrn</v>
      </c>
      <c r="I666" s="389" t="str">
        <f t="shared" si="96"/>
        <v>explnsla</v>
      </c>
      <c r="J666" s="389" t="str">
        <f t="shared" si="97"/>
        <v>EandR1-</v>
      </c>
      <c r="K666" s="389" t="str">
        <f t="shared" si="98"/>
        <v>envflddrn-explnsla</v>
      </c>
      <c r="L666" s="389" t="str">
        <f t="shared" si="99"/>
        <v>envflddrn-</v>
      </c>
    </row>
    <row r="667" spans="1:12">
      <c r="A667" s="362" t="s">
        <v>3980</v>
      </c>
      <c r="B667" s="454">
        <f t="shared" ca="1" si="101"/>
        <v>0</v>
      </c>
      <c r="C667" s="454" t="str">
        <f t="shared" ca="1" si="102"/>
        <v/>
      </c>
      <c r="D667" s="454" t="str">
        <f t="shared" ca="1" si="102"/>
        <v/>
      </c>
      <c r="E667" s="454" t="str">
        <f t="shared" ca="1" si="102"/>
        <v/>
      </c>
      <c r="F667" s="454" t="str">
        <f t="shared" ca="1" si="102"/>
        <v/>
      </c>
      <c r="G667" s="389" t="str">
        <f t="shared" si="94"/>
        <v>EandR1</v>
      </c>
      <c r="H667" s="389" t="str">
        <f t="shared" si="95"/>
        <v>envagr</v>
      </c>
      <c r="I667" s="389" t="str">
        <f t="shared" si="96"/>
        <v>explnsla</v>
      </c>
      <c r="J667" s="389" t="str">
        <f t="shared" si="97"/>
        <v>EandR1-</v>
      </c>
      <c r="K667" s="389" t="str">
        <f t="shared" si="98"/>
        <v>envagr-explnsla</v>
      </c>
      <c r="L667" s="389" t="str">
        <f t="shared" si="99"/>
        <v>envagr-</v>
      </c>
    </row>
    <row r="668" spans="1:12">
      <c r="A668" s="362" t="s">
        <v>3981</v>
      </c>
      <c r="B668" s="454">
        <f t="shared" ca="1" si="101"/>
        <v>0</v>
      </c>
      <c r="C668" s="454" t="str">
        <f t="shared" ca="1" si="102"/>
        <v/>
      </c>
      <c r="D668" s="454" t="str">
        <f t="shared" ca="1" si="102"/>
        <v/>
      </c>
      <c r="E668" s="454" t="str">
        <f t="shared" ca="1" si="102"/>
        <v/>
      </c>
      <c r="F668" s="454" t="str">
        <f t="shared" ca="1" si="102"/>
        <v/>
      </c>
      <c r="G668" s="389" t="str">
        <f t="shared" si="94"/>
        <v>EandR1</v>
      </c>
      <c r="H668" s="389" t="str">
        <f t="shared" si="95"/>
        <v>envrglenv</v>
      </c>
      <c r="I668" s="389" t="str">
        <f t="shared" si="96"/>
        <v>explnsla</v>
      </c>
      <c r="J668" s="389" t="str">
        <f t="shared" si="97"/>
        <v>EandR1-</v>
      </c>
      <c r="K668" s="389" t="str">
        <f t="shared" si="98"/>
        <v>envrglenv-explnsla</v>
      </c>
      <c r="L668" s="389" t="str">
        <f t="shared" si="99"/>
        <v>envrglenv-</v>
      </c>
    </row>
    <row r="669" spans="1:12">
      <c r="A669" s="362" t="s">
        <v>3982</v>
      </c>
      <c r="B669" s="454">
        <f t="shared" ca="1" si="101"/>
        <v>0</v>
      </c>
      <c r="C669" s="454" t="str">
        <f t="shared" ca="1" si="102"/>
        <v/>
      </c>
      <c r="D669" s="454" t="str">
        <f t="shared" ca="1" si="102"/>
        <v/>
      </c>
      <c r="E669" s="454" t="str">
        <f t="shared" ca="1" si="102"/>
        <v/>
      </c>
      <c r="F669" s="454" t="str">
        <f t="shared" ca="1" si="102"/>
        <v/>
      </c>
      <c r="G669" s="389" t="str">
        <f t="shared" si="94"/>
        <v>EandR1</v>
      </c>
      <c r="H669" s="389" t="str">
        <f t="shared" si="95"/>
        <v>envrgltrd</v>
      </c>
      <c r="I669" s="389" t="str">
        <f t="shared" si="96"/>
        <v>explnsla</v>
      </c>
      <c r="J669" s="389" t="str">
        <f t="shared" si="97"/>
        <v>EandR1-</v>
      </c>
      <c r="K669" s="389" t="str">
        <f t="shared" si="98"/>
        <v>envrgltrd-explnsla</v>
      </c>
      <c r="L669" s="389" t="str">
        <f t="shared" si="99"/>
        <v>envrgltrd-</v>
      </c>
    </row>
    <row r="670" spans="1:12">
      <c r="A670" s="362" t="s">
        <v>3983</v>
      </c>
      <c r="B670" s="454">
        <f t="shared" ca="1" si="101"/>
        <v>0</v>
      </c>
      <c r="C670" s="454" t="str">
        <f t="shared" ca="1" si="102"/>
        <v/>
      </c>
      <c r="D670" s="454" t="str">
        <f t="shared" ca="1" si="102"/>
        <v/>
      </c>
      <c r="E670" s="454" t="str">
        <f t="shared" ca="1" si="102"/>
        <v/>
      </c>
      <c r="F670" s="454" t="str">
        <f t="shared" ca="1" si="102"/>
        <v/>
      </c>
      <c r="G670" s="389" t="str">
        <f t="shared" si="94"/>
        <v>EandR1</v>
      </c>
      <c r="H670" s="389" t="str">
        <f t="shared" si="95"/>
        <v>envstr</v>
      </c>
      <c r="I670" s="389" t="str">
        <f t="shared" si="96"/>
        <v>explnsla</v>
      </c>
      <c r="J670" s="389" t="str">
        <f t="shared" si="97"/>
        <v>EandR1-</v>
      </c>
      <c r="K670" s="389" t="str">
        <f t="shared" si="98"/>
        <v>envstr-explnsla</v>
      </c>
      <c r="L670" s="389" t="str">
        <f t="shared" si="99"/>
        <v>envstr-</v>
      </c>
    </row>
    <row r="671" spans="1:12">
      <c r="A671" s="362" t="s">
        <v>3984</v>
      </c>
      <c r="B671" s="454">
        <f t="shared" ca="1" si="101"/>
        <v>0</v>
      </c>
      <c r="C671" s="454" t="str">
        <f t="shared" ref="C671:F691" ca="1" si="103">IFERROR(INDEX(INDIRECT(LEFT($A671,SEARCH("-",$A671,1)-1)&amp;"_validation_data"),MATCH($A671&amp;"-"&amp;C$1,INDIRECT(LEFT($A671,SEARCH("-",$A671,1)-1)&amp;"_validation_rows"),0),3),"")</f>
        <v/>
      </c>
      <c r="D671" s="454" t="str">
        <f t="shared" ca="1" si="103"/>
        <v/>
      </c>
      <c r="E671" s="454" t="str">
        <f t="shared" ca="1" si="103"/>
        <v/>
      </c>
      <c r="F671" s="454" t="str">
        <f t="shared" ca="1" si="103"/>
        <v/>
      </c>
      <c r="G671" s="389" t="str">
        <f t="shared" si="94"/>
        <v>EandR1</v>
      </c>
      <c r="H671" s="389" t="str">
        <f t="shared" si="95"/>
        <v>envcll</v>
      </c>
      <c r="I671" s="389" t="str">
        <f t="shared" si="96"/>
        <v>explnsla</v>
      </c>
      <c r="J671" s="389" t="str">
        <f t="shared" si="97"/>
        <v>EandR1-</v>
      </c>
      <c r="K671" s="389" t="str">
        <f t="shared" si="98"/>
        <v>envcll-explnsla</v>
      </c>
      <c r="L671" s="389" t="str">
        <f t="shared" si="99"/>
        <v>envcll-</v>
      </c>
    </row>
    <row r="672" spans="1:12">
      <c r="A672" s="362" t="s">
        <v>3985</v>
      </c>
      <c r="B672" s="454">
        <f t="shared" ca="1" si="101"/>
        <v>0</v>
      </c>
      <c r="C672" s="454" t="str">
        <f t="shared" ca="1" si="103"/>
        <v/>
      </c>
      <c r="D672" s="454" t="str">
        <f t="shared" ca="1" si="103"/>
        <v/>
      </c>
      <c r="E672" s="454" t="str">
        <f t="shared" ca="1" si="103"/>
        <v/>
      </c>
      <c r="F672" s="454" t="str">
        <f t="shared" ca="1" si="103"/>
        <v/>
      </c>
      <c r="G672" s="389" t="str">
        <f t="shared" si="94"/>
        <v>EandR1</v>
      </c>
      <c r="H672" s="389" t="str">
        <f t="shared" si="95"/>
        <v>envdsp</v>
      </c>
      <c r="I672" s="389" t="str">
        <f t="shared" si="96"/>
        <v>explnsla</v>
      </c>
      <c r="J672" s="389" t="str">
        <f t="shared" si="97"/>
        <v>EandR1-</v>
      </c>
      <c r="K672" s="389" t="str">
        <f t="shared" si="98"/>
        <v>envdsp-explnsla</v>
      </c>
      <c r="L672" s="389" t="str">
        <f t="shared" si="99"/>
        <v>envdsp-</v>
      </c>
    </row>
    <row r="673" spans="1:12">
      <c r="A673" s="362" t="s">
        <v>3986</v>
      </c>
      <c r="B673" s="454">
        <f t="shared" ca="1" si="101"/>
        <v>0</v>
      </c>
      <c r="C673" s="454" t="str">
        <f t="shared" ca="1" si="103"/>
        <v/>
      </c>
      <c r="D673" s="454" t="str">
        <f t="shared" ca="1" si="103"/>
        <v/>
      </c>
      <c r="E673" s="454" t="str">
        <f t="shared" ca="1" si="103"/>
        <v/>
      </c>
      <c r="F673" s="454" t="str">
        <f t="shared" ca="1" si="103"/>
        <v/>
      </c>
      <c r="G673" s="389" t="str">
        <f t="shared" si="94"/>
        <v>EandR1</v>
      </c>
      <c r="H673" s="389" t="str">
        <f t="shared" si="95"/>
        <v>envtrd</v>
      </c>
      <c r="I673" s="389" t="str">
        <f t="shared" si="96"/>
        <v>explnsla</v>
      </c>
      <c r="J673" s="389" t="str">
        <f t="shared" si="97"/>
        <v>EandR1-</v>
      </c>
      <c r="K673" s="389" t="str">
        <f t="shared" si="98"/>
        <v>envtrd-explnsla</v>
      </c>
      <c r="L673" s="389" t="str">
        <f t="shared" si="99"/>
        <v>envtrd-</v>
      </c>
    </row>
    <row r="674" spans="1:12">
      <c r="A674" s="362" t="s">
        <v>3987</v>
      </c>
      <c r="B674" s="454">
        <f t="shared" ca="1" si="101"/>
        <v>0</v>
      </c>
      <c r="C674" s="454" t="str">
        <f t="shared" ca="1" si="103"/>
        <v/>
      </c>
      <c r="D674" s="454" t="str">
        <f t="shared" ca="1" si="103"/>
        <v/>
      </c>
      <c r="E674" s="454" t="str">
        <f t="shared" ca="1" si="103"/>
        <v/>
      </c>
      <c r="F674" s="454" t="str">
        <f t="shared" ca="1" si="103"/>
        <v/>
      </c>
      <c r="G674" s="389" t="str">
        <f t="shared" si="94"/>
        <v>EandR1</v>
      </c>
      <c r="H674" s="389" t="str">
        <f t="shared" si="95"/>
        <v>envrcy</v>
      </c>
      <c r="I674" s="389" t="str">
        <f t="shared" si="96"/>
        <v>explnsla</v>
      </c>
      <c r="J674" s="389" t="str">
        <f t="shared" si="97"/>
        <v>EandR1-</v>
      </c>
      <c r="K674" s="389" t="str">
        <f t="shared" si="98"/>
        <v>envrcy-explnsla</v>
      </c>
      <c r="L674" s="389" t="str">
        <f t="shared" si="99"/>
        <v>envrcy-</v>
      </c>
    </row>
    <row r="675" spans="1:12">
      <c r="A675" s="362" t="s">
        <v>3988</v>
      </c>
      <c r="B675" s="454">
        <f t="shared" ca="1" si="101"/>
        <v>0</v>
      </c>
      <c r="C675" s="454" t="str">
        <f t="shared" ca="1" si="103"/>
        <v/>
      </c>
      <c r="D675" s="454" t="str">
        <f t="shared" ca="1" si="103"/>
        <v/>
      </c>
      <c r="E675" s="454" t="str">
        <f t="shared" ca="1" si="103"/>
        <v/>
      </c>
      <c r="F675" s="454" t="str">
        <f t="shared" ca="1" si="103"/>
        <v/>
      </c>
      <c r="G675" s="389" t="str">
        <f t="shared" ref="G675:G738" si="104">LEFT(A675,SEARCH("-",A675)-1)</f>
        <v>EandR1</v>
      </c>
      <c r="H675" s="389" t="str">
        <f t="shared" ref="H675:H738" si="105">LEFT(K675,SEARCH("-",K675)-1)</f>
        <v>envmin</v>
      </c>
      <c r="I675" s="389" t="str">
        <f t="shared" ref="I675:I738" si="106">SUBSTITUTE(K675,L675,"")</f>
        <v>explnsla</v>
      </c>
      <c r="J675" s="389" t="str">
        <f t="shared" ref="J675:J738" si="107">LEFT(A675,SEARCH("-",A675))</f>
        <v>EandR1-</v>
      </c>
      <c r="K675" s="389" t="str">
        <f t="shared" ref="K675:K738" si="108">SUBSTITUTE(A675,J675,"")</f>
        <v>envmin-explnsla</v>
      </c>
      <c r="L675" s="389" t="str">
        <f t="shared" ref="L675:L738" si="109">LEFT(K675,SEARCH("-",K675))</f>
        <v>envmin-</v>
      </c>
    </row>
    <row r="676" spans="1:12">
      <c r="A676" s="362" t="s">
        <v>3989</v>
      </c>
      <c r="B676" s="454">
        <f t="shared" ca="1" si="101"/>
        <v>0</v>
      </c>
      <c r="C676" s="454" t="str">
        <f t="shared" ca="1" si="103"/>
        <v/>
      </c>
      <c r="D676" s="454" t="str">
        <f t="shared" ca="1" si="103"/>
        <v/>
      </c>
      <c r="E676" s="454" t="str">
        <f t="shared" ca="1" si="103"/>
        <v/>
      </c>
      <c r="F676" s="454" t="str">
        <f t="shared" ca="1" si="103"/>
        <v/>
      </c>
      <c r="G676" s="389" t="str">
        <f t="shared" si="104"/>
        <v>EandR1</v>
      </c>
      <c r="H676" s="389" t="str">
        <f t="shared" si="105"/>
        <v>envclm</v>
      </c>
      <c r="I676" s="389" t="str">
        <f t="shared" si="106"/>
        <v>explnsla</v>
      </c>
      <c r="J676" s="389" t="str">
        <f t="shared" si="107"/>
        <v>EandR1-</v>
      </c>
      <c r="K676" s="389" t="str">
        <f t="shared" si="108"/>
        <v>envclm-explnsla</v>
      </c>
      <c r="L676" s="389" t="str">
        <f t="shared" si="109"/>
        <v>envclm-</v>
      </c>
    </row>
    <row r="677" spans="1:12">
      <c r="A677" s="362" t="s">
        <v>3990</v>
      </c>
      <c r="B677" s="454">
        <f t="shared" ca="1" si="101"/>
        <v>0</v>
      </c>
      <c r="C677" s="454" t="str">
        <f t="shared" ca="1" si="103"/>
        <v/>
      </c>
      <c r="D677" s="454" t="str">
        <f t="shared" ca="1" si="103"/>
        <v/>
      </c>
      <c r="E677" s="454" t="str">
        <f t="shared" ca="1" si="103"/>
        <v/>
      </c>
      <c r="F677" s="454" t="str">
        <f t="shared" ca="1" si="103"/>
        <v/>
      </c>
      <c r="G677" s="389" t="str">
        <f t="shared" si="104"/>
        <v>EandR1</v>
      </c>
      <c r="H677" s="389" t="str">
        <f t="shared" si="105"/>
        <v>envtot</v>
      </c>
      <c r="I677" s="389" t="str">
        <f t="shared" si="106"/>
        <v>explnsla</v>
      </c>
      <c r="J677" s="389" t="str">
        <f t="shared" si="107"/>
        <v>EandR1-</v>
      </c>
      <c r="K677" s="389" t="str">
        <f t="shared" si="108"/>
        <v>envtot-explnsla</v>
      </c>
      <c r="L677" s="389" t="str">
        <f t="shared" si="109"/>
        <v>envtot-</v>
      </c>
    </row>
    <row r="678" spans="1:12">
      <c r="A678" s="362" t="s">
        <v>3991</v>
      </c>
      <c r="B678" s="454">
        <f t="shared" ca="1" si="101"/>
        <v>0</v>
      </c>
      <c r="C678" s="454" t="str">
        <f t="shared" ca="1" si="103"/>
        <v/>
      </c>
      <c r="D678" s="454" t="str">
        <f t="shared" ca="1" si="103"/>
        <v/>
      </c>
      <c r="E678" s="454" t="str">
        <f t="shared" ca="1" si="103"/>
        <v/>
      </c>
      <c r="F678" s="454" t="str">
        <f t="shared" ca="1" si="103"/>
        <v/>
      </c>
      <c r="G678" s="389" t="str">
        <f t="shared" si="104"/>
        <v>EandR1</v>
      </c>
      <c r="H678" s="389" t="str">
        <f t="shared" si="105"/>
        <v>plantot</v>
      </c>
      <c r="I678" s="389" t="str">
        <f t="shared" si="106"/>
        <v>explnsla</v>
      </c>
      <c r="J678" s="389" t="str">
        <f t="shared" si="107"/>
        <v>EandR1-</v>
      </c>
      <c r="K678" s="389" t="str">
        <f t="shared" si="108"/>
        <v>plantot-explnsla</v>
      </c>
      <c r="L678" s="389" t="str">
        <f t="shared" si="109"/>
        <v>plantot-</v>
      </c>
    </row>
    <row r="679" spans="1:12">
      <c r="A679" s="362" t="s">
        <v>3992</v>
      </c>
      <c r="B679" s="454">
        <f t="shared" ca="1" si="101"/>
        <v>0</v>
      </c>
      <c r="C679" s="454"/>
      <c r="D679" s="454"/>
      <c r="E679" s="454"/>
      <c r="F679" s="454"/>
      <c r="G679" s="389" t="str">
        <f t="shared" si="104"/>
        <v>EandR1</v>
      </c>
      <c r="H679" s="389" t="str">
        <f t="shared" si="105"/>
        <v>digtot</v>
      </c>
      <c r="I679" s="389" t="str">
        <f t="shared" si="106"/>
        <v>explnsla</v>
      </c>
      <c r="J679" s="389" t="str">
        <f t="shared" si="107"/>
        <v>EandR1-</v>
      </c>
      <c r="K679" s="389" t="str">
        <f t="shared" si="108"/>
        <v>digtot-explnsla</v>
      </c>
      <c r="L679" s="389" t="str">
        <f t="shared" si="109"/>
        <v>digtot-</v>
      </c>
    </row>
    <row r="680" spans="1:12">
      <c r="A680" s="362" t="s">
        <v>3993</v>
      </c>
      <c r="B680" s="454">
        <f t="shared" ca="1" si="101"/>
        <v>0</v>
      </c>
      <c r="C680" s="454" t="str">
        <f t="shared" ca="1" si="103"/>
        <v/>
      </c>
      <c r="D680" s="454" t="str">
        <f t="shared" ca="1" si="103"/>
        <v/>
      </c>
      <c r="E680" s="454" t="str">
        <f t="shared" ca="1" si="103"/>
        <v/>
      </c>
      <c r="F680" s="454" t="str">
        <f t="shared" ca="1" si="103"/>
        <v/>
      </c>
      <c r="G680" s="389" t="str">
        <f t="shared" si="104"/>
        <v>EandR1</v>
      </c>
      <c r="H680" s="389" t="str">
        <f t="shared" si="105"/>
        <v>poltot</v>
      </c>
      <c r="I680" s="389" t="str">
        <f t="shared" si="106"/>
        <v>explnsla</v>
      </c>
      <c r="J680" s="389" t="str">
        <f t="shared" si="107"/>
        <v>EandR1-</v>
      </c>
      <c r="K680" s="389" t="str">
        <f t="shared" si="108"/>
        <v>poltot-explnsla</v>
      </c>
      <c r="L680" s="389" t="str">
        <f t="shared" si="109"/>
        <v>poltot-</v>
      </c>
    </row>
    <row r="681" spans="1:12">
      <c r="A681" s="362" t="s">
        <v>3994</v>
      </c>
      <c r="B681" s="454">
        <f t="shared" ca="1" si="101"/>
        <v>0</v>
      </c>
      <c r="C681" s="454" t="str">
        <f t="shared" ca="1" si="103"/>
        <v/>
      </c>
      <c r="D681" s="454" t="str">
        <f t="shared" ca="1" si="103"/>
        <v/>
      </c>
      <c r="E681" s="454" t="str">
        <f t="shared" ca="1" si="103"/>
        <v/>
      </c>
      <c r="F681" s="454" t="str">
        <f t="shared" ca="1" si="103"/>
        <v/>
      </c>
      <c r="G681" s="389" t="str">
        <f t="shared" si="104"/>
        <v>EandR1</v>
      </c>
      <c r="H681" s="389" t="str">
        <f t="shared" si="105"/>
        <v>frstot</v>
      </c>
      <c r="I681" s="389" t="str">
        <f t="shared" si="106"/>
        <v>explnsla</v>
      </c>
      <c r="J681" s="389" t="str">
        <f t="shared" si="107"/>
        <v>EandR1-</v>
      </c>
      <c r="K681" s="389" t="str">
        <f t="shared" si="108"/>
        <v>frstot-explnsla</v>
      </c>
      <c r="L681" s="389" t="str">
        <f t="shared" si="109"/>
        <v>frstot-</v>
      </c>
    </row>
    <row r="682" spans="1:12">
      <c r="A682" s="362" t="s">
        <v>3995</v>
      </c>
      <c r="B682" s="454">
        <f t="shared" ca="1" si="101"/>
        <v>0</v>
      </c>
      <c r="C682" s="454" t="str">
        <f t="shared" ca="1" si="103"/>
        <v/>
      </c>
      <c r="D682" s="454" t="str">
        <f t="shared" ca="1" si="103"/>
        <v/>
      </c>
      <c r="E682" s="454" t="str">
        <f t="shared" ca="1" si="103"/>
        <v/>
      </c>
      <c r="F682" s="454" t="str">
        <f t="shared" ca="1" si="103"/>
        <v/>
      </c>
      <c r="G682" s="389" t="str">
        <f t="shared" si="104"/>
        <v>EandR1</v>
      </c>
      <c r="H682" s="389" t="str">
        <f t="shared" si="105"/>
        <v>centot</v>
      </c>
      <c r="I682" s="389" t="str">
        <f t="shared" si="106"/>
        <v>explnsla</v>
      </c>
      <c r="J682" s="389" t="str">
        <f t="shared" si="107"/>
        <v>EandR1-</v>
      </c>
      <c r="K682" s="389" t="str">
        <f t="shared" si="108"/>
        <v>centot-explnsla</v>
      </c>
      <c r="L682" s="389" t="str">
        <f t="shared" si="109"/>
        <v>centot-</v>
      </c>
    </row>
    <row r="683" spans="1:12">
      <c r="A683" s="362" t="s">
        <v>3996</v>
      </c>
      <c r="B683" s="454">
        <f t="shared" ca="1" si="101"/>
        <v>0</v>
      </c>
      <c r="C683" s="454" t="str">
        <f t="shared" ca="1" si="103"/>
        <v/>
      </c>
      <c r="D683" s="454" t="str">
        <f t="shared" ca="1" si="103"/>
        <v/>
      </c>
      <c r="E683" s="454" t="str">
        <f t="shared" ca="1" si="103"/>
        <v/>
      </c>
      <c r="F683" s="454" t="str">
        <f t="shared" ca="1" si="103"/>
        <v/>
      </c>
      <c r="G683" s="389" t="str">
        <f t="shared" si="104"/>
        <v>EandR1</v>
      </c>
      <c r="H683" s="389" t="str">
        <f t="shared" si="105"/>
        <v>tradcomhous</v>
      </c>
      <c r="I683" s="389" t="str">
        <f t="shared" si="106"/>
        <v>explnsla</v>
      </c>
      <c r="J683" s="389" t="str">
        <f t="shared" si="107"/>
        <v>EandR1-</v>
      </c>
      <c r="K683" s="389" t="str">
        <f t="shared" si="108"/>
        <v>tradcomhous-explnsla</v>
      </c>
      <c r="L683" s="389" t="str">
        <f t="shared" si="109"/>
        <v>tradcomhous-</v>
      </c>
    </row>
    <row r="684" spans="1:12">
      <c r="A684" s="362" t="s">
        <v>3997</v>
      </c>
      <c r="B684" s="454">
        <f t="shared" ca="1" si="101"/>
        <v>0</v>
      </c>
      <c r="C684" s="454" t="str">
        <f t="shared" ca="1" si="103"/>
        <v/>
      </c>
      <c r="D684" s="454" t="str">
        <f t="shared" ca="1" si="103"/>
        <v/>
      </c>
      <c r="E684" s="454" t="str">
        <f t="shared" ca="1" si="103"/>
        <v/>
      </c>
      <c r="F684" s="454" t="str">
        <f t="shared" ca="1" si="103"/>
        <v/>
      </c>
      <c r="G684" s="389" t="str">
        <f t="shared" si="104"/>
        <v>EandR1</v>
      </c>
      <c r="H684" s="389" t="str">
        <f t="shared" si="105"/>
        <v>tradcomreal</v>
      </c>
      <c r="I684" s="389" t="str">
        <f t="shared" si="106"/>
        <v>explnsla</v>
      </c>
      <c r="J684" s="389" t="str">
        <f t="shared" si="107"/>
        <v>EandR1-</v>
      </c>
      <c r="K684" s="389" t="str">
        <f t="shared" si="108"/>
        <v>tradcomreal-explnsla</v>
      </c>
      <c r="L684" s="389" t="str">
        <f t="shared" si="109"/>
        <v>tradcomreal-</v>
      </c>
    </row>
    <row r="685" spans="1:12">
      <c r="A685" s="362" t="s">
        <v>3998</v>
      </c>
      <c r="B685" s="454">
        <f t="shared" ca="1" si="101"/>
        <v>0</v>
      </c>
      <c r="C685" s="454" t="str">
        <f t="shared" ca="1" si="103"/>
        <v/>
      </c>
      <c r="D685" s="454" t="str">
        <f t="shared" ca="1" si="103"/>
        <v/>
      </c>
      <c r="E685" s="454" t="str">
        <f t="shared" ca="1" si="103"/>
        <v/>
      </c>
      <c r="F685" s="454" t="str">
        <f t="shared" ca="1" si="103"/>
        <v/>
      </c>
      <c r="G685" s="389" t="str">
        <f t="shared" si="104"/>
        <v>EandR1</v>
      </c>
      <c r="H685" s="389" t="str">
        <f t="shared" si="105"/>
        <v>tradcomfin</v>
      </c>
      <c r="I685" s="389" t="str">
        <f t="shared" si="106"/>
        <v>explnsla</v>
      </c>
      <c r="J685" s="389" t="str">
        <f t="shared" si="107"/>
        <v>EandR1-</v>
      </c>
      <c r="K685" s="389" t="str">
        <f t="shared" si="108"/>
        <v>tradcomfin-explnsla</v>
      </c>
      <c r="L685" s="389" t="str">
        <f t="shared" si="109"/>
        <v>tradcomfin-</v>
      </c>
    </row>
    <row r="686" spans="1:12">
      <c r="A686" s="362" t="s">
        <v>3999</v>
      </c>
      <c r="B686" s="454">
        <f t="shared" ca="1" si="101"/>
        <v>0</v>
      </c>
      <c r="C686" s="454" t="str">
        <f t="shared" ca="1" si="103"/>
        <v/>
      </c>
      <c r="D686" s="454" t="str">
        <f t="shared" ca="1" si="103"/>
        <v/>
      </c>
      <c r="E686" s="454" t="str">
        <f t="shared" ca="1" si="103"/>
        <v/>
      </c>
      <c r="F686" s="454" t="str">
        <f t="shared" ca="1" si="103"/>
        <v/>
      </c>
      <c r="G686" s="389" t="str">
        <f t="shared" si="104"/>
        <v>EandR1</v>
      </c>
      <c r="H686" s="389" t="str">
        <f t="shared" si="105"/>
        <v>tradcomenr</v>
      </c>
      <c r="I686" s="389" t="str">
        <f t="shared" si="106"/>
        <v>explnsla</v>
      </c>
      <c r="J686" s="389" t="str">
        <f t="shared" si="107"/>
        <v>EandR1-</v>
      </c>
      <c r="K686" s="389" t="str">
        <f t="shared" si="108"/>
        <v>tradcomenr-explnsla</v>
      </c>
      <c r="L686" s="389" t="str">
        <f t="shared" si="109"/>
        <v>tradcomenr-</v>
      </c>
    </row>
    <row r="687" spans="1:12">
      <c r="A687" s="362" t="s">
        <v>4000</v>
      </c>
      <c r="B687" s="454">
        <f t="shared" ca="1" si="101"/>
        <v>0</v>
      </c>
      <c r="C687" s="454" t="str">
        <f t="shared" ca="1" si="103"/>
        <v/>
      </c>
      <c r="D687" s="454" t="str">
        <f t="shared" ca="1" si="103"/>
        <v/>
      </c>
      <c r="E687" s="454" t="str">
        <f t="shared" ca="1" si="103"/>
        <v/>
      </c>
      <c r="F687" s="454" t="str">
        <f t="shared" ca="1" si="103"/>
        <v/>
      </c>
      <c r="G687" s="389" t="str">
        <f t="shared" si="104"/>
        <v>EandR1</v>
      </c>
      <c r="H687" s="389" t="str">
        <f t="shared" si="105"/>
        <v>tradcomwtr</v>
      </c>
      <c r="I687" s="389" t="str">
        <f t="shared" si="106"/>
        <v>explnsla</v>
      </c>
      <c r="J687" s="389" t="str">
        <f t="shared" si="107"/>
        <v>EandR1-</v>
      </c>
      <c r="K687" s="389" t="str">
        <f t="shared" si="108"/>
        <v>tradcomwtr-explnsla</v>
      </c>
      <c r="L687" s="389" t="str">
        <f t="shared" si="109"/>
        <v>tradcomwtr-</v>
      </c>
    </row>
    <row r="688" spans="1:12">
      <c r="A688" s="362" t="s">
        <v>4001</v>
      </c>
      <c r="B688" s="454">
        <f t="shared" ca="1" si="101"/>
        <v>0</v>
      </c>
      <c r="C688" s="454" t="str">
        <f t="shared" ca="1" si="103"/>
        <v/>
      </c>
      <c r="D688" s="454" t="str">
        <f t="shared" ca="1" si="103"/>
        <v/>
      </c>
      <c r="E688" s="454" t="str">
        <f t="shared" ca="1" si="103"/>
        <v/>
      </c>
      <c r="F688" s="454" t="str">
        <f t="shared" ca="1" si="103"/>
        <v/>
      </c>
      <c r="G688" s="389" t="str">
        <f t="shared" si="104"/>
        <v>EandR1</v>
      </c>
      <c r="H688" s="389" t="str">
        <f t="shared" si="105"/>
        <v>tradcomhsp</v>
      </c>
      <c r="I688" s="389" t="str">
        <f t="shared" si="106"/>
        <v>explnsla</v>
      </c>
      <c r="J688" s="389" t="str">
        <f t="shared" si="107"/>
        <v>EandR1-</v>
      </c>
      <c r="K688" s="389" t="str">
        <f t="shared" si="108"/>
        <v>tradcomhsp-explnsla</v>
      </c>
      <c r="L688" s="389" t="str">
        <f t="shared" si="109"/>
        <v>tradcomhsp-</v>
      </c>
    </row>
    <row r="689" spans="1:12">
      <c r="A689" s="362" t="s">
        <v>4002</v>
      </c>
      <c r="B689" s="454">
        <f t="shared" ca="1" si="101"/>
        <v>0</v>
      </c>
      <c r="C689" s="454" t="str">
        <f t="shared" ca="1" si="103"/>
        <v/>
      </c>
      <c r="D689" s="454" t="str">
        <f t="shared" ca="1" si="103"/>
        <v/>
      </c>
      <c r="E689" s="454" t="str">
        <f t="shared" ca="1" si="103"/>
        <v/>
      </c>
      <c r="F689" s="454" t="str">
        <f t="shared" ca="1" si="103"/>
        <v/>
      </c>
      <c r="G689" s="389" t="str">
        <f t="shared" si="104"/>
        <v>EandR1</v>
      </c>
      <c r="H689" s="389" t="str">
        <f t="shared" si="105"/>
        <v>tradcomoth</v>
      </c>
      <c r="I689" s="389" t="str">
        <f t="shared" si="106"/>
        <v>explnsla</v>
      </c>
      <c r="J689" s="389" t="str">
        <f t="shared" si="107"/>
        <v>EandR1-</v>
      </c>
      <c r="K689" s="389" t="str">
        <f t="shared" si="108"/>
        <v>tradcomoth-explnsla</v>
      </c>
      <c r="L689" s="389" t="str">
        <f t="shared" si="109"/>
        <v>tradcomoth-</v>
      </c>
    </row>
    <row r="690" spans="1:12">
      <c r="A690" s="362" t="s">
        <v>4003</v>
      </c>
      <c r="B690" s="454">
        <f t="shared" ca="1" si="101"/>
        <v>0</v>
      </c>
      <c r="C690" s="454" t="str">
        <f t="shared" ca="1" si="103"/>
        <v/>
      </c>
      <c r="D690" s="454" t="str">
        <f t="shared" ca="1" si="103"/>
        <v/>
      </c>
      <c r="E690" s="454" t="str">
        <f t="shared" ca="1" si="103"/>
        <v/>
      </c>
      <c r="F690" s="454" t="str">
        <f t="shared" ca="1" si="103"/>
        <v/>
      </c>
      <c r="G690" s="389" t="str">
        <f t="shared" si="104"/>
        <v>EandR1</v>
      </c>
      <c r="H690" s="389" t="str">
        <f t="shared" si="105"/>
        <v>tradcomtot</v>
      </c>
      <c r="I690" s="389" t="str">
        <f t="shared" si="106"/>
        <v>explnsla</v>
      </c>
      <c r="J690" s="389" t="str">
        <f t="shared" si="107"/>
        <v>EandR1-</v>
      </c>
      <c r="K690" s="389" t="str">
        <f t="shared" si="108"/>
        <v>tradcomtot-explnsla</v>
      </c>
      <c r="L690" s="389" t="str">
        <f t="shared" si="109"/>
        <v>tradcomtot-</v>
      </c>
    </row>
    <row r="691" spans="1:12">
      <c r="A691" s="362" t="s">
        <v>4004</v>
      </c>
      <c r="B691" s="454">
        <f t="shared" ca="1" si="101"/>
        <v>0</v>
      </c>
      <c r="C691" s="454" t="str">
        <f t="shared" ca="1" si="103"/>
        <v/>
      </c>
      <c r="D691" s="454" t="str">
        <f t="shared" ca="1" si="103"/>
        <v/>
      </c>
      <c r="E691" s="454" t="str">
        <f t="shared" ca="1" si="103"/>
        <v/>
      </c>
      <c r="F691" s="454" t="str">
        <f t="shared" ca="1" si="103"/>
        <v/>
      </c>
      <c r="G691" s="389" t="str">
        <f t="shared" si="104"/>
        <v>EandR1</v>
      </c>
      <c r="H691" s="389" t="str">
        <f t="shared" si="105"/>
        <v>tradoth</v>
      </c>
      <c r="I691" s="389" t="str">
        <f t="shared" si="106"/>
        <v>explnsla</v>
      </c>
      <c r="J691" s="389" t="str">
        <f t="shared" si="107"/>
        <v>EandR1-</v>
      </c>
      <c r="K691" s="389" t="str">
        <f t="shared" si="108"/>
        <v>tradoth-explnsla</v>
      </c>
      <c r="L691" s="389" t="str">
        <f t="shared" si="109"/>
        <v>tradoth-</v>
      </c>
    </row>
    <row r="692" spans="1:12">
      <c r="A692" s="362" t="s">
        <v>4005</v>
      </c>
      <c r="B692" s="454">
        <f t="shared" ca="1" si="101"/>
        <v>0</v>
      </c>
      <c r="C692" s="454" t="str">
        <f t="shared" ref="C692:F693" ca="1" si="110">IFERROR(INDEX(INDIRECT(LEFT($A692,SEARCH("-",$A692,1)-1)&amp;"_validation_data"),MATCH($A692&amp;"-"&amp;C$1,INDIRECT(LEFT($A692,SEARCH("-",$A692,1)-1)&amp;"_validation_rows"),0),3),"")</f>
        <v/>
      </c>
      <c r="D692" s="454" t="str">
        <f t="shared" ca="1" si="110"/>
        <v/>
      </c>
      <c r="E692" s="454" t="str">
        <f t="shared" ca="1" si="110"/>
        <v/>
      </c>
      <c r="F692" s="454" t="str">
        <f t="shared" ca="1" si="110"/>
        <v/>
      </c>
      <c r="G692" s="389" t="str">
        <f t="shared" si="104"/>
        <v>EandR1</v>
      </c>
      <c r="H692" s="389" t="str">
        <f t="shared" si="105"/>
        <v>tradtot</v>
      </c>
      <c r="I692" s="389" t="str">
        <f t="shared" si="106"/>
        <v>explnsla</v>
      </c>
      <c r="J692" s="389" t="str">
        <f t="shared" si="107"/>
        <v>EandR1-</v>
      </c>
      <c r="K692" s="389" t="str">
        <f t="shared" si="108"/>
        <v>tradtot-explnsla</v>
      </c>
      <c r="L692" s="389" t="str">
        <f t="shared" si="109"/>
        <v>tradtot-</v>
      </c>
    </row>
    <row r="693" spans="1:12">
      <c r="A693" s="362" t="s">
        <v>4006</v>
      </c>
      <c r="B693" s="454">
        <f t="shared" ca="1" si="101"/>
        <v>0</v>
      </c>
      <c r="C693" s="454" t="str">
        <f t="shared" ca="1" si="110"/>
        <v/>
      </c>
      <c r="D693" s="454" t="str">
        <f t="shared" ca="1" si="110"/>
        <v/>
      </c>
      <c r="E693" s="454" t="str">
        <f t="shared" ca="1" si="110"/>
        <v/>
      </c>
      <c r="F693" s="454" t="str">
        <f t="shared" ca="1" si="110"/>
        <v/>
      </c>
      <c r="G693" s="389" t="str">
        <f t="shared" si="104"/>
        <v>EandR1</v>
      </c>
      <c r="H693" s="389" t="str">
        <f t="shared" si="105"/>
        <v>alltot</v>
      </c>
      <c r="I693" s="389" t="str">
        <f t="shared" si="106"/>
        <v>explnsla</v>
      </c>
      <c r="J693" s="389" t="str">
        <f t="shared" si="107"/>
        <v>EandR1-</v>
      </c>
      <c r="K693" s="389" t="str">
        <f t="shared" si="108"/>
        <v>alltot-explnsla</v>
      </c>
      <c r="L693" s="389" t="str">
        <f t="shared" si="109"/>
        <v>alltot-</v>
      </c>
    </row>
    <row r="694" spans="1:12">
      <c r="A694" s="362" t="s">
        <v>4007</v>
      </c>
      <c r="B694" s="454">
        <f t="shared" ref="B694:B706" ca="1" si="111">INDEX(INDIRECT(LEFT($A694,SEARCH("-",$A694,1)-1)&amp;"_data"),MATCH(MID($A694, SEARCH("-",$A694) + 1, SEARCH("-",$A694,SEARCH("-",$A694)+1) - SEARCH("-",$A694) - 1),INDIRECT(LEFT($A694,SEARCH("-",$A694,1)-1)&amp;"_rows"),0),MATCH(RIGHT($A694,LEN($A694) - SEARCH("-", $A694, SEARCH("-", $A694) + 1)),INDIRECT(LEFT($A694,SEARCH("-",$A694,1)-1)&amp;"_Header"),0))</f>
        <v>0</v>
      </c>
      <c r="C694" s="454" t="str">
        <f t="shared" ref="C694:F697" ca="1" si="112">IFERROR(INDEX(INDIRECT(LEFT($A694,SEARCH("-",$A694,1)-1)&amp;"_validation_data"),MATCH($A694&amp;"-"&amp;C$1,INDIRECT(LEFT($A694,SEARCH("-",$A694,1)-1)&amp;"_validation_rows"),0),3),"")</f>
        <v/>
      </c>
      <c r="D694" s="454" t="str">
        <f t="shared" ca="1" si="112"/>
        <v/>
      </c>
      <c r="E694" s="454" t="str">
        <f t="shared" ca="1" si="112"/>
        <v/>
      </c>
      <c r="F694" s="454" t="str">
        <f t="shared" ca="1" si="112"/>
        <v/>
      </c>
      <c r="G694" s="389" t="str">
        <f t="shared" si="104"/>
        <v>EandR1</v>
      </c>
      <c r="H694" s="389" t="str">
        <f t="shared" si="105"/>
        <v>eduerlprm</v>
      </c>
      <c r="I694" s="389" t="str">
        <f t="shared" si="106"/>
        <v>explnsoth</v>
      </c>
      <c r="J694" s="389" t="str">
        <f t="shared" si="107"/>
        <v>EandR1-</v>
      </c>
      <c r="K694" s="389" t="str">
        <f t="shared" si="108"/>
        <v>eduerlprm-explnsoth</v>
      </c>
      <c r="L694" s="389" t="str">
        <f t="shared" si="109"/>
        <v>eduerlprm-</v>
      </c>
    </row>
    <row r="695" spans="1:12">
      <c r="A695" s="362" t="s">
        <v>4008</v>
      </c>
      <c r="B695" s="454">
        <f t="shared" ca="1" si="111"/>
        <v>0</v>
      </c>
      <c r="C695" s="454" t="str">
        <f t="shared" ca="1" si="112"/>
        <v/>
      </c>
      <c r="D695" s="454" t="str">
        <f t="shared" ca="1" si="112"/>
        <v/>
      </c>
      <c r="E695" s="454" t="str">
        <f t="shared" ca="1" si="112"/>
        <v/>
      </c>
      <c r="F695" s="454" t="str">
        <f t="shared" ca="1" si="112"/>
        <v/>
      </c>
      <c r="G695" s="389" t="str">
        <f t="shared" si="104"/>
        <v>EandR1</v>
      </c>
      <c r="H695" s="389" t="str">
        <f t="shared" si="105"/>
        <v>eduscn</v>
      </c>
      <c r="I695" s="389" t="str">
        <f t="shared" si="106"/>
        <v>explnsoth</v>
      </c>
      <c r="J695" s="389" t="str">
        <f t="shared" si="107"/>
        <v>EandR1-</v>
      </c>
      <c r="K695" s="389" t="str">
        <f t="shared" si="108"/>
        <v>eduscn-explnsoth</v>
      </c>
      <c r="L695" s="389" t="str">
        <f t="shared" si="109"/>
        <v>eduscn-</v>
      </c>
    </row>
    <row r="696" spans="1:12">
      <c r="A696" s="362" t="s">
        <v>4009</v>
      </c>
      <c r="B696" s="454">
        <f t="shared" ca="1" si="111"/>
        <v>0</v>
      </c>
      <c r="C696" s="454" t="str">
        <f t="shared" ca="1" si="112"/>
        <v/>
      </c>
      <c r="D696" s="454" t="str">
        <f t="shared" ca="1" si="112"/>
        <v/>
      </c>
      <c r="E696" s="454" t="str">
        <f t="shared" ca="1" si="112"/>
        <v/>
      </c>
      <c r="F696" s="454" t="str">
        <f t="shared" ca="1" si="112"/>
        <v/>
      </c>
      <c r="G696" s="389" t="str">
        <f t="shared" si="104"/>
        <v>EandR1</v>
      </c>
      <c r="H696" s="389" t="str">
        <f t="shared" si="105"/>
        <v>eduspc</v>
      </c>
      <c r="I696" s="389" t="str">
        <f t="shared" si="106"/>
        <v>explnsoth</v>
      </c>
      <c r="J696" s="389" t="str">
        <f t="shared" si="107"/>
        <v>EandR1-</v>
      </c>
      <c r="K696" s="389" t="str">
        <f t="shared" si="108"/>
        <v>eduspc-explnsoth</v>
      </c>
      <c r="L696" s="389" t="str">
        <f t="shared" si="109"/>
        <v>eduspc-</v>
      </c>
    </row>
    <row r="697" spans="1:12">
      <c r="A697" s="362" t="s">
        <v>4010</v>
      </c>
      <c r="B697" s="454">
        <f t="shared" ca="1" si="111"/>
        <v>0</v>
      </c>
      <c r="C697" s="454" t="str">
        <f t="shared" ca="1" si="112"/>
        <v/>
      </c>
      <c r="D697" s="454" t="str">
        <f t="shared" ca="1" si="112"/>
        <v/>
      </c>
      <c r="E697" s="454" t="str">
        <f t="shared" ca="1" si="112"/>
        <v/>
      </c>
      <c r="F697" s="454" t="str">
        <f t="shared" ca="1" si="112"/>
        <v/>
      </c>
      <c r="G697" s="389" t="str">
        <f t="shared" si="104"/>
        <v>EandR1</v>
      </c>
      <c r="H697" s="389" t="str">
        <f t="shared" si="105"/>
        <v>edupstoth</v>
      </c>
      <c r="I697" s="389" t="str">
        <f t="shared" si="106"/>
        <v>explnsoth</v>
      </c>
      <c r="J697" s="389" t="str">
        <f t="shared" si="107"/>
        <v>EandR1-</v>
      </c>
      <c r="K697" s="389" t="str">
        <f t="shared" si="108"/>
        <v>edupstoth-explnsoth</v>
      </c>
      <c r="L697" s="389" t="str">
        <f t="shared" si="109"/>
        <v>edupstoth-</v>
      </c>
    </row>
    <row r="698" spans="1:12">
      <c r="A698" s="362" t="s">
        <v>4011</v>
      </c>
      <c r="B698" s="454">
        <f t="shared" ca="1" si="111"/>
        <v>0</v>
      </c>
      <c r="C698" s="454" t="str">
        <f t="shared" ref="C698:F717" ca="1" si="113">IFERROR(INDEX(INDIRECT(LEFT($A698,SEARCH("-",$A698,1)-1)&amp;"_validation_data"),MATCH($A698&amp;"-"&amp;C$1,INDIRECT(LEFT($A698,SEARCH("-",$A698,1)-1)&amp;"_validation_rows"),0),3),"")</f>
        <v/>
      </c>
      <c r="D698" s="454" t="str">
        <f t="shared" ca="1" si="113"/>
        <v/>
      </c>
      <c r="E698" s="454" t="str">
        <f t="shared" ca="1" si="113"/>
        <v/>
      </c>
      <c r="F698" s="454" t="str">
        <f t="shared" ca="1" si="113"/>
        <v/>
      </c>
      <c r="G698" s="389" t="str">
        <f t="shared" si="104"/>
        <v>EandR1</v>
      </c>
      <c r="H698" s="389" t="str">
        <f t="shared" si="105"/>
        <v>edutot</v>
      </c>
      <c r="I698" s="389" t="str">
        <f t="shared" si="106"/>
        <v>explnsoth</v>
      </c>
      <c r="J698" s="389" t="str">
        <f t="shared" si="107"/>
        <v>EandR1-</v>
      </c>
      <c r="K698" s="389" t="str">
        <f t="shared" si="108"/>
        <v>edutot-explnsoth</v>
      </c>
      <c r="L698" s="389" t="str">
        <f t="shared" si="109"/>
        <v>edutot-</v>
      </c>
    </row>
    <row r="699" spans="1:12">
      <c r="A699" s="362" t="s">
        <v>4012</v>
      </c>
      <c r="B699" s="454">
        <f t="shared" ca="1" si="111"/>
        <v>0</v>
      </c>
      <c r="C699" s="454" t="str">
        <f t="shared" ca="1" si="113"/>
        <v/>
      </c>
      <c r="D699" s="454" t="str">
        <f t="shared" ca="1" si="113"/>
        <v/>
      </c>
      <c r="E699" s="454" t="str">
        <f t="shared" ca="1" si="113"/>
        <v/>
      </c>
      <c r="F699" s="454" t="str">
        <f t="shared" ca="1" si="113"/>
        <v/>
      </c>
      <c r="G699" s="389" t="str">
        <f t="shared" si="104"/>
        <v>EandR1</v>
      </c>
      <c r="H699" s="389" t="str">
        <f t="shared" si="105"/>
        <v>transrds</v>
      </c>
      <c r="I699" s="389" t="str">
        <f t="shared" si="106"/>
        <v>explnsoth</v>
      </c>
      <c r="J699" s="389" t="str">
        <f t="shared" si="107"/>
        <v>EandR1-</v>
      </c>
      <c r="K699" s="389" t="str">
        <f t="shared" si="108"/>
        <v>transrds-explnsoth</v>
      </c>
      <c r="L699" s="389" t="str">
        <f t="shared" si="109"/>
        <v>transrds-</v>
      </c>
    </row>
    <row r="700" spans="1:12">
      <c r="A700" s="362" t="s">
        <v>4013</v>
      </c>
      <c r="B700" s="454">
        <f t="shared" ca="1" si="111"/>
        <v>0</v>
      </c>
      <c r="C700" s="454" t="str">
        <f t="shared" ca="1" si="113"/>
        <v/>
      </c>
      <c r="D700" s="454" t="str">
        <f t="shared" ca="1" si="113"/>
        <v/>
      </c>
      <c r="E700" s="454" t="str">
        <f t="shared" ca="1" si="113"/>
        <v/>
      </c>
      <c r="F700" s="454" t="str">
        <f t="shared" ca="1" si="113"/>
        <v/>
      </c>
      <c r="G700" s="389" t="str">
        <f t="shared" si="104"/>
        <v>EandR1</v>
      </c>
      <c r="H700" s="389" t="str">
        <f t="shared" si="105"/>
        <v>transprk</v>
      </c>
      <c r="I700" s="389" t="str">
        <f t="shared" si="106"/>
        <v>explnsoth</v>
      </c>
      <c r="J700" s="389" t="str">
        <f t="shared" si="107"/>
        <v>EandR1-</v>
      </c>
      <c r="K700" s="389" t="str">
        <f t="shared" si="108"/>
        <v>transprk-explnsoth</v>
      </c>
      <c r="L700" s="389" t="str">
        <f t="shared" si="109"/>
        <v>transprk-</v>
      </c>
    </row>
    <row r="701" spans="1:12">
      <c r="A701" s="362" t="s">
        <v>4014</v>
      </c>
      <c r="B701" s="454">
        <f t="shared" ca="1" si="111"/>
        <v>0</v>
      </c>
      <c r="C701" s="454" t="str">
        <f t="shared" ca="1" si="113"/>
        <v/>
      </c>
      <c r="D701" s="454" t="str">
        <f t="shared" ca="1" si="113"/>
        <v/>
      </c>
      <c r="E701" s="454" t="str">
        <f t="shared" ca="1" si="113"/>
        <v/>
      </c>
      <c r="F701" s="454" t="str">
        <f t="shared" ca="1" si="113"/>
        <v/>
      </c>
      <c r="G701" s="389" t="str">
        <f t="shared" si="104"/>
        <v>EandR1</v>
      </c>
      <c r="H701" s="389" t="str">
        <f t="shared" si="105"/>
        <v>transpblbus</v>
      </c>
      <c r="I701" s="389" t="str">
        <f t="shared" si="106"/>
        <v>explnsoth</v>
      </c>
      <c r="J701" s="389" t="str">
        <f t="shared" si="107"/>
        <v>EandR1-</v>
      </c>
      <c r="K701" s="389" t="str">
        <f t="shared" si="108"/>
        <v>transpblbus-explnsoth</v>
      </c>
      <c r="L701" s="389" t="str">
        <f t="shared" si="109"/>
        <v>transpblbus-</v>
      </c>
    </row>
    <row r="702" spans="1:12">
      <c r="A702" s="362" t="s">
        <v>4015</v>
      </c>
      <c r="B702" s="454">
        <f t="shared" ca="1" si="111"/>
        <v>0</v>
      </c>
      <c r="C702" s="454" t="str">
        <f t="shared" ca="1" si="113"/>
        <v/>
      </c>
      <c r="D702" s="454" t="str">
        <f t="shared" ca="1" si="113"/>
        <v/>
      </c>
      <c r="E702" s="454" t="str">
        <f t="shared" ca="1" si="113"/>
        <v/>
      </c>
      <c r="F702" s="454" t="str">
        <f t="shared" ca="1" si="113"/>
        <v/>
      </c>
      <c r="G702" s="389" t="str">
        <f t="shared" si="104"/>
        <v>EandR1</v>
      </c>
      <c r="H702" s="389" t="str">
        <f t="shared" si="105"/>
        <v>transpblrail</v>
      </c>
      <c r="I702" s="389" t="str">
        <f t="shared" si="106"/>
        <v>explnsoth</v>
      </c>
      <c r="J702" s="389" t="str">
        <f t="shared" si="107"/>
        <v>EandR1-</v>
      </c>
      <c r="K702" s="389" t="str">
        <f t="shared" si="108"/>
        <v>transpblrail-explnsoth</v>
      </c>
      <c r="L702" s="389" t="str">
        <f t="shared" si="109"/>
        <v>transpblrail-</v>
      </c>
    </row>
    <row r="703" spans="1:12">
      <c r="A703" s="362" t="s">
        <v>4016</v>
      </c>
      <c r="B703" s="454">
        <f t="shared" ca="1" si="111"/>
        <v>0</v>
      </c>
      <c r="C703" s="454" t="str">
        <f t="shared" ca="1" si="113"/>
        <v/>
      </c>
      <c r="D703" s="454" t="str">
        <f t="shared" ca="1" si="113"/>
        <v/>
      </c>
      <c r="E703" s="454" t="str">
        <f t="shared" ca="1" si="113"/>
        <v/>
      </c>
      <c r="F703" s="454" t="str">
        <f t="shared" ca="1" si="113"/>
        <v/>
      </c>
      <c r="G703" s="389" t="str">
        <f t="shared" si="104"/>
        <v>EandR1</v>
      </c>
      <c r="H703" s="389" t="str">
        <f t="shared" si="105"/>
        <v>transahtarp</v>
      </c>
      <c r="I703" s="389" t="str">
        <f t="shared" si="106"/>
        <v>explnsoth</v>
      </c>
      <c r="J703" s="389" t="str">
        <f t="shared" si="107"/>
        <v>EandR1-</v>
      </c>
      <c r="K703" s="389" t="str">
        <f t="shared" si="108"/>
        <v>transahtarp-explnsoth</v>
      </c>
      <c r="L703" s="389" t="str">
        <f t="shared" si="109"/>
        <v>transahtarp-</v>
      </c>
    </row>
    <row r="704" spans="1:12">
      <c r="A704" s="362" t="s">
        <v>4017</v>
      </c>
      <c r="B704" s="454">
        <f t="shared" ca="1" si="111"/>
        <v>0</v>
      </c>
      <c r="C704" s="454" t="str">
        <f t="shared" ca="1" si="113"/>
        <v/>
      </c>
      <c r="D704" s="454" t="str">
        <f t="shared" ca="1" si="113"/>
        <v/>
      </c>
      <c r="E704" s="454" t="str">
        <f t="shared" ca="1" si="113"/>
        <v/>
      </c>
      <c r="F704" s="454" t="str">
        <f t="shared" ca="1" si="113"/>
        <v/>
      </c>
      <c r="G704" s="389" t="str">
        <f t="shared" si="104"/>
        <v>EandR1</v>
      </c>
      <c r="H704" s="389" t="str">
        <f t="shared" si="105"/>
        <v>transahthrbprs</v>
      </c>
      <c r="I704" s="389" t="str">
        <f t="shared" si="106"/>
        <v>explnsoth</v>
      </c>
      <c r="J704" s="389" t="str">
        <f t="shared" si="107"/>
        <v>EandR1-</v>
      </c>
      <c r="K704" s="389" t="str">
        <f t="shared" si="108"/>
        <v>transahthrbprs-explnsoth</v>
      </c>
      <c r="L704" s="389" t="str">
        <f t="shared" si="109"/>
        <v>transahthrbprs-</v>
      </c>
    </row>
    <row r="705" spans="1:12">
      <c r="A705" s="362" t="s">
        <v>4018</v>
      </c>
      <c r="B705" s="454">
        <f t="shared" ca="1" si="111"/>
        <v>0</v>
      </c>
      <c r="C705" s="454" t="str">
        <f t="shared" ca="1" si="113"/>
        <v/>
      </c>
      <c r="D705" s="454" t="str">
        <f t="shared" ca="1" si="113"/>
        <v/>
      </c>
      <c r="E705" s="454" t="str">
        <f t="shared" ca="1" si="113"/>
        <v/>
      </c>
      <c r="F705" s="454" t="str">
        <f t="shared" ca="1" si="113"/>
        <v/>
      </c>
      <c r="G705" s="389" t="str">
        <f t="shared" si="104"/>
        <v>EandR1</v>
      </c>
      <c r="H705" s="389" t="str">
        <f t="shared" si="105"/>
        <v>transahttll</v>
      </c>
      <c r="I705" s="389" t="str">
        <f t="shared" si="106"/>
        <v>explnsoth</v>
      </c>
      <c r="J705" s="389" t="str">
        <f t="shared" si="107"/>
        <v>EandR1-</v>
      </c>
      <c r="K705" s="389" t="str">
        <f t="shared" si="108"/>
        <v>transahttll-explnsoth</v>
      </c>
      <c r="L705" s="389" t="str">
        <f t="shared" si="109"/>
        <v>transahttll-</v>
      </c>
    </row>
    <row r="706" spans="1:12">
      <c r="A706" s="362" t="s">
        <v>4019</v>
      </c>
      <c r="B706" s="454">
        <f t="shared" ca="1" si="111"/>
        <v>0</v>
      </c>
      <c r="C706" s="454" t="str">
        <f t="shared" ca="1" si="113"/>
        <v/>
      </c>
      <c r="D706" s="454" t="str">
        <f t="shared" ca="1" si="113"/>
        <v/>
      </c>
      <c r="E706" s="454" t="str">
        <f t="shared" ca="1" si="113"/>
        <v/>
      </c>
      <c r="F706" s="454" t="str">
        <f t="shared" ca="1" si="113"/>
        <v/>
      </c>
      <c r="G706" s="389" t="str">
        <f t="shared" si="104"/>
        <v>EandR1</v>
      </c>
      <c r="H706" s="389" t="str">
        <f t="shared" si="105"/>
        <v>transtot</v>
      </c>
      <c r="I706" s="389" t="str">
        <f t="shared" si="106"/>
        <v>explnsoth</v>
      </c>
      <c r="J706" s="389" t="str">
        <f t="shared" si="107"/>
        <v>EandR1-</v>
      </c>
      <c r="K706" s="389" t="str">
        <f t="shared" si="108"/>
        <v>transtot-explnsoth</v>
      </c>
      <c r="L706" s="389" t="str">
        <f t="shared" si="109"/>
        <v>transtot-</v>
      </c>
    </row>
    <row r="707" spans="1:12">
      <c r="A707" s="362" t="s">
        <v>4020</v>
      </c>
      <c r="B707" s="454">
        <f t="shared" ref="B707:B771" ca="1" si="114">INDEX(INDIRECT(LEFT($A707,SEARCH("-",$A707,1)-1)&amp;"_data"),MATCH(MID($A707, SEARCH("-",$A707) + 1, SEARCH("-",$A707,SEARCH("-",$A707)+1) - SEARCH("-",$A707) - 1),INDIRECT(LEFT($A707,SEARCH("-",$A707,1)-1)&amp;"_rows"),0),MATCH(RIGHT($A707,LEN($A707) - SEARCH("-", $A707, SEARCH("-", $A707) + 1)),INDIRECT(LEFT($A707,SEARCH("-",$A707,1)-1)&amp;"_Header"),0))</f>
        <v>0</v>
      </c>
      <c r="C707" s="454" t="str">
        <f t="shared" ca="1" si="113"/>
        <v/>
      </c>
      <c r="D707" s="454" t="str">
        <f t="shared" ca="1" si="113"/>
        <v/>
      </c>
      <c r="E707" s="454" t="str">
        <f t="shared" ca="1" si="113"/>
        <v/>
      </c>
      <c r="F707" s="454" t="str">
        <f t="shared" ca="1" si="113"/>
        <v/>
      </c>
      <c r="G707" s="389" t="str">
        <f t="shared" si="104"/>
        <v>EandR1</v>
      </c>
      <c r="H707" s="389" t="str">
        <f t="shared" si="105"/>
        <v>sctot</v>
      </c>
      <c r="I707" s="389" t="str">
        <f t="shared" si="106"/>
        <v>explnsoth</v>
      </c>
      <c r="J707" s="389" t="str">
        <f t="shared" si="107"/>
        <v>EandR1-</v>
      </c>
      <c r="K707" s="389" t="str">
        <f t="shared" si="108"/>
        <v>sctot-explnsoth</v>
      </c>
      <c r="L707" s="389" t="str">
        <f t="shared" si="109"/>
        <v>sctot-</v>
      </c>
    </row>
    <row r="708" spans="1:12">
      <c r="A708" s="362" t="s">
        <v>4021</v>
      </c>
      <c r="B708" s="454">
        <f t="shared" ca="1" si="114"/>
        <v>0</v>
      </c>
      <c r="C708" s="454" t="str">
        <f t="shared" ca="1" si="113"/>
        <v/>
      </c>
      <c r="D708" s="454" t="str">
        <f t="shared" ca="1" si="113"/>
        <v/>
      </c>
      <c r="E708" s="454" t="str">
        <f t="shared" ca="1" si="113"/>
        <v/>
      </c>
      <c r="F708" s="454" t="str">
        <f t="shared" ca="1" si="113"/>
        <v/>
      </c>
      <c r="G708" s="389" t="str">
        <f t="shared" si="104"/>
        <v>EandR1</v>
      </c>
      <c r="H708" s="389" t="str">
        <f t="shared" si="105"/>
        <v>phtot</v>
      </c>
      <c r="I708" s="389" t="str">
        <f t="shared" si="106"/>
        <v>explnsoth</v>
      </c>
      <c r="J708" s="389" t="str">
        <f t="shared" si="107"/>
        <v>EandR1-</v>
      </c>
      <c r="K708" s="389" t="str">
        <f t="shared" si="108"/>
        <v>phtot-explnsoth</v>
      </c>
      <c r="L708" s="389" t="str">
        <f t="shared" si="109"/>
        <v>phtot-</v>
      </c>
    </row>
    <row r="709" spans="1:12">
      <c r="A709" s="362" t="s">
        <v>4022</v>
      </c>
      <c r="B709" s="454">
        <f t="shared" ca="1" si="114"/>
        <v>0</v>
      </c>
      <c r="C709" s="454" t="str">
        <f t="shared" ca="1" si="113"/>
        <v/>
      </c>
      <c r="D709" s="454" t="str">
        <f t="shared" ca="1" si="113"/>
        <v/>
      </c>
      <c r="E709" s="454" t="str">
        <f t="shared" ca="1" si="113"/>
        <v/>
      </c>
      <c r="F709" s="454" t="str">
        <f t="shared" ca="1" si="113"/>
        <v/>
      </c>
      <c r="G709" s="389" t="str">
        <f t="shared" si="104"/>
        <v>EandR1</v>
      </c>
      <c r="H709" s="389" t="str">
        <f t="shared" si="105"/>
        <v>houshratot</v>
      </c>
      <c r="I709" s="389" t="str">
        <f t="shared" si="106"/>
        <v>explnsoth</v>
      </c>
      <c r="J709" s="389" t="str">
        <f t="shared" si="107"/>
        <v>EandR1-</v>
      </c>
      <c r="K709" s="389" t="str">
        <f t="shared" si="108"/>
        <v>houshratot-explnsoth</v>
      </c>
      <c r="L709" s="389" t="str">
        <f t="shared" si="109"/>
        <v>houshratot-</v>
      </c>
    </row>
    <row r="710" spans="1:12">
      <c r="A710" s="362" t="s">
        <v>4023</v>
      </c>
      <c r="B710" s="454">
        <f t="shared" ca="1" si="114"/>
        <v>0</v>
      </c>
      <c r="C710" s="454" t="str">
        <f t="shared" ca="1" si="113"/>
        <v/>
      </c>
      <c r="D710" s="454" t="str">
        <f t="shared" ca="1" si="113"/>
        <v/>
      </c>
      <c r="E710" s="454" t="str">
        <f t="shared" ca="1" si="113"/>
        <v/>
      </c>
      <c r="F710" s="454" t="str">
        <f t="shared" ca="1" si="113"/>
        <v/>
      </c>
      <c r="G710" s="389" t="str">
        <f t="shared" si="104"/>
        <v>EandR1</v>
      </c>
      <c r="H710" s="389" t="str">
        <f t="shared" si="105"/>
        <v>housgfcftot</v>
      </c>
      <c r="I710" s="389" t="str">
        <f t="shared" si="106"/>
        <v>explnsoth</v>
      </c>
      <c r="J710" s="389" t="str">
        <f t="shared" si="107"/>
        <v>EandR1-</v>
      </c>
      <c r="K710" s="389" t="str">
        <f t="shared" si="108"/>
        <v>housgfcftot-explnsoth</v>
      </c>
      <c r="L710" s="389" t="str">
        <f t="shared" si="109"/>
        <v>housgfcftot-</v>
      </c>
    </row>
    <row r="711" spans="1:12">
      <c r="A711" s="362" t="s">
        <v>4024</v>
      </c>
      <c r="B711" s="454">
        <f t="shared" ca="1" si="114"/>
        <v>0</v>
      </c>
      <c r="C711" s="454" t="str">
        <f t="shared" ca="1" si="113"/>
        <v/>
      </c>
      <c r="D711" s="454" t="str">
        <f t="shared" ca="1" si="113"/>
        <v/>
      </c>
      <c r="E711" s="454" t="str">
        <f t="shared" ca="1" si="113"/>
        <v/>
      </c>
      <c r="F711" s="454" t="str">
        <f t="shared" ca="1" si="113"/>
        <v/>
      </c>
      <c r="G711" s="389" t="str">
        <f t="shared" si="104"/>
        <v>EandR1</v>
      </c>
      <c r="H711" s="389" t="str">
        <f t="shared" si="105"/>
        <v>houstot</v>
      </c>
      <c r="I711" s="389" t="str">
        <f t="shared" si="106"/>
        <v>explnsoth</v>
      </c>
      <c r="J711" s="389" t="str">
        <f t="shared" si="107"/>
        <v>EandR1-</v>
      </c>
      <c r="K711" s="389" t="str">
        <f t="shared" si="108"/>
        <v>houstot-explnsoth</v>
      </c>
      <c r="L711" s="389" t="str">
        <f t="shared" si="109"/>
        <v>houstot-</v>
      </c>
    </row>
    <row r="712" spans="1:12">
      <c r="A712" s="362" t="s">
        <v>4025</v>
      </c>
      <c r="B712" s="454">
        <f t="shared" ca="1" si="114"/>
        <v>0</v>
      </c>
      <c r="C712" s="454" t="str">
        <f t="shared" ca="1" si="113"/>
        <v/>
      </c>
      <c r="D712" s="454" t="str">
        <f t="shared" ca="1" si="113"/>
        <v/>
      </c>
      <c r="E712" s="454" t="str">
        <f t="shared" ca="1" si="113"/>
        <v/>
      </c>
      <c r="F712" s="454" t="str">
        <f t="shared" ca="1" si="113"/>
        <v/>
      </c>
      <c r="G712" s="389" t="str">
        <f t="shared" si="104"/>
        <v>EandR1</v>
      </c>
      <c r="H712" s="389" t="str">
        <f t="shared" si="105"/>
        <v>culhrt</v>
      </c>
      <c r="I712" s="389" t="str">
        <f t="shared" si="106"/>
        <v>explnsoth</v>
      </c>
      <c r="J712" s="389" t="str">
        <f t="shared" si="107"/>
        <v>EandR1-</v>
      </c>
      <c r="K712" s="389" t="str">
        <f t="shared" si="108"/>
        <v>culhrt-explnsoth</v>
      </c>
      <c r="L712" s="389" t="str">
        <f t="shared" si="109"/>
        <v>culhrt-</v>
      </c>
    </row>
    <row r="713" spans="1:12">
      <c r="A713" s="362" t="s">
        <v>4026</v>
      </c>
      <c r="B713" s="454">
        <f t="shared" ca="1" si="114"/>
        <v>0</v>
      </c>
      <c r="C713" s="454" t="str">
        <f t="shared" ca="1" si="113"/>
        <v/>
      </c>
      <c r="D713" s="454" t="str">
        <f t="shared" ca="1" si="113"/>
        <v/>
      </c>
      <c r="E713" s="454" t="str">
        <f t="shared" ca="1" si="113"/>
        <v/>
      </c>
      <c r="F713" s="454" t="str">
        <f t="shared" ca="1" si="113"/>
        <v/>
      </c>
      <c r="G713" s="389" t="str">
        <f t="shared" si="104"/>
        <v>EandR1</v>
      </c>
      <c r="H713" s="389" t="str">
        <f t="shared" si="105"/>
        <v>culspr</v>
      </c>
      <c r="I713" s="389" t="str">
        <f t="shared" si="106"/>
        <v>explnsoth</v>
      </c>
      <c r="J713" s="389" t="str">
        <f t="shared" si="107"/>
        <v>EandR1-</v>
      </c>
      <c r="K713" s="389" t="str">
        <f t="shared" si="108"/>
        <v>culspr-explnsoth</v>
      </c>
      <c r="L713" s="389" t="str">
        <f t="shared" si="109"/>
        <v>culspr-</v>
      </c>
    </row>
    <row r="714" spans="1:12">
      <c r="A714" s="362" t="s">
        <v>4027</v>
      </c>
      <c r="B714" s="454">
        <f t="shared" ca="1" si="114"/>
        <v>0</v>
      </c>
      <c r="C714" s="454" t="str">
        <f t="shared" ca="1" si="113"/>
        <v/>
      </c>
      <c r="D714" s="454" t="str">
        <f t="shared" ca="1" si="113"/>
        <v/>
      </c>
      <c r="E714" s="454" t="str">
        <f t="shared" ca="1" si="113"/>
        <v/>
      </c>
      <c r="F714" s="454" t="str">
        <f t="shared" ca="1" si="113"/>
        <v/>
      </c>
      <c r="G714" s="389" t="str">
        <f t="shared" si="104"/>
        <v>EandR1</v>
      </c>
      <c r="H714" s="389" t="str">
        <f t="shared" si="105"/>
        <v>culopn</v>
      </c>
      <c r="I714" s="389" t="str">
        <f t="shared" si="106"/>
        <v>explnsoth</v>
      </c>
      <c r="J714" s="389" t="str">
        <f t="shared" si="107"/>
        <v>EandR1-</v>
      </c>
      <c r="K714" s="389" t="str">
        <f t="shared" si="108"/>
        <v>culopn-explnsoth</v>
      </c>
      <c r="L714" s="389" t="str">
        <f t="shared" si="109"/>
        <v>culopn-</v>
      </c>
    </row>
    <row r="715" spans="1:12">
      <c r="A715" s="362" t="s">
        <v>4028</v>
      </c>
      <c r="B715" s="454">
        <f t="shared" ca="1" si="114"/>
        <v>0</v>
      </c>
      <c r="C715" s="454" t="str">
        <f t="shared" ca="1" si="113"/>
        <v/>
      </c>
      <c r="D715" s="454" t="str">
        <f t="shared" ca="1" si="113"/>
        <v/>
      </c>
      <c r="E715" s="454" t="str">
        <f t="shared" ca="1" si="113"/>
        <v/>
      </c>
      <c r="F715" s="454" t="str">
        <f t="shared" ca="1" si="113"/>
        <v/>
      </c>
      <c r="G715" s="389" t="str">
        <f t="shared" si="104"/>
        <v>EandR1</v>
      </c>
      <c r="H715" s="389" t="str">
        <f t="shared" si="105"/>
        <v>cultrs</v>
      </c>
      <c r="I715" s="389" t="str">
        <f t="shared" si="106"/>
        <v>explnsoth</v>
      </c>
      <c r="J715" s="389" t="str">
        <f t="shared" si="107"/>
        <v>EandR1-</v>
      </c>
      <c r="K715" s="389" t="str">
        <f t="shared" si="108"/>
        <v>cultrs-explnsoth</v>
      </c>
      <c r="L715" s="389" t="str">
        <f t="shared" si="109"/>
        <v>cultrs-</v>
      </c>
    </row>
    <row r="716" spans="1:12">
      <c r="A716" s="362" t="s">
        <v>4029</v>
      </c>
      <c r="B716" s="454">
        <f t="shared" ca="1" si="114"/>
        <v>0</v>
      </c>
      <c r="C716" s="454" t="str">
        <f t="shared" ca="1" si="113"/>
        <v/>
      </c>
      <c r="D716" s="454" t="str">
        <f t="shared" ca="1" si="113"/>
        <v/>
      </c>
      <c r="E716" s="454" t="str">
        <f t="shared" ca="1" si="113"/>
        <v/>
      </c>
      <c r="F716" s="454" t="str">
        <f t="shared" ca="1" si="113"/>
        <v/>
      </c>
      <c r="G716" s="389" t="str">
        <f t="shared" si="104"/>
        <v>EandR1</v>
      </c>
      <c r="H716" s="389" t="str">
        <f t="shared" si="105"/>
        <v>cullib</v>
      </c>
      <c r="I716" s="389" t="str">
        <f t="shared" si="106"/>
        <v>explnsoth</v>
      </c>
      <c r="J716" s="389" t="str">
        <f t="shared" si="107"/>
        <v>EandR1-</v>
      </c>
      <c r="K716" s="389" t="str">
        <f t="shared" si="108"/>
        <v>cullib-explnsoth</v>
      </c>
      <c r="L716" s="389" t="str">
        <f t="shared" si="109"/>
        <v>cullib-</v>
      </c>
    </row>
    <row r="717" spans="1:12">
      <c r="A717" s="362" t="s">
        <v>4030</v>
      </c>
      <c r="B717" s="454">
        <f t="shared" ca="1" si="114"/>
        <v>0</v>
      </c>
      <c r="C717" s="454" t="str">
        <f t="shared" ca="1" si="113"/>
        <v/>
      </c>
      <c r="D717" s="454" t="str">
        <f t="shared" ca="1" si="113"/>
        <v/>
      </c>
      <c r="E717" s="454" t="str">
        <f t="shared" ca="1" si="113"/>
        <v/>
      </c>
      <c r="F717" s="454" t="str">
        <f t="shared" ca="1" si="113"/>
        <v/>
      </c>
      <c r="G717" s="389" t="str">
        <f t="shared" si="104"/>
        <v>EandR1</v>
      </c>
      <c r="H717" s="389" t="str">
        <f t="shared" si="105"/>
        <v>cultot</v>
      </c>
      <c r="I717" s="389" t="str">
        <f t="shared" si="106"/>
        <v>explnsoth</v>
      </c>
      <c r="J717" s="389" t="str">
        <f t="shared" si="107"/>
        <v>EandR1-</v>
      </c>
      <c r="K717" s="389" t="str">
        <f t="shared" si="108"/>
        <v>cultot-explnsoth</v>
      </c>
      <c r="L717" s="389" t="str">
        <f t="shared" si="109"/>
        <v>cultot-</v>
      </c>
    </row>
    <row r="718" spans="1:12">
      <c r="A718" s="362" t="s">
        <v>4031</v>
      </c>
      <c r="B718" s="454">
        <f t="shared" ca="1" si="114"/>
        <v>0</v>
      </c>
      <c r="C718" s="454" t="str">
        <f t="shared" ref="C718:F738" ca="1" si="115">IFERROR(INDEX(INDIRECT(LEFT($A718,SEARCH("-",$A718,1)-1)&amp;"_validation_data"),MATCH($A718&amp;"-"&amp;C$1,INDIRECT(LEFT($A718,SEARCH("-",$A718,1)-1)&amp;"_validation_rows"),0),3),"")</f>
        <v/>
      </c>
      <c r="D718" s="454" t="str">
        <f t="shared" ca="1" si="115"/>
        <v/>
      </c>
      <c r="E718" s="454" t="str">
        <f t="shared" ca="1" si="115"/>
        <v/>
      </c>
      <c r="F718" s="454" t="str">
        <f t="shared" ca="1" si="115"/>
        <v/>
      </c>
      <c r="G718" s="389" t="str">
        <f t="shared" si="104"/>
        <v>EandR1</v>
      </c>
      <c r="H718" s="389" t="str">
        <f t="shared" si="105"/>
        <v>envcmt</v>
      </c>
      <c r="I718" s="389" t="str">
        <f t="shared" si="106"/>
        <v>explnsoth</v>
      </c>
      <c r="J718" s="389" t="str">
        <f t="shared" si="107"/>
        <v>EandR1-</v>
      </c>
      <c r="K718" s="389" t="str">
        <f t="shared" si="108"/>
        <v>envcmt-explnsoth</v>
      </c>
      <c r="L718" s="389" t="str">
        <f t="shared" si="109"/>
        <v>envcmt-</v>
      </c>
    </row>
    <row r="719" spans="1:12">
      <c r="A719" s="362" t="s">
        <v>4032</v>
      </c>
      <c r="B719" s="454">
        <f t="shared" ca="1" si="114"/>
        <v>0</v>
      </c>
      <c r="C719" s="454" t="str">
        <f t="shared" ca="1" si="115"/>
        <v/>
      </c>
      <c r="D719" s="454" t="str">
        <f t="shared" ca="1" si="115"/>
        <v/>
      </c>
      <c r="E719" s="454" t="str">
        <f t="shared" ca="1" si="115"/>
        <v/>
      </c>
      <c r="F719" s="454" t="str">
        <f t="shared" ca="1" si="115"/>
        <v/>
      </c>
      <c r="G719" s="389" t="str">
        <f t="shared" si="104"/>
        <v>EandR1</v>
      </c>
      <c r="H719" s="389" t="str">
        <f t="shared" si="105"/>
        <v>envcst</v>
      </c>
      <c r="I719" s="389" t="str">
        <f t="shared" si="106"/>
        <v>explnsoth</v>
      </c>
      <c r="J719" s="389" t="str">
        <f t="shared" si="107"/>
        <v>EandR1-</v>
      </c>
      <c r="K719" s="389" t="str">
        <f t="shared" si="108"/>
        <v>envcst-explnsoth</v>
      </c>
      <c r="L719" s="389" t="str">
        <f t="shared" si="109"/>
        <v>envcst-</v>
      </c>
    </row>
    <row r="720" spans="1:12">
      <c r="A720" s="362" t="s">
        <v>4033</v>
      </c>
      <c r="B720" s="454">
        <f t="shared" ca="1" si="114"/>
        <v>0</v>
      </c>
      <c r="C720" s="454" t="str">
        <f t="shared" ca="1" si="115"/>
        <v/>
      </c>
      <c r="D720" s="454" t="str">
        <f t="shared" ca="1" si="115"/>
        <v/>
      </c>
      <c r="E720" s="454" t="str">
        <f t="shared" ca="1" si="115"/>
        <v/>
      </c>
      <c r="F720" s="454" t="str">
        <f t="shared" ca="1" si="115"/>
        <v/>
      </c>
      <c r="G720" s="389" t="str">
        <f t="shared" si="104"/>
        <v>EandR1</v>
      </c>
      <c r="H720" s="389" t="str">
        <f t="shared" si="105"/>
        <v>envcmm</v>
      </c>
      <c r="I720" s="389" t="str">
        <f t="shared" si="106"/>
        <v>explnsoth</v>
      </c>
      <c r="J720" s="389" t="str">
        <f t="shared" si="107"/>
        <v>EandR1-</v>
      </c>
      <c r="K720" s="389" t="str">
        <f t="shared" si="108"/>
        <v>envcmm-explnsoth</v>
      </c>
      <c r="L720" s="389" t="str">
        <f t="shared" si="109"/>
        <v>envcmm-</v>
      </c>
    </row>
    <row r="721" spans="1:12">
      <c r="A721" s="362" t="s">
        <v>4034</v>
      </c>
      <c r="B721" s="454">
        <f t="shared" ca="1" si="114"/>
        <v>0</v>
      </c>
      <c r="C721" s="454" t="str">
        <f t="shared" ca="1" si="115"/>
        <v/>
      </c>
      <c r="D721" s="454" t="str">
        <f t="shared" ca="1" si="115"/>
        <v/>
      </c>
      <c r="E721" s="454" t="str">
        <f t="shared" ca="1" si="115"/>
        <v/>
      </c>
      <c r="F721" s="454" t="str">
        <f t="shared" ca="1" si="115"/>
        <v/>
      </c>
      <c r="G721" s="389" t="str">
        <f t="shared" si="104"/>
        <v>EandR1</v>
      </c>
      <c r="H721" s="389" t="str">
        <f t="shared" si="105"/>
        <v>envflddrn</v>
      </c>
      <c r="I721" s="389" t="str">
        <f t="shared" si="106"/>
        <v>explnsoth</v>
      </c>
      <c r="J721" s="389" t="str">
        <f t="shared" si="107"/>
        <v>EandR1-</v>
      </c>
      <c r="K721" s="389" t="str">
        <f t="shared" si="108"/>
        <v>envflddrn-explnsoth</v>
      </c>
      <c r="L721" s="389" t="str">
        <f t="shared" si="109"/>
        <v>envflddrn-</v>
      </c>
    </row>
    <row r="722" spans="1:12">
      <c r="A722" s="362" t="s">
        <v>4035</v>
      </c>
      <c r="B722" s="454">
        <f t="shared" ca="1" si="114"/>
        <v>0</v>
      </c>
      <c r="C722" s="454" t="str">
        <f t="shared" ca="1" si="115"/>
        <v/>
      </c>
      <c r="D722" s="454" t="str">
        <f t="shared" ca="1" si="115"/>
        <v/>
      </c>
      <c r="E722" s="454" t="str">
        <f t="shared" ca="1" si="115"/>
        <v/>
      </c>
      <c r="F722" s="454" t="str">
        <f t="shared" ca="1" si="115"/>
        <v/>
      </c>
      <c r="G722" s="389" t="str">
        <f t="shared" si="104"/>
        <v>EandR1</v>
      </c>
      <c r="H722" s="389" t="str">
        <f t="shared" si="105"/>
        <v>envagr</v>
      </c>
      <c r="I722" s="389" t="str">
        <f t="shared" si="106"/>
        <v>explnsoth</v>
      </c>
      <c r="J722" s="389" t="str">
        <f t="shared" si="107"/>
        <v>EandR1-</v>
      </c>
      <c r="K722" s="389" t="str">
        <f t="shared" si="108"/>
        <v>envagr-explnsoth</v>
      </c>
      <c r="L722" s="389" t="str">
        <f t="shared" si="109"/>
        <v>envagr-</v>
      </c>
    </row>
    <row r="723" spans="1:12">
      <c r="A723" s="362" t="s">
        <v>4036</v>
      </c>
      <c r="B723" s="454">
        <f t="shared" ca="1" si="114"/>
        <v>0</v>
      </c>
      <c r="C723" s="454" t="str">
        <f t="shared" ca="1" si="115"/>
        <v/>
      </c>
      <c r="D723" s="454" t="str">
        <f t="shared" ca="1" si="115"/>
        <v/>
      </c>
      <c r="E723" s="454" t="str">
        <f t="shared" ca="1" si="115"/>
        <v/>
      </c>
      <c r="F723" s="454" t="str">
        <f t="shared" ca="1" si="115"/>
        <v/>
      </c>
      <c r="G723" s="389" t="str">
        <f t="shared" si="104"/>
        <v>EandR1</v>
      </c>
      <c r="H723" s="389" t="str">
        <f t="shared" si="105"/>
        <v>envrglenv</v>
      </c>
      <c r="I723" s="389" t="str">
        <f t="shared" si="106"/>
        <v>explnsoth</v>
      </c>
      <c r="J723" s="389" t="str">
        <f t="shared" si="107"/>
        <v>EandR1-</v>
      </c>
      <c r="K723" s="389" t="str">
        <f t="shared" si="108"/>
        <v>envrglenv-explnsoth</v>
      </c>
      <c r="L723" s="389" t="str">
        <f t="shared" si="109"/>
        <v>envrglenv-</v>
      </c>
    </row>
    <row r="724" spans="1:12">
      <c r="A724" s="362" t="s">
        <v>4037</v>
      </c>
      <c r="B724" s="454">
        <f t="shared" ca="1" si="114"/>
        <v>0</v>
      </c>
      <c r="C724" s="454" t="str">
        <f t="shared" ca="1" si="115"/>
        <v/>
      </c>
      <c r="D724" s="454" t="str">
        <f t="shared" ca="1" si="115"/>
        <v/>
      </c>
      <c r="E724" s="454" t="str">
        <f t="shared" ca="1" si="115"/>
        <v/>
      </c>
      <c r="F724" s="454" t="str">
        <f t="shared" ca="1" si="115"/>
        <v/>
      </c>
      <c r="G724" s="389" t="str">
        <f t="shared" si="104"/>
        <v>EandR1</v>
      </c>
      <c r="H724" s="389" t="str">
        <f t="shared" si="105"/>
        <v>envrgltrd</v>
      </c>
      <c r="I724" s="389" t="str">
        <f t="shared" si="106"/>
        <v>explnsoth</v>
      </c>
      <c r="J724" s="389" t="str">
        <f t="shared" si="107"/>
        <v>EandR1-</v>
      </c>
      <c r="K724" s="389" t="str">
        <f t="shared" si="108"/>
        <v>envrgltrd-explnsoth</v>
      </c>
      <c r="L724" s="389" t="str">
        <f t="shared" si="109"/>
        <v>envrgltrd-</v>
      </c>
    </row>
    <row r="725" spans="1:12">
      <c r="A725" s="362" t="s">
        <v>4038</v>
      </c>
      <c r="B725" s="454">
        <f t="shared" ca="1" si="114"/>
        <v>0</v>
      </c>
      <c r="C725" s="454" t="str">
        <f t="shared" ca="1" si="115"/>
        <v/>
      </c>
      <c r="D725" s="454" t="str">
        <f t="shared" ca="1" si="115"/>
        <v/>
      </c>
      <c r="E725" s="454" t="str">
        <f t="shared" ca="1" si="115"/>
        <v/>
      </c>
      <c r="F725" s="454" t="str">
        <f t="shared" ca="1" si="115"/>
        <v/>
      </c>
      <c r="G725" s="389" t="str">
        <f t="shared" si="104"/>
        <v>EandR1</v>
      </c>
      <c r="H725" s="389" t="str">
        <f t="shared" si="105"/>
        <v>envstr</v>
      </c>
      <c r="I725" s="389" t="str">
        <f t="shared" si="106"/>
        <v>explnsoth</v>
      </c>
      <c r="J725" s="389" t="str">
        <f t="shared" si="107"/>
        <v>EandR1-</v>
      </c>
      <c r="K725" s="389" t="str">
        <f t="shared" si="108"/>
        <v>envstr-explnsoth</v>
      </c>
      <c r="L725" s="389" t="str">
        <f t="shared" si="109"/>
        <v>envstr-</v>
      </c>
    </row>
    <row r="726" spans="1:12">
      <c r="A726" s="362" t="s">
        <v>4039</v>
      </c>
      <c r="B726" s="454">
        <f t="shared" ca="1" si="114"/>
        <v>0</v>
      </c>
      <c r="C726" s="454" t="str">
        <f t="shared" ca="1" si="115"/>
        <v/>
      </c>
      <c r="D726" s="454" t="str">
        <f t="shared" ca="1" si="115"/>
        <v/>
      </c>
      <c r="E726" s="454" t="str">
        <f t="shared" ca="1" si="115"/>
        <v/>
      </c>
      <c r="F726" s="454" t="str">
        <f t="shared" ca="1" si="115"/>
        <v/>
      </c>
      <c r="G726" s="389" t="str">
        <f t="shared" si="104"/>
        <v>EandR1</v>
      </c>
      <c r="H726" s="389" t="str">
        <f t="shared" si="105"/>
        <v>envcll</v>
      </c>
      <c r="I726" s="389" t="str">
        <f t="shared" si="106"/>
        <v>explnsoth</v>
      </c>
      <c r="J726" s="389" t="str">
        <f t="shared" si="107"/>
        <v>EandR1-</v>
      </c>
      <c r="K726" s="389" t="str">
        <f t="shared" si="108"/>
        <v>envcll-explnsoth</v>
      </c>
      <c r="L726" s="389" t="str">
        <f t="shared" si="109"/>
        <v>envcll-</v>
      </c>
    </row>
    <row r="727" spans="1:12">
      <c r="A727" s="362" t="s">
        <v>4040</v>
      </c>
      <c r="B727" s="454">
        <f t="shared" ca="1" si="114"/>
        <v>0</v>
      </c>
      <c r="C727" s="454" t="str">
        <f t="shared" ca="1" si="115"/>
        <v/>
      </c>
      <c r="D727" s="454" t="str">
        <f t="shared" ca="1" si="115"/>
        <v/>
      </c>
      <c r="E727" s="454" t="str">
        <f t="shared" ca="1" si="115"/>
        <v/>
      </c>
      <c r="F727" s="454" t="str">
        <f t="shared" ca="1" si="115"/>
        <v/>
      </c>
      <c r="G727" s="389" t="str">
        <f t="shared" si="104"/>
        <v>EandR1</v>
      </c>
      <c r="H727" s="389" t="str">
        <f t="shared" si="105"/>
        <v>envdsp</v>
      </c>
      <c r="I727" s="389" t="str">
        <f t="shared" si="106"/>
        <v>explnsoth</v>
      </c>
      <c r="J727" s="389" t="str">
        <f t="shared" si="107"/>
        <v>EandR1-</v>
      </c>
      <c r="K727" s="389" t="str">
        <f t="shared" si="108"/>
        <v>envdsp-explnsoth</v>
      </c>
      <c r="L727" s="389" t="str">
        <f t="shared" si="109"/>
        <v>envdsp-</v>
      </c>
    </row>
    <row r="728" spans="1:12">
      <c r="A728" s="362" t="s">
        <v>4041</v>
      </c>
      <c r="B728" s="454">
        <f t="shared" ca="1" si="114"/>
        <v>0</v>
      </c>
      <c r="C728" s="454" t="str">
        <f t="shared" ca="1" si="115"/>
        <v/>
      </c>
      <c r="D728" s="454" t="str">
        <f t="shared" ca="1" si="115"/>
        <v/>
      </c>
      <c r="E728" s="454" t="str">
        <f t="shared" ca="1" si="115"/>
        <v/>
      </c>
      <c r="F728" s="454" t="str">
        <f t="shared" ca="1" si="115"/>
        <v/>
      </c>
      <c r="G728" s="389" t="str">
        <f t="shared" si="104"/>
        <v>EandR1</v>
      </c>
      <c r="H728" s="389" t="str">
        <f t="shared" si="105"/>
        <v>envtrd</v>
      </c>
      <c r="I728" s="389" t="str">
        <f t="shared" si="106"/>
        <v>explnsoth</v>
      </c>
      <c r="J728" s="389" t="str">
        <f t="shared" si="107"/>
        <v>EandR1-</v>
      </c>
      <c r="K728" s="389" t="str">
        <f t="shared" si="108"/>
        <v>envtrd-explnsoth</v>
      </c>
      <c r="L728" s="389" t="str">
        <f t="shared" si="109"/>
        <v>envtrd-</v>
      </c>
    </row>
    <row r="729" spans="1:12">
      <c r="A729" s="362" t="s">
        <v>4042</v>
      </c>
      <c r="B729" s="454">
        <f t="shared" ca="1" si="114"/>
        <v>0</v>
      </c>
      <c r="C729" s="454" t="str">
        <f t="shared" ca="1" si="115"/>
        <v/>
      </c>
      <c r="D729" s="454" t="str">
        <f t="shared" ca="1" si="115"/>
        <v/>
      </c>
      <c r="E729" s="454" t="str">
        <f t="shared" ca="1" si="115"/>
        <v/>
      </c>
      <c r="F729" s="454" t="str">
        <f t="shared" ca="1" si="115"/>
        <v/>
      </c>
      <c r="G729" s="389" t="str">
        <f t="shared" si="104"/>
        <v>EandR1</v>
      </c>
      <c r="H729" s="389" t="str">
        <f t="shared" si="105"/>
        <v>envrcy</v>
      </c>
      <c r="I729" s="389" t="str">
        <f t="shared" si="106"/>
        <v>explnsoth</v>
      </c>
      <c r="J729" s="389" t="str">
        <f t="shared" si="107"/>
        <v>EandR1-</v>
      </c>
      <c r="K729" s="389" t="str">
        <f t="shared" si="108"/>
        <v>envrcy-explnsoth</v>
      </c>
      <c r="L729" s="389" t="str">
        <f t="shared" si="109"/>
        <v>envrcy-</v>
      </c>
    </row>
    <row r="730" spans="1:12">
      <c r="A730" s="362" t="s">
        <v>4043</v>
      </c>
      <c r="B730" s="454">
        <f t="shared" ca="1" si="114"/>
        <v>0</v>
      </c>
      <c r="C730" s="454" t="str">
        <f t="shared" ca="1" si="115"/>
        <v/>
      </c>
      <c r="D730" s="454" t="str">
        <f t="shared" ca="1" si="115"/>
        <v/>
      </c>
      <c r="E730" s="454" t="str">
        <f t="shared" ca="1" si="115"/>
        <v/>
      </c>
      <c r="F730" s="454" t="str">
        <f t="shared" ca="1" si="115"/>
        <v/>
      </c>
      <c r="G730" s="389" t="str">
        <f t="shared" si="104"/>
        <v>EandR1</v>
      </c>
      <c r="H730" s="389" t="str">
        <f t="shared" si="105"/>
        <v>envmin</v>
      </c>
      <c r="I730" s="389" t="str">
        <f t="shared" si="106"/>
        <v>explnsoth</v>
      </c>
      <c r="J730" s="389" t="str">
        <f t="shared" si="107"/>
        <v>EandR1-</v>
      </c>
      <c r="K730" s="389" t="str">
        <f t="shared" si="108"/>
        <v>envmin-explnsoth</v>
      </c>
      <c r="L730" s="389" t="str">
        <f t="shared" si="109"/>
        <v>envmin-</v>
      </c>
    </row>
    <row r="731" spans="1:12">
      <c r="A731" s="362" t="s">
        <v>4044</v>
      </c>
      <c r="B731" s="454">
        <f t="shared" ca="1" si="114"/>
        <v>0</v>
      </c>
      <c r="C731" s="454" t="str">
        <f t="shared" ca="1" si="115"/>
        <v/>
      </c>
      <c r="D731" s="454" t="str">
        <f t="shared" ca="1" si="115"/>
        <v/>
      </c>
      <c r="E731" s="454" t="str">
        <f t="shared" ca="1" si="115"/>
        <v/>
      </c>
      <c r="F731" s="454" t="str">
        <f t="shared" ca="1" si="115"/>
        <v/>
      </c>
      <c r="G731" s="389" t="str">
        <f t="shared" si="104"/>
        <v>EandR1</v>
      </c>
      <c r="H731" s="389" t="str">
        <f t="shared" si="105"/>
        <v>envclm</v>
      </c>
      <c r="I731" s="389" t="str">
        <f t="shared" si="106"/>
        <v>explnsoth</v>
      </c>
      <c r="J731" s="389" t="str">
        <f t="shared" si="107"/>
        <v>EandR1-</v>
      </c>
      <c r="K731" s="389" t="str">
        <f t="shared" si="108"/>
        <v>envclm-explnsoth</v>
      </c>
      <c r="L731" s="389" t="str">
        <f t="shared" si="109"/>
        <v>envclm-</v>
      </c>
    </row>
    <row r="732" spans="1:12">
      <c r="A732" s="362" t="s">
        <v>4045</v>
      </c>
      <c r="B732" s="454">
        <f t="shared" ca="1" si="114"/>
        <v>0</v>
      </c>
      <c r="C732" s="454" t="str">
        <f t="shared" ca="1" si="115"/>
        <v/>
      </c>
      <c r="D732" s="454" t="str">
        <f t="shared" ca="1" si="115"/>
        <v/>
      </c>
      <c r="E732" s="454" t="str">
        <f t="shared" ca="1" si="115"/>
        <v/>
      </c>
      <c r="F732" s="454" t="str">
        <f t="shared" ca="1" si="115"/>
        <v/>
      </c>
      <c r="G732" s="389" t="str">
        <f t="shared" si="104"/>
        <v>EandR1</v>
      </c>
      <c r="H732" s="389" t="str">
        <f t="shared" si="105"/>
        <v>envtot</v>
      </c>
      <c r="I732" s="389" t="str">
        <f t="shared" si="106"/>
        <v>explnsoth</v>
      </c>
      <c r="J732" s="389" t="str">
        <f t="shared" si="107"/>
        <v>EandR1-</v>
      </c>
      <c r="K732" s="389" t="str">
        <f t="shared" si="108"/>
        <v>envtot-explnsoth</v>
      </c>
      <c r="L732" s="389" t="str">
        <f t="shared" si="109"/>
        <v>envtot-</v>
      </c>
    </row>
    <row r="733" spans="1:12">
      <c r="A733" s="362" t="s">
        <v>4046</v>
      </c>
      <c r="B733" s="454">
        <f t="shared" ca="1" si="114"/>
        <v>0</v>
      </c>
      <c r="C733" s="454" t="str">
        <f t="shared" ca="1" si="115"/>
        <v/>
      </c>
      <c r="D733" s="454" t="str">
        <f t="shared" ca="1" si="115"/>
        <v/>
      </c>
      <c r="E733" s="454" t="str">
        <f t="shared" ca="1" si="115"/>
        <v/>
      </c>
      <c r="F733" s="454" t="str">
        <f t="shared" ca="1" si="115"/>
        <v/>
      </c>
      <c r="G733" s="389" t="str">
        <f t="shared" si="104"/>
        <v>EandR1</v>
      </c>
      <c r="H733" s="389" t="str">
        <f t="shared" si="105"/>
        <v>plantot</v>
      </c>
      <c r="I733" s="389" t="str">
        <f t="shared" si="106"/>
        <v>explnsoth</v>
      </c>
      <c r="J733" s="389" t="str">
        <f t="shared" si="107"/>
        <v>EandR1-</v>
      </c>
      <c r="K733" s="389" t="str">
        <f t="shared" si="108"/>
        <v>plantot-explnsoth</v>
      </c>
      <c r="L733" s="389" t="str">
        <f t="shared" si="109"/>
        <v>plantot-</v>
      </c>
    </row>
    <row r="734" spans="1:12">
      <c r="A734" s="362" t="s">
        <v>4047</v>
      </c>
      <c r="B734" s="454">
        <f t="shared" ca="1" si="114"/>
        <v>0</v>
      </c>
      <c r="C734" s="454"/>
      <c r="D734" s="454"/>
      <c r="E734" s="454"/>
      <c r="F734" s="454"/>
      <c r="G734" s="389" t="str">
        <f t="shared" si="104"/>
        <v>EandR1</v>
      </c>
      <c r="H734" s="389" t="str">
        <f t="shared" si="105"/>
        <v>digtot</v>
      </c>
      <c r="I734" s="389" t="str">
        <f t="shared" si="106"/>
        <v>explnsoth</v>
      </c>
      <c r="J734" s="389" t="str">
        <f t="shared" si="107"/>
        <v>EandR1-</v>
      </c>
      <c r="K734" s="389" t="str">
        <f t="shared" si="108"/>
        <v>digtot-explnsoth</v>
      </c>
      <c r="L734" s="389" t="str">
        <f t="shared" si="109"/>
        <v>digtot-</v>
      </c>
    </row>
    <row r="735" spans="1:12">
      <c r="A735" s="362" t="s">
        <v>4048</v>
      </c>
      <c r="B735" s="454">
        <f t="shared" ca="1" si="114"/>
        <v>0</v>
      </c>
      <c r="C735" s="454" t="str">
        <f t="shared" ca="1" si="115"/>
        <v/>
      </c>
      <c r="D735" s="454" t="str">
        <f t="shared" ca="1" si="115"/>
        <v/>
      </c>
      <c r="E735" s="454" t="str">
        <f t="shared" ca="1" si="115"/>
        <v/>
      </c>
      <c r="F735" s="454" t="str">
        <f t="shared" ca="1" si="115"/>
        <v/>
      </c>
      <c r="G735" s="389" t="str">
        <f t="shared" si="104"/>
        <v>EandR1</v>
      </c>
      <c r="H735" s="389" t="str">
        <f t="shared" si="105"/>
        <v>poltot</v>
      </c>
      <c r="I735" s="389" t="str">
        <f t="shared" si="106"/>
        <v>explnsoth</v>
      </c>
      <c r="J735" s="389" t="str">
        <f t="shared" si="107"/>
        <v>EandR1-</v>
      </c>
      <c r="K735" s="389" t="str">
        <f t="shared" si="108"/>
        <v>poltot-explnsoth</v>
      </c>
      <c r="L735" s="389" t="str">
        <f t="shared" si="109"/>
        <v>poltot-</v>
      </c>
    </row>
    <row r="736" spans="1:12">
      <c r="A736" s="362" t="s">
        <v>4049</v>
      </c>
      <c r="B736" s="454">
        <f t="shared" ca="1" si="114"/>
        <v>0</v>
      </c>
      <c r="C736" s="454" t="str">
        <f t="shared" ca="1" si="115"/>
        <v/>
      </c>
      <c r="D736" s="454" t="str">
        <f t="shared" ca="1" si="115"/>
        <v/>
      </c>
      <c r="E736" s="454" t="str">
        <f t="shared" ca="1" si="115"/>
        <v/>
      </c>
      <c r="F736" s="454" t="str">
        <f t="shared" ca="1" si="115"/>
        <v/>
      </c>
      <c r="G736" s="389" t="str">
        <f t="shared" si="104"/>
        <v>EandR1</v>
      </c>
      <c r="H736" s="389" t="str">
        <f t="shared" si="105"/>
        <v>frstot</v>
      </c>
      <c r="I736" s="389" t="str">
        <f t="shared" si="106"/>
        <v>explnsoth</v>
      </c>
      <c r="J736" s="389" t="str">
        <f t="shared" si="107"/>
        <v>EandR1-</v>
      </c>
      <c r="K736" s="389" t="str">
        <f t="shared" si="108"/>
        <v>frstot-explnsoth</v>
      </c>
      <c r="L736" s="389" t="str">
        <f t="shared" si="109"/>
        <v>frstot-</v>
      </c>
    </row>
    <row r="737" spans="1:12">
      <c r="A737" s="362" t="s">
        <v>4050</v>
      </c>
      <c r="B737" s="454">
        <f t="shared" ca="1" si="114"/>
        <v>0</v>
      </c>
      <c r="C737" s="454" t="str">
        <f t="shared" ca="1" si="115"/>
        <v/>
      </c>
      <c r="D737" s="454" t="str">
        <f t="shared" ca="1" si="115"/>
        <v/>
      </c>
      <c r="E737" s="454" t="str">
        <f t="shared" ca="1" si="115"/>
        <v/>
      </c>
      <c r="F737" s="454" t="str">
        <f t="shared" ca="1" si="115"/>
        <v/>
      </c>
      <c r="G737" s="389" t="str">
        <f t="shared" si="104"/>
        <v>EandR1</v>
      </c>
      <c r="H737" s="389" t="str">
        <f t="shared" si="105"/>
        <v>centot</v>
      </c>
      <c r="I737" s="389" t="str">
        <f t="shared" si="106"/>
        <v>explnsoth</v>
      </c>
      <c r="J737" s="389" t="str">
        <f t="shared" si="107"/>
        <v>EandR1-</v>
      </c>
      <c r="K737" s="389" t="str">
        <f t="shared" si="108"/>
        <v>centot-explnsoth</v>
      </c>
      <c r="L737" s="389" t="str">
        <f t="shared" si="109"/>
        <v>centot-</v>
      </c>
    </row>
    <row r="738" spans="1:12">
      <c r="A738" s="362" t="s">
        <v>4051</v>
      </c>
      <c r="B738" s="454">
        <f t="shared" ca="1" si="114"/>
        <v>0</v>
      </c>
      <c r="C738" s="454" t="str">
        <f t="shared" ca="1" si="115"/>
        <v/>
      </c>
      <c r="D738" s="454" t="str">
        <f t="shared" ca="1" si="115"/>
        <v/>
      </c>
      <c r="E738" s="454" t="str">
        <f t="shared" ca="1" si="115"/>
        <v/>
      </c>
      <c r="F738" s="454" t="str">
        <f t="shared" ca="1" si="115"/>
        <v/>
      </c>
      <c r="G738" s="389" t="str">
        <f t="shared" si="104"/>
        <v>EandR1</v>
      </c>
      <c r="H738" s="389" t="str">
        <f t="shared" si="105"/>
        <v>tradcomhous</v>
      </c>
      <c r="I738" s="389" t="str">
        <f t="shared" si="106"/>
        <v>explnsoth</v>
      </c>
      <c r="J738" s="389" t="str">
        <f t="shared" si="107"/>
        <v>EandR1-</v>
      </c>
      <c r="K738" s="389" t="str">
        <f t="shared" si="108"/>
        <v>tradcomhous-explnsoth</v>
      </c>
      <c r="L738" s="389" t="str">
        <f t="shared" si="109"/>
        <v>tradcomhous-</v>
      </c>
    </row>
    <row r="739" spans="1:12">
      <c r="A739" s="362" t="s">
        <v>4052</v>
      </c>
      <c r="B739" s="454">
        <f t="shared" ca="1" si="114"/>
        <v>0</v>
      </c>
      <c r="C739" s="454" t="str">
        <f t="shared" ref="C739:F758" ca="1" si="116">IFERROR(INDEX(INDIRECT(LEFT($A739,SEARCH("-",$A739,1)-1)&amp;"_validation_data"),MATCH($A739&amp;"-"&amp;C$1,INDIRECT(LEFT($A739,SEARCH("-",$A739,1)-1)&amp;"_validation_rows"),0),3),"")</f>
        <v/>
      </c>
      <c r="D739" s="454" t="str">
        <f t="shared" ca="1" si="116"/>
        <v/>
      </c>
      <c r="E739" s="454" t="str">
        <f t="shared" ca="1" si="116"/>
        <v/>
      </c>
      <c r="F739" s="454" t="str">
        <f t="shared" ca="1" si="116"/>
        <v/>
      </c>
      <c r="G739" s="389" t="str">
        <f t="shared" ref="G739:G802" si="117">LEFT(A739,SEARCH("-",A739)-1)</f>
        <v>EandR1</v>
      </c>
      <c r="H739" s="389" t="str">
        <f t="shared" ref="H739:H802" si="118">LEFT(K739,SEARCH("-",K739)-1)</f>
        <v>tradcomreal</v>
      </c>
      <c r="I739" s="389" t="str">
        <f t="shared" ref="I739:I802" si="119">SUBSTITUTE(K739,L739,"")</f>
        <v>explnsoth</v>
      </c>
      <c r="J739" s="389" t="str">
        <f t="shared" ref="J739:J802" si="120">LEFT(A739,SEARCH("-",A739))</f>
        <v>EandR1-</v>
      </c>
      <c r="K739" s="389" t="str">
        <f t="shared" ref="K739:K802" si="121">SUBSTITUTE(A739,J739,"")</f>
        <v>tradcomreal-explnsoth</v>
      </c>
      <c r="L739" s="389" t="str">
        <f t="shared" ref="L739:L802" si="122">LEFT(K739,SEARCH("-",K739))</f>
        <v>tradcomreal-</v>
      </c>
    </row>
    <row r="740" spans="1:12">
      <c r="A740" s="362" t="s">
        <v>4053</v>
      </c>
      <c r="B740" s="454">
        <f t="shared" ca="1" si="114"/>
        <v>0</v>
      </c>
      <c r="C740" s="454" t="str">
        <f t="shared" ca="1" si="116"/>
        <v/>
      </c>
      <c r="D740" s="454" t="str">
        <f t="shared" ca="1" si="116"/>
        <v/>
      </c>
      <c r="E740" s="454" t="str">
        <f t="shared" ca="1" si="116"/>
        <v/>
      </c>
      <c r="F740" s="454" t="str">
        <f t="shared" ca="1" si="116"/>
        <v/>
      </c>
      <c r="G740" s="389" t="str">
        <f t="shared" si="117"/>
        <v>EandR1</v>
      </c>
      <c r="H740" s="389" t="str">
        <f t="shared" si="118"/>
        <v>tradcomfin</v>
      </c>
      <c r="I740" s="389" t="str">
        <f t="shared" si="119"/>
        <v>explnsoth</v>
      </c>
      <c r="J740" s="389" t="str">
        <f t="shared" si="120"/>
        <v>EandR1-</v>
      </c>
      <c r="K740" s="389" t="str">
        <f t="shared" si="121"/>
        <v>tradcomfin-explnsoth</v>
      </c>
      <c r="L740" s="389" t="str">
        <f t="shared" si="122"/>
        <v>tradcomfin-</v>
      </c>
    </row>
    <row r="741" spans="1:12">
      <c r="A741" s="362" t="s">
        <v>4054</v>
      </c>
      <c r="B741" s="454">
        <f t="shared" ca="1" si="114"/>
        <v>0</v>
      </c>
      <c r="C741" s="454" t="str">
        <f t="shared" ca="1" si="116"/>
        <v/>
      </c>
      <c r="D741" s="454" t="str">
        <f t="shared" ca="1" si="116"/>
        <v/>
      </c>
      <c r="E741" s="454" t="str">
        <f t="shared" ca="1" si="116"/>
        <v/>
      </c>
      <c r="F741" s="454" t="str">
        <f t="shared" ca="1" si="116"/>
        <v/>
      </c>
      <c r="G741" s="389" t="str">
        <f t="shared" si="117"/>
        <v>EandR1</v>
      </c>
      <c r="H741" s="389" t="str">
        <f t="shared" si="118"/>
        <v>tradcomenr</v>
      </c>
      <c r="I741" s="389" t="str">
        <f t="shared" si="119"/>
        <v>explnsoth</v>
      </c>
      <c r="J741" s="389" t="str">
        <f t="shared" si="120"/>
        <v>EandR1-</v>
      </c>
      <c r="K741" s="389" t="str">
        <f t="shared" si="121"/>
        <v>tradcomenr-explnsoth</v>
      </c>
      <c r="L741" s="389" t="str">
        <f t="shared" si="122"/>
        <v>tradcomenr-</v>
      </c>
    </row>
    <row r="742" spans="1:12">
      <c r="A742" s="362" t="s">
        <v>4055</v>
      </c>
      <c r="B742" s="454">
        <f t="shared" ca="1" si="114"/>
        <v>0</v>
      </c>
      <c r="C742" s="454" t="str">
        <f t="shared" ca="1" si="116"/>
        <v/>
      </c>
      <c r="D742" s="454" t="str">
        <f t="shared" ca="1" si="116"/>
        <v/>
      </c>
      <c r="E742" s="454" t="str">
        <f t="shared" ca="1" si="116"/>
        <v/>
      </c>
      <c r="F742" s="454" t="str">
        <f t="shared" ca="1" si="116"/>
        <v/>
      </c>
      <c r="G742" s="389" t="str">
        <f t="shared" si="117"/>
        <v>EandR1</v>
      </c>
      <c r="H742" s="389" t="str">
        <f t="shared" si="118"/>
        <v>tradcomwtr</v>
      </c>
      <c r="I742" s="389" t="str">
        <f t="shared" si="119"/>
        <v>explnsoth</v>
      </c>
      <c r="J742" s="389" t="str">
        <f t="shared" si="120"/>
        <v>EandR1-</v>
      </c>
      <c r="K742" s="389" t="str">
        <f t="shared" si="121"/>
        <v>tradcomwtr-explnsoth</v>
      </c>
      <c r="L742" s="389" t="str">
        <f t="shared" si="122"/>
        <v>tradcomwtr-</v>
      </c>
    </row>
    <row r="743" spans="1:12">
      <c r="A743" s="362" t="s">
        <v>4056</v>
      </c>
      <c r="B743" s="454">
        <f t="shared" ca="1" si="114"/>
        <v>0</v>
      </c>
      <c r="C743" s="454" t="str">
        <f t="shared" ca="1" si="116"/>
        <v/>
      </c>
      <c r="D743" s="454" t="str">
        <f t="shared" ca="1" si="116"/>
        <v/>
      </c>
      <c r="E743" s="454" t="str">
        <f t="shared" ca="1" si="116"/>
        <v/>
      </c>
      <c r="F743" s="454" t="str">
        <f t="shared" ca="1" si="116"/>
        <v/>
      </c>
      <c r="G743" s="389" t="str">
        <f t="shared" si="117"/>
        <v>EandR1</v>
      </c>
      <c r="H743" s="389" t="str">
        <f t="shared" si="118"/>
        <v>tradcomhsp</v>
      </c>
      <c r="I743" s="389" t="str">
        <f t="shared" si="119"/>
        <v>explnsoth</v>
      </c>
      <c r="J743" s="389" t="str">
        <f t="shared" si="120"/>
        <v>EandR1-</v>
      </c>
      <c r="K743" s="389" t="str">
        <f t="shared" si="121"/>
        <v>tradcomhsp-explnsoth</v>
      </c>
      <c r="L743" s="389" t="str">
        <f t="shared" si="122"/>
        <v>tradcomhsp-</v>
      </c>
    </row>
    <row r="744" spans="1:12">
      <c r="A744" s="362" t="s">
        <v>4057</v>
      </c>
      <c r="B744" s="454">
        <f t="shared" ca="1" si="114"/>
        <v>0</v>
      </c>
      <c r="C744" s="454" t="str">
        <f t="shared" ca="1" si="116"/>
        <v/>
      </c>
      <c r="D744" s="454" t="str">
        <f t="shared" ca="1" si="116"/>
        <v/>
      </c>
      <c r="E744" s="454" t="str">
        <f t="shared" ca="1" si="116"/>
        <v/>
      </c>
      <c r="F744" s="454" t="str">
        <f t="shared" ca="1" si="116"/>
        <v/>
      </c>
      <c r="G744" s="389" t="str">
        <f t="shared" si="117"/>
        <v>EandR1</v>
      </c>
      <c r="H744" s="389" t="str">
        <f t="shared" si="118"/>
        <v>tradcomoth</v>
      </c>
      <c r="I744" s="389" t="str">
        <f t="shared" si="119"/>
        <v>explnsoth</v>
      </c>
      <c r="J744" s="389" t="str">
        <f t="shared" si="120"/>
        <v>EandR1-</v>
      </c>
      <c r="K744" s="389" t="str">
        <f t="shared" si="121"/>
        <v>tradcomoth-explnsoth</v>
      </c>
      <c r="L744" s="389" t="str">
        <f t="shared" si="122"/>
        <v>tradcomoth-</v>
      </c>
    </row>
    <row r="745" spans="1:12">
      <c r="A745" s="362" t="s">
        <v>4058</v>
      </c>
      <c r="B745" s="454">
        <f t="shared" ca="1" si="114"/>
        <v>0</v>
      </c>
      <c r="C745" s="454" t="str">
        <f t="shared" ca="1" si="116"/>
        <v/>
      </c>
      <c r="D745" s="454" t="str">
        <f t="shared" ca="1" si="116"/>
        <v/>
      </c>
      <c r="E745" s="454" t="str">
        <f t="shared" ca="1" si="116"/>
        <v/>
      </c>
      <c r="F745" s="454" t="str">
        <f t="shared" ca="1" si="116"/>
        <v/>
      </c>
      <c r="G745" s="389" t="str">
        <f t="shared" si="117"/>
        <v>EandR1</v>
      </c>
      <c r="H745" s="389" t="str">
        <f t="shared" si="118"/>
        <v>tradcomtot</v>
      </c>
      <c r="I745" s="389" t="str">
        <f t="shared" si="119"/>
        <v>explnsoth</v>
      </c>
      <c r="J745" s="389" t="str">
        <f t="shared" si="120"/>
        <v>EandR1-</v>
      </c>
      <c r="K745" s="389" t="str">
        <f t="shared" si="121"/>
        <v>tradcomtot-explnsoth</v>
      </c>
      <c r="L745" s="389" t="str">
        <f t="shared" si="122"/>
        <v>tradcomtot-</v>
      </c>
    </row>
    <row r="746" spans="1:12">
      <c r="A746" s="362" t="s">
        <v>4059</v>
      </c>
      <c r="B746" s="454">
        <f t="shared" ca="1" si="114"/>
        <v>0</v>
      </c>
      <c r="C746" s="454" t="str">
        <f t="shared" ca="1" si="116"/>
        <v/>
      </c>
      <c r="D746" s="454" t="str">
        <f t="shared" ca="1" si="116"/>
        <v/>
      </c>
      <c r="E746" s="454" t="str">
        <f t="shared" ca="1" si="116"/>
        <v/>
      </c>
      <c r="F746" s="454" t="str">
        <f t="shared" ca="1" si="116"/>
        <v/>
      </c>
      <c r="G746" s="389" t="str">
        <f t="shared" si="117"/>
        <v>EandR1</v>
      </c>
      <c r="H746" s="389" t="str">
        <f t="shared" si="118"/>
        <v>tradoth</v>
      </c>
      <c r="I746" s="389" t="str">
        <f t="shared" si="119"/>
        <v>explnsoth</v>
      </c>
      <c r="J746" s="389" t="str">
        <f t="shared" si="120"/>
        <v>EandR1-</v>
      </c>
      <c r="K746" s="389" t="str">
        <f t="shared" si="121"/>
        <v>tradoth-explnsoth</v>
      </c>
      <c r="L746" s="389" t="str">
        <f t="shared" si="122"/>
        <v>tradoth-</v>
      </c>
    </row>
    <row r="747" spans="1:12">
      <c r="A747" s="362" t="s">
        <v>4060</v>
      </c>
      <c r="B747" s="454">
        <f t="shared" ca="1" si="114"/>
        <v>0</v>
      </c>
      <c r="C747" s="454" t="str">
        <f t="shared" ca="1" si="116"/>
        <v/>
      </c>
      <c r="D747" s="454" t="str">
        <f t="shared" ca="1" si="116"/>
        <v/>
      </c>
      <c r="E747" s="454" t="str">
        <f t="shared" ca="1" si="116"/>
        <v/>
      </c>
      <c r="F747" s="454" t="str">
        <f t="shared" ca="1" si="116"/>
        <v/>
      </c>
      <c r="G747" s="389" t="str">
        <f t="shared" si="117"/>
        <v>EandR1</v>
      </c>
      <c r="H747" s="389" t="str">
        <f t="shared" si="118"/>
        <v>tradtot</v>
      </c>
      <c r="I747" s="389" t="str">
        <f t="shared" si="119"/>
        <v>explnsoth</v>
      </c>
      <c r="J747" s="389" t="str">
        <f t="shared" si="120"/>
        <v>EandR1-</v>
      </c>
      <c r="K747" s="389" t="str">
        <f t="shared" si="121"/>
        <v>tradtot-explnsoth</v>
      </c>
      <c r="L747" s="389" t="str">
        <f t="shared" si="122"/>
        <v>tradtot-</v>
      </c>
    </row>
    <row r="748" spans="1:12">
      <c r="A748" s="362" t="s">
        <v>4061</v>
      </c>
      <c r="B748" s="454">
        <f t="shared" ca="1" si="114"/>
        <v>0</v>
      </c>
      <c r="C748" s="454" t="str">
        <f t="shared" ca="1" si="116"/>
        <v/>
      </c>
      <c r="D748" s="454" t="str">
        <f t="shared" ca="1" si="116"/>
        <v/>
      </c>
      <c r="E748" s="454" t="str">
        <f t="shared" ca="1" si="116"/>
        <v/>
      </c>
      <c r="F748" s="454" t="str">
        <f t="shared" ca="1" si="116"/>
        <v/>
      </c>
      <c r="G748" s="389" t="str">
        <f t="shared" si="117"/>
        <v>EandR1</v>
      </c>
      <c r="H748" s="389" t="str">
        <f t="shared" si="118"/>
        <v>alltot</v>
      </c>
      <c r="I748" s="389" t="str">
        <f t="shared" si="119"/>
        <v>explnsoth</v>
      </c>
      <c r="J748" s="389" t="str">
        <f t="shared" si="120"/>
        <v>EandR1-</v>
      </c>
      <c r="K748" s="389" t="str">
        <f t="shared" si="121"/>
        <v>alltot-explnsoth</v>
      </c>
      <c r="L748" s="389" t="str">
        <f t="shared" si="122"/>
        <v>alltot-</v>
      </c>
    </row>
    <row r="749" spans="1:12">
      <c r="A749" s="362" t="s">
        <v>4062</v>
      </c>
      <c r="B749" s="454">
        <f t="shared" ca="1" si="114"/>
        <v>0</v>
      </c>
      <c r="C749" s="454" t="str">
        <f t="shared" ca="1" si="116"/>
        <v/>
      </c>
      <c r="D749" s="454" t="str">
        <f t="shared" ca="1" si="116"/>
        <v/>
      </c>
      <c r="E749" s="454" t="str">
        <f t="shared" ca="1" si="116"/>
        <v/>
      </c>
      <c r="F749" s="454" t="str">
        <f t="shared" ca="1" si="116"/>
        <v/>
      </c>
      <c r="G749" s="389" t="str">
        <f t="shared" si="117"/>
        <v>EandR1</v>
      </c>
      <c r="H749" s="389" t="str">
        <f t="shared" si="118"/>
        <v>eduerlprm</v>
      </c>
      <c r="I749" s="389" t="str">
        <f t="shared" si="119"/>
        <v>expshrlns</v>
      </c>
      <c r="J749" s="389" t="str">
        <f t="shared" si="120"/>
        <v>EandR1-</v>
      </c>
      <c r="K749" s="389" t="str">
        <f t="shared" si="121"/>
        <v>eduerlprm-expshrlns</v>
      </c>
      <c r="L749" s="389" t="str">
        <f t="shared" si="122"/>
        <v>eduerlprm-</v>
      </c>
    </row>
    <row r="750" spans="1:12">
      <c r="A750" s="362" t="s">
        <v>4063</v>
      </c>
      <c r="B750" s="454">
        <f t="shared" ca="1" si="114"/>
        <v>0</v>
      </c>
      <c r="C750" s="454" t="str">
        <f t="shared" ca="1" si="116"/>
        <v/>
      </c>
      <c r="D750" s="454" t="str">
        <f t="shared" ca="1" si="116"/>
        <v/>
      </c>
      <c r="E750" s="454" t="str">
        <f t="shared" ca="1" si="116"/>
        <v/>
      </c>
      <c r="F750" s="454" t="str">
        <f t="shared" ca="1" si="116"/>
        <v/>
      </c>
      <c r="G750" s="389" t="str">
        <f t="shared" si="117"/>
        <v>EandR1</v>
      </c>
      <c r="H750" s="389" t="str">
        <f t="shared" si="118"/>
        <v>eduscn</v>
      </c>
      <c r="I750" s="389" t="str">
        <f t="shared" si="119"/>
        <v>expshrlns</v>
      </c>
      <c r="J750" s="389" t="str">
        <f t="shared" si="120"/>
        <v>EandR1-</v>
      </c>
      <c r="K750" s="389" t="str">
        <f t="shared" si="121"/>
        <v>eduscn-expshrlns</v>
      </c>
      <c r="L750" s="389" t="str">
        <f t="shared" si="122"/>
        <v>eduscn-</v>
      </c>
    </row>
    <row r="751" spans="1:12">
      <c r="A751" s="362" t="s">
        <v>4064</v>
      </c>
      <c r="B751" s="454">
        <f t="shared" ca="1" si="114"/>
        <v>0</v>
      </c>
      <c r="C751" s="454" t="str">
        <f t="shared" ca="1" si="116"/>
        <v/>
      </c>
      <c r="D751" s="454" t="str">
        <f t="shared" ca="1" si="116"/>
        <v/>
      </c>
      <c r="E751" s="454" t="str">
        <f t="shared" ca="1" si="116"/>
        <v/>
      </c>
      <c r="F751" s="454" t="str">
        <f t="shared" ca="1" si="116"/>
        <v/>
      </c>
      <c r="G751" s="389" t="str">
        <f t="shared" si="117"/>
        <v>EandR1</v>
      </c>
      <c r="H751" s="389" t="str">
        <f t="shared" si="118"/>
        <v>eduspc</v>
      </c>
      <c r="I751" s="389" t="str">
        <f t="shared" si="119"/>
        <v>expshrlns</v>
      </c>
      <c r="J751" s="389" t="str">
        <f t="shared" si="120"/>
        <v>EandR1-</v>
      </c>
      <c r="K751" s="389" t="str">
        <f t="shared" si="121"/>
        <v>eduspc-expshrlns</v>
      </c>
      <c r="L751" s="389" t="str">
        <f t="shared" si="122"/>
        <v>eduspc-</v>
      </c>
    </row>
    <row r="752" spans="1:12">
      <c r="A752" s="362" t="s">
        <v>4065</v>
      </c>
      <c r="B752" s="454">
        <f t="shared" ca="1" si="114"/>
        <v>0</v>
      </c>
      <c r="C752" s="454" t="str">
        <f t="shared" ca="1" si="116"/>
        <v/>
      </c>
      <c r="D752" s="454" t="str">
        <f t="shared" ca="1" si="116"/>
        <v/>
      </c>
      <c r="E752" s="454" t="str">
        <f t="shared" ca="1" si="116"/>
        <v/>
      </c>
      <c r="F752" s="454" t="str">
        <f t="shared" ca="1" si="116"/>
        <v/>
      </c>
      <c r="G752" s="389" t="str">
        <f t="shared" si="117"/>
        <v>EandR1</v>
      </c>
      <c r="H752" s="389" t="str">
        <f t="shared" si="118"/>
        <v>edupstoth</v>
      </c>
      <c r="I752" s="389" t="str">
        <f t="shared" si="119"/>
        <v>expshrlns</v>
      </c>
      <c r="J752" s="389" t="str">
        <f t="shared" si="120"/>
        <v>EandR1-</v>
      </c>
      <c r="K752" s="389" t="str">
        <f t="shared" si="121"/>
        <v>edupstoth-expshrlns</v>
      </c>
      <c r="L752" s="389" t="str">
        <f t="shared" si="122"/>
        <v>edupstoth-</v>
      </c>
    </row>
    <row r="753" spans="1:12">
      <c r="A753" s="362" t="s">
        <v>4066</v>
      </c>
      <c r="B753" s="454">
        <f t="shared" ca="1" si="114"/>
        <v>0</v>
      </c>
      <c r="C753" s="454" t="str">
        <f t="shared" ca="1" si="116"/>
        <v/>
      </c>
      <c r="D753" s="454" t="str">
        <f t="shared" ca="1" si="116"/>
        <v/>
      </c>
      <c r="E753" s="454" t="str">
        <f t="shared" ca="1" si="116"/>
        <v/>
      </c>
      <c r="F753" s="454" t="str">
        <f t="shared" ca="1" si="116"/>
        <v/>
      </c>
      <c r="G753" s="389" t="str">
        <f t="shared" si="117"/>
        <v>EandR1</v>
      </c>
      <c r="H753" s="389" t="str">
        <f t="shared" si="118"/>
        <v>edutot</v>
      </c>
      <c r="I753" s="389" t="str">
        <f t="shared" si="119"/>
        <v>expshrlns</v>
      </c>
      <c r="J753" s="389" t="str">
        <f t="shared" si="120"/>
        <v>EandR1-</v>
      </c>
      <c r="K753" s="389" t="str">
        <f t="shared" si="121"/>
        <v>edutot-expshrlns</v>
      </c>
      <c r="L753" s="389" t="str">
        <f t="shared" si="122"/>
        <v>edutot-</v>
      </c>
    </row>
    <row r="754" spans="1:12">
      <c r="A754" s="362" t="s">
        <v>4067</v>
      </c>
      <c r="B754" s="454">
        <f t="shared" ca="1" si="114"/>
        <v>0</v>
      </c>
      <c r="C754" s="454" t="str">
        <f t="shared" ca="1" si="116"/>
        <v/>
      </c>
      <c r="D754" s="454" t="str">
        <f t="shared" ca="1" si="116"/>
        <v/>
      </c>
      <c r="E754" s="454" t="str">
        <f t="shared" ca="1" si="116"/>
        <v/>
      </c>
      <c r="F754" s="454" t="str">
        <f t="shared" ca="1" si="116"/>
        <v/>
      </c>
      <c r="G754" s="389" t="str">
        <f t="shared" si="117"/>
        <v>EandR1</v>
      </c>
      <c r="H754" s="389" t="str">
        <f t="shared" si="118"/>
        <v>transrds</v>
      </c>
      <c r="I754" s="389" t="str">
        <f t="shared" si="119"/>
        <v>expshrlns</v>
      </c>
      <c r="J754" s="389" t="str">
        <f t="shared" si="120"/>
        <v>EandR1-</v>
      </c>
      <c r="K754" s="389" t="str">
        <f t="shared" si="121"/>
        <v>transrds-expshrlns</v>
      </c>
      <c r="L754" s="389" t="str">
        <f t="shared" si="122"/>
        <v>transrds-</v>
      </c>
    </row>
    <row r="755" spans="1:12">
      <c r="A755" s="362" t="s">
        <v>4068</v>
      </c>
      <c r="B755" s="454">
        <f t="shared" ca="1" si="114"/>
        <v>0</v>
      </c>
      <c r="C755" s="454" t="str">
        <f t="shared" ca="1" si="116"/>
        <v/>
      </c>
      <c r="D755" s="454" t="str">
        <f t="shared" ca="1" si="116"/>
        <v/>
      </c>
      <c r="E755" s="454" t="str">
        <f t="shared" ca="1" si="116"/>
        <v/>
      </c>
      <c r="F755" s="454" t="str">
        <f t="shared" ca="1" si="116"/>
        <v/>
      </c>
      <c r="G755" s="389" t="str">
        <f t="shared" si="117"/>
        <v>EandR1</v>
      </c>
      <c r="H755" s="389" t="str">
        <f t="shared" si="118"/>
        <v>transprk</v>
      </c>
      <c r="I755" s="389" t="str">
        <f t="shared" si="119"/>
        <v>expshrlns</v>
      </c>
      <c r="J755" s="389" t="str">
        <f t="shared" si="120"/>
        <v>EandR1-</v>
      </c>
      <c r="K755" s="389" t="str">
        <f t="shared" si="121"/>
        <v>transprk-expshrlns</v>
      </c>
      <c r="L755" s="389" t="str">
        <f t="shared" si="122"/>
        <v>transprk-</v>
      </c>
    </row>
    <row r="756" spans="1:12">
      <c r="A756" s="362" t="s">
        <v>4069</v>
      </c>
      <c r="B756" s="454">
        <f t="shared" ca="1" si="114"/>
        <v>0</v>
      </c>
      <c r="C756" s="454" t="str">
        <f t="shared" ca="1" si="116"/>
        <v/>
      </c>
      <c r="D756" s="454" t="str">
        <f t="shared" ca="1" si="116"/>
        <v/>
      </c>
      <c r="E756" s="454" t="str">
        <f t="shared" ca="1" si="116"/>
        <v/>
      </c>
      <c r="F756" s="454" t="str">
        <f t="shared" ca="1" si="116"/>
        <v/>
      </c>
      <c r="G756" s="389" t="str">
        <f t="shared" si="117"/>
        <v>EandR1</v>
      </c>
      <c r="H756" s="389" t="str">
        <f t="shared" si="118"/>
        <v>transpblbus</v>
      </c>
      <c r="I756" s="389" t="str">
        <f t="shared" si="119"/>
        <v>expshrlns</v>
      </c>
      <c r="J756" s="389" t="str">
        <f t="shared" si="120"/>
        <v>EandR1-</v>
      </c>
      <c r="K756" s="389" t="str">
        <f t="shared" si="121"/>
        <v>transpblbus-expshrlns</v>
      </c>
      <c r="L756" s="389" t="str">
        <f t="shared" si="122"/>
        <v>transpblbus-</v>
      </c>
    </row>
    <row r="757" spans="1:12">
      <c r="A757" s="362" t="s">
        <v>4070</v>
      </c>
      <c r="B757" s="454">
        <f t="shared" ca="1" si="114"/>
        <v>0</v>
      </c>
      <c r="C757" s="454" t="str">
        <f t="shared" ca="1" si="116"/>
        <v/>
      </c>
      <c r="D757" s="454" t="str">
        <f t="shared" ca="1" si="116"/>
        <v/>
      </c>
      <c r="E757" s="454" t="str">
        <f t="shared" ca="1" si="116"/>
        <v/>
      </c>
      <c r="F757" s="454" t="str">
        <f t="shared" ca="1" si="116"/>
        <v/>
      </c>
      <c r="G757" s="389" t="str">
        <f t="shared" si="117"/>
        <v>EandR1</v>
      </c>
      <c r="H757" s="389" t="str">
        <f t="shared" si="118"/>
        <v>transpblrail</v>
      </c>
      <c r="I757" s="389" t="str">
        <f t="shared" si="119"/>
        <v>expshrlns</v>
      </c>
      <c r="J757" s="389" t="str">
        <f t="shared" si="120"/>
        <v>EandR1-</v>
      </c>
      <c r="K757" s="389" t="str">
        <f t="shared" si="121"/>
        <v>transpblrail-expshrlns</v>
      </c>
      <c r="L757" s="389" t="str">
        <f t="shared" si="122"/>
        <v>transpblrail-</v>
      </c>
    </row>
    <row r="758" spans="1:12">
      <c r="A758" s="362" t="s">
        <v>4071</v>
      </c>
      <c r="B758" s="454">
        <f t="shared" ca="1" si="114"/>
        <v>0</v>
      </c>
      <c r="C758" s="454" t="str">
        <f t="shared" ca="1" si="116"/>
        <v/>
      </c>
      <c r="D758" s="454" t="str">
        <f t="shared" ca="1" si="116"/>
        <v/>
      </c>
      <c r="E758" s="454" t="str">
        <f t="shared" ca="1" si="116"/>
        <v/>
      </c>
      <c r="F758" s="454" t="str">
        <f t="shared" ca="1" si="116"/>
        <v/>
      </c>
      <c r="G758" s="389" t="str">
        <f t="shared" si="117"/>
        <v>EandR1</v>
      </c>
      <c r="H758" s="389" t="str">
        <f t="shared" si="118"/>
        <v>transahtarp</v>
      </c>
      <c r="I758" s="389" t="str">
        <f t="shared" si="119"/>
        <v>expshrlns</v>
      </c>
      <c r="J758" s="389" t="str">
        <f t="shared" si="120"/>
        <v>EandR1-</v>
      </c>
      <c r="K758" s="389" t="str">
        <f t="shared" si="121"/>
        <v>transahtarp-expshrlns</v>
      </c>
      <c r="L758" s="389" t="str">
        <f t="shared" si="122"/>
        <v>transahtarp-</v>
      </c>
    </row>
    <row r="759" spans="1:12">
      <c r="A759" s="362" t="s">
        <v>4072</v>
      </c>
      <c r="B759" s="454">
        <f t="shared" ca="1" si="114"/>
        <v>0</v>
      </c>
      <c r="C759" s="454" t="str">
        <f t="shared" ref="C759:F778" ca="1" si="123">IFERROR(INDEX(INDIRECT(LEFT($A759,SEARCH("-",$A759,1)-1)&amp;"_validation_data"),MATCH($A759&amp;"-"&amp;C$1,INDIRECT(LEFT($A759,SEARCH("-",$A759,1)-1)&amp;"_validation_rows"),0),3),"")</f>
        <v/>
      </c>
      <c r="D759" s="454" t="str">
        <f t="shared" ca="1" si="123"/>
        <v/>
      </c>
      <c r="E759" s="454" t="str">
        <f t="shared" ca="1" si="123"/>
        <v/>
      </c>
      <c r="F759" s="454" t="str">
        <f t="shared" ca="1" si="123"/>
        <v/>
      </c>
      <c r="G759" s="389" t="str">
        <f t="shared" si="117"/>
        <v>EandR1</v>
      </c>
      <c r="H759" s="389" t="str">
        <f t="shared" si="118"/>
        <v>transahthrbprs</v>
      </c>
      <c r="I759" s="389" t="str">
        <f t="shared" si="119"/>
        <v>expshrlns</v>
      </c>
      <c r="J759" s="389" t="str">
        <f t="shared" si="120"/>
        <v>EandR1-</v>
      </c>
      <c r="K759" s="389" t="str">
        <f t="shared" si="121"/>
        <v>transahthrbprs-expshrlns</v>
      </c>
      <c r="L759" s="389" t="str">
        <f t="shared" si="122"/>
        <v>transahthrbprs-</v>
      </c>
    </row>
    <row r="760" spans="1:12">
      <c r="A760" s="362" t="s">
        <v>4073</v>
      </c>
      <c r="B760" s="454">
        <f t="shared" ca="1" si="114"/>
        <v>0</v>
      </c>
      <c r="C760" s="454" t="str">
        <f t="shared" ca="1" si="123"/>
        <v/>
      </c>
      <c r="D760" s="454" t="str">
        <f t="shared" ca="1" si="123"/>
        <v/>
      </c>
      <c r="E760" s="454" t="str">
        <f t="shared" ca="1" si="123"/>
        <v/>
      </c>
      <c r="F760" s="454" t="str">
        <f t="shared" ca="1" si="123"/>
        <v/>
      </c>
      <c r="G760" s="389" t="str">
        <f t="shared" si="117"/>
        <v>EandR1</v>
      </c>
      <c r="H760" s="389" t="str">
        <f t="shared" si="118"/>
        <v>transahttll</v>
      </c>
      <c r="I760" s="389" t="str">
        <f t="shared" si="119"/>
        <v>expshrlns</v>
      </c>
      <c r="J760" s="389" t="str">
        <f t="shared" si="120"/>
        <v>EandR1-</v>
      </c>
      <c r="K760" s="389" t="str">
        <f t="shared" si="121"/>
        <v>transahttll-expshrlns</v>
      </c>
      <c r="L760" s="389" t="str">
        <f t="shared" si="122"/>
        <v>transahttll-</v>
      </c>
    </row>
    <row r="761" spans="1:12">
      <c r="A761" s="362" t="s">
        <v>4074</v>
      </c>
      <c r="B761" s="454">
        <f t="shared" ca="1" si="114"/>
        <v>0</v>
      </c>
      <c r="C761" s="454" t="str">
        <f t="shared" ca="1" si="123"/>
        <v/>
      </c>
      <c r="D761" s="454" t="str">
        <f t="shared" ca="1" si="123"/>
        <v/>
      </c>
      <c r="E761" s="454" t="str">
        <f t="shared" ca="1" si="123"/>
        <v/>
      </c>
      <c r="F761" s="454" t="str">
        <f t="shared" ca="1" si="123"/>
        <v/>
      </c>
      <c r="G761" s="389" t="str">
        <f t="shared" si="117"/>
        <v>EandR1</v>
      </c>
      <c r="H761" s="389" t="str">
        <f t="shared" si="118"/>
        <v>transtot</v>
      </c>
      <c r="I761" s="389" t="str">
        <f t="shared" si="119"/>
        <v>expshrlns</v>
      </c>
      <c r="J761" s="389" t="str">
        <f t="shared" si="120"/>
        <v>EandR1-</v>
      </c>
      <c r="K761" s="389" t="str">
        <f t="shared" si="121"/>
        <v>transtot-expshrlns</v>
      </c>
      <c r="L761" s="389" t="str">
        <f t="shared" si="122"/>
        <v>transtot-</v>
      </c>
    </row>
    <row r="762" spans="1:12">
      <c r="A762" s="362" t="s">
        <v>4075</v>
      </c>
      <c r="B762" s="454">
        <f t="shared" ca="1" si="114"/>
        <v>0</v>
      </c>
      <c r="C762" s="454" t="str">
        <f t="shared" ca="1" si="123"/>
        <v/>
      </c>
      <c r="D762" s="454" t="str">
        <f t="shared" ca="1" si="123"/>
        <v/>
      </c>
      <c r="E762" s="454" t="str">
        <f t="shared" ca="1" si="123"/>
        <v/>
      </c>
      <c r="F762" s="454" t="str">
        <f t="shared" ca="1" si="123"/>
        <v/>
      </c>
      <c r="G762" s="389" t="str">
        <f t="shared" si="117"/>
        <v>EandR1</v>
      </c>
      <c r="H762" s="389" t="str">
        <f t="shared" si="118"/>
        <v>sctot</v>
      </c>
      <c r="I762" s="389" t="str">
        <f t="shared" si="119"/>
        <v>expshrlns</v>
      </c>
      <c r="J762" s="389" t="str">
        <f t="shared" si="120"/>
        <v>EandR1-</v>
      </c>
      <c r="K762" s="389" t="str">
        <f t="shared" si="121"/>
        <v>sctot-expshrlns</v>
      </c>
      <c r="L762" s="389" t="str">
        <f t="shared" si="122"/>
        <v>sctot-</v>
      </c>
    </row>
    <row r="763" spans="1:12">
      <c r="A763" s="362" t="s">
        <v>4076</v>
      </c>
      <c r="B763" s="454">
        <f t="shared" ca="1" si="114"/>
        <v>0</v>
      </c>
      <c r="C763" s="454" t="str">
        <f t="shared" ca="1" si="123"/>
        <v/>
      </c>
      <c r="D763" s="454" t="str">
        <f t="shared" ca="1" si="123"/>
        <v/>
      </c>
      <c r="E763" s="454" t="str">
        <f t="shared" ca="1" si="123"/>
        <v/>
      </c>
      <c r="F763" s="454" t="str">
        <f t="shared" ca="1" si="123"/>
        <v/>
      </c>
      <c r="G763" s="389" t="str">
        <f t="shared" si="117"/>
        <v>EandR1</v>
      </c>
      <c r="H763" s="389" t="str">
        <f t="shared" si="118"/>
        <v>phtot</v>
      </c>
      <c r="I763" s="389" t="str">
        <f t="shared" si="119"/>
        <v>expshrlns</v>
      </c>
      <c r="J763" s="389" t="str">
        <f t="shared" si="120"/>
        <v>EandR1-</v>
      </c>
      <c r="K763" s="389" t="str">
        <f t="shared" si="121"/>
        <v>phtot-expshrlns</v>
      </c>
      <c r="L763" s="389" t="str">
        <f t="shared" si="122"/>
        <v>phtot-</v>
      </c>
    </row>
    <row r="764" spans="1:12">
      <c r="A764" s="362" t="s">
        <v>4077</v>
      </c>
      <c r="B764" s="454">
        <f t="shared" ca="1" si="114"/>
        <v>0</v>
      </c>
      <c r="C764" s="454" t="str">
        <f t="shared" ca="1" si="123"/>
        <v/>
      </c>
      <c r="D764" s="454" t="str">
        <f t="shared" ca="1" si="123"/>
        <v/>
      </c>
      <c r="E764" s="454" t="str">
        <f t="shared" ca="1" si="123"/>
        <v/>
      </c>
      <c r="F764" s="454" t="str">
        <f t="shared" ca="1" si="123"/>
        <v/>
      </c>
      <c r="G764" s="389" t="str">
        <f t="shared" si="117"/>
        <v>EandR1</v>
      </c>
      <c r="H764" s="389" t="str">
        <f t="shared" si="118"/>
        <v>houshratot</v>
      </c>
      <c r="I764" s="389" t="str">
        <f t="shared" si="119"/>
        <v>expshrlns</v>
      </c>
      <c r="J764" s="389" t="str">
        <f t="shared" si="120"/>
        <v>EandR1-</v>
      </c>
      <c r="K764" s="389" t="str">
        <f t="shared" si="121"/>
        <v>houshratot-expshrlns</v>
      </c>
      <c r="L764" s="389" t="str">
        <f t="shared" si="122"/>
        <v>houshratot-</v>
      </c>
    </row>
    <row r="765" spans="1:12">
      <c r="A765" s="362" t="s">
        <v>4078</v>
      </c>
      <c r="B765" s="454">
        <f t="shared" ca="1" si="114"/>
        <v>0</v>
      </c>
      <c r="C765" s="454" t="str">
        <f t="shared" ca="1" si="123"/>
        <v/>
      </c>
      <c r="D765" s="454" t="str">
        <f t="shared" ca="1" si="123"/>
        <v/>
      </c>
      <c r="E765" s="454" t="str">
        <f t="shared" ca="1" si="123"/>
        <v/>
      </c>
      <c r="F765" s="454" t="str">
        <f t="shared" ca="1" si="123"/>
        <v/>
      </c>
      <c r="G765" s="389" t="str">
        <f t="shared" si="117"/>
        <v>EandR1</v>
      </c>
      <c r="H765" s="389" t="str">
        <f t="shared" si="118"/>
        <v>housgfcftot</v>
      </c>
      <c r="I765" s="389" t="str">
        <f t="shared" si="119"/>
        <v>expshrlns</v>
      </c>
      <c r="J765" s="389" t="str">
        <f t="shared" si="120"/>
        <v>EandR1-</v>
      </c>
      <c r="K765" s="389" t="str">
        <f t="shared" si="121"/>
        <v>housgfcftot-expshrlns</v>
      </c>
      <c r="L765" s="389" t="str">
        <f t="shared" si="122"/>
        <v>housgfcftot-</v>
      </c>
    </row>
    <row r="766" spans="1:12">
      <c r="A766" s="362" t="s">
        <v>4079</v>
      </c>
      <c r="B766" s="454">
        <f t="shared" ca="1" si="114"/>
        <v>0</v>
      </c>
      <c r="C766" s="454" t="str">
        <f t="shared" ca="1" si="123"/>
        <v/>
      </c>
      <c r="D766" s="454" t="str">
        <f t="shared" ca="1" si="123"/>
        <v/>
      </c>
      <c r="E766" s="454" t="str">
        <f t="shared" ca="1" si="123"/>
        <v/>
      </c>
      <c r="F766" s="454" t="str">
        <f t="shared" ca="1" si="123"/>
        <v/>
      </c>
      <c r="G766" s="389" t="str">
        <f t="shared" si="117"/>
        <v>EandR1</v>
      </c>
      <c r="H766" s="389" t="str">
        <f t="shared" si="118"/>
        <v>houstot</v>
      </c>
      <c r="I766" s="389" t="str">
        <f t="shared" si="119"/>
        <v>expshrlns</v>
      </c>
      <c r="J766" s="389" t="str">
        <f t="shared" si="120"/>
        <v>EandR1-</v>
      </c>
      <c r="K766" s="389" t="str">
        <f t="shared" si="121"/>
        <v>houstot-expshrlns</v>
      </c>
      <c r="L766" s="389" t="str">
        <f t="shared" si="122"/>
        <v>houstot-</v>
      </c>
    </row>
    <row r="767" spans="1:12">
      <c r="A767" s="362" t="s">
        <v>4080</v>
      </c>
      <c r="B767" s="454">
        <f t="shared" ca="1" si="114"/>
        <v>0</v>
      </c>
      <c r="C767" s="454" t="str">
        <f t="shared" ca="1" si="123"/>
        <v/>
      </c>
      <c r="D767" s="454" t="str">
        <f t="shared" ca="1" si="123"/>
        <v/>
      </c>
      <c r="E767" s="454" t="str">
        <f t="shared" ca="1" si="123"/>
        <v/>
      </c>
      <c r="F767" s="454" t="str">
        <f t="shared" ca="1" si="123"/>
        <v/>
      </c>
      <c r="G767" s="389" t="str">
        <f t="shared" si="117"/>
        <v>EandR1</v>
      </c>
      <c r="H767" s="389" t="str">
        <f t="shared" si="118"/>
        <v>culhrt</v>
      </c>
      <c r="I767" s="389" t="str">
        <f t="shared" si="119"/>
        <v>expshrlns</v>
      </c>
      <c r="J767" s="389" t="str">
        <f t="shared" si="120"/>
        <v>EandR1-</v>
      </c>
      <c r="K767" s="389" t="str">
        <f t="shared" si="121"/>
        <v>culhrt-expshrlns</v>
      </c>
      <c r="L767" s="389" t="str">
        <f t="shared" si="122"/>
        <v>culhrt-</v>
      </c>
    </row>
    <row r="768" spans="1:12">
      <c r="A768" s="362" t="s">
        <v>4081</v>
      </c>
      <c r="B768" s="454">
        <f t="shared" ca="1" si="114"/>
        <v>0</v>
      </c>
      <c r="C768" s="454" t="str">
        <f t="shared" ca="1" si="123"/>
        <v/>
      </c>
      <c r="D768" s="454" t="str">
        <f t="shared" ca="1" si="123"/>
        <v/>
      </c>
      <c r="E768" s="454" t="str">
        <f t="shared" ca="1" si="123"/>
        <v/>
      </c>
      <c r="F768" s="454" t="str">
        <f t="shared" ca="1" si="123"/>
        <v/>
      </c>
      <c r="G768" s="389" t="str">
        <f t="shared" si="117"/>
        <v>EandR1</v>
      </c>
      <c r="H768" s="389" t="str">
        <f t="shared" si="118"/>
        <v>culspr</v>
      </c>
      <c r="I768" s="389" t="str">
        <f t="shared" si="119"/>
        <v>expshrlns</v>
      </c>
      <c r="J768" s="389" t="str">
        <f t="shared" si="120"/>
        <v>EandR1-</v>
      </c>
      <c r="K768" s="389" t="str">
        <f t="shared" si="121"/>
        <v>culspr-expshrlns</v>
      </c>
      <c r="L768" s="389" t="str">
        <f t="shared" si="122"/>
        <v>culspr-</v>
      </c>
    </row>
    <row r="769" spans="1:12">
      <c r="A769" s="362" t="s">
        <v>4082</v>
      </c>
      <c r="B769" s="454">
        <f t="shared" ca="1" si="114"/>
        <v>0</v>
      </c>
      <c r="C769" s="454" t="str">
        <f t="shared" ca="1" si="123"/>
        <v/>
      </c>
      <c r="D769" s="454" t="str">
        <f t="shared" ca="1" si="123"/>
        <v/>
      </c>
      <c r="E769" s="454" t="str">
        <f t="shared" ca="1" si="123"/>
        <v/>
      </c>
      <c r="F769" s="454" t="str">
        <f t="shared" ca="1" si="123"/>
        <v/>
      </c>
      <c r="G769" s="389" t="str">
        <f t="shared" si="117"/>
        <v>EandR1</v>
      </c>
      <c r="H769" s="389" t="str">
        <f t="shared" si="118"/>
        <v>culopn</v>
      </c>
      <c r="I769" s="389" t="str">
        <f t="shared" si="119"/>
        <v>expshrlns</v>
      </c>
      <c r="J769" s="389" t="str">
        <f t="shared" si="120"/>
        <v>EandR1-</v>
      </c>
      <c r="K769" s="389" t="str">
        <f t="shared" si="121"/>
        <v>culopn-expshrlns</v>
      </c>
      <c r="L769" s="389" t="str">
        <f t="shared" si="122"/>
        <v>culopn-</v>
      </c>
    </row>
    <row r="770" spans="1:12">
      <c r="A770" s="362" t="s">
        <v>4083</v>
      </c>
      <c r="B770" s="454">
        <f t="shared" ca="1" si="114"/>
        <v>0</v>
      </c>
      <c r="C770" s="454" t="str">
        <f t="shared" ca="1" si="123"/>
        <v/>
      </c>
      <c r="D770" s="454" t="str">
        <f t="shared" ca="1" si="123"/>
        <v/>
      </c>
      <c r="E770" s="454" t="str">
        <f t="shared" ca="1" si="123"/>
        <v/>
      </c>
      <c r="F770" s="454" t="str">
        <f t="shared" ca="1" si="123"/>
        <v/>
      </c>
      <c r="G770" s="389" t="str">
        <f t="shared" si="117"/>
        <v>EandR1</v>
      </c>
      <c r="H770" s="389" t="str">
        <f t="shared" si="118"/>
        <v>cultrs</v>
      </c>
      <c r="I770" s="389" t="str">
        <f t="shared" si="119"/>
        <v>expshrlns</v>
      </c>
      <c r="J770" s="389" t="str">
        <f t="shared" si="120"/>
        <v>EandR1-</v>
      </c>
      <c r="K770" s="389" t="str">
        <f t="shared" si="121"/>
        <v>cultrs-expshrlns</v>
      </c>
      <c r="L770" s="389" t="str">
        <f t="shared" si="122"/>
        <v>cultrs-</v>
      </c>
    </row>
    <row r="771" spans="1:12">
      <c r="A771" s="362" t="s">
        <v>4084</v>
      </c>
      <c r="B771" s="454">
        <f t="shared" ca="1" si="114"/>
        <v>0</v>
      </c>
      <c r="C771" s="454" t="str">
        <f t="shared" ca="1" si="123"/>
        <v/>
      </c>
      <c r="D771" s="454" t="str">
        <f t="shared" ca="1" si="123"/>
        <v/>
      </c>
      <c r="E771" s="454" t="str">
        <f t="shared" ca="1" si="123"/>
        <v/>
      </c>
      <c r="F771" s="454" t="str">
        <f t="shared" ca="1" si="123"/>
        <v/>
      </c>
      <c r="G771" s="389" t="str">
        <f t="shared" si="117"/>
        <v>EandR1</v>
      </c>
      <c r="H771" s="389" t="str">
        <f t="shared" si="118"/>
        <v>cullib</v>
      </c>
      <c r="I771" s="389" t="str">
        <f t="shared" si="119"/>
        <v>expshrlns</v>
      </c>
      <c r="J771" s="389" t="str">
        <f t="shared" si="120"/>
        <v>EandR1-</v>
      </c>
      <c r="K771" s="389" t="str">
        <f t="shared" si="121"/>
        <v>cullib-expshrlns</v>
      </c>
      <c r="L771" s="389" t="str">
        <f t="shared" si="122"/>
        <v>cullib-</v>
      </c>
    </row>
    <row r="772" spans="1:12">
      <c r="A772" s="362" t="s">
        <v>4085</v>
      </c>
      <c r="B772" s="454">
        <f t="shared" ref="B772:B803" ca="1" si="124">INDEX(INDIRECT(LEFT($A772,SEARCH("-",$A772,1)-1)&amp;"_data"),MATCH(MID($A772, SEARCH("-",$A772) + 1, SEARCH("-",$A772,SEARCH("-",$A772)+1) - SEARCH("-",$A772) - 1),INDIRECT(LEFT($A772,SEARCH("-",$A772,1)-1)&amp;"_rows"),0),MATCH(RIGHT($A772,LEN($A772) - SEARCH("-", $A772, SEARCH("-", $A772) + 1)),INDIRECT(LEFT($A772,SEARCH("-",$A772,1)-1)&amp;"_Header"),0))</f>
        <v>0</v>
      </c>
      <c r="C772" s="454" t="str">
        <f t="shared" ca="1" si="123"/>
        <v/>
      </c>
      <c r="D772" s="454" t="str">
        <f t="shared" ca="1" si="123"/>
        <v/>
      </c>
      <c r="E772" s="454" t="str">
        <f t="shared" ca="1" si="123"/>
        <v/>
      </c>
      <c r="F772" s="454" t="str">
        <f t="shared" ca="1" si="123"/>
        <v/>
      </c>
      <c r="G772" s="389" t="str">
        <f t="shared" si="117"/>
        <v>EandR1</v>
      </c>
      <c r="H772" s="389" t="str">
        <f t="shared" si="118"/>
        <v>cultot</v>
      </c>
      <c r="I772" s="389" t="str">
        <f t="shared" si="119"/>
        <v>expshrlns</v>
      </c>
      <c r="J772" s="389" t="str">
        <f t="shared" si="120"/>
        <v>EandR1-</v>
      </c>
      <c r="K772" s="389" t="str">
        <f t="shared" si="121"/>
        <v>cultot-expshrlns</v>
      </c>
      <c r="L772" s="389" t="str">
        <f t="shared" si="122"/>
        <v>cultot-</v>
      </c>
    </row>
    <row r="773" spans="1:12">
      <c r="A773" s="362" t="s">
        <v>4086</v>
      </c>
      <c r="B773" s="454">
        <f t="shared" ca="1" si="124"/>
        <v>0</v>
      </c>
      <c r="C773" s="454" t="str">
        <f t="shared" ca="1" si="123"/>
        <v/>
      </c>
      <c r="D773" s="454" t="str">
        <f t="shared" ca="1" si="123"/>
        <v/>
      </c>
      <c r="E773" s="454" t="str">
        <f t="shared" ca="1" si="123"/>
        <v/>
      </c>
      <c r="F773" s="454" t="str">
        <f t="shared" ca="1" si="123"/>
        <v/>
      </c>
      <c r="G773" s="389" t="str">
        <f t="shared" si="117"/>
        <v>EandR1</v>
      </c>
      <c r="H773" s="389" t="str">
        <f t="shared" si="118"/>
        <v>envcmt</v>
      </c>
      <c r="I773" s="389" t="str">
        <f t="shared" si="119"/>
        <v>expshrlns</v>
      </c>
      <c r="J773" s="389" t="str">
        <f t="shared" si="120"/>
        <v>EandR1-</v>
      </c>
      <c r="K773" s="389" t="str">
        <f t="shared" si="121"/>
        <v>envcmt-expshrlns</v>
      </c>
      <c r="L773" s="389" t="str">
        <f t="shared" si="122"/>
        <v>envcmt-</v>
      </c>
    </row>
    <row r="774" spans="1:12">
      <c r="A774" s="362" t="s">
        <v>4087</v>
      </c>
      <c r="B774" s="454">
        <f t="shared" ca="1" si="124"/>
        <v>0</v>
      </c>
      <c r="C774" s="454" t="str">
        <f t="shared" ca="1" si="123"/>
        <v/>
      </c>
      <c r="D774" s="454" t="str">
        <f t="shared" ca="1" si="123"/>
        <v/>
      </c>
      <c r="E774" s="454" t="str">
        <f t="shared" ca="1" si="123"/>
        <v/>
      </c>
      <c r="F774" s="454" t="str">
        <f t="shared" ca="1" si="123"/>
        <v/>
      </c>
      <c r="G774" s="389" t="str">
        <f t="shared" si="117"/>
        <v>EandR1</v>
      </c>
      <c r="H774" s="389" t="str">
        <f t="shared" si="118"/>
        <v>envcst</v>
      </c>
      <c r="I774" s="389" t="str">
        <f t="shared" si="119"/>
        <v>expshrlns</v>
      </c>
      <c r="J774" s="389" t="str">
        <f t="shared" si="120"/>
        <v>EandR1-</v>
      </c>
      <c r="K774" s="389" t="str">
        <f t="shared" si="121"/>
        <v>envcst-expshrlns</v>
      </c>
      <c r="L774" s="389" t="str">
        <f t="shared" si="122"/>
        <v>envcst-</v>
      </c>
    </row>
    <row r="775" spans="1:12">
      <c r="A775" s="362" t="s">
        <v>4088</v>
      </c>
      <c r="B775" s="454">
        <f t="shared" ca="1" si="124"/>
        <v>0</v>
      </c>
      <c r="C775" s="454" t="str">
        <f t="shared" ca="1" si="123"/>
        <v/>
      </c>
      <c r="D775" s="454" t="str">
        <f t="shared" ca="1" si="123"/>
        <v/>
      </c>
      <c r="E775" s="454" t="str">
        <f t="shared" ca="1" si="123"/>
        <v/>
      </c>
      <c r="F775" s="454" t="str">
        <f t="shared" ca="1" si="123"/>
        <v/>
      </c>
      <c r="G775" s="389" t="str">
        <f t="shared" si="117"/>
        <v>EandR1</v>
      </c>
      <c r="H775" s="389" t="str">
        <f t="shared" si="118"/>
        <v>envcmm</v>
      </c>
      <c r="I775" s="389" t="str">
        <f t="shared" si="119"/>
        <v>expshrlns</v>
      </c>
      <c r="J775" s="389" t="str">
        <f t="shared" si="120"/>
        <v>EandR1-</v>
      </c>
      <c r="K775" s="389" t="str">
        <f t="shared" si="121"/>
        <v>envcmm-expshrlns</v>
      </c>
      <c r="L775" s="389" t="str">
        <f t="shared" si="122"/>
        <v>envcmm-</v>
      </c>
    </row>
    <row r="776" spans="1:12">
      <c r="A776" s="362" t="s">
        <v>4089</v>
      </c>
      <c r="B776" s="454">
        <f t="shared" ca="1" si="124"/>
        <v>0</v>
      </c>
      <c r="C776" s="454" t="str">
        <f t="shared" ca="1" si="123"/>
        <v/>
      </c>
      <c r="D776" s="454" t="str">
        <f t="shared" ca="1" si="123"/>
        <v/>
      </c>
      <c r="E776" s="454" t="str">
        <f t="shared" ca="1" si="123"/>
        <v/>
      </c>
      <c r="F776" s="454" t="str">
        <f t="shared" ca="1" si="123"/>
        <v/>
      </c>
      <c r="G776" s="389" t="str">
        <f t="shared" si="117"/>
        <v>EandR1</v>
      </c>
      <c r="H776" s="389" t="str">
        <f t="shared" si="118"/>
        <v>envflddrn</v>
      </c>
      <c r="I776" s="389" t="str">
        <f t="shared" si="119"/>
        <v>expshrlns</v>
      </c>
      <c r="J776" s="389" t="str">
        <f t="shared" si="120"/>
        <v>EandR1-</v>
      </c>
      <c r="K776" s="389" t="str">
        <f t="shared" si="121"/>
        <v>envflddrn-expshrlns</v>
      </c>
      <c r="L776" s="389" t="str">
        <f t="shared" si="122"/>
        <v>envflddrn-</v>
      </c>
    </row>
    <row r="777" spans="1:12">
      <c r="A777" s="362" t="s">
        <v>4090</v>
      </c>
      <c r="B777" s="454">
        <f t="shared" ca="1" si="124"/>
        <v>0</v>
      </c>
      <c r="C777" s="454" t="str">
        <f t="shared" ca="1" si="123"/>
        <v/>
      </c>
      <c r="D777" s="454" t="str">
        <f t="shared" ca="1" si="123"/>
        <v/>
      </c>
      <c r="E777" s="454" t="str">
        <f t="shared" ca="1" si="123"/>
        <v/>
      </c>
      <c r="F777" s="454" t="str">
        <f t="shared" ca="1" si="123"/>
        <v/>
      </c>
      <c r="G777" s="389" t="str">
        <f t="shared" si="117"/>
        <v>EandR1</v>
      </c>
      <c r="H777" s="389" t="str">
        <f t="shared" si="118"/>
        <v>envagr</v>
      </c>
      <c r="I777" s="389" t="str">
        <f t="shared" si="119"/>
        <v>expshrlns</v>
      </c>
      <c r="J777" s="389" t="str">
        <f t="shared" si="120"/>
        <v>EandR1-</v>
      </c>
      <c r="K777" s="389" t="str">
        <f t="shared" si="121"/>
        <v>envagr-expshrlns</v>
      </c>
      <c r="L777" s="389" t="str">
        <f t="shared" si="122"/>
        <v>envagr-</v>
      </c>
    </row>
    <row r="778" spans="1:12">
      <c r="A778" s="362" t="s">
        <v>4091</v>
      </c>
      <c r="B778" s="454">
        <f t="shared" ca="1" si="124"/>
        <v>0</v>
      </c>
      <c r="C778" s="454" t="str">
        <f t="shared" ca="1" si="123"/>
        <v/>
      </c>
      <c r="D778" s="454" t="str">
        <f t="shared" ca="1" si="123"/>
        <v/>
      </c>
      <c r="E778" s="454" t="str">
        <f t="shared" ca="1" si="123"/>
        <v/>
      </c>
      <c r="F778" s="454" t="str">
        <f t="shared" ca="1" si="123"/>
        <v/>
      </c>
      <c r="G778" s="389" t="str">
        <f t="shared" si="117"/>
        <v>EandR1</v>
      </c>
      <c r="H778" s="389" t="str">
        <f t="shared" si="118"/>
        <v>envrglenv</v>
      </c>
      <c r="I778" s="389" t="str">
        <f t="shared" si="119"/>
        <v>expshrlns</v>
      </c>
      <c r="J778" s="389" t="str">
        <f t="shared" si="120"/>
        <v>EandR1-</v>
      </c>
      <c r="K778" s="389" t="str">
        <f t="shared" si="121"/>
        <v>envrglenv-expshrlns</v>
      </c>
      <c r="L778" s="389" t="str">
        <f t="shared" si="122"/>
        <v>envrglenv-</v>
      </c>
    </row>
    <row r="779" spans="1:12">
      <c r="A779" s="362" t="s">
        <v>4092</v>
      </c>
      <c r="B779" s="454">
        <f t="shared" ca="1" si="124"/>
        <v>0</v>
      </c>
      <c r="C779" s="454" t="str">
        <f t="shared" ref="C779:F799" ca="1" si="125">IFERROR(INDEX(INDIRECT(LEFT($A779,SEARCH("-",$A779,1)-1)&amp;"_validation_data"),MATCH($A779&amp;"-"&amp;C$1,INDIRECT(LEFT($A779,SEARCH("-",$A779,1)-1)&amp;"_validation_rows"),0),3),"")</f>
        <v/>
      </c>
      <c r="D779" s="454" t="str">
        <f t="shared" ca="1" si="125"/>
        <v/>
      </c>
      <c r="E779" s="454" t="str">
        <f t="shared" ca="1" si="125"/>
        <v/>
      </c>
      <c r="F779" s="454" t="str">
        <f t="shared" ca="1" si="125"/>
        <v/>
      </c>
      <c r="G779" s="389" t="str">
        <f t="shared" si="117"/>
        <v>EandR1</v>
      </c>
      <c r="H779" s="389" t="str">
        <f t="shared" si="118"/>
        <v>envrgltrd</v>
      </c>
      <c r="I779" s="389" t="str">
        <f t="shared" si="119"/>
        <v>expshrlns</v>
      </c>
      <c r="J779" s="389" t="str">
        <f t="shared" si="120"/>
        <v>EandR1-</v>
      </c>
      <c r="K779" s="389" t="str">
        <f t="shared" si="121"/>
        <v>envrgltrd-expshrlns</v>
      </c>
      <c r="L779" s="389" t="str">
        <f t="shared" si="122"/>
        <v>envrgltrd-</v>
      </c>
    </row>
    <row r="780" spans="1:12">
      <c r="A780" s="362" t="s">
        <v>4093</v>
      </c>
      <c r="B780" s="454">
        <f t="shared" ca="1" si="124"/>
        <v>0</v>
      </c>
      <c r="C780" s="454" t="str">
        <f t="shared" ca="1" si="125"/>
        <v/>
      </c>
      <c r="D780" s="454" t="str">
        <f t="shared" ca="1" si="125"/>
        <v/>
      </c>
      <c r="E780" s="454" t="str">
        <f t="shared" ca="1" si="125"/>
        <v/>
      </c>
      <c r="F780" s="454" t="str">
        <f t="shared" ca="1" si="125"/>
        <v/>
      </c>
      <c r="G780" s="389" t="str">
        <f t="shared" si="117"/>
        <v>EandR1</v>
      </c>
      <c r="H780" s="389" t="str">
        <f t="shared" si="118"/>
        <v>envstr</v>
      </c>
      <c r="I780" s="389" t="str">
        <f t="shared" si="119"/>
        <v>expshrlns</v>
      </c>
      <c r="J780" s="389" t="str">
        <f t="shared" si="120"/>
        <v>EandR1-</v>
      </c>
      <c r="K780" s="389" t="str">
        <f t="shared" si="121"/>
        <v>envstr-expshrlns</v>
      </c>
      <c r="L780" s="389" t="str">
        <f t="shared" si="122"/>
        <v>envstr-</v>
      </c>
    </row>
    <row r="781" spans="1:12">
      <c r="A781" s="362" t="s">
        <v>4094</v>
      </c>
      <c r="B781" s="454">
        <f t="shared" ca="1" si="124"/>
        <v>0</v>
      </c>
      <c r="C781" s="454" t="str">
        <f t="shared" ca="1" si="125"/>
        <v/>
      </c>
      <c r="D781" s="454" t="str">
        <f t="shared" ca="1" si="125"/>
        <v/>
      </c>
      <c r="E781" s="454" t="str">
        <f t="shared" ca="1" si="125"/>
        <v/>
      </c>
      <c r="F781" s="454" t="str">
        <f t="shared" ca="1" si="125"/>
        <v/>
      </c>
      <c r="G781" s="389" t="str">
        <f t="shared" si="117"/>
        <v>EandR1</v>
      </c>
      <c r="H781" s="389" t="str">
        <f t="shared" si="118"/>
        <v>envcll</v>
      </c>
      <c r="I781" s="389" t="str">
        <f t="shared" si="119"/>
        <v>expshrlns</v>
      </c>
      <c r="J781" s="389" t="str">
        <f t="shared" si="120"/>
        <v>EandR1-</v>
      </c>
      <c r="K781" s="389" t="str">
        <f t="shared" si="121"/>
        <v>envcll-expshrlns</v>
      </c>
      <c r="L781" s="389" t="str">
        <f t="shared" si="122"/>
        <v>envcll-</v>
      </c>
    </row>
    <row r="782" spans="1:12">
      <c r="A782" s="362" t="s">
        <v>4095</v>
      </c>
      <c r="B782" s="454">
        <f t="shared" ca="1" si="124"/>
        <v>0</v>
      </c>
      <c r="C782" s="454" t="str">
        <f t="shared" ca="1" si="125"/>
        <v/>
      </c>
      <c r="D782" s="454" t="str">
        <f t="shared" ca="1" si="125"/>
        <v/>
      </c>
      <c r="E782" s="454" t="str">
        <f t="shared" ca="1" si="125"/>
        <v/>
      </c>
      <c r="F782" s="454" t="str">
        <f t="shared" ca="1" si="125"/>
        <v/>
      </c>
      <c r="G782" s="389" t="str">
        <f t="shared" si="117"/>
        <v>EandR1</v>
      </c>
      <c r="H782" s="389" t="str">
        <f t="shared" si="118"/>
        <v>envdsp</v>
      </c>
      <c r="I782" s="389" t="str">
        <f t="shared" si="119"/>
        <v>expshrlns</v>
      </c>
      <c r="J782" s="389" t="str">
        <f t="shared" si="120"/>
        <v>EandR1-</v>
      </c>
      <c r="K782" s="389" t="str">
        <f t="shared" si="121"/>
        <v>envdsp-expshrlns</v>
      </c>
      <c r="L782" s="389" t="str">
        <f t="shared" si="122"/>
        <v>envdsp-</v>
      </c>
    </row>
    <row r="783" spans="1:12">
      <c r="A783" s="362" t="s">
        <v>4096</v>
      </c>
      <c r="B783" s="454">
        <f t="shared" ca="1" si="124"/>
        <v>0</v>
      </c>
      <c r="C783" s="454" t="str">
        <f t="shared" ca="1" si="125"/>
        <v/>
      </c>
      <c r="D783" s="454" t="str">
        <f t="shared" ca="1" si="125"/>
        <v/>
      </c>
      <c r="E783" s="454" t="str">
        <f t="shared" ca="1" si="125"/>
        <v/>
      </c>
      <c r="F783" s="454" t="str">
        <f t="shared" ca="1" si="125"/>
        <v/>
      </c>
      <c r="G783" s="389" t="str">
        <f t="shared" si="117"/>
        <v>EandR1</v>
      </c>
      <c r="H783" s="389" t="str">
        <f t="shared" si="118"/>
        <v>envtrd</v>
      </c>
      <c r="I783" s="389" t="str">
        <f t="shared" si="119"/>
        <v>expshrlns</v>
      </c>
      <c r="J783" s="389" t="str">
        <f t="shared" si="120"/>
        <v>EandR1-</v>
      </c>
      <c r="K783" s="389" t="str">
        <f t="shared" si="121"/>
        <v>envtrd-expshrlns</v>
      </c>
      <c r="L783" s="389" t="str">
        <f t="shared" si="122"/>
        <v>envtrd-</v>
      </c>
    </row>
    <row r="784" spans="1:12">
      <c r="A784" s="362" t="s">
        <v>4097</v>
      </c>
      <c r="B784" s="454">
        <f t="shared" ca="1" si="124"/>
        <v>0</v>
      </c>
      <c r="C784" s="454" t="str">
        <f t="shared" ca="1" si="125"/>
        <v/>
      </c>
      <c r="D784" s="454" t="str">
        <f t="shared" ca="1" si="125"/>
        <v/>
      </c>
      <c r="E784" s="454" t="str">
        <f t="shared" ca="1" si="125"/>
        <v/>
      </c>
      <c r="F784" s="454" t="str">
        <f t="shared" ca="1" si="125"/>
        <v/>
      </c>
      <c r="G784" s="389" t="str">
        <f t="shared" si="117"/>
        <v>EandR1</v>
      </c>
      <c r="H784" s="389" t="str">
        <f t="shared" si="118"/>
        <v>envrcy</v>
      </c>
      <c r="I784" s="389" t="str">
        <f t="shared" si="119"/>
        <v>expshrlns</v>
      </c>
      <c r="J784" s="389" t="str">
        <f t="shared" si="120"/>
        <v>EandR1-</v>
      </c>
      <c r="K784" s="389" t="str">
        <f t="shared" si="121"/>
        <v>envrcy-expshrlns</v>
      </c>
      <c r="L784" s="389" t="str">
        <f t="shared" si="122"/>
        <v>envrcy-</v>
      </c>
    </row>
    <row r="785" spans="1:12">
      <c r="A785" s="362" t="s">
        <v>4098</v>
      </c>
      <c r="B785" s="454">
        <f t="shared" ca="1" si="124"/>
        <v>0</v>
      </c>
      <c r="C785" s="454" t="str">
        <f t="shared" ca="1" si="125"/>
        <v/>
      </c>
      <c r="D785" s="454" t="str">
        <f t="shared" ca="1" si="125"/>
        <v/>
      </c>
      <c r="E785" s="454" t="str">
        <f t="shared" ca="1" si="125"/>
        <v/>
      </c>
      <c r="F785" s="454" t="str">
        <f t="shared" ca="1" si="125"/>
        <v/>
      </c>
      <c r="G785" s="389" t="str">
        <f t="shared" si="117"/>
        <v>EandR1</v>
      </c>
      <c r="H785" s="389" t="str">
        <f t="shared" si="118"/>
        <v>envmin</v>
      </c>
      <c r="I785" s="389" t="str">
        <f t="shared" si="119"/>
        <v>expshrlns</v>
      </c>
      <c r="J785" s="389" t="str">
        <f t="shared" si="120"/>
        <v>EandR1-</v>
      </c>
      <c r="K785" s="389" t="str">
        <f t="shared" si="121"/>
        <v>envmin-expshrlns</v>
      </c>
      <c r="L785" s="389" t="str">
        <f t="shared" si="122"/>
        <v>envmin-</v>
      </c>
    </row>
    <row r="786" spans="1:12">
      <c r="A786" s="362" t="s">
        <v>4099</v>
      </c>
      <c r="B786" s="454">
        <f t="shared" ca="1" si="124"/>
        <v>0</v>
      </c>
      <c r="C786" s="454" t="str">
        <f t="shared" ca="1" si="125"/>
        <v/>
      </c>
      <c r="D786" s="454" t="str">
        <f t="shared" ca="1" si="125"/>
        <v/>
      </c>
      <c r="E786" s="454" t="str">
        <f t="shared" ca="1" si="125"/>
        <v/>
      </c>
      <c r="F786" s="454" t="str">
        <f t="shared" ca="1" si="125"/>
        <v/>
      </c>
      <c r="G786" s="389" t="str">
        <f t="shared" si="117"/>
        <v>EandR1</v>
      </c>
      <c r="H786" s="389" t="str">
        <f t="shared" si="118"/>
        <v>envclm</v>
      </c>
      <c r="I786" s="389" t="str">
        <f t="shared" si="119"/>
        <v>expshrlns</v>
      </c>
      <c r="J786" s="389" t="str">
        <f t="shared" si="120"/>
        <v>EandR1-</v>
      </c>
      <c r="K786" s="389" t="str">
        <f t="shared" si="121"/>
        <v>envclm-expshrlns</v>
      </c>
      <c r="L786" s="389" t="str">
        <f t="shared" si="122"/>
        <v>envclm-</v>
      </c>
    </row>
    <row r="787" spans="1:12">
      <c r="A787" s="362" t="s">
        <v>4100</v>
      </c>
      <c r="B787" s="454">
        <f t="shared" ca="1" si="124"/>
        <v>0</v>
      </c>
      <c r="C787" s="454" t="str">
        <f t="shared" ca="1" si="125"/>
        <v/>
      </c>
      <c r="D787" s="454" t="str">
        <f t="shared" ca="1" si="125"/>
        <v/>
      </c>
      <c r="E787" s="454" t="str">
        <f t="shared" ca="1" si="125"/>
        <v/>
      </c>
      <c r="F787" s="454" t="str">
        <f t="shared" ca="1" si="125"/>
        <v/>
      </c>
      <c r="G787" s="389" t="str">
        <f t="shared" si="117"/>
        <v>EandR1</v>
      </c>
      <c r="H787" s="389" t="str">
        <f t="shared" si="118"/>
        <v>envtot</v>
      </c>
      <c r="I787" s="389" t="str">
        <f t="shared" si="119"/>
        <v>expshrlns</v>
      </c>
      <c r="J787" s="389" t="str">
        <f t="shared" si="120"/>
        <v>EandR1-</v>
      </c>
      <c r="K787" s="389" t="str">
        <f t="shared" si="121"/>
        <v>envtot-expshrlns</v>
      </c>
      <c r="L787" s="389" t="str">
        <f t="shared" si="122"/>
        <v>envtot-</v>
      </c>
    </row>
    <row r="788" spans="1:12">
      <c r="A788" s="362" t="s">
        <v>4101</v>
      </c>
      <c r="B788" s="454">
        <f t="shared" ca="1" si="124"/>
        <v>0</v>
      </c>
      <c r="C788" s="454" t="str">
        <f t="shared" ca="1" si="125"/>
        <v/>
      </c>
      <c r="D788" s="454" t="str">
        <f t="shared" ca="1" si="125"/>
        <v/>
      </c>
      <c r="E788" s="454" t="str">
        <f t="shared" ca="1" si="125"/>
        <v/>
      </c>
      <c r="F788" s="454" t="str">
        <f t="shared" ca="1" si="125"/>
        <v/>
      </c>
      <c r="G788" s="389" t="str">
        <f t="shared" si="117"/>
        <v>EandR1</v>
      </c>
      <c r="H788" s="389" t="str">
        <f t="shared" si="118"/>
        <v>plantot</v>
      </c>
      <c r="I788" s="389" t="str">
        <f t="shared" si="119"/>
        <v>expshrlns</v>
      </c>
      <c r="J788" s="389" t="str">
        <f t="shared" si="120"/>
        <v>EandR1-</v>
      </c>
      <c r="K788" s="389" t="str">
        <f t="shared" si="121"/>
        <v>plantot-expshrlns</v>
      </c>
      <c r="L788" s="389" t="str">
        <f t="shared" si="122"/>
        <v>plantot-</v>
      </c>
    </row>
    <row r="789" spans="1:12">
      <c r="A789" s="362" t="s">
        <v>4102</v>
      </c>
      <c r="B789" s="454">
        <f t="shared" ca="1" si="124"/>
        <v>0</v>
      </c>
      <c r="C789" s="454"/>
      <c r="D789" s="454"/>
      <c r="E789" s="454"/>
      <c r="F789" s="454"/>
      <c r="G789" s="389" t="str">
        <f t="shared" si="117"/>
        <v>EandR1</v>
      </c>
      <c r="H789" s="389" t="str">
        <f t="shared" si="118"/>
        <v>digtot</v>
      </c>
      <c r="I789" s="389" t="str">
        <f t="shared" si="119"/>
        <v>expshrlns</v>
      </c>
      <c r="J789" s="389" t="str">
        <f t="shared" si="120"/>
        <v>EandR1-</v>
      </c>
      <c r="K789" s="389" t="str">
        <f t="shared" si="121"/>
        <v>digtot-expshrlns</v>
      </c>
      <c r="L789" s="389" t="str">
        <f t="shared" si="122"/>
        <v>digtot-</v>
      </c>
    </row>
    <row r="790" spans="1:12">
      <c r="A790" s="362" t="s">
        <v>4103</v>
      </c>
      <c r="B790" s="454">
        <f t="shared" ca="1" si="124"/>
        <v>0</v>
      </c>
      <c r="C790" s="454" t="str">
        <f t="shared" ca="1" si="125"/>
        <v/>
      </c>
      <c r="D790" s="454" t="str">
        <f t="shared" ca="1" si="125"/>
        <v/>
      </c>
      <c r="E790" s="454" t="str">
        <f t="shared" ca="1" si="125"/>
        <v/>
      </c>
      <c r="F790" s="454" t="str">
        <f t="shared" ca="1" si="125"/>
        <v/>
      </c>
      <c r="G790" s="389" t="str">
        <f t="shared" si="117"/>
        <v>EandR1</v>
      </c>
      <c r="H790" s="389" t="str">
        <f t="shared" si="118"/>
        <v>poltot</v>
      </c>
      <c r="I790" s="389" t="str">
        <f t="shared" si="119"/>
        <v>expshrlns</v>
      </c>
      <c r="J790" s="389" t="str">
        <f t="shared" si="120"/>
        <v>EandR1-</v>
      </c>
      <c r="K790" s="389" t="str">
        <f t="shared" si="121"/>
        <v>poltot-expshrlns</v>
      </c>
      <c r="L790" s="389" t="str">
        <f t="shared" si="122"/>
        <v>poltot-</v>
      </c>
    </row>
    <row r="791" spans="1:12">
      <c r="A791" s="362" t="s">
        <v>4104</v>
      </c>
      <c r="B791" s="454">
        <f t="shared" ca="1" si="124"/>
        <v>0</v>
      </c>
      <c r="C791" s="454" t="str">
        <f t="shared" ca="1" si="125"/>
        <v/>
      </c>
      <c r="D791" s="454" t="str">
        <f t="shared" ca="1" si="125"/>
        <v/>
      </c>
      <c r="E791" s="454" t="str">
        <f t="shared" ca="1" si="125"/>
        <v/>
      </c>
      <c r="F791" s="454" t="str">
        <f t="shared" ca="1" si="125"/>
        <v/>
      </c>
      <c r="G791" s="389" t="str">
        <f t="shared" si="117"/>
        <v>EandR1</v>
      </c>
      <c r="H791" s="389" t="str">
        <f t="shared" si="118"/>
        <v>frstot</v>
      </c>
      <c r="I791" s="389" t="str">
        <f t="shared" si="119"/>
        <v>expshrlns</v>
      </c>
      <c r="J791" s="389" t="str">
        <f t="shared" si="120"/>
        <v>EandR1-</v>
      </c>
      <c r="K791" s="389" t="str">
        <f t="shared" si="121"/>
        <v>frstot-expshrlns</v>
      </c>
      <c r="L791" s="389" t="str">
        <f t="shared" si="122"/>
        <v>frstot-</v>
      </c>
    </row>
    <row r="792" spans="1:12">
      <c r="A792" s="362" t="s">
        <v>4105</v>
      </c>
      <c r="B792" s="454">
        <f t="shared" ca="1" si="124"/>
        <v>0</v>
      </c>
      <c r="C792" s="454" t="str">
        <f t="shared" ca="1" si="125"/>
        <v/>
      </c>
      <c r="D792" s="454" t="str">
        <f t="shared" ca="1" si="125"/>
        <v/>
      </c>
      <c r="E792" s="454" t="str">
        <f t="shared" ca="1" si="125"/>
        <v/>
      </c>
      <c r="F792" s="454" t="str">
        <f t="shared" ca="1" si="125"/>
        <v/>
      </c>
      <c r="G792" s="389" t="str">
        <f t="shared" si="117"/>
        <v>EandR1</v>
      </c>
      <c r="H792" s="389" t="str">
        <f t="shared" si="118"/>
        <v>centot</v>
      </c>
      <c r="I792" s="389" t="str">
        <f t="shared" si="119"/>
        <v>expshrlns</v>
      </c>
      <c r="J792" s="389" t="str">
        <f t="shared" si="120"/>
        <v>EandR1-</v>
      </c>
      <c r="K792" s="389" t="str">
        <f t="shared" si="121"/>
        <v>centot-expshrlns</v>
      </c>
      <c r="L792" s="389" t="str">
        <f t="shared" si="122"/>
        <v>centot-</v>
      </c>
    </row>
    <row r="793" spans="1:12">
      <c r="A793" s="362" t="s">
        <v>4106</v>
      </c>
      <c r="B793" s="454">
        <f t="shared" ca="1" si="124"/>
        <v>0</v>
      </c>
      <c r="C793" s="454" t="str">
        <f t="shared" ca="1" si="125"/>
        <v/>
      </c>
      <c r="D793" s="454" t="str">
        <f t="shared" ca="1" si="125"/>
        <v/>
      </c>
      <c r="E793" s="454" t="str">
        <f t="shared" ca="1" si="125"/>
        <v/>
      </c>
      <c r="F793" s="454" t="str">
        <f t="shared" ca="1" si="125"/>
        <v/>
      </c>
      <c r="G793" s="389" t="str">
        <f t="shared" si="117"/>
        <v>EandR1</v>
      </c>
      <c r="H793" s="389" t="str">
        <f t="shared" si="118"/>
        <v>tradcomhous</v>
      </c>
      <c r="I793" s="389" t="str">
        <f t="shared" si="119"/>
        <v>expshrlns</v>
      </c>
      <c r="J793" s="389" t="str">
        <f t="shared" si="120"/>
        <v>EandR1-</v>
      </c>
      <c r="K793" s="389" t="str">
        <f t="shared" si="121"/>
        <v>tradcomhous-expshrlns</v>
      </c>
      <c r="L793" s="389" t="str">
        <f t="shared" si="122"/>
        <v>tradcomhous-</v>
      </c>
    </row>
    <row r="794" spans="1:12">
      <c r="A794" s="362" t="s">
        <v>4107</v>
      </c>
      <c r="B794" s="454">
        <f t="shared" ca="1" si="124"/>
        <v>0</v>
      </c>
      <c r="C794" s="454" t="str">
        <f t="shared" ca="1" si="125"/>
        <v/>
      </c>
      <c r="D794" s="454" t="str">
        <f t="shared" ca="1" si="125"/>
        <v/>
      </c>
      <c r="E794" s="454" t="str">
        <f t="shared" ca="1" si="125"/>
        <v/>
      </c>
      <c r="F794" s="454" t="str">
        <f t="shared" ca="1" si="125"/>
        <v/>
      </c>
      <c r="G794" s="389" t="str">
        <f t="shared" si="117"/>
        <v>EandR1</v>
      </c>
      <c r="H794" s="389" t="str">
        <f t="shared" si="118"/>
        <v>tradcomreal</v>
      </c>
      <c r="I794" s="389" t="str">
        <f t="shared" si="119"/>
        <v>expshrlns</v>
      </c>
      <c r="J794" s="389" t="str">
        <f t="shared" si="120"/>
        <v>EandR1-</v>
      </c>
      <c r="K794" s="389" t="str">
        <f t="shared" si="121"/>
        <v>tradcomreal-expshrlns</v>
      </c>
      <c r="L794" s="389" t="str">
        <f t="shared" si="122"/>
        <v>tradcomreal-</v>
      </c>
    </row>
    <row r="795" spans="1:12">
      <c r="A795" s="362" t="s">
        <v>4108</v>
      </c>
      <c r="B795" s="454">
        <f t="shared" ca="1" si="124"/>
        <v>0</v>
      </c>
      <c r="C795" s="454" t="str">
        <f t="shared" ca="1" si="125"/>
        <v/>
      </c>
      <c r="D795" s="454" t="str">
        <f t="shared" ca="1" si="125"/>
        <v/>
      </c>
      <c r="E795" s="454" t="str">
        <f t="shared" ca="1" si="125"/>
        <v/>
      </c>
      <c r="F795" s="454" t="str">
        <f t="shared" ca="1" si="125"/>
        <v/>
      </c>
      <c r="G795" s="389" t="str">
        <f t="shared" si="117"/>
        <v>EandR1</v>
      </c>
      <c r="H795" s="389" t="str">
        <f t="shared" si="118"/>
        <v>tradcomfin</v>
      </c>
      <c r="I795" s="389" t="str">
        <f t="shared" si="119"/>
        <v>expshrlns</v>
      </c>
      <c r="J795" s="389" t="str">
        <f t="shared" si="120"/>
        <v>EandR1-</v>
      </c>
      <c r="K795" s="389" t="str">
        <f t="shared" si="121"/>
        <v>tradcomfin-expshrlns</v>
      </c>
      <c r="L795" s="389" t="str">
        <f t="shared" si="122"/>
        <v>tradcomfin-</v>
      </c>
    </row>
    <row r="796" spans="1:12">
      <c r="A796" s="362" t="s">
        <v>4109</v>
      </c>
      <c r="B796" s="454">
        <f t="shared" ca="1" si="124"/>
        <v>0</v>
      </c>
      <c r="C796" s="454" t="str">
        <f t="shared" ca="1" si="125"/>
        <v/>
      </c>
      <c r="D796" s="454" t="str">
        <f t="shared" ca="1" si="125"/>
        <v/>
      </c>
      <c r="E796" s="454" t="str">
        <f t="shared" ca="1" si="125"/>
        <v/>
      </c>
      <c r="F796" s="454" t="str">
        <f t="shared" ca="1" si="125"/>
        <v/>
      </c>
      <c r="G796" s="389" t="str">
        <f t="shared" si="117"/>
        <v>EandR1</v>
      </c>
      <c r="H796" s="389" t="str">
        <f t="shared" si="118"/>
        <v>tradcomenr</v>
      </c>
      <c r="I796" s="389" t="str">
        <f t="shared" si="119"/>
        <v>expshrlns</v>
      </c>
      <c r="J796" s="389" t="str">
        <f t="shared" si="120"/>
        <v>EandR1-</v>
      </c>
      <c r="K796" s="389" t="str">
        <f t="shared" si="121"/>
        <v>tradcomenr-expshrlns</v>
      </c>
      <c r="L796" s="389" t="str">
        <f t="shared" si="122"/>
        <v>tradcomenr-</v>
      </c>
    </row>
    <row r="797" spans="1:12">
      <c r="A797" s="362" t="s">
        <v>4110</v>
      </c>
      <c r="B797" s="454">
        <f t="shared" ca="1" si="124"/>
        <v>0</v>
      </c>
      <c r="C797" s="454" t="str">
        <f t="shared" ca="1" si="125"/>
        <v/>
      </c>
      <c r="D797" s="454" t="str">
        <f t="shared" ca="1" si="125"/>
        <v/>
      </c>
      <c r="E797" s="454" t="str">
        <f t="shared" ca="1" si="125"/>
        <v/>
      </c>
      <c r="F797" s="454" t="str">
        <f t="shared" ca="1" si="125"/>
        <v/>
      </c>
      <c r="G797" s="389" t="str">
        <f t="shared" si="117"/>
        <v>EandR1</v>
      </c>
      <c r="H797" s="389" t="str">
        <f t="shared" si="118"/>
        <v>tradcomwtr</v>
      </c>
      <c r="I797" s="389" t="str">
        <f t="shared" si="119"/>
        <v>expshrlns</v>
      </c>
      <c r="J797" s="389" t="str">
        <f t="shared" si="120"/>
        <v>EandR1-</v>
      </c>
      <c r="K797" s="389" t="str">
        <f t="shared" si="121"/>
        <v>tradcomwtr-expshrlns</v>
      </c>
      <c r="L797" s="389" t="str">
        <f t="shared" si="122"/>
        <v>tradcomwtr-</v>
      </c>
    </row>
    <row r="798" spans="1:12">
      <c r="A798" s="362" t="s">
        <v>4111</v>
      </c>
      <c r="B798" s="454">
        <f t="shared" ca="1" si="124"/>
        <v>0</v>
      </c>
      <c r="C798" s="454" t="str">
        <f t="shared" ca="1" si="125"/>
        <v/>
      </c>
      <c r="D798" s="454" t="str">
        <f t="shared" ca="1" si="125"/>
        <v/>
      </c>
      <c r="E798" s="454" t="str">
        <f t="shared" ca="1" si="125"/>
        <v/>
      </c>
      <c r="F798" s="454" t="str">
        <f t="shared" ca="1" si="125"/>
        <v/>
      </c>
      <c r="G798" s="389" t="str">
        <f t="shared" si="117"/>
        <v>EandR1</v>
      </c>
      <c r="H798" s="389" t="str">
        <f t="shared" si="118"/>
        <v>tradcomhsp</v>
      </c>
      <c r="I798" s="389" t="str">
        <f t="shared" si="119"/>
        <v>expshrlns</v>
      </c>
      <c r="J798" s="389" t="str">
        <f t="shared" si="120"/>
        <v>EandR1-</v>
      </c>
      <c r="K798" s="389" t="str">
        <f t="shared" si="121"/>
        <v>tradcomhsp-expshrlns</v>
      </c>
      <c r="L798" s="389" t="str">
        <f t="shared" si="122"/>
        <v>tradcomhsp-</v>
      </c>
    </row>
    <row r="799" spans="1:12">
      <c r="A799" s="362" t="s">
        <v>4112</v>
      </c>
      <c r="B799" s="454">
        <f t="shared" ca="1" si="124"/>
        <v>0</v>
      </c>
      <c r="C799" s="454" t="str">
        <f t="shared" ca="1" si="125"/>
        <v/>
      </c>
      <c r="D799" s="454" t="str">
        <f t="shared" ca="1" si="125"/>
        <v/>
      </c>
      <c r="E799" s="454" t="str">
        <f t="shared" ca="1" si="125"/>
        <v/>
      </c>
      <c r="F799" s="454" t="str">
        <f t="shared" ca="1" si="125"/>
        <v/>
      </c>
      <c r="G799" s="389" t="str">
        <f t="shared" si="117"/>
        <v>EandR1</v>
      </c>
      <c r="H799" s="389" t="str">
        <f t="shared" si="118"/>
        <v>tradcomoth</v>
      </c>
      <c r="I799" s="389" t="str">
        <f t="shared" si="119"/>
        <v>expshrlns</v>
      </c>
      <c r="J799" s="389" t="str">
        <f t="shared" si="120"/>
        <v>EandR1-</v>
      </c>
      <c r="K799" s="389" t="str">
        <f t="shared" si="121"/>
        <v>tradcomoth-expshrlns</v>
      </c>
      <c r="L799" s="389" t="str">
        <f t="shared" si="122"/>
        <v>tradcomoth-</v>
      </c>
    </row>
    <row r="800" spans="1:12">
      <c r="A800" s="362" t="s">
        <v>4113</v>
      </c>
      <c r="B800" s="454">
        <f t="shared" ca="1" si="124"/>
        <v>0</v>
      </c>
      <c r="C800" s="454" t="str">
        <f t="shared" ref="C800:F803" ca="1" si="126">IFERROR(INDEX(INDIRECT(LEFT($A800,SEARCH("-",$A800,1)-1)&amp;"_validation_data"),MATCH($A800&amp;"-"&amp;C$1,INDIRECT(LEFT($A800,SEARCH("-",$A800,1)-1)&amp;"_validation_rows"),0),3),"")</f>
        <v/>
      </c>
      <c r="D800" s="454" t="str">
        <f t="shared" ca="1" si="126"/>
        <v/>
      </c>
      <c r="E800" s="454" t="str">
        <f t="shared" ca="1" si="126"/>
        <v/>
      </c>
      <c r="F800" s="454" t="str">
        <f t="shared" ca="1" si="126"/>
        <v/>
      </c>
      <c r="G800" s="389" t="str">
        <f t="shared" si="117"/>
        <v>EandR1</v>
      </c>
      <c r="H800" s="389" t="str">
        <f t="shared" si="118"/>
        <v>tradcomtot</v>
      </c>
      <c r="I800" s="389" t="str">
        <f t="shared" si="119"/>
        <v>expshrlns</v>
      </c>
      <c r="J800" s="389" t="str">
        <f t="shared" si="120"/>
        <v>EandR1-</v>
      </c>
      <c r="K800" s="389" t="str">
        <f t="shared" si="121"/>
        <v>tradcomtot-expshrlns</v>
      </c>
      <c r="L800" s="389" t="str">
        <f t="shared" si="122"/>
        <v>tradcomtot-</v>
      </c>
    </row>
    <row r="801" spans="1:12">
      <c r="A801" s="362" t="s">
        <v>4114</v>
      </c>
      <c r="B801" s="454">
        <f t="shared" ca="1" si="124"/>
        <v>0</v>
      </c>
      <c r="C801" s="454" t="str">
        <f t="shared" ca="1" si="126"/>
        <v/>
      </c>
      <c r="D801" s="454" t="str">
        <f t="shared" ca="1" si="126"/>
        <v/>
      </c>
      <c r="E801" s="454" t="str">
        <f t="shared" ca="1" si="126"/>
        <v/>
      </c>
      <c r="F801" s="454" t="str">
        <f t="shared" ca="1" si="126"/>
        <v/>
      </c>
      <c r="G801" s="389" t="str">
        <f t="shared" si="117"/>
        <v>EandR1</v>
      </c>
      <c r="H801" s="389" t="str">
        <f t="shared" si="118"/>
        <v>tradoth</v>
      </c>
      <c r="I801" s="389" t="str">
        <f t="shared" si="119"/>
        <v>expshrlns</v>
      </c>
      <c r="J801" s="389" t="str">
        <f t="shared" si="120"/>
        <v>EandR1-</v>
      </c>
      <c r="K801" s="389" t="str">
        <f t="shared" si="121"/>
        <v>tradoth-expshrlns</v>
      </c>
      <c r="L801" s="389" t="str">
        <f t="shared" si="122"/>
        <v>tradoth-</v>
      </c>
    </row>
    <row r="802" spans="1:12">
      <c r="A802" s="362" t="s">
        <v>4115</v>
      </c>
      <c r="B802" s="454">
        <f t="shared" ca="1" si="124"/>
        <v>0</v>
      </c>
      <c r="C802" s="454" t="str">
        <f t="shared" ca="1" si="126"/>
        <v/>
      </c>
      <c r="D802" s="454" t="str">
        <f t="shared" ca="1" si="126"/>
        <v/>
      </c>
      <c r="E802" s="454" t="str">
        <f t="shared" ca="1" si="126"/>
        <v/>
      </c>
      <c r="F802" s="454" t="str">
        <f t="shared" ca="1" si="126"/>
        <v/>
      </c>
      <c r="G802" s="389" t="str">
        <f t="shared" si="117"/>
        <v>EandR1</v>
      </c>
      <c r="H802" s="389" t="str">
        <f t="shared" si="118"/>
        <v>tradtot</v>
      </c>
      <c r="I802" s="389" t="str">
        <f t="shared" si="119"/>
        <v>expshrlns</v>
      </c>
      <c r="J802" s="389" t="str">
        <f t="shared" si="120"/>
        <v>EandR1-</v>
      </c>
      <c r="K802" s="389" t="str">
        <f t="shared" si="121"/>
        <v>tradtot-expshrlns</v>
      </c>
      <c r="L802" s="389" t="str">
        <f t="shared" si="122"/>
        <v>tradtot-</v>
      </c>
    </row>
    <row r="803" spans="1:12">
      <c r="A803" s="362" t="s">
        <v>4116</v>
      </c>
      <c r="B803" s="454">
        <f t="shared" ca="1" si="124"/>
        <v>0</v>
      </c>
      <c r="C803" s="454" t="str">
        <f t="shared" ca="1" si="126"/>
        <v/>
      </c>
      <c r="D803" s="454" t="str">
        <f t="shared" ca="1" si="126"/>
        <v/>
      </c>
      <c r="E803" s="454" t="str">
        <f t="shared" ca="1" si="126"/>
        <v/>
      </c>
      <c r="F803" s="454" t="str">
        <f t="shared" ca="1" si="126"/>
        <v/>
      </c>
      <c r="G803" s="389" t="str">
        <f t="shared" ref="G803:G866" si="127">LEFT(A803,SEARCH("-",A803)-1)</f>
        <v>EandR1</v>
      </c>
      <c r="H803" s="389" t="str">
        <f t="shared" ref="H803:H866" si="128">LEFT(K803,SEARCH("-",K803)-1)</f>
        <v>alltot</v>
      </c>
      <c r="I803" s="389" t="str">
        <f t="shared" ref="I803:I866" si="129">SUBSTITUTE(K803,L803,"")</f>
        <v>expshrlns</v>
      </c>
      <c r="J803" s="389" t="str">
        <f t="shared" ref="J803:J866" si="130">LEFT(A803,SEARCH("-",A803))</f>
        <v>EandR1-</v>
      </c>
      <c r="K803" s="389" t="str">
        <f t="shared" ref="K803:K866" si="131">SUBSTITUTE(A803,J803,"")</f>
        <v>alltot-expshrlns</v>
      </c>
      <c r="L803" s="389" t="str">
        <f t="shared" ref="L803:L866" si="132">LEFT(K803,SEARCH("-",K803))</f>
        <v>alltot-</v>
      </c>
    </row>
    <row r="804" spans="1:12">
      <c r="A804" s="362" t="s">
        <v>691</v>
      </c>
      <c r="B804" s="454">
        <f t="shared" ref="B804:B857" ca="1" si="133">INDEX(INDIRECT(LEFT($A804,SEARCH("-",$A804,1)-1)&amp;"_data"),MATCH(MID($A804, SEARCH("-",$A804) + 1, SEARCH("-",$A804,SEARCH("-",$A804)+1) - SEARCH("-",$A804) - 1),INDIRECT(LEFT($A804,SEARCH("-",$A804,1)-1)&amp;"_rows"),0),MATCH(RIGHT($A804,LEN($A804) - SEARCH("-", $A804, SEARCH("-", $A804) + 1)),INDIRECT(LEFT($A804,SEARCH("-",$A804,1)-1)&amp;"_Header"),0))</f>
        <v>0</v>
      </c>
      <c r="C804" s="454">
        <f t="shared" ref="C804:F811" ca="1" si="134">IFERROR(INDEX(INDIRECT(LEFT($A804,SEARCH("-",$A804,1)-1)&amp;"_validation_data"),MATCH($A804&amp;"-"&amp;C$1,INDIRECT(LEFT($A804,SEARCH("-",$A804,1)-1)&amp;"_validation_rows"),0),3),"")</f>
        <v>0</v>
      </c>
      <c r="D804" s="454">
        <f t="shared" ca="1" si="134"/>
        <v>0</v>
      </c>
      <c r="E804" s="454">
        <f t="shared" ca="1" si="134"/>
        <v>0</v>
      </c>
      <c r="F804" s="454" t="str">
        <f t="shared" ca="1" si="134"/>
        <v/>
      </c>
      <c r="G804" s="389" t="str">
        <f t="shared" si="127"/>
        <v>EandR1</v>
      </c>
      <c r="H804" s="389" t="str">
        <f t="shared" si="128"/>
        <v>eduerlprm</v>
      </c>
      <c r="I804" s="389" t="str">
        <f t="shared" si="129"/>
        <v>exptotfin</v>
      </c>
      <c r="J804" s="389" t="str">
        <f t="shared" si="130"/>
        <v>EandR1-</v>
      </c>
      <c r="K804" s="389" t="str">
        <f t="shared" si="131"/>
        <v>eduerlprm-exptotfin</v>
      </c>
      <c r="L804" s="389" t="str">
        <f t="shared" si="132"/>
        <v>eduerlprm-</v>
      </c>
    </row>
    <row r="805" spans="1:12">
      <c r="A805" s="362" t="s">
        <v>716</v>
      </c>
      <c r="B805" s="454">
        <f t="shared" ca="1" si="133"/>
        <v>0</v>
      </c>
      <c r="C805" s="454">
        <f t="shared" ca="1" si="134"/>
        <v>0</v>
      </c>
      <c r="D805" s="454">
        <f t="shared" ca="1" si="134"/>
        <v>0</v>
      </c>
      <c r="E805" s="454">
        <f t="shared" ca="1" si="134"/>
        <v>0</v>
      </c>
      <c r="F805" s="454" t="str">
        <f t="shared" ca="1" si="134"/>
        <v/>
      </c>
      <c r="G805" s="389" t="str">
        <f t="shared" si="127"/>
        <v>EandR1</v>
      </c>
      <c r="H805" s="389" t="str">
        <f t="shared" si="128"/>
        <v>eduscn</v>
      </c>
      <c r="I805" s="389" t="str">
        <f t="shared" si="129"/>
        <v>exptotfin</v>
      </c>
      <c r="J805" s="389" t="str">
        <f t="shared" si="130"/>
        <v>EandR1-</v>
      </c>
      <c r="K805" s="389" t="str">
        <f t="shared" si="131"/>
        <v>eduscn-exptotfin</v>
      </c>
      <c r="L805" s="389" t="str">
        <f t="shared" si="132"/>
        <v>eduscn-</v>
      </c>
    </row>
    <row r="806" spans="1:12">
      <c r="A806" s="362" t="s">
        <v>740</v>
      </c>
      <c r="B806" s="454">
        <f t="shared" ca="1" si="133"/>
        <v>0</v>
      </c>
      <c r="C806" s="454">
        <f t="shared" ca="1" si="134"/>
        <v>0</v>
      </c>
      <c r="D806" s="454">
        <f t="shared" ca="1" si="134"/>
        <v>0</v>
      </c>
      <c r="E806" s="454">
        <f t="shared" ca="1" si="134"/>
        <v>0</v>
      </c>
      <c r="F806" s="454" t="str">
        <f t="shared" ca="1" si="134"/>
        <v/>
      </c>
      <c r="G806" s="389" t="str">
        <f t="shared" si="127"/>
        <v>EandR1</v>
      </c>
      <c r="H806" s="389" t="str">
        <f t="shared" si="128"/>
        <v>eduspc</v>
      </c>
      <c r="I806" s="389" t="str">
        <f t="shared" si="129"/>
        <v>exptotfin</v>
      </c>
      <c r="J806" s="389" t="str">
        <f t="shared" si="130"/>
        <v>EandR1-</v>
      </c>
      <c r="K806" s="389" t="str">
        <f t="shared" si="131"/>
        <v>eduspc-exptotfin</v>
      </c>
      <c r="L806" s="389" t="str">
        <f t="shared" si="132"/>
        <v>eduspc-</v>
      </c>
    </row>
    <row r="807" spans="1:12">
      <c r="A807" s="362" t="s">
        <v>764</v>
      </c>
      <c r="B807" s="454">
        <f t="shared" ca="1" si="133"/>
        <v>0</v>
      </c>
      <c r="C807" s="454">
        <f t="shared" ca="1" si="134"/>
        <v>0</v>
      </c>
      <c r="D807" s="454">
        <f t="shared" ca="1" si="134"/>
        <v>0</v>
      </c>
      <c r="E807" s="454">
        <f t="shared" ca="1" si="134"/>
        <v>0</v>
      </c>
      <c r="F807" s="454" t="str">
        <f t="shared" ca="1" si="134"/>
        <v/>
      </c>
      <c r="G807" s="389" t="str">
        <f t="shared" si="127"/>
        <v>EandR1</v>
      </c>
      <c r="H807" s="389" t="str">
        <f t="shared" si="128"/>
        <v>edupstoth</v>
      </c>
      <c r="I807" s="389" t="str">
        <f t="shared" si="129"/>
        <v>exptotfin</v>
      </c>
      <c r="J807" s="389" t="str">
        <f t="shared" si="130"/>
        <v>EandR1-</v>
      </c>
      <c r="K807" s="389" t="str">
        <f t="shared" si="131"/>
        <v>edupstoth-exptotfin</v>
      </c>
      <c r="L807" s="389" t="str">
        <f t="shared" si="132"/>
        <v>edupstoth-</v>
      </c>
    </row>
    <row r="808" spans="1:12">
      <c r="A808" s="362" t="s">
        <v>4117</v>
      </c>
      <c r="B808" s="454">
        <f t="shared" ca="1" si="133"/>
        <v>0</v>
      </c>
      <c r="C808" s="454" t="str">
        <f t="shared" ca="1" si="134"/>
        <v/>
      </c>
      <c r="D808" s="454" t="str">
        <f t="shared" ca="1" si="134"/>
        <v/>
      </c>
      <c r="E808" s="454" t="str">
        <f t="shared" ca="1" si="134"/>
        <v/>
      </c>
      <c r="F808" s="454" t="str">
        <f t="shared" ca="1" si="134"/>
        <v/>
      </c>
      <c r="G808" s="389" t="str">
        <f t="shared" si="127"/>
        <v>EandR1</v>
      </c>
      <c r="H808" s="389" t="str">
        <f t="shared" si="128"/>
        <v>edutot</v>
      </c>
      <c r="I808" s="389" t="str">
        <f t="shared" si="129"/>
        <v>exptotfin</v>
      </c>
      <c r="J808" s="389" t="str">
        <f t="shared" si="130"/>
        <v>EandR1-</v>
      </c>
      <c r="K808" s="389" t="str">
        <f t="shared" si="131"/>
        <v>edutot-exptotfin</v>
      </c>
      <c r="L808" s="389" t="str">
        <f t="shared" si="132"/>
        <v>edutot-</v>
      </c>
    </row>
    <row r="809" spans="1:12">
      <c r="A809" s="362" t="s">
        <v>788</v>
      </c>
      <c r="B809" s="454">
        <f t="shared" ca="1" si="133"/>
        <v>0</v>
      </c>
      <c r="C809" s="454">
        <f t="shared" ca="1" si="134"/>
        <v>0</v>
      </c>
      <c r="D809" s="454">
        <f t="shared" ca="1" si="134"/>
        <v>0</v>
      </c>
      <c r="E809" s="454">
        <f t="shared" ca="1" si="134"/>
        <v>0</v>
      </c>
      <c r="F809" s="454" t="str">
        <f t="shared" ca="1" si="134"/>
        <v/>
      </c>
      <c r="G809" s="389" t="str">
        <f t="shared" si="127"/>
        <v>EandR1</v>
      </c>
      <c r="H809" s="389" t="str">
        <f t="shared" si="128"/>
        <v>transrds</v>
      </c>
      <c r="I809" s="389" t="str">
        <f t="shared" si="129"/>
        <v>exptotfin</v>
      </c>
      <c r="J809" s="389" t="str">
        <f t="shared" si="130"/>
        <v>EandR1-</v>
      </c>
      <c r="K809" s="389" t="str">
        <f t="shared" si="131"/>
        <v>transrds-exptotfin</v>
      </c>
      <c r="L809" s="389" t="str">
        <f t="shared" si="132"/>
        <v>transrds-</v>
      </c>
    </row>
    <row r="810" spans="1:12">
      <c r="A810" s="362" t="s">
        <v>812</v>
      </c>
      <c r="B810" s="454">
        <f t="shared" ca="1" si="133"/>
        <v>0</v>
      </c>
      <c r="C810" s="454">
        <f t="shared" ca="1" si="134"/>
        <v>0</v>
      </c>
      <c r="D810" s="454">
        <f t="shared" ca="1" si="134"/>
        <v>0</v>
      </c>
      <c r="E810" s="454">
        <f t="shared" ca="1" si="134"/>
        <v>0</v>
      </c>
      <c r="F810" s="454" t="str">
        <f t="shared" ca="1" si="134"/>
        <v/>
      </c>
      <c r="G810" s="389" t="str">
        <f t="shared" si="127"/>
        <v>EandR1</v>
      </c>
      <c r="H810" s="389" t="str">
        <f t="shared" si="128"/>
        <v>transprk</v>
      </c>
      <c r="I810" s="389" t="str">
        <f t="shared" si="129"/>
        <v>exptotfin</v>
      </c>
      <c r="J810" s="389" t="str">
        <f t="shared" si="130"/>
        <v>EandR1-</v>
      </c>
      <c r="K810" s="389" t="str">
        <f t="shared" si="131"/>
        <v>transprk-exptotfin</v>
      </c>
      <c r="L810" s="389" t="str">
        <f t="shared" si="132"/>
        <v>transprk-</v>
      </c>
    </row>
    <row r="811" spans="1:12">
      <c r="A811" s="362" t="s">
        <v>836</v>
      </c>
      <c r="B811" s="454">
        <f t="shared" ca="1" si="133"/>
        <v>0</v>
      </c>
      <c r="C811" s="454">
        <f t="shared" ca="1" si="134"/>
        <v>0</v>
      </c>
      <c r="D811" s="454">
        <f t="shared" ca="1" si="134"/>
        <v>0</v>
      </c>
      <c r="E811" s="454">
        <f t="shared" ca="1" si="134"/>
        <v>0</v>
      </c>
      <c r="F811" s="454" t="str">
        <f t="shared" ca="1" si="134"/>
        <v/>
      </c>
      <c r="G811" s="389" t="str">
        <f t="shared" si="127"/>
        <v>EandR1</v>
      </c>
      <c r="H811" s="389" t="str">
        <f t="shared" si="128"/>
        <v>transpblbus</v>
      </c>
      <c r="I811" s="389" t="str">
        <f t="shared" si="129"/>
        <v>exptotfin</v>
      </c>
      <c r="J811" s="389" t="str">
        <f t="shared" si="130"/>
        <v>EandR1-</v>
      </c>
      <c r="K811" s="389" t="str">
        <f t="shared" si="131"/>
        <v>transpblbus-exptotfin</v>
      </c>
      <c r="L811" s="389" t="str">
        <f t="shared" si="132"/>
        <v>transpblbus-</v>
      </c>
    </row>
    <row r="812" spans="1:12">
      <c r="A812" s="362" t="s">
        <v>860</v>
      </c>
      <c r="B812" s="454">
        <f t="shared" ca="1" si="133"/>
        <v>0</v>
      </c>
      <c r="C812" s="454">
        <f t="shared" ref="C812:F831" ca="1" si="135">IFERROR(INDEX(INDIRECT(LEFT($A812,SEARCH("-",$A812,1)-1)&amp;"_validation_data"),MATCH($A812&amp;"-"&amp;C$1,INDIRECT(LEFT($A812,SEARCH("-",$A812,1)-1)&amp;"_validation_rows"),0),3),"")</f>
        <v>0</v>
      </c>
      <c r="D812" s="454">
        <f t="shared" ca="1" si="135"/>
        <v>0</v>
      </c>
      <c r="E812" s="454">
        <f t="shared" ca="1" si="135"/>
        <v>0</v>
      </c>
      <c r="F812" s="454" t="str">
        <f t="shared" ca="1" si="135"/>
        <v/>
      </c>
      <c r="G812" s="389" t="str">
        <f t="shared" si="127"/>
        <v>EandR1</v>
      </c>
      <c r="H812" s="389" t="str">
        <f t="shared" si="128"/>
        <v>transpblrail</v>
      </c>
      <c r="I812" s="389" t="str">
        <f t="shared" si="129"/>
        <v>exptotfin</v>
      </c>
      <c r="J812" s="389" t="str">
        <f t="shared" si="130"/>
        <v>EandR1-</v>
      </c>
      <c r="K812" s="389" t="str">
        <f t="shared" si="131"/>
        <v>transpblrail-exptotfin</v>
      </c>
      <c r="L812" s="389" t="str">
        <f t="shared" si="132"/>
        <v>transpblrail-</v>
      </c>
    </row>
    <row r="813" spans="1:12">
      <c r="A813" s="362" t="s">
        <v>884</v>
      </c>
      <c r="B813" s="454">
        <f t="shared" ca="1" si="133"/>
        <v>0</v>
      </c>
      <c r="C813" s="454">
        <f t="shared" ca="1" si="135"/>
        <v>0</v>
      </c>
      <c r="D813" s="454">
        <f t="shared" ca="1" si="135"/>
        <v>0</v>
      </c>
      <c r="E813" s="454">
        <f t="shared" ca="1" si="135"/>
        <v>0</v>
      </c>
      <c r="F813" s="454" t="str">
        <f t="shared" ca="1" si="135"/>
        <v/>
      </c>
      <c r="G813" s="389" t="str">
        <f t="shared" si="127"/>
        <v>EandR1</v>
      </c>
      <c r="H813" s="389" t="str">
        <f t="shared" si="128"/>
        <v>transahtarp</v>
      </c>
      <c r="I813" s="389" t="str">
        <f t="shared" si="129"/>
        <v>exptotfin</v>
      </c>
      <c r="J813" s="389" t="str">
        <f t="shared" si="130"/>
        <v>EandR1-</v>
      </c>
      <c r="K813" s="389" t="str">
        <f t="shared" si="131"/>
        <v>transahtarp-exptotfin</v>
      </c>
      <c r="L813" s="389" t="str">
        <f t="shared" si="132"/>
        <v>transahtarp-</v>
      </c>
    </row>
    <row r="814" spans="1:12">
      <c r="A814" s="362" t="s">
        <v>3221</v>
      </c>
      <c r="B814" s="454">
        <f t="shared" ca="1" si="133"/>
        <v>0</v>
      </c>
      <c r="C814" s="454">
        <f t="shared" ca="1" si="135"/>
        <v>0</v>
      </c>
      <c r="D814" s="454">
        <f t="shared" ca="1" si="135"/>
        <v>0</v>
      </c>
      <c r="E814" s="454">
        <f t="shared" ca="1" si="135"/>
        <v>0</v>
      </c>
      <c r="F814" s="454" t="str">
        <f t="shared" ca="1" si="135"/>
        <v/>
      </c>
      <c r="G814" s="389" t="str">
        <f t="shared" si="127"/>
        <v>EandR1</v>
      </c>
      <c r="H814" s="389" t="str">
        <f t="shared" si="128"/>
        <v>transahthrbprs</v>
      </c>
      <c r="I814" s="389" t="str">
        <f t="shared" si="129"/>
        <v>exptotfin</v>
      </c>
      <c r="J814" s="389" t="str">
        <f t="shared" si="130"/>
        <v>EandR1-</v>
      </c>
      <c r="K814" s="389" t="str">
        <f t="shared" si="131"/>
        <v>transahthrbprs-exptotfin</v>
      </c>
      <c r="L814" s="389" t="str">
        <f t="shared" si="132"/>
        <v>transahthrbprs-</v>
      </c>
    </row>
    <row r="815" spans="1:12">
      <c r="A815" s="362" t="s">
        <v>3224</v>
      </c>
      <c r="B815" s="454">
        <f t="shared" ca="1" si="133"/>
        <v>0</v>
      </c>
      <c r="C815" s="454">
        <f t="shared" ca="1" si="135"/>
        <v>0</v>
      </c>
      <c r="D815" s="454">
        <f t="shared" ca="1" si="135"/>
        <v>0</v>
      </c>
      <c r="E815" s="454">
        <f t="shared" ca="1" si="135"/>
        <v>0</v>
      </c>
      <c r="F815" s="454" t="str">
        <f t="shared" ca="1" si="135"/>
        <v/>
      </c>
      <c r="G815" s="389" t="str">
        <f t="shared" si="127"/>
        <v>EandR1</v>
      </c>
      <c r="H815" s="389" t="str">
        <f t="shared" si="128"/>
        <v>transahttll</v>
      </c>
      <c r="I815" s="389" t="str">
        <f t="shared" si="129"/>
        <v>exptotfin</v>
      </c>
      <c r="J815" s="389" t="str">
        <f t="shared" si="130"/>
        <v>EandR1-</v>
      </c>
      <c r="K815" s="389" t="str">
        <f t="shared" si="131"/>
        <v>transahttll-exptotfin</v>
      </c>
      <c r="L815" s="389" t="str">
        <f t="shared" si="132"/>
        <v>transahttll-</v>
      </c>
    </row>
    <row r="816" spans="1:12">
      <c r="A816" s="362" t="s">
        <v>4118</v>
      </c>
      <c r="B816" s="454">
        <f t="shared" ca="1" si="133"/>
        <v>0</v>
      </c>
      <c r="C816" s="454" t="str">
        <f t="shared" ca="1" si="135"/>
        <v/>
      </c>
      <c r="D816" s="454" t="str">
        <f t="shared" ca="1" si="135"/>
        <v/>
      </c>
      <c r="E816" s="454" t="str">
        <f t="shared" ca="1" si="135"/>
        <v/>
      </c>
      <c r="F816" s="454" t="str">
        <f t="shared" ca="1" si="135"/>
        <v/>
      </c>
      <c r="G816" s="389" t="str">
        <f t="shared" si="127"/>
        <v>EandR1</v>
      </c>
      <c r="H816" s="389" t="str">
        <f t="shared" si="128"/>
        <v>transtot</v>
      </c>
      <c r="I816" s="389" t="str">
        <f t="shared" si="129"/>
        <v>exptotfin</v>
      </c>
      <c r="J816" s="389" t="str">
        <f t="shared" si="130"/>
        <v>EandR1-</v>
      </c>
      <c r="K816" s="389" t="str">
        <f t="shared" si="131"/>
        <v>transtot-exptotfin</v>
      </c>
      <c r="L816" s="389" t="str">
        <f t="shared" si="132"/>
        <v>transtot-</v>
      </c>
    </row>
    <row r="817" spans="1:12">
      <c r="A817" s="362" t="s">
        <v>3227</v>
      </c>
      <c r="B817" s="454">
        <f t="shared" ca="1" si="133"/>
        <v>0</v>
      </c>
      <c r="C817" s="454">
        <f t="shared" ca="1" si="135"/>
        <v>0</v>
      </c>
      <c r="D817" s="454">
        <f t="shared" ca="1" si="135"/>
        <v>0</v>
      </c>
      <c r="E817" s="454">
        <f t="shared" ca="1" si="135"/>
        <v>0</v>
      </c>
      <c r="F817" s="454" t="str">
        <f t="shared" ca="1" si="135"/>
        <v/>
      </c>
      <c r="G817" s="389" t="str">
        <f t="shared" si="127"/>
        <v>EandR1</v>
      </c>
      <c r="H817" s="389" t="str">
        <f t="shared" si="128"/>
        <v>sctot</v>
      </c>
      <c r="I817" s="389" t="str">
        <f t="shared" si="129"/>
        <v>exptotfin</v>
      </c>
      <c r="J817" s="389" t="str">
        <f t="shared" si="130"/>
        <v>EandR1-</v>
      </c>
      <c r="K817" s="389" t="str">
        <f t="shared" si="131"/>
        <v>sctot-exptotfin</v>
      </c>
      <c r="L817" s="389" t="str">
        <f t="shared" si="132"/>
        <v>sctot-</v>
      </c>
    </row>
    <row r="818" spans="1:12">
      <c r="A818" s="362" t="s">
        <v>3230</v>
      </c>
      <c r="B818" s="454">
        <f t="shared" ca="1" si="133"/>
        <v>0</v>
      </c>
      <c r="C818" s="454">
        <f t="shared" ca="1" si="135"/>
        <v>0</v>
      </c>
      <c r="D818" s="454">
        <f t="shared" ca="1" si="135"/>
        <v>0</v>
      </c>
      <c r="E818" s="454">
        <f t="shared" ca="1" si="135"/>
        <v>0</v>
      </c>
      <c r="F818" s="454" t="str">
        <f t="shared" ca="1" si="135"/>
        <v/>
      </c>
      <c r="G818" s="389" t="str">
        <f t="shared" si="127"/>
        <v>EandR1</v>
      </c>
      <c r="H818" s="389" t="str">
        <f t="shared" si="128"/>
        <v>phtot</v>
      </c>
      <c r="I818" s="389" t="str">
        <f t="shared" si="129"/>
        <v>exptotfin</v>
      </c>
      <c r="J818" s="389" t="str">
        <f t="shared" si="130"/>
        <v>EandR1-</v>
      </c>
      <c r="K818" s="389" t="str">
        <f t="shared" si="131"/>
        <v>phtot-exptotfin</v>
      </c>
      <c r="L818" s="389" t="str">
        <f t="shared" si="132"/>
        <v>phtot-</v>
      </c>
    </row>
    <row r="819" spans="1:12">
      <c r="A819" s="362" t="s">
        <v>4119</v>
      </c>
      <c r="B819" s="454">
        <f t="shared" ca="1" si="133"/>
        <v>0</v>
      </c>
      <c r="C819" s="454" t="str">
        <f t="shared" ca="1" si="135"/>
        <v/>
      </c>
      <c r="D819" s="454" t="str">
        <f t="shared" ca="1" si="135"/>
        <v/>
      </c>
      <c r="E819" s="454" t="str">
        <f t="shared" ca="1" si="135"/>
        <v/>
      </c>
      <c r="F819" s="454" t="str">
        <f t="shared" ca="1" si="135"/>
        <v/>
      </c>
      <c r="G819" s="389" t="str">
        <f t="shared" si="127"/>
        <v>EandR1</v>
      </c>
      <c r="H819" s="389" t="str">
        <f t="shared" si="128"/>
        <v>houshratot</v>
      </c>
      <c r="I819" s="389" t="str">
        <f t="shared" si="129"/>
        <v>exptotfin</v>
      </c>
      <c r="J819" s="389" t="str">
        <f t="shared" si="130"/>
        <v>EandR1-</v>
      </c>
      <c r="K819" s="389" t="str">
        <f t="shared" si="131"/>
        <v>houshratot-exptotfin</v>
      </c>
      <c r="L819" s="389" t="str">
        <f t="shared" si="132"/>
        <v>houshratot-</v>
      </c>
    </row>
    <row r="820" spans="1:12">
      <c r="A820" s="362" t="s">
        <v>4120</v>
      </c>
      <c r="B820" s="454">
        <f t="shared" ca="1" si="133"/>
        <v>0</v>
      </c>
      <c r="C820" s="454" t="str">
        <f t="shared" ca="1" si="135"/>
        <v/>
      </c>
      <c r="D820" s="454" t="str">
        <f t="shared" ca="1" si="135"/>
        <v/>
      </c>
      <c r="E820" s="454" t="str">
        <f t="shared" ca="1" si="135"/>
        <v/>
      </c>
      <c r="F820" s="454" t="str">
        <f t="shared" ca="1" si="135"/>
        <v/>
      </c>
      <c r="G820" s="389" t="str">
        <f t="shared" si="127"/>
        <v>EandR1</v>
      </c>
      <c r="H820" s="389" t="str">
        <f t="shared" si="128"/>
        <v>housgfcftot</v>
      </c>
      <c r="I820" s="389" t="str">
        <f t="shared" si="129"/>
        <v>exptotfin</v>
      </c>
      <c r="J820" s="389" t="str">
        <f t="shared" si="130"/>
        <v>EandR1-</v>
      </c>
      <c r="K820" s="389" t="str">
        <f t="shared" si="131"/>
        <v>housgfcftot-exptotfin</v>
      </c>
      <c r="L820" s="389" t="str">
        <f t="shared" si="132"/>
        <v>housgfcftot-</v>
      </c>
    </row>
    <row r="821" spans="1:12">
      <c r="A821" s="362" t="s">
        <v>3233</v>
      </c>
      <c r="B821" s="454">
        <f t="shared" ca="1" si="133"/>
        <v>0</v>
      </c>
      <c r="C821" s="454">
        <f t="shared" ca="1" si="135"/>
        <v>0</v>
      </c>
      <c r="D821" s="454">
        <f t="shared" ca="1" si="135"/>
        <v>0</v>
      </c>
      <c r="E821" s="454">
        <f t="shared" ca="1" si="135"/>
        <v>0</v>
      </c>
      <c r="F821" s="454" t="str">
        <f t="shared" ca="1" si="135"/>
        <v/>
      </c>
      <c r="G821" s="389" t="str">
        <f t="shared" si="127"/>
        <v>EandR1</v>
      </c>
      <c r="H821" s="389" t="str">
        <f t="shared" si="128"/>
        <v>houstot</v>
      </c>
      <c r="I821" s="389" t="str">
        <f t="shared" si="129"/>
        <v>exptotfin</v>
      </c>
      <c r="J821" s="389" t="str">
        <f t="shared" si="130"/>
        <v>EandR1-</v>
      </c>
      <c r="K821" s="389" t="str">
        <f t="shared" si="131"/>
        <v>houstot-exptotfin</v>
      </c>
      <c r="L821" s="389" t="str">
        <f t="shared" si="132"/>
        <v>houstot-</v>
      </c>
    </row>
    <row r="822" spans="1:12">
      <c r="A822" s="362" t="s">
        <v>3236</v>
      </c>
      <c r="B822" s="454">
        <f t="shared" ca="1" si="133"/>
        <v>0</v>
      </c>
      <c r="C822" s="454">
        <f t="shared" ca="1" si="135"/>
        <v>0</v>
      </c>
      <c r="D822" s="454">
        <f t="shared" ca="1" si="135"/>
        <v>0</v>
      </c>
      <c r="E822" s="454">
        <f t="shared" ca="1" si="135"/>
        <v>0</v>
      </c>
      <c r="F822" s="454" t="str">
        <f t="shared" ca="1" si="135"/>
        <v/>
      </c>
      <c r="G822" s="389" t="str">
        <f t="shared" si="127"/>
        <v>EandR1</v>
      </c>
      <c r="H822" s="389" t="str">
        <f t="shared" si="128"/>
        <v>culhrt</v>
      </c>
      <c r="I822" s="389" t="str">
        <f t="shared" si="129"/>
        <v>exptotfin</v>
      </c>
      <c r="J822" s="389" t="str">
        <f t="shared" si="130"/>
        <v>EandR1-</v>
      </c>
      <c r="K822" s="389" t="str">
        <f t="shared" si="131"/>
        <v>culhrt-exptotfin</v>
      </c>
      <c r="L822" s="389" t="str">
        <f t="shared" si="132"/>
        <v>culhrt-</v>
      </c>
    </row>
    <row r="823" spans="1:12">
      <c r="A823" s="362" t="s">
        <v>3239</v>
      </c>
      <c r="B823" s="454">
        <f t="shared" ca="1" si="133"/>
        <v>0</v>
      </c>
      <c r="C823" s="454">
        <f t="shared" ca="1" si="135"/>
        <v>0</v>
      </c>
      <c r="D823" s="454">
        <f t="shared" ca="1" si="135"/>
        <v>0</v>
      </c>
      <c r="E823" s="454">
        <f t="shared" ca="1" si="135"/>
        <v>0</v>
      </c>
      <c r="F823" s="454" t="str">
        <f t="shared" ca="1" si="135"/>
        <v/>
      </c>
      <c r="G823" s="389" t="str">
        <f t="shared" si="127"/>
        <v>EandR1</v>
      </c>
      <c r="H823" s="389" t="str">
        <f t="shared" si="128"/>
        <v>culspr</v>
      </c>
      <c r="I823" s="389" t="str">
        <f t="shared" si="129"/>
        <v>exptotfin</v>
      </c>
      <c r="J823" s="389" t="str">
        <f t="shared" si="130"/>
        <v>EandR1-</v>
      </c>
      <c r="K823" s="389" t="str">
        <f t="shared" si="131"/>
        <v>culspr-exptotfin</v>
      </c>
      <c r="L823" s="389" t="str">
        <f t="shared" si="132"/>
        <v>culspr-</v>
      </c>
    </row>
    <row r="824" spans="1:12">
      <c r="A824" s="362" t="s">
        <v>3242</v>
      </c>
      <c r="B824" s="454">
        <f t="shared" ca="1" si="133"/>
        <v>0</v>
      </c>
      <c r="C824" s="454">
        <f t="shared" ca="1" si="135"/>
        <v>0</v>
      </c>
      <c r="D824" s="454">
        <f t="shared" ca="1" si="135"/>
        <v>0</v>
      </c>
      <c r="E824" s="454">
        <f t="shared" ca="1" si="135"/>
        <v>0</v>
      </c>
      <c r="F824" s="454" t="str">
        <f t="shared" ca="1" si="135"/>
        <v/>
      </c>
      <c r="G824" s="389" t="str">
        <f t="shared" si="127"/>
        <v>EandR1</v>
      </c>
      <c r="H824" s="389" t="str">
        <f t="shared" si="128"/>
        <v>culopn</v>
      </c>
      <c r="I824" s="389" t="str">
        <f t="shared" si="129"/>
        <v>exptotfin</v>
      </c>
      <c r="J824" s="389" t="str">
        <f t="shared" si="130"/>
        <v>EandR1-</v>
      </c>
      <c r="K824" s="389" t="str">
        <f t="shared" si="131"/>
        <v>culopn-exptotfin</v>
      </c>
      <c r="L824" s="389" t="str">
        <f t="shared" si="132"/>
        <v>culopn-</v>
      </c>
    </row>
    <row r="825" spans="1:12">
      <c r="A825" s="362" t="s">
        <v>3245</v>
      </c>
      <c r="B825" s="454">
        <f t="shared" ca="1" si="133"/>
        <v>0</v>
      </c>
      <c r="C825" s="454">
        <f t="shared" ca="1" si="135"/>
        <v>0</v>
      </c>
      <c r="D825" s="454">
        <f t="shared" ca="1" si="135"/>
        <v>0</v>
      </c>
      <c r="E825" s="454">
        <f t="shared" ca="1" si="135"/>
        <v>0</v>
      </c>
      <c r="F825" s="454" t="str">
        <f t="shared" ca="1" si="135"/>
        <v/>
      </c>
      <c r="G825" s="389" t="str">
        <f t="shared" si="127"/>
        <v>EandR1</v>
      </c>
      <c r="H825" s="389" t="str">
        <f t="shared" si="128"/>
        <v>cultrs</v>
      </c>
      <c r="I825" s="389" t="str">
        <f t="shared" si="129"/>
        <v>exptotfin</v>
      </c>
      <c r="J825" s="389" t="str">
        <f t="shared" si="130"/>
        <v>EandR1-</v>
      </c>
      <c r="K825" s="389" t="str">
        <f t="shared" si="131"/>
        <v>cultrs-exptotfin</v>
      </c>
      <c r="L825" s="389" t="str">
        <f t="shared" si="132"/>
        <v>cultrs-</v>
      </c>
    </row>
    <row r="826" spans="1:12">
      <c r="A826" s="362" t="s">
        <v>3248</v>
      </c>
      <c r="B826" s="454">
        <f t="shared" ca="1" si="133"/>
        <v>0</v>
      </c>
      <c r="C826" s="454">
        <f t="shared" ca="1" si="135"/>
        <v>0</v>
      </c>
      <c r="D826" s="454">
        <f t="shared" ca="1" si="135"/>
        <v>0</v>
      </c>
      <c r="E826" s="454">
        <f t="shared" ca="1" si="135"/>
        <v>0</v>
      </c>
      <c r="F826" s="454" t="str">
        <f t="shared" ca="1" si="135"/>
        <v/>
      </c>
      <c r="G826" s="389" t="str">
        <f t="shared" si="127"/>
        <v>EandR1</v>
      </c>
      <c r="H826" s="389" t="str">
        <f t="shared" si="128"/>
        <v>cullib</v>
      </c>
      <c r="I826" s="389" t="str">
        <f t="shared" si="129"/>
        <v>exptotfin</v>
      </c>
      <c r="J826" s="389" t="str">
        <f t="shared" si="130"/>
        <v>EandR1-</v>
      </c>
      <c r="K826" s="389" t="str">
        <f t="shared" si="131"/>
        <v>cullib-exptotfin</v>
      </c>
      <c r="L826" s="389" t="str">
        <f t="shared" si="132"/>
        <v>cullib-</v>
      </c>
    </row>
    <row r="827" spans="1:12">
      <c r="A827" s="362" t="s">
        <v>4121</v>
      </c>
      <c r="B827" s="454">
        <f t="shared" ca="1" si="133"/>
        <v>0</v>
      </c>
      <c r="C827" s="454" t="str">
        <f t="shared" ca="1" si="135"/>
        <v/>
      </c>
      <c r="D827" s="454" t="str">
        <f t="shared" ca="1" si="135"/>
        <v/>
      </c>
      <c r="E827" s="454" t="str">
        <f t="shared" ca="1" si="135"/>
        <v/>
      </c>
      <c r="F827" s="454" t="str">
        <f t="shared" ca="1" si="135"/>
        <v/>
      </c>
      <c r="G827" s="389" t="str">
        <f t="shared" si="127"/>
        <v>EandR1</v>
      </c>
      <c r="H827" s="389" t="str">
        <f t="shared" si="128"/>
        <v>cultot</v>
      </c>
      <c r="I827" s="389" t="str">
        <f t="shared" si="129"/>
        <v>exptotfin</v>
      </c>
      <c r="J827" s="389" t="str">
        <f t="shared" si="130"/>
        <v>EandR1-</v>
      </c>
      <c r="K827" s="389" t="str">
        <f t="shared" si="131"/>
        <v>cultot-exptotfin</v>
      </c>
      <c r="L827" s="389" t="str">
        <f t="shared" si="132"/>
        <v>cultot-</v>
      </c>
    </row>
    <row r="828" spans="1:12">
      <c r="A828" s="362" t="s">
        <v>3251</v>
      </c>
      <c r="B828" s="454">
        <f t="shared" ca="1" si="133"/>
        <v>0</v>
      </c>
      <c r="C828" s="454">
        <f t="shared" ca="1" si="135"/>
        <v>0</v>
      </c>
      <c r="D828" s="454">
        <f t="shared" ca="1" si="135"/>
        <v>0</v>
      </c>
      <c r="E828" s="454">
        <f t="shared" ca="1" si="135"/>
        <v>0</v>
      </c>
      <c r="F828" s="454" t="str">
        <f t="shared" ca="1" si="135"/>
        <v/>
      </c>
      <c r="G828" s="389" t="str">
        <f t="shared" si="127"/>
        <v>EandR1</v>
      </c>
      <c r="H828" s="389" t="str">
        <f t="shared" si="128"/>
        <v>envcmt</v>
      </c>
      <c r="I828" s="389" t="str">
        <f t="shared" si="129"/>
        <v>exptotfin</v>
      </c>
      <c r="J828" s="389" t="str">
        <f t="shared" si="130"/>
        <v>EandR1-</v>
      </c>
      <c r="K828" s="389" t="str">
        <f t="shared" si="131"/>
        <v>envcmt-exptotfin</v>
      </c>
      <c r="L828" s="389" t="str">
        <f t="shared" si="132"/>
        <v>envcmt-</v>
      </c>
    </row>
    <row r="829" spans="1:12">
      <c r="A829" s="362" t="s">
        <v>3254</v>
      </c>
      <c r="B829" s="454">
        <f t="shared" ca="1" si="133"/>
        <v>0</v>
      </c>
      <c r="C829" s="454">
        <f t="shared" ca="1" si="135"/>
        <v>0</v>
      </c>
      <c r="D829" s="454">
        <f t="shared" ca="1" si="135"/>
        <v>0</v>
      </c>
      <c r="E829" s="454">
        <f t="shared" ca="1" si="135"/>
        <v>0</v>
      </c>
      <c r="F829" s="454" t="str">
        <f t="shared" ca="1" si="135"/>
        <v/>
      </c>
      <c r="G829" s="389" t="str">
        <f t="shared" si="127"/>
        <v>EandR1</v>
      </c>
      <c r="H829" s="389" t="str">
        <f t="shared" si="128"/>
        <v>envcst</v>
      </c>
      <c r="I829" s="389" t="str">
        <f t="shared" si="129"/>
        <v>exptotfin</v>
      </c>
      <c r="J829" s="389" t="str">
        <f t="shared" si="130"/>
        <v>EandR1-</v>
      </c>
      <c r="K829" s="389" t="str">
        <f t="shared" si="131"/>
        <v>envcst-exptotfin</v>
      </c>
      <c r="L829" s="389" t="str">
        <f t="shared" si="132"/>
        <v>envcst-</v>
      </c>
    </row>
    <row r="830" spans="1:12">
      <c r="A830" s="362" t="s">
        <v>3257</v>
      </c>
      <c r="B830" s="454">
        <f t="shared" ca="1" si="133"/>
        <v>0</v>
      </c>
      <c r="C830" s="454">
        <f t="shared" ca="1" si="135"/>
        <v>0</v>
      </c>
      <c r="D830" s="454">
        <f t="shared" ca="1" si="135"/>
        <v>0</v>
      </c>
      <c r="E830" s="454">
        <f t="shared" ca="1" si="135"/>
        <v>0</v>
      </c>
      <c r="F830" s="454" t="str">
        <f t="shared" ca="1" si="135"/>
        <v/>
      </c>
      <c r="G830" s="389" t="str">
        <f t="shared" si="127"/>
        <v>EandR1</v>
      </c>
      <c r="H830" s="389" t="str">
        <f t="shared" si="128"/>
        <v>envcmm</v>
      </c>
      <c r="I830" s="389" t="str">
        <f t="shared" si="129"/>
        <v>exptotfin</v>
      </c>
      <c r="J830" s="389" t="str">
        <f t="shared" si="130"/>
        <v>EandR1-</v>
      </c>
      <c r="K830" s="389" t="str">
        <f t="shared" si="131"/>
        <v>envcmm-exptotfin</v>
      </c>
      <c r="L830" s="389" t="str">
        <f t="shared" si="132"/>
        <v>envcmm-</v>
      </c>
    </row>
    <row r="831" spans="1:12">
      <c r="A831" s="362" t="s">
        <v>3260</v>
      </c>
      <c r="B831" s="454">
        <f t="shared" ca="1" si="133"/>
        <v>0</v>
      </c>
      <c r="C831" s="454">
        <f t="shared" ca="1" si="135"/>
        <v>0</v>
      </c>
      <c r="D831" s="454">
        <f t="shared" ca="1" si="135"/>
        <v>0</v>
      </c>
      <c r="E831" s="454">
        <f t="shared" ca="1" si="135"/>
        <v>0</v>
      </c>
      <c r="F831" s="454" t="str">
        <f t="shared" ca="1" si="135"/>
        <v/>
      </c>
      <c r="G831" s="389" t="str">
        <f t="shared" si="127"/>
        <v>EandR1</v>
      </c>
      <c r="H831" s="389" t="str">
        <f t="shared" si="128"/>
        <v>envflddrn</v>
      </c>
      <c r="I831" s="389" t="str">
        <f t="shared" si="129"/>
        <v>exptotfin</v>
      </c>
      <c r="J831" s="389" t="str">
        <f t="shared" si="130"/>
        <v>EandR1-</v>
      </c>
      <c r="K831" s="389" t="str">
        <f t="shared" si="131"/>
        <v>envflddrn-exptotfin</v>
      </c>
      <c r="L831" s="389" t="str">
        <f t="shared" si="132"/>
        <v>envflddrn-</v>
      </c>
    </row>
    <row r="832" spans="1:12">
      <c r="A832" s="362" t="s">
        <v>3263</v>
      </c>
      <c r="B832" s="454">
        <f t="shared" ca="1" si="133"/>
        <v>0</v>
      </c>
      <c r="C832" s="454">
        <f t="shared" ref="C832:F852" ca="1" si="136">IFERROR(INDEX(INDIRECT(LEFT($A832,SEARCH("-",$A832,1)-1)&amp;"_validation_data"),MATCH($A832&amp;"-"&amp;C$1,INDIRECT(LEFT($A832,SEARCH("-",$A832,1)-1)&amp;"_validation_rows"),0),3),"")</f>
        <v>0</v>
      </c>
      <c r="D832" s="454">
        <f t="shared" ca="1" si="136"/>
        <v>0</v>
      </c>
      <c r="E832" s="454">
        <f t="shared" ca="1" si="136"/>
        <v>0</v>
      </c>
      <c r="F832" s="454" t="str">
        <f t="shared" ca="1" si="136"/>
        <v/>
      </c>
      <c r="G832" s="389" t="str">
        <f t="shared" si="127"/>
        <v>EandR1</v>
      </c>
      <c r="H832" s="389" t="str">
        <f t="shared" si="128"/>
        <v>envagr</v>
      </c>
      <c r="I832" s="389" t="str">
        <f t="shared" si="129"/>
        <v>exptotfin</v>
      </c>
      <c r="J832" s="389" t="str">
        <f t="shared" si="130"/>
        <v>EandR1-</v>
      </c>
      <c r="K832" s="389" t="str">
        <f t="shared" si="131"/>
        <v>envagr-exptotfin</v>
      </c>
      <c r="L832" s="389" t="str">
        <f t="shared" si="132"/>
        <v>envagr-</v>
      </c>
    </row>
    <row r="833" spans="1:12">
      <c r="A833" s="362" t="s">
        <v>3266</v>
      </c>
      <c r="B833" s="454">
        <f t="shared" ca="1" si="133"/>
        <v>0</v>
      </c>
      <c r="C833" s="454">
        <f t="shared" ca="1" si="136"/>
        <v>0</v>
      </c>
      <c r="D833" s="454">
        <f t="shared" ca="1" si="136"/>
        <v>0</v>
      </c>
      <c r="E833" s="454">
        <f t="shared" ca="1" si="136"/>
        <v>0</v>
      </c>
      <c r="F833" s="454" t="str">
        <f t="shared" ca="1" si="136"/>
        <v/>
      </c>
      <c r="G833" s="389" t="str">
        <f t="shared" si="127"/>
        <v>EandR1</v>
      </c>
      <c r="H833" s="389" t="str">
        <f t="shared" si="128"/>
        <v>envrglenv</v>
      </c>
      <c r="I833" s="389" t="str">
        <f t="shared" si="129"/>
        <v>exptotfin</v>
      </c>
      <c r="J833" s="389" t="str">
        <f t="shared" si="130"/>
        <v>EandR1-</v>
      </c>
      <c r="K833" s="389" t="str">
        <f t="shared" si="131"/>
        <v>envrglenv-exptotfin</v>
      </c>
      <c r="L833" s="389" t="str">
        <f t="shared" si="132"/>
        <v>envrglenv-</v>
      </c>
    </row>
    <row r="834" spans="1:12">
      <c r="A834" s="362" t="s">
        <v>3269</v>
      </c>
      <c r="B834" s="454">
        <f t="shared" ca="1" si="133"/>
        <v>0</v>
      </c>
      <c r="C834" s="454">
        <f t="shared" ca="1" si="136"/>
        <v>0</v>
      </c>
      <c r="D834" s="454">
        <f t="shared" ca="1" si="136"/>
        <v>0</v>
      </c>
      <c r="E834" s="454">
        <f t="shared" ca="1" si="136"/>
        <v>0</v>
      </c>
      <c r="F834" s="454" t="str">
        <f t="shared" ca="1" si="136"/>
        <v/>
      </c>
      <c r="G834" s="389" t="str">
        <f t="shared" si="127"/>
        <v>EandR1</v>
      </c>
      <c r="H834" s="389" t="str">
        <f t="shared" si="128"/>
        <v>envrgltrd</v>
      </c>
      <c r="I834" s="389" t="str">
        <f t="shared" si="129"/>
        <v>exptotfin</v>
      </c>
      <c r="J834" s="389" t="str">
        <f t="shared" si="130"/>
        <v>EandR1-</v>
      </c>
      <c r="K834" s="389" t="str">
        <f t="shared" si="131"/>
        <v>envrgltrd-exptotfin</v>
      </c>
      <c r="L834" s="389" t="str">
        <f t="shared" si="132"/>
        <v>envrgltrd-</v>
      </c>
    </row>
    <row r="835" spans="1:12">
      <c r="A835" s="362" t="s">
        <v>3272</v>
      </c>
      <c r="B835" s="454">
        <f t="shared" ca="1" si="133"/>
        <v>0</v>
      </c>
      <c r="C835" s="454">
        <f t="shared" ca="1" si="136"/>
        <v>0</v>
      </c>
      <c r="D835" s="454">
        <f t="shared" ca="1" si="136"/>
        <v>0</v>
      </c>
      <c r="E835" s="454">
        <f t="shared" ca="1" si="136"/>
        <v>0</v>
      </c>
      <c r="F835" s="454" t="str">
        <f t="shared" ca="1" si="136"/>
        <v/>
      </c>
      <c r="G835" s="389" t="str">
        <f t="shared" si="127"/>
        <v>EandR1</v>
      </c>
      <c r="H835" s="389" t="str">
        <f t="shared" si="128"/>
        <v>envstr</v>
      </c>
      <c r="I835" s="389" t="str">
        <f t="shared" si="129"/>
        <v>exptotfin</v>
      </c>
      <c r="J835" s="389" t="str">
        <f t="shared" si="130"/>
        <v>EandR1-</v>
      </c>
      <c r="K835" s="389" t="str">
        <f t="shared" si="131"/>
        <v>envstr-exptotfin</v>
      </c>
      <c r="L835" s="389" t="str">
        <f t="shared" si="132"/>
        <v>envstr-</v>
      </c>
    </row>
    <row r="836" spans="1:12">
      <c r="A836" s="362" t="s">
        <v>3275</v>
      </c>
      <c r="B836" s="454">
        <f t="shared" ca="1" si="133"/>
        <v>0</v>
      </c>
      <c r="C836" s="454">
        <f t="shared" ca="1" si="136"/>
        <v>0</v>
      </c>
      <c r="D836" s="454">
        <f t="shared" ca="1" si="136"/>
        <v>0</v>
      </c>
      <c r="E836" s="454">
        <f t="shared" ca="1" si="136"/>
        <v>0</v>
      </c>
      <c r="F836" s="454" t="str">
        <f t="shared" ca="1" si="136"/>
        <v/>
      </c>
      <c r="G836" s="389" t="str">
        <f t="shared" si="127"/>
        <v>EandR1</v>
      </c>
      <c r="H836" s="389" t="str">
        <f t="shared" si="128"/>
        <v>envcll</v>
      </c>
      <c r="I836" s="389" t="str">
        <f t="shared" si="129"/>
        <v>exptotfin</v>
      </c>
      <c r="J836" s="389" t="str">
        <f t="shared" si="130"/>
        <v>EandR1-</v>
      </c>
      <c r="K836" s="389" t="str">
        <f t="shared" si="131"/>
        <v>envcll-exptotfin</v>
      </c>
      <c r="L836" s="389" t="str">
        <f t="shared" si="132"/>
        <v>envcll-</v>
      </c>
    </row>
    <row r="837" spans="1:12">
      <c r="A837" s="362" t="s">
        <v>3278</v>
      </c>
      <c r="B837" s="454">
        <f t="shared" ca="1" si="133"/>
        <v>0</v>
      </c>
      <c r="C837" s="454">
        <f t="shared" ca="1" si="136"/>
        <v>0</v>
      </c>
      <c r="D837" s="454">
        <f t="shared" ca="1" si="136"/>
        <v>0</v>
      </c>
      <c r="E837" s="454">
        <f t="shared" ca="1" si="136"/>
        <v>0</v>
      </c>
      <c r="F837" s="454" t="str">
        <f t="shared" ca="1" si="136"/>
        <v/>
      </c>
      <c r="G837" s="389" t="str">
        <f t="shared" si="127"/>
        <v>EandR1</v>
      </c>
      <c r="H837" s="389" t="str">
        <f t="shared" si="128"/>
        <v>envdsp</v>
      </c>
      <c r="I837" s="389" t="str">
        <f t="shared" si="129"/>
        <v>exptotfin</v>
      </c>
      <c r="J837" s="389" t="str">
        <f t="shared" si="130"/>
        <v>EandR1-</v>
      </c>
      <c r="K837" s="389" t="str">
        <f t="shared" si="131"/>
        <v>envdsp-exptotfin</v>
      </c>
      <c r="L837" s="389" t="str">
        <f t="shared" si="132"/>
        <v>envdsp-</v>
      </c>
    </row>
    <row r="838" spans="1:12">
      <c r="A838" s="362" t="s">
        <v>3281</v>
      </c>
      <c r="B838" s="454">
        <f t="shared" ca="1" si="133"/>
        <v>0</v>
      </c>
      <c r="C838" s="454">
        <f t="shared" ca="1" si="136"/>
        <v>0</v>
      </c>
      <c r="D838" s="454">
        <f t="shared" ca="1" si="136"/>
        <v>0</v>
      </c>
      <c r="E838" s="454">
        <f t="shared" ca="1" si="136"/>
        <v>0</v>
      </c>
      <c r="F838" s="454" t="str">
        <f t="shared" ca="1" si="136"/>
        <v/>
      </c>
      <c r="G838" s="389" t="str">
        <f t="shared" si="127"/>
        <v>EandR1</v>
      </c>
      <c r="H838" s="389" t="str">
        <f t="shared" si="128"/>
        <v>envtrd</v>
      </c>
      <c r="I838" s="389" t="str">
        <f t="shared" si="129"/>
        <v>exptotfin</v>
      </c>
      <c r="J838" s="389" t="str">
        <f t="shared" si="130"/>
        <v>EandR1-</v>
      </c>
      <c r="K838" s="389" t="str">
        <f t="shared" si="131"/>
        <v>envtrd-exptotfin</v>
      </c>
      <c r="L838" s="389" t="str">
        <f t="shared" si="132"/>
        <v>envtrd-</v>
      </c>
    </row>
    <row r="839" spans="1:12">
      <c r="A839" s="362" t="s">
        <v>3284</v>
      </c>
      <c r="B839" s="454">
        <f t="shared" ca="1" si="133"/>
        <v>0</v>
      </c>
      <c r="C839" s="454">
        <f t="shared" ca="1" si="136"/>
        <v>0</v>
      </c>
      <c r="D839" s="454">
        <f t="shared" ca="1" si="136"/>
        <v>0</v>
      </c>
      <c r="E839" s="454">
        <f t="shared" ca="1" si="136"/>
        <v>0</v>
      </c>
      <c r="F839" s="454" t="str">
        <f t="shared" ca="1" si="136"/>
        <v/>
      </c>
      <c r="G839" s="389" t="str">
        <f t="shared" si="127"/>
        <v>EandR1</v>
      </c>
      <c r="H839" s="389" t="str">
        <f t="shared" si="128"/>
        <v>envrcy</v>
      </c>
      <c r="I839" s="389" t="str">
        <f t="shared" si="129"/>
        <v>exptotfin</v>
      </c>
      <c r="J839" s="389" t="str">
        <f t="shared" si="130"/>
        <v>EandR1-</v>
      </c>
      <c r="K839" s="389" t="str">
        <f t="shared" si="131"/>
        <v>envrcy-exptotfin</v>
      </c>
      <c r="L839" s="389" t="str">
        <f t="shared" si="132"/>
        <v>envrcy-</v>
      </c>
    </row>
    <row r="840" spans="1:12">
      <c r="A840" s="362" t="s">
        <v>3287</v>
      </c>
      <c r="B840" s="454">
        <f t="shared" ca="1" si="133"/>
        <v>0</v>
      </c>
      <c r="C840" s="454">
        <f t="shared" ca="1" si="136"/>
        <v>0</v>
      </c>
      <c r="D840" s="454">
        <f t="shared" ca="1" si="136"/>
        <v>0</v>
      </c>
      <c r="E840" s="454">
        <f t="shared" ca="1" si="136"/>
        <v>0</v>
      </c>
      <c r="F840" s="454" t="str">
        <f t="shared" ca="1" si="136"/>
        <v/>
      </c>
      <c r="G840" s="389" t="str">
        <f t="shared" si="127"/>
        <v>EandR1</v>
      </c>
      <c r="H840" s="389" t="str">
        <f t="shared" si="128"/>
        <v>envmin</v>
      </c>
      <c r="I840" s="389" t="str">
        <f t="shared" si="129"/>
        <v>exptotfin</v>
      </c>
      <c r="J840" s="389" t="str">
        <f t="shared" si="130"/>
        <v>EandR1-</v>
      </c>
      <c r="K840" s="389" t="str">
        <f t="shared" si="131"/>
        <v>envmin-exptotfin</v>
      </c>
      <c r="L840" s="389" t="str">
        <f t="shared" si="132"/>
        <v>envmin-</v>
      </c>
    </row>
    <row r="841" spans="1:12">
      <c r="A841" s="362" t="s">
        <v>3290</v>
      </c>
      <c r="B841" s="454">
        <f t="shared" ca="1" si="133"/>
        <v>0</v>
      </c>
      <c r="C841" s="454">
        <f t="shared" ca="1" si="136"/>
        <v>0</v>
      </c>
      <c r="D841" s="454">
        <f t="shared" ca="1" si="136"/>
        <v>0</v>
      </c>
      <c r="E841" s="454">
        <f t="shared" ca="1" si="136"/>
        <v>0</v>
      </c>
      <c r="F841" s="454" t="str">
        <f t="shared" ca="1" si="136"/>
        <v/>
      </c>
      <c r="G841" s="389" t="str">
        <f t="shared" si="127"/>
        <v>EandR1</v>
      </c>
      <c r="H841" s="389" t="str">
        <f t="shared" si="128"/>
        <v>envclm</v>
      </c>
      <c r="I841" s="389" t="str">
        <f t="shared" si="129"/>
        <v>exptotfin</v>
      </c>
      <c r="J841" s="389" t="str">
        <f t="shared" si="130"/>
        <v>EandR1-</v>
      </c>
      <c r="K841" s="389" t="str">
        <f t="shared" si="131"/>
        <v>envclm-exptotfin</v>
      </c>
      <c r="L841" s="389" t="str">
        <f t="shared" si="132"/>
        <v>envclm-</v>
      </c>
    </row>
    <row r="842" spans="1:12">
      <c r="A842" s="362" t="s">
        <v>4122</v>
      </c>
      <c r="B842" s="454">
        <f t="shared" ca="1" si="133"/>
        <v>0</v>
      </c>
      <c r="C842" s="454" t="str">
        <f t="shared" ca="1" si="136"/>
        <v/>
      </c>
      <c r="D842" s="454" t="str">
        <f t="shared" ca="1" si="136"/>
        <v/>
      </c>
      <c r="E842" s="454" t="str">
        <f t="shared" ca="1" si="136"/>
        <v/>
      </c>
      <c r="F842" s="454" t="str">
        <f t="shared" ca="1" si="136"/>
        <v/>
      </c>
      <c r="G842" s="389" t="str">
        <f t="shared" si="127"/>
        <v>EandR1</v>
      </c>
      <c r="H842" s="389" t="str">
        <f t="shared" si="128"/>
        <v>envtot</v>
      </c>
      <c r="I842" s="389" t="str">
        <f t="shared" si="129"/>
        <v>exptotfin</v>
      </c>
      <c r="J842" s="389" t="str">
        <f t="shared" si="130"/>
        <v>EandR1-</v>
      </c>
      <c r="K842" s="389" t="str">
        <f t="shared" si="131"/>
        <v>envtot-exptotfin</v>
      </c>
      <c r="L842" s="389" t="str">
        <f t="shared" si="132"/>
        <v>envtot-</v>
      </c>
    </row>
    <row r="843" spans="1:12">
      <c r="A843" s="362" t="s">
        <v>3293</v>
      </c>
      <c r="B843" s="454">
        <f t="shared" ca="1" si="133"/>
        <v>0</v>
      </c>
      <c r="C843" s="454">
        <f t="shared" ca="1" si="136"/>
        <v>0</v>
      </c>
      <c r="D843" s="454">
        <f t="shared" ca="1" si="136"/>
        <v>0</v>
      </c>
      <c r="E843" s="454">
        <f t="shared" ca="1" si="136"/>
        <v>0</v>
      </c>
      <c r="F843" s="454" t="str">
        <f t="shared" ca="1" si="136"/>
        <v/>
      </c>
      <c r="G843" s="389" t="str">
        <f t="shared" si="127"/>
        <v>EandR1</v>
      </c>
      <c r="H843" s="389" t="str">
        <f t="shared" si="128"/>
        <v>plantot</v>
      </c>
      <c r="I843" s="389" t="str">
        <f t="shared" si="129"/>
        <v>exptotfin</v>
      </c>
      <c r="J843" s="389" t="str">
        <f t="shared" si="130"/>
        <v>EandR1-</v>
      </c>
      <c r="K843" s="389" t="str">
        <f t="shared" si="131"/>
        <v>plantot-exptotfin</v>
      </c>
      <c r="L843" s="389" t="str">
        <f t="shared" si="132"/>
        <v>plantot-</v>
      </c>
    </row>
    <row r="844" spans="1:12">
      <c r="A844" s="362" t="s">
        <v>3296</v>
      </c>
      <c r="B844" s="454">
        <f t="shared" ca="1" si="133"/>
        <v>0</v>
      </c>
      <c r="C844" s="454">
        <f t="shared" ca="1" si="136"/>
        <v>0</v>
      </c>
      <c r="D844" s="454">
        <f t="shared" ca="1" si="136"/>
        <v>0</v>
      </c>
      <c r="E844" s="454">
        <f t="shared" ca="1" si="136"/>
        <v>0</v>
      </c>
      <c r="F844" s="454"/>
      <c r="G844" s="389" t="str">
        <f t="shared" si="127"/>
        <v>EandR1</v>
      </c>
      <c r="H844" s="389" t="str">
        <f t="shared" si="128"/>
        <v>digtot</v>
      </c>
      <c r="I844" s="389" t="str">
        <f t="shared" si="129"/>
        <v>exptotfin</v>
      </c>
      <c r="J844" s="389" t="str">
        <f t="shared" si="130"/>
        <v>EandR1-</v>
      </c>
      <c r="K844" s="389" t="str">
        <f t="shared" si="131"/>
        <v>digtot-exptotfin</v>
      </c>
      <c r="L844" s="389" t="str">
        <f t="shared" si="132"/>
        <v>digtot-</v>
      </c>
    </row>
    <row r="845" spans="1:12">
      <c r="A845" s="362" t="s">
        <v>3299</v>
      </c>
      <c r="B845" s="454">
        <f t="shared" ca="1" si="133"/>
        <v>0</v>
      </c>
      <c r="C845" s="454">
        <f t="shared" ca="1" si="136"/>
        <v>0</v>
      </c>
      <c r="D845" s="454">
        <f t="shared" ca="1" si="136"/>
        <v>0</v>
      </c>
      <c r="E845" s="454">
        <f t="shared" ca="1" si="136"/>
        <v>0</v>
      </c>
      <c r="F845" s="454" t="str">
        <f t="shared" ca="1" si="136"/>
        <v/>
      </c>
      <c r="G845" s="389" t="str">
        <f t="shared" si="127"/>
        <v>EandR1</v>
      </c>
      <c r="H845" s="389" t="str">
        <f t="shared" si="128"/>
        <v>poltot</v>
      </c>
      <c r="I845" s="389" t="str">
        <f t="shared" si="129"/>
        <v>exptotfin</v>
      </c>
      <c r="J845" s="389" t="str">
        <f t="shared" si="130"/>
        <v>EandR1-</v>
      </c>
      <c r="K845" s="389" t="str">
        <f t="shared" si="131"/>
        <v>poltot-exptotfin</v>
      </c>
      <c r="L845" s="389" t="str">
        <f t="shared" si="132"/>
        <v>poltot-</v>
      </c>
    </row>
    <row r="846" spans="1:12">
      <c r="A846" s="362" t="s">
        <v>3302</v>
      </c>
      <c r="B846" s="454">
        <f t="shared" ca="1" si="133"/>
        <v>0</v>
      </c>
      <c r="C846" s="454">
        <f t="shared" ca="1" si="136"/>
        <v>0</v>
      </c>
      <c r="D846" s="454">
        <f t="shared" ca="1" si="136"/>
        <v>0</v>
      </c>
      <c r="E846" s="454">
        <f t="shared" ca="1" si="136"/>
        <v>0</v>
      </c>
      <c r="F846" s="454" t="str">
        <f t="shared" ca="1" si="136"/>
        <v/>
      </c>
      <c r="G846" s="389" t="str">
        <f t="shared" si="127"/>
        <v>EandR1</v>
      </c>
      <c r="H846" s="389" t="str">
        <f t="shared" si="128"/>
        <v>frstot</v>
      </c>
      <c r="I846" s="389" t="str">
        <f t="shared" si="129"/>
        <v>exptotfin</v>
      </c>
      <c r="J846" s="389" t="str">
        <f t="shared" si="130"/>
        <v>EandR1-</v>
      </c>
      <c r="K846" s="389" t="str">
        <f t="shared" si="131"/>
        <v>frstot-exptotfin</v>
      </c>
      <c r="L846" s="389" t="str">
        <f t="shared" si="132"/>
        <v>frstot-</v>
      </c>
    </row>
    <row r="847" spans="1:12">
      <c r="A847" s="362" t="s">
        <v>3305</v>
      </c>
      <c r="B847" s="454">
        <f t="shared" ca="1" si="133"/>
        <v>0</v>
      </c>
      <c r="C847" s="454">
        <f t="shared" ca="1" si="136"/>
        <v>0</v>
      </c>
      <c r="D847" s="454">
        <f t="shared" ca="1" si="136"/>
        <v>0</v>
      </c>
      <c r="E847" s="454">
        <f t="shared" ca="1" si="136"/>
        <v>0</v>
      </c>
      <c r="F847" s="454" t="str">
        <f t="shared" ca="1" si="136"/>
        <v/>
      </c>
      <c r="G847" s="389" t="str">
        <f t="shared" si="127"/>
        <v>EandR1</v>
      </c>
      <c r="H847" s="389" t="str">
        <f t="shared" si="128"/>
        <v>centot</v>
      </c>
      <c r="I847" s="389" t="str">
        <f t="shared" si="129"/>
        <v>exptotfin</v>
      </c>
      <c r="J847" s="389" t="str">
        <f t="shared" si="130"/>
        <v>EandR1-</v>
      </c>
      <c r="K847" s="389" t="str">
        <f t="shared" si="131"/>
        <v>centot-exptotfin</v>
      </c>
      <c r="L847" s="389" t="str">
        <f t="shared" si="132"/>
        <v>centot-</v>
      </c>
    </row>
    <row r="848" spans="1:12">
      <c r="A848" s="362" t="s">
        <v>4123</v>
      </c>
      <c r="B848" s="454">
        <f t="shared" ca="1" si="133"/>
        <v>0</v>
      </c>
      <c r="C848" s="454" t="str">
        <f t="shared" ca="1" si="136"/>
        <v/>
      </c>
      <c r="D848" s="454" t="str">
        <f t="shared" ca="1" si="136"/>
        <v/>
      </c>
      <c r="E848" s="454" t="str">
        <f t="shared" ca="1" si="136"/>
        <v/>
      </c>
      <c r="F848" s="454" t="str">
        <f t="shared" ca="1" si="136"/>
        <v/>
      </c>
      <c r="G848" s="389" t="str">
        <f t="shared" si="127"/>
        <v>EandR1</v>
      </c>
      <c r="H848" s="389" t="str">
        <f t="shared" si="128"/>
        <v>tradcomhous</v>
      </c>
      <c r="I848" s="389" t="str">
        <f t="shared" si="129"/>
        <v>exptotfin</v>
      </c>
      <c r="J848" s="389" t="str">
        <f t="shared" si="130"/>
        <v>EandR1-</v>
      </c>
      <c r="K848" s="389" t="str">
        <f t="shared" si="131"/>
        <v>tradcomhous-exptotfin</v>
      </c>
      <c r="L848" s="389" t="str">
        <f t="shared" si="132"/>
        <v>tradcomhous-</v>
      </c>
    </row>
    <row r="849" spans="1:12">
      <c r="A849" s="362" t="s">
        <v>4124</v>
      </c>
      <c r="B849" s="454">
        <f t="shared" ca="1" si="133"/>
        <v>0</v>
      </c>
      <c r="C849" s="454" t="str">
        <f t="shared" ca="1" si="136"/>
        <v/>
      </c>
      <c r="D849" s="454" t="str">
        <f t="shared" ca="1" si="136"/>
        <v/>
      </c>
      <c r="E849" s="454" t="str">
        <f t="shared" ca="1" si="136"/>
        <v/>
      </c>
      <c r="F849" s="454" t="str">
        <f t="shared" ca="1" si="136"/>
        <v/>
      </c>
      <c r="G849" s="389" t="str">
        <f t="shared" si="127"/>
        <v>EandR1</v>
      </c>
      <c r="H849" s="389" t="str">
        <f t="shared" si="128"/>
        <v>tradcomreal</v>
      </c>
      <c r="I849" s="389" t="str">
        <f t="shared" si="129"/>
        <v>exptotfin</v>
      </c>
      <c r="J849" s="389" t="str">
        <f t="shared" si="130"/>
        <v>EandR1-</v>
      </c>
      <c r="K849" s="389" t="str">
        <f t="shared" si="131"/>
        <v>tradcomreal-exptotfin</v>
      </c>
      <c r="L849" s="389" t="str">
        <f t="shared" si="132"/>
        <v>tradcomreal-</v>
      </c>
    </row>
    <row r="850" spans="1:12">
      <c r="A850" s="362" t="s">
        <v>4125</v>
      </c>
      <c r="B850" s="454">
        <f t="shared" ca="1" si="133"/>
        <v>0</v>
      </c>
      <c r="C850" s="454" t="str">
        <f t="shared" ca="1" si="136"/>
        <v/>
      </c>
      <c r="D850" s="454" t="str">
        <f t="shared" ca="1" si="136"/>
        <v/>
      </c>
      <c r="E850" s="454" t="str">
        <f t="shared" ca="1" si="136"/>
        <v/>
      </c>
      <c r="F850" s="454" t="str">
        <f t="shared" ca="1" si="136"/>
        <v/>
      </c>
      <c r="G850" s="389" t="str">
        <f t="shared" si="127"/>
        <v>EandR1</v>
      </c>
      <c r="H850" s="389" t="str">
        <f t="shared" si="128"/>
        <v>tradcomfin</v>
      </c>
      <c r="I850" s="389" t="str">
        <f t="shared" si="129"/>
        <v>exptotfin</v>
      </c>
      <c r="J850" s="389" t="str">
        <f t="shared" si="130"/>
        <v>EandR1-</v>
      </c>
      <c r="K850" s="389" t="str">
        <f t="shared" si="131"/>
        <v>tradcomfin-exptotfin</v>
      </c>
      <c r="L850" s="389" t="str">
        <f t="shared" si="132"/>
        <v>tradcomfin-</v>
      </c>
    </row>
    <row r="851" spans="1:12">
      <c r="A851" s="362" t="s">
        <v>4126</v>
      </c>
      <c r="B851" s="454">
        <f t="shared" ca="1" si="133"/>
        <v>0</v>
      </c>
      <c r="C851" s="454" t="str">
        <f t="shared" ca="1" si="136"/>
        <v/>
      </c>
      <c r="D851" s="454" t="str">
        <f t="shared" ca="1" si="136"/>
        <v/>
      </c>
      <c r="E851" s="454" t="str">
        <f t="shared" ca="1" si="136"/>
        <v/>
      </c>
      <c r="F851" s="454" t="str">
        <f t="shared" ca="1" si="136"/>
        <v/>
      </c>
      <c r="G851" s="389" t="str">
        <f t="shared" si="127"/>
        <v>EandR1</v>
      </c>
      <c r="H851" s="389" t="str">
        <f t="shared" si="128"/>
        <v>tradcomenr</v>
      </c>
      <c r="I851" s="389" t="str">
        <f t="shared" si="129"/>
        <v>exptotfin</v>
      </c>
      <c r="J851" s="389" t="str">
        <f t="shared" si="130"/>
        <v>EandR1-</v>
      </c>
      <c r="K851" s="389" t="str">
        <f t="shared" si="131"/>
        <v>tradcomenr-exptotfin</v>
      </c>
      <c r="L851" s="389" t="str">
        <f t="shared" si="132"/>
        <v>tradcomenr-</v>
      </c>
    </row>
    <row r="852" spans="1:12">
      <c r="A852" s="362" t="s">
        <v>4127</v>
      </c>
      <c r="B852" s="454">
        <f t="shared" ca="1" si="133"/>
        <v>0</v>
      </c>
      <c r="C852" s="454" t="str">
        <f t="shared" ca="1" si="136"/>
        <v/>
      </c>
      <c r="D852" s="454" t="str">
        <f t="shared" ca="1" si="136"/>
        <v/>
      </c>
      <c r="E852" s="454" t="str">
        <f t="shared" ca="1" si="136"/>
        <v/>
      </c>
      <c r="F852" s="454" t="str">
        <f t="shared" ca="1" si="136"/>
        <v/>
      </c>
      <c r="G852" s="389" t="str">
        <f t="shared" si="127"/>
        <v>EandR1</v>
      </c>
      <c r="H852" s="389" t="str">
        <f t="shared" si="128"/>
        <v>tradcomwtr</v>
      </c>
      <c r="I852" s="389" t="str">
        <f t="shared" si="129"/>
        <v>exptotfin</v>
      </c>
      <c r="J852" s="389" t="str">
        <f t="shared" si="130"/>
        <v>EandR1-</v>
      </c>
      <c r="K852" s="389" t="str">
        <f t="shared" si="131"/>
        <v>tradcomwtr-exptotfin</v>
      </c>
      <c r="L852" s="389" t="str">
        <f t="shared" si="132"/>
        <v>tradcomwtr-</v>
      </c>
    </row>
    <row r="853" spans="1:12">
      <c r="A853" s="362" t="s">
        <v>4128</v>
      </c>
      <c r="B853" s="454">
        <f t="shared" ca="1" si="133"/>
        <v>0</v>
      </c>
      <c r="C853" s="454" t="str">
        <f t="shared" ref="C853:F872" ca="1" si="137">IFERROR(INDEX(INDIRECT(LEFT($A853,SEARCH("-",$A853,1)-1)&amp;"_validation_data"),MATCH($A853&amp;"-"&amp;C$1,INDIRECT(LEFT($A853,SEARCH("-",$A853,1)-1)&amp;"_validation_rows"),0),3),"")</f>
        <v/>
      </c>
      <c r="D853" s="454" t="str">
        <f t="shared" ca="1" si="137"/>
        <v/>
      </c>
      <c r="E853" s="454" t="str">
        <f t="shared" ca="1" si="137"/>
        <v/>
      </c>
      <c r="F853" s="454" t="str">
        <f t="shared" ca="1" si="137"/>
        <v/>
      </c>
      <c r="G853" s="389" t="str">
        <f t="shared" si="127"/>
        <v>EandR1</v>
      </c>
      <c r="H853" s="389" t="str">
        <f t="shared" si="128"/>
        <v>tradcomhsp</v>
      </c>
      <c r="I853" s="389" t="str">
        <f t="shared" si="129"/>
        <v>exptotfin</v>
      </c>
      <c r="J853" s="389" t="str">
        <f t="shared" si="130"/>
        <v>EandR1-</v>
      </c>
      <c r="K853" s="389" t="str">
        <f t="shared" si="131"/>
        <v>tradcomhsp-exptotfin</v>
      </c>
      <c r="L853" s="389" t="str">
        <f t="shared" si="132"/>
        <v>tradcomhsp-</v>
      </c>
    </row>
    <row r="854" spans="1:12">
      <c r="A854" s="362" t="s">
        <v>4129</v>
      </c>
      <c r="B854" s="454">
        <f t="shared" ca="1" si="133"/>
        <v>0</v>
      </c>
      <c r="C854" s="454" t="str">
        <f t="shared" ca="1" si="137"/>
        <v/>
      </c>
      <c r="D854" s="454" t="str">
        <f t="shared" ca="1" si="137"/>
        <v/>
      </c>
      <c r="E854" s="454" t="str">
        <f t="shared" ca="1" si="137"/>
        <v/>
      </c>
      <c r="F854" s="454" t="str">
        <f t="shared" ca="1" si="137"/>
        <v/>
      </c>
      <c r="G854" s="389" t="str">
        <f t="shared" si="127"/>
        <v>EandR1</v>
      </c>
      <c r="H854" s="389" t="str">
        <f t="shared" si="128"/>
        <v>tradcomoth</v>
      </c>
      <c r="I854" s="389" t="str">
        <f t="shared" si="129"/>
        <v>exptotfin</v>
      </c>
      <c r="J854" s="389" t="str">
        <f t="shared" si="130"/>
        <v>EandR1-</v>
      </c>
      <c r="K854" s="389" t="str">
        <f t="shared" si="131"/>
        <v>tradcomoth-exptotfin</v>
      </c>
      <c r="L854" s="389" t="str">
        <f t="shared" si="132"/>
        <v>tradcomoth-</v>
      </c>
    </row>
    <row r="855" spans="1:12">
      <c r="A855" s="362" t="s">
        <v>3308</v>
      </c>
      <c r="B855" s="454">
        <f t="shared" ca="1" si="133"/>
        <v>0</v>
      </c>
      <c r="C855" s="454">
        <f t="shared" ca="1" si="137"/>
        <v>0</v>
      </c>
      <c r="D855" s="454">
        <f t="shared" ca="1" si="137"/>
        <v>0</v>
      </c>
      <c r="E855" s="454">
        <f t="shared" ca="1" si="137"/>
        <v>0</v>
      </c>
      <c r="F855" s="454" t="str">
        <f t="shared" ca="1" si="137"/>
        <v/>
      </c>
      <c r="G855" s="389" t="str">
        <f t="shared" si="127"/>
        <v>EandR1</v>
      </c>
      <c r="H855" s="389" t="str">
        <f t="shared" si="128"/>
        <v>tradcomtot</v>
      </c>
      <c r="I855" s="389" t="str">
        <f t="shared" si="129"/>
        <v>exptotfin</v>
      </c>
      <c r="J855" s="389" t="str">
        <f t="shared" si="130"/>
        <v>EandR1-</v>
      </c>
      <c r="K855" s="389" t="str">
        <f t="shared" si="131"/>
        <v>tradcomtot-exptotfin</v>
      </c>
      <c r="L855" s="389" t="str">
        <f t="shared" si="132"/>
        <v>tradcomtot-</v>
      </c>
    </row>
    <row r="856" spans="1:12">
      <c r="A856" s="362" t="s">
        <v>3311</v>
      </c>
      <c r="B856" s="454">
        <f t="shared" ca="1" si="133"/>
        <v>0</v>
      </c>
      <c r="C856" s="454">
        <f t="shared" ca="1" si="137"/>
        <v>0</v>
      </c>
      <c r="D856" s="454">
        <f t="shared" ca="1" si="137"/>
        <v>0</v>
      </c>
      <c r="E856" s="454">
        <f t="shared" ca="1" si="137"/>
        <v>0</v>
      </c>
      <c r="F856" s="454" t="str">
        <f t="shared" ca="1" si="137"/>
        <v/>
      </c>
      <c r="G856" s="389" t="str">
        <f t="shared" si="127"/>
        <v>EandR1</v>
      </c>
      <c r="H856" s="389" t="str">
        <f t="shared" si="128"/>
        <v>tradoth</v>
      </c>
      <c r="I856" s="389" t="str">
        <f t="shared" si="129"/>
        <v>exptotfin</v>
      </c>
      <c r="J856" s="389" t="str">
        <f t="shared" si="130"/>
        <v>EandR1-</v>
      </c>
      <c r="K856" s="389" t="str">
        <f t="shared" si="131"/>
        <v>tradoth-exptotfin</v>
      </c>
      <c r="L856" s="389" t="str">
        <f t="shared" si="132"/>
        <v>tradoth-</v>
      </c>
    </row>
    <row r="857" spans="1:12">
      <c r="A857" s="362" t="s">
        <v>4130</v>
      </c>
      <c r="B857" s="454">
        <f t="shared" ca="1" si="133"/>
        <v>0</v>
      </c>
      <c r="C857" s="454" t="str">
        <f t="shared" ca="1" si="137"/>
        <v/>
      </c>
      <c r="D857" s="454" t="str">
        <f t="shared" ca="1" si="137"/>
        <v/>
      </c>
      <c r="E857" s="454" t="str">
        <f t="shared" ca="1" si="137"/>
        <v/>
      </c>
      <c r="F857" s="454" t="str">
        <f t="shared" ca="1" si="137"/>
        <v/>
      </c>
      <c r="G857" s="389" t="str">
        <f t="shared" si="127"/>
        <v>EandR1</v>
      </c>
      <c r="H857" s="389" t="str">
        <f t="shared" si="128"/>
        <v>tradtot</v>
      </c>
      <c r="I857" s="389" t="str">
        <f t="shared" si="129"/>
        <v>exptotfin</v>
      </c>
      <c r="J857" s="389" t="str">
        <f t="shared" si="130"/>
        <v>EandR1-</v>
      </c>
      <c r="K857" s="389" t="str">
        <f t="shared" si="131"/>
        <v>tradtot-exptotfin</v>
      </c>
      <c r="L857" s="389" t="str">
        <f t="shared" si="132"/>
        <v>tradtot-</v>
      </c>
    </row>
    <row r="858" spans="1:12">
      <c r="A858" s="362" t="s">
        <v>4131</v>
      </c>
      <c r="B858" s="454">
        <f t="shared" ref="B858:B923" ca="1" si="138">INDEX(INDIRECT(LEFT($A858,SEARCH("-",$A858,1)-1)&amp;"_data"),MATCH(MID($A858, SEARCH("-",$A858) + 1, SEARCH("-",$A858,SEARCH("-",$A858)+1) - SEARCH("-",$A858) - 1),INDIRECT(LEFT($A858,SEARCH("-",$A858,1)-1)&amp;"_rows"),0),MATCH(RIGHT($A858,LEN($A858) - SEARCH("-", $A858, SEARCH("-", $A858) + 1)),INDIRECT(LEFT($A858,SEARCH("-",$A858,1)-1)&amp;"_Header"),0))</f>
        <v>0</v>
      </c>
      <c r="C858" s="454" t="str">
        <f t="shared" ca="1" si="137"/>
        <v/>
      </c>
      <c r="D858" s="454" t="str">
        <f t="shared" ca="1" si="137"/>
        <v/>
      </c>
      <c r="E858" s="454" t="str">
        <f t="shared" ca="1" si="137"/>
        <v/>
      </c>
      <c r="F858" s="454" t="str">
        <f t="shared" ca="1" si="137"/>
        <v/>
      </c>
      <c r="G858" s="389" t="str">
        <f t="shared" si="127"/>
        <v>EandR1</v>
      </c>
      <c r="H858" s="389" t="str">
        <f t="shared" si="128"/>
        <v>alltot</v>
      </c>
      <c r="I858" s="389" t="str">
        <f t="shared" si="129"/>
        <v>exptotfin</v>
      </c>
      <c r="J858" s="389" t="str">
        <f t="shared" si="130"/>
        <v>EandR1-</v>
      </c>
      <c r="K858" s="389" t="str">
        <f t="shared" si="131"/>
        <v>alltot-exptotfin</v>
      </c>
      <c r="L858" s="389" t="str">
        <f t="shared" si="132"/>
        <v>alltot-</v>
      </c>
    </row>
    <row r="859" spans="1:12">
      <c r="A859" s="362" t="s">
        <v>4132</v>
      </c>
      <c r="B859" s="454">
        <f t="shared" ca="1" si="138"/>
        <v>0</v>
      </c>
      <c r="C859" s="454" t="str">
        <f t="shared" ca="1" si="137"/>
        <v/>
      </c>
      <c r="D859" s="454" t="str">
        <f t="shared" ca="1" si="137"/>
        <v/>
      </c>
      <c r="E859" s="454" t="str">
        <f t="shared" ca="1" si="137"/>
        <v/>
      </c>
      <c r="F859" s="454" t="str">
        <f t="shared" ca="1" si="137"/>
        <v/>
      </c>
      <c r="G859" s="389" t="str">
        <f t="shared" si="127"/>
        <v>EandR1</v>
      </c>
      <c r="H859" s="389" t="str">
        <f t="shared" si="128"/>
        <v>eduerlprm</v>
      </c>
      <c r="I859" s="389" t="str">
        <f t="shared" si="129"/>
        <v>exptot</v>
      </c>
      <c r="J859" s="389" t="str">
        <f t="shared" si="130"/>
        <v>EandR1-</v>
      </c>
      <c r="K859" s="389" t="str">
        <f t="shared" si="131"/>
        <v>eduerlprm-exptot</v>
      </c>
      <c r="L859" s="389" t="str">
        <f t="shared" si="132"/>
        <v>eduerlprm-</v>
      </c>
    </row>
    <row r="860" spans="1:12">
      <c r="A860" s="362" t="s">
        <v>4133</v>
      </c>
      <c r="B860" s="454">
        <f t="shared" ca="1" si="138"/>
        <v>0</v>
      </c>
      <c r="C860" s="454" t="str">
        <f t="shared" ca="1" si="137"/>
        <v/>
      </c>
      <c r="D860" s="454" t="str">
        <f t="shared" ca="1" si="137"/>
        <v/>
      </c>
      <c r="E860" s="454" t="str">
        <f t="shared" ca="1" si="137"/>
        <v/>
      </c>
      <c r="F860" s="454" t="str">
        <f t="shared" ca="1" si="137"/>
        <v/>
      </c>
      <c r="G860" s="389" t="str">
        <f t="shared" si="127"/>
        <v>EandR1</v>
      </c>
      <c r="H860" s="389" t="str">
        <f t="shared" si="128"/>
        <v>eduscn</v>
      </c>
      <c r="I860" s="389" t="str">
        <f t="shared" si="129"/>
        <v>exptot</v>
      </c>
      <c r="J860" s="389" t="str">
        <f t="shared" si="130"/>
        <v>EandR1-</v>
      </c>
      <c r="K860" s="389" t="str">
        <f t="shared" si="131"/>
        <v>eduscn-exptot</v>
      </c>
      <c r="L860" s="389" t="str">
        <f t="shared" si="132"/>
        <v>eduscn-</v>
      </c>
    </row>
    <row r="861" spans="1:12">
      <c r="A861" s="362" t="s">
        <v>4134</v>
      </c>
      <c r="B861" s="454">
        <f t="shared" ca="1" si="138"/>
        <v>0</v>
      </c>
      <c r="C861" s="454" t="str">
        <f t="shared" ca="1" si="137"/>
        <v/>
      </c>
      <c r="D861" s="454" t="str">
        <f t="shared" ca="1" si="137"/>
        <v/>
      </c>
      <c r="E861" s="454" t="str">
        <f t="shared" ca="1" si="137"/>
        <v/>
      </c>
      <c r="F861" s="454" t="str">
        <f t="shared" ca="1" si="137"/>
        <v/>
      </c>
      <c r="G861" s="389" t="str">
        <f t="shared" si="127"/>
        <v>EandR1</v>
      </c>
      <c r="H861" s="389" t="str">
        <f t="shared" si="128"/>
        <v>eduspc</v>
      </c>
      <c r="I861" s="389" t="str">
        <f t="shared" si="129"/>
        <v>exptot</v>
      </c>
      <c r="J861" s="389" t="str">
        <f t="shared" si="130"/>
        <v>EandR1-</v>
      </c>
      <c r="K861" s="389" t="str">
        <f t="shared" si="131"/>
        <v>eduspc-exptot</v>
      </c>
      <c r="L861" s="389" t="str">
        <f t="shared" si="132"/>
        <v>eduspc-</v>
      </c>
    </row>
    <row r="862" spans="1:12">
      <c r="A862" s="362" t="s">
        <v>4135</v>
      </c>
      <c r="B862" s="454">
        <f t="shared" ca="1" si="138"/>
        <v>0</v>
      </c>
      <c r="C862" s="454" t="str">
        <f t="shared" ca="1" si="137"/>
        <v/>
      </c>
      <c r="D862" s="454" t="str">
        <f t="shared" ca="1" si="137"/>
        <v/>
      </c>
      <c r="E862" s="454" t="str">
        <f t="shared" ca="1" si="137"/>
        <v/>
      </c>
      <c r="F862" s="454" t="str">
        <f t="shared" ca="1" si="137"/>
        <v/>
      </c>
      <c r="G862" s="389" t="str">
        <f t="shared" si="127"/>
        <v>EandR1</v>
      </c>
      <c r="H862" s="389" t="str">
        <f t="shared" si="128"/>
        <v>edupstoth</v>
      </c>
      <c r="I862" s="389" t="str">
        <f t="shared" si="129"/>
        <v>exptot</v>
      </c>
      <c r="J862" s="389" t="str">
        <f t="shared" si="130"/>
        <v>EandR1-</v>
      </c>
      <c r="K862" s="389" t="str">
        <f t="shared" si="131"/>
        <v>edupstoth-exptot</v>
      </c>
      <c r="L862" s="389" t="str">
        <f t="shared" si="132"/>
        <v>edupstoth-</v>
      </c>
    </row>
    <row r="863" spans="1:12">
      <c r="A863" s="362" t="s">
        <v>4136</v>
      </c>
      <c r="B863" s="454">
        <f t="shared" ca="1" si="138"/>
        <v>0</v>
      </c>
      <c r="C863" s="454" t="str">
        <f t="shared" ca="1" si="137"/>
        <v/>
      </c>
      <c r="D863" s="454" t="str">
        <f t="shared" ca="1" si="137"/>
        <v/>
      </c>
      <c r="E863" s="454" t="str">
        <f t="shared" ca="1" si="137"/>
        <v/>
      </c>
      <c r="F863" s="454" t="str">
        <f t="shared" ca="1" si="137"/>
        <v/>
      </c>
      <c r="G863" s="389" t="str">
        <f t="shared" si="127"/>
        <v>EandR1</v>
      </c>
      <c r="H863" s="389" t="str">
        <f t="shared" si="128"/>
        <v>edutot</v>
      </c>
      <c r="I863" s="389" t="str">
        <f t="shared" si="129"/>
        <v>exptot</v>
      </c>
      <c r="J863" s="389" t="str">
        <f t="shared" si="130"/>
        <v>EandR1-</v>
      </c>
      <c r="K863" s="389" t="str">
        <f t="shared" si="131"/>
        <v>edutot-exptot</v>
      </c>
      <c r="L863" s="389" t="str">
        <f t="shared" si="132"/>
        <v>edutot-</v>
      </c>
    </row>
    <row r="864" spans="1:12">
      <c r="A864" s="362" t="s">
        <v>4137</v>
      </c>
      <c r="B864" s="454">
        <f t="shared" ca="1" si="138"/>
        <v>0</v>
      </c>
      <c r="C864" s="454" t="str">
        <f t="shared" ca="1" si="137"/>
        <v/>
      </c>
      <c r="D864" s="454" t="str">
        <f t="shared" ca="1" si="137"/>
        <v/>
      </c>
      <c r="E864" s="454" t="str">
        <f t="shared" ca="1" si="137"/>
        <v/>
      </c>
      <c r="F864" s="454" t="str">
        <f t="shared" ca="1" si="137"/>
        <v/>
      </c>
      <c r="G864" s="389" t="str">
        <f t="shared" si="127"/>
        <v>EandR1</v>
      </c>
      <c r="H864" s="389" t="str">
        <f t="shared" si="128"/>
        <v>transrds</v>
      </c>
      <c r="I864" s="389" t="str">
        <f t="shared" si="129"/>
        <v>exptot</v>
      </c>
      <c r="J864" s="389" t="str">
        <f t="shared" si="130"/>
        <v>EandR1-</v>
      </c>
      <c r="K864" s="389" t="str">
        <f t="shared" si="131"/>
        <v>transrds-exptot</v>
      </c>
      <c r="L864" s="389" t="str">
        <f t="shared" si="132"/>
        <v>transrds-</v>
      </c>
    </row>
    <row r="865" spans="1:12">
      <c r="A865" s="362" t="s">
        <v>4138</v>
      </c>
      <c r="B865" s="454">
        <f t="shared" ca="1" si="138"/>
        <v>0</v>
      </c>
      <c r="C865" s="454" t="str">
        <f t="shared" ca="1" si="137"/>
        <v/>
      </c>
      <c r="D865" s="454" t="str">
        <f t="shared" ca="1" si="137"/>
        <v/>
      </c>
      <c r="E865" s="454" t="str">
        <f t="shared" ca="1" si="137"/>
        <v/>
      </c>
      <c r="F865" s="454" t="str">
        <f t="shared" ca="1" si="137"/>
        <v/>
      </c>
      <c r="G865" s="389" t="str">
        <f t="shared" si="127"/>
        <v>EandR1</v>
      </c>
      <c r="H865" s="389" t="str">
        <f t="shared" si="128"/>
        <v>transprk</v>
      </c>
      <c r="I865" s="389" t="str">
        <f t="shared" si="129"/>
        <v>exptot</v>
      </c>
      <c r="J865" s="389" t="str">
        <f t="shared" si="130"/>
        <v>EandR1-</v>
      </c>
      <c r="K865" s="389" t="str">
        <f t="shared" si="131"/>
        <v>transprk-exptot</v>
      </c>
      <c r="L865" s="389" t="str">
        <f t="shared" si="132"/>
        <v>transprk-</v>
      </c>
    </row>
    <row r="866" spans="1:12">
      <c r="A866" s="362" t="s">
        <v>4139</v>
      </c>
      <c r="B866" s="454">
        <f t="shared" ca="1" si="138"/>
        <v>0</v>
      </c>
      <c r="C866" s="454" t="str">
        <f t="shared" ca="1" si="137"/>
        <v/>
      </c>
      <c r="D866" s="454" t="str">
        <f t="shared" ca="1" si="137"/>
        <v/>
      </c>
      <c r="E866" s="454" t="str">
        <f t="shared" ca="1" si="137"/>
        <v/>
      </c>
      <c r="F866" s="454" t="str">
        <f t="shared" ca="1" si="137"/>
        <v/>
      </c>
      <c r="G866" s="389" t="str">
        <f t="shared" si="127"/>
        <v>EandR1</v>
      </c>
      <c r="H866" s="389" t="str">
        <f t="shared" si="128"/>
        <v>transpblbus</v>
      </c>
      <c r="I866" s="389" t="str">
        <f t="shared" si="129"/>
        <v>exptot</v>
      </c>
      <c r="J866" s="389" t="str">
        <f t="shared" si="130"/>
        <v>EandR1-</v>
      </c>
      <c r="K866" s="389" t="str">
        <f t="shared" si="131"/>
        <v>transpblbus-exptot</v>
      </c>
      <c r="L866" s="389" t="str">
        <f t="shared" si="132"/>
        <v>transpblbus-</v>
      </c>
    </row>
    <row r="867" spans="1:12">
      <c r="A867" s="362" t="s">
        <v>4140</v>
      </c>
      <c r="B867" s="454">
        <f t="shared" ca="1" si="138"/>
        <v>0</v>
      </c>
      <c r="C867" s="454" t="str">
        <f t="shared" ca="1" si="137"/>
        <v/>
      </c>
      <c r="D867" s="454" t="str">
        <f t="shared" ca="1" si="137"/>
        <v/>
      </c>
      <c r="E867" s="454" t="str">
        <f t="shared" ca="1" si="137"/>
        <v/>
      </c>
      <c r="F867" s="454" t="str">
        <f t="shared" ca="1" si="137"/>
        <v/>
      </c>
      <c r="G867" s="389" t="str">
        <f t="shared" ref="G867:G930" si="139">LEFT(A867,SEARCH("-",A867)-1)</f>
        <v>EandR1</v>
      </c>
      <c r="H867" s="389" t="str">
        <f t="shared" ref="H867:H930" si="140">LEFT(K867,SEARCH("-",K867)-1)</f>
        <v>transpblrail</v>
      </c>
      <c r="I867" s="389" t="str">
        <f t="shared" ref="I867:I930" si="141">SUBSTITUTE(K867,L867,"")</f>
        <v>exptot</v>
      </c>
      <c r="J867" s="389" t="str">
        <f t="shared" ref="J867:J930" si="142">LEFT(A867,SEARCH("-",A867))</f>
        <v>EandR1-</v>
      </c>
      <c r="K867" s="389" t="str">
        <f t="shared" ref="K867:K930" si="143">SUBSTITUTE(A867,J867,"")</f>
        <v>transpblrail-exptot</v>
      </c>
      <c r="L867" s="389" t="str">
        <f t="shared" ref="L867:L930" si="144">LEFT(K867,SEARCH("-",K867))</f>
        <v>transpblrail-</v>
      </c>
    </row>
    <row r="868" spans="1:12">
      <c r="A868" s="362" t="s">
        <v>4141</v>
      </c>
      <c r="B868" s="454">
        <f t="shared" ca="1" si="138"/>
        <v>0</v>
      </c>
      <c r="C868" s="454" t="str">
        <f t="shared" ca="1" si="137"/>
        <v/>
      </c>
      <c r="D868" s="454" t="str">
        <f t="shared" ca="1" si="137"/>
        <v/>
      </c>
      <c r="E868" s="454" t="str">
        <f t="shared" ca="1" si="137"/>
        <v/>
      </c>
      <c r="F868" s="454" t="str">
        <f t="shared" ca="1" si="137"/>
        <v/>
      </c>
      <c r="G868" s="389" t="str">
        <f t="shared" si="139"/>
        <v>EandR1</v>
      </c>
      <c r="H868" s="389" t="str">
        <f t="shared" si="140"/>
        <v>transahtarp</v>
      </c>
      <c r="I868" s="389" t="str">
        <f t="shared" si="141"/>
        <v>exptot</v>
      </c>
      <c r="J868" s="389" t="str">
        <f t="shared" si="142"/>
        <v>EandR1-</v>
      </c>
      <c r="K868" s="389" t="str">
        <f t="shared" si="143"/>
        <v>transahtarp-exptot</v>
      </c>
      <c r="L868" s="389" t="str">
        <f t="shared" si="144"/>
        <v>transahtarp-</v>
      </c>
    </row>
    <row r="869" spans="1:12">
      <c r="A869" s="362" t="s">
        <v>4142</v>
      </c>
      <c r="B869" s="454">
        <f t="shared" ca="1" si="138"/>
        <v>0</v>
      </c>
      <c r="C869" s="454" t="str">
        <f t="shared" ca="1" si="137"/>
        <v/>
      </c>
      <c r="D869" s="454" t="str">
        <f t="shared" ca="1" si="137"/>
        <v/>
      </c>
      <c r="E869" s="454" t="str">
        <f t="shared" ca="1" si="137"/>
        <v/>
      </c>
      <c r="F869" s="454" t="str">
        <f t="shared" ca="1" si="137"/>
        <v/>
      </c>
      <c r="G869" s="389" t="str">
        <f t="shared" si="139"/>
        <v>EandR1</v>
      </c>
      <c r="H869" s="389" t="str">
        <f t="shared" si="140"/>
        <v>transahthrbprs</v>
      </c>
      <c r="I869" s="389" t="str">
        <f t="shared" si="141"/>
        <v>exptot</v>
      </c>
      <c r="J869" s="389" t="str">
        <f t="shared" si="142"/>
        <v>EandR1-</v>
      </c>
      <c r="K869" s="389" t="str">
        <f t="shared" si="143"/>
        <v>transahthrbprs-exptot</v>
      </c>
      <c r="L869" s="389" t="str">
        <f t="shared" si="144"/>
        <v>transahthrbprs-</v>
      </c>
    </row>
    <row r="870" spans="1:12">
      <c r="A870" s="362" t="s">
        <v>4143</v>
      </c>
      <c r="B870" s="454">
        <f t="shared" ca="1" si="138"/>
        <v>0</v>
      </c>
      <c r="C870" s="454" t="str">
        <f t="shared" ca="1" si="137"/>
        <v/>
      </c>
      <c r="D870" s="454" t="str">
        <f t="shared" ca="1" si="137"/>
        <v/>
      </c>
      <c r="E870" s="454" t="str">
        <f t="shared" ca="1" si="137"/>
        <v/>
      </c>
      <c r="F870" s="454" t="str">
        <f t="shared" ca="1" si="137"/>
        <v/>
      </c>
      <c r="G870" s="389" t="str">
        <f t="shared" si="139"/>
        <v>EandR1</v>
      </c>
      <c r="H870" s="389" t="str">
        <f t="shared" si="140"/>
        <v>transahttll</v>
      </c>
      <c r="I870" s="389" t="str">
        <f t="shared" si="141"/>
        <v>exptot</v>
      </c>
      <c r="J870" s="389" t="str">
        <f t="shared" si="142"/>
        <v>EandR1-</v>
      </c>
      <c r="K870" s="389" t="str">
        <f t="shared" si="143"/>
        <v>transahttll-exptot</v>
      </c>
      <c r="L870" s="389" t="str">
        <f t="shared" si="144"/>
        <v>transahttll-</v>
      </c>
    </row>
    <row r="871" spans="1:12">
      <c r="A871" s="362" t="s">
        <v>4144</v>
      </c>
      <c r="B871" s="454">
        <f t="shared" ca="1" si="138"/>
        <v>0</v>
      </c>
      <c r="C871" s="454" t="str">
        <f t="shared" ca="1" si="137"/>
        <v/>
      </c>
      <c r="D871" s="454" t="str">
        <f t="shared" ca="1" si="137"/>
        <v/>
      </c>
      <c r="E871" s="454" t="str">
        <f t="shared" ca="1" si="137"/>
        <v/>
      </c>
      <c r="F871" s="454" t="str">
        <f t="shared" ca="1" si="137"/>
        <v/>
      </c>
      <c r="G871" s="389" t="str">
        <f t="shared" si="139"/>
        <v>EandR1</v>
      </c>
      <c r="H871" s="389" t="str">
        <f t="shared" si="140"/>
        <v>transtot</v>
      </c>
      <c r="I871" s="389" t="str">
        <f t="shared" si="141"/>
        <v>exptot</v>
      </c>
      <c r="J871" s="389" t="str">
        <f t="shared" si="142"/>
        <v>EandR1-</v>
      </c>
      <c r="K871" s="389" t="str">
        <f t="shared" si="143"/>
        <v>transtot-exptot</v>
      </c>
      <c r="L871" s="389" t="str">
        <f t="shared" si="144"/>
        <v>transtot-</v>
      </c>
    </row>
    <row r="872" spans="1:12">
      <c r="A872" s="362" t="s">
        <v>4145</v>
      </c>
      <c r="B872" s="454">
        <f t="shared" ca="1" si="138"/>
        <v>0</v>
      </c>
      <c r="C872" s="454" t="str">
        <f t="shared" ca="1" si="137"/>
        <v/>
      </c>
      <c r="D872" s="454" t="str">
        <f t="shared" ca="1" si="137"/>
        <v/>
      </c>
      <c r="E872" s="454" t="str">
        <f t="shared" ca="1" si="137"/>
        <v/>
      </c>
      <c r="F872" s="454" t="str">
        <f t="shared" ca="1" si="137"/>
        <v/>
      </c>
      <c r="G872" s="389" t="str">
        <f t="shared" si="139"/>
        <v>EandR1</v>
      </c>
      <c r="H872" s="389" t="str">
        <f t="shared" si="140"/>
        <v>sctot</v>
      </c>
      <c r="I872" s="389" t="str">
        <f t="shared" si="141"/>
        <v>exptot</v>
      </c>
      <c r="J872" s="389" t="str">
        <f t="shared" si="142"/>
        <v>EandR1-</v>
      </c>
      <c r="K872" s="389" t="str">
        <f t="shared" si="143"/>
        <v>sctot-exptot</v>
      </c>
      <c r="L872" s="389" t="str">
        <f t="shared" si="144"/>
        <v>sctot-</v>
      </c>
    </row>
    <row r="873" spans="1:12">
      <c r="A873" s="362" t="s">
        <v>4146</v>
      </c>
      <c r="B873" s="454">
        <f t="shared" ca="1" si="138"/>
        <v>0</v>
      </c>
      <c r="C873" s="454" t="str">
        <f t="shared" ref="C873:F892" ca="1" si="145">IFERROR(INDEX(INDIRECT(LEFT($A873,SEARCH("-",$A873,1)-1)&amp;"_validation_data"),MATCH($A873&amp;"-"&amp;C$1,INDIRECT(LEFT($A873,SEARCH("-",$A873,1)-1)&amp;"_validation_rows"),0),3),"")</f>
        <v/>
      </c>
      <c r="D873" s="454" t="str">
        <f t="shared" ca="1" si="145"/>
        <v/>
      </c>
      <c r="E873" s="454" t="str">
        <f t="shared" ca="1" si="145"/>
        <v/>
      </c>
      <c r="F873" s="454" t="str">
        <f t="shared" ca="1" si="145"/>
        <v/>
      </c>
      <c r="G873" s="389" t="str">
        <f t="shared" si="139"/>
        <v>EandR1</v>
      </c>
      <c r="H873" s="389" t="str">
        <f t="shared" si="140"/>
        <v>phtot</v>
      </c>
      <c r="I873" s="389" t="str">
        <f t="shared" si="141"/>
        <v>exptot</v>
      </c>
      <c r="J873" s="389" t="str">
        <f t="shared" si="142"/>
        <v>EandR1-</v>
      </c>
      <c r="K873" s="389" t="str">
        <f t="shared" si="143"/>
        <v>phtot-exptot</v>
      </c>
      <c r="L873" s="389" t="str">
        <f t="shared" si="144"/>
        <v>phtot-</v>
      </c>
    </row>
    <row r="874" spans="1:12">
      <c r="A874" s="362" t="s">
        <v>4147</v>
      </c>
      <c r="B874" s="454">
        <f t="shared" ca="1" si="138"/>
        <v>0</v>
      </c>
      <c r="C874" s="454" t="str">
        <f t="shared" ca="1" si="145"/>
        <v/>
      </c>
      <c r="D874" s="454" t="str">
        <f t="shared" ca="1" si="145"/>
        <v/>
      </c>
      <c r="E874" s="454" t="str">
        <f t="shared" ca="1" si="145"/>
        <v/>
      </c>
      <c r="F874" s="454" t="str">
        <f t="shared" ca="1" si="145"/>
        <v/>
      </c>
      <c r="G874" s="389" t="str">
        <f t="shared" si="139"/>
        <v>EandR1</v>
      </c>
      <c r="H874" s="389" t="str">
        <f t="shared" si="140"/>
        <v>houshratot</v>
      </c>
      <c r="I874" s="389" t="str">
        <f t="shared" si="141"/>
        <v>exptot</v>
      </c>
      <c r="J874" s="389" t="str">
        <f t="shared" si="142"/>
        <v>EandR1-</v>
      </c>
      <c r="K874" s="389" t="str">
        <f t="shared" si="143"/>
        <v>houshratot-exptot</v>
      </c>
      <c r="L874" s="389" t="str">
        <f t="shared" si="144"/>
        <v>houshratot-</v>
      </c>
    </row>
    <row r="875" spans="1:12">
      <c r="A875" s="362" t="s">
        <v>4148</v>
      </c>
      <c r="B875" s="454">
        <f t="shared" ca="1" si="138"/>
        <v>0</v>
      </c>
      <c r="C875" s="454" t="str">
        <f t="shared" ca="1" si="145"/>
        <v/>
      </c>
      <c r="D875" s="454" t="str">
        <f t="shared" ca="1" si="145"/>
        <v/>
      </c>
      <c r="E875" s="454" t="str">
        <f t="shared" ca="1" si="145"/>
        <v/>
      </c>
      <c r="F875" s="454" t="str">
        <f t="shared" ca="1" si="145"/>
        <v/>
      </c>
      <c r="G875" s="389" t="str">
        <f t="shared" si="139"/>
        <v>EandR1</v>
      </c>
      <c r="H875" s="389" t="str">
        <f t="shared" si="140"/>
        <v>housgfcftot</v>
      </c>
      <c r="I875" s="389" t="str">
        <f t="shared" si="141"/>
        <v>exptot</v>
      </c>
      <c r="J875" s="389" t="str">
        <f t="shared" si="142"/>
        <v>EandR1-</v>
      </c>
      <c r="K875" s="389" t="str">
        <f t="shared" si="143"/>
        <v>housgfcftot-exptot</v>
      </c>
      <c r="L875" s="389" t="str">
        <f t="shared" si="144"/>
        <v>housgfcftot-</v>
      </c>
    </row>
    <row r="876" spans="1:12">
      <c r="A876" s="362" t="s">
        <v>4149</v>
      </c>
      <c r="B876" s="454">
        <f t="shared" ca="1" si="138"/>
        <v>0</v>
      </c>
      <c r="C876" s="454" t="str">
        <f t="shared" ca="1" si="145"/>
        <v/>
      </c>
      <c r="D876" s="454" t="str">
        <f t="shared" ca="1" si="145"/>
        <v/>
      </c>
      <c r="E876" s="454" t="str">
        <f t="shared" ca="1" si="145"/>
        <v/>
      </c>
      <c r="F876" s="454" t="str">
        <f t="shared" ca="1" si="145"/>
        <v/>
      </c>
      <c r="G876" s="389" t="str">
        <f t="shared" si="139"/>
        <v>EandR1</v>
      </c>
      <c r="H876" s="389" t="str">
        <f t="shared" si="140"/>
        <v>houstot</v>
      </c>
      <c r="I876" s="389" t="str">
        <f t="shared" si="141"/>
        <v>exptot</v>
      </c>
      <c r="J876" s="389" t="str">
        <f t="shared" si="142"/>
        <v>EandR1-</v>
      </c>
      <c r="K876" s="389" t="str">
        <f t="shared" si="143"/>
        <v>houstot-exptot</v>
      </c>
      <c r="L876" s="389" t="str">
        <f t="shared" si="144"/>
        <v>houstot-</v>
      </c>
    </row>
    <row r="877" spans="1:12">
      <c r="A877" s="362" t="s">
        <v>4150</v>
      </c>
      <c r="B877" s="454">
        <f t="shared" ca="1" si="138"/>
        <v>0</v>
      </c>
      <c r="C877" s="454" t="str">
        <f t="shared" ca="1" si="145"/>
        <v/>
      </c>
      <c r="D877" s="454" t="str">
        <f t="shared" ca="1" si="145"/>
        <v/>
      </c>
      <c r="E877" s="454" t="str">
        <f t="shared" ca="1" si="145"/>
        <v/>
      </c>
      <c r="F877" s="454" t="str">
        <f t="shared" ca="1" si="145"/>
        <v/>
      </c>
      <c r="G877" s="389" t="str">
        <f t="shared" si="139"/>
        <v>EandR1</v>
      </c>
      <c r="H877" s="389" t="str">
        <f t="shared" si="140"/>
        <v>culhrt</v>
      </c>
      <c r="I877" s="389" t="str">
        <f t="shared" si="141"/>
        <v>exptot</v>
      </c>
      <c r="J877" s="389" t="str">
        <f t="shared" si="142"/>
        <v>EandR1-</v>
      </c>
      <c r="K877" s="389" t="str">
        <f t="shared" si="143"/>
        <v>culhrt-exptot</v>
      </c>
      <c r="L877" s="389" t="str">
        <f t="shared" si="144"/>
        <v>culhrt-</v>
      </c>
    </row>
    <row r="878" spans="1:12">
      <c r="A878" s="362" t="s">
        <v>4151</v>
      </c>
      <c r="B878" s="454">
        <f t="shared" ca="1" si="138"/>
        <v>0</v>
      </c>
      <c r="C878" s="454" t="str">
        <f t="shared" ca="1" si="145"/>
        <v/>
      </c>
      <c r="D878" s="454" t="str">
        <f t="shared" ca="1" si="145"/>
        <v/>
      </c>
      <c r="E878" s="454" t="str">
        <f t="shared" ca="1" si="145"/>
        <v/>
      </c>
      <c r="F878" s="454" t="str">
        <f t="shared" ca="1" si="145"/>
        <v/>
      </c>
      <c r="G878" s="389" t="str">
        <f t="shared" si="139"/>
        <v>EandR1</v>
      </c>
      <c r="H878" s="389" t="str">
        <f t="shared" si="140"/>
        <v>culspr</v>
      </c>
      <c r="I878" s="389" t="str">
        <f t="shared" si="141"/>
        <v>exptot</v>
      </c>
      <c r="J878" s="389" t="str">
        <f t="shared" si="142"/>
        <v>EandR1-</v>
      </c>
      <c r="K878" s="389" t="str">
        <f t="shared" si="143"/>
        <v>culspr-exptot</v>
      </c>
      <c r="L878" s="389" t="str">
        <f t="shared" si="144"/>
        <v>culspr-</v>
      </c>
    </row>
    <row r="879" spans="1:12">
      <c r="A879" s="362" t="s">
        <v>4152</v>
      </c>
      <c r="B879" s="454">
        <f t="shared" ca="1" si="138"/>
        <v>0</v>
      </c>
      <c r="C879" s="454" t="str">
        <f t="shared" ca="1" si="145"/>
        <v/>
      </c>
      <c r="D879" s="454" t="str">
        <f t="shared" ca="1" si="145"/>
        <v/>
      </c>
      <c r="E879" s="454" t="str">
        <f t="shared" ca="1" si="145"/>
        <v/>
      </c>
      <c r="F879" s="454" t="str">
        <f t="shared" ca="1" si="145"/>
        <v/>
      </c>
      <c r="G879" s="389" t="str">
        <f t="shared" si="139"/>
        <v>EandR1</v>
      </c>
      <c r="H879" s="389" t="str">
        <f t="shared" si="140"/>
        <v>culopn</v>
      </c>
      <c r="I879" s="389" t="str">
        <f t="shared" si="141"/>
        <v>exptot</v>
      </c>
      <c r="J879" s="389" t="str">
        <f t="shared" si="142"/>
        <v>EandR1-</v>
      </c>
      <c r="K879" s="389" t="str">
        <f t="shared" si="143"/>
        <v>culopn-exptot</v>
      </c>
      <c r="L879" s="389" t="str">
        <f t="shared" si="144"/>
        <v>culopn-</v>
      </c>
    </row>
    <row r="880" spans="1:12">
      <c r="A880" s="362" t="s">
        <v>4153</v>
      </c>
      <c r="B880" s="454">
        <f t="shared" ca="1" si="138"/>
        <v>0</v>
      </c>
      <c r="C880" s="454" t="str">
        <f t="shared" ca="1" si="145"/>
        <v/>
      </c>
      <c r="D880" s="454" t="str">
        <f t="shared" ca="1" si="145"/>
        <v/>
      </c>
      <c r="E880" s="454" t="str">
        <f t="shared" ca="1" si="145"/>
        <v/>
      </c>
      <c r="F880" s="454" t="str">
        <f t="shared" ca="1" si="145"/>
        <v/>
      </c>
      <c r="G880" s="389" t="str">
        <f t="shared" si="139"/>
        <v>EandR1</v>
      </c>
      <c r="H880" s="389" t="str">
        <f t="shared" si="140"/>
        <v>cultrs</v>
      </c>
      <c r="I880" s="389" t="str">
        <f t="shared" si="141"/>
        <v>exptot</v>
      </c>
      <c r="J880" s="389" t="str">
        <f t="shared" si="142"/>
        <v>EandR1-</v>
      </c>
      <c r="K880" s="389" t="str">
        <f t="shared" si="143"/>
        <v>cultrs-exptot</v>
      </c>
      <c r="L880" s="389" t="str">
        <f t="shared" si="144"/>
        <v>cultrs-</v>
      </c>
    </row>
    <row r="881" spans="1:12">
      <c r="A881" s="362" t="s">
        <v>4154</v>
      </c>
      <c r="B881" s="454">
        <f t="shared" ca="1" si="138"/>
        <v>0</v>
      </c>
      <c r="C881" s="454" t="str">
        <f t="shared" ca="1" si="145"/>
        <v/>
      </c>
      <c r="D881" s="454" t="str">
        <f t="shared" ca="1" si="145"/>
        <v/>
      </c>
      <c r="E881" s="454" t="str">
        <f t="shared" ca="1" si="145"/>
        <v/>
      </c>
      <c r="F881" s="454" t="str">
        <f t="shared" ca="1" si="145"/>
        <v/>
      </c>
      <c r="G881" s="389" t="str">
        <f t="shared" si="139"/>
        <v>EandR1</v>
      </c>
      <c r="H881" s="389" t="str">
        <f t="shared" si="140"/>
        <v>cullib</v>
      </c>
      <c r="I881" s="389" t="str">
        <f t="shared" si="141"/>
        <v>exptot</v>
      </c>
      <c r="J881" s="389" t="str">
        <f t="shared" si="142"/>
        <v>EandR1-</v>
      </c>
      <c r="K881" s="389" t="str">
        <f t="shared" si="143"/>
        <v>cullib-exptot</v>
      </c>
      <c r="L881" s="389" t="str">
        <f t="shared" si="144"/>
        <v>cullib-</v>
      </c>
    </row>
    <row r="882" spans="1:12">
      <c r="A882" s="362" t="s">
        <v>4155</v>
      </c>
      <c r="B882" s="454">
        <f t="shared" ca="1" si="138"/>
        <v>0</v>
      </c>
      <c r="C882" s="454" t="str">
        <f t="shared" ca="1" si="145"/>
        <v/>
      </c>
      <c r="D882" s="454" t="str">
        <f t="shared" ca="1" si="145"/>
        <v/>
      </c>
      <c r="E882" s="454" t="str">
        <f t="shared" ca="1" si="145"/>
        <v/>
      </c>
      <c r="F882" s="454" t="str">
        <f t="shared" ca="1" si="145"/>
        <v/>
      </c>
      <c r="G882" s="389" t="str">
        <f t="shared" si="139"/>
        <v>EandR1</v>
      </c>
      <c r="H882" s="389" t="str">
        <f t="shared" si="140"/>
        <v>cultot</v>
      </c>
      <c r="I882" s="389" t="str">
        <f t="shared" si="141"/>
        <v>exptot</v>
      </c>
      <c r="J882" s="389" t="str">
        <f t="shared" si="142"/>
        <v>EandR1-</v>
      </c>
      <c r="K882" s="389" t="str">
        <f t="shared" si="143"/>
        <v>cultot-exptot</v>
      </c>
      <c r="L882" s="389" t="str">
        <f t="shared" si="144"/>
        <v>cultot-</v>
      </c>
    </row>
    <row r="883" spans="1:12">
      <c r="A883" s="362" t="s">
        <v>4156</v>
      </c>
      <c r="B883" s="454">
        <f t="shared" ca="1" si="138"/>
        <v>0</v>
      </c>
      <c r="C883" s="454" t="str">
        <f t="shared" ca="1" si="145"/>
        <v/>
      </c>
      <c r="D883" s="454" t="str">
        <f t="shared" ca="1" si="145"/>
        <v/>
      </c>
      <c r="E883" s="454" t="str">
        <f t="shared" ca="1" si="145"/>
        <v/>
      </c>
      <c r="F883" s="454" t="str">
        <f t="shared" ca="1" si="145"/>
        <v/>
      </c>
      <c r="G883" s="389" t="str">
        <f t="shared" si="139"/>
        <v>EandR1</v>
      </c>
      <c r="H883" s="389" t="str">
        <f t="shared" si="140"/>
        <v>envcmt</v>
      </c>
      <c r="I883" s="389" t="str">
        <f t="shared" si="141"/>
        <v>exptot</v>
      </c>
      <c r="J883" s="389" t="str">
        <f t="shared" si="142"/>
        <v>EandR1-</v>
      </c>
      <c r="K883" s="389" t="str">
        <f t="shared" si="143"/>
        <v>envcmt-exptot</v>
      </c>
      <c r="L883" s="389" t="str">
        <f t="shared" si="144"/>
        <v>envcmt-</v>
      </c>
    </row>
    <row r="884" spans="1:12">
      <c r="A884" s="362" t="s">
        <v>4157</v>
      </c>
      <c r="B884" s="454">
        <f t="shared" ca="1" si="138"/>
        <v>0</v>
      </c>
      <c r="C884" s="454" t="str">
        <f t="shared" ca="1" si="145"/>
        <v/>
      </c>
      <c r="D884" s="454" t="str">
        <f t="shared" ca="1" si="145"/>
        <v/>
      </c>
      <c r="E884" s="454" t="str">
        <f t="shared" ca="1" si="145"/>
        <v/>
      </c>
      <c r="F884" s="454" t="str">
        <f t="shared" ca="1" si="145"/>
        <v/>
      </c>
      <c r="G884" s="389" t="str">
        <f t="shared" si="139"/>
        <v>EandR1</v>
      </c>
      <c r="H884" s="389" t="str">
        <f t="shared" si="140"/>
        <v>envcst</v>
      </c>
      <c r="I884" s="389" t="str">
        <f t="shared" si="141"/>
        <v>exptot</v>
      </c>
      <c r="J884" s="389" t="str">
        <f t="shared" si="142"/>
        <v>EandR1-</v>
      </c>
      <c r="K884" s="389" t="str">
        <f t="shared" si="143"/>
        <v>envcst-exptot</v>
      </c>
      <c r="L884" s="389" t="str">
        <f t="shared" si="144"/>
        <v>envcst-</v>
      </c>
    </row>
    <row r="885" spans="1:12">
      <c r="A885" s="362" t="s">
        <v>4158</v>
      </c>
      <c r="B885" s="454">
        <f t="shared" ca="1" si="138"/>
        <v>0</v>
      </c>
      <c r="C885" s="454" t="str">
        <f t="shared" ca="1" si="145"/>
        <v/>
      </c>
      <c r="D885" s="454" t="str">
        <f t="shared" ca="1" si="145"/>
        <v/>
      </c>
      <c r="E885" s="454" t="str">
        <f t="shared" ca="1" si="145"/>
        <v/>
      </c>
      <c r="F885" s="454" t="str">
        <f t="shared" ca="1" si="145"/>
        <v/>
      </c>
      <c r="G885" s="389" t="str">
        <f t="shared" si="139"/>
        <v>EandR1</v>
      </c>
      <c r="H885" s="389" t="str">
        <f t="shared" si="140"/>
        <v>envcmm</v>
      </c>
      <c r="I885" s="389" t="str">
        <f t="shared" si="141"/>
        <v>exptot</v>
      </c>
      <c r="J885" s="389" t="str">
        <f t="shared" si="142"/>
        <v>EandR1-</v>
      </c>
      <c r="K885" s="389" t="str">
        <f t="shared" si="143"/>
        <v>envcmm-exptot</v>
      </c>
      <c r="L885" s="389" t="str">
        <f t="shared" si="144"/>
        <v>envcmm-</v>
      </c>
    </row>
    <row r="886" spans="1:12">
      <c r="A886" s="362" t="s">
        <v>4159</v>
      </c>
      <c r="B886" s="454">
        <f t="shared" ca="1" si="138"/>
        <v>0</v>
      </c>
      <c r="C886" s="454" t="str">
        <f t="shared" ca="1" si="145"/>
        <v/>
      </c>
      <c r="D886" s="454" t="str">
        <f t="shared" ca="1" si="145"/>
        <v/>
      </c>
      <c r="E886" s="454" t="str">
        <f t="shared" ca="1" si="145"/>
        <v/>
      </c>
      <c r="F886" s="454" t="str">
        <f t="shared" ca="1" si="145"/>
        <v/>
      </c>
      <c r="G886" s="389" t="str">
        <f t="shared" si="139"/>
        <v>EandR1</v>
      </c>
      <c r="H886" s="389" t="str">
        <f t="shared" si="140"/>
        <v>envflddrn</v>
      </c>
      <c r="I886" s="389" t="str">
        <f t="shared" si="141"/>
        <v>exptot</v>
      </c>
      <c r="J886" s="389" t="str">
        <f t="shared" si="142"/>
        <v>EandR1-</v>
      </c>
      <c r="K886" s="389" t="str">
        <f t="shared" si="143"/>
        <v>envflddrn-exptot</v>
      </c>
      <c r="L886" s="389" t="str">
        <f t="shared" si="144"/>
        <v>envflddrn-</v>
      </c>
    </row>
    <row r="887" spans="1:12">
      <c r="A887" s="362" t="s">
        <v>4160</v>
      </c>
      <c r="B887" s="454">
        <f t="shared" ca="1" si="138"/>
        <v>0</v>
      </c>
      <c r="C887" s="454" t="str">
        <f t="shared" ca="1" si="145"/>
        <v/>
      </c>
      <c r="D887" s="454" t="str">
        <f t="shared" ca="1" si="145"/>
        <v/>
      </c>
      <c r="E887" s="454" t="str">
        <f t="shared" ca="1" si="145"/>
        <v/>
      </c>
      <c r="F887" s="454" t="str">
        <f t="shared" ca="1" si="145"/>
        <v/>
      </c>
      <c r="G887" s="389" t="str">
        <f t="shared" si="139"/>
        <v>EandR1</v>
      </c>
      <c r="H887" s="389" t="str">
        <f t="shared" si="140"/>
        <v>envagr</v>
      </c>
      <c r="I887" s="389" t="str">
        <f t="shared" si="141"/>
        <v>exptot</v>
      </c>
      <c r="J887" s="389" t="str">
        <f t="shared" si="142"/>
        <v>EandR1-</v>
      </c>
      <c r="K887" s="389" t="str">
        <f t="shared" si="143"/>
        <v>envagr-exptot</v>
      </c>
      <c r="L887" s="389" t="str">
        <f t="shared" si="144"/>
        <v>envagr-</v>
      </c>
    </row>
    <row r="888" spans="1:12">
      <c r="A888" s="362" t="s">
        <v>4161</v>
      </c>
      <c r="B888" s="454">
        <f t="shared" ca="1" si="138"/>
        <v>0</v>
      </c>
      <c r="C888" s="454" t="str">
        <f t="shared" ca="1" si="145"/>
        <v/>
      </c>
      <c r="D888" s="454" t="str">
        <f t="shared" ca="1" si="145"/>
        <v/>
      </c>
      <c r="E888" s="454" t="str">
        <f t="shared" ca="1" si="145"/>
        <v/>
      </c>
      <c r="F888" s="454" t="str">
        <f t="shared" ca="1" si="145"/>
        <v/>
      </c>
      <c r="G888" s="389" t="str">
        <f t="shared" si="139"/>
        <v>EandR1</v>
      </c>
      <c r="H888" s="389" t="str">
        <f t="shared" si="140"/>
        <v>envrglenv</v>
      </c>
      <c r="I888" s="389" t="str">
        <f t="shared" si="141"/>
        <v>exptot</v>
      </c>
      <c r="J888" s="389" t="str">
        <f t="shared" si="142"/>
        <v>EandR1-</v>
      </c>
      <c r="K888" s="389" t="str">
        <f t="shared" si="143"/>
        <v>envrglenv-exptot</v>
      </c>
      <c r="L888" s="389" t="str">
        <f t="shared" si="144"/>
        <v>envrglenv-</v>
      </c>
    </row>
    <row r="889" spans="1:12">
      <c r="A889" s="362" t="s">
        <v>4162</v>
      </c>
      <c r="B889" s="454">
        <f t="shared" ca="1" si="138"/>
        <v>0</v>
      </c>
      <c r="C889" s="454" t="str">
        <f t="shared" ca="1" si="145"/>
        <v/>
      </c>
      <c r="D889" s="454" t="str">
        <f t="shared" ca="1" si="145"/>
        <v/>
      </c>
      <c r="E889" s="454" t="str">
        <f t="shared" ca="1" si="145"/>
        <v/>
      </c>
      <c r="F889" s="454" t="str">
        <f t="shared" ca="1" si="145"/>
        <v/>
      </c>
      <c r="G889" s="389" t="str">
        <f t="shared" si="139"/>
        <v>EandR1</v>
      </c>
      <c r="H889" s="389" t="str">
        <f t="shared" si="140"/>
        <v>envrgltrd</v>
      </c>
      <c r="I889" s="389" t="str">
        <f t="shared" si="141"/>
        <v>exptot</v>
      </c>
      <c r="J889" s="389" t="str">
        <f t="shared" si="142"/>
        <v>EandR1-</v>
      </c>
      <c r="K889" s="389" t="str">
        <f t="shared" si="143"/>
        <v>envrgltrd-exptot</v>
      </c>
      <c r="L889" s="389" t="str">
        <f t="shared" si="144"/>
        <v>envrgltrd-</v>
      </c>
    </row>
    <row r="890" spans="1:12">
      <c r="A890" s="362" t="s">
        <v>4163</v>
      </c>
      <c r="B890" s="454">
        <f t="shared" ca="1" si="138"/>
        <v>0</v>
      </c>
      <c r="C890" s="454" t="str">
        <f t="shared" ca="1" si="145"/>
        <v/>
      </c>
      <c r="D890" s="454" t="str">
        <f t="shared" ca="1" si="145"/>
        <v/>
      </c>
      <c r="E890" s="454" t="str">
        <f t="shared" ca="1" si="145"/>
        <v/>
      </c>
      <c r="F890" s="454" t="str">
        <f t="shared" ca="1" si="145"/>
        <v/>
      </c>
      <c r="G890" s="389" t="str">
        <f t="shared" si="139"/>
        <v>EandR1</v>
      </c>
      <c r="H890" s="389" t="str">
        <f t="shared" si="140"/>
        <v>envstr</v>
      </c>
      <c r="I890" s="389" t="str">
        <f t="shared" si="141"/>
        <v>exptot</v>
      </c>
      <c r="J890" s="389" t="str">
        <f t="shared" si="142"/>
        <v>EandR1-</v>
      </c>
      <c r="K890" s="389" t="str">
        <f t="shared" si="143"/>
        <v>envstr-exptot</v>
      </c>
      <c r="L890" s="389" t="str">
        <f t="shared" si="144"/>
        <v>envstr-</v>
      </c>
    </row>
    <row r="891" spans="1:12">
      <c r="A891" s="362" t="s">
        <v>4164</v>
      </c>
      <c r="B891" s="454">
        <f t="shared" ca="1" si="138"/>
        <v>0</v>
      </c>
      <c r="C891" s="454" t="str">
        <f t="shared" ca="1" si="145"/>
        <v/>
      </c>
      <c r="D891" s="454" t="str">
        <f t="shared" ca="1" si="145"/>
        <v/>
      </c>
      <c r="E891" s="454" t="str">
        <f t="shared" ca="1" si="145"/>
        <v/>
      </c>
      <c r="F891" s="454" t="str">
        <f t="shared" ca="1" si="145"/>
        <v/>
      </c>
      <c r="G891" s="389" t="str">
        <f t="shared" si="139"/>
        <v>EandR1</v>
      </c>
      <c r="H891" s="389" t="str">
        <f t="shared" si="140"/>
        <v>envcll</v>
      </c>
      <c r="I891" s="389" t="str">
        <f t="shared" si="141"/>
        <v>exptot</v>
      </c>
      <c r="J891" s="389" t="str">
        <f t="shared" si="142"/>
        <v>EandR1-</v>
      </c>
      <c r="K891" s="389" t="str">
        <f t="shared" si="143"/>
        <v>envcll-exptot</v>
      </c>
      <c r="L891" s="389" t="str">
        <f t="shared" si="144"/>
        <v>envcll-</v>
      </c>
    </row>
    <row r="892" spans="1:12">
      <c r="A892" s="362" t="s">
        <v>4165</v>
      </c>
      <c r="B892" s="454">
        <f t="shared" ca="1" si="138"/>
        <v>0</v>
      </c>
      <c r="C892" s="454" t="str">
        <f t="shared" ca="1" si="145"/>
        <v/>
      </c>
      <c r="D892" s="454" t="str">
        <f t="shared" ca="1" si="145"/>
        <v/>
      </c>
      <c r="E892" s="454" t="str">
        <f t="shared" ca="1" si="145"/>
        <v/>
      </c>
      <c r="F892" s="454" t="str">
        <f t="shared" ca="1" si="145"/>
        <v/>
      </c>
      <c r="G892" s="389" t="str">
        <f t="shared" si="139"/>
        <v>EandR1</v>
      </c>
      <c r="H892" s="389" t="str">
        <f t="shared" si="140"/>
        <v>envdsp</v>
      </c>
      <c r="I892" s="389" t="str">
        <f t="shared" si="141"/>
        <v>exptot</v>
      </c>
      <c r="J892" s="389" t="str">
        <f t="shared" si="142"/>
        <v>EandR1-</v>
      </c>
      <c r="K892" s="389" t="str">
        <f t="shared" si="143"/>
        <v>envdsp-exptot</v>
      </c>
      <c r="L892" s="389" t="str">
        <f t="shared" si="144"/>
        <v>envdsp-</v>
      </c>
    </row>
    <row r="893" spans="1:12">
      <c r="A893" s="362" t="s">
        <v>4166</v>
      </c>
      <c r="B893" s="454">
        <f t="shared" ca="1" si="138"/>
        <v>0</v>
      </c>
      <c r="C893" s="454" t="str">
        <f t="shared" ref="C893:F913" ca="1" si="146">IFERROR(INDEX(INDIRECT(LEFT($A893,SEARCH("-",$A893,1)-1)&amp;"_validation_data"),MATCH($A893&amp;"-"&amp;C$1,INDIRECT(LEFT($A893,SEARCH("-",$A893,1)-1)&amp;"_validation_rows"),0),3),"")</f>
        <v/>
      </c>
      <c r="D893" s="454" t="str">
        <f t="shared" ca="1" si="146"/>
        <v/>
      </c>
      <c r="E893" s="454" t="str">
        <f t="shared" ca="1" si="146"/>
        <v/>
      </c>
      <c r="F893" s="454" t="str">
        <f t="shared" ca="1" si="146"/>
        <v/>
      </c>
      <c r="G893" s="389" t="str">
        <f t="shared" si="139"/>
        <v>EandR1</v>
      </c>
      <c r="H893" s="389" t="str">
        <f t="shared" si="140"/>
        <v>envtrd</v>
      </c>
      <c r="I893" s="389" t="str">
        <f t="shared" si="141"/>
        <v>exptot</v>
      </c>
      <c r="J893" s="389" t="str">
        <f t="shared" si="142"/>
        <v>EandR1-</v>
      </c>
      <c r="K893" s="389" t="str">
        <f t="shared" si="143"/>
        <v>envtrd-exptot</v>
      </c>
      <c r="L893" s="389" t="str">
        <f t="shared" si="144"/>
        <v>envtrd-</v>
      </c>
    </row>
    <row r="894" spans="1:12">
      <c r="A894" s="362" t="s">
        <v>4167</v>
      </c>
      <c r="B894" s="454">
        <f t="shared" ca="1" si="138"/>
        <v>0</v>
      </c>
      <c r="C894" s="454" t="str">
        <f t="shared" ca="1" si="146"/>
        <v/>
      </c>
      <c r="D894" s="454" t="str">
        <f t="shared" ca="1" si="146"/>
        <v/>
      </c>
      <c r="E894" s="454" t="str">
        <f t="shared" ca="1" si="146"/>
        <v/>
      </c>
      <c r="F894" s="454" t="str">
        <f t="shared" ca="1" si="146"/>
        <v/>
      </c>
      <c r="G894" s="389" t="str">
        <f t="shared" si="139"/>
        <v>EandR1</v>
      </c>
      <c r="H894" s="389" t="str">
        <f t="shared" si="140"/>
        <v>envrcy</v>
      </c>
      <c r="I894" s="389" t="str">
        <f t="shared" si="141"/>
        <v>exptot</v>
      </c>
      <c r="J894" s="389" t="str">
        <f t="shared" si="142"/>
        <v>EandR1-</v>
      </c>
      <c r="K894" s="389" t="str">
        <f t="shared" si="143"/>
        <v>envrcy-exptot</v>
      </c>
      <c r="L894" s="389" t="str">
        <f t="shared" si="144"/>
        <v>envrcy-</v>
      </c>
    </row>
    <row r="895" spans="1:12">
      <c r="A895" s="362" t="s">
        <v>4168</v>
      </c>
      <c r="B895" s="454">
        <f t="shared" ca="1" si="138"/>
        <v>0</v>
      </c>
      <c r="C895" s="454" t="str">
        <f t="shared" ca="1" si="146"/>
        <v/>
      </c>
      <c r="D895" s="454" t="str">
        <f t="shared" ca="1" si="146"/>
        <v/>
      </c>
      <c r="E895" s="454" t="str">
        <f t="shared" ca="1" si="146"/>
        <v/>
      </c>
      <c r="F895" s="454" t="str">
        <f t="shared" ca="1" si="146"/>
        <v/>
      </c>
      <c r="G895" s="389" t="str">
        <f t="shared" si="139"/>
        <v>EandR1</v>
      </c>
      <c r="H895" s="389" t="str">
        <f t="shared" si="140"/>
        <v>envmin</v>
      </c>
      <c r="I895" s="389" t="str">
        <f t="shared" si="141"/>
        <v>exptot</v>
      </c>
      <c r="J895" s="389" t="str">
        <f t="shared" si="142"/>
        <v>EandR1-</v>
      </c>
      <c r="K895" s="389" t="str">
        <f t="shared" si="143"/>
        <v>envmin-exptot</v>
      </c>
      <c r="L895" s="389" t="str">
        <f t="shared" si="144"/>
        <v>envmin-</v>
      </c>
    </row>
    <row r="896" spans="1:12">
      <c r="A896" s="362" t="s">
        <v>4169</v>
      </c>
      <c r="B896" s="454">
        <f t="shared" ca="1" si="138"/>
        <v>0</v>
      </c>
      <c r="C896" s="454" t="str">
        <f t="shared" ca="1" si="146"/>
        <v/>
      </c>
      <c r="D896" s="454" t="str">
        <f t="shared" ca="1" si="146"/>
        <v/>
      </c>
      <c r="E896" s="454" t="str">
        <f t="shared" ca="1" si="146"/>
        <v/>
      </c>
      <c r="F896" s="454" t="str">
        <f t="shared" ca="1" si="146"/>
        <v/>
      </c>
      <c r="G896" s="389" t="str">
        <f t="shared" si="139"/>
        <v>EandR1</v>
      </c>
      <c r="H896" s="389" t="str">
        <f t="shared" si="140"/>
        <v>envclm</v>
      </c>
      <c r="I896" s="389" t="str">
        <f t="shared" si="141"/>
        <v>exptot</v>
      </c>
      <c r="J896" s="389" t="str">
        <f t="shared" si="142"/>
        <v>EandR1-</v>
      </c>
      <c r="K896" s="389" t="str">
        <f t="shared" si="143"/>
        <v>envclm-exptot</v>
      </c>
      <c r="L896" s="389" t="str">
        <f t="shared" si="144"/>
        <v>envclm-</v>
      </c>
    </row>
    <row r="897" spans="1:12">
      <c r="A897" s="362" t="s">
        <v>4170</v>
      </c>
      <c r="B897" s="454">
        <f t="shared" ca="1" si="138"/>
        <v>0</v>
      </c>
      <c r="C897" s="454" t="str">
        <f t="shared" ca="1" si="146"/>
        <v/>
      </c>
      <c r="D897" s="454" t="str">
        <f t="shared" ca="1" si="146"/>
        <v/>
      </c>
      <c r="E897" s="454" t="str">
        <f t="shared" ca="1" si="146"/>
        <v/>
      </c>
      <c r="F897" s="454" t="str">
        <f t="shared" ca="1" si="146"/>
        <v/>
      </c>
      <c r="G897" s="389" t="str">
        <f t="shared" si="139"/>
        <v>EandR1</v>
      </c>
      <c r="H897" s="389" t="str">
        <f t="shared" si="140"/>
        <v>envtot</v>
      </c>
      <c r="I897" s="389" t="str">
        <f t="shared" si="141"/>
        <v>exptot</v>
      </c>
      <c r="J897" s="389" t="str">
        <f t="shared" si="142"/>
        <v>EandR1-</v>
      </c>
      <c r="K897" s="389" t="str">
        <f t="shared" si="143"/>
        <v>envtot-exptot</v>
      </c>
      <c r="L897" s="389" t="str">
        <f t="shared" si="144"/>
        <v>envtot-</v>
      </c>
    </row>
    <row r="898" spans="1:12">
      <c r="A898" s="362" t="s">
        <v>4171</v>
      </c>
      <c r="B898" s="454">
        <f t="shared" ca="1" si="138"/>
        <v>0</v>
      </c>
      <c r="C898" s="454" t="str">
        <f t="shared" ca="1" si="146"/>
        <v/>
      </c>
      <c r="D898" s="454" t="str">
        <f t="shared" ca="1" si="146"/>
        <v/>
      </c>
      <c r="E898" s="454" t="str">
        <f t="shared" ca="1" si="146"/>
        <v/>
      </c>
      <c r="F898" s="454" t="str">
        <f t="shared" ca="1" si="146"/>
        <v/>
      </c>
      <c r="G898" s="389" t="str">
        <f t="shared" si="139"/>
        <v>EandR1</v>
      </c>
      <c r="H898" s="389" t="str">
        <f t="shared" si="140"/>
        <v>plantot</v>
      </c>
      <c r="I898" s="389" t="str">
        <f t="shared" si="141"/>
        <v>exptot</v>
      </c>
      <c r="J898" s="389" t="str">
        <f t="shared" si="142"/>
        <v>EandR1-</v>
      </c>
      <c r="K898" s="389" t="str">
        <f t="shared" si="143"/>
        <v>plantot-exptot</v>
      </c>
      <c r="L898" s="389" t="str">
        <f t="shared" si="144"/>
        <v>plantot-</v>
      </c>
    </row>
    <row r="899" spans="1:12">
      <c r="A899" s="362" t="s">
        <v>4172</v>
      </c>
      <c r="B899" s="454">
        <f t="shared" ca="1" si="138"/>
        <v>0</v>
      </c>
      <c r="C899" s="454"/>
      <c r="D899" s="454"/>
      <c r="E899" s="454"/>
      <c r="F899" s="454"/>
      <c r="G899" s="389" t="str">
        <f t="shared" si="139"/>
        <v>EandR1</v>
      </c>
      <c r="H899" s="389" t="str">
        <f t="shared" si="140"/>
        <v>digtot</v>
      </c>
      <c r="I899" s="389" t="str">
        <f t="shared" si="141"/>
        <v>exptot</v>
      </c>
      <c r="J899" s="389" t="str">
        <f t="shared" si="142"/>
        <v>EandR1-</v>
      </c>
      <c r="K899" s="389" t="str">
        <f t="shared" si="143"/>
        <v>digtot-exptot</v>
      </c>
      <c r="L899" s="389" t="str">
        <f t="shared" si="144"/>
        <v>digtot-</v>
      </c>
    </row>
    <row r="900" spans="1:12">
      <c r="A900" s="362" t="s">
        <v>4173</v>
      </c>
      <c r="B900" s="454">
        <f t="shared" ca="1" si="138"/>
        <v>0</v>
      </c>
      <c r="C900" s="454" t="str">
        <f t="shared" ca="1" si="146"/>
        <v/>
      </c>
      <c r="D900" s="454" t="str">
        <f t="shared" ca="1" si="146"/>
        <v/>
      </c>
      <c r="E900" s="454" t="str">
        <f t="shared" ca="1" si="146"/>
        <v/>
      </c>
      <c r="F900" s="454" t="str">
        <f t="shared" ca="1" si="146"/>
        <v/>
      </c>
      <c r="G900" s="389" t="str">
        <f t="shared" si="139"/>
        <v>EandR1</v>
      </c>
      <c r="H900" s="389" t="str">
        <f t="shared" si="140"/>
        <v>poltot</v>
      </c>
      <c r="I900" s="389" t="str">
        <f t="shared" si="141"/>
        <v>exptot</v>
      </c>
      <c r="J900" s="389" t="str">
        <f t="shared" si="142"/>
        <v>EandR1-</v>
      </c>
      <c r="K900" s="389" t="str">
        <f t="shared" si="143"/>
        <v>poltot-exptot</v>
      </c>
      <c r="L900" s="389" t="str">
        <f t="shared" si="144"/>
        <v>poltot-</v>
      </c>
    </row>
    <row r="901" spans="1:12">
      <c r="A901" s="362" t="s">
        <v>4174</v>
      </c>
      <c r="B901" s="454">
        <f t="shared" ca="1" si="138"/>
        <v>0</v>
      </c>
      <c r="C901" s="454" t="str">
        <f t="shared" ca="1" si="146"/>
        <v/>
      </c>
      <c r="D901" s="454" t="str">
        <f t="shared" ca="1" si="146"/>
        <v/>
      </c>
      <c r="E901" s="454" t="str">
        <f t="shared" ca="1" si="146"/>
        <v/>
      </c>
      <c r="F901" s="454" t="str">
        <f t="shared" ca="1" si="146"/>
        <v/>
      </c>
      <c r="G901" s="389" t="str">
        <f t="shared" si="139"/>
        <v>EandR1</v>
      </c>
      <c r="H901" s="389" t="str">
        <f t="shared" si="140"/>
        <v>frstot</v>
      </c>
      <c r="I901" s="389" t="str">
        <f t="shared" si="141"/>
        <v>exptot</v>
      </c>
      <c r="J901" s="389" t="str">
        <f t="shared" si="142"/>
        <v>EandR1-</v>
      </c>
      <c r="K901" s="389" t="str">
        <f t="shared" si="143"/>
        <v>frstot-exptot</v>
      </c>
      <c r="L901" s="389" t="str">
        <f t="shared" si="144"/>
        <v>frstot-</v>
      </c>
    </row>
    <row r="902" spans="1:12">
      <c r="A902" s="362" t="s">
        <v>4175</v>
      </c>
      <c r="B902" s="454">
        <f t="shared" ca="1" si="138"/>
        <v>0</v>
      </c>
      <c r="C902" s="454" t="str">
        <f t="shared" ca="1" si="146"/>
        <v/>
      </c>
      <c r="D902" s="454" t="str">
        <f t="shared" ca="1" si="146"/>
        <v/>
      </c>
      <c r="E902" s="454" t="str">
        <f t="shared" ca="1" si="146"/>
        <v/>
      </c>
      <c r="F902" s="454" t="str">
        <f t="shared" ca="1" si="146"/>
        <v/>
      </c>
      <c r="G902" s="389" t="str">
        <f t="shared" si="139"/>
        <v>EandR1</v>
      </c>
      <c r="H902" s="389" t="str">
        <f t="shared" si="140"/>
        <v>centot</v>
      </c>
      <c r="I902" s="389" t="str">
        <f t="shared" si="141"/>
        <v>exptot</v>
      </c>
      <c r="J902" s="389" t="str">
        <f t="shared" si="142"/>
        <v>EandR1-</v>
      </c>
      <c r="K902" s="389" t="str">
        <f t="shared" si="143"/>
        <v>centot-exptot</v>
      </c>
      <c r="L902" s="389" t="str">
        <f t="shared" si="144"/>
        <v>centot-</v>
      </c>
    </row>
    <row r="903" spans="1:12">
      <c r="A903" s="362" t="s">
        <v>4176</v>
      </c>
      <c r="B903" s="454">
        <f t="shared" ca="1" si="138"/>
        <v>0</v>
      </c>
      <c r="C903" s="454" t="str">
        <f t="shared" ca="1" si="146"/>
        <v/>
      </c>
      <c r="D903" s="454" t="str">
        <f t="shared" ca="1" si="146"/>
        <v/>
      </c>
      <c r="E903" s="454" t="str">
        <f t="shared" ca="1" si="146"/>
        <v/>
      </c>
      <c r="F903" s="454" t="str">
        <f t="shared" ca="1" si="146"/>
        <v/>
      </c>
      <c r="G903" s="389" t="str">
        <f t="shared" si="139"/>
        <v>EandR1</v>
      </c>
      <c r="H903" s="389" t="str">
        <f t="shared" si="140"/>
        <v>tradcomhous</v>
      </c>
      <c r="I903" s="389" t="str">
        <f t="shared" si="141"/>
        <v>exptot</v>
      </c>
      <c r="J903" s="389" t="str">
        <f t="shared" si="142"/>
        <v>EandR1-</v>
      </c>
      <c r="K903" s="389" t="str">
        <f t="shared" si="143"/>
        <v>tradcomhous-exptot</v>
      </c>
      <c r="L903" s="389" t="str">
        <f t="shared" si="144"/>
        <v>tradcomhous-</v>
      </c>
    </row>
    <row r="904" spans="1:12">
      <c r="A904" s="362" t="s">
        <v>4177</v>
      </c>
      <c r="B904" s="454">
        <f t="shared" ca="1" si="138"/>
        <v>0</v>
      </c>
      <c r="C904" s="454" t="str">
        <f t="shared" ca="1" si="146"/>
        <v/>
      </c>
      <c r="D904" s="454" t="str">
        <f t="shared" ca="1" si="146"/>
        <v/>
      </c>
      <c r="E904" s="454" t="str">
        <f t="shared" ca="1" si="146"/>
        <v/>
      </c>
      <c r="F904" s="454" t="str">
        <f t="shared" ca="1" si="146"/>
        <v/>
      </c>
      <c r="G904" s="389" t="str">
        <f t="shared" si="139"/>
        <v>EandR1</v>
      </c>
      <c r="H904" s="389" t="str">
        <f t="shared" si="140"/>
        <v>tradcomreal</v>
      </c>
      <c r="I904" s="389" t="str">
        <f t="shared" si="141"/>
        <v>exptot</v>
      </c>
      <c r="J904" s="389" t="str">
        <f t="shared" si="142"/>
        <v>EandR1-</v>
      </c>
      <c r="K904" s="389" t="str">
        <f t="shared" si="143"/>
        <v>tradcomreal-exptot</v>
      </c>
      <c r="L904" s="389" t="str">
        <f t="shared" si="144"/>
        <v>tradcomreal-</v>
      </c>
    </row>
    <row r="905" spans="1:12">
      <c r="A905" s="362" t="s">
        <v>4178</v>
      </c>
      <c r="B905" s="454">
        <f t="shared" ca="1" si="138"/>
        <v>0</v>
      </c>
      <c r="C905" s="454" t="str">
        <f t="shared" ca="1" si="146"/>
        <v/>
      </c>
      <c r="D905" s="454" t="str">
        <f t="shared" ca="1" si="146"/>
        <v/>
      </c>
      <c r="E905" s="454" t="str">
        <f t="shared" ca="1" si="146"/>
        <v/>
      </c>
      <c r="F905" s="454" t="str">
        <f t="shared" ca="1" si="146"/>
        <v/>
      </c>
      <c r="G905" s="389" t="str">
        <f t="shared" si="139"/>
        <v>EandR1</v>
      </c>
      <c r="H905" s="389" t="str">
        <f t="shared" si="140"/>
        <v>tradcomfin</v>
      </c>
      <c r="I905" s="389" t="str">
        <f t="shared" si="141"/>
        <v>exptot</v>
      </c>
      <c r="J905" s="389" t="str">
        <f t="shared" si="142"/>
        <v>EandR1-</v>
      </c>
      <c r="K905" s="389" t="str">
        <f t="shared" si="143"/>
        <v>tradcomfin-exptot</v>
      </c>
      <c r="L905" s="389" t="str">
        <f t="shared" si="144"/>
        <v>tradcomfin-</v>
      </c>
    </row>
    <row r="906" spans="1:12">
      <c r="A906" s="362" t="s">
        <v>4179</v>
      </c>
      <c r="B906" s="454">
        <f t="shared" ca="1" si="138"/>
        <v>0</v>
      </c>
      <c r="C906" s="454" t="str">
        <f t="shared" ca="1" si="146"/>
        <v/>
      </c>
      <c r="D906" s="454" t="str">
        <f t="shared" ca="1" si="146"/>
        <v/>
      </c>
      <c r="E906" s="454" t="str">
        <f t="shared" ca="1" si="146"/>
        <v/>
      </c>
      <c r="F906" s="454" t="str">
        <f t="shared" ca="1" si="146"/>
        <v/>
      </c>
      <c r="G906" s="389" t="str">
        <f t="shared" si="139"/>
        <v>EandR1</v>
      </c>
      <c r="H906" s="389" t="str">
        <f t="shared" si="140"/>
        <v>tradcomenr</v>
      </c>
      <c r="I906" s="389" t="str">
        <f t="shared" si="141"/>
        <v>exptot</v>
      </c>
      <c r="J906" s="389" t="str">
        <f t="shared" si="142"/>
        <v>EandR1-</v>
      </c>
      <c r="K906" s="389" t="str">
        <f t="shared" si="143"/>
        <v>tradcomenr-exptot</v>
      </c>
      <c r="L906" s="389" t="str">
        <f t="shared" si="144"/>
        <v>tradcomenr-</v>
      </c>
    </row>
    <row r="907" spans="1:12">
      <c r="A907" s="362" t="s">
        <v>4180</v>
      </c>
      <c r="B907" s="454">
        <f t="shared" ca="1" si="138"/>
        <v>0</v>
      </c>
      <c r="C907" s="454" t="str">
        <f t="shared" ca="1" si="146"/>
        <v/>
      </c>
      <c r="D907" s="454" t="str">
        <f t="shared" ca="1" si="146"/>
        <v/>
      </c>
      <c r="E907" s="454" t="str">
        <f t="shared" ca="1" si="146"/>
        <v/>
      </c>
      <c r="F907" s="454" t="str">
        <f t="shared" ca="1" si="146"/>
        <v/>
      </c>
      <c r="G907" s="389" t="str">
        <f t="shared" si="139"/>
        <v>EandR1</v>
      </c>
      <c r="H907" s="389" t="str">
        <f t="shared" si="140"/>
        <v>tradcomwtr</v>
      </c>
      <c r="I907" s="389" t="str">
        <f t="shared" si="141"/>
        <v>exptot</v>
      </c>
      <c r="J907" s="389" t="str">
        <f t="shared" si="142"/>
        <v>EandR1-</v>
      </c>
      <c r="K907" s="389" t="str">
        <f t="shared" si="143"/>
        <v>tradcomwtr-exptot</v>
      </c>
      <c r="L907" s="389" t="str">
        <f t="shared" si="144"/>
        <v>tradcomwtr-</v>
      </c>
    </row>
    <row r="908" spans="1:12">
      <c r="A908" s="362" t="s">
        <v>4181</v>
      </c>
      <c r="B908" s="454">
        <f t="shared" ca="1" si="138"/>
        <v>0</v>
      </c>
      <c r="C908" s="454" t="str">
        <f t="shared" ca="1" si="146"/>
        <v/>
      </c>
      <c r="D908" s="454" t="str">
        <f t="shared" ca="1" si="146"/>
        <v/>
      </c>
      <c r="E908" s="454" t="str">
        <f t="shared" ca="1" si="146"/>
        <v/>
      </c>
      <c r="F908" s="454" t="str">
        <f t="shared" ca="1" si="146"/>
        <v/>
      </c>
      <c r="G908" s="389" t="str">
        <f t="shared" si="139"/>
        <v>EandR1</v>
      </c>
      <c r="H908" s="389" t="str">
        <f t="shared" si="140"/>
        <v>tradcomhsp</v>
      </c>
      <c r="I908" s="389" t="str">
        <f t="shared" si="141"/>
        <v>exptot</v>
      </c>
      <c r="J908" s="389" t="str">
        <f t="shared" si="142"/>
        <v>EandR1-</v>
      </c>
      <c r="K908" s="389" t="str">
        <f t="shared" si="143"/>
        <v>tradcomhsp-exptot</v>
      </c>
      <c r="L908" s="389" t="str">
        <f t="shared" si="144"/>
        <v>tradcomhsp-</v>
      </c>
    </row>
    <row r="909" spans="1:12">
      <c r="A909" s="362" t="s">
        <v>4182</v>
      </c>
      <c r="B909" s="454">
        <f t="shared" ca="1" si="138"/>
        <v>0</v>
      </c>
      <c r="C909" s="454" t="str">
        <f t="shared" ca="1" si="146"/>
        <v/>
      </c>
      <c r="D909" s="454" t="str">
        <f t="shared" ca="1" si="146"/>
        <v/>
      </c>
      <c r="E909" s="454" t="str">
        <f t="shared" ca="1" si="146"/>
        <v/>
      </c>
      <c r="F909" s="454" t="str">
        <f t="shared" ca="1" si="146"/>
        <v/>
      </c>
      <c r="G909" s="389" t="str">
        <f t="shared" si="139"/>
        <v>EandR1</v>
      </c>
      <c r="H909" s="389" t="str">
        <f t="shared" si="140"/>
        <v>tradcomoth</v>
      </c>
      <c r="I909" s="389" t="str">
        <f t="shared" si="141"/>
        <v>exptot</v>
      </c>
      <c r="J909" s="389" t="str">
        <f t="shared" si="142"/>
        <v>EandR1-</v>
      </c>
      <c r="K909" s="389" t="str">
        <f t="shared" si="143"/>
        <v>tradcomoth-exptot</v>
      </c>
      <c r="L909" s="389" t="str">
        <f t="shared" si="144"/>
        <v>tradcomoth-</v>
      </c>
    </row>
    <row r="910" spans="1:12">
      <c r="A910" s="362" t="s">
        <v>4183</v>
      </c>
      <c r="B910" s="454">
        <f t="shared" ca="1" si="138"/>
        <v>0</v>
      </c>
      <c r="C910" s="454" t="str">
        <f t="shared" ca="1" si="146"/>
        <v/>
      </c>
      <c r="D910" s="454" t="str">
        <f t="shared" ca="1" si="146"/>
        <v/>
      </c>
      <c r="E910" s="454" t="str">
        <f t="shared" ca="1" si="146"/>
        <v/>
      </c>
      <c r="F910" s="454" t="str">
        <f t="shared" ca="1" si="146"/>
        <v/>
      </c>
      <c r="G910" s="389" t="str">
        <f t="shared" si="139"/>
        <v>EandR1</v>
      </c>
      <c r="H910" s="389" t="str">
        <f t="shared" si="140"/>
        <v>tradcomtot</v>
      </c>
      <c r="I910" s="389" t="str">
        <f t="shared" si="141"/>
        <v>exptot</v>
      </c>
      <c r="J910" s="389" t="str">
        <f t="shared" si="142"/>
        <v>EandR1-</v>
      </c>
      <c r="K910" s="389" t="str">
        <f t="shared" si="143"/>
        <v>tradcomtot-exptot</v>
      </c>
      <c r="L910" s="389" t="str">
        <f t="shared" si="144"/>
        <v>tradcomtot-</v>
      </c>
    </row>
    <row r="911" spans="1:12">
      <c r="A911" s="362" t="s">
        <v>4184</v>
      </c>
      <c r="B911" s="454">
        <f t="shared" ca="1" si="138"/>
        <v>0</v>
      </c>
      <c r="C911" s="454" t="str">
        <f t="shared" ca="1" si="146"/>
        <v/>
      </c>
      <c r="D911" s="454" t="str">
        <f t="shared" ca="1" si="146"/>
        <v/>
      </c>
      <c r="E911" s="454" t="str">
        <f t="shared" ca="1" si="146"/>
        <v/>
      </c>
      <c r="F911" s="454" t="str">
        <f t="shared" ca="1" si="146"/>
        <v/>
      </c>
      <c r="G911" s="389" t="str">
        <f t="shared" si="139"/>
        <v>EandR1</v>
      </c>
      <c r="H911" s="389" t="str">
        <f t="shared" si="140"/>
        <v>tradoth</v>
      </c>
      <c r="I911" s="389" t="str">
        <f t="shared" si="141"/>
        <v>exptot</v>
      </c>
      <c r="J911" s="389" t="str">
        <f t="shared" si="142"/>
        <v>EandR1-</v>
      </c>
      <c r="K911" s="389" t="str">
        <f t="shared" si="143"/>
        <v>tradoth-exptot</v>
      </c>
      <c r="L911" s="389" t="str">
        <f t="shared" si="144"/>
        <v>tradoth-</v>
      </c>
    </row>
    <row r="912" spans="1:12">
      <c r="A912" s="362" t="s">
        <v>4185</v>
      </c>
      <c r="B912" s="454">
        <f t="shared" ca="1" si="138"/>
        <v>0</v>
      </c>
      <c r="C912" s="454" t="str">
        <f t="shared" ca="1" si="146"/>
        <v/>
      </c>
      <c r="D912" s="454" t="str">
        <f t="shared" ca="1" si="146"/>
        <v/>
      </c>
      <c r="E912" s="454" t="str">
        <f t="shared" ca="1" si="146"/>
        <v/>
      </c>
      <c r="F912" s="454" t="str">
        <f t="shared" ca="1" si="146"/>
        <v/>
      </c>
      <c r="G912" s="389" t="str">
        <f t="shared" si="139"/>
        <v>EandR1</v>
      </c>
      <c r="H912" s="389" t="str">
        <f t="shared" si="140"/>
        <v>tradtot</v>
      </c>
      <c r="I912" s="389" t="str">
        <f t="shared" si="141"/>
        <v>exptot</v>
      </c>
      <c r="J912" s="389" t="str">
        <f t="shared" si="142"/>
        <v>EandR1-</v>
      </c>
      <c r="K912" s="389" t="str">
        <f t="shared" si="143"/>
        <v>tradtot-exptot</v>
      </c>
      <c r="L912" s="389" t="str">
        <f t="shared" si="144"/>
        <v>tradtot-</v>
      </c>
    </row>
    <row r="913" spans="1:12">
      <c r="A913" s="362" t="s">
        <v>4186</v>
      </c>
      <c r="B913" s="454">
        <f t="shared" ca="1" si="138"/>
        <v>0</v>
      </c>
      <c r="C913" s="454" t="str">
        <f t="shared" ca="1" si="146"/>
        <v/>
      </c>
      <c r="D913" s="454" t="str">
        <f t="shared" ca="1" si="146"/>
        <v/>
      </c>
      <c r="E913" s="454" t="str">
        <f t="shared" ca="1" si="146"/>
        <v/>
      </c>
      <c r="F913" s="454" t="str">
        <f t="shared" ca="1" si="146"/>
        <v/>
      </c>
      <c r="G913" s="389" t="str">
        <f t="shared" si="139"/>
        <v>EandR1</v>
      </c>
      <c r="H913" s="389" t="str">
        <f t="shared" si="140"/>
        <v>alltot</v>
      </c>
      <c r="I913" s="389" t="str">
        <f t="shared" si="141"/>
        <v>exptot</v>
      </c>
      <c r="J913" s="389" t="str">
        <f t="shared" si="142"/>
        <v>EandR1-</v>
      </c>
      <c r="K913" s="389" t="str">
        <f t="shared" si="143"/>
        <v>alltot-exptot</v>
      </c>
      <c r="L913" s="389" t="str">
        <f t="shared" si="144"/>
        <v>alltot-</v>
      </c>
    </row>
    <row r="914" spans="1:12">
      <c r="A914" s="362" t="s">
        <v>4187</v>
      </c>
      <c r="B914" s="454">
        <f t="shared" ca="1" si="138"/>
        <v>0</v>
      </c>
      <c r="C914" s="454" t="str">
        <f t="shared" ref="C914:F934" ca="1" si="147">IFERROR(INDEX(INDIRECT(LEFT($A914,SEARCH("-",$A914,1)-1)&amp;"_validation_data"),MATCH($A914&amp;"-"&amp;C$1,INDIRECT(LEFT($A914,SEARCH("-",$A914,1)-1)&amp;"_validation_rows"),0),3),"")</f>
        <v/>
      </c>
      <c r="D914" s="454" t="str">
        <f t="shared" ca="1" si="147"/>
        <v/>
      </c>
      <c r="E914" s="454" t="str">
        <f t="shared" ca="1" si="147"/>
        <v/>
      </c>
      <c r="F914" s="454" t="str">
        <f t="shared" ca="1" si="147"/>
        <v/>
      </c>
      <c r="G914" s="389" t="str">
        <f t="shared" si="139"/>
        <v>EandR1</v>
      </c>
      <c r="H914" s="389" t="str">
        <f t="shared" si="140"/>
        <v>edutot</v>
      </c>
      <c r="I914" s="389" t="str">
        <f t="shared" si="141"/>
        <v>exps162b</v>
      </c>
      <c r="J914" s="389" t="str">
        <f t="shared" si="142"/>
        <v>EandR1-</v>
      </c>
      <c r="K914" s="389" t="str">
        <f t="shared" si="143"/>
        <v>edutot-exps162b</v>
      </c>
      <c r="L914" s="389" t="str">
        <f t="shared" si="144"/>
        <v>edutot-</v>
      </c>
    </row>
    <row r="915" spans="1:12">
      <c r="A915" s="362" t="s">
        <v>4188</v>
      </c>
      <c r="B915" s="454">
        <f t="shared" ca="1" si="138"/>
        <v>0</v>
      </c>
      <c r="C915" s="454" t="str">
        <f t="shared" ca="1" si="147"/>
        <v/>
      </c>
      <c r="D915" s="454" t="str">
        <f t="shared" ca="1" si="147"/>
        <v/>
      </c>
      <c r="E915" s="454" t="str">
        <f t="shared" ca="1" si="147"/>
        <v/>
      </c>
      <c r="F915" s="454" t="str">
        <f t="shared" ca="1" si="147"/>
        <v/>
      </c>
      <c r="G915" s="389" t="str">
        <f t="shared" si="139"/>
        <v>EandR1</v>
      </c>
      <c r="H915" s="389" t="str">
        <f t="shared" si="140"/>
        <v>transtot</v>
      </c>
      <c r="I915" s="389" t="str">
        <f t="shared" si="141"/>
        <v>exps162b</v>
      </c>
      <c r="J915" s="389" t="str">
        <f t="shared" si="142"/>
        <v>EandR1-</v>
      </c>
      <c r="K915" s="389" t="str">
        <f t="shared" si="143"/>
        <v>transtot-exps162b</v>
      </c>
      <c r="L915" s="389" t="str">
        <f t="shared" si="144"/>
        <v>transtot-</v>
      </c>
    </row>
    <row r="916" spans="1:12">
      <c r="A916" s="362" t="s">
        <v>4189</v>
      </c>
      <c r="B916" s="454">
        <f t="shared" ca="1" si="138"/>
        <v>0</v>
      </c>
      <c r="C916" s="454" t="str">
        <f t="shared" ca="1" si="147"/>
        <v/>
      </c>
      <c r="D916" s="454" t="str">
        <f t="shared" ca="1" si="147"/>
        <v/>
      </c>
      <c r="E916" s="454" t="str">
        <f t="shared" ca="1" si="147"/>
        <v/>
      </c>
      <c r="F916" s="454" t="str">
        <f t="shared" ca="1" si="147"/>
        <v/>
      </c>
      <c r="G916" s="389" t="str">
        <f t="shared" si="139"/>
        <v>EandR1</v>
      </c>
      <c r="H916" s="389" t="str">
        <f t="shared" si="140"/>
        <v>sctot</v>
      </c>
      <c r="I916" s="389" t="str">
        <f t="shared" si="141"/>
        <v>exps162b</v>
      </c>
      <c r="J916" s="389" t="str">
        <f t="shared" si="142"/>
        <v>EandR1-</v>
      </c>
      <c r="K916" s="389" t="str">
        <f t="shared" si="143"/>
        <v>sctot-exps162b</v>
      </c>
      <c r="L916" s="389" t="str">
        <f t="shared" si="144"/>
        <v>sctot-</v>
      </c>
    </row>
    <row r="917" spans="1:12">
      <c r="A917" s="362" t="s">
        <v>4190</v>
      </c>
      <c r="B917" s="454">
        <f t="shared" ca="1" si="138"/>
        <v>0</v>
      </c>
      <c r="C917" s="454" t="str">
        <f t="shared" ca="1" si="147"/>
        <v/>
      </c>
      <c r="D917" s="454" t="str">
        <f t="shared" ca="1" si="147"/>
        <v/>
      </c>
      <c r="E917" s="454" t="str">
        <f t="shared" ca="1" si="147"/>
        <v/>
      </c>
      <c r="F917" s="454" t="str">
        <f t="shared" ca="1" si="147"/>
        <v/>
      </c>
      <c r="G917" s="389" t="str">
        <f t="shared" si="139"/>
        <v>EandR1</v>
      </c>
      <c r="H917" s="389" t="str">
        <f t="shared" si="140"/>
        <v>phtot</v>
      </c>
      <c r="I917" s="389" t="str">
        <f t="shared" si="141"/>
        <v>exps162b</v>
      </c>
      <c r="J917" s="389" t="str">
        <f t="shared" si="142"/>
        <v>EandR1-</v>
      </c>
      <c r="K917" s="389" t="str">
        <f t="shared" si="143"/>
        <v>phtot-exps162b</v>
      </c>
      <c r="L917" s="389" t="str">
        <f t="shared" si="144"/>
        <v>phtot-</v>
      </c>
    </row>
    <row r="918" spans="1:12">
      <c r="A918" s="362" t="s">
        <v>4191</v>
      </c>
      <c r="B918" s="454">
        <f t="shared" ca="1" si="138"/>
        <v>0</v>
      </c>
      <c r="C918" s="454" t="str">
        <f t="shared" ca="1" si="147"/>
        <v/>
      </c>
      <c r="D918" s="454" t="str">
        <f t="shared" ca="1" si="147"/>
        <v/>
      </c>
      <c r="E918" s="454" t="str">
        <f t="shared" ca="1" si="147"/>
        <v/>
      </c>
      <c r="F918" s="454" t="str">
        <f t="shared" ca="1" si="147"/>
        <v/>
      </c>
      <c r="G918" s="389" t="str">
        <f t="shared" si="139"/>
        <v>EandR1</v>
      </c>
      <c r="H918" s="389" t="str">
        <f t="shared" si="140"/>
        <v>houstot</v>
      </c>
      <c r="I918" s="389" t="str">
        <f t="shared" si="141"/>
        <v>explsvt</v>
      </c>
      <c r="J918" s="389" t="str">
        <f t="shared" si="142"/>
        <v>EandR1-</v>
      </c>
      <c r="K918" s="389" t="str">
        <f t="shared" si="143"/>
        <v>houstot-explsvt</v>
      </c>
      <c r="L918" s="389" t="str">
        <f t="shared" si="144"/>
        <v>houstot-</v>
      </c>
    </row>
    <row r="919" spans="1:12">
      <c r="A919" s="362" t="s">
        <v>4192</v>
      </c>
      <c r="B919" s="454">
        <f t="shared" ca="1" si="138"/>
        <v>0</v>
      </c>
      <c r="C919" s="454" t="str">
        <f t="shared" ca="1" si="147"/>
        <v/>
      </c>
      <c r="D919" s="454" t="str">
        <f t="shared" ca="1" si="147"/>
        <v/>
      </c>
      <c r="E919" s="454" t="str">
        <f t="shared" ca="1" si="147"/>
        <v/>
      </c>
      <c r="F919" s="454" t="str">
        <f t="shared" ca="1" si="147"/>
        <v/>
      </c>
      <c r="G919" s="389" t="str">
        <f t="shared" si="139"/>
        <v>EandR1</v>
      </c>
      <c r="H919" s="389" t="str">
        <f t="shared" si="140"/>
        <v>cultot</v>
      </c>
      <c r="I919" s="389" t="str">
        <f t="shared" si="141"/>
        <v>exps162b</v>
      </c>
      <c r="J919" s="389" t="str">
        <f t="shared" si="142"/>
        <v>EandR1-</v>
      </c>
      <c r="K919" s="389" t="str">
        <f t="shared" si="143"/>
        <v>cultot-exps162b</v>
      </c>
      <c r="L919" s="389" t="str">
        <f t="shared" si="144"/>
        <v>cultot-</v>
      </c>
    </row>
    <row r="920" spans="1:12">
      <c r="A920" s="362" t="s">
        <v>4193</v>
      </c>
      <c r="B920" s="454">
        <f t="shared" ca="1" si="138"/>
        <v>0</v>
      </c>
      <c r="C920" s="454" t="str">
        <f t="shared" ca="1" si="147"/>
        <v/>
      </c>
      <c r="D920" s="454" t="str">
        <f t="shared" ca="1" si="147"/>
        <v/>
      </c>
      <c r="E920" s="454" t="str">
        <f t="shared" ca="1" si="147"/>
        <v/>
      </c>
      <c r="F920" s="454" t="str">
        <f t="shared" ca="1" si="147"/>
        <v/>
      </c>
      <c r="G920" s="389" t="str">
        <f t="shared" si="139"/>
        <v>EandR1</v>
      </c>
      <c r="H920" s="389" t="str">
        <f t="shared" si="140"/>
        <v>envtot</v>
      </c>
      <c r="I920" s="389" t="str">
        <f t="shared" si="141"/>
        <v>exps162b</v>
      </c>
      <c r="J920" s="389" t="str">
        <f t="shared" si="142"/>
        <v>EandR1-</v>
      </c>
      <c r="K920" s="389" t="str">
        <f t="shared" si="143"/>
        <v>envtot-exps162b</v>
      </c>
      <c r="L920" s="389" t="str">
        <f t="shared" si="144"/>
        <v>envtot-</v>
      </c>
    </row>
    <row r="921" spans="1:12">
      <c r="A921" s="362" t="s">
        <v>4194</v>
      </c>
      <c r="B921" s="454">
        <f t="shared" ca="1" si="138"/>
        <v>0</v>
      </c>
      <c r="C921" s="454" t="str">
        <f t="shared" ca="1" si="147"/>
        <v/>
      </c>
      <c r="D921" s="454" t="str">
        <f t="shared" ca="1" si="147"/>
        <v/>
      </c>
      <c r="E921" s="454" t="str">
        <f t="shared" ca="1" si="147"/>
        <v/>
      </c>
      <c r="F921" s="454" t="str">
        <f t="shared" ca="1" si="147"/>
        <v/>
      </c>
      <c r="G921" s="389" t="str">
        <f t="shared" si="139"/>
        <v>EandR1</v>
      </c>
      <c r="H921" s="389" t="str">
        <f t="shared" si="140"/>
        <v>plantot</v>
      </c>
      <c r="I921" s="389" t="str">
        <f t="shared" si="141"/>
        <v>exps162b</v>
      </c>
      <c r="J921" s="389" t="str">
        <f t="shared" si="142"/>
        <v>EandR1-</v>
      </c>
      <c r="K921" s="389" t="str">
        <f t="shared" si="143"/>
        <v>plantot-exps162b</v>
      </c>
      <c r="L921" s="389" t="str">
        <f t="shared" si="144"/>
        <v>plantot-</v>
      </c>
    </row>
    <row r="922" spans="1:12">
      <c r="A922" s="362" t="s">
        <v>4195</v>
      </c>
      <c r="B922" s="454">
        <f t="shared" ca="1" si="138"/>
        <v>0</v>
      </c>
      <c r="C922" s="454"/>
      <c r="D922" s="454"/>
      <c r="E922" s="454"/>
      <c r="F922" s="454"/>
      <c r="G922" s="389" t="str">
        <f t="shared" si="139"/>
        <v>EandR1</v>
      </c>
      <c r="H922" s="389" t="str">
        <f t="shared" si="140"/>
        <v>digtot</v>
      </c>
      <c r="I922" s="389" t="str">
        <f t="shared" si="141"/>
        <v>exps162b</v>
      </c>
      <c r="J922" s="389" t="str">
        <f t="shared" si="142"/>
        <v>EandR1-</v>
      </c>
      <c r="K922" s="389" t="str">
        <f t="shared" si="143"/>
        <v>digtot-exps162b</v>
      </c>
      <c r="L922" s="389" t="str">
        <f t="shared" si="144"/>
        <v>digtot-</v>
      </c>
    </row>
    <row r="923" spans="1:12">
      <c r="A923" s="362" t="s">
        <v>4196</v>
      </c>
      <c r="B923" s="454">
        <f t="shared" ca="1" si="138"/>
        <v>0</v>
      </c>
      <c r="C923" s="454" t="str">
        <f t="shared" ca="1" si="147"/>
        <v/>
      </c>
      <c r="D923" s="454" t="str">
        <f t="shared" ca="1" si="147"/>
        <v/>
      </c>
      <c r="E923" s="454" t="str">
        <f t="shared" ca="1" si="147"/>
        <v/>
      </c>
      <c r="F923" s="454" t="str">
        <f t="shared" ca="1" si="147"/>
        <v/>
      </c>
      <c r="G923" s="389" t="str">
        <f t="shared" si="139"/>
        <v>EandR1</v>
      </c>
      <c r="H923" s="389" t="str">
        <f t="shared" si="140"/>
        <v>poltot</v>
      </c>
      <c r="I923" s="389" t="str">
        <f t="shared" si="141"/>
        <v>exps162b</v>
      </c>
      <c r="J923" s="389" t="str">
        <f t="shared" si="142"/>
        <v>EandR1-</v>
      </c>
      <c r="K923" s="389" t="str">
        <f t="shared" si="143"/>
        <v>poltot-exps162b</v>
      </c>
      <c r="L923" s="389" t="str">
        <f t="shared" si="144"/>
        <v>poltot-</v>
      </c>
    </row>
    <row r="924" spans="1:12">
      <c r="A924" s="362" t="s">
        <v>4197</v>
      </c>
      <c r="B924" s="454">
        <f t="shared" ref="B924:B989" ca="1" si="148">INDEX(INDIRECT(LEFT($A924,SEARCH("-",$A924,1)-1)&amp;"_data"),MATCH(MID($A924, SEARCH("-",$A924) + 1, SEARCH("-",$A924,SEARCH("-",$A924)+1) - SEARCH("-",$A924) - 1),INDIRECT(LEFT($A924,SEARCH("-",$A924,1)-1)&amp;"_rows"),0),MATCH(RIGHT($A924,LEN($A924) - SEARCH("-", $A924, SEARCH("-", $A924) + 1)),INDIRECT(LEFT($A924,SEARCH("-",$A924,1)-1)&amp;"_Header"),0))</f>
        <v>0</v>
      </c>
      <c r="C924" s="454" t="str">
        <f t="shared" ca="1" si="147"/>
        <v/>
      </c>
      <c r="D924" s="454" t="str">
        <f t="shared" ca="1" si="147"/>
        <v/>
      </c>
      <c r="E924" s="454" t="str">
        <f t="shared" ca="1" si="147"/>
        <v/>
      </c>
      <c r="F924" s="454" t="str">
        <f t="shared" ca="1" si="147"/>
        <v/>
      </c>
      <c r="G924" s="389" t="str">
        <f t="shared" si="139"/>
        <v>EandR1</v>
      </c>
      <c r="H924" s="389" t="str">
        <f t="shared" si="140"/>
        <v>frstot</v>
      </c>
      <c r="I924" s="389" t="str">
        <f t="shared" si="141"/>
        <v>exps162b</v>
      </c>
      <c r="J924" s="389" t="str">
        <f t="shared" si="142"/>
        <v>EandR1-</v>
      </c>
      <c r="K924" s="389" t="str">
        <f t="shared" si="143"/>
        <v>frstot-exps162b</v>
      </c>
      <c r="L924" s="389" t="str">
        <f t="shared" si="144"/>
        <v>frstot-</v>
      </c>
    </row>
    <row r="925" spans="1:12">
      <c r="A925" s="362" t="s">
        <v>4198</v>
      </c>
      <c r="B925" s="454">
        <f t="shared" ca="1" si="148"/>
        <v>0</v>
      </c>
      <c r="C925" s="454" t="str">
        <f t="shared" ca="1" si="147"/>
        <v/>
      </c>
      <c r="D925" s="454" t="str">
        <f t="shared" ca="1" si="147"/>
        <v/>
      </c>
      <c r="E925" s="454" t="str">
        <f t="shared" ca="1" si="147"/>
        <v/>
      </c>
      <c r="F925" s="454" t="str">
        <f t="shared" ca="1" si="147"/>
        <v/>
      </c>
      <c r="G925" s="389" t="str">
        <f t="shared" si="139"/>
        <v>EandR1</v>
      </c>
      <c r="H925" s="389" t="str">
        <f t="shared" si="140"/>
        <v>centot</v>
      </c>
      <c r="I925" s="389" t="str">
        <f t="shared" si="141"/>
        <v>exps162b</v>
      </c>
      <c r="J925" s="389" t="str">
        <f t="shared" si="142"/>
        <v>EandR1-</v>
      </c>
      <c r="K925" s="389" t="str">
        <f t="shared" si="143"/>
        <v>centot-exps162b</v>
      </c>
      <c r="L925" s="389" t="str">
        <f t="shared" si="144"/>
        <v>centot-</v>
      </c>
    </row>
    <row r="926" spans="1:12">
      <c r="A926" s="362" t="s">
        <v>4199</v>
      </c>
      <c r="B926" s="454">
        <f t="shared" ca="1" si="148"/>
        <v>0</v>
      </c>
      <c r="C926" s="454" t="str">
        <f t="shared" ca="1" si="147"/>
        <v/>
      </c>
      <c r="D926" s="454" t="str">
        <f t="shared" ca="1" si="147"/>
        <v/>
      </c>
      <c r="E926" s="454" t="str">
        <f t="shared" ca="1" si="147"/>
        <v/>
      </c>
      <c r="F926" s="454" t="str">
        <f t="shared" ca="1" si="147"/>
        <v/>
      </c>
      <c r="G926" s="389" t="str">
        <f t="shared" si="139"/>
        <v>EandR1</v>
      </c>
      <c r="H926" s="389" t="str">
        <f t="shared" si="140"/>
        <v>tradtot</v>
      </c>
      <c r="I926" s="389" t="str">
        <f t="shared" si="141"/>
        <v>exps162b</v>
      </c>
      <c r="J926" s="389" t="str">
        <f t="shared" si="142"/>
        <v>EandR1-</v>
      </c>
      <c r="K926" s="389" t="str">
        <f t="shared" si="143"/>
        <v>tradtot-exps162b</v>
      </c>
      <c r="L926" s="389" t="str">
        <f t="shared" si="144"/>
        <v>tradtot-</v>
      </c>
    </row>
    <row r="927" spans="1:12">
      <c r="A927" s="362" t="s">
        <v>4200</v>
      </c>
      <c r="B927" s="454">
        <f t="shared" ca="1" si="148"/>
        <v>0</v>
      </c>
      <c r="C927" s="454" t="str">
        <f t="shared" ca="1" si="147"/>
        <v/>
      </c>
      <c r="D927" s="454" t="str">
        <f t="shared" ca="1" si="147"/>
        <v/>
      </c>
      <c r="E927" s="454" t="str">
        <f t="shared" ca="1" si="147"/>
        <v/>
      </c>
      <c r="F927" s="454" t="str">
        <f t="shared" ca="1" si="147"/>
        <v/>
      </c>
      <c r="G927" s="389" t="str">
        <f t="shared" si="139"/>
        <v>EandR1</v>
      </c>
      <c r="H927" s="389" t="str">
        <f t="shared" si="140"/>
        <v>edutot</v>
      </c>
      <c r="I927" s="389" t="str">
        <f t="shared" si="141"/>
        <v>expgrandtot</v>
      </c>
      <c r="J927" s="389" t="str">
        <f t="shared" si="142"/>
        <v>EandR1-</v>
      </c>
      <c r="K927" s="389" t="str">
        <f t="shared" si="143"/>
        <v>edutot-expgrandtot</v>
      </c>
      <c r="L927" s="389" t="str">
        <f t="shared" si="144"/>
        <v>edutot-</v>
      </c>
    </row>
    <row r="928" spans="1:12">
      <c r="A928" s="362" t="s">
        <v>4201</v>
      </c>
      <c r="B928" s="454">
        <f t="shared" ca="1" si="148"/>
        <v>0</v>
      </c>
      <c r="C928" s="454" t="str">
        <f t="shared" ca="1" si="147"/>
        <v/>
      </c>
      <c r="D928" s="454" t="str">
        <f t="shared" ca="1" si="147"/>
        <v/>
      </c>
      <c r="E928" s="454" t="str">
        <f t="shared" ca="1" si="147"/>
        <v/>
      </c>
      <c r="F928" s="454" t="str">
        <f t="shared" ca="1" si="147"/>
        <v/>
      </c>
      <c r="G928" s="389" t="str">
        <f t="shared" si="139"/>
        <v>EandR1</v>
      </c>
      <c r="H928" s="389" t="str">
        <f t="shared" si="140"/>
        <v>transtot</v>
      </c>
      <c r="I928" s="389" t="str">
        <f t="shared" si="141"/>
        <v>expgrandtot</v>
      </c>
      <c r="J928" s="389" t="str">
        <f t="shared" si="142"/>
        <v>EandR1-</v>
      </c>
      <c r="K928" s="389" t="str">
        <f t="shared" si="143"/>
        <v>transtot-expgrandtot</v>
      </c>
      <c r="L928" s="389" t="str">
        <f t="shared" si="144"/>
        <v>transtot-</v>
      </c>
    </row>
    <row r="929" spans="1:12">
      <c r="A929" s="362" t="s">
        <v>4202</v>
      </c>
      <c r="B929" s="454">
        <f t="shared" ca="1" si="148"/>
        <v>0</v>
      </c>
      <c r="C929" s="454" t="str">
        <f t="shared" ca="1" si="147"/>
        <v/>
      </c>
      <c r="D929" s="454" t="str">
        <f t="shared" ca="1" si="147"/>
        <v/>
      </c>
      <c r="E929" s="454" t="str">
        <f t="shared" ca="1" si="147"/>
        <v/>
      </c>
      <c r="F929" s="454" t="str">
        <f t="shared" ca="1" si="147"/>
        <v/>
      </c>
      <c r="G929" s="389" t="str">
        <f t="shared" si="139"/>
        <v>EandR1</v>
      </c>
      <c r="H929" s="389" t="str">
        <f t="shared" si="140"/>
        <v>sctot</v>
      </c>
      <c r="I929" s="389" t="str">
        <f t="shared" si="141"/>
        <v>expgrandtot</v>
      </c>
      <c r="J929" s="389" t="str">
        <f t="shared" si="142"/>
        <v>EandR1-</v>
      </c>
      <c r="K929" s="389" t="str">
        <f t="shared" si="143"/>
        <v>sctot-expgrandtot</v>
      </c>
      <c r="L929" s="389" t="str">
        <f t="shared" si="144"/>
        <v>sctot-</v>
      </c>
    </row>
    <row r="930" spans="1:12">
      <c r="A930" s="362" t="s">
        <v>4203</v>
      </c>
      <c r="B930" s="454">
        <f t="shared" ca="1" si="148"/>
        <v>0</v>
      </c>
      <c r="C930" s="454" t="str">
        <f t="shared" ca="1" si="147"/>
        <v/>
      </c>
      <c r="D930" s="454" t="str">
        <f t="shared" ca="1" si="147"/>
        <v/>
      </c>
      <c r="E930" s="454" t="str">
        <f t="shared" ca="1" si="147"/>
        <v/>
      </c>
      <c r="F930" s="454" t="str">
        <f t="shared" ca="1" si="147"/>
        <v/>
      </c>
      <c r="G930" s="389" t="str">
        <f t="shared" si="139"/>
        <v>EandR1</v>
      </c>
      <c r="H930" s="389" t="str">
        <f t="shared" si="140"/>
        <v>phtot</v>
      </c>
      <c r="I930" s="389" t="str">
        <f t="shared" si="141"/>
        <v>expgrandtot</v>
      </c>
      <c r="J930" s="389" t="str">
        <f t="shared" si="142"/>
        <v>EandR1-</v>
      </c>
      <c r="K930" s="389" t="str">
        <f t="shared" si="143"/>
        <v>phtot-expgrandtot</v>
      </c>
      <c r="L930" s="389" t="str">
        <f t="shared" si="144"/>
        <v>phtot-</v>
      </c>
    </row>
    <row r="931" spans="1:12">
      <c r="A931" s="362" t="s">
        <v>4204</v>
      </c>
      <c r="B931" s="454">
        <f t="shared" ca="1" si="148"/>
        <v>0</v>
      </c>
      <c r="C931" s="454" t="str">
        <f t="shared" ca="1" si="147"/>
        <v/>
      </c>
      <c r="D931" s="454" t="str">
        <f t="shared" ca="1" si="147"/>
        <v/>
      </c>
      <c r="E931" s="454" t="str">
        <f t="shared" ca="1" si="147"/>
        <v/>
      </c>
      <c r="F931" s="454" t="str">
        <f t="shared" ca="1" si="147"/>
        <v/>
      </c>
      <c r="G931" s="389" t="str">
        <f t="shared" ref="G931:G994" si="149">LEFT(A931,SEARCH("-",A931)-1)</f>
        <v>EandR1</v>
      </c>
      <c r="H931" s="389" t="str">
        <f t="shared" ref="H931:H994" si="150">LEFT(K931,SEARCH("-",K931)-1)</f>
        <v>houstot</v>
      </c>
      <c r="I931" s="389" t="str">
        <f t="shared" ref="I931:I994" si="151">SUBSTITUTE(K931,L931,"")</f>
        <v>exps162b</v>
      </c>
      <c r="J931" s="389" t="str">
        <f t="shared" ref="J931:J994" si="152">LEFT(A931,SEARCH("-",A931))</f>
        <v>EandR1-</v>
      </c>
      <c r="K931" s="389" t="str">
        <f t="shared" ref="K931:K994" si="153">SUBSTITUTE(A931,J931,"")</f>
        <v>houstot-exps162b</v>
      </c>
      <c r="L931" s="389" t="str">
        <f t="shared" ref="L931:L994" si="154">LEFT(K931,SEARCH("-",K931))</f>
        <v>houstot-</v>
      </c>
    </row>
    <row r="932" spans="1:12">
      <c r="A932" s="362" t="s">
        <v>4205</v>
      </c>
      <c r="B932" s="454">
        <f t="shared" ca="1" si="148"/>
        <v>0</v>
      </c>
      <c r="C932" s="454" t="str">
        <f t="shared" ca="1" si="147"/>
        <v/>
      </c>
      <c r="D932" s="454" t="str">
        <f t="shared" ca="1" si="147"/>
        <v/>
      </c>
      <c r="E932" s="454" t="str">
        <f t="shared" ca="1" si="147"/>
        <v/>
      </c>
      <c r="F932" s="454" t="str">
        <f t="shared" ca="1" si="147"/>
        <v/>
      </c>
      <c r="G932" s="389" t="str">
        <f t="shared" si="149"/>
        <v>EandR1</v>
      </c>
      <c r="H932" s="389" t="str">
        <f t="shared" si="150"/>
        <v>cultot</v>
      </c>
      <c r="I932" s="389" t="str">
        <f t="shared" si="151"/>
        <v>expgrandtot</v>
      </c>
      <c r="J932" s="389" t="str">
        <f t="shared" si="152"/>
        <v>EandR1-</v>
      </c>
      <c r="K932" s="389" t="str">
        <f t="shared" si="153"/>
        <v>cultot-expgrandtot</v>
      </c>
      <c r="L932" s="389" t="str">
        <f t="shared" si="154"/>
        <v>cultot-</v>
      </c>
    </row>
    <row r="933" spans="1:12">
      <c r="A933" s="362" t="s">
        <v>4206</v>
      </c>
      <c r="B933" s="454">
        <f t="shared" ca="1" si="148"/>
        <v>0</v>
      </c>
      <c r="C933" s="454" t="str">
        <f t="shared" ca="1" si="147"/>
        <v/>
      </c>
      <c r="D933" s="454" t="str">
        <f t="shared" ca="1" si="147"/>
        <v/>
      </c>
      <c r="E933" s="454" t="str">
        <f t="shared" ca="1" si="147"/>
        <v/>
      </c>
      <c r="F933" s="454" t="str">
        <f t="shared" ca="1" si="147"/>
        <v/>
      </c>
      <c r="G933" s="389" t="str">
        <f t="shared" si="149"/>
        <v>EandR1</v>
      </c>
      <c r="H933" s="389" t="str">
        <f t="shared" si="150"/>
        <v>envtot</v>
      </c>
      <c r="I933" s="389" t="str">
        <f t="shared" si="151"/>
        <v>expgrandtot</v>
      </c>
      <c r="J933" s="389" t="str">
        <f t="shared" si="152"/>
        <v>EandR1-</v>
      </c>
      <c r="K933" s="389" t="str">
        <f t="shared" si="153"/>
        <v>envtot-expgrandtot</v>
      </c>
      <c r="L933" s="389" t="str">
        <f t="shared" si="154"/>
        <v>envtot-</v>
      </c>
    </row>
    <row r="934" spans="1:12">
      <c r="A934" s="362" t="s">
        <v>4207</v>
      </c>
      <c r="B934" s="454">
        <f t="shared" ca="1" si="148"/>
        <v>0</v>
      </c>
      <c r="C934" s="454" t="str">
        <f t="shared" ca="1" si="147"/>
        <v/>
      </c>
      <c r="D934" s="454" t="str">
        <f t="shared" ca="1" si="147"/>
        <v/>
      </c>
      <c r="E934" s="454" t="str">
        <f t="shared" ca="1" si="147"/>
        <v/>
      </c>
      <c r="F934" s="454" t="str">
        <f t="shared" ca="1" si="147"/>
        <v/>
      </c>
      <c r="G934" s="389" t="str">
        <f t="shared" si="149"/>
        <v>EandR1</v>
      </c>
      <c r="H934" s="389" t="str">
        <f t="shared" si="150"/>
        <v>plantot</v>
      </c>
      <c r="I934" s="389" t="str">
        <f t="shared" si="151"/>
        <v>expgrandtot</v>
      </c>
      <c r="J934" s="389" t="str">
        <f t="shared" si="152"/>
        <v>EandR1-</v>
      </c>
      <c r="K934" s="389" t="str">
        <f t="shared" si="153"/>
        <v>plantot-expgrandtot</v>
      </c>
      <c r="L934" s="389" t="str">
        <f t="shared" si="154"/>
        <v>plantot-</v>
      </c>
    </row>
    <row r="935" spans="1:12">
      <c r="A935" s="362" t="s">
        <v>4208</v>
      </c>
      <c r="B935" s="454">
        <f t="shared" ca="1" si="148"/>
        <v>0</v>
      </c>
      <c r="C935" s="454"/>
      <c r="D935" s="454"/>
      <c r="E935" s="454"/>
      <c r="F935" s="454"/>
      <c r="G935" s="389" t="str">
        <f t="shared" si="149"/>
        <v>EandR1</v>
      </c>
      <c r="H935" s="389" t="str">
        <f t="shared" si="150"/>
        <v>digtot</v>
      </c>
      <c r="I935" s="389" t="str">
        <f t="shared" si="151"/>
        <v>expgrandtot</v>
      </c>
      <c r="J935" s="389" t="str">
        <f t="shared" si="152"/>
        <v>EandR1-</v>
      </c>
      <c r="K935" s="389" t="str">
        <f t="shared" si="153"/>
        <v>digtot-expgrandtot</v>
      </c>
      <c r="L935" s="389" t="str">
        <f t="shared" si="154"/>
        <v>digtot-</v>
      </c>
    </row>
    <row r="936" spans="1:12">
      <c r="A936" s="362" t="s">
        <v>4209</v>
      </c>
      <c r="B936" s="454">
        <f t="shared" ca="1" si="148"/>
        <v>0</v>
      </c>
      <c r="C936" s="454" t="str">
        <f t="shared" ref="C936:F955" ca="1" si="155">IFERROR(INDEX(INDIRECT(LEFT($A936,SEARCH("-",$A936,1)-1)&amp;"_validation_data"),MATCH($A936&amp;"-"&amp;C$1,INDIRECT(LEFT($A936,SEARCH("-",$A936,1)-1)&amp;"_validation_rows"),0),3),"")</f>
        <v/>
      </c>
      <c r="D936" s="454" t="str">
        <f t="shared" ca="1" si="155"/>
        <v/>
      </c>
      <c r="E936" s="454" t="str">
        <f t="shared" ca="1" si="155"/>
        <v/>
      </c>
      <c r="F936" s="454" t="str">
        <f t="shared" ca="1" si="155"/>
        <v/>
      </c>
      <c r="G936" s="389" t="str">
        <f t="shared" si="149"/>
        <v>EandR1</v>
      </c>
      <c r="H936" s="389" t="str">
        <f t="shared" si="150"/>
        <v>poltot</v>
      </c>
      <c r="I936" s="389" t="str">
        <f t="shared" si="151"/>
        <v>expgrandtot</v>
      </c>
      <c r="J936" s="389" t="str">
        <f t="shared" si="152"/>
        <v>EandR1-</v>
      </c>
      <c r="K936" s="389" t="str">
        <f t="shared" si="153"/>
        <v>poltot-expgrandtot</v>
      </c>
      <c r="L936" s="389" t="str">
        <f t="shared" si="154"/>
        <v>poltot-</v>
      </c>
    </row>
    <row r="937" spans="1:12">
      <c r="A937" s="362" t="s">
        <v>4210</v>
      </c>
      <c r="B937" s="454">
        <f t="shared" ca="1" si="148"/>
        <v>0</v>
      </c>
      <c r="C937" s="454" t="str">
        <f t="shared" ca="1" si="155"/>
        <v/>
      </c>
      <c r="D937" s="454" t="str">
        <f t="shared" ca="1" si="155"/>
        <v/>
      </c>
      <c r="E937" s="454" t="str">
        <f t="shared" ca="1" si="155"/>
        <v/>
      </c>
      <c r="F937" s="454" t="str">
        <f t="shared" ca="1" si="155"/>
        <v/>
      </c>
      <c r="G937" s="389" t="str">
        <f t="shared" si="149"/>
        <v>EandR1</v>
      </c>
      <c r="H937" s="389" t="str">
        <f t="shared" si="150"/>
        <v>frstot</v>
      </c>
      <c r="I937" s="389" t="str">
        <f t="shared" si="151"/>
        <v>expgrandtot</v>
      </c>
      <c r="J937" s="389" t="str">
        <f t="shared" si="152"/>
        <v>EandR1-</v>
      </c>
      <c r="K937" s="389" t="str">
        <f t="shared" si="153"/>
        <v>frstot-expgrandtot</v>
      </c>
      <c r="L937" s="389" t="str">
        <f t="shared" si="154"/>
        <v>frstot-</v>
      </c>
    </row>
    <row r="938" spans="1:12">
      <c r="A938" s="362" t="s">
        <v>4211</v>
      </c>
      <c r="B938" s="454">
        <f t="shared" ca="1" si="148"/>
        <v>0</v>
      </c>
      <c r="C938" s="454" t="str">
        <f t="shared" ca="1" si="155"/>
        <v/>
      </c>
      <c r="D938" s="454" t="str">
        <f t="shared" ca="1" si="155"/>
        <v/>
      </c>
      <c r="E938" s="454" t="str">
        <f t="shared" ca="1" si="155"/>
        <v/>
      </c>
      <c r="F938" s="454" t="str">
        <f t="shared" ca="1" si="155"/>
        <v/>
      </c>
      <c r="G938" s="389" t="str">
        <f t="shared" si="149"/>
        <v>EandR1</v>
      </c>
      <c r="H938" s="389" t="str">
        <f t="shared" si="150"/>
        <v>centot</v>
      </c>
      <c r="I938" s="389" t="str">
        <f t="shared" si="151"/>
        <v>expgrandtot</v>
      </c>
      <c r="J938" s="389" t="str">
        <f t="shared" si="152"/>
        <v>EandR1-</v>
      </c>
      <c r="K938" s="389" t="str">
        <f t="shared" si="153"/>
        <v>centot-expgrandtot</v>
      </c>
      <c r="L938" s="389" t="str">
        <f t="shared" si="154"/>
        <v>centot-</v>
      </c>
    </row>
    <row r="939" spans="1:12">
      <c r="A939" s="362" t="s">
        <v>4212</v>
      </c>
      <c r="B939" s="454">
        <f t="shared" ca="1" si="148"/>
        <v>0</v>
      </c>
      <c r="C939" s="454" t="str">
        <f t="shared" ca="1" si="155"/>
        <v/>
      </c>
      <c r="D939" s="454" t="str">
        <f t="shared" ca="1" si="155"/>
        <v/>
      </c>
      <c r="E939" s="454" t="str">
        <f t="shared" ca="1" si="155"/>
        <v/>
      </c>
      <c r="F939" s="454" t="str">
        <f t="shared" ca="1" si="155"/>
        <v/>
      </c>
      <c r="G939" s="389" t="str">
        <f t="shared" si="149"/>
        <v>EandR1</v>
      </c>
      <c r="H939" s="389" t="str">
        <f t="shared" si="150"/>
        <v>tradtot</v>
      </c>
      <c r="I939" s="389" t="str">
        <f t="shared" si="151"/>
        <v>expgrandtot</v>
      </c>
      <c r="J939" s="389" t="str">
        <f t="shared" si="152"/>
        <v>EandR1-</v>
      </c>
      <c r="K939" s="389" t="str">
        <f t="shared" si="153"/>
        <v>tradtot-expgrandtot</v>
      </c>
      <c r="L939" s="389" t="str">
        <f t="shared" si="154"/>
        <v>tradtot-</v>
      </c>
    </row>
    <row r="940" spans="1:12">
      <c r="A940" s="362" t="s">
        <v>4213</v>
      </c>
      <c r="B940" s="454">
        <f t="shared" ca="1" si="148"/>
        <v>0</v>
      </c>
      <c r="C940" s="454" t="str">
        <f t="shared" ca="1" si="155"/>
        <v/>
      </c>
      <c r="D940" s="454" t="str">
        <f t="shared" ca="1" si="155"/>
        <v/>
      </c>
      <c r="E940" s="454" t="str">
        <f t="shared" ca="1" si="155"/>
        <v/>
      </c>
      <c r="F940" s="454" t="str">
        <f t="shared" ca="1" si="155"/>
        <v/>
      </c>
      <c r="G940" s="389" t="str">
        <f t="shared" si="149"/>
        <v>EandR1</v>
      </c>
      <c r="H940" s="389" t="str">
        <f t="shared" si="150"/>
        <v>alltot</v>
      </c>
      <c r="I940" s="389" t="str">
        <f t="shared" si="151"/>
        <v>explsvt</v>
      </c>
      <c r="J940" s="389" t="str">
        <f t="shared" si="152"/>
        <v>EandR1-</v>
      </c>
      <c r="K940" s="389" t="str">
        <f t="shared" si="153"/>
        <v>alltot-explsvt</v>
      </c>
      <c r="L940" s="389" t="str">
        <f t="shared" si="154"/>
        <v>alltot-</v>
      </c>
    </row>
    <row r="941" spans="1:12">
      <c r="A941" s="362" t="s">
        <v>4214</v>
      </c>
      <c r="B941" s="454">
        <f t="shared" ca="1" si="148"/>
        <v>0</v>
      </c>
      <c r="C941" s="454" t="str">
        <f t="shared" ca="1" si="155"/>
        <v/>
      </c>
      <c r="D941" s="454" t="str">
        <f t="shared" ca="1" si="155"/>
        <v/>
      </c>
      <c r="E941" s="454" t="str">
        <f t="shared" ca="1" si="155"/>
        <v/>
      </c>
      <c r="F941" s="454" t="str">
        <f t="shared" ca="1" si="155"/>
        <v/>
      </c>
      <c r="G941" s="389" t="str">
        <f t="shared" si="149"/>
        <v>EandR1</v>
      </c>
      <c r="H941" s="389" t="str">
        <f t="shared" si="150"/>
        <v>houstot</v>
      </c>
      <c r="I941" s="389" t="str">
        <f t="shared" si="151"/>
        <v>expgrandtot</v>
      </c>
      <c r="J941" s="389" t="str">
        <f t="shared" si="152"/>
        <v>EandR1-</v>
      </c>
      <c r="K941" s="389" t="str">
        <f t="shared" si="153"/>
        <v>houstot-expgrandtot</v>
      </c>
      <c r="L941" s="389" t="str">
        <f t="shared" si="154"/>
        <v>houstot-</v>
      </c>
    </row>
    <row r="942" spans="1:12">
      <c r="A942" s="362" t="s">
        <v>4215</v>
      </c>
      <c r="B942" s="454">
        <f t="shared" ca="1" si="148"/>
        <v>0</v>
      </c>
      <c r="C942" s="454" t="str">
        <f t="shared" ca="1" si="155"/>
        <v/>
      </c>
      <c r="D942" s="454" t="str">
        <f t="shared" ca="1" si="155"/>
        <v/>
      </c>
      <c r="E942" s="454" t="str">
        <f t="shared" ca="1" si="155"/>
        <v/>
      </c>
      <c r="F942" s="454" t="str">
        <f t="shared" ca="1" si="155"/>
        <v/>
      </c>
      <c r="G942" s="389" t="str">
        <f t="shared" si="149"/>
        <v>EandR1</v>
      </c>
      <c r="H942" s="389" t="str">
        <f t="shared" si="150"/>
        <v>alltot</v>
      </c>
      <c r="I942" s="389" t="str">
        <f t="shared" si="151"/>
        <v>exps162b</v>
      </c>
      <c r="J942" s="389" t="str">
        <f t="shared" si="152"/>
        <v>EandR1-</v>
      </c>
      <c r="K942" s="389" t="str">
        <f t="shared" si="153"/>
        <v>alltot-exps162b</v>
      </c>
      <c r="L942" s="389" t="str">
        <f t="shared" si="154"/>
        <v>alltot-</v>
      </c>
    </row>
    <row r="943" spans="1:12">
      <c r="A943" s="362" t="s">
        <v>4216</v>
      </c>
      <c r="B943" s="454">
        <f t="shared" ca="1" si="148"/>
        <v>0</v>
      </c>
      <c r="C943" s="454" t="str">
        <f t="shared" ca="1" si="155"/>
        <v/>
      </c>
      <c r="D943" s="454" t="str">
        <f t="shared" ca="1" si="155"/>
        <v/>
      </c>
      <c r="E943" s="454" t="str">
        <f t="shared" ca="1" si="155"/>
        <v/>
      </c>
      <c r="F943" s="454" t="str">
        <f t="shared" ca="1" si="155"/>
        <v/>
      </c>
      <c r="G943" s="389" t="str">
        <f t="shared" si="149"/>
        <v>EandR1</v>
      </c>
      <c r="H943" s="389" t="str">
        <f t="shared" si="150"/>
        <v>alltot</v>
      </c>
      <c r="I943" s="389" t="str">
        <f t="shared" si="151"/>
        <v>expgrandtot</v>
      </c>
      <c r="J943" s="389" t="str">
        <f t="shared" si="152"/>
        <v>EandR1-</v>
      </c>
      <c r="K943" s="389" t="str">
        <f t="shared" si="153"/>
        <v>alltot-expgrandtot</v>
      </c>
      <c r="L943" s="389" t="str">
        <f t="shared" si="154"/>
        <v>alltot-</v>
      </c>
    </row>
    <row r="944" spans="1:12">
      <c r="A944" s="362" t="s">
        <v>4217</v>
      </c>
      <c r="B944" s="454">
        <f t="shared" ca="1" si="148"/>
        <v>0</v>
      </c>
      <c r="C944" s="454" t="str">
        <f t="shared" ca="1" si="155"/>
        <v/>
      </c>
      <c r="D944" s="454" t="str">
        <f t="shared" ca="1" si="155"/>
        <v/>
      </c>
      <c r="E944" s="454" t="str">
        <f t="shared" ca="1" si="155"/>
        <v/>
      </c>
      <c r="F944" s="454" t="str">
        <f t="shared" ca="1" si="155"/>
        <v/>
      </c>
      <c r="G944" s="389" t="str">
        <f t="shared" si="149"/>
        <v>EandR1</v>
      </c>
      <c r="H944" s="389" t="str">
        <f t="shared" si="150"/>
        <v>eduerlprm</v>
      </c>
      <c r="I944" s="389" t="str">
        <f t="shared" si="151"/>
        <v>rectng</v>
      </c>
      <c r="J944" s="389" t="str">
        <f t="shared" si="152"/>
        <v>EandR1-</v>
      </c>
      <c r="K944" s="389" t="str">
        <f t="shared" si="153"/>
        <v>eduerlprm-rectng</v>
      </c>
      <c r="L944" s="389" t="str">
        <f t="shared" si="154"/>
        <v>eduerlprm-</v>
      </c>
    </row>
    <row r="945" spans="1:12">
      <c r="A945" s="362" t="s">
        <v>4218</v>
      </c>
      <c r="B945" s="454">
        <f t="shared" ca="1" si="148"/>
        <v>0</v>
      </c>
      <c r="C945" s="454" t="str">
        <f t="shared" ca="1" si="155"/>
        <v/>
      </c>
      <c r="D945" s="454" t="str">
        <f t="shared" ca="1" si="155"/>
        <v/>
      </c>
      <c r="E945" s="454" t="str">
        <f t="shared" ca="1" si="155"/>
        <v/>
      </c>
      <c r="F945" s="454" t="str">
        <f t="shared" ca="1" si="155"/>
        <v/>
      </c>
      <c r="G945" s="389" t="str">
        <f t="shared" si="149"/>
        <v>EandR1</v>
      </c>
      <c r="H945" s="389" t="str">
        <f t="shared" si="150"/>
        <v>eduscn</v>
      </c>
      <c r="I945" s="389" t="str">
        <f t="shared" si="151"/>
        <v>rectng</v>
      </c>
      <c r="J945" s="389" t="str">
        <f t="shared" si="152"/>
        <v>EandR1-</v>
      </c>
      <c r="K945" s="389" t="str">
        <f t="shared" si="153"/>
        <v>eduscn-rectng</v>
      </c>
      <c r="L945" s="389" t="str">
        <f t="shared" si="154"/>
        <v>eduscn-</v>
      </c>
    </row>
    <row r="946" spans="1:12">
      <c r="A946" s="362" t="s">
        <v>4219</v>
      </c>
      <c r="B946" s="454">
        <f t="shared" ca="1" si="148"/>
        <v>0</v>
      </c>
      <c r="C946" s="454" t="str">
        <f t="shared" ca="1" si="155"/>
        <v/>
      </c>
      <c r="D946" s="454" t="str">
        <f t="shared" ca="1" si="155"/>
        <v/>
      </c>
      <c r="E946" s="454" t="str">
        <f t="shared" ca="1" si="155"/>
        <v/>
      </c>
      <c r="F946" s="454" t="str">
        <f t="shared" ca="1" si="155"/>
        <v/>
      </c>
      <c r="G946" s="389" t="str">
        <f t="shared" si="149"/>
        <v>EandR1</v>
      </c>
      <c r="H946" s="389" t="str">
        <f t="shared" si="150"/>
        <v>eduspc</v>
      </c>
      <c r="I946" s="389" t="str">
        <f t="shared" si="151"/>
        <v>rectng</v>
      </c>
      <c r="J946" s="389" t="str">
        <f t="shared" si="152"/>
        <v>EandR1-</v>
      </c>
      <c r="K946" s="389" t="str">
        <f t="shared" si="153"/>
        <v>eduspc-rectng</v>
      </c>
      <c r="L946" s="389" t="str">
        <f t="shared" si="154"/>
        <v>eduspc-</v>
      </c>
    </row>
    <row r="947" spans="1:12">
      <c r="A947" s="362" t="s">
        <v>4220</v>
      </c>
      <c r="B947" s="454">
        <f t="shared" ca="1" si="148"/>
        <v>0</v>
      </c>
      <c r="C947" s="454" t="str">
        <f t="shared" ca="1" si="155"/>
        <v/>
      </c>
      <c r="D947" s="454" t="str">
        <f t="shared" ca="1" si="155"/>
        <v/>
      </c>
      <c r="E947" s="454" t="str">
        <f t="shared" ca="1" si="155"/>
        <v/>
      </c>
      <c r="F947" s="454" t="str">
        <f t="shared" ca="1" si="155"/>
        <v/>
      </c>
      <c r="G947" s="389" t="str">
        <f t="shared" si="149"/>
        <v>EandR1</v>
      </c>
      <c r="H947" s="389" t="str">
        <f t="shared" si="150"/>
        <v>edupstoth</v>
      </c>
      <c r="I947" s="389" t="str">
        <f t="shared" si="151"/>
        <v>rectng</v>
      </c>
      <c r="J947" s="389" t="str">
        <f t="shared" si="152"/>
        <v>EandR1-</v>
      </c>
      <c r="K947" s="389" t="str">
        <f t="shared" si="153"/>
        <v>edupstoth-rectng</v>
      </c>
      <c r="L947" s="389" t="str">
        <f t="shared" si="154"/>
        <v>edupstoth-</v>
      </c>
    </row>
    <row r="948" spans="1:12">
      <c r="A948" s="362" t="s">
        <v>4221</v>
      </c>
      <c r="B948" s="454">
        <f t="shared" ca="1" si="148"/>
        <v>0</v>
      </c>
      <c r="C948" s="454" t="str">
        <f t="shared" ca="1" si="155"/>
        <v/>
      </c>
      <c r="D948" s="454" t="str">
        <f t="shared" ca="1" si="155"/>
        <v/>
      </c>
      <c r="E948" s="454" t="str">
        <f t="shared" ca="1" si="155"/>
        <v/>
      </c>
      <c r="F948" s="454" t="str">
        <f t="shared" ca="1" si="155"/>
        <v/>
      </c>
      <c r="G948" s="389" t="str">
        <f t="shared" si="149"/>
        <v>EandR1</v>
      </c>
      <c r="H948" s="389" t="str">
        <f t="shared" si="150"/>
        <v>edutot</v>
      </c>
      <c r="I948" s="389" t="str">
        <f t="shared" si="151"/>
        <v>rectng</v>
      </c>
      <c r="J948" s="389" t="str">
        <f t="shared" si="152"/>
        <v>EandR1-</v>
      </c>
      <c r="K948" s="389" t="str">
        <f t="shared" si="153"/>
        <v>edutot-rectng</v>
      </c>
      <c r="L948" s="389" t="str">
        <f t="shared" si="154"/>
        <v>edutot-</v>
      </c>
    </row>
    <row r="949" spans="1:12">
      <c r="A949" s="362" t="s">
        <v>4222</v>
      </c>
      <c r="B949" s="454">
        <f t="shared" ca="1" si="148"/>
        <v>0</v>
      </c>
      <c r="C949" s="454" t="str">
        <f t="shared" ca="1" si="155"/>
        <v/>
      </c>
      <c r="D949" s="454" t="str">
        <f t="shared" ca="1" si="155"/>
        <v/>
      </c>
      <c r="E949" s="454" t="str">
        <f t="shared" ca="1" si="155"/>
        <v/>
      </c>
      <c r="F949" s="454" t="str">
        <f t="shared" ca="1" si="155"/>
        <v/>
      </c>
      <c r="G949" s="389" t="str">
        <f t="shared" si="149"/>
        <v>EandR1</v>
      </c>
      <c r="H949" s="389" t="str">
        <f t="shared" si="150"/>
        <v>transrds</v>
      </c>
      <c r="I949" s="389" t="str">
        <f t="shared" si="151"/>
        <v>rectng</v>
      </c>
      <c r="J949" s="389" t="str">
        <f t="shared" si="152"/>
        <v>EandR1-</v>
      </c>
      <c r="K949" s="389" t="str">
        <f t="shared" si="153"/>
        <v>transrds-rectng</v>
      </c>
      <c r="L949" s="389" t="str">
        <f t="shared" si="154"/>
        <v>transrds-</v>
      </c>
    </row>
    <row r="950" spans="1:12">
      <c r="A950" s="362" t="s">
        <v>4223</v>
      </c>
      <c r="B950" s="454">
        <f t="shared" ca="1" si="148"/>
        <v>0</v>
      </c>
      <c r="C950" s="454" t="str">
        <f t="shared" ca="1" si="155"/>
        <v/>
      </c>
      <c r="D950" s="454" t="str">
        <f t="shared" ca="1" si="155"/>
        <v/>
      </c>
      <c r="E950" s="454" t="str">
        <f t="shared" ca="1" si="155"/>
        <v/>
      </c>
      <c r="F950" s="454" t="str">
        <f t="shared" ca="1" si="155"/>
        <v/>
      </c>
      <c r="G950" s="389" t="str">
        <f t="shared" si="149"/>
        <v>EandR1</v>
      </c>
      <c r="H950" s="389" t="str">
        <f t="shared" si="150"/>
        <v>transprk</v>
      </c>
      <c r="I950" s="389" t="str">
        <f t="shared" si="151"/>
        <v>rectng</v>
      </c>
      <c r="J950" s="389" t="str">
        <f t="shared" si="152"/>
        <v>EandR1-</v>
      </c>
      <c r="K950" s="389" t="str">
        <f t="shared" si="153"/>
        <v>transprk-rectng</v>
      </c>
      <c r="L950" s="389" t="str">
        <f t="shared" si="154"/>
        <v>transprk-</v>
      </c>
    </row>
    <row r="951" spans="1:12">
      <c r="A951" s="362" t="s">
        <v>4224</v>
      </c>
      <c r="B951" s="454">
        <f t="shared" ca="1" si="148"/>
        <v>0</v>
      </c>
      <c r="C951" s="454" t="str">
        <f t="shared" ca="1" si="155"/>
        <v/>
      </c>
      <c r="D951" s="454" t="str">
        <f t="shared" ca="1" si="155"/>
        <v/>
      </c>
      <c r="E951" s="454" t="str">
        <f t="shared" ca="1" si="155"/>
        <v/>
      </c>
      <c r="F951" s="454" t="str">
        <f t="shared" ca="1" si="155"/>
        <v/>
      </c>
      <c r="G951" s="389" t="str">
        <f t="shared" si="149"/>
        <v>EandR1</v>
      </c>
      <c r="H951" s="389" t="str">
        <f t="shared" si="150"/>
        <v>transpblbus</v>
      </c>
      <c r="I951" s="389" t="str">
        <f t="shared" si="151"/>
        <v>rectng</v>
      </c>
      <c r="J951" s="389" t="str">
        <f t="shared" si="152"/>
        <v>EandR1-</v>
      </c>
      <c r="K951" s="389" t="str">
        <f t="shared" si="153"/>
        <v>transpblbus-rectng</v>
      </c>
      <c r="L951" s="389" t="str">
        <f t="shared" si="154"/>
        <v>transpblbus-</v>
      </c>
    </row>
    <row r="952" spans="1:12">
      <c r="A952" s="362" t="s">
        <v>4225</v>
      </c>
      <c r="B952" s="454">
        <f t="shared" ca="1" si="148"/>
        <v>0</v>
      </c>
      <c r="C952" s="454" t="str">
        <f t="shared" ca="1" si="155"/>
        <v/>
      </c>
      <c r="D952" s="454" t="str">
        <f t="shared" ca="1" si="155"/>
        <v/>
      </c>
      <c r="E952" s="454" t="str">
        <f t="shared" ca="1" si="155"/>
        <v/>
      </c>
      <c r="F952" s="454" t="str">
        <f t="shared" ca="1" si="155"/>
        <v/>
      </c>
      <c r="G952" s="389" t="str">
        <f t="shared" si="149"/>
        <v>EandR1</v>
      </c>
      <c r="H952" s="389" t="str">
        <f t="shared" si="150"/>
        <v>transpblrail</v>
      </c>
      <c r="I952" s="389" t="str">
        <f t="shared" si="151"/>
        <v>rectng</v>
      </c>
      <c r="J952" s="389" t="str">
        <f t="shared" si="152"/>
        <v>EandR1-</v>
      </c>
      <c r="K952" s="389" t="str">
        <f t="shared" si="153"/>
        <v>transpblrail-rectng</v>
      </c>
      <c r="L952" s="389" t="str">
        <f t="shared" si="154"/>
        <v>transpblrail-</v>
      </c>
    </row>
    <row r="953" spans="1:12">
      <c r="A953" s="362" t="s">
        <v>4226</v>
      </c>
      <c r="B953" s="454">
        <f t="shared" ca="1" si="148"/>
        <v>0</v>
      </c>
      <c r="C953" s="454" t="str">
        <f t="shared" ca="1" si="155"/>
        <v/>
      </c>
      <c r="D953" s="454" t="str">
        <f t="shared" ca="1" si="155"/>
        <v/>
      </c>
      <c r="E953" s="454" t="str">
        <f t="shared" ca="1" si="155"/>
        <v/>
      </c>
      <c r="F953" s="454" t="str">
        <f t="shared" ca="1" si="155"/>
        <v/>
      </c>
      <c r="G953" s="389" t="str">
        <f t="shared" si="149"/>
        <v>EandR1</v>
      </c>
      <c r="H953" s="389" t="str">
        <f t="shared" si="150"/>
        <v>transahtarp</v>
      </c>
      <c r="I953" s="389" t="str">
        <f t="shared" si="151"/>
        <v>rectng</v>
      </c>
      <c r="J953" s="389" t="str">
        <f t="shared" si="152"/>
        <v>EandR1-</v>
      </c>
      <c r="K953" s="389" t="str">
        <f t="shared" si="153"/>
        <v>transahtarp-rectng</v>
      </c>
      <c r="L953" s="389" t="str">
        <f t="shared" si="154"/>
        <v>transahtarp-</v>
      </c>
    </row>
    <row r="954" spans="1:12">
      <c r="A954" s="362" t="s">
        <v>4227</v>
      </c>
      <c r="B954" s="454">
        <f t="shared" ca="1" si="148"/>
        <v>0</v>
      </c>
      <c r="C954" s="454" t="str">
        <f t="shared" ca="1" si="155"/>
        <v/>
      </c>
      <c r="D954" s="454" t="str">
        <f t="shared" ca="1" si="155"/>
        <v/>
      </c>
      <c r="E954" s="454" t="str">
        <f t="shared" ca="1" si="155"/>
        <v/>
      </c>
      <c r="F954" s="454" t="str">
        <f t="shared" ca="1" si="155"/>
        <v/>
      </c>
      <c r="G954" s="389" t="str">
        <f t="shared" si="149"/>
        <v>EandR1</v>
      </c>
      <c r="H954" s="389" t="str">
        <f t="shared" si="150"/>
        <v>transahthrbprs</v>
      </c>
      <c r="I954" s="389" t="str">
        <f t="shared" si="151"/>
        <v>rectng</v>
      </c>
      <c r="J954" s="389" t="str">
        <f t="shared" si="152"/>
        <v>EandR1-</v>
      </c>
      <c r="K954" s="389" t="str">
        <f t="shared" si="153"/>
        <v>transahthrbprs-rectng</v>
      </c>
      <c r="L954" s="389" t="str">
        <f t="shared" si="154"/>
        <v>transahthrbprs-</v>
      </c>
    </row>
    <row r="955" spans="1:12">
      <c r="A955" s="362" t="s">
        <v>4228</v>
      </c>
      <c r="B955" s="454">
        <f t="shared" ca="1" si="148"/>
        <v>0</v>
      </c>
      <c r="C955" s="454" t="str">
        <f t="shared" ca="1" si="155"/>
        <v/>
      </c>
      <c r="D955" s="454" t="str">
        <f t="shared" ca="1" si="155"/>
        <v/>
      </c>
      <c r="E955" s="454" t="str">
        <f t="shared" ca="1" si="155"/>
        <v/>
      </c>
      <c r="F955" s="454" t="str">
        <f t="shared" ca="1" si="155"/>
        <v/>
      </c>
      <c r="G955" s="389" t="str">
        <f t="shared" si="149"/>
        <v>EandR1</v>
      </c>
      <c r="H955" s="389" t="str">
        <f t="shared" si="150"/>
        <v>transahttll</v>
      </c>
      <c r="I955" s="389" t="str">
        <f t="shared" si="151"/>
        <v>rectng</v>
      </c>
      <c r="J955" s="389" t="str">
        <f t="shared" si="152"/>
        <v>EandR1-</v>
      </c>
      <c r="K955" s="389" t="str">
        <f t="shared" si="153"/>
        <v>transahttll-rectng</v>
      </c>
      <c r="L955" s="389" t="str">
        <f t="shared" si="154"/>
        <v>transahttll-</v>
      </c>
    </row>
    <row r="956" spans="1:12">
      <c r="A956" s="362" t="s">
        <v>4229</v>
      </c>
      <c r="B956" s="454">
        <f t="shared" ca="1" si="148"/>
        <v>0</v>
      </c>
      <c r="C956" s="454" t="str">
        <f t="shared" ref="C956:F975" ca="1" si="156">IFERROR(INDEX(INDIRECT(LEFT($A956,SEARCH("-",$A956,1)-1)&amp;"_validation_data"),MATCH($A956&amp;"-"&amp;C$1,INDIRECT(LEFT($A956,SEARCH("-",$A956,1)-1)&amp;"_validation_rows"),0),3),"")</f>
        <v/>
      </c>
      <c r="D956" s="454" t="str">
        <f t="shared" ca="1" si="156"/>
        <v/>
      </c>
      <c r="E956" s="454" t="str">
        <f t="shared" ca="1" si="156"/>
        <v/>
      </c>
      <c r="F956" s="454" t="str">
        <f t="shared" ca="1" si="156"/>
        <v/>
      </c>
      <c r="G956" s="389" t="str">
        <f t="shared" si="149"/>
        <v>EandR1</v>
      </c>
      <c r="H956" s="389" t="str">
        <f t="shared" si="150"/>
        <v>transtot</v>
      </c>
      <c r="I956" s="389" t="str">
        <f t="shared" si="151"/>
        <v>rectng</v>
      </c>
      <c r="J956" s="389" t="str">
        <f t="shared" si="152"/>
        <v>EandR1-</v>
      </c>
      <c r="K956" s="389" t="str">
        <f t="shared" si="153"/>
        <v>transtot-rectng</v>
      </c>
      <c r="L956" s="389" t="str">
        <f t="shared" si="154"/>
        <v>transtot-</v>
      </c>
    </row>
    <row r="957" spans="1:12">
      <c r="A957" s="362" t="s">
        <v>4230</v>
      </c>
      <c r="B957" s="454">
        <f t="shared" ca="1" si="148"/>
        <v>0</v>
      </c>
      <c r="C957" s="454" t="str">
        <f t="shared" ca="1" si="156"/>
        <v/>
      </c>
      <c r="D957" s="454" t="str">
        <f t="shared" ca="1" si="156"/>
        <v/>
      </c>
      <c r="E957" s="454" t="str">
        <f t="shared" ca="1" si="156"/>
        <v/>
      </c>
      <c r="F957" s="454" t="str">
        <f t="shared" ca="1" si="156"/>
        <v/>
      </c>
      <c r="G957" s="389" t="str">
        <f t="shared" si="149"/>
        <v>EandR1</v>
      </c>
      <c r="H957" s="389" t="str">
        <f t="shared" si="150"/>
        <v>sctot</v>
      </c>
      <c r="I957" s="389" t="str">
        <f t="shared" si="151"/>
        <v>rectng</v>
      </c>
      <c r="J957" s="389" t="str">
        <f t="shared" si="152"/>
        <v>EandR1-</v>
      </c>
      <c r="K957" s="389" t="str">
        <f t="shared" si="153"/>
        <v>sctot-rectng</v>
      </c>
      <c r="L957" s="389" t="str">
        <f t="shared" si="154"/>
        <v>sctot-</v>
      </c>
    </row>
    <row r="958" spans="1:12">
      <c r="A958" s="362" t="s">
        <v>4231</v>
      </c>
      <c r="B958" s="454">
        <f t="shared" ca="1" si="148"/>
        <v>0</v>
      </c>
      <c r="C958" s="454" t="str">
        <f t="shared" ca="1" si="156"/>
        <v/>
      </c>
      <c r="D958" s="454" t="str">
        <f t="shared" ca="1" si="156"/>
        <v/>
      </c>
      <c r="E958" s="454" t="str">
        <f t="shared" ca="1" si="156"/>
        <v/>
      </c>
      <c r="F958" s="454" t="str">
        <f t="shared" ca="1" si="156"/>
        <v/>
      </c>
      <c r="G958" s="389" t="str">
        <f t="shared" si="149"/>
        <v>EandR1</v>
      </c>
      <c r="H958" s="389" t="str">
        <f t="shared" si="150"/>
        <v>phtot</v>
      </c>
      <c r="I958" s="389" t="str">
        <f t="shared" si="151"/>
        <v>rectng</v>
      </c>
      <c r="J958" s="389" t="str">
        <f t="shared" si="152"/>
        <v>EandR1-</v>
      </c>
      <c r="K958" s="389" t="str">
        <f t="shared" si="153"/>
        <v>phtot-rectng</v>
      </c>
      <c r="L958" s="389" t="str">
        <f t="shared" si="154"/>
        <v>phtot-</v>
      </c>
    </row>
    <row r="959" spans="1:12">
      <c r="A959" s="362" t="s">
        <v>4232</v>
      </c>
      <c r="B959" s="454">
        <f t="shared" ca="1" si="148"/>
        <v>0</v>
      </c>
      <c r="C959" s="454" t="str">
        <f t="shared" ca="1" si="156"/>
        <v/>
      </c>
      <c r="D959" s="454" t="str">
        <f t="shared" ca="1" si="156"/>
        <v/>
      </c>
      <c r="E959" s="454" t="str">
        <f t="shared" ca="1" si="156"/>
        <v/>
      </c>
      <c r="F959" s="454" t="str">
        <f t="shared" ca="1" si="156"/>
        <v/>
      </c>
      <c r="G959" s="389" t="str">
        <f t="shared" si="149"/>
        <v>EandR1</v>
      </c>
      <c r="H959" s="389" t="str">
        <f t="shared" si="150"/>
        <v>houshratot</v>
      </c>
      <c r="I959" s="389" t="str">
        <f t="shared" si="151"/>
        <v>rectng</v>
      </c>
      <c r="J959" s="389" t="str">
        <f t="shared" si="152"/>
        <v>EandR1-</v>
      </c>
      <c r="K959" s="389" t="str">
        <f t="shared" si="153"/>
        <v>houshratot-rectng</v>
      </c>
      <c r="L959" s="389" t="str">
        <f t="shared" si="154"/>
        <v>houshratot-</v>
      </c>
    </row>
    <row r="960" spans="1:12">
      <c r="A960" s="362" t="s">
        <v>4233</v>
      </c>
      <c r="B960" s="454">
        <f t="shared" ca="1" si="148"/>
        <v>0</v>
      </c>
      <c r="C960" s="454" t="str">
        <f t="shared" ca="1" si="156"/>
        <v/>
      </c>
      <c r="D960" s="454" t="str">
        <f t="shared" ca="1" si="156"/>
        <v/>
      </c>
      <c r="E960" s="454" t="str">
        <f t="shared" ca="1" si="156"/>
        <v/>
      </c>
      <c r="F960" s="454" t="str">
        <f t="shared" ca="1" si="156"/>
        <v/>
      </c>
      <c r="G960" s="389" t="str">
        <f t="shared" si="149"/>
        <v>EandR1</v>
      </c>
      <c r="H960" s="389" t="str">
        <f t="shared" si="150"/>
        <v>housgfcftot</v>
      </c>
      <c r="I960" s="389" t="str">
        <f t="shared" si="151"/>
        <v>rectng</v>
      </c>
      <c r="J960" s="389" t="str">
        <f t="shared" si="152"/>
        <v>EandR1-</v>
      </c>
      <c r="K960" s="389" t="str">
        <f t="shared" si="153"/>
        <v>housgfcftot-rectng</v>
      </c>
      <c r="L960" s="389" t="str">
        <f t="shared" si="154"/>
        <v>housgfcftot-</v>
      </c>
    </row>
    <row r="961" spans="1:12">
      <c r="A961" s="362" t="s">
        <v>4234</v>
      </c>
      <c r="B961" s="454">
        <f t="shared" ca="1" si="148"/>
        <v>0</v>
      </c>
      <c r="C961" s="454" t="str">
        <f t="shared" ca="1" si="156"/>
        <v/>
      </c>
      <c r="D961" s="454" t="str">
        <f t="shared" ca="1" si="156"/>
        <v/>
      </c>
      <c r="E961" s="454" t="str">
        <f t="shared" ca="1" si="156"/>
        <v/>
      </c>
      <c r="F961" s="454" t="str">
        <f t="shared" ca="1" si="156"/>
        <v/>
      </c>
      <c r="G961" s="389" t="str">
        <f t="shared" si="149"/>
        <v>EandR1</v>
      </c>
      <c r="H961" s="389" t="str">
        <f t="shared" si="150"/>
        <v>houstot</v>
      </c>
      <c r="I961" s="389" t="str">
        <f t="shared" si="151"/>
        <v>rectng</v>
      </c>
      <c r="J961" s="389" t="str">
        <f t="shared" si="152"/>
        <v>EandR1-</v>
      </c>
      <c r="K961" s="389" t="str">
        <f t="shared" si="153"/>
        <v>houstot-rectng</v>
      </c>
      <c r="L961" s="389" t="str">
        <f t="shared" si="154"/>
        <v>houstot-</v>
      </c>
    </row>
    <row r="962" spans="1:12">
      <c r="A962" s="362" t="s">
        <v>4235</v>
      </c>
      <c r="B962" s="454">
        <f t="shared" ca="1" si="148"/>
        <v>0</v>
      </c>
      <c r="C962" s="454" t="str">
        <f t="shared" ca="1" si="156"/>
        <v/>
      </c>
      <c r="D962" s="454" t="str">
        <f t="shared" ca="1" si="156"/>
        <v/>
      </c>
      <c r="E962" s="454" t="str">
        <f t="shared" ca="1" si="156"/>
        <v/>
      </c>
      <c r="F962" s="454" t="str">
        <f t="shared" ca="1" si="156"/>
        <v/>
      </c>
      <c r="G962" s="389" t="str">
        <f t="shared" si="149"/>
        <v>EandR1</v>
      </c>
      <c r="H962" s="389" t="str">
        <f t="shared" si="150"/>
        <v>culhrt</v>
      </c>
      <c r="I962" s="389" t="str">
        <f t="shared" si="151"/>
        <v>rectng</v>
      </c>
      <c r="J962" s="389" t="str">
        <f t="shared" si="152"/>
        <v>EandR1-</v>
      </c>
      <c r="K962" s="389" t="str">
        <f t="shared" si="153"/>
        <v>culhrt-rectng</v>
      </c>
      <c r="L962" s="389" t="str">
        <f t="shared" si="154"/>
        <v>culhrt-</v>
      </c>
    </row>
    <row r="963" spans="1:12">
      <c r="A963" s="362" t="s">
        <v>4236</v>
      </c>
      <c r="B963" s="454">
        <f t="shared" ca="1" si="148"/>
        <v>0</v>
      </c>
      <c r="C963" s="454" t="str">
        <f t="shared" ca="1" si="156"/>
        <v/>
      </c>
      <c r="D963" s="454" t="str">
        <f t="shared" ca="1" si="156"/>
        <v/>
      </c>
      <c r="E963" s="454" t="str">
        <f t="shared" ca="1" si="156"/>
        <v/>
      </c>
      <c r="F963" s="454" t="str">
        <f t="shared" ca="1" si="156"/>
        <v/>
      </c>
      <c r="G963" s="389" t="str">
        <f t="shared" si="149"/>
        <v>EandR1</v>
      </c>
      <c r="H963" s="389" t="str">
        <f t="shared" si="150"/>
        <v>culspr</v>
      </c>
      <c r="I963" s="389" t="str">
        <f t="shared" si="151"/>
        <v>rectng</v>
      </c>
      <c r="J963" s="389" t="str">
        <f t="shared" si="152"/>
        <v>EandR1-</v>
      </c>
      <c r="K963" s="389" t="str">
        <f t="shared" si="153"/>
        <v>culspr-rectng</v>
      </c>
      <c r="L963" s="389" t="str">
        <f t="shared" si="154"/>
        <v>culspr-</v>
      </c>
    </row>
    <row r="964" spans="1:12">
      <c r="A964" s="362" t="s">
        <v>4237</v>
      </c>
      <c r="B964" s="454">
        <f t="shared" ca="1" si="148"/>
        <v>0</v>
      </c>
      <c r="C964" s="454" t="str">
        <f t="shared" ca="1" si="156"/>
        <v/>
      </c>
      <c r="D964" s="454" t="str">
        <f t="shared" ca="1" si="156"/>
        <v/>
      </c>
      <c r="E964" s="454" t="str">
        <f t="shared" ca="1" si="156"/>
        <v/>
      </c>
      <c r="F964" s="454" t="str">
        <f t="shared" ca="1" si="156"/>
        <v/>
      </c>
      <c r="G964" s="389" t="str">
        <f t="shared" si="149"/>
        <v>EandR1</v>
      </c>
      <c r="H964" s="389" t="str">
        <f t="shared" si="150"/>
        <v>culopn</v>
      </c>
      <c r="I964" s="389" t="str">
        <f t="shared" si="151"/>
        <v>rectng</v>
      </c>
      <c r="J964" s="389" t="str">
        <f t="shared" si="152"/>
        <v>EandR1-</v>
      </c>
      <c r="K964" s="389" t="str">
        <f t="shared" si="153"/>
        <v>culopn-rectng</v>
      </c>
      <c r="L964" s="389" t="str">
        <f t="shared" si="154"/>
        <v>culopn-</v>
      </c>
    </row>
    <row r="965" spans="1:12">
      <c r="A965" s="362" t="s">
        <v>4238</v>
      </c>
      <c r="B965" s="454">
        <f t="shared" ca="1" si="148"/>
        <v>0</v>
      </c>
      <c r="C965" s="454" t="str">
        <f t="shared" ca="1" si="156"/>
        <v/>
      </c>
      <c r="D965" s="454" t="str">
        <f t="shared" ca="1" si="156"/>
        <v/>
      </c>
      <c r="E965" s="454" t="str">
        <f t="shared" ca="1" si="156"/>
        <v/>
      </c>
      <c r="F965" s="454" t="str">
        <f t="shared" ca="1" si="156"/>
        <v/>
      </c>
      <c r="G965" s="389" t="str">
        <f t="shared" si="149"/>
        <v>EandR1</v>
      </c>
      <c r="H965" s="389" t="str">
        <f t="shared" si="150"/>
        <v>cultrs</v>
      </c>
      <c r="I965" s="389" t="str">
        <f t="shared" si="151"/>
        <v>rectng</v>
      </c>
      <c r="J965" s="389" t="str">
        <f t="shared" si="152"/>
        <v>EandR1-</v>
      </c>
      <c r="K965" s="389" t="str">
        <f t="shared" si="153"/>
        <v>cultrs-rectng</v>
      </c>
      <c r="L965" s="389" t="str">
        <f t="shared" si="154"/>
        <v>cultrs-</v>
      </c>
    </row>
    <row r="966" spans="1:12">
      <c r="A966" s="362" t="s">
        <v>4239</v>
      </c>
      <c r="B966" s="454">
        <f t="shared" ca="1" si="148"/>
        <v>0</v>
      </c>
      <c r="C966" s="454" t="str">
        <f t="shared" ca="1" si="156"/>
        <v/>
      </c>
      <c r="D966" s="454" t="str">
        <f t="shared" ca="1" si="156"/>
        <v/>
      </c>
      <c r="E966" s="454" t="str">
        <f t="shared" ca="1" si="156"/>
        <v/>
      </c>
      <c r="F966" s="454" t="str">
        <f t="shared" ca="1" si="156"/>
        <v/>
      </c>
      <c r="G966" s="389" t="str">
        <f t="shared" si="149"/>
        <v>EandR1</v>
      </c>
      <c r="H966" s="389" t="str">
        <f t="shared" si="150"/>
        <v>cullib</v>
      </c>
      <c r="I966" s="389" t="str">
        <f t="shared" si="151"/>
        <v>rectng</v>
      </c>
      <c r="J966" s="389" t="str">
        <f t="shared" si="152"/>
        <v>EandR1-</v>
      </c>
      <c r="K966" s="389" t="str">
        <f t="shared" si="153"/>
        <v>cullib-rectng</v>
      </c>
      <c r="L966" s="389" t="str">
        <f t="shared" si="154"/>
        <v>cullib-</v>
      </c>
    </row>
    <row r="967" spans="1:12">
      <c r="A967" s="362" t="s">
        <v>4240</v>
      </c>
      <c r="B967" s="454">
        <f t="shared" ca="1" si="148"/>
        <v>0</v>
      </c>
      <c r="C967" s="454" t="str">
        <f t="shared" ca="1" si="156"/>
        <v/>
      </c>
      <c r="D967" s="454" t="str">
        <f t="shared" ca="1" si="156"/>
        <v/>
      </c>
      <c r="E967" s="454" t="str">
        <f t="shared" ca="1" si="156"/>
        <v/>
      </c>
      <c r="F967" s="454" t="str">
        <f t="shared" ca="1" si="156"/>
        <v/>
      </c>
      <c r="G967" s="389" t="str">
        <f t="shared" si="149"/>
        <v>EandR1</v>
      </c>
      <c r="H967" s="389" t="str">
        <f t="shared" si="150"/>
        <v>cultot</v>
      </c>
      <c r="I967" s="389" t="str">
        <f t="shared" si="151"/>
        <v>rectng</v>
      </c>
      <c r="J967" s="389" t="str">
        <f t="shared" si="152"/>
        <v>EandR1-</v>
      </c>
      <c r="K967" s="389" t="str">
        <f t="shared" si="153"/>
        <v>cultot-rectng</v>
      </c>
      <c r="L967" s="389" t="str">
        <f t="shared" si="154"/>
        <v>cultot-</v>
      </c>
    </row>
    <row r="968" spans="1:12">
      <c r="A968" s="362" t="s">
        <v>4241</v>
      </c>
      <c r="B968" s="454">
        <f t="shared" ca="1" si="148"/>
        <v>0</v>
      </c>
      <c r="C968" s="454" t="str">
        <f t="shared" ca="1" si="156"/>
        <v/>
      </c>
      <c r="D968" s="454" t="str">
        <f t="shared" ca="1" si="156"/>
        <v/>
      </c>
      <c r="E968" s="454" t="str">
        <f t="shared" ca="1" si="156"/>
        <v/>
      </c>
      <c r="F968" s="454" t="str">
        <f t="shared" ca="1" si="156"/>
        <v/>
      </c>
      <c r="G968" s="389" t="str">
        <f t="shared" si="149"/>
        <v>EandR1</v>
      </c>
      <c r="H968" s="389" t="str">
        <f t="shared" si="150"/>
        <v>envcmt</v>
      </c>
      <c r="I968" s="389" t="str">
        <f t="shared" si="151"/>
        <v>rectng</v>
      </c>
      <c r="J968" s="389" t="str">
        <f t="shared" si="152"/>
        <v>EandR1-</v>
      </c>
      <c r="K968" s="389" t="str">
        <f t="shared" si="153"/>
        <v>envcmt-rectng</v>
      </c>
      <c r="L968" s="389" t="str">
        <f t="shared" si="154"/>
        <v>envcmt-</v>
      </c>
    </row>
    <row r="969" spans="1:12">
      <c r="A969" s="362" t="s">
        <v>4242</v>
      </c>
      <c r="B969" s="454">
        <f t="shared" ca="1" si="148"/>
        <v>0</v>
      </c>
      <c r="C969" s="454" t="str">
        <f t="shared" ca="1" si="156"/>
        <v/>
      </c>
      <c r="D969" s="454" t="str">
        <f t="shared" ca="1" si="156"/>
        <v/>
      </c>
      <c r="E969" s="454" t="str">
        <f t="shared" ca="1" si="156"/>
        <v/>
      </c>
      <c r="F969" s="454" t="str">
        <f t="shared" ca="1" si="156"/>
        <v/>
      </c>
      <c r="G969" s="389" t="str">
        <f t="shared" si="149"/>
        <v>EandR1</v>
      </c>
      <c r="H969" s="389" t="str">
        <f t="shared" si="150"/>
        <v>envcst</v>
      </c>
      <c r="I969" s="389" t="str">
        <f t="shared" si="151"/>
        <v>rectng</v>
      </c>
      <c r="J969" s="389" t="str">
        <f t="shared" si="152"/>
        <v>EandR1-</v>
      </c>
      <c r="K969" s="389" t="str">
        <f t="shared" si="153"/>
        <v>envcst-rectng</v>
      </c>
      <c r="L969" s="389" t="str">
        <f t="shared" si="154"/>
        <v>envcst-</v>
      </c>
    </row>
    <row r="970" spans="1:12">
      <c r="A970" s="362" t="s">
        <v>4243</v>
      </c>
      <c r="B970" s="454">
        <f t="shared" ca="1" si="148"/>
        <v>0</v>
      </c>
      <c r="C970" s="454" t="str">
        <f t="shared" ca="1" si="156"/>
        <v/>
      </c>
      <c r="D970" s="454" t="str">
        <f t="shared" ca="1" si="156"/>
        <v/>
      </c>
      <c r="E970" s="454" t="str">
        <f t="shared" ca="1" si="156"/>
        <v/>
      </c>
      <c r="F970" s="454" t="str">
        <f t="shared" ca="1" si="156"/>
        <v/>
      </c>
      <c r="G970" s="389" t="str">
        <f t="shared" si="149"/>
        <v>EandR1</v>
      </c>
      <c r="H970" s="389" t="str">
        <f t="shared" si="150"/>
        <v>envcmm</v>
      </c>
      <c r="I970" s="389" t="str">
        <f t="shared" si="151"/>
        <v>rectng</v>
      </c>
      <c r="J970" s="389" t="str">
        <f t="shared" si="152"/>
        <v>EandR1-</v>
      </c>
      <c r="K970" s="389" t="str">
        <f t="shared" si="153"/>
        <v>envcmm-rectng</v>
      </c>
      <c r="L970" s="389" t="str">
        <f t="shared" si="154"/>
        <v>envcmm-</v>
      </c>
    </row>
    <row r="971" spans="1:12">
      <c r="A971" s="362" t="s">
        <v>4244</v>
      </c>
      <c r="B971" s="454">
        <f t="shared" ca="1" si="148"/>
        <v>0</v>
      </c>
      <c r="C971" s="454" t="str">
        <f t="shared" ca="1" si="156"/>
        <v/>
      </c>
      <c r="D971" s="454" t="str">
        <f t="shared" ca="1" si="156"/>
        <v/>
      </c>
      <c r="E971" s="454" t="str">
        <f t="shared" ca="1" si="156"/>
        <v/>
      </c>
      <c r="F971" s="454" t="str">
        <f t="shared" ca="1" si="156"/>
        <v/>
      </c>
      <c r="G971" s="389" t="str">
        <f t="shared" si="149"/>
        <v>EandR1</v>
      </c>
      <c r="H971" s="389" t="str">
        <f t="shared" si="150"/>
        <v>envflddrn</v>
      </c>
      <c r="I971" s="389" t="str">
        <f t="shared" si="151"/>
        <v>rectng</v>
      </c>
      <c r="J971" s="389" t="str">
        <f t="shared" si="152"/>
        <v>EandR1-</v>
      </c>
      <c r="K971" s="389" t="str">
        <f t="shared" si="153"/>
        <v>envflddrn-rectng</v>
      </c>
      <c r="L971" s="389" t="str">
        <f t="shared" si="154"/>
        <v>envflddrn-</v>
      </c>
    </row>
    <row r="972" spans="1:12">
      <c r="A972" s="362" t="s">
        <v>4245</v>
      </c>
      <c r="B972" s="454">
        <f t="shared" ca="1" si="148"/>
        <v>0</v>
      </c>
      <c r="C972" s="454" t="str">
        <f t="shared" ca="1" si="156"/>
        <v/>
      </c>
      <c r="D972" s="454" t="str">
        <f t="shared" ca="1" si="156"/>
        <v/>
      </c>
      <c r="E972" s="454" t="str">
        <f t="shared" ca="1" si="156"/>
        <v/>
      </c>
      <c r="F972" s="454" t="str">
        <f t="shared" ca="1" si="156"/>
        <v/>
      </c>
      <c r="G972" s="389" t="str">
        <f t="shared" si="149"/>
        <v>EandR1</v>
      </c>
      <c r="H972" s="389" t="str">
        <f t="shared" si="150"/>
        <v>envagr</v>
      </c>
      <c r="I972" s="389" t="str">
        <f t="shared" si="151"/>
        <v>rectng</v>
      </c>
      <c r="J972" s="389" t="str">
        <f t="shared" si="152"/>
        <v>EandR1-</v>
      </c>
      <c r="K972" s="389" t="str">
        <f t="shared" si="153"/>
        <v>envagr-rectng</v>
      </c>
      <c r="L972" s="389" t="str">
        <f t="shared" si="154"/>
        <v>envagr-</v>
      </c>
    </row>
    <row r="973" spans="1:12">
      <c r="A973" s="362" t="s">
        <v>4246</v>
      </c>
      <c r="B973" s="454">
        <f t="shared" ca="1" si="148"/>
        <v>0</v>
      </c>
      <c r="C973" s="454" t="str">
        <f t="shared" ca="1" si="156"/>
        <v/>
      </c>
      <c r="D973" s="454" t="str">
        <f t="shared" ca="1" si="156"/>
        <v/>
      </c>
      <c r="E973" s="454" t="str">
        <f t="shared" ca="1" si="156"/>
        <v/>
      </c>
      <c r="F973" s="454" t="str">
        <f t="shared" ca="1" si="156"/>
        <v/>
      </c>
      <c r="G973" s="389" t="str">
        <f t="shared" si="149"/>
        <v>EandR1</v>
      </c>
      <c r="H973" s="389" t="str">
        <f t="shared" si="150"/>
        <v>envrglenv</v>
      </c>
      <c r="I973" s="389" t="str">
        <f t="shared" si="151"/>
        <v>rectng</v>
      </c>
      <c r="J973" s="389" t="str">
        <f t="shared" si="152"/>
        <v>EandR1-</v>
      </c>
      <c r="K973" s="389" t="str">
        <f t="shared" si="153"/>
        <v>envrglenv-rectng</v>
      </c>
      <c r="L973" s="389" t="str">
        <f t="shared" si="154"/>
        <v>envrglenv-</v>
      </c>
    </row>
    <row r="974" spans="1:12">
      <c r="A974" s="362" t="s">
        <v>4247</v>
      </c>
      <c r="B974" s="454">
        <f t="shared" ca="1" si="148"/>
        <v>0</v>
      </c>
      <c r="C974" s="454" t="str">
        <f t="shared" ca="1" si="156"/>
        <v/>
      </c>
      <c r="D974" s="454" t="str">
        <f t="shared" ca="1" si="156"/>
        <v/>
      </c>
      <c r="E974" s="454" t="str">
        <f t="shared" ca="1" si="156"/>
        <v/>
      </c>
      <c r="F974" s="454" t="str">
        <f t="shared" ca="1" si="156"/>
        <v/>
      </c>
      <c r="G974" s="389" t="str">
        <f t="shared" si="149"/>
        <v>EandR1</v>
      </c>
      <c r="H974" s="389" t="str">
        <f t="shared" si="150"/>
        <v>envrgltrd</v>
      </c>
      <c r="I974" s="389" t="str">
        <f t="shared" si="151"/>
        <v>rectng</v>
      </c>
      <c r="J974" s="389" t="str">
        <f t="shared" si="152"/>
        <v>EandR1-</v>
      </c>
      <c r="K974" s="389" t="str">
        <f t="shared" si="153"/>
        <v>envrgltrd-rectng</v>
      </c>
      <c r="L974" s="389" t="str">
        <f t="shared" si="154"/>
        <v>envrgltrd-</v>
      </c>
    </row>
    <row r="975" spans="1:12">
      <c r="A975" s="362" t="s">
        <v>4248</v>
      </c>
      <c r="B975" s="454">
        <f t="shared" ca="1" si="148"/>
        <v>0</v>
      </c>
      <c r="C975" s="454" t="str">
        <f t="shared" ca="1" si="156"/>
        <v/>
      </c>
      <c r="D975" s="454" t="str">
        <f t="shared" ca="1" si="156"/>
        <v/>
      </c>
      <c r="E975" s="454" t="str">
        <f t="shared" ca="1" si="156"/>
        <v/>
      </c>
      <c r="F975" s="454" t="str">
        <f t="shared" ca="1" si="156"/>
        <v/>
      </c>
      <c r="G975" s="389" t="str">
        <f t="shared" si="149"/>
        <v>EandR1</v>
      </c>
      <c r="H975" s="389" t="str">
        <f t="shared" si="150"/>
        <v>envstr</v>
      </c>
      <c r="I975" s="389" t="str">
        <f t="shared" si="151"/>
        <v>rectng</v>
      </c>
      <c r="J975" s="389" t="str">
        <f t="shared" si="152"/>
        <v>EandR1-</v>
      </c>
      <c r="K975" s="389" t="str">
        <f t="shared" si="153"/>
        <v>envstr-rectng</v>
      </c>
      <c r="L975" s="389" t="str">
        <f t="shared" si="154"/>
        <v>envstr-</v>
      </c>
    </row>
    <row r="976" spans="1:12">
      <c r="A976" s="362" t="s">
        <v>4249</v>
      </c>
      <c r="B976" s="454">
        <f t="shared" ca="1" si="148"/>
        <v>0</v>
      </c>
      <c r="C976" s="454" t="str">
        <f t="shared" ref="C976:F996" ca="1" si="157">IFERROR(INDEX(INDIRECT(LEFT($A976,SEARCH("-",$A976,1)-1)&amp;"_validation_data"),MATCH($A976&amp;"-"&amp;C$1,INDIRECT(LEFT($A976,SEARCH("-",$A976,1)-1)&amp;"_validation_rows"),0),3),"")</f>
        <v/>
      </c>
      <c r="D976" s="454" t="str">
        <f t="shared" ca="1" si="157"/>
        <v/>
      </c>
      <c r="E976" s="454" t="str">
        <f t="shared" ca="1" si="157"/>
        <v/>
      </c>
      <c r="F976" s="454" t="str">
        <f t="shared" ca="1" si="157"/>
        <v/>
      </c>
      <c r="G976" s="389" t="str">
        <f t="shared" si="149"/>
        <v>EandR1</v>
      </c>
      <c r="H976" s="389" t="str">
        <f t="shared" si="150"/>
        <v>envcll</v>
      </c>
      <c r="I976" s="389" t="str">
        <f t="shared" si="151"/>
        <v>rectng</v>
      </c>
      <c r="J976" s="389" t="str">
        <f t="shared" si="152"/>
        <v>EandR1-</v>
      </c>
      <c r="K976" s="389" t="str">
        <f t="shared" si="153"/>
        <v>envcll-rectng</v>
      </c>
      <c r="L976" s="389" t="str">
        <f t="shared" si="154"/>
        <v>envcll-</v>
      </c>
    </row>
    <row r="977" spans="1:12">
      <c r="A977" s="362" t="s">
        <v>4250</v>
      </c>
      <c r="B977" s="454">
        <f t="shared" ca="1" si="148"/>
        <v>0</v>
      </c>
      <c r="C977" s="454" t="str">
        <f t="shared" ca="1" si="157"/>
        <v/>
      </c>
      <c r="D977" s="454" t="str">
        <f t="shared" ca="1" si="157"/>
        <v/>
      </c>
      <c r="E977" s="454" t="str">
        <f t="shared" ca="1" si="157"/>
        <v/>
      </c>
      <c r="F977" s="454" t="str">
        <f t="shared" ca="1" si="157"/>
        <v/>
      </c>
      <c r="G977" s="389" t="str">
        <f t="shared" si="149"/>
        <v>EandR1</v>
      </c>
      <c r="H977" s="389" t="str">
        <f t="shared" si="150"/>
        <v>envdsp</v>
      </c>
      <c r="I977" s="389" t="str">
        <f t="shared" si="151"/>
        <v>rectng</v>
      </c>
      <c r="J977" s="389" t="str">
        <f t="shared" si="152"/>
        <v>EandR1-</v>
      </c>
      <c r="K977" s="389" t="str">
        <f t="shared" si="153"/>
        <v>envdsp-rectng</v>
      </c>
      <c r="L977" s="389" t="str">
        <f t="shared" si="154"/>
        <v>envdsp-</v>
      </c>
    </row>
    <row r="978" spans="1:12">
      <c r="A978" s="362" t="s">
        <v>4251</v>
      </c>
      <c r="B978" s="454">
        <f t="shared" ca="1" si="148"/>
        <v>0</v>
      </c>
      <c r="C978" s="454" t="str">
        <f t="shared" ca="1" si="157"/>
        <v/>
      </c>
      <c r="D978" s="454" t="str">
        <f t="shared" ca="1" si="157"/>
        <v/>
      </c>
      <c r="E978" s="454" t="str">
        <f t="shared" ca="1" si="157"/>
        <v/>
      </c>
      <c r="F978" s="454" t="str">
        <f t="shared" ca="1" si="157"/>
        <v/>
      </c>
      <c r="G978" s="389" t="str">
        <f t="shared" si="149"/>
        <v>EandR1</v>
      </c>
      <c r="H978" s="389" t="str">
        <f t="shared" si="150"/>
        <v>envtrd</v>
      </c>
      <c r="I978" s="389" t="str">
        <f t="shared" si="151"/>
        <v>rectng</v>
      </c>
      <c r="J978" s="389" t="str">
        <f t="shared" si="152"/>
        <v>EandR1-</v>
      </c>
      <c r="K978" s="389" t="str">
        <f t="shared" si="153"/>
        <v>envtrd-rectng</v>
      </c>
      <c r="L978" s="389" t="str">
        <f t="shared" si="154"/>
        <v>envtrd-</v>
      </c>
    </row>
    <row r="979" spans="1:12">
      <c r="A979" s="362" t="s">
        <v>4252</v>
      </c>
      <c r="B979" s="454">
        <f t="shared" ca="1" si="148"/>
        <v>0</v>
      </c>
      <c r="C979" s="454" t="str">
        <f t="shared" ca="1" si="157"/>
        <v/>
      </c>
      <c r="D979" s="454" t="str">
        <f t="shared" ca="1" si="157"/>
        <v/>
      </c>
      <c r="E979" s="454" t="str">
        <f t="shared" ca="1" si="157"/>
        <v/>
      </c>
      <c r="F979" s="454" t="str">
        <f t="shared" ca="1" si="157"/>
        <v/>
      </c>
      <c r="G979" s="389" t="str">
        <f t="shared" si="149"/>
        <v>EandR1</v>
      </c>
      <c r="H979" s="389" t="str">
        <f t="shared" si="150"/>
        <v>envrcy</v>
      </c>
      <c r="I979" s="389" t="str">
        <f t="shared" si="151"/>
        <v>rectng</v>
      </c>
      <c r="J979" s="389" t="str">
        <f t="shared" si="152"/>
        <v>EandR1-</v>
      </c>
      <c r="K979" s="389" t="str">
        <f t="shared" si="153"/>
        <v>envrcy-rectng</v>
      </c>
      <c r="L979" s="389" t="str">
        <f t="shared" si="154"/>
        <v>envrcy-</v>
      </c>
    </row>
    <row r="980" spans="1:12">
      <c r="A980" s="362" t="s">
        <v>4253</v>
      </c>
      <c r="B980" s="454">
        <f t="shared" ca="1" si="148"/>
        <v>0</v>
      </c>
      <c r="C980" s="454" t="str">
        <f t="shared" ca="1" si="157"/>
        <v/>
      </c>
      <c r="D980" s="454" t="str">
        <f t="shared" ca="1" si="157"/>
        <v/>
      </c>
      <c r="E980" s="454" t="str">
        <f t="shared" ca="1" si="157"/>
        <v/>
      </c>
      <c r="F980" s="454" t="str">
        <f t="shared" ca="1" si="157"/>
        <v/>
      </c>
      <c r="G980" s="389" t="str">
        <f t="shared" si="149"/>
        <v>EandR1</v>
      </c>
      <c r="H980" s="389" t="str">
        <f t="shared" si="150"/>
        <v>envmin</v>
      </c>
      <c r="I980" s="389" t="str">
        <f t="shared" si="151"/>
        <v>rectng</v>
      </c>
      <c r="J980" s="389" t="str">
        <f t="shared" si="152"/>
        <v>EandR1-</v>
      </c>
      <c r="K980" s="389" t="str">
        <f t="shared" si="153"/>
        <v>envmin-rectng</v>
      </c>
      <c r="L980" s="389" t="str">
        <f t="shared" si="154"/>
        <v>envmin-</v>
      </c>
    </row>
    <row r="981" spans="1:12">
      <c r="A981" s="362" t="s">
        <v>4254</v>
      </c>
      <c r="B981" s="454">
        <f t="shared" ca="1" si="148"/>
        <v>0</v>
      </c>
      <c r="C981" s="454" t="str">
        <f t="shared" ca="1" si="157"/>
        <v/>
      </c>
      <c r="D981" s="454" t="str">
        <f t="shared" ca="1" si="157"/>
        <v/>
      </c>
      <c r="E981" s="454" t="str">
        <f t="shared" ca="1" si="157"/>
        <v/>
      </c>
      <c r="F981" s="454" t="str">
        <f t="shared" ca="1" si="157"/>
        <v/>
      </c>
      <c r="G981" s="389" t="str">
        <f t="shared" si="149"/>
        <v>EandR1</v>
      </c>
      <c r="H981" s="389" t="str">
        <f t="shared" si="150"/>
        <v>envclm</v>
      </c>
      <c r="I981" s="389" t="str">
        <f t="shared" si="151"/>
        <v>rectng</v>
      </c>
      <c r="J981" s="389" t="str">
        <f t="shared" si="152"/>
        <v>EandR1-</v>
      </c>
      <c r="K981" s="389" t="str">
        <f t="shared" si="153"/>
        <v>envclm-rectng</v>
      </c>
      <c r="L981" s="389" t="str">
        <f t="shared" si="154"/>
        <v>envclm-</v>
      </c>
    </row>
    <row r="982" spans="1:12">
      <c r="A982" s="362" t="s">
        <v>4255</v>
      </c>
      <c r="B982" s="454">
        <f t="shared" ca="1" si="148"/>
        <v>0</v>
      </c>
      <c r="C982" s="454" t="str">
        <f t="shared" ca="1" si="157"/>
        <v/>
      </c>
      <c r="D982" s="454" t="str">
        <f t="shared" ca="1" si="157"/>
        <v/>
      </c>
      <c r="E982" s="454" t="str">
        <f t="shared" ca="1" si="157"/>
        <v/>
      </c>
      <c r="F982" s="454" t="str">
        <f t="shared" ca="1" si="157"/>
        <v/>
      </c>
      <c r="G982" s="389" t="str">
        <f t="shared" si="149"/>
        <v>EandR1</v>
      </c>
      <c r="H982" s="389" t="str">
        <f t="shared" si="150"/>
        <v>envtot</v>
      </c>
      <c r="I982" s="389" t="str">
        <f t="shared" si="151"/>
        <v>rectng</v>
      </c>
      <c r="J982" s="389" t="str">
        <f t="shared" si="152"/>
        <v>EandR1-</v>
      </c>
      <c r="K982" s="389" t="str">
        <f t="shared" si="153"/>
        <v>envtot-rectng</v>
      </c>
      <c r="L982" s="389" t="str">
        <f t="shared" si="154"/>
        <v>envtot-</v>
      </c>
    </row>
    <row r="983" spans="1:12">
      <c r="A983" s="362" t="s">
        <v>4256</v>
      </c>
      <c r="B983" s="454">
        <f t="shared" ca="1" si="148"/>
        <v>0</v>
      </c>
      <c r="C983" s="454" t="str">
        <f t="shared" ca="1" si="157"/>
        <v/>
      </c>
      <c r="D983" s="454" t="str">
        <f t="shared" ca="1" si="157"/>
        <v/>
      </c>
      <c r="E983" s="454" t="str">
        <f t="shared" ca="1" si="157"/>
        <v/>
      </c>
      <c r="F983" s="454" t="str">
        <f t="shared" ca="1" si="157"/>
        <v/>
      </c>
      <c r="G983" s="389" t="str">
        <f t="shared" si="149"/>
        <v>EandR1</v>
      </c>
      <c r="H983" s="389" t="str">
        <f t="shared" si="150"/>
        <v>plantot</v>
      </c>
      <c r="I983" s="389" t="str">
        <f t="shared" si="151"/>
        <v>rectng</v>
      </c>
      <c r="J983" s="389" t="str">
        <f t="shared" si="152"/>
        <v>EandR1-</v>
      </c>
      <c r="K983" s="389" t="str">
        <f t="shared" si="153"/>
        <v>plantot-rectng</v>
      </c>
      <c r="L983" s="389" t="str">
        <f t="shared" si="154"/>
        <v>plantot-</v>
      </c>
    </row>
    <row r="984" spans="1:12">
      <c r="A984" s="362" t="s">
        <v>4257</v>
      </c>
      <c r="B984" s="454">
        <f t="shared" ca="1" si="148"/>
        <v>0</v>
      </c>
      <c r="C984" s="454"/>
      <c r="D984" s="454"/>
      <c r="E984" s="454"/>
      <c r="F984" s="454"/>
      <c r="G984" s="389" t="str">
        <f t="shared" si="149"/>
        <v>EandR1</v>
      </c>
      <c r="H984" s="389" t="str">
        <f t="shared" si="150"/>
        <v>digtot</v>
      </c>
      <c r="I984" s="389" t="str">
        <f t="shared" si="151"/>
        <v>rectng</v>
      </c>
      <c r="J984" s="389" t="str">
        <f t="shared" si="152"/>
        <v>EandR1-</v>
      </c>
      <c r="K984" s="389" t="str">
        <f t="shared" si="153"/>
        <v>digtot-rectng</v>
      </c>
      <c r="L984" s="389" t="str">
        <f t="shared" si="154"/>
        <v>digtot-</v>
      </c>
    </row>
    <row r="985" spans="1:12">
      <c r="A985" s="362" t="s">
        <v>4258</v>
      </c>
      <c r="B985" s="454">
        <f t="shared" ca="1" si="148"/>
        <v>0</v>
      </c>
      <c r="C985" s="454" t="str">
        <f t="shared" ca="1" si="157"/>
        <v/>
      </c>
      <c r="D985" s="454" t="str">
        <f t="shared" ca="1" si="157"/>
        <v/>
      </c>
      <c r="E985" s="454" t="str">
        <f t="shared" ca="1" si="157"/>
        <v/>
      </c>
      <c r="F985" s="454" t="str">
        <f t="shared" ca="1" si="157"/>
        <v/>
      </c>
      <c r="G985" s="389" t="str">
        <f t="shared" si="149"/>
        <v>EandR1</v>
      </c>
      <c r="H985" s="389" t="str">
        <f t="shared" si="150"/>
        <v>poltot</v>
      </c>
      <c r="I985" s="389" t="str">
        <f t="shared" si="151"/>
        <v>rectng</v>
      </c>
      <c r="J985" s="389" t="str">
        <f t="shared" si="152"/>
        <v>EandR1-</v>
      </c>
      <c r="K985" s="389" t="str">
        <f t="shared" si="153"/>
        <v>poltot-rectng</v>
      </c>
      <c r="L985" s="389" t="str">
        <f t="shared" si="154"/>
        <v>poltot-</v>
      </c>
    </row>
    <row r="986" spans="1:12">
      <c r="A986" s="362" t="s">
        <v>4259</v>
      </c>
      <c r="B986" s="454">
        <f t="shared" ca="1" si="148"/>
        <v>0</v>
      </c>
      <c r="C986" s="454" t="str">
        <f t="shared" ca="1" si="157"/>
        <v/>
      </c>
      <c r="D986" s="454" t="str">
        <f t="shared" ca="1" si="157"/>
        <v/>
      </c>
      <c r="E986" s="454" t="str">
        <f t="shared" ca="1" si="157"/>
        <v/>
      </c>
      <c r="F986" s="454" t="str">
        <f t="shared" ca="1" si="157"/>
        <v/>
      </c>
      <c r="G986" s="389" t="str">
        <f t="shared" si="149"/>
        <v>EandR1</v>
      </c>
      <c r="H986" s="389" t="str">
        <f t="shared" si="150"/>
        <v>frstot</v>
      </c>
      <c r="I986" s="389" t="str">
        <f t="shared" si="151"/>
        <v>rectng</v>
      </c>
      <c r="J986" s="389" t="str">
        <f t="shared" si="152"/>
        <v>EandR1-</v>
      </c>
      <c r="K986" s="389" t="str">
        <f t="shared" si="153"/>
        <v>frstot-rectng</v>
      </c>
      <c r="L986" s="389" t="str">
        <f t="shared" si="154"/>
        <v>frstot-</v>
      </c>
    </row>
    <row r="987" spans="1:12">
      <c r="A987" s="362" t="s">
        <v>4260</v>
      </c>
      <c r="B987" s="454">
        <f t="shared" ca="1" si="148"/>
        <v>0</v>
      </c>
      <c r="C987" s="454" t="str">
        <f t="shared" ca="1" si="157"/>
        <v/>
      </c>
      <c r="D987" s="454" t="str">
        <f t="shared" ca="1" si="157"/>
        <v/>
      </c>
      <c r="E987" s="454" t="str">
        <f t="shared" ca="1" si="157"/>
        <v/>
      </c>
      <c r="F987" s="454" t="str">
        <f t="shared" ca="1" si="157"/>
        <v/>
      </c>
      <c r="G987" s="389" t="str">
        <f t="shared" si="149"/>
        <v>EandR1</v>
      </c>
      <c r="H987" s="389" t="str">
        <f t="shared" si="150"/>
        <v>centot</v>
      </c>
      <c r="I987" s="389" t="str">
        <f t="shared" si="151"/>
        <v>rectng</v>
      </c>
      <c r="J987" s="389" t="str">
        <f t="shared" si="152"/>
        <v>EandR1-</v>
      </c>
      <c r="K987" s="389" t="str">
        <f t="shared" si="153"/>
        <v>centot-rectng</v>
      </c>
      <c r="L987" s="389" t="str">
        <f t="shared" si="154"/>
        <v>centot-</v>
      </c>
    </row>
    <row r="988" spans="1:12">
      <c r="A988" s="362" t="s">
        <v>4261</v>
      </c>
      <c r="B988" s="454">
        <f t="shared" ca="1" si="148"/>
        <v>0</v>
      </c>
      <c r="C988" s="454" t="str">
        <f t="shared" ca="1" si="157"/>
        <v/>
      </c>
      <c r="D988" s="454" t="str">
        <f t="shared" ca="1" si="157"/>
        <v/>
      </c>
      <c r="E988" s="454" t="str">
        <f t="shared" ca="1" si="157"/>
        <v/>
      </c>
      <c r="F988" s="454" t="str">
        <f t="shared" ca="1" si="157"/>
        <v/>
      </c>
      <c r="G988" s="389" t="str">
        <f t="shared" si="149"/>
        <v>EandR1</v>
      </c>
      <c r="H988" s="389" t="str">
        <f t="shared" si="150"/>
        <v>tradcomhous</v>
      </c>
      <c r="I988" s="389" t="str">
        <f t="shared" si="151"/>
        <v>rectng</v>
      </c>
      <c r="J988" s="389" t="str">
        <f t="shared" si="152"/>
        <v>EandR1-</v>
      </c>
      <c r="K988" s="389" t="str">
        <f t="shared" si="153"/>
        <v>tradcomhous-rectng</v>
      </c>
      <c r="L988" s="389" t="str">
        <f t="shared" si="154"/>
        <v>tradcomhous-</v>
      </c>
    </row>
    <row r="989" spans="1:12">
      <c r="A989" s="362" t="s">
        <v>4262</v>
      </c>
      <c r="B989" s="454">
        <f t="shared" ca="1" si="148"/>
        <v>0</v>
      </c>
      <c r="C989" s="454" t="str">
        <f t="shared" ca="1" si="157"/>
        <v/>
      </c>
      <c r="D989" s="454" t="str">
        <f t="shared" ca="1" si="157"/>
        <v/>
      </c>
      <c r="E989" s="454" t="str">
        <f t="shared" ca="1" si="157"/>
        <v/>
      </c>
      <c r="F989" s="454" t="str">
        <f t="shared" ca="1" si="157"/>
        <v/>
      </c>
      <c r="G989" s="389" t="str">
        <f t="shared" si="149"/>
        <v>EandR1</v>
      </c>
      <c r="H989" s="389" t="str">
        <f t="shared" si="150"/>
        <v>tradcomreal</v>
      </c>
      <c r="I989" s="389" t="str">
        <f t="shared" si="151"/>
        <v>rectng</v>
      </c>
      <c r="J989" s="389" t="str">
        <f t="shared" si="152"/>
        <v>EandR1-</v>
      </c>
      <c r="K989" s="389" t="str">
        <f t="shared" si="153"/>
        <v>tradcomreal-rectng</v>
      </c>
      <c r="L989" s="389" t="str">
        <f t="shared" si="154"/>
        <v>tradcomreal-</v>
      </c>
    </row>
    <row r="990" spans="1:12">
      <c r="A990" s="362" t="s">
        <v>4263</v>
      </c>
      <c r="B990" s="454">
        <f t="shared" ref="B990:B1054" ca="1" si="158">INDEX(INDIRECT(LEFT($A990,SEARCH("-",$A990,1)-1)&amp;"_data"),MATCH(MID($A990, SEARCH("-",$A990) + 1, SEARCH("-",$A990,SEARCH("-",$A990)+1) - SEARCH("-",$A990) - 1),INDIRECT(LEFT($A990,SEARCH("-",$A990,1)-1)&amp;"_rows"),0),MATCH(RIGHT($A990,LEN($A990) - SEARCH("-", $A990, SEARCH("-", $A990) + 1)),INDIRECT(LEFT($A990,SEARCH("-",$A990,1)-1)&amp;"_Header"),0))</f>
        <v>0</v>
      </c>
      <c r="C990" s="454" t="str">
        <f t="shared" ca="1" si="157"/>
        <v/>
      </c>
      <c r="D990" s="454" t="str">
        <f t="shared" ca="1" si="157"/>
        <v/>
      </c>
      <c r="E990" s="454" t="str">
        <f t="shared" ca="1" si="157"/>
        <v/>
      </c>
      <c r="F990" s="454" t="str">
        <f t="shared" ca="1" si="157"/>
        <v/>
      </c>
      <c r="G990" s="389" t="str">
        <f t="shared" si="149"/>
        <v>EandR1</v>
      </c>
      <c r="H990" s="389" t="str">
        <f t="shared" si="150"/>
        <v>tradcomfin</v>
      </c>
      <c r="I990" s="389" t="str">
        <f t="shared" si="151"/>
        <v>rectng</v>
      </c>
      <c r="J990" s="389" t="str">
        <f t="shared" si="152"/>
        <v>EandR1-</v>
      </c>
      <c r="K990" s="389" t="str">
        <f t="shared" si="153"/>
        <v>tradcomfin-rectng</v>
      </c>
      <c r="L990" s="389" t="str">
        <f t="shared" si="154"/>
        <v>tradcomfin-</v>
      </c>
    </row>
    <row r="991" spans="1:12">
      <c r="A991" s="362" t="s">
        <v>4264</v>
      </c>
      <c r="B991" s="454">
        <f t="shared" ca="1" si="158"/>
        <v>0</v>
      </c>
      <c r="C991" s="454" t="str">
        <f t="shared" ca="1" si="157"/>
        <v/>
      </c>
      <c r="D991" s="454" t="str">
        <f t="shared" ca="1" si="157"/>
        <v/>
      </c>
      <c r="E991" s="454" t="str">
        <f t="shared" ca="1" si="157"/>
        <v/>
      </c>
      <c r="F991" s="454" t="str">
        <f t="shared" ca="1" si="157"/>
        <v/>
      </c>
      <c r="G991" s="389" t="str">
        <f t="shared" si="149"/>
        <v>EandR1</v>
      </c>
      <c r="H991" s="389" t="str">
        <f t="shared" si="150"/>
        <v>tradcomenr</v>
      </c>
      <c r="I991" s="389" t="str">
        <f t="shared" si="151"/>
        <v>rectng</v>
      </c>
      <c r="J991" s="389" t="str">
        <f t="shared" si="152"/>
        <v>EandR1-</v>
      </c>
      <c r="K991" s="389" t="str">
        <f t="shared" si="153"/>
        <v>tradcomenr-rectng</v>
      </c>
      <c r="L991" s="389" t="str">
        <f t="shared" si="154"/>
        <v>tradcomenr-</v>
      </c>
    </row>
    <row r="992" spans="1:12">
      <c r="A992" s="362" t="s">
        <v>4265</v>
      </c>
      <c r="B992" s="454">
        <f t="shared" ca="1" si="158"/>
        <v>0</v>
      </c>
      <c r="C992" s="454" t="str">
        <f t="shared" ca="1" si="157"/>
        <v/>
      </c>
      <c r="D992" s="454" t="str">
        <f t="shared" ca="1" si="157"/>
        <v/>
      </c>
      <c r="E992" s="454" t="str">
        <f t="shared" ca="1" si="157"/>
        <v/>
      </c>
      <c r="F992" s="454" t="str">
        <f t="shared" ca="1" si="157"/>
        <v/>
      </c>
      <c r="G992" s="389" t="str">
        <f t="shared" si="149"/>
        <v>EandR1</v>
      </c>
      <c r="H992" s="389" t="str">
        <f t="shared" si="150"/>
        <v>tradcomwtr</v>
      </c>
      <c r="I992" s="389" t="str">
        <f t="shared" si="151"/>
        <v>rectng</v>
      </c>
      <c r="J992" s="389" t="str">
        <f t="shared" si="152"/>
        <v>EandR1-</v>
      </c>
      <c r="K992" s="389" t="str">
        <f t="shared" si="153"/>
        <v>tradcomwtr-rectng</v>
      </c>
      <c r="L992" s="389" t="str">
        <f t="shared" si="154"/>
        <v>tradcomwtr-</v>
      </c>
    </row>
    <row r="993" spans="1:12">
      <c r="A993" s="362" t="s">
        <v>4266</v>
      </c>
      <c r="B993" s="454">
        <f t="shared" ca="1" si="158"/>
        <v>0</v>
      </c>
      <c r="C993" s="454" t="str">
        <f t="shared" ca="1" si="157"/>
        <v/>
      </c>
      <c r="D993" s="454" t="str">
        <f t="shared" ca="1" si="157"/>
        <v/>
      </c>
      <c r="E993" s="454" t="str">
        <f t="shared" ca="1" si="157"/>
        <v/>
      </c>
      <c r="F993" s="454" t="str">
        <f t="shared" ca="1" si="157"/>
        <v/>
      </c>
      <c r="G993" s="389" t="str">
        <f t="shared" si="149"/>
        <v>EandR1</v>
      </c>
      <c r="H993" s="389" t="str">
        <f t="shared" si="150"/>
        <v>tradcomhsp</v>
      </c>
      <c r="I993" s="389" t="str">
        <f t="shared" si="151"/>
        <v>rectng</v>
      </c>
      <c r="J993" s="389" t="str">
        <f t="shared" si="152"/>
        <v>EandR1-</v>
      </c>
      <c r="K993" s="389" t="str">
        <f t="shared" si="153"/>
        <v>tradcomhsp-rectng</v>
      </c>
      <c r="L993" s="389" t="str">
        <f t="shared" si="154"/>
        <v>tradcomhsp-</v>
      </c>
    </row>
    <row r="994" spans="1:12">
      <c r="A994" s="362" t="s">
        <v>4267</v>
      </c>
      <c r="B994" s="454">
        <f t="shared" ca="1" si="158"/>
        <v>0</v>
      </c>
      <c r="C994" s="454" t="str">
        <f t="shared" ca="1" si="157"/>
        <v/>
      </c>
      <c r="D994" s="454" t="str">
        <f t="shared" ca="1" si="157"/>
        <v/>
      </c>
      <c r="E994" s="454" t="str">
        <f t="shared" ca="1" si="157"/>
        <v/>
      </c>
      <c r="F994" s="454" t="str">
        <f t="shared" ca="1" si="157"/>
        <v/>
      </c>
      <c r="G994" s="389" t="str">
        <f t="shared" si="149"/>
        <v>EandR1</v>
      </c>
      <c r="H994" s="389" t="str">
        <f t="shared" si="150"/>
        <v>tradcomoth</v>
      </c>
      <c r="I994" s="389" t="str">
        <f t="shared" si="151"/>
        <v>rectng</v>
      </c>
      <c r="J994" s="389" t="str">
        <f t="shared" si="152"/>
        <v>EandR1-</v>
      </c>
      <c r="K994" s="389" t="str">
        <f t="shared" si="153"/>
        <v>tradcomoth-rectng</v>
      </c>
      <c r="L994" s="389" t="str">
        <f t="shared" si="154"/>
        <v>tradcomoth-</v>
      </c>
    </row>
    <row r="995" spans="1:12">
      <c r="A995" s="362" t="s">
        <v>4268</v>
      </c>
      <c r="B995" s="454">
        <f t="shared" ca="1" si="158"/>
        <v>0</v>
      </c>
      <c r="C995" s="454" t="str">
        <f t="shared" ca="1" si="157"/>
        <v/>
      </c>
      <c r="D995" s="454" t="str">
        <f t="shared" ca="1" si="157"/>
        <v/>
      </c>
      <c r="E995" s="454" t="str">
        <f t="shared" ca="1" si="157"/>
        <v/>
      </c>
      <c r="F995" s="454" t="str">
        <f t="shared" ca="1" si="157"/>
        <v/>
      </c>
      <c r="G995" s="389" t="str">
        <f t="shared" ref="G995:G1058" si="159">LEFT(A995,SEARCH("-",A995)-1)</f>
        <v>EandR1</v>
      </c>
      <c r="H995" s="389" t="str">
        <f t="shared" ref="H995:H1058" si="160">LEFT(K995,SEARCH("-",K995)-1)</f>
        <v>tradcomtot</v>
      </c>
      <c r="I995" s="389" t="str">
        <f t="shared" ref="I995:I1058" si="161">SUBSTITUTE(K995,L995,"")</f>
        <v>rectng</v>
      </c>
      <c r="J995" s="389" t="str">
        <f t="shared" ref="J995:J1058" si="162">LEFT(A995,SEARCH("-",A995))</f>
        <v>EandR1-</v>
      </c>
      <c r="K995" s="389" t="str">
        <f t="shared" ref="K995:K1058" si="163">SUBSTITUTE(A995,J995,"")</f>
        <v>tradcomtot-rectng</v>
      </c>
      <c r="L995" s="389" t="str">
        <f t="shared" ref="L995:L1058" si="164">LEFT(K995,SEARCH("-",K995))</f>
        <v>tradcomtot-</v>
      </c>
    </row>
    <row r="996" spans="1:12">
      <c r="A996" s="362" t="s">
        <v>4269</v>
      </c>
      <c r="B996" s="454">
        <f t="shared" ca="1" si="158"/>
        <v>0</v>
      </c>
      <c r="C996" s="454" t="str">
        <f t="shared" ca="1" si="157"/>
        <v/>
      </c>
      <c r="D996" s="454" t="str">
        <f t="shared" ca="1" si="157"/>
        <v/>
      </c>
      <c r="E996" s="454" t="str">
        <f t="shared" ca="1" si="157"/>
        <v/>
      </c>
      <c r="F996" s="454" t="str">
        <f t="shared" ca="1" si="157"/>
        <v/>
      </c>
      <c r="G996" s="389" t="str">
        <f t="shared" si="159"/>
        <v>EandR1</v>
      </c>
      <c r="H996" s="389" t="str">
        <f t="shared" si="160"/>
        <v>tradoth</v>
      </c>
      <c r="I996" s="389" t="str">
        <f t="shared" si="161"/>
        <v>rectng</v>
      </c>
      <c r="J996" s="389" t="str">
        <f t="shared" si="162"/>
        <v>EandR1-</v>
      </c>
      <c r="K996" s="389" t="str">
        <f t="shared" si="163"/>
        <v>tradoth-rectng</v>
      </c>
      <c r="L996" s="389" t="str">
        <f t="shared" si="164"/>
        <v>tradoth-</v>
      </c>
    </row>
    <row r="997" spans="1:12">
      <c r="A997" s="362" t="s">
        <v>4270</v>
      </c>
      <c r="B997" s="454">
        <f t="shared" ca="1" si="158"/>
        <v>0</v>
      </c>
      <c r="C997" s="454" t="str">
        <f t="shared" ref="C997:F1016" ca="1" si="165">IFERROR(INDEX(INDIRECT(LEFT($A997,SEARCH("-",$A997,1)-1)&amp;"_validation_data"),MATCH($A997&amp;"-"&amp;C$1,INDIRECT(LEFT($A997,SEARCH("-",$A997,1)-1)&amp;"_validation_rows"),0),3),"")</f>
        <v/>
      </c>
      <c r="D997" s="454" t="str">
        <f t="shared" ca="1" si="165"/>
        <v/>
      </c>
      <c r="E997" s="454" t="str">
        <f t="shared" ca="1" si="165"/>
        <v/>
      </c>
      <c r="F997" s="454" t="str">
        <f t="shared" ca="1" si="165"/>
        <v/>
      </c>
      <c r="G997" s="389" t="str">
        <f t="shared" si="159"/>
        <v>EandR1</v>
      </c>
      <c r="H997" s="389" t="str">
        <f t="shared" si="160"/>
        <v>tradtot</v>
      </c>
      <c r="I997" s="389" t="str">
        <f t="shared" si="161"/>
        <v>rectng</v>
      </c>
      <c r="J997" s="389" t="str">
        <f t="shared" si="162"/>
        <v>EandR1-</v>
      </c>
      <c r="K997" s="389" t="str">
        <f t="shared" si="163"/>
        <v>tradtot-rectng</v>
      </c>
      <c r="L997" s="389" t="str">
        <f t="shared" si="164"/>
        <v>tradtot-</v>
      </c>
    </row>
    <row r="998" spans="1:12">
      <c r="A998" s="362" t="s">
        <v>4271</v>
      </c>
      <c r="B998" s="454">
        <f t="shared" ca="1" si="158"/>
        <v>0</v>
      </c>
      <c r="C998" s="454" t="str">
        <f t="shared" ca="1" si="165"/>
        <v/>
      </c>
      <c r="D998" s="454" t="str">
        <f t="shared" ca="1" si="165"/>
        <v/>
      </c>
      <c r="E998" s="454" t="str">
        <f t="shared" ca="1" si="165"/>
        <v/>
      </c>
      <c r="F998" s="454" t="str">
        <f t="shared" ca="1" si="165"/>
        <v/>
      </c>
      <c r="G998" s="389" t="str">
        <f t="shared" si="159"/>
        <v>EandR1</v>
      </c>
      <c r="H998" s="389" t="str">
        <f t="shared" si="160"/>
        <v>alltot</v>
      </c>
      <c r="I998" s="389" t="str">
        <f t="shared" si="161"/>
        <v>rectng</v>
      </c>
      <c r="J998" s="389" t="str">
        <f t="shared" si="162"/>
        <v>EandR1-</v>
      </c>
      <c r="K998" s="389" t="str">
        <f t="shared" si="163"/>
        <v>alltot-rectng</v>
      </c>
      <c r="L998" s="389" t="str">
        <f t="shared" si="164"/>
        <v>alltot-</v>
      </c>
    </row>
    <row r="999" spans="1:12">
      <c r="A999" s="362" t="s">
        <v>4272</v>
      </c>
      <c r="B999" s="454">
        <f t="shared" ca="1" si="158"/>
        <v>0</v>
      </c>
      <c r="C999" s="454" t="str">
        <f t="shared" ca="1" si="165"/>
        <v/>
      </c>
      <c r="D999" s="454" t="str">
        <f t="shared" ca="1" si="165"/>
        <v/>
      </c>
      <c r="E999" s="454" t="str">
        <f t="shared" ca="1" si="165"/>
        <v/>
      </c>
      <c r="F999" s="454" t="str">
        <f t="shared" ca="1" si="165"/>
        <v/>
      </c>
      <c r="G999" s="389" t="str">
        <f t="shared" si="159"/>
        <v>EandR1</v>
      </c>
      <c r="H999" s="389" t="str">
        <f t="shared" si="160"/>
        <v>eduerlprm</v>
      </c>
      <c r="I999" s="389" t="str">
        <f t="shared" si="161"/>
        <v>recint</v>
      </c>
      <c r="J999" s="389" t="str">
        <f t="shared" si="162"/>
        <v>EandR1-</v>
      </c>
      <c r="K999" s="389" t="str">
        <f t="shared" si="163"/>
        <v>eduerlprm-recint</v>
      </c>
      <c r="L999" s="389" t="str">
        <f t="shared" si="164"/>
        <v>eduerlprm-</v>
      </c>
    </row>
    <row r="1000" spans="1:12">
      <c r="A1000" s="362" t="s">
        <v>4273</v>
      </c>
      <c r="B1000" s="454">
        <f t="shared" ca="1" si="158"/>
        <v>0</v>
      </c>
      <c r="C1000" s="454" t="str">
        <f t="shared" ca="1" si="165"/>
        <v/>
      </c>
      <c r="D1000" s="454" t="str">
        <f t="shared" ca="1" si="165"/>
        <v/>
      </c>
      <c r="E1000" s="454" t="str">
        <f t="shared" ca="1" si="165"/>
        <v/>
      </c>
      <c r="F1000" s="454" t="str">
        <f t="shared" ca="1" si="165"/>
        <v/>
      </c>
      <c r="G1000" s="389" t="str">
        <f t="shared" si="159"/>
        <v>EandR1</v>
      </c>
      <c r="H1000" s="389" t="str">
        <f t="shared" si="160"/>
        <v>eduscn</v>
      </c>
      <c r="I1000" s="389" t="str">
        <f t="shared" si="161"/>
        <v>recint</v>
      </c>
      <c r="J1000" s="389" t="str">
        <f t="shared" si="162"/>
        <v>EandR1-</v>
      </c>
      <c r="K1000" s="389" t="str">
        <f t="shared" si="163"/>
        <v>eduscn-recint</v>
      </c>
      <c r="L1000" s="389" t="str">
        <f t="shared" si="164"/>
        <v>eduscn-</v>
      </c>
    </row>
    <row r="1001" spans="1:12">
      <c r="A1001" s="362" t="s">
        <v>4274</v>
      </c>
      <c r="B1001" s="454">
        <f t="shared" ca="1" si="158"/>
        <v>0</v>
      </c>
      <c r="C1001" s="454" t="str">
        <f t="shared" ca="1" si="165"/>
        <v/>
      </c>
      <c r="D1001" s="454" t="str">
        <f t="shared" ca="1" si="165"/>
        <v/>
      </c>
      <c r="E1001" s="454" t="str">
        <f t="shared" ca="1" si="165"/>
        <v/>
      </c>
      <c r="F1001" s="454" t="str">
        <f t="shared" ca="1" si="165"/>
        <v/>
      </c>
      <c r="G1001" s="389" t="str">
        <f t="shared" si="159"/>
        <v>EandR1</v>
      </c>
      <c r="H1001" s="389" t="str">
        <f t="shared" si="160"/>
        <v>eduspc</v>
      </c>
      <c r="I1001" s="389" t="str">
        <f t="shared" si="161"/>
        <v>recint</v>
      </c>
      <c r="J1001" s="389" t="str">
        <f t="shared" si="162"/>
        <v>EandR1-</v>
      </c>
      <c r="K1001" s="389" t="str">
        <f t="shared" si="163"/>
        <v>eduspc-recint</v>
      </c>
      <c r="L1001" s="389" t="str">
        <f t="shared" si="164"/>
        <v>eduspc-</v>
      </c>
    </row>
    <row r="1002" spans="1:12">
      <c r="A1002" s="362" t="s">
        <v>4275</v>
      </c>
      <c r="B1002" s="454">
        <f t="shared" ca="1" si="158"/>
        <v>0</v>
      </c>
      <c r="C1002" s="454" t="str">
        <f t="shared" ca="1" si="165"/>
        <v/>
      </c>
      <c r="D1002" s="454" t="str">
        <f t="shared" ca="1" si="165"/>
        <v/>
      </c>
      <c r="E1002" s="454" t="str">
        <f t="shared" ca="1" si="165"/>
        <v/>
      </c>
      <c r="F1002" s="454" t="str">
        <f t="shared" ca="1" si="165"/>
        <v/>
      </c>
      <c r="G1002" s="389" t="str">
        <f t="shared" si="159"/>
        <v>EandR1</v>
      </c>
      <c r="H1002" s="389" t="str">
        <f t="shared" si="160"/>
        <v>edupstoth</v>
      </c>
      <c r="I1002" s="389" t="str">
        <f t="shared" si="161"/>
        <v>recint</v>
      </c>
      <c r="J1002" s="389" t="str">
        <f t="shared" si="162"/>
        <v>EandR1-</v>
      </c>
      <c r="K1002" s="389" t="str">
        <f t="shared" si="163"/>
        <v>edupstoth-recint</v>
      </c>
      <c r="L1002" s="389" t="str">
        <f t="shared" si="164"/>
        <v>edupstoth-</v>
      </c>
    </row>
    <row r="1003" spans="1:12">
      <c r="A1003" s="362" t="s">
        <v>4276</v>
      </c>
      <c r="B1003" s="454">
        <f t="shared" ca="1" si="158"/>
        <v>0</v>
      </c>
      <c r="C1003" s="454" t="str">
        <f t="shared" ca="1" si="165"/>
        <v/>
      </c>
      <c r="D1003" s="454" t="str">
        <f t="shared" ca="1" si="165"/>
        <v/>
      </c>
      <c r="E1003" s="454" t="str">
        <f t="shared" ca="1" si="165"/>
        <v/>
      </c>
      <c r="F1003" s="454" t="str">
        <f t="shared" ca="1" si="165"/>
        <v/>
      </c>
      <c r="G1003" s="389" t="str">
        <f t="shared" si="159"/>
        <v>EandR1</v>
      </c>
      <c r="H1003" s="389" t="str">
        <f t="shared" si="160"/>
        <v>edutot</v>
      </c>
      <c r="I1003" s="389" t="str">
        <f t="shared" si="161"/>
        <v>recint</v>
      </c>
      <c r="J1003" s="389" t="str">
        <f t="shared" si="162"/>
        <v>EandR1-</v>
      </c>
      <c r="K1003" s="389" t="str">
        <f t="shared" si="163"/>
        <v>edutot-recint</v>
      </c>
      <c r="L1003" s="389" t="str">
        <f t="shared" si="164"/>
        <v>edutot-</v>
      </c>
    </row>
    <row r="1004" spans="1:12">
      <c r="A1004" s="362" t="s">
        <v>4277</v>
      </c>
      <c r="B1004" s="454">
        <f t="shared" ca="1" si="158"/>
        <v>0</v>
      </c>
      <c r="C1004" s="454" t="str">
        <f t="shared" ca="1" si="165"/>
        <v/>
      </c>
      <c r="D1004" s="454" t="str">
        <f t="shared" ca="1" si="165"/>
        <v/>
      </c>
      <c r="E1004" s="454" t="str">
        <f t="shared" ca="1" si="165"/>
        <v/>
      </c>
      <c r="F1004" s="454" t="str">
        <f t="shared" ca="1" si="165"/>
        <v/>
      </c>
      <c r="G1004" s="389" t="str">
        <f t="shared" si="159"/>
        <v>EandR1</v>
      </c>
      <c r="H1004" s="389" t="str">
        <f t="shared" si="160"/>
        <v>transrds</v>
      </c>
      <c r="I1004" s="389" t="str">
        <f t="shared" si="161"/>
        <v>recint</v>
      </c>
      <c r="J1004" s="389" t="str">
        <f t="shared" si="162"/>
        <v>EandR1-</v>
      </c>
      <c r="K1004" s="389" t="str">
        <f t="shared" si="163"/>
        <v>transrds-recint</v>
      </c>
      <c r="L1004" s="389" t="str">
        <f t="shared" si="164"/>
        <v>transrds-</v>
      </c>
    </row>
    <row r="1005" spans="1:12">
      <c r="A1005" s="362" t="s">
        <v>4278</v>
      </c>
      <c r="B1005" s="454">
        <f t="shared" ca="1" si="158"/>
        <v>0</v>
      </c>
      <c r="C1005" s="454" t="str">
        <f t="shared" ca="1" si="165"/>
        <v/>
      </c>
      <c r="D1005" s="454" t="str">
        <f t="shared" ca="1" si="165"/>
        <v/>
      </c>
      <c r="E1005" s="454" t="str">
        <f t="shared" ca="1" si="165"/>
        <v/>
      </c>
      <c r="F1005" s="454" t="str">
        <f t="shared" ca="1" si="165"/>
        <v/>
      </c>
      <c r="G1005" s="389" t="str">
        <f t="shared" si="159"/>
        <v>EandR1</v>
      </c>
      <c r="H1005" s="389" t="str">
        <f t="shared" si="160"/>
        <v>transprk</v>
      </c>
      <c r="I1005" s="389" t="str">
        <f t="shared" si="161"/>
        <v>recint</v>
      </c>
      <c r="J1005" s="389" t="str">
        <f t="shared" si="162"/>
        <v>EandR1-</v>
      </c>
      <c r="K1005" s="389" t="str">
        <f t="shared" si="163"/>
        <v>transprk-recint</v>
      </c>
      <c r="L1005" s="389" t="str">
        <f t="shared" si="164"/>
        <v>transprk-</v>
      </c>
    </row>
    <row r="1006" spans="1:12">
      <c r="A1006" s="362" t="s">
        <v>4279</v>
      </c>
      <c r="B1006" s="454">
        <f t="shared" ca="1" si="158"/>
        <v>0</v>
      </c>
      <c r="C1006" s="454" t="str">
        <f t="shared" ca="1" si="165"/>
        <v/>
      </c>
      <c r="D1006" s="454" t="str">
        <f t="shared" ca="1" si="165"/>
        <v/>
      </c>
      <c r="E1006" s="454" t="str">
        <f t="shared" ca="1" si="165"/>
        <v/>
      </c>
      <c r="F1006" s="454" t="str">
        <f t="shared" ca="1" si="165"/>
        <v/>
      </c>
      <c r="G1006" s="389" t="str">
        <f t="shared" si="159"/>
        <v>EandR1</v>
      </c>
      <c r="H1006" s="389" t="str">
        <f t="shared" si="160"/>
        <v>transpblbus</v>
      </c>
      <c r="I1006" s="389" t="str">
        <f t="shared" si="161"/>
        <v>recint</v>
      </c>
      <c r="J1006" s="389" t="str">
        <f t="shared" si="162"/>
        <v>EandR1-</v>
      </c>
      <c r="K1006" s="389" t="str">
        <f t="shared" si="163"/>
        <v>transpblbus-recint</v>
      </c>
      <c r="L1006" s="389" t="str">
        <f t="shared" si="164"/>
        <v>transpblbus-</v>
      </c>
    </row>
    <row r="1007" spans="1:12">
      <c r="A1007" s="362" t="s">
        <v>4280</v>
      </c>
      <c r="B1007" s="454">
        <f t="shared" ca="1" si="158"/>
        <v>0</v>
      </c>
      <c r="C1007" s="454" t="str">
        <f t="shared" ca="1" si="165"/>
        <v/>
      </c>
      <c r="D1007" s="454" t="str">
        <f t="shared" ca="1" si="165"/>
        <v/>
      </c>
      <c r="E1007" s="454" t="str">
        <f t="shared" ca="1" si="165"/>
        <v/>
      </c>
      <c r="F1007" s="454" t="str">
        <f t="shared" ca="1" si="165"/>
        <v/>
      </c>
      <c r="G1007" s="389" t="str">
        <f t="shared" si="159"/>
        <v>EandR1</v>
      </c>
      <c r="H1007" s="389" t="str">
        <f t="shared" si="160"/>
        <v>transpblrail</v>
      </c>
      <c r="I1007" s="389" t="str">
        <f t="shared" si="161"/>
        <v>recint</v>
      </c>
      <c r="J1007" s="389" t="str">
        <f t="shared" si="162"/>
        <v>EandR1-</v>
      </c>
      <c r="K1007" s="389" t="str">
        <f t="shared" si="163"/>
        <v>transpblrail-recint</v>
      </c>
      <c r="L1007" s="389" t="str">
        <f t="shared" si="164"/>
        <v>transpblrail-</v>
      </c>
    </row>
    <row r="1008" spans="1:12">
      <c r="A1008" s="362" t="s">
        <v>4281</v>
      </c>
      <c r="B1008" s="454">
        <f t="shared" ca="1" si="158"/>
        <v>0</v>
      </c>
      <c r="C1008" s="454" t="str">
        <f t="shared" ca="1" si="165"/>
        <v/>
      </c>
      <c r="D1008" s="454" t="str">
        <f t="shared" ca="1" si="165"/>
        <v/>
      </c>
      <c r="E1008" s="454" t="str">
        <f t="shared" ca="1" si="165"/>
        <v/>
      </c>
      <c r="F1008" s="454" t="str">
        <f t="shared" ca="1" si="165"/>
        <v/>
      </c>
      <c r="G1008" s="389" t="str">
        <f t="shared" si="159"/>
        <v>EandR1</v>
      </c>
      <c r="H1008" s="389" t="str">
        <f t="shared" si="160"/>
        <v>transahtarp</v>
      </c>
      <c r="I1008" s="389" t="str">
        <f t="shared" si="161"/>
        <v>recint</v>
      </c>
      <c r="J1008" s="389" t="str">
        <f t="shared" si="162"/>
        <v>EandR1-</v>
      </c>
      <c r="K1008" s="389" t="str">
        <f t="shared" si="163"/>
        <v>transahtarp-recint</v>
      </c>
      <c r="L1008" s="389" t="str">
        <f t="shared" si="164"/>
        <v>transahtarp-</v>
      </c>
    </row>
    <row r="1009" spans="1:12">
      <c r="A1009" s="362" t="s">
        <v>4282</v>
      </c>
      <c r="B1009" s="454">
        <f t="shared" ca="1" si="158"/>
        <v>0</v>
      </c>
      <c r="C1009" s="454" t="str">
        <f t="shared" ca="1" si="165"/>
        <v/>
      </c>
      <c r="D1009" s="454" t="str">
        <f t="shared" ca="1" si="165"/>
        <v/>
      </c>
      <c r="E1009" s="454" t="str">
        <f t="shared" ca="1" si="165"/>
        <v/>
      </c>
      <c r="F1009" s="454" t="str">
        <f t="shared" ca="1" si="165"/>
        <v/>
      </c>
      <c r="G1009" s="389" t="str">
        <f t="shared" si="159"/>
        <v>EandR1</v>
      </c>
      <c r="H1009" s="389" t="str">
        <f t="shared" si="160"/>
        <v>transahthrbprs</v>
      </c>
      <c r="I1009" s="389" t="str">
        <f t="shared" si="161"/>
        <v>recint</v>
      </c>
      <c r="J1009" s="389" t="str">
        <f t="shared" si="162"/>
        <v>EandR1-</v>
      </c>
      <c r="K1009" s="389" t="str">
        <f t="shared" si="163"/>
        <v>transahthrbprs-recint</v>
      </c>
      <c r="L1009" s="389" t="str">
        <f t="shared" si="164"/>
        <v>transahthrbprs-</v>
      </c>
    </row>
    <row r="1010" spans="1:12">
      <c r="A1010" s="362" t="s">
        <v>4283</v>
      </c>
      <c r="B1010" s="454">
        <f t="shared" ca="1" si="158"/>
        <v>0</v>
      </c>
      <c r="C1010" s="454" t="str">
        <f t="shared" ca="1" si="165"/>
        <v/>
      </c>
      <c r="D1010" s="454" t="str">
        <f t="shared" ca="1" si="165"/>
        <v/>
      </c>
      <c r="E1010" s="454" t="str">
        <f t="shared" ca="1" si="165"/>
        <v/>
      </c>
      <c r="F1010" s="454" t="str">
        <f t="shared" ca="1" si="165"/>
        <v/>
      </c>
      <c r="G1010" s="389" t="str">
        <f t="shared" si="159"/>
        <v>EandR1</v>
      </c>
      <c r="H1010" s="389" t="str">
        <f t="shared" si="160"/>
        <v>transahttll</v>
      </c>
      <c r="I1010" s="389" t="str">
        <f t="shared" si="161"/>
        <v>recint</v>
      </c>
      <c r="J1010" s="389" t="str">
        <f t="shared" si="162"/>
        <v>EandR1-</v>
      </c>
      <c r="K1010" s="389" t="str">
        <f t="shared" si="163"/>
        <v>transahttll-recint</v>
      </c>
      <c r="L1010" s="389" t="str">
        <f t="shared" si="164"/>
        <v>transahttll-</v>
      </c>
    </row>
    <row r="1011" spans="1:12">
      <c r="A1011" s="362" t="s">
        <v>4284</v>
      </c>
      <c r="B1011" s="454">
        <f t="shared" ca="1" si="158"/>
        <v>0</v>
      </c>
      <c r="C1011" s="454" t="str">
        <f t="shared" ca="1" si="165"/>
        <v/>
      </c>
      <c r="D1011" s="454" t="str">
        <f t="shared" ca="1" si="165"/>
        <v/>
      </c>
      <c r="E1011" s="454" t="str">
        <f t="shared" ca="1" si="165"/>
        <v/>
      </c>
      <c r="F1011" s="454" t="str">
        <f t="shared" ca="1" si="165"/>
        <v/>
      </c>
      <c r="G1011" s="389" t="str">
        <f t="shared" si="159"/>
        <v>EandR1</v>
      </c>
      <c r="H1011" s="389" t="str">
        <f t="shared" si="160"/>
        <v>transtot</v>
      </c>
      <c r="I1011" s="389" t="str">
        <f t="shared" si="161"/>
        <v>recint</v>
      </c>
      <c r="J1011" s="389" t="str">
        <f t="shared" si="162"/>
        <v>EandR1-</v>
      </c>
      <c r="K1011" s="389" t="str">
        <f t="shared" si="163"/>
        <v>transtot-recint</v>
      </c>
      <c r="L1011" s="389" t="str">
        <f t="shared" si="164"/>
        <v>transtot-</v>
      </c>
    </row>
    <row r="1012" spans="1:12">
      <c r="A1012" s="362" t="s">
        <v>4285</v>
      </c>
      <c r="B1012" s="454">
        <f t="shared" ca="1" si="158"/>
        <v>0</v>
      </c>
      <c r="C1012" s="454" t="str">
        <f t="shared" ca="1" si="165"/>
        <v/>
      </c>
      <c r="D1012" s="454" t="str">
        <f t="shared" ca="1" si="165"/>
        <v/>
      </c>
      <c r="E1012" s="454" t="str">
        <f t="shared" ca="1" si="165"/>
        <v/>
      </c>
      <c r="F1012" s="454" t="str">
        <f t="shared" ca="1" si="165"/>
        <v/>
      </c>
      <c r="G1012" s="389" t="str">
        <f t="shared" si="159"/>
        <v>EandR1</v>
      </c>
      <c r="H1012" s="389" t="str">
        <f t="shared" si="160"/>
        <v>sctot</v>
      </c>
      <c r="I1012" s="389" t="str">
        <f t="shared" si="161"/>
        <v>recint</v>
      </c>
      <c r="J1012" s="389" t="str">
        <f t="shared" si="162"/>
        <v>EandR1-</v>
      </c>
      <c r="K1012" s="389" t="str">
        <f t="shared" si="163"/>
        <v>sctot-recint</v>
      </c>
      <c r="L1012" s="389" t="str">
        <f t="shared" si="164"/>
        <v>sctot-</v>
      </c>
    </row>
    <row r="1013" spans="1:12">
      <c r="A1013" s="362" t="s">
        <v>4286</v>
      </c>
      <c r="B1013" s="454">
        <f t="shared" ca="1" si="158"/>
        <v>0</v>
      </c>
      <c r="C1013" s="454" t="str">
        <f t="shared" ca="1" si="165"/>
        <v/>
      </c>
      <c r="D1013" s="454" t="str">
        <f t="shared" ca="1" si="165"/>
        <v/>
      </c>
      <c r="E1013" s="454" t="str">
        <f t="shared" ca="1" si="165"/>
        <v/>
      </c>
      <c r="F1013" s="454" t="str">
        <f t="shared" ca="1" si="165"/>
        <v/>
      </c>
      <c r="G1013" s="389" t="str">
        <f t="shared" si="159"/>
        <v>EandR1</v>
      </c>
      <c r="H1013" s="389" t="str">
        <f t="shared" si="160"/>
        <v>phtot</v>
      </c>
      <c r="I1013" s="389" t="str">
        <f t="shared" si="161"/>
        <v>recint</v>
      </c>
      <c r="J1013" s="389" t="str">
        <f t="shared" si="162"/>
        <v>EandR1-</v>
      </c>
      <c r="K1013" s="389" t="str">
        <f t="shared" si="163"/>
        <v>phtot-recint</v>
      </c>
      <c r="L1013" s="389" t="str">
        <f t="shared" si="164"/>
        <v>phtot-</v>
      </c>
    </row>
    <row r="1014" spans="1:12">
      <c r="A1014" s="362" t="s">
        <v>4287</v>
      </c>
      <c r="B1014" s="454">
        <f t="shared" ca="1" si="158"/>
        <v>0</v>
      </c>
      <c r="C1014" s="454" t="str">
        <f t="shared" ca="1" si="165"/>
        <v/>
      </c>
      <c r="D1014" s="454" t="str">
        <f t="shared" ca="1" si="165"/>
        <v/>
      </c>
      <c r="E1014" s="454" t="str">
        <f t="shared" ca="1" si="165"/>
        <v/>
      </c>
      <c r="F1014" s="454" t="str">
        <f t="shared" ca="1" si="165"/>
        <v/>
      </c>
      <c r="G1014" s="389" t="str">
        <f t="shared" si="159"/>
        <v>EandR1</v>
      </c>
      <c r="H1014" s="389" t="str">
        <f t="shared" si="160"/>
        <v>houshratot</v>
      </c>
      <c r="I1014" s="389" t="str">
        <f t="shared" si="161"/>
        <v>recint</v>
      </c>
      <c r="J1014" s="389" t="str">
        <f t="shared" si="162"/>
        <v>EandR1-</v>
      </c>
      <c r="K1014" s="389" t="str">
        <f t="shared" si="163"/>
        <v>houshratot-recint</v>
      </c>
      <c r="L1014" s="389" t="str">
        <f t="shared" si="164"/>
        <v>houshratot-</v>
      </c>
    </row>
    <row r="1015" spans="1:12">
      <c r="A1015" s="362" t="s">
        <v>4288</v>
      </c>
      <c r="B1015" s="454">
        <f t="shared" ca="1" si="158"/>
        <v>0</v>
      </c>
      <c r="C1015" s="454" t="str">
        <f t="shared" ca="1" si="165"/>
        <v/>
      </c>
      <c r="D1015" s="454" t="str">
        <f t="shared" ca="1" si="165"/>
        <v/>
      </c>
      <c r="E1015" s="454" t="str">
        <f t="shared" ca="1" si="165"/>
        <v/>
      </c>
      <c r="F1015" s="454" t="str">
        <f t="shared" ca="1" si="165"/>
        <v/>
      </c>
      <c r="G1015" s="389" t="str">
        <f t="shared" si="159"/>
        <v>EandR1</v>
      </c>
      <c r="H1015" s="389" t="str">
        <f t="shared" si="160"/>
        <v>housgfcftot</v>
      </c>
      <c r="I1015" s="389" t="str">
        <f t="shared" si="161"/>
        <v>recint</v>
      </c>
      <c r="J1015" s="389" t="str">
        <f t="shared" si="162"/>
        <v>EandR1-</v>
      </c>
      <c r="K1015" s="389" t="str">
        <f t="shared" si="163"/>
        <v>housgfcftot-recint</v>
      </c>
      <c r="L1015" s="389" t="str">
        <f t="shared" si="164"/>
        <v>housgfcftot-</v>
      </c>
    </row>
    <row r="1016" spans="1:12">
      <c r="A1016" s="362" t="s">
        <v>4289</v>
      </c>
      <c r="B1016" s="454">
        <f t="shared" ca="1" si="158"/>
        <v>0</v>
      </c>
      <c r="C1016" s="454" t="str">
        <f t="shared" ca="1" si="165"/>
        <v/>
      </c>
      <c r="D1016" s="454" t="str">
        <f t="shared" ca="1" si="165"/>
        <v/>
      </c>
      <c r="E1016" s="454" t="str">
        <f t="shared" ca="1" si="165"/>
        <v/>
      </c>
      <c r="F1016" s="454" t="str">
        <f t="shared" ca="1" si="165"/>
        <v/>
      </c>
      <c r="G1016" s="389" t="str">
        <f t="shared" si="159"/>
        <v>EandR1</v>
      </c>
      <c r="H1016" s="389" t="str">
        <f t="shared" si="160"/>
        <v>houstot</v>
      </c>
      <c r="I1016" s="389" t="str">
        <f t="shared" si="161"/>
        <v>recint</v>
      </c>
      <c r="J1016" s="389" t="str">
        <f t="shared" si="162"/>
        <v>EandR1-</v>
      </c>
      <c r="K1016" s="389" t="str">
        <f t="shared" si="163"/>
        <v>houstot-recint</v>
      </c>
      <c r="L1016" s="389" t="str">
        <f t="shared" si="164"/>
        <v>houstot-</v>
      </c>
    </row>
    <row r="1017" spans="1:12">
      <c r="A1017" s="362" t="s">
        <v>4290</v>
      </c>
      <c r="B1017" s="454">
        <f t="shared" ca="1" si="158"/>
        <v>0</v>
      </c>
      <c r="C1017" s="454" t="str">
        <f t="shared" ref="C1017:F1036" ca="1" si="166">IFERROR(INDEX(INDIRECT(LEFT($A1017,SEARCH("-",$A1017,1)-1)&amp;"_validation_data"),MATCH($A1017&amp;"-"&amp;C$1,INDIRECT(LEFT($A1017,SEARCH("-",$A1017,1)-1)&amp;"_validation_rows"),0),3),"")</f>
        <v/>
      </c>
      <c r="D1017" s="454" t="str">
        <f t="shared" ca="1" si="166"/>
        <v/>
      </c>
      <c r="E1017" s="454" t="str">
        <f t="shared" ca="1" si="166"/>
        <v/>
      </c>
      <c r="F1017" s="454" t="str">
        <f t="shared" ca="1" si="166"/>
        <v/>
      </c>
      <c r="G1017" s="389" t="str">
        <f t="shared" si="159"/>
        <v>EandR1</v>
      </c>
      <c r="H1017" s="389" t="str">
        <f t="shared" si="160"/>
        <v>culhrt</v>
      </c>
      <c r="I1017" s="389" t="str">
        <f t="shared" si="161"/>
        <v>recint</v>
      </c>
      <c r="J1017" s="389" t="str">
        <f t="shared" si="162"/>
        <v>EandR1-</v>
      </c>
      <c r="K1017" s="389" t="str">
        <f t="shared" si="163"/>
        <v>culhrt-recint</v>
      </c>
      <c r="L1017" s="389" t="str">
        <f t="shared" si="164"/>
        <v>culhrt-</v>
      </c>
    </row>
    <row r="1018" spans="1:12">
      <c r="A1018" s="362" t="s">
        <v>4291</v>
      </c>
      <c r="B1018" s="454">
        <f t="shared" ca="1" si="158"/>
        <v>0</v>
      </c>
      <c r="C1018" s="454" t="str">
        <f t="shared" ca="1" si="166"/>
        <v/>
      </c>
      <c r="D1018" s="454" t="str">
        <f t="shared" ca="1" si="166"/>
        <v/>
      </c>
      <c r="E1018" s="454" t="str">
        <f t="shared" ca="1" si="166"/>
        <v/>
      </c>
      <c r="F1018" s="454" t="str">
        <f t="shared" ca="1" si="166"/>
        <v/>
      </c>
      <c r="G1018" s="389" t="str">
        <f t="shared" si="159"/>
        <v>EandR1</v>
      </c>
      <c r="H1018" s="389" t="str">
        <f t="shared" si="160"/>
        <v>culspr</v>
      </c>
      <c r="I1018" s="389" t="str">
        <f t="shared" si="161"/>
        <v>recint</v>
      </c>
      <c r="J1018" s="389" t="str">
        <f t="shared" si="162"/>
        <v>EandR1-</v>
      </c>
      <c r="K1018" s="389" t="str">
        <f t="shared" si="163"/>
        <v>culspr-recint</v>
      </c>
      <c r="L1018" s="389" t="str">
        <f t="shared" si="164"/>
        <v>culspr-</v>
      </c>
    </row>
    <row r="1019" spans="1:12">
      <c r="A1019" s="362" t="s">
        <v>4292</v>
      </c>
      <c r="B1019" s="454">
        <f t="shared" ca="1" si="158"/>
        <v>0</v>
      </c>
      <c r="C1019" s="454" t="str">
        <f t="shared" ca="1" si="166"/>
        <v/>
      </c>
      <c r="D1019" s="454" t="str">
        <f t="shared" ca="1" si="166"/>
        <v/>
      </c>
      <c r="E1019" s="454" t="str">
        <f t="shared" ca="1" si="166"/>
        <v/>
      </c>
      <c r="F1019" s="454" t="str">
        <f t="shared" ca="1" si="166"/>
        <v/>
      </c>
      <c r="G1019" s="389" t="str">
        <f t="shared" si="159"/>
        <v>EandR1</v>
      </c>
      <c r="H1019" s="389" t="str">
        <f t="shared" si="160"/>
        <v>culopn</v>
      </c>
      <c r="I1019" s="389" t="str">
        <f t="shared" si="161"/>
        <v>recint</v>
      </c>
      <c r="J1019" s="389" t="str">
        <f t="shared" si="162"/>
        <v>EandR1-</v>
      </c>
      <c r="K1019" s="389" t="str">
        <f t="shared" si="163"/>
        <v>culopn-recint</v>
      </c>
      <c r="L1019" s="389" t="str">
        <f t="shared" si="164"/>
        <v>culopn-</v>
      </c>
    </row>
    <row r="1020" spans="1:12">
      <c r="A1020" s="362" t="s">
        <v>4293</v>
      </c>
      <c r="B1020" s="454">
        <f t="shared" ca="1" si="158"/>
        <v>0</v>
      </c>
      <c r="C1020" s="454" t="str">
        <f t="shared" ca="1" si="166"/>
        <v/>
      </c>
      <c r="D1020" s="454" t="str">
        <f t="shared" ca="1" si="166"/>
        <v/>
      </c>
      <c r="E1020" s="454" t="str">
        <f t="shared" ca="1" si="166"/>
        <v/>
      </c>
      <c r="F1020" s="454" t="str">
        <f t="shared" ca="1" si="166"/>
        <v/>
      </c>
      <c r="G1020" s="389" t="str">
        <f t="shared" si="159"/>
        <v>EandR1</v>
      </c>
      <c r="H1020" s="389" t="str">
        <f t="shared" si="160"/>
        <v>cultrs</v>
      </c>
      <c r="I1020" s="389" t="str">
        <f t="shared" si="161"/>
        <v>recint</v>
      </c>
      <c r="J1020" s="389" t="str">
        <f t="shared" si="162"/>
        <v>EandR1-</v>
      </c>
      <c r="K1020" s="389" t="str">
        <f t="shared" si="163"/>
        <v>cultrs-recint</v>
      </c>
      <c r="L1020" s="389" t="str">
        <f t="shared" si="164"/>
        <v>cultrs-</v>
      </c>
    </row>
    <row r="1021" spans="1:12">
      <c r="A1021" s="362" t="s">
        <v>4294</v>
      </c>
      <c r="B1021" s="454">
        <f t="shared" ca="1" si="158"/>
        <v>0</v>
      </c>
      <c r="C1021" s="454" t="str">
        <f t="shared" ca="1" si="166"/>
        <v/>
      </c>
      <c r="D1021" s="454" t="str">
        <f t="shared" ca="1" si="166"/>
        <v/>
      </c>
      <c r="E1021" s="454" t="str">
        <f t="shared" ca="1" si="166"/>
        <v/>
      </c>
      <c r="F1021" s="454" t="str">
        <f t="shared" ca="1" si="166"/>
        <v/>
      </c>
      <c r="G1021" s="389" t="str">
        <f t="shared" si="159"/>
        <v>EandR1</v>
      </c>
      <c r="H1021" s="389" t="str">
        <f t="shared" si="160"/>
        <v>cullib</v>
      </c>
      <c r="I1021" s="389" t="str">
        <f t="shared" si="161"/>
        <v>recint</v>
      </c>
      <c r="J1021" s="389" t="str">
        <f t="shared" si="162"/>
        <v>EandR1-</v>
      </c>
      <c r="K1021" s="389" t="str">
        <f t="shared" si="163"/>
        <v>cullib-recint</v>
      </c>
      <c r="L1021" s="389" t="str">
        <f t="shared" si="164"/>
        <v>cullib-</v>
      </c>
    </row>
    <row r="1022" spans="1:12">
      <c r="A1022" s="362" t="s">
        <v>4295</v>
      </c>
      <c r="B1022" s="454">
        <f t="shared" ca="1" si="158"/>
        <v>0</v>
      </c>
      <c r="C1022" s="454" t="str">
        <f t="shared" ca="1" si="166"/>
        <v/>
      </c>
      <c r="D1022" s="454" t="str">
        <f t="shared" ca="1" si="166"/>
        <v/>
      </c>
      <c r="E1022" s="454" t="str">
        <f t="shared" ca="1" si="166"/>
        <v/>
      </c>
      <c r="F1022" s="454" t="str">
        <f t="shared" ca="1" si="166"/>
        <v/>
      </c>
      <c r="G1022" s="389" t="str">
        <f t="shared" si="159"/>
        <v>EandR1</v>
      </c>
      <c r="H1022" s="389" t="str">
        <f t="shared" si="160"/>
        <v>cultot</v>
      </c>
      <c r="I1022" s="389" t="str">
        <f t="shared" si="161"/>
        <v>recint</v>
      </c>
      <c r="J1022" s="389" t="str">
        <f t="shared" si="162"/>
        <v>EandR1-</v>
      </c>
      <c r="K1022" s="389" t="str">
        <f t="shared" si="163"/>
        <v>cultot-recint</v>
      </c>
      <c r="L1022" s="389" t="str">
        <f t="shared" si="164"/>
        <v>cultot-</v>
      </c>
    </row>
    <row r="1023" spans="1:12">
      <c r="A1023" s="362" t="s">
        <v>4296</v>
      </c>
      <c r="B1023" s="454">
        <f t="shared" ca="1" si="158"/>
        <v>0</v>
      </c>
      <c r="C1023" s="454" t="str">
        <f t="shared" ca="1" si="166"/>
        <v/>
      </c>
      <c r="D1023" s="454" t="str">
        <f t="shared" ca="1" si="166"/>
        <v/>
      </c>
      <c r="E1023" s="454" t="str">
        <f t="shared" ca="1" si="166"/>
        <v/>
      </c>
      <c r="F1023" s="454" t="str">
        <f t="shared" ca="1" si="166"/>
        <v/>
      </c>
      <c r="G1023" s="389" t="str">
        <f t="shared" si="159"/>
        <v>EandR1</v>
      </c>
      <c r="H1023" s="389" t="str">
        <f t="shared" si="160"/>
        <v>envcmt</v>
      </c>
      <c r="I1023" s="389" t="str">
        <f t="shared" si="161"/>
        <v>recint</v>
      </c>
      <c r="J1023" s="389" t="str">
        <f t="shared" si="162"/>
        <v>EandR1-</v>
      </c>
      <c r="K1023" s="389" t="str">
        <f t="shared" si="163"/>
        <v>envcmt-recint</v>
      </c>
      <c r="L1023" s="389" t="str">
        <f t="shared" si="164"/>
        <v>envcmt-</v>
      </c>
    </row>
    <row r="1024" spans="1:12">
      <c r="A1024" s="362" t="s">
        <v>4297</v>
      </c>
      <c r="B1024" s="454">
        <f t="shared" ca="1" si="158"/>
        <v>0</v>
      </c>
      <c r="C1024" s="454" t="str">
        <f t="shared" ca="1" si="166"/>
        <v/>
      </c>
      <c r="D1024" s="454" t="str">
        <f t="shared" ca="1" si="166"/>
        <v/>
      </c>
      <c r="E1024" s="454" t="str">
        <f t="shared" ca="1" si="166"/>
        <v/>
      </c>
      <c r="F1024" s="454" t="str">
        <f t="shared" ca="1" si="166"/>
        <v/>
      </c>
      <c r="G1024" s="389" t="str">
        <f t="shared" si="159"/>
        <v>EandR1</v>
      </c>
      <c r="H1024" s="389" t="str">
        <f t="shared" si="160"/>
        <v>envcst</v>
      </c>
      <c r="I1024" s="389" t="str">
        <f t="shared" si="161"/>
        <v>recint</v>
      </c>
      <c r="J1024" s="389" t="str">
        <f t="shared" si="162"/>
        <v>EandR1-</v>
      </c>
      <c r="K1024" s="389" t="str">
        <f t="shared" si="163"/>
        <v>envcst-recint</v>
      </c>
      <c r="L1024" s="389" t="str">
        <f t="shared" si="164"/>
        <v>envcst-</v>
      </c>
    </row>
    <row r="1025" spans="1:12">
      <c r="A1025" s="362" t="s">
        <v>4298</v>
      </c>
      <c r="B1025" s="454">
        <f t="shared" ca="1" si="158"/>
        <v>0</v>
      </c>
      <c r="C1025" s="454" t="str">
        <f t="shared" ca="1" si="166"/>
        <v/>
      </c>
      <c r="D1025" s="454" t="str">
        <f t="shared" ca="1" si="166"/>
        <v/>
      </c>
      <c r="E1025" s="454" t="str">
        <f t="shared" ca="1" si="166"/>
        <v/>
      </c>
      <c r="F1025" s="454" t="str">
        <f t="shared" ca="1" si="166"/>
        <v/>
      </c>
      <c r="G1025" s="389" t="str">
        <f t="shared" si="159"/>
        <v>EandR1</v>
      </c>
      <c r="H1025" s="389" t="str">
        <f t="shared" si="160"/>
        <v>envcmm</v>
      </c>
      <c r="I1025" s="389" t="str">
        <f t="shared" si="161"/>
        <v>recint</v>
      </c>
      <c r="J1025" s="389" t="str">
        <f t="shared" si="162"/>
        <v>EandR1-</v>
      </c>
      <c r="K1025" s="389" t="str">
        <f t="shared" si="163"/>
        <v>envcmm-recint</v>
      </c>
      <c r="L1025" s="389" t="str">
        <f t="shared" si="164"/>
        <v>envcmm-</v>
      </c>
    </row>
    <row r="1026" spans="1:12">
      <c r="A1026" s="362" t="s">
        <v>4299</v>
      </c>
      <c r="B1026" s="454">
        <f t="shared" ca="1" si="158"/>
        <v>0</v>
      </c>
      <c r="C1026" s="454" t="str">
        <f t="shared" ca="1" si="166"/>
        <v/>
      </c>
      <c r="D1026" s="454" t="str">
        <f t="shared" ca="1" si="166"/>
        <v/>
      </c>
      <c r="E1026" s="454" t="str">
        <f t="shared" ca="1" si="166"/>
        <v/>
      </c>
      <c r="F1026" s="454" t="str">
        <f t="shared" ca="1" si="166"/>
        <v/>
      </c>
      <c r="G1026" s="389" t="str">
        <f t="shared" si="159"/>
        <v>EandR1</v>
      </c>
      <c r="H1026" s="389" t="str">
        <f t="shared" si="160"/>
        <v>envflddrn</v>
      </c>
      <c r="I1026" s="389" t="str">
        <f t="shared" si="161"/>
        <v>recint</v>
      </c>
      <c r="J1026" s="389" t="str">
        <f t="shared" si="162"/>
        <v>EandR1-</v>
      </c>
      <c r="K1026" s="389" t="str">
        <f t="shared" si="163"/>
        <v>envflddrn-recint</v>
      </c>
      <c r="L1026" s="389" t="str">
        <f t="shared" si="164"/>
        <v>envflddrn-</v>
      </c>
    </row>
    <row r="1027" spans="1:12">
      <c r="A1027" s="362" t="s">
        <v>4300</v>
      </c>
      <c r="B1027" s="454">
        <f t="shared" ca="1" si="158"/>
        <v>0</v>
      </c>
      <c r="C1027" s="454" t="str">
        <f t="shared" ca="1" si="166"/>
        <v/>
      </c>
      <c r="D1027" s="454" t="str">
        <f t="shared" ca="1" si="166"/>
        <v/>
      </c>
      <c r="E1027" s="454" t="str">
        <f t="shared" ca="1" si="166"/>
        <v/>
      </c>
      <c r="F1027" s="454" t="str">
        <f t="shared" ca="1" si="166"/>
        <v/>
      </c>
      <c r="G1027" s="389" t="str">
        <f t="shared" si="159"/>
        <v>EandR1</v>
      </c>
      <c r="H1027" s="389" t="str">
        <f t="shared" si="160"/>
        <v>envagr</v>
      </c>
      <c r="I1027" s="389" t="str">
        <f t="shared" si="161"/>
        <v>recint</v>
      </c>
      <c r="J1027" s="389" t="str">
        <f t="shared" si="162"/>
        <v>EandR1-</v>
      </c>
      <c r="K1027" s="389" t="str">
        <f t="shared" si="163"/>
        <v>envagr-recint</v>
      </c>
      <c r="L1027" s="389" t="str">
        <f t="shared" si="164"/>
        <v>envagr-</v>
      </c>
    </row>
    <row r="1028" spans="1:12">
      <c r="A1028" s="362" t="s">
        <v>4301</v>
      </c>
      <c r="B1028" s="454">
        <f t="shared" ca="1" si="158"/>
        <v>0</v>
      </c>
      <c r="C1028" s="454" t="str">
        <f t="shared" ca="1" si="166"/>
        <v/>
      </c>
      <c r="D1028" s="454" t="str">
        <f t="shared" ca="1" si="166"/>
        <v/>
      </c>
      <c r="E1028" s="454" t="str">
        <f t="shared" ca="1" si="166"/>
        <v/>
      </c>
      <c r="F1028" s="454" t="str">
        <f t="shared" ca="1" si="166"/>
        <v/>
      </c>
      <c r="G1028" s="389" t="str">
        <f t="shared" si="159"/>
        <v>EandR1</v>
      </c>
      <c r="H1028" s="389" t="str">
        <f t="shared" si="160"/>
        <v>envrglenv</v>
      </c>
      <c r="I1028" s="389" t="str">
        <f t="shared" si="161"/>
        <v>recint</v>
      </c>
      <c r="J1028" s="389" t="str">
        <f t="shared" si="162"/>
        <v>EandR1-</v>
      </c>
      <c r="K1028" s="389" t="str">
        <f t="shared" si="163"/>
        <v>envrglenv-recint</v>
      </c>
      <c r="L1028" s="389" t="str">
        <f t="shared" si="164"/>
        <v>envrglenv-</v>
      </c>
    </row>
    <row r="1029" spans="1:12">
      <c r="A1029" s="362" t="s">
        <v>4302</v>
      </c>
      <c r="B1029" s="454">
        <f t="shared" ca="1" si="158"/>
        <v>0</v>
      </c>
      <c r="C1029" s="454" t="str">
        <f t="shared" ca="1" si="166"/>
        <v/>
      </c>
      <c r="D1029" s="454" t="str">
        <f t="shared" ca="1" si="166"/>
        <v/>
      </c>
      <c r="E1029" s="454" t="str">
        <f t="shared" ca="1" si="166"/>
        <v/>
      </c>
      <c r="F1029" s="454" t="str">
        <f t="shared" ca="1" si="166"/>
        <v/>
      </c>
      <c r="G1029" s="389" t="str">
        <f t="shared" si="159"/>
        <v>EandR1</v>
      </c>
      <c r="H1029" s="389" t="str">
        <f t="shared" si="160"/>
        <v>envrgltrd</v>
      </c>
      <c r="I1029" s="389" t="str">
        <f t="shared" si="161"/>
        <v>recint</v>
      </c>
      <c r="J1029" s="389" t="str">
        <f t="shared" si="162"/>
        <v>EandR1-</v>
      </c>
      <c r="K1029" s="389" t="str">
        <f t="shared" si="163"/>
        <v>envrgltrd-recint</v>
      </c>
      <c r="L1029" s="389" t="str">
        <f t="shared" si="164"/>
        <v>envrgltrd-</v>
      </c>
    </row>
    <row r="1030" spans="1:12">
      <c r="A1030" s="362" t="s">
        <v>4303</v>
      </c>
      <c r="B1030" s="454">
        <f t="shared" ca="1" si="158"/>
        <v>0</v>
      </c>
      <c r="C1030" s="454" t="str">
        <f t="shared" ca="1" si="166"/>
        <v/>
      </c>
      <c r="D1030" s="454" t="str">
        <f t="shared" ca="1" si="166"/>
        <v/>
      </c>
      <c r="E1030" s="454" t="str">
        <f t="shared" ca="1" si="166"/>
        <v/>
      </c>
      <c r="F1030" s="454" t="str">
        <f t="shared" ca="1" si="166"/>
        <v/>
      </c>
      <c r="G1030" s="389" t="str">
        <f t="shared" si="159"/>
        <v>EandR1</v>
      </c>
      <c r="H1030" s="389" t="str">
        <f t="shared" si="160"/>
        <v>envstr</v>
      </c>
      <c r="I1030" s="389" t="str">
        <f t="shared" si="161"/>
        <v>recint</v>
      </c>
      <c r="J1030" s="389" t="str">
        <f t="shared" si="162"/>
        <v>EandR1-</v>
      </c>
      <c r="K1030" s="389" t="str">
        <f t="shared" si="163"/>
        <v>envstr-recint</v>
      </c>
      <c r="L1030" s="389" t="str">
        <f t="shared" si="164"/>
        <v>envstr-</v>
      </c>
    </row>
    <row r="1031" spans="1:12">
      <c r="A1031" s="362" t="s">
        <v>4304</v>
      </c>
      <c r="B1031" s="454">
        <f t="shared" ca="1" si="158"/>
        <v>0</v>
      </c>
      <c r="C1031" s="454" t="str">
        <f t="shared" ca="1" si="166"/>
        <v/>
      </c>
      <c r="D1031" s="454" t="str">
        <f t="shared" ca="1" si="166"/>
        <v/>
      </c>
      <c r="E1031" s="454" t="str">
        <f t="shared" ca="1" si="166"/>
        <v/>
      </c>
      <c r="F1031" s="454" t="str">
        <f t="shared" ca="1" si="166"/>
        <v/>
      </c>
      <c r="G1031" s="389" t="str">
        <f t="shared" si="159"/>
        <v>EandR1</v>
      </c>
      <c r="H1031" s="389" t="str">
        <f t="shared" si="160"/>
        <v>envcll</v>
      </c>
      <c r="I1031" s="389" t="str">
        <f t="shared" si="161"/>
        <v>recint</v>
      </c>
      <c r="J1031" s="389" t="str">
        <f t="shared" si="162"/>
        <v>EandR1-</v>
      </c>
      <c r="K1031" s="389" t="str">
        <f t="shared" si="163"/>
        <v>envcll-recint</v>
      </c>
      <c r="L1031" s="389" t="str">
        <f t="shared" si="164"/>
        <v>envcll-</v>
      </c>
    </row>
    <row r="1032" spans="1:12">
      <c r="A1032" s="362" t="s">
        <v>4305</v>
      </c>
      <c r="B1032" s="454">
        <f t="shared" ca="1" si="158"/>
        <v>0</v>
      </c>
      <c r="C1032" s="454" t="str">
        <f t="shared" ca="1" si="166"/>
        <v/>
      </c>
      <c r="D1032" s="454" t="str">
        <f t="shared" ca="1" si="166"/>
        <v/>
      </c>
      <c r="E1032" s="454" t="str">
        <f t="shared" ca="1" si="166"/>
        <v/>
      </c>
      <c r="F1032" s="454" t="str">
        <f t="shared" ca="1" si="166"/>
        <v/>
      </c>
      <c r="G1032" s="389" t="str">
        <f t="shared" si="159"/>
        <v>EandR1</v>
      </c>
      <c r="H1032" s="389" t="str">
        <f t="shared" si="160"/>
        <v>envdsp</v>
      </c>
      <c r="I1032" s="389" t="str">
        <f t="shared" si="161"/>
        <v>recint</v>
      </c>
      <c r="J1032" s="389" t="str">
        <f t="shared" si="162"/>
        <v>EandR1-</v>
      </c>
      <c r="K1032" s="389" t="str">
        <f t="shared" si="163"/>
        <v>envdsp-recint</v>
      </c>
      <c r="L1032" s="389" t="str">
        <f t="shared" si="164"/>
        <v>envdsp-</v>
      </c>
    </row>
    <row r="1033" spans="1:12">
      <c r="A1033" s="362" t="s">
        <v>4306</v>
      </c>
      <c r="B1033" s="454">
        <f t="shared" ca="1" si="158"/>
        <v>0</v>
      </c>
      <c r="C1033" s="454" t="str">
        <f t="shared" ca="1" si="166"/>
        <v/>
      </c>
      <c r="D1033" s="454" t="str">
        <f t="shared" ca="1" si="166"/>
        <v/>
      </c>
      <c r="E1033" s="454" t="str">
        <f t="shared" ca="1" si="166"/>
        <v/>
      </c>
      <c r="F1033" s="454" t="str">
        <f t="shared" ca="1" si="166"/>
        <v/>
      </c>
      <c r="G1033" s="389" t="str">
        <f t="shared" si="159"/>
        <v>EandR1</v>
      </c>
      <c r="H1033" s="389" t="str">
        <f t="shared" si="160"/>
        <v>envtrd</v>
      </c>
      <c r="I1033" s="389" t="str">
        <f t="shared" si="161"/>
        <v>recint</v>
      </c>
      <c r="J1033" s="389" t="str">
        <f t="shared" si="162"/>
        <v>EandR1-</v>
      </c>
      <c r="K1033" s="389" t="str">
        <f t="shared" si="163"/>
        <v>envtrd-recint</v>
      </c>
      <c r="L1033" s="389" t="str">
        <f t="shared" si="164"/>
        <v>envtrd-</v>
      </c>
    </row>
    <row r="1034" spans="1:12">
      <c r="A1034" s="362" t="s">
        <v>4307</v>
      </c>
      <c r="B1034" s="454">
        <f t="shared" ca="1" si="158"/>
        <v>0</v>
      </c>
      <c r="C1034" s="454" t="str">
        <f t="shared" ca="1" si="166"/>
        <v/>
      </c>
      <c r="D1034" s="454" t="str">
        <f t="shared" ca="1" si="166"/>
        <v/>
      </c>
      <c r="E1034" s="454" t="str">
        <f t="shared" ca="1" si="166"/>
        <v/>
      </c>
      <c r="F1034" s="454" t="str">
        <f t="shared" ca="1" si="166"/>
        <v/>
      </c>
      <c r="G1034" s="389" t="str">
        <f t="shared" si="159"/>
        <v>EandR1</v>
      </c>
      <c r="H1034" s="389" t="str">
        <f t="shared" si="160"/>
        <v>envrcy</v>
      </c>
      <c r="I1034" s="389" t="str">
        <f t="shared" si="161"/>
        <v>recint</v>
      </c>
      <c r="J1034" s="389" t="str">
        <f t="shared" si="162"/>
        <v>EandR1-</v>
      </c>
      <c r="K1034" s="389" t="str">
        <f t="shared" si="163"/>
        <v>envrcy-recint</v>
      </c>
      <c r="L1034" s="389" t="str">
        <f t="shared" si="164"/>
        <v>envrcy-</v>
      </c>
    </row>
    <row r="1035" spans="1:12">
      <c r="A1035" s="362" t="s">
        <v>4308</v>
      </c>
      <c r="B1035" s="454">
        <f t="shared" ca="1" si="158"/>
        <v>0</v>
      </c>
      <c r="C1035" s="454" t="str">
        <f t="shared" ca="1" si="166"/>
        <v/>
      </c>
      <c r="D1035" s="454" t="str">
        <f t="shared" ca="1" si="166"/>
        <v/>
      </c>
      <c r="E1035" s="454" t="str">
        <f t="shared" ca="1" si="166"/>
        <v/>
      </c>
      <c r="F1035" s="454" t="str">
        <f t="shared" ca="1" si="166"/>
        <v/>
      </c>
      <c r="G1035" s="389" t="str">
        <f t="shared" si="159"/>
        <v>EandR1</v>
      </c>
      <c r="H1035" s="389" t="str">
        <f t="shared" si="160"/>
        <v>envmin</v>
      </c>
      <c r="I1035" s="389" t="str">
        <f t="shared" si="161"/>
        <v>recint</v>
      </c>
      <c r="J1035" s="389" t="str">
        <f t="shared" si="162"/>
        <v>EandR1-</v>
      </c>
      <c r="K1035" s="389" t="str">
        <f t="shared" si="163"/>
        <v>envmin-recint</v>
      </c>
      <c r="L1035" s="389" t="str">
        <f t="shared" si="164"/>
        <v>envmin-</v>
      </c>
    </row>
    <row r="1036" spans="1:12">
      <c r="A1036" s="362" t="s">
        <v>4309</v>
      </c>
      <c r="B1036" s="454">
        <f t="shared" ca="1" si="158"/>
        <v>0</v>
      </c>
      <c r="C1036" s="454" t="str">
        <f t="shared" ca="1" si="166"/>
        <v/>
      </c>
      <c r="D1036" s="454" t="str">
        <f t="shared" ca="1" si="166"/>
        <v/>
      </c>
      <c r="E1036" s="454" t="str">
        <f t="shared" ca="1" si="166"/>
        <v/>
      </c>
      <c r="F1036" s="454" t="str">
        <f t="shared" ca="1" si="166"/>
        <v/>
      </c>
      <c r="G1036" s="389" t="str">
        <f t="shared" si="159"/>
        <v>EandR1</v>
      </c>
      <c r="H1036" s="389" t="str">
        <f t="shared" si="160"/>
        <v>envclm</v>
      </c>
      <c r="I1036" s="389" t="str">
        <f t="shared" si="161"/>
        <v>recint</v>
      </c>
      <c r="J1036" s="389" t="str">
        <f t="shared" si="162"/>
        <v>EandR1-</v>
      </c>
      <c r="K1036" s="389" t="str">
        <f t="shared" si="163"/>
        <v>envclm-recint</v>
      </c>
      <c r="L1036" s="389" t="str">
        <f t="shared" si="164"/>
        <v>envclm-</v>
      </c>
    </row>
    <row r="1037" spans="1:12">
      <c r="A1037" s="362" t="s">
        <v>4310</v>
      </c>
      <c r="B1037" s="454">
        <f t="shared" ca="1" si="158"/>
        <v>0</v>
      </c>
      <c r="C1037" s="454" t="str">
        <f t="shared" ref="C1037:F1057" ca="1" si="167">IFERROR(INDEX(INDIRECT(LEFT($A1037,SEARCH("-",$A1037,1)-1)&amp;"_validation_data"),MATCH($A1037&amp;"-"&amp;C$1,INDIRECT(LEFT($A1037,SEARCH("-",$A1037,1)-1)&amp;"_validation_rows"),0),3),"")</f>
        <v/>
      </c>
      <c r="D1037" s="454" t="str">
        <f t="shared" ca="1" si="167"/>
        <v/>
      </c>
      <c r="E1037" s="454" t="str">
        <f t="shared" ca="1" si="167"/>
        <v/>
      </c>
      <c r="F1037" s="454" t="str">
        <f t="shared" ca="1" si="167"/>
        <v/>
      </c>
      <c r="G1037" s="389" t="str">
        <f t="shared" si="159"/>
        <v>EandR1</v>
      </c>
      <c r="H1037" s="389" t="str">
        <f t="shared" si="160"/>
        <v>envtot</v>
      </c>
      <c r="I1037" s="389" t="str">
        <f t="shared" si="161"/>
        <v>recint</v>
      </c>
      <c r="J1037" s="389" t="str">
        <f t="shared" si="162"/>
        <v>EandR1-</v>
      </c>
      <c r="K1037" s="389" t="str">
        <f t="shared" si="163"/>
        <v>envtot-recint</v>
      </c>
      <c r="L1037" s="389" t="str">
        <f t="shared" si="164"/>
        <v>envtot-</v>
      </c>
    </row>
    <row r="1038" spans="1:12">
      <c r="A1038" s="362" t="s">
        <v>4311</v>
      </c>
      <c r="B1038" s="454">
        <f t="shared" ca="1" si="158"/>
        <v>0</v>
      </c>
      <c r="C1038" s="454" t="str">
        <f t="shared" ca="1" si="167"/>
        <v/>
      </c>
      <c r="D1038" s="454" t="str">
        <f t="shared" ca="1" si="167"/>
        <v/>
      </c>
      <c r="E1038" s="454" t="str">
        <f t="shared" ca="1" si="167"/>
        <v/>
      </c>
      <c r="F1038" s="454" t="str">
        <f t="shared" ca="1" si="167"/>
        <v/>
      </c>
      <c r="G1038" s="389" t="str">
        <f t="shared" si="159"/>
        <v>EandR1</v>
      </c>
      <c r="H1038" s="389" t="str">
        <f t="shared" si="160"/>
        <v>plantot</v>
      </c>
      <c r="I1038" s="389" t="str">
        <f t="shared" si="161"/>
        <v>recint</v>
      </c>
      <c r="J1038" s="389" t="str">
        <f t="shared" si="162"/>
        <v>EandR1-</v>
      </c>
      <c r="K1038" s="389" t="str">
        <f t="shared" si="163"/>
        <v>plantot-recint</v>
      </c>
      <c r="L1038" s="389" t="str">
        <f t="shared" si="164"/>
        <v>plantot-</v>
      </c>
    </row>
    <row r="1039" spans="1:12">
      <c r="A1039" s="362" t="s">
        <v>4312</v>
      </c>
      <c r="B1039" s="454">
        <f t="shared" ca="1" si="158"/>
        <v>0</v>
      </c>
      <c r="C1039" s="454"/>
      <c r="D1039" s="454"/>
      <c r="E1039" s="454"/>
      <c r="F1039" s="454"/>
      <c r="G1039" s="389" t="str">
        <f t="shared" si="159"/>
        <v>EandR1</v>
      </c>
      <c r="H1039" s="389" t="str">
        <f t="shared" si="160"/>
        <v>digtot</v>
      </c>
      <c r="I1039" s="389" t="str">
        <f t="shared" si="161"/>
        <v>recint</v>
      </c>
      <c r="J1039" s="389" t="str">
        <f t="shared" si="162"/>
        <v>EandR1-</v>
      </c>
      <c r="K1039" s="389" t="str">
        <f t="shared" si="163"/>
        <v>digtot-recint</v>
      </c>
      <c r="L1039" s="389" t="str">
        <f t="shared" si="164"/>
        <v>digtot-</v>
      </c>
    </row>
    <row r="1040" spans="1:12">
      <c r="A1040" s="362" t="s">
        <v>4313</v>
      </c>
      <c r="B1040" s="454">
        <f t="shared" ca="1" si="158"/>
        <v>0</v>
      </c>
      <c r="C1040" s="454" t="str">
        <f t="shared" ca="1" si="167"/>
        <v/>
      </c>
      <c r="D1040" s="454" t="str">
        <f t="shared" ca="1" si="167"/>
        <v/>
      </c>
      <c r="E1040" s="454" t="str">
        <f t="shared" ca="1" si="167"/>
        <v/>
      </c>
      <c r="F1040" s="454" t="str">
        <f t="shared" ca="1" si="167"/>
        <v/>
      </c>
      <c r="G1040" s="389" t="str">
        <f t="shared" si="159"/>
        <v>EandR1</v>
      </c>
      <c r="H1040" s="389" t="str">
        <f t="shared" si="160"/>
        <v>poltot</v>
      </c>
      <c r="I1040" s="389" t="str">
        <f t="shared" si="161"/>
        <v>recint</v>
      </c>
      <c r="J1040" s="389" t="str">
        <f t="shared" si="162"/>
        <v>EandR1-</v>
      </c>
      <c r="K1040" s="389" t="str">
        <f t="shared" si="163"/>
        <v>poltot-recint</v>
      </c>
      <c r="L1040" s="389" t="str">
        <f t="shared" si="164"/>
        <v>poltot-</v>
      </c>
    </row>
    <row r="1041" spans="1:12">
      <c r="A1041" s="362" t="s">
        <v>4314</v>
      </c>
      <c r="B1041" s="454">
        <f t="shared" ca="1" si="158"/>
        <v>0</v>
      </c>
      <c r="C1041" s="454" t="str">
        <f t="shared" ca="1" si="167"/>
        <v/>
      </c>
      <c r="D1041" s="454" t="str">
        <f t="shared" ca="1" si="167"/>
        <v/>
      </c>
      <c r="E1041" s="454" t="str">
        <f t="shared" ca="1" si="167"/>
        <v/>
      </c>
      <c r="F1041" s="454" t="str">
        <f t="shared" ca="1" si="167"/>
        <v/>
      </c>
      <c r="G1041" s="389" t="str">
        <f t="shared" si="159"/>
        <v>EandR1</v>
      </c>
      <c r="H1041" s="389" t="str">
        <f t="shared" si="160"/>
        <v>frstot</v>
      </c>
      <c r="I1041" s="389" t="str">
        <f t="shared" si="161"/>
        <v>recint</v>
      </c>
      <c r="J1041" s="389" t="str">
        <f t="shared" si="162"/>
        <v>EandR1-</v>
      </c>
      <c r="K1041" s="389" t="str">
        <f t="shared" si="163"/>
        <v>frstot-recint</v>
      </c>
      <c r="L1041" s="389" t="str">
        <f t="shared" si="164"/>
        <v>frstot-</v>
      </c>
    </row>
    <row r="1042" spans="1:12">
      <c r="A1042" s="362" t="s">
        <v>4315</v>
      </c>
      <c r="B1042" s="454">
        <f t="shared" ca="1" si="158"/>
        <v>0</v>
      </c>
      <c r="C1042" s="454" t="str">
        <f t="shared" ca="1" si="167"/>
        <v/>
      </c>
      <c r="D1042" s="454" t="str">
        <f t="shared" ca="1" si="167"/>
        <v/>
      </c>
      <c r="E1042" s="454" t="str">
        <f t="shared" ca="1" si="167"/>
        <v/>
      </c>
      <c r="F1042" s="454" t="str">
        <f t="shared" ca="1" si="167"/>
        <v/>
      </c>
      <c r="G1042" s="389" t="str">
        <f t="shared" si="159"/>
        <v>EandR1</v>
      </c>
      <c r="H1042" s="389" t="str">
        <f t="shared" si="160"/>
        <v>centot</v>
      </c>
      <c r="I1042" s="389" t="str">
        <f t="shared" si="161"/>
        <v>recint</v>
      </c>
      <c r="J1042" s="389" t="str">
        <f t="shared" si="162"/>
        <v>EandR1-</v>
      </c>
      <c r="K1042" s="389" t="str">
        <f t="shared" si="163"/>
        <v>centot-recint</v>
      </c>
      <c r="L1042" s="389" t="str">
        <f t="shared" si="164"/>
        <v>centot-</v>
      </c>
    </row>
    <row r="1043" spans="1:12">
      <c r="A1043" s="362" t="s">
        <v>4316</v>
      </c>
      <c r="B1043" s="454">
        <f t="shared" ca="1" si="158"/>
        <v>0</v>
      </c>
      <c r="C1043" s="454" t="str">
        <f t="shared" ca="1" si="167"/>
        <v/>
      </c>
      <c r="D1043" s="454" t="str">
        <f t="shared" ca="1" si="167"/>
        <v/>
      </c>
      <c r="E1043" s="454" t="str">
        <f t="shared" ca="1" si="167"/>
        <v/>
      </c>
      <c r="F1043" s="454" t="str">
        <f t="shared" ca="1" si="167"/>
        <v/>
      </c>
      <c r="G1043" s="389" t="str">
        <f t="shared" si="159"/>
        <v>EandR1</v>
      </c>
      <c r="H1043" s="389" t="str">
        <f t="shared" si="160"/>
        <v>tradcomhous</v>
      </c>
      <c r="I1043" s="389" t="str">
        <f t="shared" si="161"/>
        <v>recint</v>
      </c>
      <c r="J1043" s="389" t="str">
        <f t="shared" si="162"/>
        <v>EandR1-</v>
      </c>
      <c r="K1043" s="389" t="str">
        <f t="shared" si="163"/>
        <v>tradcomhous-recint</v>
      </c>
      <c r="L1043" s="389" t="str">
        <f t="shared" si="164"/>
        <v>tradcomhous-</v>
      </c>
    </row>
    <row r="1044" spans="1:12">
      <c r="A1044" s="362" t="s">
        <v>4317</v>
      </c>
      <c r="B1044" s="454">
        <f t="shared" ca="1" si="158"/>
        <v>0</v>
      </c>
      <c r="C1044" s="454" t="str">
        <f t="shared" ca="1" si="167"/>
        <v/>
      </c>
      <c r="D1044" s="454" t="str">
        <f t="shared" ca="1" si="167"/>
        <v/>
      </c>
      <c r="E1044" s="454" t="str">
        <f t="shared" ca="1" si="167"/>
        <v/>
      </c>
      <c r="F1044" s="454" t="str">
        <f t="shared" ca="1" si="167"/>
        <v/>
      </c>
      <c r="G1044" s="389" t="str">
        <f t="shared" si="159"/>
        <v>EandR1</v>
      </c>
      <c r="H1044" s="389" t="str">
        <f t="shared" si="160"/>
        <v>tradcomreal</v>
      </c>
      <c r="I1044" s="389" t="str">
        <f t="shared" si="161"/>
        <v>recint</v>
      </c>
      <c r="J1044" s="389" t="str">
        <f t="shared" si="162"/>
        <v>EandR1-</v>
      </c>
      <c r="K1044" s="389" t="str">
        <f t="shared" si="163"/>
        <v>tradcomreal-recint</v>
      </c>
      <c r="L1044" s="389" t="str">
        <f t="shared" si="164"/>
        <v>tradcomreal-</v>
      </c>
    </row>
    <row r="1045" spans="1:12">
      <c r="A1045" s="362" t="s">
        <v>4318</v>
      </c>
      <c r="B1045" s="454">
        <f t="shared" ca="1" si="158"/>
        <v>0</v>
      </c>
      <c r="C1045" s="454" t="str">
        <f t="shared" ca="1" si="167"/>
        <v/>
      </c>
      <c r="D1045" s="454" t="str">
        <f t="shared" ca="1" si="167"/>
        <v/>
      </c>
      <c r="E1045" s="454" t="str">
        <f t="shared" ca="1" si="167"/>
        <v/>
      </c>
      <c r="F1045" s="454" t="str">
        <f t="shared" ca="1" si="167"/>
        <v/>
      </c>
      <c r="G1045" s="389" t="str">
        <f t="shared" si="159"/>
        <v>EandR1</v>
      </c>
      <c r="H1045" s="389" t="str">
        <f t="shared" si="160"/>
        <v>tradcomfin</v>
      </c>
      <c r="I1045" s="389" t="str">
        <f t="shared" si="161"/>
        <v>recint</v>
      </c>
      <c r="J1045" s="389" t="str">
        <f t="shared" si="162"/>
        <v>EandR1-</v>
      </c>
      <c r="K1045" s="389" t="str">
        <f t="shared" si="163"/>
        <v>tradcomfin-recint</v>
      </c>
      <c r="L1045" s="389" t="str">
        <f t="shared" si="164"/>
        <v>tradcomfin-</v>
      </c>
    </row>
    <row r="1046" spans="1:12">
      <c r="A1046" s="362" t="s">
        <v>4319</v>
      </c>
      <c r="B1046" s="454">
        <f t="shared" ca="1" si="158"/>
        <v>0</v>
      </c>
      <c r="C1046" s="454" t="str">
        <f t="shared" ca="1" si="167"/>
        <v/>
      </c>
      <c r="D1046" s="454" t="str">
        <f t="shared" ca="1" si="167"/>
        <v/>
      </c>
      <c r="E1046" s="454" t="str">
        <f t="shared" ca="1" si="167"/>
        <v/>
      </c>
      <c r="F1046" s="454" t="str">
        <f t="shared" ca="1" si="167"/>
        <v/>
      </c>
      <c r="G1046" s="389" t="str">
        <f t="shared" si="159"/>
        <v>EandR1</v>
      </c>
      <c r="H1046" s="389" t="str">
        <f t="shared" si="160"/>
        <v>tradcomenr</v>
      </c>
      <c r="I1046" s="389" t="str">
        <f t="shared" si="161"/>
        <v>recint</v>
      </c>
      <c r="J1046" s="389" t="str">
        <f t="shared" si="162"/>
        <v>EandR1-</v>
      </c>
      <c r="K1046" s="389" t="str">
        <f t="shared" si="163"/>
        <v>tradcomenr-recint</v>
      </c>
      <c r="L1046" s="389" t="str">
        <f t="shared" si="164"/>
        <v>tradcomenr-</v>
      </c>
    </row>
    <row r="1047" spans="1:12">
      <c r="A1047" s="362" t="s">
        <v>4320</v>
      </c>
      <c r="B1047" s="454">
        <f t="shared" ca="1" si="158"/>
        <v>0</v>
      </c>
      <c r="C1047" s="454" t="str">
        <f t="shared" ca="1" si="167"/>
        <v/>
      </c>
      <c r="D1047" s="454" t="str">
        <f t="shared" ca="1" si="167"/>
        <v/>
      </c>
      <c r="E1047" s="454" t="str">
        <f t="shared" ca="1" si="167"/>
        <v/>
      </c>
      <c r="F1047" s="454" t="str">
        <f t="shared" ca="1" si="167"/>
        <v/>
      </c>
      <c r="G1047" s="389" t="str">
        <f t="shared" si="159"/>
        <v>EandR1</v>
      </c>
      <c r="H1047" s="389" t="str">
        <f t="shared" si="160"/>
        <v>tradcomwtr</v>
      </c>
      <c r="I1047" s="389" t="str">
        <f t="shared" si="161"/>
        <v>recint</v>
      </c>
      <c r="J1047" s="389" t="str">
        <f t="shared" si="162"/>
        <v>EandR1-</v>
      </c>
      <c r="K1047" s="389" t="str">
        <f t="shared" si="163"/>
        <v>tradcomwtr-recint</v>
      </c>
      <c r="L1047" s="389" t="str">
        <f t="shared" si="164"/>
        <v>tradcomwtr-</v>
      </c>
    </row>
    <row r="1048" spans="1:12">
      <c r="A1048" s="362" t="s">
        <v>4321</v>
      </c>
      <c r="B1048" s="454">
        <f t="shared" ca="1" si="158"/>
        <v>0</v>
      </c>
      <c r="C1048" s="454" t="str">
        <f t="shared" ca="1" si="167"/>
        <v/>
      </c>
      <c r="D1048" s="454" t="str">
        <f t="shared" ca="1" si="167"/>
        <v/>
      </c>
      <c r="E1048" s="454" t="str">
        <f t="shared" ca="1" si="167"/>
        <v/>
      </c>
      <c r="F1048" s="454" t="str">
        <f t="shared" ca="1" si="167"/>
        <v/>
      </c>
      <c r="G1048" s="389" t="str">
        <f t="shared" si="159"/>
        <v>EandR1</v>
      </c>
      <c r="H1048" s="389" t="str">
        <f t="shared" si="160"/>
        <v>tradcomhsp</v>
      </c>
      <c r="I1048" s="389" t="str">
        <f t="shared" si="161"/>
        <v>recint</v>
      </c>
      <c r="J1048" s="389" t="str">
        <f t="shared" si="162"/>
        <v>EandR1-</v>
      </c>
      <c r="K1048" s="389" t="str">
        <f t="shared" si="163"/>
        <v>tradcomhsp-recint</v>
      </c>
      <c r="L1048" s="389" t="str">
        <f t="shared" si="164"/>
        <v>tradcomhsp-</v>
      </c>
    </row>
    <row r="1049" spans="1:12">
      <c r="A1049" s="362" t="s">
        <v>4322</v>
      </c>
      <c r="B1049" s="454">
        <f t="shared" ca="1" si="158"/>
        <v>0</v>
      </c>
      <c r="C1049" s="454" t="str">
        <f t="shared" ca="1" si="167"/>
        <v/>
      </c>
      <c r="D1049" s="454" t="str">
        <f t="shared" ca="1" si="167"/>
        <v/>
      </c>
      <c r="E1049" s="454" t="str">
        <f t="shared" ca="1" si="167"/>
        <v/>
      </c>
      <c r="F1049" s="454" t="str">
        <f t="shared" ca="1" si="167"/>
        <v/>
      </c>
      <c r="G1049" s="389" t="str">
        <f t="shared" si="159"/>
        <v>EandR1</v>
      </c>
      <c r="H1049" s="389" t="str">
        <f t="shared" si="160"/>
        <v>tradcomoth</v>
      </c>
      <c r="I1049" s="389" t="str">
        <f t="shared" si="161"/>
        <v>recint</v>
      </c>
      <c r="J1049" s="389" t="str">
        <f t="shared" si="162"/>
        <v>EandR1-</v>
      </c>
      <c r="K1049" s="389" t="str">
        <f t="shared" si="163"/>
        <v>tradcomoth-recint</v>
      </c>
      <c r="L1049" s="389" t="str">
        <f t="shared" si="164"/>
        <v>tradcomoth-</v>
      </c>
    </row>
    <row r="1050" spans="1:12">
      <c r="A1050" s="362" t="s">
        <v>4323</v>
      </c>
      <c r="B1050" s="454">
        <f t="shared" ca="1" si="158"/>
        <v>0</v>
      </c>
      <c r="C1050" s="454" t="str">
        <f t="shared" ca="1" si="167"/>
        <v/>
      </c>
      <c r="D1050" s="454" t="str">
        <f t="shared" ca="1" si="167"/>
        <v/>
      </c>
      <c r="E1050" s="454" t="str">
        <f t="shared" ca="1" si="167"/>
        <v/>
      </c>
      <c r="F1050" s="454" t="str">
        <f t="shared" ca="1" si="167"/>
        <v/>
      </c>
      <c r="G1050" s="389" t="str">
        <f t="shared" si="159"/>
        <v>EandR1</v>
      </c>
      <c r="H1050" s="389" t="str">
        <f t="shared" si="160"/>
        <v>tradcomtot</v>
      </c>
      <c r="I1050" s="389" t="str">
        <f t="shared" si="161"/>
        <v>recint</v>
      </c>
      <c r="J1050" s="389" t="str">
        <f t="shared" si="162"/>
        <v>EandR1-</v>
      </c>
      <c r="K1050" s="389" t="str">
        <f t="shared" si="163"/>
        <v>tradcomtot-recint</v>
      </c>
      <c r="L1050" s="389" t="str">
        <f t="shared" si="164"/>
        <v>tradcomtot-</v>
      </c>
    </row>
    <row r="1051" spans="1:12">
      <c r="A1051" s="362" t="s">
        <v>4324</v>
      </c>
      <c r="B1051" s="454">
        <f t="shared" ca="1" si="158"/>
        <v>0</v>
      </c>
      <c r="C1051" s="454" t="str">
        <f t="shared" ca="1" si="167"/>
        <v/>
      </c>
      <c r="D1051" s="454" t="str">
        <f t="shared" ca="1" si="167"/>
        <v/>
      </c>
      <c r="E1051" s="454" t="str">
        <f t="shared" ca="1" si="167"/>
        <v/>
      </c>
      <c r="F1051" s="454" t="str">
        <f t="shared" ca="1" si="167"/>
        <v/>
      </c>
      <c r="G1051" s="389" t="str">
        <f t="shared" si="159"/>
        <v>EandR1</v>
      </c>
      <c r="H1051" s="389" t="str">
        <f t="shared" si="160"/>
        <v>tradoth</v>
      </c>
      <c r="I1051" s="389" t="str">
        <f t="shared" si="161"/>
        <v>recint</v>
      </c>
      <c r="J1051" s="389" t="str">
        <f t="shared" si="162"/>
        <v>EandR1-</v>
      </c>
      <c r="K1051" s="389" t="str">
        <f t="shared" si="163"/>
        <v>tradoth-recint</v>
      </c>
      <c r="L1051" s="389" t="str">
        <f t="shared" si="164"/>
        <v>tradoth-</v>
      </c>
    </row>
    <row r="1052" spans="1:12">
      <c r="A1052" s="362" t="s">
        <v>4325</v>
      </c>
      <c r="B1052" s="454">
        <f t="shared" ca="1" si="158"/>
        <v>0</v>
      </c>
      <c r="C1052" s="454" t="str">
        <f t="shared" ca="1" si="167"/>
        <v/>
      </c>
      <c r="D1052" s="454" t="str">
        <f t="shared" ca="1" si="167"/>
        <v/>
      </c>
      <c r="E1052" s="454" t="str">
        <f t="shared" ca="1" si="167"/>
        <v/>
      </c>
      <c r="F1052" s="454" t="str">
        <f t="shared" ca="1" si="167"/>
        <v/>
      </c>
      <c r="G1052" s="389" t="str">
        <f t="shared" si="159"/>
        <v>EandR1</v>
      </c>
      <c r="H1052" s="389" t="str">
        <f t="shared" si="160"/>
        <v>tradtot</v>
      </c>
      <c r="I1052" s="389" t="str">
        <f t="shared" si="161"/>
        <v>recint</v>
      </c>
      <c r="J1052" s="389" t="str">
        <f t="shared" si="162"/>
        <v>EandR1-</v>
      </c>
      <c r="K1052" s="389" t="str">
        <f t="shared" si="163"/>
        <v>tradtot-recint</v>
      </c>
      <c r="L1052" s="389" t="str">
        <f t="shared" si="164"/>
        <v>tradtot-</v>
      </c>
    </row>
    <row r="1053" spans="1:12">
      <c r="A1053" s="362" t="s">
        <v>4326</v>
      </c>
      <c r="B1053" s="454">
        <f t="shared" ca="1" si="158"/>
        <v>0</v>
      </c>
      <c r="C1053" s="454" t="str">
        <f t="shared" ca="1" si="167"/>
        <v/>
      </c>
      <c r="D1053" s="454" t="str">
        <f t="shared" ca="1" si="167"/>
        <v/>
      </c>
      <c r="E1053" s="454" t="str">
        <f t="shared" ca="1" si="167"/>
        <v/>
      </c>
      <c r="F1053" s="454" t="str">
        <f t="shared" ca="1" si="167"/>
        <v/>
      </c>
      <c r="G1053" s="389" t="str">
        <f t="shared" si="159"/>
        <v>EandR1</v>
      </c>
      <c r="H1053" s="389" t="str">
        <f t="shared" si="160"/>
        <v>alltot</v>
      </c>
      <c r="I1053" s="389" t="str">
        <f t="shared" si="161"/>
        <v>recint</v>
      </c>
      <c r="J1053" s="389" t="str">
        <f t="shared" si="162"/>
        <v>EandR1-</v>
      </c>
      <c r="K1053" s="389" t="str">
        <f t="shared" si="163"/>
        <v>alltot-recint</v>
      </c>
      <c r="L1053" s="389" t="str">
        <f t="shared" si="164"/>
        <v>alltot-</v>
      </c>
    </row>
    <row r="1054" spans="1:12">
      <c r="A1054" s="362" t="s">
        <v>4327</v>
      </c>
      <c r="B1054" s="454">
        <f t="shared" ca="1" si="158"/>
        <v>0</v>
      </c>
      <c r="C1054" s="454" t="str">
        <f t="shared" ca="1" si="167"/>
        <v/>
      </c>
      <c r="D1054" s="454" t="str">
        <f t="shared" ca="1" si="167"/>
        <v/>
      </c>
      <c r="E1054" s="454" t="str">
        <f t="shared" ca="1" si="167"/>
        <v/>
      </c>
      <c r="F1054" s="454" t="str">
        <f t="shared" ca="1" si="167"/>
        <v/>
      </c>
      <c r="G1054" s="389" t="str">
        <f t="shared" si="159"/>
        <v>EandR1</v>
      </c>
      <c r="H1054" s="389" t="str">
        <f t="shared" si="160"/>
        <v>eduerlprm</v>
      </c>
      <c r="I1054" s="389" t="str">
        <f t="shared" si="161"/>
        <v>recrpy</v>
      </c>
      <c r="J1054" s="389" t="str">
        <f t="shared" si="162"/>
        <v>EandR1-</v>
      </c>
      <c r="K1054" s="389" t="str">
        <f t="shared" si="163"/>
        <v>eduerlprm-recrpy</v>
      </c>
      <c r="L1054" s="389" t="str">
        <f t="shared" si="164"/>
        <v>eduerlprm-</v>
      </c>
    </row>
    <row r="1055" spans="1:12">
      <c r="A1055" s="362" t="s">
        <v>4328</v>
      </c>
      <c r="B1055" s="454">
        <f t="shared" ref="B1055:B1119" ca="1" si="168">INDEX(INDIRECT(LEFT($A1055,SEARCH("-",$A1055,1)-1)&amp;"_data"),MATCH(MID($A1055, SEARCH("-",$A1055) + 1, SEARCH("-",$A1055,SEARCH("-",$A1055)+1) - SEARCH("-",$A1055) - 1),INDIRECT(LEFT($A1055,SEARCH("-",$A1055,1)-1)&amp;"_rows"),0),MATCH(RIGHT($A1055,LEN($A1055) - SEARCH("-", $A1055, SEARCH("-", $A1055) + 1)),INDIRECT(LEFT($A1055,SEARCH("-",$A1055,1)-1)&amp;"_Header"),0))</f>
        <v>0</v>
      </c>
      <c r="C1055" s="454" t="str">
        <f t="shared" ca="1" si="167"/>
        <v/>
      </c>
      <c r="D1055" s="454" t="str">
        <f t="shared" ca="1" si="167"/>
        <v/>
      </c>
      <c r="E1055" s="454" t="str">
        <f t="shared" ca="1" si="167"/>
        <v/>
      </c>
      <c r="F1055" s="454" t="str">
        <f t="shared" ca="1" si="167"/>
        <v/>
      </c>
      <c r="G1055" s="389" t="str">
        <f t="shared" si="159"/>
        <v>EandR1</v>
      </c>
      <c r="H1055" s="389" t="str">
        <f t="shared" si="160"/>
        <v>eduscn</v>
      </c>
      <c r="I1055" s="389" t="str">
        <f t="shared" si="161"/>
        <v>recrpy</v>
      </c>
      <c r="J1055" s="389" t="str">
        <f t="shared" si="162"/>
        <v>EandR1-</v>
      </c>
      <c r="K1055" s="389" t="str">
        <f t="shared" si="163"/>
        <v>eduscn-recrpy</v>
      </c>
      <c r="L1055" s="389" t="str">
        <f t="shared" si="164"/>
        <v>eduscn-</v>
      </c>
    </row>
    <row r="1056" spans="1:12">
      <c r="A1056" s="362" t="s">
        <v>4329</v>
      </c>
      <c r="B1056" s="454">
        <f t="shared" ca="1" si="168"/>
        <v>0</v>
      </c>
      <c r="C1056" s="454" t="str">
        <f t="shared" ca="1" si="167"/>
        <v/>
      </c>
      <c r="D1056" s="454" t="str">
        <f t="shared" ca="1" si="167"/>
        <v/>
      </c>
      <c r="E1056" s="454" t="str">
        <f t="shared" ca="1" si="167"/>
        <v/>
      </c>
      <c r="F1056" s="454" t="str">
        <f t="shared" ca="1" si="167"/>
        <v/>
      </c>
      <c r="G1056" s="389" t="str">
        <f t="shared" si="159"/>
        <v>EandR1</v>
      </c>
      <c r="H1056" s="389" t="str">
        <f t="shared" si="160"/>
        <v>eduspc</v>
      </c>
      <c r="I1056" s="389" t="str">
        <f t="shared" si="161"/>
        <v>recrpy</v>
      </c>
      <c r="J1056" s="389" t="str">
        <f t="shared" si="162"/>
        <v>EandR1-</v>
      </c>
      <c r="K1056" s="389" t="str">
        <f t="shared" si="163"/>
        <v>eduspc-recrpy</v>
      </c>
      <c r="L1056" s="389" t="str">
        <f t="shared" si="164"/>
        <v>eduspc-</v>
      </c>
    </row>
    <row r="1057" spans="1:12">
      <c r="A1057" s="362" t="s">
        <v>4330</v>
      </c>
      <c r="B1057" s="454">
        <f t="shared" ca="1" si="168"/>
        <v>0</v>
      </c>
      <c r="C1057" s="454" t="str">
        <f t="shared" ca="1" si="167"/>
        <v/>
      </c>
      <c r="D1057" s="454" t="str">
        <f t="shared" ca="1" si="167"/>
        <v/>
      </c>
      <c r="E1057" s="454" t="str">
        <f t="shared" ca="1" si="167"/>
        <v/>
      </c>
      <c r="F1057" s="454" t="str">
        <f t="shared" ca="1" si="167"/>
        <v/>
      </c>
      <c r="G1057" s="389" t="str">
        <f t="shared" si="159"/>
        <v>EandR1</v>
      </c>
      <c r="H1057" s="389" t="str">
        <f t="shared" si="160"/>
        <v>edupstoth</v>
      </c>
      <c r="I1057" s="389" t="str">
        <f t="shared" si="161"/>
        <v>recrpy</v>
      </c>
      <c r="J1057" s="389" t="str">
        <f t="shared" si="162"/>
        <v>EandR1-</v>
      </c>
      <c r="K1057" s="389" t="str">
        <f t="shared" si="163"/>
        <v>edupstoth-recrpy</v>
      </c>
      <c r="L1057" s="389" t="str">
        <f t="shared" si="164"/>
        <v>edupstoth-</v>
      </c>
    </row>
    <row r="1058" spans="1:12">
      <c r="A1058" s="362" t="s">
        <v>4331</v>
      </c>
      <c r="B1058" s="454">
        <f t="shared" ca="1" si="168"/>
        <v>0</v>
      </c>
      <c r="C1058" s="454" t="str">
        <f t="shared" ref="C1058:F1077" ca="1" si="169">IFERROR(INDEX(INDIRECT(LEFT($A1058,SEARCH("-",$A1058,1)-1)&amp;"_validation_data"),MATCH($A1058&amp;"-"&amp;C$1,INDIRECT(LEFT($A1058,SEARCH("-",$A1058,1)-1)&amp;"_validation_rows"),0),3),"")</f>
        <v/>
      </c>
      <c r="D1058" s="454" t="str">
        <f t="shared" ca="1" si="169"/>
        <v/>
      </c>
      <c r="E1058" s="454" t="str">
        <f t="shared" ca="1" si="169"/>
        <v/>
      </c>
      <c r="F1058" s="454" t="str">
        <f t="shared" ca="1" si="169"/>
        <v/>
      </c>
      <c r="G1058" s="389" t="str">
        <f t="shared" si="159"/>
        <v>EandR1</v>
      </c>
      <c r="H1058" s="389" t="str">
        <f t="shared" si="160"/>
        <v>edutot</v>
      </c>
      <c r="I1058" s="389" t="str">
        <f t="shared" si="161"/>
        <v>recrpy</v>
      </c>
      <c r="J1058" s="389" t="str">
        <f t="shared" si="162"/>
        <v>EandR1-</v>
      </c>
      <c r="K1058" s="389" t="str">
        <f t="shared" si="163"/>
        <v>edutot-recrpy</v>
      </c>
      <c r="L1058" s="389" t="str">
        <f t="shared" si="164"/>
        <v>edutot-</v>
      </c>
    </row>
    <row r="1059" spans="1:12">
      <c r="A1059" s="362" t="s">
        <v>4332</v>
      </c>
      <c r="B1059" s="454">
        <f t="shared" ca="1" si="168"/>
        <v>0</v>
      </c>
      <c r="C1059" s="454" t="str">
        <f t="shared" ca="1" si="169"/>
        <v/>
      </c>
      <c r="D1059" s="454" t="str">
        <f t="shared" ca="1" si="169"/>
        <v/>
      </c>
      <c r="E1059" s="454" t="str">
        <f t="shared" ca="1" si="169"/>
        <v/>
      </c>
      <c r="F1059" s="454" t="str">
        <f t="shared" ca="1" si="169"/>
        <v/>
      </c>
      <c r="G1059" s="389" t="str">
        <f t="shared" ref="G1059:G1122" si="170">LEFT(A1059,SEARCH("-",A1059)-1)</f>
        <v>EandR1</v>
      </c>
      <c r="H1059" s="389" t="str">
        <f t="shared" ref="H1059:H1122" si="171">LEFT(K1059,SEARCH("-",K1059)-1)</f>
        <v>transrds</v>
      </c>
      <c r="I1059" s="389" t="str">
        <f t="shared" ref="I1059:I1122" si="172">SUBSTITUTE(K1059,L1059,"")</f>
        <v>recrpy</v>
      </c>
      <c r="J1059" s="389" t="str">
        <f t="shared" ref="J1059:J1122" si="173">LEFT(A1059,SEARCH("-",A1059))</f>
        <v>EandR1-</v>
      </c>
      <c r="K1059" s="389" t="str">
        <f t="shared" ref="K1059:K1122" si="174">SUBSTITUTE(A1059,J1059,"")</f>
        <v>transrds-recrpy</v>
      </c>
      <c r="L1059" s="389" t="str">
        <f t="shared" ref="L1059:L1122" si="175">LEFT(K1059,SEARCH("-",K1059))</f>
        <v>transrds-</v>
      </c>
    </row>
    <row r="1060" spans="1:12">
      <c r="A1060" s="362" t="s">
        <v>4333</v>
      </c>
      <c r="B1060" s="454">
        <f t="shared" ca="1" si="168"/>
        <v>0</v>
      </c>
      <c r="C1060" s="454" t="str">
        <f t="shared" ca="1" si="169"/>
        <v/>
      </c>
      <c r="D1060" s="454" t="str">
        <f t="shared" ca="1" si="169"/>
        <v/>
      </c>
      <c r="E1060" s="454" t="str">
        <f t="shared" ca="1" si="169"/>
        <v/>
      </c>
      <c r="F1060" s="454" t="str">
        <f t="shared" ca="1" si="169"/>
        <v/>
      </c>
      <c r="G1060" s="389" t="str">
        <f t="shared" si="170"/>
        <v>EandR1</v>
      </c>
      <c r="H1060" s="389" t="str">
        <f t="shared" si="171"/>
        <v>transprk</v>
      </c>
      <c r="I1060" s="389" t="str">
        <f t="shared" si="172"/>
        <v>recrpy</v>
      </c>
      <c r="J1060" s="389" t="str">
        <f t="shared" si="173"/>
        <v>EandR1-</v>
      </c>
      <c r="K1060" s="389" t="str">
        <f t="shared" si="174"/>
        <v>transprk-recrpy</v>
      </c>
      <c r="L1060" s="389" t="str">
        <f t="shared" si="175"/>
        <v>transprk-</v>
      </c>
    </row>
    <row r="1061" spans="1:12">
      <c r="A1061" s="362" t="s">
        <v>4334</v>
      </c>
      <c r="B1061" s="454">
        <f t="shared" ca="1" si="168"/>
        <v>0</v>
      </c>
      <c r="C1061" s="454" t="str">
        <f t="shared" ca="1" si="169"/>
        <v/>
      </c>
      <c r="D1061" s="454" t="str">
        <f t="shared" ca="1" si="169"/>
        <v/>
      </c>
      <c r="E1061" s="454" t="str">
        <f t="shared" ca="1" si="169"/>
        <v/>
      </c>
      <c r="F1061" s="454" t="str">
        <f t="shared" ca="1" si="169"/>
        <v/>
      </c>
      <c r="G1061" s="389" t="str">
        <f t="shared" si="170"/>
        <v>EandR1</v>
      </c>
      <c r="H1061" s="389" t="str">
        <f t="shared" si="171"/>
        <v>transpblbus</v>
      </c>
      <c r="I1061" s="389" t="str">
        <f t="shared" si="172"/>
        <v>recrpy</v>
      </c>
      <c r="J1061" s="389" t="str">
        <f t="shared" si="173"/>
        <v>EandR1-</v>
      </c>
      <c r="K1061" s="389" t="str">
        <f t="shared" si="174"/>
        <v>transpblbus-recrpy</v>
      </c>
      <c r="L1061" s="389" t="str">
        <f t="shared" si="175"/>
        <v>transpblbus-</v>
      </c>
    </row>
    <row r="1062" spans="1:12">
      <c r="A1062" s="362" t="s">
        <v>4335</v>
      </c>
      <c r="B1062" s="454">
        <f t="shared" ca="1" si="168"/>
        <v>0</v>
      </c>
      <c r="C1062" s="454" t="str">
        <f t="shared" ca="1" si="169"/>
        <v/>
      </c>
      <c r="D1062" s="454" t="str">
        <f t="shared" ca="1" si="169"/>
        <v/>
      </c>
      <c r="E1062" s="454" t="str">
        <f t="shared" ca="1" si="169"/>
        <v/>
      </c>
      <c r="F1062" s="454" t="str">
        <f t="shared" ca="1" si="169"/>
        <v/>
      </c>
      <c r="G1062" s="389" t="str">
        <f t="shared" si="170"/>
        <v>EandR1</v>
      </c>
      <c r="H1062" s="389" t="str">
        <f t="shared" si="171"/>
        <v>transpblrail</v>
      </c>
      <c r="I1062" s="389" t="str">
        <f t="shared" si="172"/>
        <v>recrpy</v>
      </c>
      <c r="J1062" s="389" t="str">
        <f t="shared" si="173"/>
        <v>EandR1-</v>
      </c>
      <c r="K1062" s="389" t="str">
        <f t="shared" si="174"/>
        <v>transpblrail-recrpy</v>
      </c>
      <c r="L1062" s="389" t="str">
        <f t="shared" si="175"/>
        <v>transpblrail-</v>
      </c>
    </row>
    <row r="1063" spans="1:12">
      <c r="A1063" s="362" t="s">
        <v>4336</v>
      </c>
      <c r="B1063" s="454">
        <f t="shared" ca="1" si="168"/>
        <v>0</v>
      </c>
      <c r="C1063" s="454" t="str">
        <f t="shared" ca="1" si="169"/>
        <v/>
      </c>
      <c r="D1063" s="454" t="str">
        <f t="shared" ca="1" si="169"/>
        <v/>
      </c>
      <c r="E1063" s="454" t="str">
        <f t="shared" ca="1" si="169"/>
        <v/>
      </c>
      <c r="F1063" s="454" t="str">
        <f t="shared" ca="1" si="169"/>
        <v/>
      </c>
      <c r="G1063" s="389" t="str">
        <f t="shared" si="170"/>
        <v>EandR1</v>
      </c>
      <c r="H1063" s="389" t="str">
        <f t="shared" si="171"/>
        <v>transahtarp</v>
      </c>
      <c r="I1063" s="389" t="str">
        <f t="shared" si="172"/>
        <v>recrpy</v>
      </c>
      <c r="J1063" s="389" t="str">
        <f t="shared" si="173"/>
        <v>EandR1-</v>
      </c>
      <c r="K1063" s="389" t="str">
        <f t="shared" si="174"/>
        <v>transahtarp-recrpy</v>
      </c>
      <c r="L1063" s="389" t="str">
        <f t="shared" si="175"/>
        <v>transahtarp-</v>
      </c>
    </row>
    <row r="1064" spans="1:12">
      <c r="A1064" s="362" t="s">
        <v>4337</v>
      </c>
      <c r="B1064" s="454">
        <f t="shared" ca="1" si="168"/>
        <v>0</v>
      </c>
      <c r="C1064" s="454" t="str">
        <f t="shared" ca="1" si="169"/>
        <v/>
      </c>
      <c r="D1064" s="454" t="str">
        <f t="shared" ca="1" si="169"/>
        <v/>
      </c>
      <c r="E1064" s="454" t="str">
        <f t="shared" ca="1" si="169"/>
        <v/>
      </c>
      <c r="F1064" s="454" t="str">
        <f t="shared" ca="1" si="169"/>
        <v/>
      </c>
      <c r="G1064" s="389" t="str">
        <f t="shared" si="170"/>
        <v>EandR1</v>
      </c>
      <c r="H1064" s="389" t="str">
        <f t="shared" si="171"/>
        <v>transahthrbprs</v>
      </c>
      <c r="I1064" s="389" t="str">
        <f t="shared" si="172"/>
        <v>recrpy</v>
      </c>
      <c r="J1064" s="389" t="str">
        <f t="shared" si="173"/>
        <v>EandR1-</v>
      </c>
      <c r="K1064" s="389" t="str">
        <f t="shared" si="174"/>
        <v>transahthrbprs-recrpy</v>
      </c>
      <c r="L1064" s="389" t="str">
        <f t="shared" si="175"/>
        <v>transahthrbprs-</v>
      </c>
    </row>
    <row r="1065" spans="1:12">
      <c r="A1065" s="362" t="s">
        <v>4338</v>
      </c>
      <c r="B1065" s="454">
        <f t="shared" ca="1" si="168"/>
        <v>0</v>
      </c>
      <c r="C1065" s="454" t="str">
        <f t="shared" ca="1" si="169"/>
        <v/>
      </c>
      <c r="D1065" s="454" t="str">
        <f t="shared" ca="1" si="169"/>
        <v/>
      </c>
      <c r="E1065" s="454" t="str">
        <f t="shared" ca="1" si="169"/>
        <v/>
      </c>
      <c r="F1065" s="454" t="str">
        <f t="shared" ca="1" si="169"/>
        <v/>
      </c>
      <c r="G1065" s="389" t="str">
        <f t="shared" si="170"/>
        <v>EandR1</v>
      </c>
      <c r="H1065" s="389" t="str">
        <f t="shared" si="171"/>
        <v>transahttll</v>
      </c>
      <c r="I1065" s="389" t="str">
        <f t="shared" si="172"/>
        <v>recrpy</v>
      </c>
      <c r="J1065" s="389" t="str">
        <f t="shared" si="173"/>
        <v>EandR1-</v>
      </c>
      <c r="K1065" s="389" t="str">
        <f t="shared" si="174"/>
        <v>transahttll-recrpy</v>
      </c>
      <c r="L1065" s="389" t="str">
        <f t="shared" si="175"/>
        <v>transahttll-</v>
      </c>
    </row>
    <row r="1066" spans="1:12">
      <c r="A1066" s="362" t="s">
        <v>4339</v>
      </c>
      <c r="B1066" s="454">
        <f t="shared" ca="1" si="168"/>
        <v>0</v>
      </c>
      <c r="C1066" s="454" t="str">
        <f t="shared" ca="1" si="169"/>
        <v/>
      </c>
      <c r="D1066" s="454" t="str">
        <f t="shared" ca="1" si="169"/>
        <v/>
      </c>
      <c r="E1066" s="454" t="str">
        <f t="shared" ca="1" si="169"/>
        <v/>
      </c>
      <c r="F1066" s="454" t="str">
        <f t="shared" ca="1" si="169"/>
        <v/>
      </c>
      <c r="G1066" s="389" t="str">
        <f t="shared" si="170"/>
        <v>EandR1</v>
      </c>
      <c r="H1066" s="389" t="str">
        <f t="shared" si="171"/>
        <v>transtot</v>
      </c>
      <c r="I1066" s="389" t="str">
        <f t="shared" si="172"/>
        <v>recrpy</v>
      </c>
      <c r="J1066" s="389" t="str">
        <f t="shared" si="173"/>
        <v>EandR1-</v>
      </c>
      <c r="K1066" s="389" t="str">
        <f t="shared" si="174"/>
        <v>transtot-recrpy</v>
      </c>
      <c r="L1066" s="389" t="str">
        <f t="shared" si="175"/>
        <v>transtot-</v>
      </c>
    </row>
    <row r="1067" spans="1:12">
      <c r="A1067" s="362" t="s">
        <v>4340</v>
      </c>
      <c r="B1067" s="454">
        <f t="shared" ca="1" si="168"/>
        <v>0</v>
      </c>
      <c r="C1067" s="454" t="str">
        <f t="shared" ca="1" si="169"/>
        <v/>
      </c>
      <c r="D1067" s="454" t="str">
        <f t="shared" ca="1" si="169"/>
        <v/>
      </c>
      <c r="E1067" s="454" t="str">
        <f t="shared" ca="1" si="169"/>
        <v/>
      </c>
      <c r="F1067" s="454" t="str">
        <f t="shared" ca="1" si="169"/>
        <v/>
      </c>
      <c r="G1067" s="389" t="str">
        <f t="shared" si="170"/>
        <v>EandR1</v>
      </c>
      <c r="H1067" s="389" t="str">
        <f t="shared" si="171"/>
        <v>sctot</v>
      </c>
      <c r="I1067" s="389" t="str">
        <f t="shared" si="172"/>
        <v>recrpy</v>
      </c>
      <c r="J1067" s="389" t="str">
        <f t="shared" si="173"/>
        <v>EandR1-</v>
      </c>
      <c r="K1067" s="389" t="str">
        <f t="shared" si="174"/>
        <v>sctot-recrpy</v>
      </c>
      <c r="L1067" s="389" t="str">
        <f t="shared" si="175"/>
        <v>sctot-</v>
      </c>
    </row>
    <row r="1068" spans="1:12">
      <c r="A1068" s="362" t="s">
        <v>4341</v>
      </c>
      <c r="B1068" s="454">
        <f t="shared" ca="1" si="168"/>
        <v>0</v>
      </c>
      <c r="C1068" s="454" t="str">
        <f t="shared" ca="1" si="169"/>
        <v/>
      </c>
      <c r="D1068" s="454" t="str">
        <f t="shared" ca="1" si="169"/>
        <v/>
      </c>
      <c r="E1068" s="454" t="str">
        <f t="shared" ca="1" si="169"/>
        <v/>
      </c>
      <c r="F1068" s="454" t="str">
        <f t="shared" ca="1" si="169"/>
        <v/>
      </c>
      <c r="G1068" s="389" t="str">
        <f t="shared" si="170"/>
        <v>EandR1</v>
      </c>
      <c r="H1068" s="389" t="str">
        <f t="shared" si="171"/>
        <v>phtot</v>
      </c>
      <c r="I1068" s="389" t="str">
        <f t="shared" si="172"/>
        <v>recrpy</v>
      </c>
      <c r="J1068" s="389" t="str">
        <f t="shared" si="173"/>
        <v>EandR1-</v>
      </c>
      <c r="K1068" s="389" t="str">
        <f t="shared" si="174"/>
        <v>phtot-recrpy</v>
      </c>
      <c r="L1068" s="389" t="str">
        <f t="shared" si="175"/>
        <v>phtot-</v>
      </c>
    </row>
    <row r="1069" spans="1:12">
      <c r="A1069" s="362" t="s">
        <v>4342</v>
      </c>
      <c r="B1069" s="454">
        <f t="shared" ca="1" si="168"/>
        <v>0</v>
      </c>
      <c r="C1069" s="454" t="str">
        <f t="shared" ca="1" si="169"/>
        <v/>
      </c>
      <c r="D1069" s="454" t="str">
        <f t="shared" ca="1" si="169"/>
        <v/>
      </c>
      <c r="E1069" s="454" t="str">
        <f t="shared" ca="1" si="169"/>
        <v/>
      </c>
      <c r="F1069" s="454" t="str">
        <f t="shared" ca="1" si="169"/>
        <v/>
      </c>
      <c r="G1069" s="389" t="str">
        <f t="shared" si="170"/>
        <v>EandR1</v>
      </c>
      <c r="H1069" s="389" t="str">
        <f t="shared" si="171"/>
        <v>houshratot</v>
      </c>
      <c r="I1069" s="389" t="str">
        <f t="shared" si="172"/>
        <v>recrpy</v>
      </c>
      <c r="J1069" s="389" t="str">
        <f t="shared" si="173"/>
        <v>EandR1-</v>
      </c>
      <c r="K1069" s="389" t="str">
        <f t="shared" si="174"/>
        <v>houshratot-recrpy</v>
      </c>
      <c r="L1069" s="389" t="str">
        <f t="shared" si="175"/>
        <v>houshratot-</v>
      </c>
    </row>
    <row r="1070" spans="1:12">
      <c r="A1070" s="362" t="s">
        <v>4343</v>
      </c>
      <c r="B1070" s="454">
        <f t="shared" ca="1" si="168"/>
        <v>0</v>
      </c>
      <c r="C1070" s="454" t="str">
        <f t="shared" ca="1" si="169"/>
        <v/>
      </c>
      <c r="D1070" s="454" t="str">
        <f t="shared" ca="1" si="169"/>
        <v/>
      </c>
      <c r="E1070" s="454" t="str">
        <f t="shared" ca="1" si="169"/>
        <v/>
      </c>
      <c r="F1070" s="454" t="str">
        <f t="shared" ca="1" si="169"/>
        <v/>
      </c>
      <c r="G1070" s="389" t="str">
        <f t="shared" si="170"/>
        <v>EandR1</v>
      </c>
      <c r="H1070" s="389" t="str">
        <f t="shared" si="171"/>
        <v>housgfcftot</v>
      </c>
      <c r="I1070" s="389" t="str">
        <f t="shared" si="172"/>
        <v>recrpy</v>
      </c>
      <c r="J1070" s="389" t="str">
        <f t="shared" si="173"/>
        <v>EandR1-</v>
      </c>
      <c r="K1070" s="389" t="str">
        <f t="shared" si="174"/>
        <v>housgfcftot-recrpy</v>
      </c>
      <c r="L1070" s="389" t="str">
        <f t="shared" si="175"/>
        <v>housgfcftot-</v>
      </c>
    </row>
    <row r="1071" spans="1:12">
      <c r="A1071" s="362" t="s">
        <v>4344</v>
      </c>
      <c r="B1071" s="454">
        <f t="shared" ca="1" si="168"/>
        <v>0</v>
      </c>
      <c r="C1071" s="454" t="str">
        <f t="shared" ca="1" si="169"/>
        <v/>
      </c>
      <c r="D1071" s="454" t="str">
        <f t="shared" ca="1" si="169"/>
        <v/>
      </c>
      <c r="E1071" s="454" t="str">
        <f t="shared" ca="1" si="169"/>
        <v/>
      </c>
      <c r="F1071" s="454" t="str">
        <f t="shared" ca="1" si="169"/>
        <v/>
      </c>
      <c r="G1071" s="389" t="str">
        <f t="shared" si="170"/>
        <v>EandR1</v>
      </c>
      <c r="H1071" s="389" t="str">
        <f t="shared" si="171"/>
        <v>houstot</v>
      </c>
      <c r="I1071" s="389" t="str">
        <f t="shared" si="172"/>
        <v>recrpy</v>
      </c>
      <c r="J1071" s="389" t="str">
        <f t="shared" si="173"/>
        <v>EandR1-</v>
      </c>
      <c r="K1071" s="389" t="str">
        <f t="shared" si="174"/>
        <v>houstot-recrpy</v>
      </c>
      <c r="L1071" s="389" t="str">
        <f t="shared" si="175"/>
        <v>houstot-</v>
      </c>
    </row>
    <row r="1072" spans="1:12">
      <c r="A1072" s="362" t="s">
        <v>4345</v>
      </c>
      <c r="B1072" s="454">
        <f t="shared" ca="1" si="168"/>
        <v>0</v>
      </c>
      <c r="C1072" s="454" t="str">
        <f t="shared" ca="1" si="169"/>
        <v/>
      </c>
      <c r="D1072" s="454" t="str">
        <f t="shared" ca="1" si="169"/>
        <v/>
      </c>
      <c r="E1072" s="454" t="str">
        <f t="shared" ca="1" si="169"/>
        <v/>
      </c>
      <c r="F1072" s="454" t="str">
        <f t="shared" ca="1" si="169"/>
        <v/>
      </c>
      <c r="G1072" s="389" t="str">
        <f t="shared" si="170"/>
        <v>EandR1</v>
      </c>
      <c r="H1072" s="389" t="str">
        <f t="shared" si="171"/>
        <v>culhrt</v>
      </c>
      <c r="I1072" s="389" t="str">
        <f t="shared" si="172"/>
        <v>recrpy</v>
      </c>
      <c r="J1072" s="389" t="str">
        <f t="shared" si="173"/>
        <v>EandR1-</v>
      </c>
      <c r="K1072" s="389" t="str">
        <f t="shared" si="174"/>
        <v>culhrt-recrpy</v>
      </c>
      <c r="L1072" s="389" t="str">
        <f t="shared" si="175"/>
        <v>culhrt-</v>
      </c>
    </row>
    <row r="1073" spans="1:12">
      <c r="A1073" s="362" t="s">
        <v>4346</v>
      </c>
      <c r="B1073" s="454">
        <f t="shared" ca="1" si="168"/>
        <v>0</v>
      </c>
      <c r="C1073" s="454" t="str">
        <f t="shared" ca="1" si="169"/>
        <v/>
      </c>
      <c r="D1073" s="454" t="str">
        <f t="shared" ca="1" si="169"/>
        <v/>
      </c>
      <c r="E1073" s="454" t="str">
        <f t="shared" ca="1" si="169"/>
        <v/>
      </c>
      <c r="F1073" s="454" t="str">
        <f t="shared" ca="1" si="169"/>
        <v/>
      </c>
      <c r="G1073" s="389" t="str">
        <f t="shared" si="170"/>
        <v>EandR1</v>
      </c>
      <c r="H1073" s="389" t="str">
        <f t="shared" si="171"/>
        <v>culspr</v>
      </c>
      <c r="I1073" s="389" t="str">
        <f t="shared" si="172"/>
        <v>recrpy</v>
      </c>
      <c r="J1073" s="389" t="str">
        <f t="shared" si="173"/>
        <v>EandR1-</v>
      </c>
      <c r="K1073" s="389" t="str">
        <f t="shared" si="174"/>
        <v>culspr-recrpy</v>
      </c>
      <c r="L1073" s="389" t="str">
        <f t="shared" si="175"/>
        <v>culspr-</v>
      </c>
    </row>
    <row r="1074" spans="1:12">
      <c r="A1074" s="362" t="s">
        <v>4347</v>
      </c>
      <c r="B1074" s="454">
        <f t="shared" ca="1" si="168"/>
        <v>0</v>
      </c>
      <c r="C1074" s="454" t="str">
        <f t="shared" ca="1" si="169"/>
        <v/>
      </c>
      <c r="D1074" s="454" t="str">
        <f t="shared" ca="1" si="169"/>
        <v/>
      </c>
      <c r="E1074" s="454" t="str">
        <f t="shared" ca="1" si="169"/>
        <v/>
      </c>
      <c r="F1074" s="454" t="str">
        <f t="shared" ca="1" si="169"/>
        <v/>
      </c>
      <c r="G1074" s="389" t="str">
        <f t="shared" si="170"/>
        <v>EandR1</v>
      </c>
      <c r="H1074" s="389" t="str">
        <f t="shared" si="171"/>
        <v>culopn</v>
      </c>
      <c r="I1074" s="389" t="str">
        <f t="shared" si="172"/>
        <v>recrpy</v>
      </c>
      <c r="J1074" s="389" t="str">
        <f t="shared" si="173"/>
        <v>EandR1-</v>
      </c>
      <c r="K1074" s="389" t="str">
        <f t="shared" si="174"/>
        <v>culopn-recrpy</v>
      </c>
      <c r="L1074" s="389" t="str">
        <f t="shared" si="175"/>
        <v>culopn-</v>
      </c>
    </row>
    <row r="1075" spans="1:12">
      <c r="A1075" s="362" t="s">
        <v>4348</v>
      </c>
      <c r="B1075" s="454">
        <f t="shared" ca="1" si="168"/>
        <v>0</v>
      </c>
      <c r="C1075" s="454" t="str">
        <f t="shared" ca="1" si="169"/>
        <v/>
      </c>
      <c r="D1075" s="454" t="str">
        <f t="shared" ca="1" si="169"/>
        <v/>
      </c>
      <c r="E1075" s="454" t="str">
        <f t="shared" ca="1" si="169"/>
        <v/>
      </c>
      <c r="F1075" s="454" t="str">
        <f t="shared" ca="1" si="169"/>
        <v/>
      </c>
      <c r="G1075" s="389" t="str">
        <f t="shared" si="170"/>
        <v>EandR1</v>
      </c>
      <c r="H1075" s="389" t="str">
        <f t="shared" si="171"/>
        <v>cultrs</v>
      </c>
      <c r="I1075" s="389" t="str">
        <f t="shared" si="172"/>
        <v>recrpy</v>
      </c>
      <c r="J1075" s="389" t="str">
        <f t="shared" si="173"/>
        <v>EandR1-</v>
      </c>
      <c r="K1075" s="389" t="str">
        <f t="shared" si="174"/>
        <v>cultrs-recrpy</v>
      </c>
      <c r="L1075" s="389" t="str">
        <f t="shared" si="175"/>
        <v>cultrs-</v>
      </c>
    </row>
    <row r="1076" spans="1:12">
      <c r="A1076" s="362" t="s">
        <v>4349</v>
      </c>
      <c r="B1076" s="454">
        <f t="shared" ca="1" si="168"/>
        <v>0</v>
      </c>
      <c r="C1076" s="454" t="str">
        <f t="shared" ca="1" si="169"/>
        <v/>
      </c>
      <c r="D1076" s="454" t="str">
        <f t="shared" ca="1" si="169"/>
        <v/>
      </c>
      <c r="E1076" s="454" t="str">
        <f t="shared" ca="1" si="169"/>
        <v/>
      </c>
      <c r="F1076" s="454" t="str">
        <f t="shared" ca="1" si="169"/>
        <v/>
      </c>
      <c r="G1076" s="389" t="str">
        <f t="shared" si="170"/>
        <v>EandR1</v>
      </c>
      <c r="H1076" s="389" t="str">
        <f t="shared" si="171"/>
        <v>cullib</v>
      </c>
      <c r="I1076" s="389" t="str">
        <f t="shared" si="172"/>
        <v>recrpy</v>
      </c>
      <c r="J1076" s="389" t="str">
        <f t="shared" si="173"/>
        <v>EandR1-</v>
      </c>
      <c r="K1076" s="389" t="str">
        <f t="shared" si="174"/>
        <v>cullib-recrpy</v>
      </c>
      <c r="L1076" s="389" t="str">
        <f t="shared" si="175"/>
        <v>cullib-</v>
      </c>
    </row>
    <row r="1077" spans="1:12">
      <c r="A1077" s="362" t="s">
        <v>4350</v>
      </c>
      <c r="B1077" s="454">
        <f t="shared" ca="1" si="168"/>
        <v>0</v>
      </c>
      <c r="C1077" s="454" t="str">
        <f t="shared" ca="1" si="169"/>
        <v/>
      </c>
      <c r="D1077" s="454" t="str">
        <f t="shared" ca="1" si="169"/>
        <v/>
      </c>
      <c r="E1077" s="454" t="str">
        <f t="shared" ca="1" si="169"/>
        <v/>
      </c>
      <c r="F1077" s="454" t="str">
        <f t="shared" ca="1" si="169"/>
        <v/>
      </c>
      <c r="G1077" s="389" t="str">
        <f t="shared" si="170"/>
        <v>EandR1</v>
      </c>
      <c r="H1077" s="389" t="str">
        <f t="shared" si="171"/>
        <v>cultot</v>
      </c>
      <c r="I1077" s="389" t="str">
        <f t="shared" si="172"/>
        <v>recrpy</v>
      </c>
      <c r="J1077" s="389" t="str">
        <f t="shared" si="173"/>
        <v>EandR1-</v>
      </c>
      <c r="K1077" s="389" t="str">
        <f t="shared" si="174"/>
        <v>cultot-recrpy</v>
      </c>
      <c r="L1077" s="389" t="str">
        <f t="shared" si="175"/>
        <v>cultot-</v>
      </c>
    </row>
    <row r="1078" spans="1:12">
      <c r="A1078" s="362" t="s">
        <v>4351</v>
      </c>
      <c r="B1078" s="454">
        <f t="shared" ca="1" si="168"/>
        <v>0</v>
      </c>
      <c r="C1078" s="454" t="str">
        <f t="shared" ref="C1078:F1098" ca="1" si="176">IFERROR(INDEX(INDIRECT(LEFT($A1078,SEARCH("-",$A1078,1)-1)&amp;"_validation_data"),MATCH($A1078&amp;"-"&amp;C$1,INDIRECT(LEFT($A1078,SEARCH("-",$A1078,1)-1)&amp;"_validation_rows"),0),3),"")</f>
        <v/>
      </c>
      <c r="D1078" s="454" t="str">
        <f t="shared" ca="1" si="176"/>
        <v/>
      </c>
      <c r="E1078" s="454" t="str">
        <f t="shared" ca="1" si="176"/>
        <v/>
      </c>
      <c r="F1078" s="454" t="str">
        <f t="shared" ca="1" si="176"/>
        <v/>
      </c>
      <c r="G1078" s="389" t="str">
        <f t="shared" si="170"/>
        <v>EandR1</v>
      </c>
      <c r="H1078" s="389" t="str">
        <f t="shared" si="171"/>
        <v>envcmt</v>
      </c>
      <c r="I1078" s="389" t="str">
        <f t="shared" si="172"/>
        <v>recrpy</v>
      </c>
      <c r="J1078" s="389" t="str">
        <f t="shared" si="173"/>
        <v>EandR1-</v>
      </c>
      <c r="K1078" s="389" t="str">
        <f t="shared" si="174"/>
        <v>envcmt-recrpy</v>
      </c>
      <c r="L1078" s="389" t="str">
        <f t="shared" si="175"/>
        <v>envcmt-</v>
      </c>
    </row>
    <row r="1079" spans="1:12">
      <c r="A1079" s="362" t="s">
        <v>4352</v>
      </c>
      <c r="B1079" s="454">
        <f t="shared" ca="1" si="168"/>
        <v>0</v>
      </c>
      <c r="C1079" s="454" t="str">
        <f t="shared" ca="1" si="176"/>
        <v/>
      </c>
      <c r="D1079" s="454" t="str">
        <f t="shared" ca="1" si="176"/>
        <v/>
      </c>
      <c r="E1079" s="454" t="str">
        <f t="shared" ca="1" si="176"/>
        <v/>
      </c>
      <c r="F1079" s="454" t="str">
        <f t="shared" ca="1" si="176"/>
        <v/>
      </c>
      <c r="G1079" s="389" t="str">
        <f t="shared" si="170"/>
        <v>EandR1</v>
      </c>
      <c r="H1079" s="389" t="str">
        <f t="shared" si="171"/>
        <v>envcst</v>
      </c>
      <c r="I1079" s="389" t="str">
        <f t="shared" si="172"/>
        <v>recrpy</v>
      </c>
      <c r="J1079" s="389" t="str">
        <f t="shared" si="173"/>
        <v>EandR1-</v>
      </c>
      <c r="K1079" s="389" t="str">
        <f t="shared" si="174"/>
        <v>envcst-recrpy</v>
      </c>
      <c r="L1079" s="389" t="str">
        <f t="shared" si="175"/>
        <v>envcst-</v>
      </c>
    </row>
    <row r="1080" spans="1:12">
      <c r="A1080" s="362" t="s">
        <v>4353</v>
      </c>
      <c r="B1080" s="454">
        <f t="shared" ca="1" si="168"/>
        <v>0</v>
      </c>
      <c r="C1080" s="454" t="str">
        <f t="shared" ca="1" si="176"/>
        <v/>
      </c>
      <c r="D1080" s="454" t="str">
        <f t="shared" ca="1" si="176"/>
        <v/>
      </c>
      <c r="E1080" s="454" t="str">
        <f t="shared" ca="1" si="176"/>
        <v/>
      </c>
      <c r="F1080" s="454" t="str">
        <f t="shared" ca="1" si="176"/>
        <v/>
      </c>
      <c r="G1080" s="389" t="str">
        <f t="shared" si="170"/>
        <v>EandR1</v>
      </c>
      <c r="H1080" s="389" t="str">
        <f t="shared" si="171"/>
        <v>envcmm</v>
      </c>
      <c r="I1080" s="389" t="str">
        <f t="shared" si="172"/>
        <v>recrpy</v>
      </c>
      <c r="J1080" s="389" t="str">
        <f t="shared" si="173"/>
        <v>EandR1-</v>
      </c>
      <c r="K1080" s="389" t="str">
        <f t="shared" si="174"/>
        <v>envcmm-recrpy</v>
      </c>
      <c r="L1080" s="389" t="str">
        <f t="shared" si="175"/>
        <v>envcmm-</v>
      </c>
    </row>
    <row r="1081" spans="1:12">
      <c r="A1081" s="362" t="s">
        <v>4354</v>
      </c>
      <c r="B1081" s="454">
        <f t="shared" ca="1" si="168"/>
        <v>0</v>
      </c>
      <c r="C1081" s="454" t="str">
        <f t="shared" ca="1" si="176"/>
        <v/>
      </c>
      <c r="D1081" s="454" t="str">
        <f t="shared" ca="1" si="176"/>
        <v/>
      </c>
      <c r="E1081" s="454" t="str">
        <f t="shared" ca="1" si="176"/>
        <v/>
      </c>
      <c r="F1081" s="454" t="str">
        <f t="shared" ca="1" si="176"/>
        <v/>
      </c>
      <c r="G1081" s="389" t="str">
        <f t="shared" si="170"/>
        <v>EandR1</v>
      </c>
      <c r="H1081" s="389" t="str">
        <f t="shared" si="171"/>
        <v>envflddrn</v>
      </c>
      <c r="I1081" s="389" t="str">
        <f t="shared" si="172"/>
        <v>recrpy</v>
      </c>
      <c r="J1081" s="389" t="str">
        <f t="shared" si="173"/>
        <v>EandR1-</v>
      </c>
      <c r="K1081" s="389" t="str">
        <f t="shared" si="174"/>
        <v>envflddrn-recrpy</v>
      </c>
      <c r="L1081" s="389" t="str">
        <f t="shared" si="175"/>
        <v>envflddrn-</v>
      </c>
    </row>
    <row r="1082" spans="1:12">
      <c r="A1082" s="362" t="s">
        <v>4355</v>
      </c>
      <c r="B1082" s="454">
        <f t="shared" ca="1" si="168"/>
        <v>0</v>
      </c>
      <c r="C1082" s="454" t="str">
        <f t="shared" ca="1" si="176"/>
        <v/>
      </c>
      <c r="D1082" s="454" t="str">
        <f t="shared" ca="1" si="176"/>
        <v/>
      </c>
      <c r="E1082" s="454" t="str">
        <f t="shared" ca="1" si="176"/>
        <v/>
      </c>
      <c r="F1082" s="454" t="str">
        <f t="shared" ca="1" si="176"/>
        <v/>
      </c>
      <c r="G1082" s="389" t="str">
        <f t="shared" si="170"/>
        <v>EandR1</v>
      </c>
      <c r="H1082" s="389" t="str">
        <f t="shared" si="171"/>
        <v>envagr</v>
      </c>
      <c r="I1082" s="389" t="str">
        <f t="shared" si="172"/>
        <v>recrpy</v>
      </c>
      <c r="J1082" s="389" t="str">
        <f t="shared" si="173"/>
        <v>EandR1-</v>
      </c>
      <c r="K1082" s="389" t="str">
        <f t="shared" si="174"/>
        <v>envagr-recrpy</v>
      </c>
      <c r="L1082" s="389" t="str">
        <f t="shared" si="175"/>
        <v>envagr-</v>
      </c>
    </row>
    <row r="1083" spans="1:12">
      <c r="A1083" s="362" t="s">
        <v>4356</v>
      </c>
      <c r="B1083" s="454">
        <f t="shared" ca="1" si="168"/>
        <v>0</v>
      </c>
      <c r="C1083" s="454" t="str">
        <f t="shared" ca="1" si="176"/>
        <v/>
      </c>
      <c r="D1083" s="454" t="str">
        <f t="shared" ca="1" si="176"/>
        <v/>
      </c>
      <c r="E1083" s="454" t="str">
        <f t="shared" ca="1" si="176"/>
        <v/>
      </c>
      <c r="F1083" s="454" t="str">
        <f t="shared" ca="1" si="176"/>
        <v/>
      </c>
      <c r="G1083" s="389" t="str">
        <f t="shared" si="170"/>
        <v>EandR1</v>
      </c>
      <c r="H1083" s="389" t="str">
        <f t="shared" si="171"/>
        <v>envrglenv</v>
      </c>
      <c r="I1083" s="389" t="str">
        <f t="shared" si="172"/>
        <v>recrpy</v>
      </c>
      <c r="J1083" s="389" t="str">
        <f t="shared" si="173"/>
        <v>EandR1-</v>
      </c>
      <c r="K1083" s="389" t="str">
        <f t="shared" si="174"/>
        <v>envrglenv-recrpy</v>
      </c>
      <c r="L1083" s="389" t="str">
        <f t="shared" si="175"/>
        <v>envrglenv-</v>
      </c>
    </row>
    <row r="1084" spans="1:12">
      <c r="A1084" s="362" t="s">
        <v>4357</v>
      </c>
      <c r="B1084" s="454">
        <f t="shared" ca="1" si="168"/>
        <v>0</v>
      </c>
      <c r="C1084" s="454" t="str">
        <f t="shared" ca="1" si="176"/>
        <v/>
      </c>
      <c r="D1084" s="454" t="str">
        <f t="shared" ca="1" si="176"/>
        <v/>
      </c>
      <c r="E1084" s="454" t="str">
        <f t="shared" ca="1" si="176"/>
        <v/>
      </c>
      <c r="F1084" s="454" t="str">
        <f t="shared" ca="1" si="176"/>
        <v/>
      </c>
      <c r="G1084" s="389" t="str">
        <f t="shared" si="170"/>
        <v>EandR1</v>
      </c>
      <c r="H1084" s="389" t="str">
        <f t="shared" si="171"/>
        <v>envrgltrd</v>
      </c>
      <c r="I1084" s="389" t="str">
        <f t="shared" si="172"/>
        <v>recrpy</v>
      </c>
      <c r="J1084" s="389" t="str">
        <f t="shared" si="173"/>
        <v>EandR1-</v>
      </c>
      <c r="K1084" s="389" t="str">
        <f t="shared" si="174"/>
        <v>envrgltrd-recrpy</v>
      </c>
      <c r="L1084" s="389" t="str">
        <f t="shared" si="175"/>
        <v>envrgltrd-</v>
      </c>
    </row>
    <row r="1085" spans="1:12">
      <c r="A1085" s="362" t="s">
        <v>4358</v>
      </c>
      <c r="B1085" s="454">
        <f t="shared" ca="1" si="168"/>
        <v>0</v>
      </c>
      <c r="C1085" s="454" t="str">
        <f t="shared" ca="1" si="176"/>
        <v/>
      </c>
      <c r="D1085" s="454" t="str">
        <f t="shared" ca="1" si="176"/>
        <v/>
      </c>
      <c r="E1085" s="454" t="str">
        <f t="shared" ca="1" si="176"/>
        <v/>
      </c>
      <c r="F1085" s="454" t="str">
        <f t="shared" ca="1" si="176"/>
        <v/>
      </c>
      <c r="G1085" s="389" t="str">
        <f t="shared" si="170"/>
        <v>EandR1</v>
      </c>
      <c r="H1085" s="389" t="str">
        <f t="shared" si="171"/>
        <v>envstr</v>
      </c>
      <c r="I1085" s="389" t="str">
        <f t="shared" si="172"/>
        <v>recrpy</v>
      </c>
      <c r="J1085" s="389" t="str">
        <f t="shared" si="173"/>
        <v>EandR1-</v>
      </c>
      <c r="K1085" s="389" t="str">
        <f t="shared" si="174"/>
        <v>envstr-recrpy</v>
      </c>
      <c r="L1085" s="389" t="str">
        <f t="shared" si="175"/>
        <v>envstr-</v>
      </c>
    </row>
    <row r="1086" spans="1:12">
      <c r="A1086" s="362" t="s">
        <v>4359</v>
      </c>
      <c r="B1086" s="454">
        <f t="shared" ca="1" si="168"/>
        <v>0</v>
      </c>
      <c r="C1086" s="454" t="str">
        <f t="shared" ca="1" si="176"/>
        <v/>
      </c>
      <c r="D1086" s="454" t="str">
        <f t="shared" ca="1" si="176"/>
        <v/>
      </c>
      <c r="E1086" s="454" t="str">
        <f t="shared" ca="1" si="176"/>
        <v/>
      </c>
      <c r="F1086" s="454" t="str">
        <f t="shared" ca="1" si="176"/>
        <v/>
      </c>
      <c r="G1086" s="389" t="str">
        <f t="shared" si="170"/>
        <v>EandR1</v>
      </c>
      <c r="H1086" s="389" t="str">
        <f t="shared" si="171"/>
        <v>envcll</v>
      </c>
      <c r="I1086" s="389" t="str">
        <f t="shared" si="172"/>
        <v>recrpy</v>
      </c>
      <c r="J1086" s="389" t="str">
        <f t="shared" si="173"/>
        <v>EandR1-</v>
      </c>
      <c r="K1086" s="389" t="str">
        <f t="shared" si="174"/>
        <v>envcll-recrpy</v>
      </c>
      <c r="L1086" s="389" t="str">
        <f t="shared" si="175"/>
        <v>envcll-</v>
      </c>
    </row>
    <row r="1087" spans="1:12">
      <c r="A1087" s="362" t="s">
        <v>4360</v>
      </c>
      <c r="B1087" s="454">
        <f t="shared" ca="1" si="168"/>
        <v>0</v>
      </c>
      <c r="C1087" s="454" t="str">
        <f t="shared" ca="1" si="176"/>
        <v/>
      </c>
      <c r="D1087" s="454" t="str">
        <f t="shared" ca="1" si="176"/>
        <v/>
      </c>
      <c r="E1087" s="454" t="str">
        <f t="shared" ca="1" si="176"/>
        <v/>
      </c>
      <c r="F1087" s="454" t="str">
        <f t="shared" ca="1" si="176"/>
        <v/>
      </c>
      <c r="G1087" s="389" t="str">
        <f t="shared" si="170"/>
        <v>EandR1</v>
      </c>
      <c r="H1087" s="389" t="str">
        <f t="shared" si="171"/>
        <v>envdsp</v>
      </c>
      <c r="I1087" s="389" t="str">
        <f t="shared" si="172"/>
        <v>recrpy</v>
      </c>
      <c r="J1087" s="389" t="str">
        <f t="shared" si="173"/>
        <v>EandR1-</v>
      </c>
      <c r="K1087" s="389" t="str">
        <f t="shared" si="174"/>
        <v>envdsp-recrpy</v>
      </c>
      <c r="L1087" s="389" t="str">
        <f t="shared" si="175"/>
        <v>envdsp-</v>
      </c>
    </row>
    <row r="1088" spans="1:12">
      <c r="A1088" s="362" t="s">
        <v>4361</v>
      </c>
      <c r="B1088" s="454">
        <f t="shared" ca="1" si="168"/>
        <v>0</v>
      </c>
      <c r="C1088" s="454" t="str">
        <f t="shared" ca="1" si="176"/>
        <v/>
      </c>
      <c r="D1088" s="454" t="str">
        <f t="shared" ca="1" si="176"/>
        <v/>
      </c>
      <c r="E1088" s="454" t="str">
        <f t="shared" ca="1" si="176"/>
        <v/>
      </c>
      <c r="F1088" s="454" t="str">
        <f t="shared" ca="1" si="176"/>
        <v/>
      </c>
      <c r="G1088" s="389" t="str">
        <f t="shared" si="170"/>
        <v>EandR1</v>
      </c>
      <c r="H1088" s="389" t="str">
        <f t="shared" si="171"/>
        <v>envtrd</v>
      </c>
      <c r="I1088" s="389" t="str">
        <f t="shared" si="172"/>
        <v>recrpy</v>
      </c>
      <c r="J1088" s="389" t="str">
        <f t="shared" si="173"/>
        <v>EandR1-</v>
      </c>
      <c r="K1088" s="389" t="str">
        <f t="shared" si="174"/>
        <v>envtrd-recrpy</v>
      </c>
      <c r="L1088" s="389" t="str">
        <f t="shared" si="175"/>
        <v>envtrd-</v>
      </c>
    </row>
    <row r="1089" spans="1:12">
      <c r="A1089" s="362" t="s">
        <v>4362</v>
      </c>
      <c r="B1089" s="454">
        <f t="shared" ca="1" si="168"/>
        <v>0</v>
      </c>
      <c r="C1089" s="454" t="str">
        <f t="shared" ca="1" si="176"/>
        <v/>
      </c>
      <c r="D1089" s="454" t="str">
        <f t="shared" ca="1" si="176"/>
        <v/>
      </c>
      <c r="E1089" s="454" t="str">
        <f t="shared" ca="1" si="176"/>
        <v/>
      </c>
      <c r="F1089" s="454" t="str">
        <f t="shared" ca="1" si="176"/>
        <v/>
      </c>
      <c r="G1089" s="389" t="str">
        <f t="shared" si="170"/>
        <v>EandR1</v>
      </c>
      <c r="H1089" s="389" t="str">
        <f t="shared" si="171"/>
        <v>envrcy</v>
      </c>
      <c r="I1089" s="389" t="str">
        <f t="shared" si="172"/>
        <v>recrpy</v>
      </c>
      <c r="J1089" s="389" t="str">
        <f t="shared" si="173"/>
        <v>EandR1-</v>
      </c>
      <c r="K1089" s="389" t="str">
        <f t="shared" si="174"/>
        <v>envrcy-recrpy</v>
      </c>
      <c r="L1089" s="389" t="str">
        <f t="shared" si="175"/>
        <v>envrcy-</v>
      </c>
    </row>
    <row r="1090" spans="1:12">
      <c r="A1090" s="362" t="s">
        <v>4363</v>
      </c>
      <c r="B1090" s="454">
        <f t="shared" ca="1" si="168"/>
        <v>0</v>
      </c>
      <c r="C1090" s="454" t="str">
        <f t="shared" ca="1" si="176"/>
        <v/>
      </c>
      <c r="D1090" s="454" t="str">
        <f t="shared" ca="1" si="176"/>
        <v/>
      </c>
      <c r="E1090" s="454" t="str">
        <f t="shared" ca="1" si="176"/>
        <v/>
      </c>
      <c r="F1090" s="454" t="str">
        <f t="shared" ca="1" si="176"/>
        <v/>
      </c>
      <c r="G1090" s="389" t="str">
        <f t="shared" si="170"/>
        <v>EandR1</v>
      </c>
      <c r="H1090" s="389" t="str">
        <f t="shared" si="171"/>
        <v>envmin</v>
      </c>
      <c r="I1090" s="389" t="str">
        <f t="shared" si="172"/>
        <v>recrpy</v>
      </c>
      <c r="J1090" s="389" t="str">
        <f t="shared" si="173"/>
        <v>EandR1-</v>
      </c>
      <c r="K1090" s="389" t="str">
        <f t="shared" si="174"/>
        <v>envmin-recrpy</v>
      </c>
      <c r="L1090" s="389" t="str">
        <f t="shared" si="175"/>
        <v>envmin-</v>
      </c>
    </row>
    <row r="1091" spans="1:12">
      <c r="A1091" s="362" t="s">
        <v>4364</v>
      </c>
      <c r="B1091" s="454">
        <f t="shared" ca="1" si="168"/>
        <v>0</v>
      </c>
      <c r="C1091" s="454" t="str">
        <f t="shared" ca="1" si="176"/>
        <v/>
      </c>
      <c r="D1091" s="454" t="str">
        <f t="shared" ca="1" si="176"/>
        <v/>
      </c>
      <c r="E1091" s="454" t="str">
        <f t="shared" ca="1" si="176"/>
        <v/>
      </c>
      <c r="F1091" s="454" t="str">
        <f t="shared" ca="1" si="176"/>
        <v/>
      </c>
      <c r="G1091" s="389" t="str">
        <f t="shared" si="170"/>
        <v>EandR1</v>
      </c>
      <c r="H1091" s="389" t="str">
        <f t="shared" si="171"/>
        <v>envclm</v>
      </c>
      <c r="I1091" s="389" t="str">
        <f t="shared" si="172"/>
        <v>recrpy</v>
      </c>
      <c r="J1091" s="389" t="str">
        <f t="shared" si="173"/>
        <v>EandR1-</v>
      </c>
      <c r="K1091" s="389" t="str">
        <f t="shared" si="174"/>
        <v>envclm-recrpy</v>
      </c>
      <c r="L1091" s="389" t="str">
        <f t="shared" si="175"/>
        <v>envclm-</v>
      </c>
    </row>
    <row r="1092" spans="1:12">
      <c r="A1092" s="362" t="s">
        <v>4365</v>
      </c>
      <c r="B1092" s="454">
        <f t="shared" ca="1" si="168"/>
        <v>0</v>
      </c>
      <c r="C1092" s="454" t="str">
        <f t="shared" ca="1" si="176"/>
        <v/>
      </c>
      <c r="D1092" s="454" t="str">
        <f t="shared" ca="1" si="176"/>
        <v/>
      </c>
      <c r="E1092" s="454" t="str">
        <f t="shared" ca="1" si="176"/>
        <v/>
      </c>
      <c r="F1092" s="454" t="str">
        <f t="shared" ca="1" si="176"/>
        <v/>
      </c>
      <c r="G1092" s="389" t="str">
        <f t="shared" si="170"/>
        <v>EandR1</v>
      </c>
      <c r="H1092" s="389" t="str">
        <f t="shared" si="171"/>
        <v>envtot</v>
      </c>
      <c r="I1092" s="389" t="str">
        <f t="shared" si="172"/>
        <v>recrpy</v>
      </c>
      <c r="J1092" s="389" t="str">
        <f t="shared" si="173"/>
        <v>EandR1-</v>
      </c>
      <c r="K1092" s="389" t="str">
        <f t="shared" si="174"/>
        <v>envtot-recrpy</v>
      </c>
      <c r="L1092" s="389" t="str">
        <f t="shared" si="175"/>
        <v>envtot-</v>
      </c>
    </row>
    <row r="1093" spans="1:12">
      <c r="A1093" s="362" t="s">
        <v>4366</v>
      </c>
      <c r="B1093" s="454">
        <f t="shared" ca="1" si="168"/>
        <v>0</v>
      </c>
      <c r="C1093" s="454" t="str">
        <f t="shared" ca="1" si="176"/>
        <v/>
      </c>
      <c r="D1093" s="454" t="str">
        <f t="shared" ca="1" si="176"/>
        <v/>
      </c>
      <c r="E1093" s="454" t="str">
        <f t="shared" ca="1" si="176"/>
        <v/>
      </c>
      <c r="F1093" s="454" t="str">
        <f t="shared" ca="1" si="176"/>
        <v/>
      </c>
      <c r="G1093" s="389" t="str">
        <f t="shared" si="170"/>
        <v>EandR1</v>
      </c>
      <c r="H1093" s="389" t="str">
        <f t="shared" si="171"/>
        <v>plantot</v>
      </c>
      <c r="I1093" s="389" t="str">
        <f t="shared" si="172"/>
        <v>recrpy</v>
      </c>
      <c r="J1093" s="389" t="str">
        <f t="shared" si="173"/>
        <v>EandR1-</v>
      </c>
      <c r="K1093" s="389" t="str">
        <f t="shared" si="174"/>
        <v>plantot-recrpy</v>
      </c>
      <c r="L1093" s="389" t="str">
        <f t="shared" si="175"/>
        <v>plantot-</v>
      </c>
    </row>
    <row r="1094" spans="1:12">
      <c r="A1094" s="362" t="s">
        <v>4367</v>
      </c>
      <c r="B1094" s="454">
        <f t="shared" ca="1" si="168"/>
        <v>0</v>
      </c>
      <c r="C1094" s="454"/>
      <c r="D1094" s="454"/>
      <c r="E1094" s="454"/>
      <c r="F1094" s="454"/>
      <c r="G1094" s="389" t="str">
        <f t="shared" si="170"/>
        <v>EandR1</v>
      </c>
      <c r="H1094" s="389" t="str">
        <f t="shared" si="171"/>
        <v>digtot</v>
      </c>
      <c r="I1094" s="389" t="str">
        <f t="shared" si="172"/>
        <v>recrpy</v>
      </c>
      <c r="J1094" s="389" t="str">
        <f t="shared" si="173"/>
        <v>EandR1-</v>
      </c>
      <c r="K1094" s="389" t="str">
        <f t="shared" si="174"/>
        <v>digtot-recrpy</v>
      </c>
      <c r="L1094" s="389" t="str">
        <f t="shared" si="175"/>
        <v>digtot-</v>
      </c>
    </row>
    <row r="1095" spans="1:12">
      <c r="A1095" s="362" t="s">
        <v>4368</v>
      </c>
      <c r="B1095" s="454">
        <f t="shared" ca="1" si="168"/>
        <v>0</v>
      </c>
      <c r="C1095" s="454" t="str">
        <f t="shared" ca="1" si="176"/>
        <v/>
      </c>
      <c r="D1095" s="454" t="str">
        <f t="shared" ca="1" si="176"/>
        <v/>
      </c>
      <c r="E1095" s="454" t="str">
        <f t="shared" ca="1" si="176"/>
        <v/>
      </c>
      <c r="F1095" s="454" t="str">
        <f t="shared" ca="1" si="176"/>
        <v/>
      </c>
      <c r="G1095" s="389" t="str">
        <f t="shared" si="170"/>
        <v>EandR1</v>
      </c>
      <c r="H1095" s="389" t="str">
        <f t="shared" si="171"/>
        <v>poltot</v>
      </c>
      <c r="I1095" s="389" t="str">
        <f t="shared" si="172"/>
        <v>recrpy</v>
      </c>
      <c r="J1095" s="389" t="str">
        <f t="shared" si="173"/>
        <v>EandR1-</v>
      </c>
      <c r="K1095" s="389" t="str">
        <f t="shared" si="174"/>
        <v>poltot-recrpy</v>
      </c>
      <c r="L1095" s="389" t="str">
        <f t="shared" si="175"/>
        <v>poltot-</v>
      </c>
    </row>
    <row r="1096" spans="1:12">
      <c r="A1096" s="362" t="s">
        <v>4369</v>
      </c>
      <c r="B1096" s="454">
        <f t="shared" ca="1" si="168"/>
        <v>0</v>
      </c>
      <c r="C1096" s="454" t="str">
        <f t="shared" ca="1" si="176"/>
        <v/>
      </c>
      <c r="D1096" s="454" t="str">
        <f t="shared" ca="1" si="176"/>
        <v/>
      </c>
      <c r="E1096" s="454" t="str">
        <f t="shared" ca="1" si="176"/>
        <v/>
      </c>
      <c r="F1096" s="454" t="str">
        <f t="shared" ca="1" si="176"/>
        <v/>
      </c>
      <c r="G1096" s="389" t="str">
        <f t="shared" si="170"/>
        <v>EandR1</v>
      </c>
      <c r="H1096" s="389" t="str">
        <f t="shared" si="171"/>
        <v>frstot</v>
      </c>
      <c r="I1096" s="389" t="str">
        <f t="shared" si="172"/>
        <v>recrpy</v>
      </c>
      <c r="J1096" s="389" t="str">
        <f t="shared" si="173"/>
        <v>EandR1-</v>
      </c>
      <c r="K1096" s="389" t="str">
        <f t="shared" si="174"/>
        <v>frstot-recrpy</v>
      </c>
      <c r="L1096" s="389" t="str">
        <f t="shared" si="175"/>
        <v>frstot-</v>
      </c>
    </row>
    <row r="1097" spans="1:12">
      <c r="A1097" s="362" t="s">
        <v>4370</v>
      </c>
      <c r="B1097" s="454">
        <f t="shared" ca="1" si="168"/>
        <v>0</v>
      </c>
      <c r="C1097" s="454" t="str">
        <f t="shared" ca="1" si="176"/>
        <v/>
      </c>
      <c r="D1097" s="454" t="str">
        <f t="shared" ca="1" si="176"/>
        <v/>
      </c>
      <c r="E1097" s="454" t="str">
        <f t="shared" ca="1" si="176"/>
        <v/>
      </c>
      <c r="F1097" s="454" t="str">
        <f t="shared" ca="1" si="176"/>
        <v/>
      </c>
      <c r="G1097" s="389" t="str">
        <f t="shared" si="170"/>
        <v>EandR1</v>
      </c>
      <c r="H1097" s="389" t="str">
        <f t="shared" si="171"/>
        <v>centot</v>
      </c>
      <c r="I1097" s="389" t="str">
        <f t="shared" si="172"/>
        <v>recrpy</v>
      </c>
      <c r="J1097" s="389" t="str">
        <f t="shared" si="173"/>
        <v>EandR1-</v>
      </c>
      <c r="K1097" s="389" t="str">
        <f t="shared" si="174"/>
        <v>centot-recrpy</v>
      </c>
      <c r="L1097" s="389" t="str">
        <f t="shared" si="175"/>
        <v>centot-</v>
      </c>
    </row>
    <row r="1098" spans="1:12">
      <c r="A1098" s="362" t="s">
        <v>4371</v>
      </c>
      <c r="B1098" s="454">
        <f t="shared" ca="1" si="168"/>
        <v>0</v>
      </c>
      <c r="C1098" s="454" t="str">
        <f t="shared" ca="1" si="176"/>
        <v/>
      </c>
      <c r="D1098" s="454" t="str">
        <f t="shared" ca="1" si="176"/>
        <v/>
      </c>
      <c r="E1098" s="454" t="str">
        <f t="shared" ca="1" si="176"/>
        <v/>
      </c>
      <c r="F1098" s="454" t="str">
        <f t="shared" ca="1" si="176"/>
        <v/>
      </c>
      <c r="G1098" s="389" t="str">
        <f t="shared" si="170"/>
        <v>EandR1</v>
      </c>
      <c r="H1098" s="389" t="str">
        <f t="shared" si="171"/>
        <v>tradcomhous</v>
      </c>
      <c r="I1098" s="389" t="str">
        <f t="shared" si="172"/>
        <v>recrpy</v>
      </c>
      <c r="J1098" s="389" t="str">
        <f t="shared" si="173"/>
        <v>EandR1-</v>
      </c>
      <c r="K1098" s="389" t="str">
        <f t="shared" si="174"/>
        <v>tradcomhous-recrpy</v>
      </c>
      <c r="L1098" s="389" t="str">
        <f t="shared" si="175"/>
        <v>tradcomhous-</v>
      </c>
    </row>
    <row r="1099" spans="1:12">
      <c r="A1099" s="362" t="s">
        <v>4372</v>
      </c>
      <c r="B1099" s="454">
        <f t="shared" ca="1" si="168"/>
        <v>0</v>
      </c>
      <c r="C1099" s="454" t="str">
        <f t="shared" ref="C1099:F1118" ca="1" si="177">IFERROR(INDEX(INDIRECT(LEFT($A1099,SEARCH("-",$A1099,1)-1)&amp;"_validation_data"),MATCH($A1099&amp;"-"&amp;C$1,INDIRECT(LEFT($A1099,SEARCH("-",$A1099,1)-1)&amp;"_validation_rows"),0),3),"")</f>
        <v/>
      </c>
      <c r="D1099" s="454" t="str">
        <f t="shared" ca="1" si="177"/>
        <v/>
      </c>
      <c r="E1099" s="454" t="str">
        <f t="shared" ca="1" si="177"/>
        <v/>
      </c>
      <c r="F1099" s="454" t="str">
        <f t="shared" ca="1" si="177"/>
        <v/>
      </c>
      <c r="G1099" s="389" t="str">
        <f t="shared" si="170"/>
        <v>EandR1</v>
      </c>
      <c r="H1099" s="389" t="str">
        <f t="shared" si="171"/>
        <v>tradcomreal</v>
      </c>
      <c r="I1099" s="389" t="str">
        <f t="shared" si="172"/>
        <v>recrpy</v>
      </c>
      <c r="J1099" s="389" t="str">
        <f t="shared" si="173"/>
        <v>EandR1-</v>
      </c>
      <c r="K1099" s="389" t="str">
        <f t="shared" si="174"/>
        <v>tradcomreal-recrpy</v>
      </c>
      <c r="L1099" s="389" t="str">
        <f t="shared" si="175"/>
        <v>tradcomreal-</v>
      </c>
    </row>
    <row r="1100" spans="1:12">
      <c r="A1100" s="362" t="s">
        <v>4373</v>
      </c>
      <c r="B1100" s="454">
        <f t="shared" ca="1" si="168"/>
        <v>0</v>
      </c>
      <c r="C1100" s="454" t="str">
        <f t="shared" ca="1" si="177"/>
        <v/>
      </c>
      <c r="D1100" s="454" t="str">
        <f t="shared" ca="1" si="177"/>
        <v/>
      </c>
      <c r="E1100" s="454" t="str">
        <f t="shared" ca="1" si="177"/>
        <v/>
      </c>
      <c r="F1100" s="454" t="str">
        <f t="shared" ca="1" si="177"/>
        <v/>
      </c>
      <c r="G1100" s="389" t="str">
        <f t="shared" si="170"/>
        <v>EandR1</v>
      </c>
      <c r="H1100" s="389" t="str">
        <f t="shared" si="171"/>
        <v>tradcomfin</v>
      </c>
      <c r="I1100" s="389" t="str">
        <f t="shared" si="172"/>
        <v>recrpy</v>
      </c>
      <c r="J1100" s="389" t="str">
        <f t="shared" si="173"/>
        <v>EandR1-</v>
      </c>
      <c r="K1100" s="389" t="str">
        <f t="shared" si="174"/>
        <v>tradcomfin-recrpy</v>
      </c>
      <c r="L1100" s="389" t="str">
        <f t="shared" si="175"/>
        <v>tradcomfin-</v>
      </c>
    </row>
    <row r="1101" spans="1:12">
      <c r="A1101" s="362" t="s">
        <v>4374</v>
      </c>
      <c r="B1101" s="454">
        <f t="shared" ca="1" si="168"/>
        <v>0</v>
      </c>
      <c r="C1101" s="454" t="str">
        <f t="shared" ca="1" si="177"/>
        <v/>
      </c>
      <c r="D1101" s="454" t="str">
        <f t="shared" ca="1" si="177"/>
        <v/>
      </c>
      <c r="E1101" s="454" t="str">
        <f t="shared" ca="1" si="177"/>
        <v/>
      </c>
      <c r="F1101" s="454" t="str">
        <f t="shared" ca="1" si="177"/>
        <v/>
      </c>
      <c r="G1101" s="389" t="str">
        <f t="shared" si="170"/>
        <v>EandR1</v>
      </c>
      <c r="H1101" s="389" t="str">
        <f t="shared" si="171"/>
        <v>tradcomenr</v>
      </c>
      <c r="I1101" s="389" t="str">
        <f t="shared" si="172"/>
        <v>recrpy</v>
      </c>
      <c r="J1101" s="389" t="str">
        <f t="shared" si="173"/>
        <v>EandR1-</v>
      </c>
      <c r="K1101" s="389" t="str">
        <f t="shared" si="174"/>
        <v>tradcomenr-recrpy</v>
      </c>
      <c r="L1101" s="389" t="str">
        <f t="shared" si="175"/>
        <v>tradcomenr-</v>
      </c>
    </row>
    <row r="1102" spans="1:12">
      <c r="A1102" s="362" t="s">
        <v>4375</v>
      </c>
      <c r="B1102" s="454">
        <f t="shared" ca="1" si="168"/>
        <v>0</v>
      </c>
      <c r="C1102" s="454" t="str">
        <f t="shared" ca="1" si="177"/>
        <v/>
      </c>
      <c r="D1102" s="454" t="str">
        <f t="shared" ca="1" si="177"/>
        <v/>
      </c>
      <c r="E1102" s="454" t="str">
        <f t="shared" ca="1" si="177"/>
        <v/>
      </c>
      <c r="F1102" s="454" t="str">
        <f t="shared" ca="1" si="177"/>
        <v/>
      </c>
      <c r="G1102" s="389" t="str">
        <f t="shared" si="170"/>
        <v>EandR1</v>
      </c>
      <c r="H1102" s="389" t="str">
        <f t="shared" si="171"/>
        <v>tradcomwtr</v>
      </c>
      <c r="I1102" s="389" t="str">
        <f t="shared" si="172"/>
        <v>recrpy</v>
      </c>
      <c r="J1102" s="389" t="str">
        <f t="shared" si="173"/>
        <v>EandR1-</v>
      </c>
      <c r="K1102" s="389" t="str">
        <f t="shared" si="174"/>
        <v>tradcomwtr-recrpy</v>
      </c>
      <c r="L1102" s="389" t="str">
        <f t="shared" si="175"/>
        <v>tradcomwtr-</v>
      </c>
    </row>
    <row r="1103" spans="1:12">
      <c r="A1103" s="362" t="s">
        <v>4376</v>
      </c>
      <c r="B1103" s="454">
        <f t="shared" ca="1" si="168"/>
        <v>0</v>
      </c>
      <c r="C1103" s="454" t="str">
        <f t="shared" ca="1" si="177"/>
        <v/>
      </c>
      <c r="D1103" s="454" t="str">
        <f t="shared" ca="1" si="177"/>
        <v/>
      </c>
      <c r="E1103" s="454" t="str">
        <f t="shared" ca="1" si="177"/>
        <v/>
      </c>
      <c r="F1103" s="454" t="str">
        <f t="shared" ca="1" si="177"/>
        <v/>
      </c>
      <c r="G1103" s="389" t="str">
        <f t="shared" si="170"/>
        <v>EandR1</v>
      </c>
      <c r="H1103" s="389" t="str">
        <f t="shared" si="171"/>
        <v>tradcomhsp</v>
      </c>
      <c r="I1103" s="389" t="str">
        <f t="shared" si="172"/>
        <v>recrpy</v>
      </c>
      <c r="J1103" s="389" t="str">
        <f t="shared" si="173"/>
        <v>EandR1-</v>
      </c>
      <c r="K1103" s="389" t="str">
        <f t="shared" si="174"/>
        <v>tradcomhsp-recrpy</v>
      </c>
      <c r="L1103" s="389" t="str">
        <f t="shared" si="175"/>
        <v>tradcomhsp-</v>
      </c>
    </row>
    <row r="1104" spans="1:12">
      <c r="A1104" s="362" t="s">
        <v>4377</v>
      </c>
      <c r="B1104" s="454">
        <f t="shared" ca="1" si="168"/>
        <v>0</v>
      </c>
      <c r="C1104" s="454" t="str">
        <f t="shared" ca="1" si="177"/>
        <v/>
      </c>
      <c r="D1104" s="454" t="str">
        <f t="shared" ca="1" si="177"/>
        <v/>
      </c>
      <c r="E1104" s="454" t="str">
        <f t="shared" ca="1" si="177"/>
        <v/>
      </c>
      <c r="F1104" s="454" t="str">
        <f t="shared" ca="1" si="177"/>
        <v/>
      </c>
      <c r="G1104" s="389" t="str">
        <f t="shared" si="170"/>
        <v>EandR1</v>
      </c>
      <c r="H1104" s="389" t="str">
        <f t="shared" si="171"/>
        <v>tradcomoth</v>
      </c>
      <c r="I1104" s="389" t="str">
        <f t="shared" si="172"/>
        <v>recrpy</v>
      </c>
      <c r="J1104" s="389" t="str">
        <f t="shared" si="173"/>
        <v>EandR1-</v>
      </c>
      <c r="K1104" s="389" t="str">
        <f t="shared" si="174"/>
        <v>tradcomoth-recrpy</v>
      </c>
      <c r="L1104" s="389" t="str">
        <f t="shared" si="175"/>
        <v>tradcomoth-</v>
      </c>
    </row>
    <row r="1105" spans="1:12">
      <c r="A1105" s="362" t="s">
        <v>4378</v>
      </c>
      <c r="B1105" s="454">
        <f t="shared" ca="1" si="168"/>
        <v>0</v>
      </c>
      <c r="C1105" s="454" t="str">
        <f t="shared" ca="1" si="177"/>
        <v/>
      </c>
      <c r="D1105" s="454" t="str">
        <f t="shared" ca="1" si="177"/>
        <v/>
      </c>
      <c r="E1105" s="454" t="str">
        <f t="shared" ca="1" si="177"/>
        <v/>
      </c>
      <c r="F1105" s="454" t="str">
        <f t="shared" ca="1" si="177"/>
        <v/>
      </c>
      <c r="G1105" s="389" t="str">
        <f t="shared" si="170"/>
        <v>EandR1</v>
      </c>
      <c r="H1105" s="389" t="str">
        <f t="shared" si="171"/>
        <v>tradcomtot</v>
      </c>
      <c r="I1105" s="389" t="str">
        <f t="shared" si="172"/>
        <v>recrpy</v>
      </c>
      <c r="J1105" s="389" t="str">
        <f t="shared" si="173"/>
        <v>EandR1-</v>
      </c>
      <c r="K1105" s="389" t="str">
        <f t="shared" si="174"/>
        <v>tradcomtot-recrpy</v>
      </c>
      <c r="L1105" s="389" t="str">
        <f t="shared" si="175"/>
        <v>tradcomtot-</v>
      </c>
    </row>
    <row r="1106" spans="1:12">
      <c r="A1106" s="362" t="s">
        <v>4379</v>
      </c>
      <c r="B1106" s="454">
        <f t="shared" ca="1" si="168"/>
        <v>0</v>
      </c>
      <c r="C1106" s="454" t="str">
        <f t="shared" ca="1" si="177"/>
        <v/>
      </c>
      <c r="D1106" s="454" t="str">
        <f t="shared" ca="1" si="177"/>
        <v/>
      </c>
      <c r="E1106" s="454" t="str">
        <f t="shared" ca="1" si="177"/>
        <v/>
      </c>
      <c r="F1106" s="454" t="str">
        <f t="shared" ca="1" si="177"/>
        <v/>
      </c>
      <c r="G1106" s="389" t="str">
        <f t="shared" si="170"/>
        <v>EandR1</v>
      </c>
      <c r="H1106" s="389" t="str">
        <f t="shared" si="171"/>
        <v>tradoth</v>
      </c>
      <c r="I1106" s="389" t="str">
        <f t="shared" si="172"/>
        <v>recrpy</v>
      </c>
      <c r="J1106" s="389" t="str">
        <f t="shared" si="173"/>
        <v>EandR1-</v>
      </c>
      <c r="K1106" s="389" t="str">
        <f t="shared" si="174"/>
        <v>tradoth-recrpy</v>
      </c>
      <c r="L1106" s="389" t="str">
        <f t="shared" si="175"/>
        <v>tradoth-</v>
      </c>
    </row>
    <row r="1107" spans="1:12">
      <c r="A1107" s="362" t="s">
        <v>4380</v>
      </c>
      <c r="B1107" s="454">
        <f t="shared" ca="1" si="168"/>
        <v>0</v>
      </c>
      <c r="C1107" s="454" t="str">
        <f t="shared" ca="1" si="177"/>
        <v/>
      </c>
      <c r="D1107" s="454" t="str">
        <f t="shared" ca="1" si="177"/>
        <v/>
      </c>
      <c r="E1107" s="454" t="str">
        <f t="shared" ca="1" si="177"/>
        <v/>
      </c>
      <c r="F1107" s="454" t="str">
        <f t="shared" ca="1" si="177"/>
        <v/>
      </c>
      <c r="G1107" s="389" t="str">
        <f t="shared" si="170"/>
        <v>EandR1</v>
      </c>
      <c r="H1107" s="389" t="str">
        <f t="shared" si="171"/>
        <v>tradtot</v>
      </c>
      <c r="I1107" s="389" t="str">
        <f t="shared" si="172"/>
        <v>recrpy</v>
      </c>
      <c r="J1107" s="389" t="str">
        <f t="shared" si="173"/>
        <v>EandR1-</v>
      </c>
      <c r="K1107" s="389" t="str">
        <f t="shared" si="174"/>
        <v>tradtot-recrpy</v>
      </c>
      <c r="L1107" s="389" t="str">
        <f t="shared" si="175"/>
        <v>tradtot-</v>
      </c>
    </row>
    <row r="1108" spans="1:12">
      <c r="A1108" s="362" t="s">
        <v>4381</v>
      </c>
      <c r="B1108" s="454">
        <f t="shared" ca="1" si="168"/>
        <v>0</v>
      </c>
      <c r="C1108" s="454" t="str">
        <f t="shared" ca="1" si="177"/>
        <v/>
      </c>
      <c r="D1108" s="454" t="str">
        <f t="shared" ca="1" si="177"/>
        <v/>
      </c>
      <c r="E1108" s="454" t="str">
        <f t="shared" ca="1" si="177"/>
        <v/>
      </c>
      <c r="F1108" s="454" t="str">
        <f t="shared" ca="1" si="177"/>
        <v/>
      </c>
      <c r="G1108" s="389" t="str">
        <f t="shared" si="170"/>
        <v>EandR1</v>
      </c>
      <c r="H1108" s="389" t="str">
        <f t="shared" si="171"/>
        <v>alltot</v>
      </c>
      <c r="I1108" s="389" t="str">
        <f t="shared" si="172"/>
        <v>recrpy</v>
      </c>
      <c r="J1108" s="389" t="str">
        <f t="shared" si="173"/>
        <v>EandR1-</v>
      </c>
      <c r="K1108" s="389" t="str">
        <f t="shared" si="174"/>
        <v>alltot-recrpy</v>
      </c>
      <c r="L1108" s="389" t="str">
        <f t="shared" si="175"/>
        <v>alltot-</v>
      </c>
    </row>
    <row r="1109" spans="1:12">
      <c r="A1109" s="362" t="s">
        <v>4382</v>
      </c>
      <c r="B1109" s="454">
        <f t="shared" ca="1" si="168"/>
        <v>0</v>
      </c>
      <c r="C1109" s="454" t="str">
        <f t="shared" ca="1" si="177"/>
        <v/>
      </c>
      <c r="D1109" s="454" t="str">
        <f t="shared" ca="1" si="177"/>
        <v/>
      </c>
      <c r="E1109" s="454" t="str">
        <f t="shared" ca="1" si="177"/>
        <v/>
      </c>
      <c r="F1109" s="454" t="str">
        <f t="shared" ca="1" si="177"/>
        <v/>
      </c>
      <c r="G1109" s="389" t="str">
        <f t="shared" si="170"/>
        <v>EandR1</v>
      </c>
      <c r="H1109" s="389" t="str">
        <f t="shared" si="171"/>
        <v>eduerlprm</v>
      </c>
      <c r="I1109" s="389" t="str">
        <f t="shared" si="172"/>
        <v>recinv</v>
      </c>
      <c r="J1109" s="389" t="str">
        <f t="shared" si="173"/>
        <v>EandR1-</v>
      </c>
      <c r="K1109" s="389" t="str">
        <f t="shared" si="174"/>
        <v>eduerlprm-recinv</v>
      </c>
      <c r="L1109" s="389" t="str">
        <f t="shared" si="175"/>
        <v>eduerlprm-</v>
      </c>
    </row>
    <row r="1110" spans="1:12">
      <c r="A1110" s="362" t="s">
        <v>4383</v>
      </c>
      <c r="B1110" s="454">
        <f t="shared" ca="1" si="168"/>
        <v>0</v>
      </c>
      <c r="C1110" s="454" t="str">
        <f t="shared" ca="1" si="177"/>
        <v/>
      </c>
      <c r="D1110" s="454" t="str">
        <f t="shared" ca="1" si="177"/>
        <v/>
      </c>
      <c r="E1110" s="454" t="str">
        <f t="shared" ca="1" si="177"/>
        <v/>
      </c>
      <c r="F1110" s="454" t="str">
        <f t="shared" ca="1" si="177"/>
        <v/>
      </c>
      <c r="G1110" s="389" t="str">
        <f t="shared" si="170"/>
        <v>EandR1</v>
      </c>
      <c r="H1110" s="389" t="str">
        <f t="shared" si="171"/>
        <v>eduscn</v>
      </c>
      <c r="I1110" s="389" t="str">
        <f t="shared" si="172"/>
        <v>recinv</v>
      </c>
      <c r="J1110" s="389" t="str">
        <f t="shared" si="173"/>
        <v>EandR1-</v>
      </c>
      <c r="K1110" s="389" t="str">
        <f t="shared" si="174"/>
        <v>eduscn-recinv</v>
      </c>
      <c r="L1110" s="389" t="str">
        <f t="shared" si="175"/>
        <v>eduscn-</v>
      </c>
    </row>
    <row r="1111" spans="1:12">
      <c r="A1111" s="362" t="s">
        <v>4384</v>
      </c>
      <c r="B1111" s="454">
        <f t="shared" ca="1" si="168"/>
        <v>0</v>
      </c>
      <c r="C1111" s="454" t="str">
        <f t="shared" ca="1" si="177"/>
        <v/>
      </c>
      <c r="D1111" s="454" t="str">
        <f t="shared" ca="1" si="177"/>
        <v/>
      </c>
      <c r="E1111" s="454" t="str">
        <f t="shared" ca="1" si="177"/>
        <v/>
      </c>
      <c r="F1111" s="454" t="str">
        <f t="shared" ca="1" si="177"/>
        <v/>
      </c>
      <c r="G1111" s="389" t="str">
        <f t="shared" si="170"/>
        <v>EandR1</v>
      </c>
      <c r="H1111" s="389" t="str">
        <f t="shared" si="171"/>
        <v>eduspc</v>
      </c>
      <c r="I1111" s="389" t="str">
        <f t="shared" si="172"/>
        <v>recinv</v>
      </c>
      <c r="J1111" s="389" t="str">
        <f t="shared" si="173"/>
        <v>EandR1-</v>
      </c>
      <c r="K1111" s="389" t="str">
        <f t="shared" si="174"/>
        <v>eduspc-recinv</v>
      </c>
      <c r="L1111" s="389" t="str">
        <f t="shared" si="175"/>
        <v>eduspc-</v>
      </c>
    </row>
    <row r="1112" spans="1:12">
      <c r="A1112" s="362" t="s">
        <v>4385</v>
      </c>
      <c r="B1112" s="454">
        <f t="shared" ca="1" si="168"/>
        <v>0</v>
      </c>
      <c r="C1112" s="454" t="str">
        <f t="shared" ca="1" si="177"/>
        <v/>
      </c>
      <c r="D1112" s="454" t="str">
        <f t="shared" ca="1" si="177"/>
        <v/>
      </c>
      <c r="E1112" s="454" t="str">
        <f t="shared" ca="1" si="177"/>
        <v/>
      </c>
      <c r="F1112" s="454" t="str">
        <f t="shared" ca="1" si="177"/>
        <v/>
      </c>
      <c r="G1112" s="389" t="str">
        <f t="shared" si="170"/>
        <v>EandR1</v>
      </c>
      <c r="H1112" s="389" t="str">
        <f t="shared" si="171"/>
        <v>edupstoth</v>
      </c>
      <c r="I1112" s="389" t="str">
        <f t="shared" si="172"/>
        <v>recinv</v>
      </c>
      <c r="J1112" s="389" t="str">
        <f t="shared" si="173"/>
        <v>EandR1-</v>
      </c>
      <c r="K1112" s="389" t="str">
        <f t="shared" si="174"/>
        <v>edupstoth-recinv</v>
      </c>
      <c r="L1112" s="389" t="str">
        <f t="shared" si="175"/>
        <v>edupstoth-</v>
      </c>
    </row>
    <row r="1113" spans="1:12">
      <c r="A1113" s="362" t="s">
        <v>4386</v>
      </c>
      <c r="B1113" s="454">
        <f t="shared" ca="1" si="168"/>
        <v>0</v>
      </c>
      <c r="C1113" s="454" t="str">
        <f t="shared" ca="1" si="177"/>
        <v/>
      </c>
      <c r="D1113" s="454" t="str">
        <f t="shared" ca="1" si="177"/>
        <v/>
      </c>
      <c r="E1113" s="454" t="str">
        <f t="shared" ca="1" si="177"/>
        <v/>
      </c>
      <c r="F1113" s="454" t="str">
        <f t="shared" ca="1" si="177"/>
        <v/>
      </c>
      <c r="G1113" s="389" t="str">
        <f t="shared" si="170"/>
        <v>EandR1</v>
      </c>
      <c r="H1113" s="389" t="str">
        <f t="shared" si="171"/>
        <v>edutot</v>
      </c>
      <c r="I1113" s="389" t="str">
        <f t="shared" si="172"/>
        <v>recinv</v>
      </c>
      <c r="J1113" s="389" t="str">
        <f t="shared" si="173"/>
        <v>EandR1-</v>
      </c>
      <c r="K1113" s="389" t="str">
        <f t="shared" si="174"/>
        <v>edutot-recinv</v>
      </c>
      <c r="L1113" s="389" t="str">
        <f t="shared" si="175"/>
        <v>edutot-</v>
      </c>
    </row>
    <row r="1114" spans="1:12">
      <c r="A1114" s="362" t="s">
        <v>4387</v>
      </c>
      <c r="B1114" s="454">
        <f t="shared" ca="1" si="168"/>
        <v>0</v>
      </c>
      <c r="C1114" s="454" t="str">
        <f t="shared" ca="1" si="177"/>
        <v/>
      </c>
      <c r="D1114" s="454" t="str">
        <f t="shared" ca="1" si="177"/>
        <v/>
      </c>
      <c r="E1114" s="454" t="str">
        <f t="shared" ca="1" si="177"/>
        <v/>
      </c>
      <c r="F1114" s="454" t="str">
        <f t="shared" ca="1" si="177"/>
        <v/>
      </c>
      <c r="G1114" s="389" t="str">
        <f t="shared" si="170"/>
        <v>EandR1</v>
      </c>
      <c r="H1114" s="389" t="str">
        <f t="shared" si="171"/>
        <v>transrds</v>
      </c>
      <c r="I1114" s="389" t="str">
        <f t="shared" si="172"/>
        <v>recinv</v>
      </c>
      <c r="J1114" s="389" t="str">
        <f t="shared" si="173"/>
        <v>EandR1-</v>
      </c>
      <c r="K1114" s="389" t="str">
        <f t="shared" si="174"/>
        <v>transrds-recinv</v>
      </c>
      <c r="L1114" s="389" t="str">
        <f t="shared" si="175"/>
        <v>transrds-</v>
      </c>
    </row>
    <row r="1115" spans="1:12">
      <c r="A1115" s="362" t="s">
        <v>4388</v>
      </c>
      <c r="B1115" s="454">
        <f t="shared" ca="1" si="168"/>
        <v>0</v>
      </c>
      <c r="C1115" s="454" t="str">
        <f t="shared" ca="1" si="177"/>
        <v/>
      </c>
      <c r="D1115" s="454" t="str">
        <f t="shared" ca="1" si="177"/>
        <v/>
      </c>
      <c r="E1115" s="454" t="str">
        <f t="shared" ca="1" si="177"/>
        <v/>
      </c>
      <c r="F1115" s="454" t="str">
        <f t="shared" ca="1" si="177"/>
        <v/>
      </c>
      <c r="G1115" s="389" t="str">
        <f t="shared" si="170"/>
        <v>EandR1</v>
      </c>
      <c r="H1115" s="389" t="str">
        <f t="shared" si="171"/>
        <v>transprk</v>
      </c>
      <c r="I1115" s="389" t="str">
        <f t="shared" si="172"/>
        <v>recinv</v>
      </c>
      <c r="J1115" s="389" t="str">
        <f t="shared" si="173"/>
        <v>EandR1-</v>
      </c>
      <c r="K1115" s="389" t="str">
        <f t="shared" si="174"/>
        <v>transprk-recinv</v>
      </c>
      <c r="L1115" s="389" t="str">
        <f t="shared" si="175"/>
        <v>transprk-</v>
      </c>
    </row>
    <row r="1116" spans="1:12">
      <c r="A1116" s="362" t="s">
        <v>4389</v>
      </c>
      <c r="B1116" s="454">
        <f t="shared" ca="1" si="168"/>
        <v>0</v>
      </c>
      <c r="C1116" s="454" t="str">
        <f t="shared" ca="1" si="177"/>
        <v/>
      </c>
      <c r="D1116" s="454" t="str">
        <f t="shared" ca="1" si="177"/>
        <v/>
      </c>
      <c r="E1116" s="454" t="str">
        <f t="shared" ca="1" si="177"/>
        <v/>
      </c>
      <c r="F1116" s="454" t="str">
        <f t="shared" ca="1" si="177"/>
        <v/>
      </c>
      <c r="G1116" s="389" t="str">
        <f t="shared" si="170"/>
        <v>EandR1</v>
      </c>
      <c r="H1116" s="389" t="str">
        <f t="shared" si="171"/>
        <v>transpblbus</v>
      </c>
      <c r="I1116" s="389" t="str">
        <f t="shared" si="172"/>
        <v>recinv</v>
      </c>
      <c r="J1116" s="389" t="str">
        <f t="shared" si="173"/>
        <v>EandR1-</v>
      </c>
      <c r="K1116" s="389" t="str">
        <f t="shared" si="174"/>
        <v>transpblbus-recinv</v>
      </c>
      <c r="L1116" s="389" t="str">
        <f t="shared" si="175"/>
        <v>transpblbus-</v>
      </c>
    </row>
    <row r="1117" spans="1:12">
      <c r="A1117" s="362" t="s">
        <v>4390</v>
      </c>
      <c r="B1117" s="454">
        <f t="shared" ca="1" si="168"/>
        <v>0</v>
      </c>
      <c r="C1117" s="454" t="str">
        <f t="shared" ca="1" si="177"/>
        <v/>
      </c>
      <c r="D1117" s="454" t="str">
        <f t="shared" ca="1" si="177"/>
        <v/>
      </c>
      <c r="E1117" s="454" t="str">
        <f t="shared" ca="1" si="177"/>
        <v/>
      </c>
      <c r="F1117" s="454" t="str">
        <f t="shared" ca="1" si="177"/>
        <v/>
      </c>
      <c r="G1117" s="389" t="str">
        <f t="shared" si="170"/>
        <v>EandR1</v>
      </c>
      <c r="H1117" s="389" t="str">
        <f t="shared" si="171"/>
        <v>transpblrail</v>
      </c>
      <c r="I1117" s="389" t="str">
        <f t="shared" si="172"/>
        <v>recinv</v>
      </c>
      <c r="J1117" s="389" t="str">
        <f t="shared" si="173"/>
        <v>EandR1-</v>
      </c>
      <c r="K1117" s="389" t="str">
        <f t="shared" si="174"/>
        <v>transpblrail-recinv</v>
      </c>
      <c r="L1117" s="389" t="str">
        <f t="shared" si="175"/>
        <v>transpblrail-</v>
      </c>
    </row>
    <row r="1118" spans="1:12">
      <c r="A1118" s="362" t="s">
        <v>4391</v>
      </c>
      <c r="B1118" s="454">
        <f t="shared" ca="1" si="168"/>
        <v>0</v>
      </c>
      <c r="C1118" s="454" t="str">
        <f t="shared" ca="1" si="177"/>
        <v/>
      </c>
      <c r="D1118" s="454" t="str">
        <f t="shared" ca="1" si="177"/>
        <v/>
      </c>
      <c r="E1118" s="454" t="str">
        <f t="shared" ca="1" si="177"/>
        <v/>
      </c>
      <c r="F1118" s="454" t="str">
        <f t="shared" ca="1" si="177"/>
        <v/>
      </c>
      <c r="G1118" s="389" t="str">
        <f t="shared" si="170"/>
        <v>EandR1</v>
      </c>
      <c r="H1118" s="389" t="str">
        <f t="shared" si="171"/>
        <v>transahtarp</v>
      </c>
      <c r="I1118" s="389" t="str">
        <f t="shared" si="172"/>
        <v>recinv</v>
      </c>
      <c r="J1118" s="389" t="str">
        <f t="shared" si="173"/>
        <v>EandR1-</v>
      </c>
      <c r="K1118" s="389" t="str">
        <f t="shared" si="174"/>
        <v>transahtarp-recinv</v>
      </c>
      <c r="L1118" s="389" t="str">
        <f t="shared" si="175"/>
        <v>transahtarp-</v>
      </c>
    </row>
    <row r="1119" spans="1:12">
      <c r="A1119" s="362" t="s">
        <v>4392</v>
      </c>
      <c r="B1119" s="454">
        <f t="shared" ca="1" si="168"/>
        <v>0</v>
      </c>
      <c r="C1119" s="454" t="str">
        <f t="shared" ref="C1119:F1138" ca="1" si="178">IFERROR(INDEX(INDIRECT(LEFT($A1119,SEARCH("-",$A1119,1)-1)&amp;"_validation_data"),MATCH($A1119&amp;"-"&amp;C$1,INDIRECT(LEFT($A1119,SEARCH("-",$A1119,1)-1)&amp;"_validation_rows"),0),3),"")</f>
        <v/>
      </c>
      <c r="D1119" s="454" t="str">
        <f t="shared" ca="1" si="178"/>
        <v/>
      </c>
      <c r="E1119" s="454" t="str">
        <f t="shared" ca="1" si="178"/>
        <v/>
      </c>
      <c r="F1119" s="454" t="str">
        <f t="shared" ca="1" si="178"/>
        <v/>
      </c>
      <c r="G1119" s="389" t="str">
        <f t="shared" si="170"/>
        <v>EandR1</v>
      </c>
      <c r="H1119" s="389" t="str">
        <f t="shared" si="171"/>
        <v>transahthrbprs</v>
      </c>
      <c r="I1119" s="389" t="str">
        <f t="shared" si="172"/>
        <v>recinv</v>
      </c>
      <c r="J1119" s="389" t="str">
        <f t="shared" si="173"/>
        <v>EandR1-</v>
      </c>
      <c r="K1119" s="389" t="str">
        <f t="shared" si="174"/>
        <v>transahthrbprs-recinv</v>
      </c>
      <c r="L1119" s="389" t="str">
        <f t="shared" si="175"/>
        <v>transahthrbprs-</v>
      </c>
    </row>
    <row r="1120" spans="1:12">
      <c r="A1120" s="362" t="s">
        <v>4393</v>
      </c>
      <c r="B1120" s="454">
        <f t="shared" ref="B1120:B1184" ca="1" si="179">INDEX(INDIRECT(LEFT($A1120,SEARCH("-",$A1120,1)-1)&amp;"_data"),MATCH(MID($A1120, SEARCH("-",$A1120) + 1, SEARCH("-",$A1120,SEARCH("-",$A1120)+1) - SEARCH("-",$A1120) - 1),INDIRECT(LEFT($A1120,SEARCH("-",$A1120,1)-1)&amp;"_rows"),0),MATCH(RIGHT($A1120,LEN($A1120) - SEARCH("-", $A1120, SEARCH("-", $A1120) + 1)),INDIRECT(LEFT($A1120,SEARCH("-",$A1120,1)-1)&amp;"_Header"),0))</f>
        <v>0</v>
      </c>
      <c r="C1120" s="454" t="str">
        <f t="shared" ca="1" si="178"/>
        <v/>
      </c>
      <c r="D1120" s="454" t="str">
        <f t="shared" ca="1" si="178"/>
        <v/>
      </c>
      <c r="E1120" s="454" t="str">
        <f t="shared" ca="1" si="178"/>
        <v/>
      </c>
      <c r="F1120" s="454" t="str">
        <f t="shared" ca="1" si="178"/>
        <v/>
      </c>
      <c r="G1120" s="389" t="str">
        <f t="shared" si="170"/>
        <v>EandR1</v>
      </c>
      <c r="H1120" s="389" t="str">
        <f t="shared" si="171"/>
        <v>transahttll</v>
      </c>
      <c r="I1120" s="389" t="str">
        <f t="shared" si="172"/>
        <v>recinv</v>
      </c>
      <c r="J1120" s="389" t="str">
        <f t="shared" si="173"/>
        <v>EandR1-</v>
      </c>
      <c r="K1120" s="389" t="str">
        <f t="shared" si="174"/>
        <v>transahttll-recinv</v>
      </c>
      <c r="L1120" s="389" t="str">
        <f t="shared" si="175"/>
        <v>transahttll-</v>
      </c>
    </row>
    <row r="1121" spans="1:12">
      <c r="A1121" s="362" t="s">
        <v>4394</v>
      </c>
      <c r="B1121" s="454">
        <f t="shared" ca="1" si="179"/>
        <v>0</v>
      </c>
      <c r="C1121" s="454" t="str">
        <f t="shared" ca="1" si="178"/>
        <v/>
      </c>
      <c r="D1121" s="454" t="str">
        <f t="shared" ca="1" si="178"/>
        <v/>
      </c>
      <c r="E1121" s="454" t="str">
        <f t="shared" ca="1" si="178"/>
        <v/>
      </c>
      <c r="F1121" s="454" t="str">
        <f t="shared" ca="1" si="178"/>
        <v/>
      </c>
      <c r="G1121" s="389" t="str">
        <f t="shared" si="170"/>
        <v>EandR1</v>
      </c>
      <c r="H1121" s="389" t="str">
        <f t="shared" si="171"/>
        <v>transtot</v>
      </c>
      <c r="I1121" s="389" t="str">
        <f t="shared" si="172"/>
        <v>recinv</v>
      </c>
      <c r="J1121" s="389" t="str">
        <f t="shared" si="173"/>
        <v>EandR1-</v>
      </c>
      <c r="K1121" s="389" t="str">
        <f t="shared" si="174"/>
        <v>transtot-recinv</v>
      </c>
      <c r="L1121" s="389" t="str">
        <f t="shared" si="175"/>
        <v>transtot-</v>
      </c>
    </row>
    <row r="1122" spans="1:12">
      <c r="A1122" s="362" t="s">
        <v>4395</v>
      </c>
      <c r="B1122" s="454">
        <f t="shared" ca="1" si="179"/>
        <v>0</v>
      </c>
      <c r="C1122" s="454" t="str">
        <f t="shared" ca="1" si="178"/>
        <v/>
      </c>
      <c r="D1122" s="454" t="str">
        <f t="shared" ca="1" si="178"/>
        <v/>
      </c>
      <c r="E1122" s="454" t="str">
        <f t="shared" ca="1" si="178"/>
        <v/>
      </c>
      <c r="F1122" s="454" t="str">
        <f t="shared" ca="1" si="178"/>
        <v/>
      </c>
      <c r="G1122" s="389" t="str">
        <f t="shared" si="170"/>
        <v>EandR1</v>
      </c>
      <c r="H1122" s="389" t="str">
        <f t="shared" si="171"/>
        <v>sctot</v>
      </c>
      <c r="I1122" s="389" t="str">
        <f t="shared" si="172"/>
        <v>recinv</v>
      </c>
      <c r="J1122" s="389" t="str">
        <f t="shared" si="173"/>
        <v>EandR1-</v>
      </c>
      <c r="K1122" s="389" t="str">
        <f t="shared" si="174"/>
        <v>sctot-recinv</v>
      </c>
      <c r="L1122" s="389" t="str">
        <f t="shared" si="175"/>
        <v>sctot-</v>
      </c>
    </row>
    <row r="1123" spans="1:12">
      <c r="A1123" s="362" t="s">
        <v>4396</v>
      </c>
      <c r="B1123" s="454">
        <f t="shared" ca="1" si="179"/>
        <v>0</v>
      </c>
      <c r="C1123" s="454" t="str">
        <f t="shared" ca="1" si="178"/>
        <v/>
      </c>
      <c r="D1123" s="454" t="str">
        <f t="shared" ca="1" si="178"/>
        <v/>
      </c>
      <c r="E1123" s="454" t="str">
        <f t="shared" ca="1" si="178"/>
        <v/>
      </c>
      <c r="F1123" s="454" t="str">
        <f t="shared" ca="1" si="178"/>
        <v/>
      </c>
      <c r="G1123" s="389" t="str">
        <f t="shared" ref="G1123:G1186" si="180">LEFT(A1123,SEARCH("-",A1123)-1)</f>
        <v>EandR1</v>
      </c>
      <c r="H1123" s="389" t="str">
        <f t="shared" ref="H1123:H1186" si="181">LEFT(K1123,SEARCH("-",K1123)-1)</f>
        <v>phtot</v>
      </c>
      <c r="I1123" s="389" t="str">
        <f t="shared" ref="I1123:I1186" si="182">SUBSTITUTE(K1123,L1123,"")</f>
        <v>recinv</v>
      </c>
      <c r="J1123" s="389" t="str">
        <f t="shared" ref="J1123:J1186" si="183">LEFT(A1123,SEARCH("-",A1123))</f>
        <v>EandR1-</v>
      </c>
      <c r="K1123" s="389" t="str">
        <f t="shared" ref="K1123:K1186" si="184">SUBSTITUTE(A1123,J1123,"")</f>
        <v>phtot-recinv</v>
      </c>
      <c r="L1123" s="389" t="str">
        <f t="shared" ref="L1123:L1186" si="185">LEFT(K1123,SEARCH("-",K1123))</f>
        <v>phtot-</v>
      </c>
    </row>
    <row r="1124" spans="1:12">
      <c r="A1124" s="362" t="s">
        <v>4397</v>
      </c>
      <c r="B1124" s="454">
        <f t="shared" ca="1" si="179"/>
        <v>0</v>
      </c>
      <c r="C1124" s="454" t="str">
        <f t="shared" ca="1" si="178"/>
        <v/>
      </c>
      <c r="D1124" s="454" t="str">
        <f t="shared" ca="1" si="178"/>
        <v/>
      </c>
      <c r="E1124" s="454" t="str">
        <f t="shared" ca="1" si="178"/>
        <v/>
      </c>
      <c r="F1124" s="454" t="str">
        <f t="shared" ca="1" si="178"/>
        <v/>
      </c>
      <c r="G1124" s="389" t="str">
        <f t="shared" si="180"/>
        <v>EandR1</v>
      </c>
      <c r="H1124" s="389" t="str">
        <f t="shared" si="181"/>
        <v>houshratot</v>
      </c>
      <c r="I1124" s="389" t="str">
        <f t="shared" si="182"/>
        <v>recinv</v>
      </c>
      <c r="J1124" s="389" t="str">
        <f t="shared" si="183"/>
        <v>EandR1-</v>
      </c>
      <c r="K1124" s="389" t="str">
        <f t="shared" si="184"/>
        <v>houshratot-recinv</v>
      </c>
      <c r="L1124" s="389" t="str">
        <f t="shared" si="185"/>
        <v>houshratot-</v>
      </c>
    </row>
    <row r="1125" spans="1:12">
      <c r="A1125" s="362" t="s">
        <v>4398</v>
      </c>
      <c r="B1125" s="454">
        <f t="shared" ca="1" si="179"/>
        <v>0</v>
      </c>
      <c r="C1125" s="454" t="str">
        <f t="shared" ca="1" si="178"/>
        <v/>
      </c>
      <c r="D1125" s="454" t="str">
        <f t="shared" ca="1" si="178"/>
        <v/>
      </c>
      <c r="E1125" s="454" t="str">
        <f t="shared" ca="1" si="178"/>
        <v/>
      </c>
      <c r="F1125" s="454" t="str">
        <f t="shared" ca="1" si="178"/>
        <v/>
      </c>
      <c r="G1125" s="389" t="str">
        <f t="shared" si="180"/>
        <v>EandR1</v>
      </c>
      <c r="H1125" s="389" t="str">
        <f t="shared" si="181"/>
        <v>housgfcftot</v>
      </c>
      <c r="I1125" s="389" t="str">
        <f t="shared" si="182"/>
        <v>recinv</v>
      </c>
      <c r="J1125" s="389" t="str">
        <f t="shared" si="183"/>
        <v>EandR1-</v>
      </c>
      <c r="K1125" s="389" t="str">
        <f t="shared" si="184"/>
        <v>housgfcftot-recinv</v>
      </c>
      <c r="L1125" s="389" t="str">
        <f t="shared" si="185"/>
        <v>housgfcftot-</v>
      </c>
    </row>
    <row r="1126" spans="1:12">
      <c r="A1126" s="362" t="s">
        <v>4399</v>
      </c>
      <c r="B1126" s="454">
        <f t="shared" ca="1" si="179"/>
        <v>0</v>
      </c>
      <c r="C1126" s="454" t="str">
        <f t="shared" ca="1" si="178"/>
        <v/>
      </c>
      <c r="D1126" s="454" t="str">
        <f t="shared" ca="1" si="178"/>
        <v/>
      </c>
      <c r="E1126" s="454" t="str">
        <f t="shared" ca="1" si="178"/>
        <v/>
      </c>
      <c r="F1126" s="454" t="str">
        <f t="shared" ca="1" si="178"/>
        <v/>
      </c>
      <c r="G1126" s="389" t="str">
        <f t="shared" si="180"/>
        <v>EandR1</v>
      </c>
      <c r="H1126" s="389" t="str">
        <f t="shared" si="181"/>
        <v>houstot</v>
      </c>
      <c r="I1126" s="389" t="str">
        <f t="shared" si="182"/>
        <v>recinv</v>
      </c>
      <c r="J1126" s="389" t="str">
        <f t="shared" si="183"/>
        <v>EandR1-</v>
      </c>
      <c r="K1126" s="389" t="str">
        <f t="shared" si="184"/>
        <v>houstot-recinv</v>
      </c>
      <c r="L1126" s="389" t="str">
        <f t="shared" si="185"/>
        <v>houstot-</v>
      </c>
    </row>
    <row r="1127" spans="1:12">
      <c r="A1127" s="362" t="s">
        <v>4400</v>
      </c>
      <c r="B1127" s="454">
        <f t="shared" ca="1" si="179"/>
        <v>0</v>
      </c>
      <c r="C1127" s="454" t="str">
        <f t="shared" ca="1" si="178"/>
        <v/>
      </c>
      <c r="D1127" s="454" t="str">
        <f t="shared" ca="1" si="178"/>
        <v/>
      </c>
      <c r="E1127" s="454" t="str">
        <f t="shared" ca="1" si="178"/>
        <v/>
      </c>
      <c r="F1127" s="454" t="str">
        <f t="shared" ca="1" si="178"/>
        <v/>
      </c>
      <c r="G1127" s="389" t="str">
        <f t="shared" si="180"/>
        <v>EandR1</v>
      </c>
      <c r="H1127" s="389" t="str">
        <f t="shared" si="181"/>
        <v>culhrt</v>
      </c>
      <c r="I1127" s="389" t="str">
        <f t="shared" si="182"/>
        <v>recinv</v>
      </c>
      <c r="J1127" s="389" t="str">
        <f t="shared" si="183"/>
        <v>EandR1-</v>
      </c>
      <c r="K1127" s="389" t="str">
        <f t="shared" si="184"/>
        <v>culhrt-recinv</v>
      </c>
      <c r="L1127" s="389" t="str">
        <f t="shared" si="185"/>
        <v>culhrt-</v>
      </c>
    </row>
    <row r="1128" spans="1:12">
      <c r="A1128" s="362" t="s">
        <v>4401</v>
      </c>
      <c r="B1128" s="454">
        <f t="shared" ca="1" si="179"/>
        <v>0</v>
      </c>
      <c r="C1128" s="454" t="str">
        <f t="shared" ca="1" si="178"/>
        <v/>
      </c>
      <c r="D1128" s="454" t="str">
        <f t="shared" ca="1" si="178"/>
        <v/>
      </c>
      <c r="E1128" s="454" t="str">
        <f t="shared" ca="1" si="178"/>
        <v/>
      </c>
      <c r="F1128" s="454" t="str">
        <f t="shared" ca="1" si="178"/>
        <v/>
      </c>
      <c r="G1128" s="389" t="str">
        <f t="shared" si="180"/>
        <v>EandR1</v>
      </c>
      <c r="H1128" s="389" t="str">
        <f t="shared" si="181"/>
        <v>culspr</v>
      </c>
      <c r="I1128" s="389" t="str">
        <f t="shared" si="182"/>
        <v>recinv</v>
      </c>
      <c r="J1128" s="389" t="str">
        <f t="shared" si="183"/>
        <v>EandR1-</v>
      </c>
      <c r="K1128" s="389" t="str">
        <f t="shared" si="184"/>
        <v>culspr-recinv</v>
      </c>
      <c r="L1128" s="389" t="str">
        <f t="shared" si="185"/>
        <v>culspr-</v>
      </c>
    </row>
    <row r="1129" spans="1:12">
      <c r="A1129" s="362" t="s">
        <v>4402</v>
      </c>
      <c r="B1129" s="454">
        <f t="shared" ca="1" si="179"/>
        <v>0</v>
      </c>
      <c r="C1129" s="454" t="str">
        <f t="shared" ca="1" si="178"/>
        <v/>
      </c>
      <c r="D1129" s="454" t="str">
        <f t="shared" ca="1" si="178"/>
        <v/>
      </c>
      <c r="E1129" s="454" t="str">
        <f t="shared" ca="1" si="178"/>
        <v/>
      </c>
      <c r="F1129" s="454" t="str">
        <f t="shared" ca="1" si="178"/>
        <v/>
      </c>
      <c r="G1129" s="389" t="str">
        <f t="shared" si="180"/>
        <v>EandR1</v>
      </c>
      <c r="H1129" s="389" t="str">
        <f t="shared" si="181"/>
        <v>culopn</v>
      </c>
      <c r="I1129" s="389" t="str">
        <f t="shared" si="182"/>
        <v>recinv</v>
      </c>
      <c r="J1129" s="389" t="str">
        <f t="shared" si="183"/>
        <v>EandR1-</v>
      </c>
      <c r="K1129" s="389" t="str">
        <f t="shared" si="184"/>
        <v>culopn-recinv</v>
      </c>
      <c r="L1129" s="389" t="str">
        <f t="shared" si="185"/>
        <v>culopn-</v>
      </c>
    </row>
    <row r="1130" spans="1:12">
      <c r="A1130" s="362" t="s">
        <v>4403</v>
      </c>
      <c r="B1130" s="454">
        <f t="shared" ca="1" si="179"/>
        <v>0</v>
      </c>
      <c r="C1130" s="454" t="str">
        <f t="shared" ca="1" si="178"/>
        <v/>
      </c>
      <c r="D1130" s="454" t="str">
        <f t="shared" ca="1" si="178"/>
        <v/>
      </c>
      <c r="E1130" s="454" t="str">
        <f t="shared" ca="1" si="178"/>
        <v/>
      </c>
      <c r="F1130" s="454" t="str">
        <f t="shared" ca="1" si="178"/>
        <v/>
      </c>
      <c r="G1130" s="389" t="str">
        <f t="shared" si="180"/>
        <v>EandR1</v>
      </c>
      <c r="H1130" s="389" t="str">
        <f t="shared" si="181"/>
        <v>cultrs</v>
      </c>
      <c r="I1130" s="389" t="str">
        <f t="shared" si="182"/>
        <v>recinv</v>
      </c>
      <c r="J1130" s="389" t="str">
        <f t="shared" si="183"/>
        <v>EandR1-</v>
      </c>
      <c r="K1130" s="389" t="str">
        <f t="shared" si="184"/>
        <v>cultrs-recinv</v>
      </c>
      <c r="L1130" s="389" t="str">
        <f t="shared" si="185"/>
        <v>cultrs-</v>
      </c>
    </row>
    <row r="1131" spans="1:12">
      <c r="A1131" s="362" t="s">
        <v>4404</v>
      </c>
      <c r="B1131" s="454">
        <f t="shared" ca="1" si="179"/>
        <v>0</v>
      </c>
      <c r="C1131" s="454" t="str">
        <f t="shared" ca="1" si="178"/>
        <v/>
      </c>
      <c r="D1131" s="454" t="str">
        <f t="shared" ca="1" si="178"/>
        <v/>
      </c>
      <c r="E1131" s="454" t="str">
        <f t="shared" ca="1" si="178"/>
        <v/>
      </c>
      <c r="F1131" s="454" t="str">
        <f t="shared" ca="1" si="178"/>
        <v/>
      </c>
      <c r="G1131" s="389" t="str">
        <f t="shared" si="180"/>
        <v>EandR1</v>
      </c>
      <c r="H1131" s="389" t="str">
        <f t="shared" si="181"/>
        <v>cullib</v>
      </c>
      <c r="I1131" s="389" t="str">
        <f t="shared" si="182"/>
        <v>recinv</v>
      </c>
      <c r="J1131" s="389" t="str">
        <f t="shared" si="183"/>
        <v>EandR1-</v>
      </c>
      <c r="K1131" s="389" t="str">
        <f t="shared" si="184"/>
        <v>cullib-recinv</v>
      </c>
      <c r="L1131" s="389" t="str">
        <f t="shared" si="185"/>
        <v>cullib-</v>
      </c>
    </row>
    <row r="1132" spans="1:12">
      <c r="A1132" s="362" t="s">
        <v>4405</v>
      </c>
      <c r="B1132" s="454">
        <f t="shared" ca="1" si="179"/>
        <v>0</v>
      </c>
      <c r="C1132" s="454" t="str">
        <f t="shared" ca="1" si="178"/>
        <v/>
      </c>
      <c r="D1132" s="454" t="str">
        <f t="shared" ca="1" si="178"/>
        <v/>
      </c>
      <c r="E1132" s="454" t="str">
        <f t="shared" ca="1" si="178"/>
        <v/>
      </c>
      <c r="F1132" s="454" t="str">
        <f t="shared" ca="1" si="178"/>
        <v/>
      </c>
      <c r="G1132" s="389" t="str">
        <f t="shared" si="180"/>
        <v>EandR1</v>
      </c>
      <c r="H1132" s="389" t="str">
        <f t="shared" si="181"/>
        <v>cultot</v>
      </c>
      <c r="I1132" s="389" t="str">
        <f t="shared" si="182"/>
        <v>recinv</v>
      </c>
      <c r="J1132" s="389" t="str">
        <f t="shared" si="183"/>
        <v>EandR1-</v>
      </c>
      <c r="K1132" s="389" t="str">
        <f t="shared" si="184"/>
        <v>cultot-recinv</v>
      </c>
      <c r="L1132" s="389" t="str">
        <f t="shared" si="185"/>
        <v>cultot-</v>
      </c>
    </row>
    <row r="1133" spans="1:12">
      <c r="A1133" s="362" t="s">
        <v>4406</v>
      </c>
      <c r="B1133" s="454">
        <f t="shared" ca="1" si="179"/>
        <v>0</v>
      </c>
      <c r="C1133" s="454" t="str">
        <f t="shared" ca="1" si="178"/>
        <v/>
      </c>
      <c r="D1133" s="454" t="str">
        <f t="shared" ca="1" si="178"/>
        <v/>
      </c>
      <c r="E1133" s="454" t="str">
        <f t="shared" ca="1" si="178"/>
        <v/>
      </c>
      <c r="F1133" s="454" t="str">
        <f t="shared" ca="1" si="178"/>
        <v/>
      </c>
      <c r="G1133" s="389" t="str">
        <f t="shared" si="180"/>
        <v>EandR1</v>
      </c>
      <c r="H1133" s="389" t="str">
        <f t="shared" si="181"/>
        <v>envcmt</v>
      </c>
      <c r="I1133" s="389" t="str">
        <f t="shared" si="182"/>
        <v>recinv</v>
      </c>
      <c r="J1133" s="389" t="str">
        <f t="shared" si="183"/>
        <v>EandR1-</v>
      </c>
      <c r="K1133" s="389" t="str">
        <f t="shared" si="184"/>
        <v>envcmt-recinv</v>
      </c>
      <c r="L1133" s="389" t="str">
        <f t="shared" si="185"/>
        <v>envcmt-</v>
      </c>
    </row>
    <row r="1134" spans="1:12">
      <c r="A1134" s="362" t="s">
        <v>4407</v>
      </c>
      <c r="B1134" s="454">
        <f t="shared" ca="1" si="179"/>
        <v>0</v>
      </c>
      <c r="C1134" s="454" t="str">
        <f t="shared" ca="1" si="178"/>
        <v/>
      </c>
      <c r="D1134" s="454" t="str">
        <f t="shared" ca="1" si="178"/>
        <v/>
      </c>
      <c r="E1134" s="454" t="str">
        <f t="shared" ca="1" si="178"/>
        <v/>
      </c>
      <c r="F1134" s="454" t="str">
        <f t="shared" ca="1" si="178"/>
        <v/>
      </c>
      <c r="G1134" s="389" t="str">
        <f t="shared" si="180"/>
        <v>EandR1</v>
      </c>
      <c r="H1134" s="389" t="str">
        <f t="shared" si="181"/>
        <v>envcst</v>
      </c>
      <c r="I1134" s="389" t="str">
        <f t="shared" si="182"/>
        <v>recinv</v>
      </c>
      <c r="J1134" s="389" t="str">
        <f t="shared" si="183"/>
        <v>EandR1-</v>
      </c>
      <c r="K1134" s="389" t="str">
        <f t="shared" si="184"/>
        <v>envcst-recinv</v>
      </c>
      <c r="L1134" s="389" t="str">
        <f t="shared" si="185"/>
        <v>envcst-</v>
      </c>
    </row>
    <row r="1135" spans="1:12">
      <c r="A1135" s="362" t="s">
        <v>4408</v>
      </c>
      <c r="B1135" s="454">
        <f t="shared" ca="1" si="179"/>
        <v>0</v>
      </c>
      <c r="C1135" s="454" t="str">
        <f t="shared" ca="1" si="178"/>
        <v/>
      </c>
      <c r="D1135" s="454" t="str">
        <f t="shared" ca="1" si="178"/>
        <v/>
      </c>
      <c r="E1135" s="454" t="str">
        <f t="shared" ca="1" si="178"/>
        <v/>
      </c>
      <c r="F1135" s="454" t="str">
        <f t="shared" ca="1" si="178"/>
        <v/>
      </c>
      <c r="G1135" s="389" t="str">
        <f t="shared" si="180"/>
        <v>EandR1</v>
      </c>
      <c r="H1135" s="389" t="str">
        <f t="shared" si="181"/>
        <v>envcmm</v>
      </c>
      <c r="I1135" s="389" t="str">
        <f t="shared" si="182"/>
        <v>recinv</v>
      </c>
      <c r="J1135" s="389" t="str">
        <f t="shared" si="183"/>
        <v>EandR1-</v>
      </c>
      <c r="K1135" s="389" t="str">
        <f t="shared" si="184"/>
        <v>envcmm-recinv</v>
      </c>
      <c r="L1135" s="389" t="str">
        <f t="shared" si="185"/>
        <v>envcmm-</v>
      </c>
    </row>
    <row r="1136" spans="1:12">
      <c r="A1136" s="362" t="s">
        <v>4409</v>
      </c>
      <c r="B1136" s="454">
        <f t="shared" ca="1" si="179"/>
        <v>0</v>
      </c>
      <c r="C1136" s="454" t="str">
        <f t="shared" ca="1" si="178"/>
        <v/>
      </c>
      <c r="D1136" s="454" t="str">
        <f t="shared" ca="1" si="178"/>
        <v/>
      </c>
      <c r="E1136" s="454" t="str">
        <f t="shared" ca="1" si="178"/>
        <v/>
      </c>
      <c r="F1136" s="454" t="str">
        <f t="shared" ca="1" si="178"/>
        <v/>
      </c>
      <c r="G1136" s="389" t="str">
        <f t="shared" si="180"/>
        <v>EandR1</v>
      </c>
      <c r="H1136" s="389" t="str">
        <f t="shared" si="181"/>
        <v>envflddrn</v>
      </c>
      <c r="I1136" s="389" t="str">
        <f t="shared" si="182"/>
        <v>recinv</v>
      </c>
      <c r="J1136" s="389" t="str">
        <f t="shared" si="183"/>
        <v>EandR1-</v>
      </c>
      <c r="K1136" s="389" t="str">
        <f t="shared" si="184"/>
        <v>envflddrn-recinv</v>
      </c>
      <c r="L1136" s="389" t="str">
        <f t="shared" si="185"/>
        <v>envflddrn-</v>
      </c>
    </row>
    <row r="1137" spans="1:12">
      <c r="A1137" s="362" t="s">
        <v>4410</v>
      </c>
      <c r="B1137" s="454">
        <f t="shared" ca="1" si="179"/>
        <v>0</v>
      </c>
      <c r="C1137" s="454" t="str">
        <f t="shared" ca="1" si="178"/>
        <v/>
      </c>
      <c r="D1137" s="454" t="str">
        <f t="shared" ca="1" si="178"/>
        <v/>
      </c>
      <c r="E1137" s="454" t="str">
        <f t="shared" ca="1" si="178"/>
        <v/>
      </c>
      <c r="F1137" s="454" t="str">
        <f t="shared" ca="1" si="178"/>
        <v/>
      </c>
      <c r="G1137" s="389" t="str">
        <f t="shared" si="180"/>
        <v>EandR1</v>
      </c>
      <c r="H1137" s="389" t="str">
        <f t="shared" si="181"/>
        <v>envagr</v>
      </c>
      <c r="I1137" s="389" t="str">
        <f t="shared" si="182"/>
        <v>recinv</v>
      </c>
      <c r="J1137" s="389" t="str">
        <f t="shared" si="183"/>
        <v>EandR1-</v>
      </c>
      <c r="K1137" s="389" t="str">
        <f t="shared" si="184"/>
        <v>envagr-recinv</v>
      </c>
      <c r="L1137" s="389" t="str">
        <f t="shared" si="185"/>
        <v>envagr-</v>
      </c>
    </row>
    <row r="1138" spans="1:12">
      <c r="A1138" s="362" t="s">
        <v>4411</v>
      </c>
      <c r="B1138" s="454">
        <f t="shared" ca="1" si="179"/>
        <v>0</v>
      </c>
      <c r="C1138" s="454" t="str">
        <f t="shared" ca="1" si="178"/>
        <v/>
      </c>
      <c r="D1138" s="454" t="str">
        <f t="shared" ca="1" si="178"/>
        <v/>
      </c>
      <c r="E1138" s="454" t="str">
        <f t="shared" ca="1" si="178"/>
        <v/>
      </c>
      <c r="F1138" s="454" t="str">
        <f t="shared" ca="1" si="178"/>
        <v/>
      </c>
      <c r="G1138" s="389" t="str">
        <f t="shared" si="180"/>
        <v>EandR1</v>
      </c>
      <c r="H1138" s="389" t="str">
        <f t="shared" si="181"/>
        <v>envrglenv</v>
      </c>
      <c r="I1138" s="389" t="str">
        <f t="shared" si="182"/>
        <v>recinv</v>
      </c>
      <c r="J1138" s="389" t="str">
        <f t="shared" si="183"/>
        <v>EandR1-</v>
      </c>
      <c r="K1138" s="389" t="str">
        <f t="shared" si="184"/>
        <v>envrglenv-recinv</v>
      </c>
      <c r="L1138" s="389" t="str">
        <f t="shared" si="185"/>
        <v>envrglenv-</v>
      </c>
    </row>
    <row r="1139" spans="1:12">
      <c r="A1139" s="362" t="s">
        <v>4412</v>
      </c>
      <c r="B1139" s="454">
        <f t="shared" ca="1" si="179"/>
        <v>0</v>
      </c>
      <c r="C1139" s="454" t="str">
        <f t="shared" ref="C1139:F1159" ca="1" si="186">IFERROR(INDEX(INDIRECT(LEFT($A1139,SEARCH("-",$A1139,1)-1)&amp;"_validation_data"),MATCH($A1139&amp;"-"&amp;C$1,INDIRECT(LEFT($A1139,SEARCH("-",$A1139,1)-1)&amp;"_validation_rows"),0),3),"")</f>
        <v/>
      </c>
      <c r="D1139" s="454" t="str">
        <f t="shared" ca="1" si="186"/>
        <v/>
      </c>
      <c r="E1139" s="454" t="str">
        <f t="shared" ca="1" si="186"/>
        <v/>
      </c>
      <c r="F1139" s="454" t="str">
        <f t="shared" ca="1" si="186"/>
        <v/>
      </c>
      <c r="G1139" s="389" t="str">
        <f t="shared" si="180"/>
        <v>EandR1</v>
      </c>
      <c r="H1139" s="389" t="str">
        <f t="shared" si="181"/>
        <v>envrgltrd</v>
      </c>
      <c r="I1139" s="389" t="str">
        <f t="shared" si="182"/>
        <v>recinv</v>
      </c>
      <c r="J1139" s="389" t="str">
        <f t="shared" si="183"/>
        <v>EandR1-</v>
      </c>
      <c r="K1139" s="389" t="str">
        <f t="shared" si="184"/>
        <v>envrgltrd-recinv</v>
      </c>
      <c r="L1139" s="389" t="str">
        <f t="shared" si="185"/>
        <v>envrgltrd-</v>
      </c>
    </row>
    <row r="1140" spans="1:12">
      <c r="A1140" s="362" t="s">
        <v>4413</v>
      </c>
      <c r="B1140" s="454">
        <f t="shared" ca="1" si="179"/>
        <v>0</v>
      </c>
      <c r="C1140" s="454" t="str">
        <f t="shared" ca="1" si="186"/>
        <v/>
      </c>
      <c r="D1140" s="454" t="str">
        <f t="shared" ca="1" si="186"/>
        <v/>
      </c>
      <c r="E1140" s="454" t="str">
        <f t="shared" ca="1" si="186"/>
        <v/>
      </c>
      <c r="F1140" s="454" t="str">
        <f t="shared" ca="1" si="186"/>
        <v/>
      </c>
      <c r="G1140" s="389" t="str">
        <f t="shared" si="180"/>
        <v>EandR1</v>
      </c>
      <c r="H1140" s="389" t="str">
        <f t="shared" si="181"/>
        <v>envstr</v>
      </c>
      <c r="I1140" s="389" t="str">
        <f t="shared" si="182"/>
        <v>recinv</v>
      </c>
      <c r="J1140" s="389" t="str">
        <f t="shared" si="183"/>
        <v>EandR1-</v>
      </c>
      <c r="K1140" s="389" t="str">
        <f t="shared" si="184"/>
        <v>envstr-recinv</v>
      </c>
      <c r="L1140" s="389" t="str">
        <f t="shared" si="185"/>
        <v>envstr-</v>
      </c>
    </row>
    <row r="1141" spans="1:12">
      <c r="A1141" s="362" t="s">
        <v>4414</v>
      </c>
      <c r="B1141" s="454">
        <f t="shared" ca="1" si="179"/>
        <v>0</v>
      </c>
      <c r="C1141" s="454" t="str">
        <f t="shared" ca="1" si="186"/>
        <v/>
      </c>
      <c r="D1141" s="454" t="str">
        <f t="shared" ca="1" si="186"/>
        <v/>
      </c>
      <c r="E1141" s="454" t="str">
        <f t="shared" ca="1" si="186"/>
        <v/>
      </c>
      <c r="F1141" s="454" t="str">
        <f t="shared" ca="1" si="186"/>
        <v/>
      </c>
      <c r="G1141" s="389" t="str">
        <f t="shared" si="180"/>
        <v>EandR1</v>
      </c>
      <c r="H1141" s="389" t="str">
        <f t="shared" si="181"/>
        <v>envcll</v>
      </c>
      <c r="I1141" s="389" t="str">
        <f t="shared" si="182"/>
        <v>recinv</v>
      </c>
      <c r="J1141" s="389" t="str">
        <f t="shared" si="183"/>
        <v>EandR1-</v>
      </c>
      <c r="K1141" s="389" t="str">
        <f t="shared" si="184"/>
        <v>envcll-recinv</v>
      </c>
      <c r="L1141" s="389" t="str">
        <f t="shared" si="185"/>
        <v>envcll-</v>
      </c>
    </row>
    <row r="1142" spans="1:12">
      <c r="A1142" s="362" t="s">
        <v>4415</v>
      </c>
      <c r="B1142" s="454">
        <f t="shared" ca="1" si="179"/>
        <v>0</v>
      </c>
      <c r="C1142" s="454" t="str">
        <f t="shared" ca="1" si="186"/>
        <v/>
      </c>
      <c r="D1142" s="454" t="str">
        <f t="shared" ca="1" si="186"/>
        <v/>
      </c>
      <c r="E1142" s="454" t="str">
        <f t="shared" ca="1" si="186"/>
        <v/>
      </c>
      <c r="F1142" s="454" t="str">
        <f t="shared" ca="1" si="186"/>
        <v/>
      </c>
      <c r="G1142" s="389" t="str">
        <f t="shared" si="180"/>
        <v>EandR1</v>
      </c>
      <c r="H1142" s="389" t="str">
        <f t="shared" si="181"/>
        <v>envdsp</v>
      </c>
      <c r="I1142" s="389" t="str">
        <f t="shared" si="182"/>
        <v>recinv</v>
      </c>
      <c r="J1142" s="389" t="str">
        <f t="shared" si="183"/>
        <v>EandR1-</v>
      </c>
      <c r="K1142" s="389" t="str">
        <f t="shared" si="184"/>
        <v>envdsp-recinv</v>
      </c>
      <c r="L1142" s="389" t="str">
        <f t="shared" si="185"/>
        <v>envdsp-</v>
      </c>
    </row>
    <row r="1143" spans="1:12">
      <c r="A1143" s="362" t="s">
        <v>4416</v>
      </c>
      <c r="B1143" s="454">
        <f t="shared" ca="1" si="179"/>
        <v>0</v>
      </c>
      <c r="C1143" s="454" t="str">
        <f t="shared" ca="1" si="186"/>
        <v/>
      </c>
      <c r="D1143" s="454" t="str">
        <f t="shared" ca="1" si="186"/>
        <v/>
      </c>
      <c r="E1143" s="454" t="str">
        <f t="shared" ca="1" si="186"/>
        <v/>
      </c>
      <c r="F1143" s="454" t="str">
        <f t="shared" ca="1" si="186"/>
        <v/>
      </c>
      <c r="G1143" s="389" t="str">
        <f t="shared" si="180"/>
        <v>EandR1</v>
      </c>
      <c r="H1143" s="389" t="str">
        <f t="shared" si="181"/>
        <v>envtrd</v>
      </c>
      <c r="I1143" s="389" t="str">
        <f t="shared" si="182"/>
        <v>recinv</v>
      </c>
      <c r="J1143" s="389" t="str">
        <f t="shared" si="183"/>
        <v>EandR1-</v>
      </c>
      <c r="K1143" s="389" t="str">
        <f t="shared" si="184"/>
        <v>envtrd-recinv</v>
      </c>
      <c r="L1143" s="389" t="str">
        <f t="shared" si="185"/>
        <v>envtrd-</v>
      </c>
    </row>
    <row r="1144" spans="1:12">
      <c r="A1144" s="362" t="s">
        <v>4417</v>
      </c>
      <c r="B1144" s="454">
        <f t="shared" ca="1" si="179"/>
        <v>0</v>
      </c>
      <c r="C1144" s="454" t="str">
        <f t="shared" ca="1" si="186"/>
        <v/>
      </c>
      <c r="D1144" s="454" t="str">
        <f t="shared" ca="1" si="186"/>
        <v/>
      </c>
      <c r="E1144" s="454" t="str">
        <f t="shared" ca="1" si="186"/>
        <v/>
      </c>
      <c r="F1144" s="454" t="str">
        <f t="shared" ca="1" si="186"/>
        <v/>
      </c>
      <c r="G1144" s="389" t="str">
        <f t="shared" si="180"/>
        <v>EandR1</v>
      </c>
      <c r="H1144" s="389" t="str">
        <f t="shared" si="181"/>
        <v>envrcy</v>
      </c>
      <c r="I1144" s="389" t="str">
        <f t="shared" si="182"/>
        <v>recinv</v>
      </c>
      <c r="J1144" s="389" t="str">
        <f t="shared" si="183"/>
        <v>EandR1-</v>
      </c>
      <c r="K1144" s="389" t="str">
        <f t="shared" si="184"/>
        <v>envrcy-recinv</v>
      </c>
      <c r="L1144" s="389" t="str">
        <f t="shared" si="185"/>
        <v>envrcy-</v>
      </c>
    </row>
    <row r="1145" spans="1:12">
      <c r="A1145" s="362" t="s">
        <v>4418</v>
      </c>
      <c r="B1145" s="454">
        <f t="shared" ca="1" si="179"/>
        <v>0</v>
      </c>
      <c r="C1145" s="454" t="str">
        <f t="shared" ca="1" si="186"/>
        <v/>
      </c>
      <c r="D1145" s="454" t="str">
        <f t="shared" ca="1" si="186"/>
        <v/>
      </c>
      <c r="E1145" s="454" t="str">
        <f t="shared" ca="1" si="186"/>
        <v/>
      </c>
      <c r="F1145" s="454" t="str">
        <f t="shared" ca="1" si="186"/>
        <v/>
      </c>
      <c r="G1145" s="389" t="str">
        <f t="shared" si="180"/>
        <v>EandR1</v>
      </c>
      <c r="H1145" s="389" t="str">
        <f t="shared" si="181"/>
        <v>envmin</v>
      </c>
      <c r="I1145" s="389" t="str">
        <f t="shared" si="182"/>
        <v>recinv</v>
      </c>
      <c r="J1145" s="389" t="str">
        <f t="shared" si="183"/>
        <v>EandR1-</v>
      </c>
      <c r="K1145" s="389" t="str">
        <f t="shared" si="184"/>
        <v>envmin-recinv</v>
      </c>
      <c r="L1145" s="389" t="str">
        <f t="shared" si="185"/>
        <v>envmin-</v>
      </c>
    </row>
    <row r="1146" spans="1:12">
      <c r="A1146" s="362" t="s">
        <v>4419</v>
      </c>
      <c r="B1146" s="454">
        <f t="shared" ca="1" si="179"/>
        <v>0</v>
      </c>
      <c r="C1146" s="454" t="str">
        <f t="shared" ca="1" si="186"/>
        <v/>
      </c>
      <c r="D1146" s="454" t="str">
        <f t="shared" ca="1" si="186"/>
        <v/>
      </c>
      <c r="E1146" s="454" t="str">
        <f t="shared" ca="1" si="186"/>
        <v/>
      </c>
      <c r="F1146" s="454" t="str">
        <f t="shared" ca="1" si="186"/>
        <v/>
      </c>
      <c r="G1146" s="389" t="str">
        <f t="shared" si="180"/>
        <v>EandR1</v>
      </c>
      <c r="H1146" s="389" t="str">
        <f t="shared" si="181"/>
        <v>envclm</v>
      </c>
      <c r="I1146" s="389" t="str">
        <f t="shared" si="182"/>
        <v>recinv</v>
      </c>
      <c r="J1146" s="389" t="str">
        <f t="shared" si="183"/>
        <v>EandR1-</v>
      </c>
      <c r="K1146" s="389" t="str">
        <f t="shared" si="184"/>
        <v>envclm-recinv</v>
      </c>
      <c r="L1146" s="389" t="str">
        <f t="shared" si="185"/>
        <v>envclm-</v>
      </c>
    </row>
    <row r="1147" spans="1:12">
      <c r="A1147" s="362" t="s">
        <v>4420</v>
      </c>
      <c r="B1147" s="454">
        <f t="shared" ca="1" si="179"/>
        <v>0</v>
      </c>
      <c r="C1147" s="454" t="str">
        <f t="shared" ca="1" si="186"/>
        <v/>
      </c>
      <c r="D1147" s="454" t="str">
        <f t="shared" ca="1" si="186"/>
        <v/>
      </c>
      <c r="E1147" s="454" t="str">
        <f t="shared" ca="1" si="186"/>
        <v/>
      </c>
      <c r="F1147" s="454" t="str">
        <f t="shared" ca="1" si="186"/>
        <v/>
      </c>
      <c r="G1147" s="389" t="str">
        <f t="shared" si="180"/>
        <v>EandR1</v>
      </c>
      <c r="H1147" s="389" t="str">
        <f t="shared" si="181"/>
        <v>envtot</v>
      </c>
      <c r="I1147" s="389" t="str">
        <f t="shared" si="182"/>
        <v>recinv</v>
      </c>
      <c r="J1147" s="389" t="str">
        <f t="shared" si="183"/>
        <v>EandR1-</v>
      </c>
      <c r="K1147" s="389" t="str">
        <f t="shared" si="184"/>
        <v>envtot-recinv</v>
      </c>
      <c r="L1147" s="389" t="str">
        <f t="shared" si="185"/>
        <v>envtot-</v>
      </c>
    </row>
    <row r="1148" spans="1:12">
      <c r="A1148" s="362" t="s">
        <v>4421</v>
      </c>
      <c r="B1148" s="454">
        <f t="shared" ca="1" si="179"/>
        <v>0</v>
      </c>
      <c r="C1148" s="454" t="str">
        <f t="shared" ca="1" si="186"/>
        <v/>
      </c>
      <c r="D1148" s="454" t="str">
        <f t="shared" ca="1" si="186"/>
        <v/>
      </c>
      <c r="E1148" s="454" t="str">
        <f t="shared" ca="1" si="186"/>
        <v/>
      </c>
      <c r="F1148" s="454" t="str">
        <f t="shared" ca="1" si="186"/>
        <v/>
      </c>
      <c r="G1148" s="389" t="str">
        <f t="shared" si="180"/>
        <v>EandR1</v>
      </c>
      <c r="H1148" s="389" t="str">
        <f t="shared" si="181"/>
        <v>plantot</v>
      </c>
      <c r="I1148" s="389" t="str">
        <f t="shared" si="182"/>
        <v>recinv</v>
      </c>
      <c r="J1148" s="389" t="str">
        <f t="shared" si="183"/>
        <v>EandR1-</v>
      </c>
      <c r="K1148" s="389" t="str">
        <f t="shared" si="184"/>
        <v>plantot-recinv</v>
      </c>
      <c r="L1148" s="389" t="str">
        <f t="shared" si="185"/>
        <v>plantot-</v>
      </c>
    </row>
    <row r="1149" spans="1:12">
      <c r="A1149" s="362" t="s">
        <v>4422</v>
      </c>
      <c r="B1149" s="454">
        <f t="shared" ca="1" si="179"/>
        <v>0</v>
      </c>
      <c r="C1149" s="454"/>
      <c r="D1149" s="454"/>
      <c r="E1149" s="454"/>
      <c r="F1149" s="454"/>
      <c r="G1149" s="389" t="str">
        <f t="shared" si="180"/>
        <v>EandR1</v>
      </c>
      <c r="H1149" s="389" t="str">
        <f t="shared" si="181"/>
        <v>digtot</v>
      </c>
      <c r="I1149" s="389" t="str">
        <f t="shared" si="182"/>
        <v>recinv</v>
      </c>
      <c r="J1149" s="389" t="str">
        <f t="shared" si="183"/>
        <v>EandR1-</v>
      </c>
      <c r="K1149" s="389" t="str">
        <f t="shared" si="184"/>
        <v>digtot-recinv</v>
      </c>
      <c r="L1149" s="389" t="str">
        <f t="shared" si="185"/>
        <v>digtot-</v>
      </c>
    </row>
    <row r="1150" spans="1:12">
      <c r="A1150" s="362" t="s">
        <v>4423</v>
      </c>
      <c r="B1150" s="454">
        <f t="shared" ca="1" si="179"/>
        <v>0</v>
      </c>
      <c r="C1150" s="454" t="str">
        <f t="shared" ca="1" si="186"/>
        <v/>
      </c>
      <c r="D1150" s="454" t="str">
        <f t="shared" ca="1" si="186"/>
        <v/>
      </c>
      <c r="E1150" s="454" t="str">
        <f t="shared" ca="1" si="186"/>
        <v/>
      </c>
      <c r="F1150" s="454" t="str">
        <f t="shared" ca="1" si="186"/>
        <v/>
      </c>
      <c r="G1150" s="389" t="str">
        <f t="shared" si="180"/>
        <v>EandR1</v>
      </c>
      <c r="H1150" s="389" t="str">
        <f t="shared" si="181"/>
        <v>poltot</v>
      </c>
      <c r="I1150" s="389" t="str">
        <f t="shared" si="182"/>
        <v>recinv</v>
      </c>
      <c r="J1150" s="389" t="str">
        <f t="shared" si="183"/>
        <v>EandR1-</v>
      </c>
      <c r="K1150" s="389" t="str">
        <f t="shared" si="184"/>
        <v>poltot-recinv</v>
      </c>
      <c r="L1150" s="389" t="str">
        <f t="shared" si="185"/>
        <v>poltot-</v>
      </c>
    </row>
    <row r="1151" spans="1:12">
      <c r="A1151" s="362" t="s">
        <v>4424</v>
      </c>
      <c r="B1151" s="454">
        <f t="shared" ca="1" si="179"/>
        <v>0</v>
      </c>
      <c r="C1151" s="454" t="str">
        <f t="shared" ca="1" si="186"/>
        <v/>
      </c>
      <c r="D1151" s="454" t="str">
        <f t="shared" ca="1" si="186"/>
        <v/>
      </c>
      <c r="E1151" s="454" t="str">
        <f t="shared" ca="1" si="186"/>
        <v/>
      </c>
      <c r="F1151" s="454" t="str">
        <f t="shared" ca="1" si="186"/>
        <v/>
      </c>
      <c r="G1151" s="389" t="str">
        <f t="shared" si="180"/>
        <v>EandR1</v>
      </c>
      <c r="H1151" s="389" t="str">
        <f t="shared" si="181"/>
        <v>frstot</v>
      </c>
      <c r="I1151" s="389" t="str">
        <f t="shared" si="182"/>
        <v>recinv</v>
      </c>
      <c r="J1151" s="389" t="str">
        <f t="shared" si="183"/>
        <v>EandR1-</v>
      </c>
      <c r="K1151" s="389" t="str">
        <f t="shared" si="184"/>
        <v>frstot-recinv</v>
      </c>
      <c r="L1151" s="389" t="str">
        <f t="shared" si="185"/>
        <v>frstot-</v>
      </c>
    </row>
    <row r="1152" spans="1:12">
      <c r="A1152" s="362" t="s">
        <v>4425</v>
      </c>
      <c r="B1152" s="454">
        <f t="shared" ca="1" si="179"/>
        <v>0</v>
      </c>
      <c r="C1152" s="454" t="str">
        <f t="shared" ca="1" si="186"/>
        <v/>
      </c>
      <c r="D1152" s="454" t="str">
        <f t="shared" ca="1" si="186"/>
        <v/>
      </c>
      <c r="E1152" s="454" t="str">
        <f t="shared" ca="1" si="186"/>
        <v/>
      </c>
      <c r="F1152" s="454" t="str">
        <f t="shared" ca="1" si="186"/>
        <v/>
      </c>
      <c r="G1152" s="389" t="str">
        <f t="shared" si="180"/>
        <v>EandR1</v>
      </c>
      <c r="H1152" s="389" t="str">
        <f t="shared" si="181"/>
        <v>centot</v>
      </c>
      <c r="I1152" s="389" t="str">
        <f t="shared" si="182"/>
        <v>recinv</v>
      </c>
      <c r="J1152" s="389" t="str">
        <f t="shared" si="183"/>
        <v>EandR1-</v>
      </c>
      <c r="K1152" s="389" t="str">
        <f t="shared" si="184"/>
        <v>centot-recinv</v>
      </c>
      <c r="L1152" s="389" t="str">
        <f t="shared" si="185"/>
        <v>centot-</v>
      </c>
    </row>
    <row r="1153" spans="1:12">
      <c r="A1153" s="362" t="s">
        <v>4426</v>
      </c>
      <c r="B1153" s="454">
        <f t="shared" ca="1" si="179"/>
        <v>0</v>
      </c>
      <c r="C1153" s="454" t="str">
        <f t="shared" ca="1" si="186"/>
        <v/>
      </c>
      <c r="D1153" s="454" t="str">
        <f t="shared" ca="1" si="186"/>
        <v/>
      </c>
      <c r="E1153" s="454" t="str">
        <f t="shared" ca="1" si="186"/>
        <v/>
      </c>
      <c r="F1153" s="454" t="str">
        <f t="shared" ca="1" si="186"/>
        <v/>
      </c>
      <c r="G1153" s="389" t="str">
        <f t="shared" si="180"/>
        <v>EandR1</v>
      </c>
      <c r="H1153" s="389" t="str">
        <f t="shared" si="181"/>
        <v>tradcomhous</v>
      </c>
      <c r="I1153" s="389" t="str">
        <f t="shared" si="182"/>
        <v>recinv</v>
      </c>
      <c r="J1153" s="389" t="str">
        <f t="shared" si="183"/>
        <v>EandR1-</v>
      </c>
      <c r="K1153" s="389" t="str">
        <f t="shared" si="184"/>
        <v>tradcomhous-recinv</v>
      </c>
      <c r="L1153" s="389" t="str">
        <f t="shared" si="185"/>
        <v>tradcomhous-</v>
      </c>
    </row>
    <row r="1154" spans="1:12">
      <c r="A1154" s="362" t="s">
        <v>4427</v>
      </c>
      <c r="B1154" s="454">
        <f t="shared" ca="1" si="179"/>
        <v>0</v>
      </c>
      <c r="C1154" s="454" t="str">
        <f t="shared" ca="1" si="186"/>
        <v/>
      </c>
      <c r="D1154" s="454" t="str">
        <f t="shared" ca="1" si="186"/>
        <v/>
      </c>
      <c r="E1154" s="454" t="str">
        <f t="shared" ca="1" si="186"/>
        <v/>
      </c>
      <c r="F1154" s="454" t="str">
        <f t="shared" ca="1" si="186"/>
        <v/>
      </c>
      <c r="G1154" s="389" t="str">
        <f t="shared" si="180"/>
        <v>EandR1</v>
      </c>
      <c r="H1154" s="389" t="str">
        <f t="shared" si="181"/>
        <v>tradcomreal</v>
      </c>
      <c r="I1154" s="389" t="str">
        <f t="shared" si="182"/>
        <v>recinv</v>
      </c>
      <c r="J1154" s="389" t="str">
        <f t="shared" si="183"/>
        <v>EandR1-</v>
      </c>
      <c r="K1154" s="389" t="str">
        <f t="shared" si="184"/>
        <v>tradcomreal-recinv</v>
      </c>
      <c r="L1154" s="389" t="str">
        <f t="shared" si="185"/>
        <v>tradcomreal-</v>
      </c>
    </row>
    <row r="1155" spans="1:12">
      <c r="A1155" s="362" t="s">
        <v>4428</v>
      </c>
      <c r="B1155" s="454">
        <f t="shared" ca="1" si="179"/>
        <v>0</v>
      </c>
      <c r="C1155" s="454" t="str">
        <f t="shared" ca="1" si="186"/>
        <v/>
      </c>
      <c r="D1155" s="454" t="str">
        <f t="shared" ca="1" si="186"/>
        <v/>
      </c>
      <c r="E1155" s="454" t="str">
        <f t="shared" ca="1" si="186"/>
        <v/>
      </c>
      <c r="F1155" s="454" t="str">
        <f t="shared" ca="1" si="186"/>
        <v/>
      </c>
      <c r="G1155" s="389" t="str">
        <f t="shared" si="180"/>
        <v>EandR1</v>
      </c>
      <c r="H1155" s="389" t="str">
        <f t="shared" si="181"/>
        <v>tradcomfin</v>
      </c>
      <c r="I1155" s="389" t="str">
        <f t="shared" si="182"/>
        <v>recinv</v>
      </c>
      <c r="J1155" s="389" t="str">
        <f t="shared" si="183"/>
        <v>EandR1-</v>
      </c>
      <c r="K1155" s="389" t="str">
        <f t="shared" si="184"/>
        <v>tradcomfin-recinv</v>
      </c>
      <c r="L1155" s="389" t="str">
        <f t="shared" si="185"/>
        <v>tradcomfin-</v>
      </c>
    </row>
    <row r="1156" spans="1:12">
      <c r="A1156" s="362" t="s">
        <v>4429</v>
      </c>
      <c r="B1156" s="454">
        <f t="shared" ca="1" si="179"/>
        <v>0</v>
      </c>
      <c r="C1156" s="454" t="str">
        <f t="shared" ca="1" si="186"/>
        <v/>
      </c>
      <c r="D1156" s="454" t="str">
        <f t="shared" ca="1" si="186"/>
        <v/>
      </c>
      <c r="E1156" s="454" t="str">
        <f t="shared" ca="1" si="186"/>
        <v/>
      </c>
      <c r="F1156" s="454" t="str">
        <f t="shared" ca="1" si="186"/>
        <v/>
      </c>
      <c r="G1156" s="389" t="str">
        <f t="shared" si="180"/>
        <v>EandR1</v>
      </c>
      <c r="H1156" s="389" t="str">
        <f t="shared" si="181"/>
        <v>tradcomenr</v>
      </c>
      <c r="I1156" s="389" t="str">
        <f t="shared" si="182"/>
        <v>recinv</v>
      </c>
      <c r="J1156" s="389" t="str">
        <f t="shared" si="183"/>
        <v>EandR1-</v>
      </c>
      <c r="K1156" s="389" t="str">
        <f t="shared" si="184"/>
        <v>tradcomenr-recinv</v>
      </c>
      <c r="L1156" s="389" t="str">
        <f t="shared" si="185"/>
        <v>tradcomenr-</v>
      </c>
    </row>
    <row r="1157" spans="1:12">
      <c r="A1157" s="362" t="s">
        <v>4430</v>
      </c>
      <c r="B1157" s="454">
        <f t="shared" ca="1" si="179"/>
        <v>0</v>
      </c>
      <c r="C1157" s="454" t="str">
        <f t="shared" ca="1" si="186"/>
        <v/>
      </c>
      <c r="D1157" s="454" t="str">
        <f t="shared" ca="1" si="186"/>
        <v/>
      </c>
      <c r="E1157" s="454" t="str">
        <f t="shared" ca="1" si="186"/>
        <v/>
      </c>
      <c r="F1157" s="454" t="str">
        <f t="shared" ca="1" si="186"/>
        <v/>
      </c>
      <c r="G1157" s="389" t="str">
        <f t="shared" si="180"/>
        <v>EandR1</v>
      </c>
      <c r="H1157" s="389" t="str">
        <f t="shared" si="181"/>
        <v>tradcomwtr</v>
      </c>
      <c r="I1157" s="389" t="str">
        <f t="shared" si="182"/>
        <v>recinv</v>
      </c>
      <c r="J1157" s="389" t="str">
        <f t="shared" si="183"/>
        <v>EandR1-</v>
      </c>
      <c r="K1157" s="389" t="str">
        <f t="shared" si="184"/>
        <v>tradcomwtr-recinv</v>
      </c>
      <c r="L1157" s="389" t="str">
        <f t="shared" si="185"/>
        <v>tradcomwtr-</v>
      </c>
    </row>
    <row r="1158" spans="1:12">
      <c r="A1158" s="362" t="s">
        <v>4431</v>
      </c>
      <c r="B1158" s="454">
        <f t="shared" ca="1" si="179"/>
        <v>0</v>
      </c>
      <c r="C1158" s="454" t="str">
        <f t="shared" ca="1" si="186"/>
        <v/>
      </c>
      <c r="D1158" s="454" t="str">
        <f t="shared" ca="1" si="186"/>
        <v/>
      </c>
      <c r="E1158" s="454" t="str">
        <f t="shared" ca="1" si="186"/>
        <v/>
      </c>
      <c r="F1158" s="454" t="str">
        <f t="shared" ca="1" si="186"/>
        <v/>
      </c>
      <c r="G1158" s="389" t="str">
        <f t="shared" si="180"/>
        <v>EandR1</v>
      </c>
      <c r="H1158" s="389" t="str">
        <f t="shared" si="181"/>
        <v>tradcomhsp</v>
      </c>
      <c r="I1158" s="389" t="str">
        <f t="shared" si="182"/>
        <v>recinv</v>
      </c>
      <c r="J1158" s="389" t="str">
        <f t="shared" si="183"/>
        <v>EandR1-</v>
      </c>
      <c r="K1158" s="389" t="str">
        <f t="shared" si="184"/>
        <v>tradcomhsp-recinv</v>
      </c>
      <c r="L1158" s="389" t="str">
        <f t="shared" si="185"/>
        <v>tradcomhsp-</v>
      </c>
    </row>
    <row r="1159" spans="1:12">
      <c r="A1159" s="362" t="s">
        <v>4432</v>
      </c>
      <c r="B1159" s="454">
        <f t="shared" ca="1" si="179"/>
        <v>0</v>
      </c>
      <c r="C1159" s="454" t="str">
        <f t="shared" ca="1" si="186"/>
        <v/>
      </c>
      <c r="D1159" s="454" t="str">
        <f t="shared" ca="1" si="186"/>
        <v/>
      </c>
      <c r="E1159" s="454" t="str">
        <f t="shared" ca="1" si="186"/>
        <v/>
      </c>
      <c r="F1159" s="454" t="str">
        <f t="shared" ca="1" si="186"/>
        <v/>
      </c>
      <c r="G1159" s="389" t="str">
        <f t="shared" si="180"/>
        <v>EandR1</v>
      </c>
      <c r="H1159" s="389" t="str">
        <f t="shared" si="181"/>
        <v>tradcomoth</v>
      </c>
      <c r="I1159" s="389" t="str">
        <f t="shared" si="182"/>
        <v>recinv</v>
      </c>
      <c r="J1159" s="389" t="str">
        <f t="shared" si="183"/>
        <v>EandR1-</v>
      </c>
      <c r="K1159" s="389" t="str">
        <f t="shared" si="184"/>
        <v>tradcomoth-recinv</v>
      </c>
      <c r="L1159" s="389" t="str">
        <f t="shared" si="185"/>
        <v>tradcomoth-</v>
      </c>
    </row>
    <row r="1160" spans="1:12">
      <c r="A1160" s="362" t="s">
        <v>4433</v>
      </c>
      <c r="B1160" s="454">
        <f t="shared" ca="1" si="179"/>
        <v>0</v>
      </c>
      <c r="C1160" s="454" t="str">
        <f t="shared" ref="C1160:F1179" ca="1" si="187">IFERROR(INDEX(INDIRECT(LEFT($A1160,SEARCH("-",$A1160,1)-1)&amp;"_validation_data"),MATCH($A1160&amp;"-"&amp;C$1,INDIRECT(LEFT($A1160,SEARCH("-",$A1160,1)-1)&amp;"_validation_rows"),0),3),"")</f>
        <v/>
      </c>
      <c r="D1160" s="454" t="str">
        <f t="shared" ca="1" si="187"/>
        <v/>
      </c>
      <c r="E1160" s="454" t="str">
        <f t="shared" ca="1" si="187"/>
        <v/>
      </c>
      <c r="F1160" s="454" t="str">
        <f t="shared" ca="1" si="187"/>
        <v/>
      </c>
      <c r="G1160" s="389" t="str">
        <f t="shared" si="180"/>
        <v>EandR1</v>
      </c>
      <c r="H1160" s="389" t="str">
        <f t="shared" si="181"/>
        <v>tradcomtot</v>
      </c>
      <c r="I1160" s="389" t="str">
        <f t="shared" si="182"/>
        <v>recinv</v>
      </c>
      <c r="J1160" s="389" t="str">
        <f t="shared" si="183"/>
        <v>EandR1-</v>
      </c>
      <c r="K1160" s="389" t="str">
        <f t="shared" si="184"/>
        <v>tradcomtot-recinv</v>
      </c>
      <c r="L1160" s="389" t="str">
        <f t="shared" si="185"/>
        <v>tradcomtot-</v>
      </c>
    </row>
    <row r="1161" spans="1:12">
      <c r="A1161" s="362" t="s">
        <v>4434</v>
      </c>
      <c r="B1161" s="454">
        <f t="shared" ca="1" si="179"/>
        <v>0</v>
      </c>
      <c r="C1161" s="454" t="str">
        <f t="shared" ca="1" si="187"/>
        <v/>
      </c>
      <c r="D1161" s="454" t="str">
        <f t="shared" ca="1" si="187"/>
        <v/>
      </c>
      <c r="E1161" s="454" t="str">
        <f t="shared" ca="1" si="187"/>
        <v/>
      </c>
      <c r="F1161" s="454" t="str">
        <f t="shared" ca="1" si="187"/>
        <v/>
      </c>
      <c r="G1161" s="389" t="str">
        <f t="shared" si="180"/>
        <v>EandR1</v>
      </c>
      <c r="H1161" s="389" t="str">
        <f t="shared" si="181"/>
        <v>tradoth</v>
      </c>
      <c r="I1161" s="389" t="str">
        <f t="shared" si="182"/>
        <v>recinv</v>
      </c>
      <c r="J1161" s="389" t="str">
        <f t="shared" si="183"/>
        <v>EandR1-</v>
      </c>
      <c r="K1161" s="389" t="str">
        <f t="shared" si="184"/>
        <v>tradoth-recinv</v>
      </c>
      <c r="L1161" s="389" t="str">
        <f t="shared" si="185"/>
        <v>tradoth-</v>
      </c>
    </row>
    <row r="1162" spans="1:12">
      <c r="A1162" s="362" t="s">
        <v>4435</v>
      </c>
      <c r="B1162" s="454">
        <f t="shared" ca="1" si="179"/>
        <v>0</v>
      </c>
      <c r="C1162" s="454" t="str">
        <f t="shared" ca="1" si="187"/>
        <v/>
      </c>
      <c r="D1162" s="454" t="str">
        <f t="shared" ca="1" si="187"/>
        <v/>
      </c>
      <c r="E1162" s="454" t="str">
        <f t="shared" ca="1" si="187"/>
        <v/>
      </c>
      <c r="F1162" s="454" t="str">
        <f t="shared" ca="1" si="187"/>
        <v/>
      </c>
      <c r="G1162" s="389" t="str">
        <f t="shared" si="180"/>
        <v>EandR1</v>
      </c>
      <c r="H1162" s="389" t="str">
        <f t="shared" si="181"/>
        <v>tradtot</v>
      </c>
      <c r="I1162" s="389" t="str">
        <f t="shared" si="182"/>
        <v>recinv</v>
      </c>
      <c r="J1162" s="389" t="str">
        <f t="shared" si="183"/>
        <v>EandR1-</v>
      </c>
      <c r="K1162" s="389" t="str">
        <f t="shared" si="184"/>
        <v>tradtot-recinv</v>
      </c>
      <c r="L1162" s="389" t="str">
        <f t="shared" si="185"/>
        <v>tradtot-</v>
      </c>
    </row>
    <row r="1163" spans="1:12">
      <c r="A1163" s="362" t="s">
        <v>4436</v>
      </c>
      <c r="B1163" s="454">
        <f t="shared" ca="1" si="179"/>
        <v>0</v>
      </c>
      <c r="C1163" s="454" t="str">
        <f t="shared" ca="1" si="187"/>
        <v/>
      </c>
      <c r="D1163" s="454" t="str">
        <f t="shared" ca="1" si="187"/>
        <v/>
      </c>
      <c r="E1163" s="454" t="str">
        <f t="shared" ca="1" si="187"/>
        <v/>
      </c>
      <c r="F1163" s="454" t="str">
        <f t="shared" ca="1" si="187"/>
        <v/>
      </c>
      <c r="G1163" s="389" t="str">
        <f t="shared" si="180"/>
        <v>EandR1</v>
      </c>
      <c r="H1163" s="389" t="str">
        <f t="shared" si="181"/>
        <v>alltot</v>
      </c>
      <c r="I1163" s="389" t="str">
        <f t="shared" si="182"/>
        <v>recinv</v>
      </c>
      <c r="J1163" s="389" t="str">
        <f t="shared" si="183"/>
        <v>EandR1-</v>
      </c>
      <c r="K1163" s="389" t="str">
        <f t="shared" si="184"/>
        <v>alltot-recinv</v>
      </c>
      <c r="L1163" s="389" t="str">
        <f t="shared" si="185"/>
        <v>alltot-</v>
      </c>
    </row>
    <row r="1164" spans="1:12">
      <c r="A1164" s="362" t="s">
        <v>700</v>
      </c>
      <c r="B1164" s="454">
        <f ca="1">INDEX(INDIRECT(LEFT($A1164,SEARCH("-",$A1164,1)-1)&amp;"_data"),MATCH(MID($A1164, SEARCH("-",$A1164) + 1, SEARCH("-",$A1164,SEARCH("-",$A1164)+1) - SEARCH("-",$A1164) - 1),INDIRECT(LEFT($A1164,SEARCH("-",$A1164,1)-1)&amp;"_rows"),0),MATCH(RIGHT($A1164,LEN($A1164) - SEARCH("-", $A1164, SEARCH("-", $A1164) + 1)),INDIRECT(LEFT($A1164,SEARCH("-",$A1164,1)-1)&amp;"_Header"),0))</f>
        <v>0</v>
      </c>
      <c r="C1164" s="454">
        <f t="shared" ca="1" si="187"/>
        <v>0</v>
      </c>
      <c r="D1164" s="454">
        <f t="shared" ca="1" si="187"/>
        <v>0</v>
      </c>
      <c r="E1164" s="454">
        <f t="shared" ca="1" si="187"/>
        <v>0</v>
      </c>
      <c r="F1164" s="454" t="str">
        <f t="shared" ca="1" si="187"/>
        <v/>
      </c>
      <c r="G1164" s="389" t="str">
        <f t="shared" si="180"/>
        <v>EandR1</v>
      </c>
      <c r="H1164" s="389" t="str">
        <f t="shared" si="181"/>
        <v>eduerlprm</v>
      </c>
      <c r="I1164" s="389" t="str">
        <f t="shared" si="182"/>
        <v>rectot</v>
      </c>
      <c r="J1164" s="389" t="str">
        <f t="shared" si="183"/>
        <v>EandR1-</v>
      </c>
      <c r="K1164" s="389" t="str">
        <f t="shared" si="184"/>
        <v>eduerlprm-rectot</v>
      </c>
      <c r="L1164" s="389" t="str">
        <f t="shared" si="185"/>
        <v>eduerlprm-</v>
      </c>
    </row>
    <row r="1165" spans="1:12">
      <c r="A1165" s="362" t="s">
        <v>724</v>
      </c>
      <c r="B1165" s="454">
        <f t="shared" ca="1" si="179"/>
        <v>0</v>
      </c>
      <c r="C1165" s="454">
        <f t="shared" ca="1" si="187"/>
        <v>0</v>
      </c>
      <c r="D1165" s="454">
        <f t="shared" ca="1" si="187"/>
        <v>0</v>
      </c>
      <c r="E1165" s="454">
        <f t="shared" ca="1" si="187"/>
        <v>0</v>
      </c>
      <c r="F1165" s="454" t="str">
        <f t="shared" ca="1" si="187"/>
        <v/>
      </c>
      <c r="G1165" s="389" t="str">
        <f t="shared" si="180"/>
        <v>EandR1</v>
      </c>
      <c r="H1165" s="389" t="str">
        <f t="shared" si="181"/>
        <v>eduscn</v>
      </c>
      <c r="I1165" s="389" t="str">
        <f t="shared" si="182"/>
        <v>rectot</v>
      </c>
      <c r="J1165" s="389" t="str">
        <f t="shared" si="183"/>
        <v>EandR1-</v>
      </c>
      <c r="K1165" s="389" t="str">
        <f t="shared" si="184"/>
        <v>eduscn-rectot</v>
      </c>
      <c r="L1165" s="389" t="str">
        <f t="shared" si="185"/>
        <v>eduscn-</v>
      </c>
    </row>
    <row r="1166" spans="1:12">
      <c r="A1166" s="362" t="s">
        <v>748</v>
      </c>
      <c r="B1166" s="454">
        <f t="shared" ca="1" si="179"/>
        <v>0</v>
      </c>
      <c r="C1166" s="454">
        <f t="shared" ca="1" si="187"/>
        <v>0</v>
      </c>
      <c r="D1166" s="454">
        <f t="shared" ca="1" si="187"/>
        <v>0</v>
      </c>
      <c r="E1166" s="454">
        <f t="shared" ca="1" si="187"/>
        <v>0</v>
      </c>
      <c r="F1166" s="454" t="str">
        <f t="shared" ca="1" si="187"/>
        <v/>
      </c>
      <c r="G1166" s="389" t="str">
        <f t="shared" si="180"/>
        <v>EandR1</v>
      </c>
      <c r="H1166" s="389" t="str">
        <f t="shared" si="181"/>
        <v>eduspc</v>
      </c>
      <c r="I1166" s="389" t="str">
        <f t="shared" si="182"/>
        <v>rectot</v>
      </c>
      <c r="J1166" s="389" t="str">
        <f t="shared" si="183"/>
        <v>EandR1-</v>
      </c>
      <c r="K1166" s="389" t="str">
        <f t="shared" si="184"/>
        <v>eduspc-rectot</v>
      </c>
      <c r="L1166" s="389" t="str">
        <f t="shared" si="185"/>
        <v>eduspc-</v>
      </c>
    </row>
    <row r="1167" spans="1:12">
      <c r="A1167" s="362" t="s">
        <v>772</v>
      </c>
      <c r="B1167" s="454">
        <f t="shared" ca="1" si="179"/>
        <v>0</v>
      </c>
      <c r="C1167" s="454">
        <f t="shared" ca="1" si="187"/>
        <v>0</v>
      </c>
      <c r="D1167" s="454">
        <f t="shared" ca="1" si="187"/>
        <v>0</v>
      </c>
      <c r="E1167" s="454">
        <f t="shared" ca="1" si="187"/>
        <v>0</v>
      </c>
      <c r="F1167" s="454" t="str">
        <f t="shared" ca="1" si="187"/>
        <v/>
      </c>
      <c r="G1167" s="389" t="str">
        <f t="shared" si="180"/>
        <v>EandR1</v>
      </c>
      <c r="H1167" s="389" t="str">
        <f t="shared" si="181"/>
        <v>edupstoth</v>
      </c>
      <c r="I1167" s="389" t="str">
        <f t="shared" si="182"/>
        <v>rectot</v>
      </c>
      <c r="J1167" s="389" t="str">
        <f t="shared" si="183"/>
        <v>EandR1-</v>
      </c>
      <c r="K1167" s="389" t="str">
        <f t="shared" si="184"/>
        <v>edupstoth-rectot</v>
      </c>
      <c r="L1167" s="389" t="str">
        <f t="shared" si="185"/>
        <v>edupstoth-</v>
      </c>
    </row>
    <row r="1168" spans="1:12">
      <c r="A1168" s="362" t="s">
        <v>4437</v>
      </c>
      <c r="B1168" s="454">
        <f t="shared" ca="1" si="179"/>
        <v>0</v>
      </c>
      <c r="C1168" s="454" t="str">
        <f t="shared" ca="1" si="187"/>
        <v/>
      </c>
      <c r="D1168" s="454" t="str">
        <f t="shared" ca="1" si="187"/>
        <v/>
      </c>
      <c r="E1168" s="454" t="str">
        <f t="shared" ca="1" si="187"/>
        <v/>
      </c>
      <c r="F1168" s="454" t="str">
        <f t="shared" ca="1" si="187"/>
        <v/>
      </c>
      <c r="G1168" s="389" t="str">
        <f t="shared" si="180"/>
        <v>EandR1</v>
      </c>
      <c r="H1168" s="389" t="str">
        <f t="shared" si="181"/>
        <v>edutot</v>
      </c>
      <c r="I1168" s="389" t="str">
        <f t="shared" si="182"/>
        <v>rectot</v>
      </c>
      <c r="J1168" s="389" t="str">
        <f t="shared" si="183"/>
        <v>EandR1-</v>
      </c>
      <c r="K1168" s="389" t="str">
        <f t="shared" si="184"/>
        <v>edutot-rectot</v>
      </c>
      <c r="L1168" s="389" t="str">
        <f t="shared" si="185"/>
        <v>edutot-</v>
      </c>
    </row>
    <row r="1169" spans="1:12">
      <c r="A1169" s="362" t="s">
        <v>796</v>
      </c>
      <c r="B1169" s="454">
        <f t="shared" ca="1" si="179"/>
        <v>0</v>
      </c>
      <c r="C1169" s="454">
        <f t="shared" ca="1" si="187"/>
        <v>0</v>
      </c>
      <c r="D1169" s="454">
        <f t="shared" ca="1" si="187"/>
        <v>0</v>
      </c>
      <c r="E1169" s="454">
        <f t="shared" ca="1" si="187"/>
        <v>0</v>
      </c>
      <c r="F1169" s="454" t="str">
        <f t="shared" ca="1" si="187"/>
        <v/>
      </c>
      <c r="G1169" s="389" t="str">
        <f t="shared" si="180"/>
        <v>EandR1</v>
      </c>
      <c r="H1169" s="389" t="str">
        <f t="shared" si="181"/>
        <v>transrds</v>
      </c>
      <c r="I1169" s="389" t="str">
        <f t="shared" si="182"/>
        <v>rectot</v>
      </c>
      <c r="J1169" s="389" t="str">
        <f t="shared" si="183"/>
        <v>EandR1-</v>
      </c>
      <c r="K1169" s="389" t="str">
        <f t="shared" si="184"/>
        <v>transrds-rectot</v>
      </c>
      <c r="L1169" s="389" t="str">
        <f t="shared" si="185"/>
        <v>transrds-</v>
      </c>
    </row>
    <row r="1170" spans="1:12">
      <c r="A1170" s="362" t="s">
        <v>820</v>
      </c>
      <c r="B1170" s="454">
        <f t="shared" ca="1" si="179"/>
        <v>0</v>
      </c>
      <c r="C1170" s="454">
        <f t="shared" ca="1" si="187"/>
        <v>0</v>
      </c>
      <c r="D1170" s="454">
        <f t="shared" ca="1" si="187"/>
        <v>0</v>
      </c>
      <c r="E1170" s="454">
        <f t="shared" ca="1" si="187"/>
        <v>0</v>
      </c>
      <c r="F1170" s="454" t="str">
        <f t="shared" ca="1" si="187"/>
        <v/>
      </c>
      <c r="G1170" s="389" t="str">
        <f t="shared" si="180"/>
        <v>EandR1</v>
      </c>
      <c r="H1170" s="389" t="str">
        <f t="shared" si="181"/>
        <v>transprk</v>
      </c>
      <c r="I1170" s="389" t="str">
        <f t="shared" si="182"/>
        <v>rectot</v>
      </c>
      <c r="J1170" s="389" t="str">
        <f t="shared" si="183"/>
        <v>EandR1-</v>
      </c>
      <c r="K1170" s="389" t="str">
        <f t="shared" si="184"/>
        <v>transprk-rectot</v>
      </c>
      <c r="L1170" s="389" t="str">
        <f t="shared" si="185"/>
        <v>transprk-</v>
      </c>
    </row>
    <row r="1171" spans="1:12">
      <c r="A1171" s="362" t="s">
        <v>844</v>
      </c>
      <c r="B1171" s="454">
        <f t="shared" ca="1" si="179"/>
        <v>0</v>
      </c>
      <c r="C1171" s="454">
        <f t="shared" ca="1" si="187"/>
        <v>0</v>
      </c>
      <c r="D1171" s="454">
        <f t="shared" ca="1" si="187"/>
        <v>0</v>
      </c>
      <c r="E1171" s="454">
        <f t="shared" ca="1" si="187"/>
        <v>0</v>
      </c>
      <c r="F1171" s="454" t="str">
        <f t="shared" ca="1" si="187"/>
        <v/>
      </c>
      <c r="G1171" s="389" t="str">
        <f t="shared" si="180"/>
        <v>EandR1</v>
      </c>
      <c r="H1171" s="389" t="str">
        <f t="shared" si="181"/>
        <v>transpblbus</v>
      </c>
      <c r="I1171" s="389" t="str">
        <f t="shared" si="182"/>
        <v>rectot</v>
      </c>
      <c r="J1171" s="389" t="str">
        <f t="shared" si="183"/>
        <v>EandR1-</v>
      </c>
      <c r="K1171" s="389" t="str">
        <f t="shared" si="184"/>
        <v>transpblbus-rectot</v>
      </c>
      <c r="L1171" s="389" t="str">
        <f t="shared" si="185"/>
        <v>transpblbus-</v>
      </c>
    </row>
    <row r="1172" spans="1:12">
      <c r="A1172" s="362" t="s">
        <v>868</v>
      </c>
      <c r="B1172" s="454">
        <f t="shared" ca="1" si="179"/>
        <v>0</v>
      </c>
      <c r="C1172" s="454">
        <f t="shared" ca="1" si="187"/>
        <v>0</v>
      </c>
      <c r="D1172" s="454">
        <f t="shared" ca="1" si="187"/>
        <v>0</v>
      </c>
      <c r="E1172" s="454">
        <f t="shared" ca="1" si="187"/>
        <v>0</v>
      </c>
      <c r="F1172" s="454" t="str">
        <f t="shared" ca="1" si="187"/>
        <v/>
      </c>
      <c r="G1172" s="389" t="str">
        <f t="shared" si="180"/>
        <v>EandR1</v>
      </c>
      <c r="H1172" s="389" t="str">
        <f t="shared" si="181"/>
        <v>transpblrail</v>
      </c>
      <c r="I1172" s="389" t="str">
        <f t="shared" si="182"/>
        <v>rectot</v>
      </c>
      <c r="J1172" s="389" t="str">
        <f t="shared" si="183"/>
        <v>EandR1-</v>
      </c>
      <c r="K1172" s="389" t="str">
        <f t="shared" si="184"/>
        <v>transpblrail-rectot</v>
      </c>
      <c r="L1172" s="389" t="str">
        <f t="shared" si="185"/>
        <v>transpblrail-</v>
      </c>
    </row>
    <row r="1173" spans="1:12">
      <c r="A1173" s="362" t="s">
        <v>3219</v>
      </c>
      <c r="B1173" s="454">
        <f t="shared" ca="1" si="179"/>
        <v>0</v>
      </c>
      <c r="C1173" s="454">
        <f t="shared" ca="1" si="187"/>
        <v>0</v>
      </c>
      <c r="D1173" s="454">
        <f t="shared" ca="1" si="187"/>
        <v>0</v>
      </c>
      <c r="E1173" s="454">
        <f t="shared" ca="1" si="187"/>
        <v>0</v>
      </c>
      <c r="F1173" s="454" t="str">
        <f t="shared" ca="1" si="187"/>
        <v/>
      </c>
      <c r="G1173" s="389" t="str">
        <f t="shared" si="180"/>
        <v>EandR1</v>
      </c>
      <c r="H1173" s="389" t="str">
        <f t="shared" si="181"/>
        <v>transahtarp</v>
      </c>
      <c r="I1173" s="389" t="str">
        <f t="shared" si="182"/>
        <v>rectot</v>
      </c>
      <c r="J1173" s="389" t="str">
        <f t="shared" si="183"/>
        <v>EandR1-</v>
      </c>
      <c r="K1173" s="389" t="str">
        <f t="shared" si="184"/>
        <v>transahtarp-rectot</v>
      </c>
      <c r="L1173" s="389" t="str">
        <f t="shared" si="185"/>
        <v>transahtarp-</v>
      </c>
    </row>
    <row r="1174" spans="1:12">
      <c r="A1174" s="362" t="s">
        <v>3222</v>
      </c>
      <c r="B1174" s="454">
        <f t="shared" ca="1" si="179"/>
        <v>0</v>
      </c>
      <c r="C1174" s="454">
        <f t="shared" ca="1" si="187"/>
        <v>0</v>
      </c>
      <c r="D1174" s="454">
        <f t="shared" ca="1" si="187"/>
        <v>0</v>
      </c>
      <c r="E1174" s="454">
        <f t="shared" ca="1" si="187"/>
        <v>0</v>
      </c>
      <c r="F1174" s="454" t="str">
        <f t="shared" ca="1" si="187"/>
        <v/>
      </c>
      <c r="G1174" s="389" t="str">
        <f t="shared" si="180"/>
        <v>EandR1</v>
      </c>
      <c r="H1174" s="389" t="str">
        <f t="shared" si="181"/>
        <v>transahthrbprs</v>
      </c>
      <c r="I1174" s="389" t="str">
        <f t="shared" si="182"/>
        <v>rectot</v>
      </c>
      <c r="J1174" s="389" t="str">
        <f t="shared" si="183"/>
        <v>EandR1-</v>
      </c>
      <c r="K1174" s="389" t="str">
        <f t="shared" si="184"/>
        <v>transahthrbprs-rectot</v>
      </c>
      <c r="L1174" s="389" t="str">
        <f t="shared" si="185"/>
        <v>transahthrbprs-</v>
      </c>
    </row>
    <row r="1175" spans="1:12">
      <c r="A1175" s="362" t="s">
        <v>3225</v>
      </c>
      <c r="B1175" s="454">
        <f t="shared" ca="1" si="179"/>
        <v>0</v>
      </c>
      <c r="C1175" s="454">
        <f t="shared" ca="1" si="187"/>
        <v>0</v>
      </c>
      <c r="D1175" s="454">
        <f t="shared" ca="1" si="187"/>
        <v>0</v>
      </c>
      <c r="E1175" s="454">
        <f t="shared" ca="1" si="187"/>
        <v>0</v>
      </c>
      <c r="F1175" s="454" t="str">
        <f t="shared" ca="1" si="187"/>
        <v/>
      </c>
      <c r="G1175" s="389" t="str">
        <f t="shared" si="180"/>
        <v>EandR1</v>
      </c>
      <c r="H1175" s="389" t="str">
        <f t="shared" si="181"/>
        <v>transahttll</v>
      </c>
      <c r="I1175" s="389" t="str">
        <f t="shared" si="182"/>
        <v>rectot</v>
      </c>
      <c r="J1175" s="389" t="str">
        <f t="shared" si="183"/>
        <v>EandR1-</v>
      </c>
      <c r="K1175" s="389" t="str">
        <f t="shared" si="184"/>
        <v>transahttll-rectot</v>
      </c>
      <c r="L1175" s="389" t="str">
        <f t="shared" si="185"/>
        <v>transahttll-</v>
      </c>
    </row>
    <row r="1176" spans="1:12">
      <c r="A1176" s="362" t="s">
        <v>4438</v>
      </c>
      <c r="B1176" s="454">
        <f t="shared" ca="1" si="179"/>
        <v>0</v>
      </c>
      <c r="C1176" s="454" t="str">
        <f t="shared" ca="1" si="187"/>
        <v/>
      </c>
      <c r="D1176" s="454" t="str">
        <f t="shared" ca="1" si="187"/>
        <v/>
      </c>
      <c r="E1176" s="454" t="str">
        <f t="shared" ca="1" si="187"/>
        <v/>
      </c>
      <c r="F1176" s="454" t="str">
        <f t="shared" ca="1" si="187"/>
        <v/>
      </c>
      <c r="G1176" s="389" t="str">
        <f t="shared" si="180"/>
        <v>EandR1</v>
      </c>
      <c r="H1176" s="389" t="str">
        <f t="shared" si="181"/>
        <v>transtot</v>
      </c>
      <c r="I1176" s="389" t="str">
        <f t="shared" si="182"/>
        <v>rectot</v>
      </c>
      <c r="J1176" s="389" t="str">
        <f t="shared" si="183"/>
        <v>EandR1-</v>
      </c>
      <c r="K1176" s="389" t="str">
        <f t="shared" si="184"/>
        <v>transtot-rectot</v>
      </c>
      <c r="L1176" s="389" t="str">
        <f t="shared" si="185"/>
        <v>transtot-</v>
      </c>
    </row>
    <row r="1177" spans="1:12">
      <c r="A1177" s="362" t="s">
        <v>3228</v>
      </c>
      <c r="B1177" s="454">
        <f t="shared" ca="1" si="179"/>
        <v>0</v>
      </c>
      <c r="C1177" s="454">
        <f t="shared" ca="1" si="187"/>
        <v>0</v>
      </c>
      <c r="D1177" s="454">
        <f t="shared" ca="1" si="187"/>
        <v>0</v>
      </c>
      <c r="E1177" s="454">
        <f t="shared" ca="1" si="187"/>
        <v>0</v>
      </c>
      <c r="F1177" s="454" t="str">
        <f t="shared" ca="1" si="187"/>
        <v/>
      </c>
      <c r="G1177" s="389" t="str">
        <f t="shared" si="180"/>
        <v>EandR1</v>
      </c>
      <c r="H1177" s="389" t="str">
        <f t="shared" si="181"/>
        <v>sctot</v>
      </c>
      <c r="I1177" s="389" t="str">
        <f t="shared" si="182"/>
        <v>rectot</v>
      </c>
      <c r="J1177" s="389" t="str">
        <f t="shared" si="183"/>
        <v>EandR1-</v>
      </c>
      <c r="K1177" s="389" t="str">
        <f t="shared" si="184"/>
        <v>sctot-rectot</v>
      </c>
      <c r="L1177" s="389" t="str">
        <f t="shared" si="185"/>
        <v>sctot-</v>
      </c>
    </row>
    <row r="1178" spans="1:12">
      <c r="A1178" s="362" t="s">
        <v>3231</v>
      </c>
      <c r="B1178" s="454">
        <f t="shared" ca="1" si="179"/>
        <v>0</v>
      </c>
      <c r="C1178" s="454">
        <f t="shared" ca="1" si="187"/>
        <v>0</v>
      </c>
      <c r="D1178" s="454">
        <f t="shared" ca="1" si="187"/>
        <v>0</v>
      </c>
      <c r="E1178" s="454">
        <f t="shared" ca="1" si="187"/>
        <v>0</v>
      </c>
      <c r="F1178" s="454" t="str">
        <f t="shared" ca="1" si="187"/>
        <v/>
      </c>
      <c r="G1178" s="389" t="str">
        <f t="shared" si="180"/>
        <v>EandR1</v>
      </c>
      <c r="H1178" s="389" t="str">
        <f t="shared" si="181"/>
        <v>phtot</v>
      </c>
      <c r="I1178" s="389" t="str">
        <f t="shared" si="182"/>
        <v>rectot</v>
      </c>
      <c r="J1178" s="389" t="str">
        <f t="shared" si="183"/>
        <v>EandR1-</v>
      </c>
      <c r="K1178" s="389" t="str">
        <f t="shared" si="184"/>
        <v>phtot-rectot</v>
      </c>
      <c r="L1178" s="389" t="str">
        <f t="shared" si="185"/>
        <v>phtot-</v>
      </c>
    </row>
    <row r="1179" spans="1:12">
      <c r="A1179" s="362" t="s">
        <v>4439</v>
      </c>
      <c r="B1179" s="454">
        <f t="shared" ca="1" si="179"/>
        <v>0</v>
      </c>
      <c r="C1179" s="454" t="str">
        <f t="shared" ca="1" si="187"/>
        <v/>
      </c>
      <c r="D1179" s="454" t="str">
        <f t="shared" ca="1" si="187"/>
        <v/>
      </c>
      <c r="E1179" s="454" t="str">
        <f t="shared" ca="1" si="187"/>
        <v/>
      </c>
      <c r="F1179" s="454" t="str">
        <f t="shared" ca="1" si="187"/>
        <v/>
      </c>
      <c r="G1179" s="389" t="str">
        <f t="shared" si="180"/>
        <v>EandR1</v>
      </c>
      <c r="H1179" s="389" t="str">
        <f t="shared" si="181"/>
        <v>houshratot</v>
      </c>
      <c r="I1179" s="389" t="str">
        <f t="shared" si="182"/>
        <v>rectot</v>
      </c>
      <c r="J1179" s="389" t="str">
        <f t="shared" si="183"/>
        <v>EandR1-</v>
      </c>
      <c r="K1179" s="389" t="str">
        <f t="shared" si="184"/>
        <v>houshratot-rectot</v>
      </c>
      <c r="L1179" s="389" t="str">
        <f t="shared" si="185"/>
        <v>houshratot-</v>
      </c>
    </row>
    <row r="1180" spans="1:12">
      <c r="A1180" s="362" t="s">
        <v>4440</v>
      </c>
      <c r="B1180" s="454">
        <f t="shared" ca="1" si="179"/>
        <v>0</v>
      </c>
      <c r="C1180" s="454" t="str">
        <f t="shared" ref="C1180:F1199" ca="1" si="188">IFERROR(INDEX(INDIRECT(LEFT($A1180,SEARCH("-",$A1180,1)-1)&amp;"_validation_data"),MATCH($A1180&amp;"-"&amp;C$1,INDIRECT(LEFT($A1180,SEARCH("-",$A1180,1)-1)&amp;"_validation_rows"),0),3),"")</f>
        <v/>
      </c>
      <c r="D1180" s="454" t="str">
        <f t="shared" ca="1" si="188"/>
        <v/>
      </c>
      <c r="E1180" s="454" t="str">
        <f t="shared" ca="1" si="188"/>
        <v/>
      </c>
      <c r="F1180" s="454" t="str">
        <f t="shared" ca="1" si="188"/>
        <v/>
      </c>
      <c r="G1180" s="389" t="str">
        <f t="shared" si="180"/>
        <v>EandR1</v>
      </c>
      <c r="H1180" s="389" t="str">
        <f t="shared" si="181"/>
        <v>housgfcftot</v>
      </c>
      <c r="I1180" s="389" t="str">
        <f t="shared" si="182"/>
        <v>rectot</v>
      </c>
      <c r="J1180" s="389" t="str">
        <f t="shared" si="183"/>
        <v>EandR1-</v>
      </c>
      <c r="K1180" s="389" t="str">
        <f t="shared" si="184"/>
        <v>housgfcftot-rectot</v>
      </c>
      <c r="L1180" s="389" t="str">
        <f t="shared" si="185"/>
        <v>housgfcftot-</v>
      </c>
    </row>
    <row r="1181" spans="1:12">
      <c r="A1181" s="362" t="s">
        <v>3234</v>
      </c>
      <c r="B1181" s="454">
        <f t="shared" ca="1" si="179"/>
        <v>0</v>
      </c>
      <c r="C1181" s="454">
        <f t="shared" ca="1" si="188"/>
        <v>0</v>
      </c>
      <c r="D1181" s="454">
        <f t="shared" ca="1" si="188"/>
        <v>0</v>
      </c>
      <c r="E1181" s="454">
        <f t="shared" ca="1" si="188"/>
        <v>0</v>
      </c>
      <c r="F1181" s="454" t="str">
        <f t="shared" ca="1" si="188"/>
        <v/>
      </c>
      <c r="G1181" s="389" t="str">
        <f t="shared" si="180"/>
        <v>EandR1</v>
      </c>
      <c r="H1181" s="389" t="str">
        <f t="shared" si="181"/>
        <v>houstot</v>
      </c>
      <c r="I1181" s="389" t="str">
        <f t="shared" si="182"/>
        <v>rectot</v>
      </c>
      <c r="J1181" s="389" t="str">
        <f t="shared" si="183"/>
        <v>EandR1-</v>
      </c>
      <c r="K1181" s="389" t="str">
        <f t="shared" si="184"/>
        <v>houstot-rectot</v>
      </c>
      <c r="L1181" s="389" t="str">
        <f t="shared" si="185"/>
        <v>houstot-</v>
      </c>
    </row>
    <row r="1182" spans="1:12">
      <c r="A1182" s="362" t="s">
        <v>3237</v>
      </c>
      <c r="B1182" s="454">
        <f t="shared" ca="1" si="179"/>
        <v>0</v>
      </c>
      <c r="C1182" s="454">
        <f t="shared" ca="1" si="188"/>
        <v>0</v>
      </c>
      <c r="D1182" s="454">
        <f t="shared" ca="1" si="188"/>
        <v>0</v>
      </c>
      <c r="E1182" s="454">
        <f t="shared" ca="1" si="188"/>
        <v>0</v>
      </c>
      <c r="F1182" s="454" t="str">
        <f t="shared" ca="1" si="188"/>
        <v/>
      </c>
      <c r="G1182" s="389" t="str">
        <f t="shared" si="180"/>
        <v>EandR1</v>
      </c>
      <c r="H1182" s="389" t="str">
        <f t="shared" si="181"/>
        <v>culhrt</v>
      </c>
      <c r="I1182" s="389" t="str">
        <f t="shared" si="182"/>
        <v>rectot</v>
      </c>
      <c r="J1182" s="389" t="str">
        <f t="shared" si="183"/>
        <v>EandR1-</v>
      </c>
      <c r="K1182" s="389" t="str">
        <f t="shared" si="184"/>
        <v>culhrt-rectot</v>
      </c>
      <c r="L1182" s="389" t="str">
        <f t="shared" si="185"/>
        <v>culhrt-</v>
      </c>
    </row>
    <row r="1183" spans="1:12">
      <c r="A1183" s="362" t="s">
        <v>3240</v>
      </c>
      <c r="B1183" s="454">
        <f t="shared" ca="1" si="179"/>
        <v>0</v>
      </c>
      <c r="C1183" s="454">
        <f t="shared" ca="1" si="188"/>
        <v>0</v>
      </c>
      <c r="D1183" s="454">
        <f t="shared" ca="1" si="188"/>
        <v>0</v>
      </c>
      <c r="E1183" s="454">
        <f t="shared" ca="1" si="188"/>
        <v>0</v>
      </c>
      <c r="F1183" s="454" t="str">
        <f t="shared" ca="1" si="188"/>
        <v/>
      </c>
      <c r="G1183" s="389" t="str">
        <f t="shared" si="180"/>
        <v>EandR1</v>
      </c>
      <c r="H1183" s="389" t="str">
        <f t="shared" si="181"/>
        <v>culspr</v>
      </c>
      <c r="I1183" s="389" t="str">
        <f t="shared" si="182"/>
        <v>rectot</v>
      </c>
      <c r="J1183" s="389" t="str">
        <f t="shared" si="183"/>
        <v>EandR1-</v>
      </c>
      <c r="K1183" s="389" t="str">
        <f t="shared" si="184"/>
        <v>culspr-rectot</v>
      </c>
      <c r="L1183" s="389" t="str">
        <f t="shared" si="185"/>
        <v>culspr-</v>
      </c>
    </row>
    <row r="1184" spans="1:12">
      <c r="A1184" s="362" t="s">
        <v>3243</v>
      </c>
      <c r="B1184" s="454">
        <f t="shared" ca="1" si="179"/>
        <v>0</v>
      </c>
      <c r="C1184" s="454">
        <f t="shared" ca="1" si="188"/>
        <v>0</v>
      </c>
      <c r="D1184" s="454">
        <f t="shared" ca="1" si="188"/>
        <v>0</v>
      </c>
      <c r="E1184" s="454">
        <f t="shared" ca="1" si="188"/>
        <v>0</v>
      </c>
      <c r="F1184" s="454" t="str">
        <f t="shared" ca="1" si="188"/>
        <v/>
      </c>
      <c r="G1184" s="389" t="str">
        <f t="shared" si="180"/>
        <v>EandR1</v>
      </c>
      <c r="H1184" s="389" t="str">
        <f t="shared" si="181"/>
        <v>culopn</v>
      </c>
      <c r="I1184" s="389" t="str">
        <f t="shared" si="182"/>
        <v>rectot</v>
      </c>
      <c r="J1184" s="389" t="str">
        <f t="shared" si="183"/>
        <v>EandR1-</v>
      </c>
      <c r="K1184" s="389" t="str">
        <f t="shared" si="184"/>
        <v>culopn-rectot</v>
      </c>
      <c r="L1184" s="389" t="str">
        <f t="shared" si="185"/>
        <v>culopn-</v>
      </c>
    </row>
    <row r="1185" spans="1:12">
      <c r="A1185" s="362" t="s">
        <v>3246</v>
      </c>
      <c r="B1185" s="454">
        <f t="shared" ref="B1185:B1249" ca="1" si="189">INDEX(INDIRECT(LEFT($A1185,SEARCH("-",$A1185,1)-1)&amp;"_data"),MATCH(MID($A1185, SEARCH("-",$A1185) + 1, SEARCH("-",$A1185,SEARCH("-",$A1185)+1) - SEARCH("-",$A1185) - 1),INDIRECT(LEFT($A1185,SEARCH("-",$A1185,1)-1)&amp;"_rows"),0),MATCH(RIGHT($A1185,LEN($A1185) - SEARCH("-", $A1185, SEARCH("-", $A1185) + 1)),INDIRECT(LEFT($A1185,SEARCH("-",$A1185,1)-1)&amp;"_Header"),0))</f>
        <v>0</v>
      </c>
      <c r="C1185" s="454">
        <f t="shared" ca="1" si="188"/>
        <v>0</v>
      </c>
      <c r="D1185" s="454">
        <f t="shared" ca="1" si="188"/>
        <v>0</v>
      </c>
      <c r="E1185" s="454">
        <f t="shared" ca="1" si="188"/>
        <v>0</v>
      </c>
      <c r="F1185" s="454" t="str">
        <f t="shared" ca="1" si="188"/>
        <v/>
      </c>
      <c r="G1185" s="389" t="str">
        <f t="shared" si="180"/>
        <v>EandR1</v>
      </c>
      <c r="H1185" s="389" t="str">
        <f t="shared" si="181"/>
        <v>cultrs</v>
      </c>
      <c r="I1185" s="389" t="str">
        <f t="shared" si="182"/>
        <v>rectot</v>
      </c>
      <c r="J1185" s="389" t="str">
        <f t="shared" si="183"/>
        <v>EandR1-</v>
      </c>
      <c r="K1185" s="389" t="str">
        <f t="shared" si="184"/>
        <v>cultrs-rectot</v>
      </c>
      <c r="L1185" s="389" t="str">
        <f t="shared" si="185"/>
        <v>cultrs-</v>
      </c>
    </row>
    <row r="1186" spans="1:12">
      <c r="A1186" s="362" t="s">
        <v>3249</v>
      </c>
      <c r="B1186" s="454">
        <f t="shared" ca="1" si="189"/>
        <v>0</v>
      </c>
      <c r="C1186" s="454">
        <f t="shared" ca="1" si="188"/>
        <v>0</v>
      </c>
      <c r="D1186" s="454">
        <f t="shared" ca="1" si="188"/>
        <v>0</v>
      </c>
      <c r="E1186" s="454">
        <f t="shared" ca="1" si="188"/>
        <v>0</v>
      </c>
      <c r="F1186" s="454" t="str">
        <f t="shared" ca="1" si="188"/>
        <v/>
      </c>
      <c r="G1186" s="389" t="str">
        <f t="shared" si="180"/>
        <v>EandR1</v>
      </c>
      <c r="H1186" s="389" t="str">
        <f t="shared" si="181"/>
        <v>cullib</v>
      </c>
      <c r="I1186" s="389" t="str">
        <f t="shared" si="182"/>
        <v>rectot</v>
      </c>
      <c r="J1186" s="389" t="str">
        <f t="shared" si="183"/>
        <v>EandR1-</v>
      </c>
      <c r="K1186" s="389" t="str">
        <f t="shared" si="184"/>
        <v>cullib-rectot</v>
      </c>
      <c r="L1186" s="389" t="str">
        <f t="shared" si="185"/>
        <v>cullib-</v>
      </c>
    </row>
    <row r="1187" spans="1:12">
      <c r="A1187" s="362" t="s">
        <v>4441</v>
      </c>
      <c r="B1187" s="454">
        <f t="shared" ca="1" si="189"/>
        <v>0</v>
      </c>
      <c r="C1187" s="454" t="str">
        <f t="shared" ca="1" si="188"/>
        <v/>
      </c>
      <c r="D1187" s="454" t="str">
        <f t="shared" ca="1" si="188"/>
        <v/>
      </c>
      <c r="E1187" s="454" t="str">
        <f t="shared" ca="1" si="188"/>
        <v/>
      </c>
      <c r="F1187" s="454" t="str">
        <f t="shared" ca="1" si="188"/>
        <v/>
      </c>
      <c r="G1187" s="389" t="str">
        <f t="shared" ref="G1187:G1250" si="190">LEFT(A1187,SEARCH("-",A1187)-1)</f>
        <v>EandR1</v>
      </c>
      <c r="H1187" s="389" t="str">
        <f t="shared" ref="H1187:H1250" si="191">LEFT(K1187,SEARCH("-",K1187)-1)</f>
        <v>cultot</v>
      </c>
      <c r="I1187" s="389" t="str">
        <f t="shared" ref="I1187:I1250" si="192">SUBSTITUTE(K1187,L1187,"")</f>
        <v>rectot</v>
      </c>
      <c r="J1187" s="389" t="str">
        <f t="shared" ref="J1187:J1250" si="193">LEFT(A1187,SEARCH("-",A1187))</f>
        <v>EandR1-</v>
      </c>
      <c r="K1187" s="389" t="str">
        <f t="shared" ref="K1187:K1250" si="194">SUBSTITUTE(A1187,J1187,"")</f>
        <v>cultot-rectot</v>
      </c>
      <c r="L1187" s="389" t="str">
        <f t="shared" ref="L1187:L1250" si="195">LEFT(K1187,SEARCH("-",K1187))</f>
        <v>cultot-</v>
      </c>
    </row>
    <row r="1188" spans="1:12">
      <c r="A1188" s="362" t="s">
        <v>3252</v>
      </c>
      <c r="B1188" s="454">
        <f t="shared" ca="1" si="189"/>
        <v>0</v>
      </c>
      <c r="C1188" s="454">
        <f t="shared" ca="1" si="188"/>
        <v>0</v>
      </c>
      <c r="D1188" s="454">
        <f t="shared" ca="1" si="188"/>
        <v>0</v>
      </c>
      <c r="E1188" s="454">
        <f t="shared" ca="1" si="188"/>
        <v>0</v>
      </c>
      <c r="F1188" s="454" t="str">
        <f t="shared" ca="1" si="188"/>
        <v/>
      </c>
      <c r="G1188" s="389" t="str">
        <f t="shared" si="190"/>
        <v>EandR1</v>
      </c>
      <c r="H1188" s="389" t="str">
        <f t="shared" si="191"/>
        <v>envcmt</v>
      </c>
      <c r="I1188" s="389" t="str">
        <f t="shared" si="192"/>
        <v>rectot</v>
      </c>
      <c r="J1188" s="389" t="str">
        <f t="shared" si="193"/>
        <v>EandR1-</v>
      </c>
      <c r="K1188" s="389" t="str">
        <f t="shared" si="194"/>
        <v>envcmt-rectot</v>
      </c>
      <c r="L1188" s="389" t="str">
        <f t="shared" si="195"/>
        <v>envcmt-</v>
      </c>
    </row>
    <row r="1189" spans="1:12">
      <c r="A1189" s="362" t="s">
        <v>3255</v>
      </c>
      <c r="B1189" s="454">
        <f t="shared" ca="1" si="189"/>
        <v>0</v>
      </c>
      <c r="C1189" s="454">
        <f t="shared" ca="1" si="188"/>
        <v>0</v>
      </c>
      <c r="D1189" s="454">
        <f t="shared" ca="1" si="188"/>
        <v>0</v>
      </c>
      <c r="E1189" s="454">
        <f t="shared" ca="1" si="188"/>
        <v>0</v>
      </c>
      <c r="F1189" s="454" t="str">
        <f t="shared" ca="1" si="188"/>
        <v/>
      </c>
      <c r="G1189" s="389" t="str">
        <f t="shared" si="190"/>
        <v>EandR1</v>
      </c>
      <c r="H1189" s="389" t="str">
        <f t="shared" si="191"/>
        <v>envcst</v>
      </c>
      <c r="I1189" s="389" t="str">
        <f t="shared" si="192"/>
        <v>rectot</v>
      </c>
      <c r="J1189" s="389" t="str">
        <f t="shared" si="193"/>
        <v>EandR1-</v>
      </c>
      <c r="K1189" s="389" t="str">
        <f t="shared" si="194"/>
        <v>envcst-rectot</v>
      </c>
      <c r="L1189" s="389" t="str">
        <f t="shared" si="195"/>
        <v>envcst-</v>
      </c>
    </row>
    <row r="1190" spans="1:12">
      <c r="A1190" s="362" t="s">
        <v>3258</v>
      </c>
      <c r="B1190" s="454">
        <f t="shared" ca="1" si="189"/>
        <v>0</v>
      </c>
      <c r="C1190" s="454">
        <f t="shared" ca="1" si="188"/>
        <v>0</v>
      </c>
      <c r="D1190" s="454">
        <f t="shared" ca="1" si="188"/>
        <v>0</v>
      </c>
      <c r="E1190" s="454">
        <f t="shared" ca="1" si="188"/>
        <v>0</v>
      </c>
      <c r="F1190" s="454" t="str">
        <f t="shared" ca="1" si="188"/>
        <v/>
      </c>
      <c r="G1190" s="389" t="str">
        <f t="shared" si="190"/>
        <v>EandR1</v>
      </c>
      <c r="H1190" s="389" t="str">
        <f t="shared" si="191"/>
        <v>envcmm</v>
      </c>
      <c r="I1190" s="389" t="str">
        <f t="shared" si="192"/>
        <v>rectot</v>
      </c>
      <c r="J1190" s="389" t="str">
        <f t="shared" si="193"/>
        <v>EandR1-</v>
      </c>
      <c r="K1190" s="389" t="str">
        <f t="shared" si="194"/>
        <v>envcmm-rectot</v>
      </c>
      <c r="L1190" s="389" t="str">
        <f t="shared" si="195"/>
        <v>envcmm-</v>
      </c>
    </row>
    <row r="1191" spans="1:12">
      <c r="A1191" s="362" t="s">
        <v>3261</v>
      </c>
      <c r="B1191" s="454">
        <f t="shared" ca="1" si="189"/>
        <v>0</v>
      </c>
      <c r="C1191" s="454">
        <f t="shared" ca="1" si="188"/>
        <v>0</v>
      </c>
      <c r="D1191" s="454">
        <f t="shared" ca="1" si="188"/>
        <v>0</v>
      </c>
      <c r="E1191" s="454">
        <f t="shared" ca="1" si="188"/>
        <v>0</v>
      </c>
      <c r="F1191" s="454" t="str">
        <f t="shared" ca="1" si="188"/>
        <v/>
      </c>
      <c r="G1191" s="389" t="str">
        <f t="shared" si="190"/>
        <v>EandR1</v>
      </c>
      <c r="H1191" s="389" t="str">
        <f t="shared" si="191"/>
        <v>envflddrn</v>
      </c>
      <c r="I1191" s="389" t="str">
        <f t="shared" si="192"/>
        <v>rectot</v>
      </c>
      <c r="J1191" s="389" t="str">
        <f t="shared" si="193"/>
        <v>EandR1-</v>
      </c>
      <c r="K1191" s="389" t="str">
        <f t="shared" si="194"/>
        <v>envflddrn-rectot</v>
      </c>
      <c r="L1191" s="389" t="str">
        <f t="shared" si="195"/>
        <v>envflddrn-</v>
      </c>
    </row>
    <row r="1192" spans="1:12">
      <c r="A1192" s="362" t="s">
        <v>3264</v>
      </c>
      <c r="B1192" s="454">
        <f t="shared" ca="1" si="189"/>
        <v>0</v>
      </c>
      <c r="C1192" s="454">
        <f t="shared" ca="1" si="188"/>
        <v>0</v>
      </c>
      <c r="D1192" s="454">
        <f t="shared" ca="1" si="188"/>
        <v>0</v>
      </c>
      <c r="E1192" s="454">
        <f t="shared" ca="1" si="188"/>
        <v>0</v>
      </c>
      <c r="F1192" s="454" t="str">
        <f t="shared" ca="1" si="188"/>
        <v/>
      </c>
      <c r="G1192" s="389" t="str">
        <f t="shared" si="190"/>
        <v>EandR1</v>
      </c>
      <c r="H1192" s="389" t="str">
        <f t="shared" si="191"/>
        <v>envagr</v>
      </c>
      <c r="I1192" s="389" t="str">
        <f t="shared" si="192"/>
        <v>rectot</v>
      </c>
      <c r="J1192" s="389" t="str">
        <f t="shared" si="193"/>
        <v>EandR1-</v>
      </c>
      <c r="K1192" s="389" t="str">
        <f t="shared" si="194"/>
        <v>envagr-rectot</v>
      </c>
      <c r="L1192" s="389" t="str">
        <f t="shared" si="195"/>
        <v>envagr-</v>
      </c>
    </row>
    <row r="1193" spans="1:12">
      <c r="A1193" s="362" t="s">
        <v>3267</v>
      </c>
      <c r="B1193" s="454">
        <f t="shared" ca="1" si="189"/>
        <v>0</v>
      </c>
      <c r="C1193" s="454">
        <f t="shared" ca="1" si="188"/>
        <v>0</v>
      </c>
      <c r="D1193" s="454">
        <f t="shared" ca="1" si="188"/>
        <v>0</v>
      </c>
      <c r="E1193" s="454">
        <f t="shared" ca="1" si="188"/>
        <v>0</v>
      </c>
      <c r="F1193" s="454" t="str">
        <f t="shared" ca="1" si="188"/>
        <v/>
      </c>
      <c r="G1193" s="389" t="str">
        <f t="shared" si="190"/>
        <v>EandR1</v>
      </c>
      <c r="H1193" s="389" t="str">
        <f t="shared" si="191"/>
        <v>envrglenv</v>
      </c>
      <c r="I1193" s="389" t="str">
        <f t="shared" si="192"/>
        <v>rectot</v>
      </c>
      <c r="J1193" s="389" t="str">
        <f t="shared" si="193"/>
        <v>EandR1-</v>
      </c>
      <c r="K1193" s="389" t="str">
        <f t="shared" si="194"/>
        <v>envrglenv-rectot</v>
      </c>
      <c r="L1193" s="389" t="str">
        <f t="shared" si="195"/>
        <v>envrglenv-</v>
      </c>
    </row>
    <row r="1194" spans="1:12">
      <c r="A1194" s="362" t="s">
        <v>3270</v>
      </c>
      <c r="B1194" s="454">
        <f t="shared" ca="1" si="189"/>
        <v>0</v>
      </c>
      <c r="C1194" s="454">
        <f t="shared" ca="1" si="188"/>
        <v>0</v>
      </c>
      <c r="D1194" s="454">
        <f t="shared" ca="1" si="188"/>
        <v>0</v>
      </c>
      <c r="E1194" s="454">
        <f t="shared" ca="1" si="188"/>
        <v>0</v>
      </c>
      <c r="F1194" s="454" t="str">
        <f t="shared" ca="1" si="188"/>
        <v/>
      </c>
      <c r="G1194" s="389" t="str">
        <f t="shared" si="190"/>
        <v>EandR1</v>
      </c>
      <c r="H1194" s="389" t="str">
        <f t="shared" si="191"/>
        <v>envrgltrd</v>
      </c>
      <c r="I1194" s="389" t="str">
        <f t="shared" si="192"/>
        <v>rectot</v>
      </c>
      <c r="J1194" s="389" t="str">
        <f t="shared" si="193"/>
        <v>EandR1-</v>
      </c>
      <c r="K1194" s="389" t="str">
        <f t="shared" si="194"/>
        <v>envrgltrd-rectot</v>
      </c>
      <c r="L1194" s="389" t="str">
        <f t="shared" si="195"/>
        <v>envrgltrd-</v>
      </c>
    </row>
    <row r="1195" spans="1:12">
      <c r="A1195" s="362" t="s">
        <v>3273</v>
      </c>
      <c r="B1195" s="454">
        <f t="shared" ca="1" si="189"/>
        <v>0</v>
      </c>
      <c r="C1195" s="454">
        <f t="shared" ca="1" si="188"/>
        <v>0</v>
      </c>
      <c r="D1195" s="454">
        <f t="shared" ca="1" si="188"/>
        <v>0</v>
      </c>
      <c r="E1195" s="454">
        <f t="shared" ca="1" si="188"/>
        <v>0</v>
      </c>
      <c r="F1195" s="454" t="str">
        <f t="shared" ca="1" si="188"/>
        <v/>
      </c>
      <c r="G1195" s="389" t="str">
        <f t="shared" si="190"/>
        <v>EandR1</v>
      </c>
      <c r="H1195" s="389" t="str">
        <f t="shared" si="191"/>
        <v>envstr</v>
      </c>
      <c r="I1195" s="389" t="str">
        <f t="shared" si="192"/>
        <v>rectot</v>
      </c>
      <c r="J1195" s="389" t="str">
        <f t="shared" si="193"/>
        <v>EandR1-</v>
      </c>
      <c r="K1195" s="389" t="str">
        <f t="shared" si="194"/>
        <v>envstr-rectot</v>
      </c>
      <c r="L1195" s="389" t="str">
        <f t="shared" si="195"/>
        <v>envstr-</v>
      </c>
    </row>
    <row r="1196" spans="1:12">
      <c r="A1196" s="362" t="s">
        <v>3276</v>
      </c>
      <c r="B1196" s="454">
        <f t="shared" ca="1" si="189"/>
        <v>0</v>
      </c>
      <c r="C1196" s="454">
        <f t="shared" ca="1" si="188"/>
        <v>0</v>
      </c>
      <c r="D1196" s="454">
        <f t="shared" ca="1" si="188"/>
        <v>0</v>
      </c>
      <c r="E1196" s="454">
        <f t="shared" ca="1" si="188"/>
        <v>0</v>
      </c>
      <c r="F1196" s="454" t="str">
        <f t="shared" ca="1" si="188"/>
        <v/>
      </c>
      <c r="G1196" s="389" t="str">
        <f t="shared" si="190"/>
        <v>EandR1</v>
      </c>
      <c r="H1196" s="389" t="str">
        <f t="shared" si="191"/>
        <v>envcll</v>
      </c>
      <c r="I1196" s="389" t="str">
        <f t="shared" si="192"/>
        <v>rectot</v>
      </c>
      <c r="J1196" s="389" t="str">
        <f t="shared" si="193"/>
        <v>EandR1-</v>
      </c>
      <c r="K1196" s="389" t="str">
        <f t="shared" si="194"/>
        <v>envcll-rectot</v>
      </c>
      <c r="L1196" s="389" t="str">
        <f t="shared" si="195"/>
        <v>envcll-</v>
      </c>
    </row>
    <row r="1197" spans="1:12">
      <c r="A1197" s="362" t="s">
        <v>3279</v>
      </c>
      <c r="B1197" s="454">
        <f t="shared" ca="1" si="189"/>
        <v>0</v>
      </c>
      <c r="C1197" s="454">
        <f t="shared" ca="1" si="188"/>
        <v>0</v>
      </c>
      <c r="D1197" s="454">
        <f t="shared" ca="1" si="188"/>
        <v>0</v>
      </c>
      <c r="E1197" s="454">
        <f t="shared" ca="1" si="188"/>
        <v>0</v>
      </c>
      <c r="F1197" s="454" t="str">
        <f t="shared" ca="1" si="188"/>
        <v/>
      </c>
      <c r="G1197" s="389" t="str">
        <f t="shared" si="190"/>
        <v>EandR1</v>
      </c>
      <c r="H1197" s="389" t="str">
        <f t="shared" si="191"/>
        <v>envdsp</v>
      </c>
      <c r="I1197" s="389" t="str">
        <f t="shared" si="192"/>
        <v>rectot</v>
      </c>
      <c r="J1197" s="389" t="str">
        <f t="shared" si="193"/>
        <v>EandR1-</v>
      </c>
      <c r="K1197" s="389" t="str">
        <f t="shared" si="194"/>
        <v>envdsp-rectot</v>
      </c>
      <c r="L1197" s="389" t="str">
        <f t="shared" si="195"/>
        <v>envdsp-</v>
      </c>
    </row>
    <row r="1198" spans="1:12">
      <c r="A1198" s="362" t="s">
        <v>3282</v>
      </c>
      <c r="B1198" s="454">
        <f t="shared" ca="1" si="189"/>
        <v>0</v>
      </c>
      <c r="C1198" s="454">
        <f t="shared" ca="1" si="188"/>
        <v>0</v>
      </c>
      <c r="D1198" s="454">
        <f t="shared" ca="1" si="188"/>
        <v>0</v>
      </c>
      <c r="E1198" s="454">
        <f t="shared" ca="1" si="188"/>
        <v>0</v>
      </c>
      <c r="F1198" s="454" t="str">
        <f t="shared" ca="1" si="188"/>
        <v/>
      </c>
      <c r="G1198" s="389" t="str">
        <f t="shared" si="190"/>
        <v>EandR1</v>
      </c>
      <c r="H1198" s="389" t="str">
        <f t="shared" si="191"/>
        <v>envtrd</v>
      </c>
      <c r="I1198" s="389" t="str">
        <f t="shared" si="192"/>
        <v>rectot</v>
      </c>
      <c r="J1198" s="389" t="str">
        <f t="shared" si="193"/>
        <v>EandR1-</v>
      </c>
      <c r="K1198" s="389" t="str">
        <f t="shared" si="194"/>
        <v>envtrd-rectot</v>
      </c>
      <c r="L1198" s="389" t="str">
        <f t="shared" si="195"/>
        <v>envtrd-</v>
      </c>
    </row>
    <row r="1199" spans="1:12">
      <c r="A1199" s="362" t="s">
        <v>3285</v>
      </c>
      <c r="B1199" s="454">
        <f t="shared" ca="1" si="189"/>
        <v>0</v>
      </c>
      <c r="C1199" s="454">
        <f t="shared" ca="1" si="188"/>
        <v>0</v>
      </c>
      <c r="D1199" s="454">
        <f t="shared" ca="1" si="188"/>
        <v>0</v>
      </c>
      <c r="E1199" s="454">
        <f t="shared" ca="1" si="188"/>
        <v>0</v>
      </c>
      <c r="F1199" s="454" t="str">
        <f t="shared" ca="1" si="188"/>
        <v/>
      </c>
      <c r="G1199" s="389" t="str">
        <f t="shared" si="190"/>
        <v>EandR1</v>
      </c>
      <c r="H1199" s="389" t="str">
        <f t="shared" si="191"/>
        <v>envrcy</v>
      </c>
      <c r="I1199" s="389" t="str">
        <f t="shared" si="192"/>
        <v>rectot</v>
      </c>
      <c r="J1199" s="389" t="str">
        <f t="shared" si="193"/>
        <v>EandR1-</v>
      </c>
      <c r="K1199" s="389" t="str">
        <f t="shared" si="194"/>
        <v>envrcy-rectot</v>
      </c>
      <c r="L1199" s="389" t="str">
        <f t="shared" si="195"/>
        <v>envrcy-</v>
      </c>
    </row>
    <row r="1200" spans="1:12">
      <c r="A1200" s="362" t="s">
        <v>3288</v>
      </c>
      <c r="B1200" s="454">
        <f t="shared" ca="1" si="189"/>
        <v>0</v>
      </c>
      <c r="C1200" s="454">
        <f t="shared" ref="C1200:F1220" ca="1" si="196">IFERROR(INDEX(INDIRECT(LEFT($A1200,SEARCH("-",$A1200,1)-1)&amp;"_validation_data"),MATCH($A1200&amp;"-"&amp;C$1,INDIRECT(LEFT($A1200,SEARCH("-",$A1200,1)-1)&amp;"_validation_rows"),0),3),"")</f>
        <v>0</v>
      </c>
      <c r="D1200" s="454">
        <f t="shared" ca="1" si="196"/>
        <v>0</v>
      </c>
      <c r="E1200" s="454">
        <f t="shared" ca="1" si="196"/>
        <v>0</v>
      </c>
      <c r="F1200" s="454" t="str">
        <f t="shared" ca="1" si="196"/>
        <v/>
      </c>
      <c r="G1200" s="389" t="str">
        <f t="shared" si="190"/>
        <v>EandR1</v>
      </c>
      <c r="H1200" s="389" t="str">
        <f t="shared" si="191"/>
        <v>envmin</v>
      </c>
      <c r="I1200" s="389" t="str">
        <f t="shared" si="192"/>
        <v>rectot</v>
      </c>
      <c r="J1200" s="389" t="str">
        <f t="shared" si="193"/>
        <v>EandR1-</v>
      </c>
      <c r="K1200" s="389" t="str">
        <f t="shared" si="194"/>
        <v>envmin-rectot</v>
      </c>
      <c r="L1200" s="389" t="str">
        <f t="shared" si="195"/>
        <v>envmin-</v>
      </c>
    </row>
    <row r="1201" spans="1:12">
      <c r="A1201" s="362" t="s">
        <v>3291</v>
      </c>
      <c r="B1201" s="454">
        <f t="shared" ca="1" si="189"/>
        <v>0</v>
      </c>
      <c r="C1201" s="454">
        <f t="shared" ca="1" si="196"/>
        <v>0</v>
      </c>
      <c r="D1201" s="454">
        <f t="shared" ca="1" si="196"/>
        <v>0</v>
      </c>
      <c r="E1201" s="454">
        <f t="shared" ca="1" si="196"/>
        <v>0</v>
      </c>
      <c r="F1201" s="454" t="str">
        <f t="shared" ca="1" si="196"/>
        <v/>
      </c>
      <c r="G1201" s="389" t="str">
        <f t="shared" si="190"/>
        <v>EandR1</v>
      </c>
      <c r="H1201" s="389" t="str">
        <f t="shared" si="191"/>
        <v>envclm</v>
      </c>
      <c r="I1201" s="389" t="str">
        <f t="shared" si="192"/>
        <v>rectot</v>
      </c>
      <c r="J1201" s="389" t="str">
        <f t="shared" si="193"/>
        <v>EandR1-</v>
      </c>
      <c r="K1201" s="389" t="str">
        <f t="shared" si="194"/>
        <v>envclm-rectot</v>
      </c>
      <c r="L1201" s="389" t="str">
        <f t="shared" si="195"/>
        <v>envclm-</v>
      </c>
    </row>
    <row r="1202" spans="1:12">
      <c r="A1202" s="362" t="s">
        <v>4442</v>
      </c>
      <c r="B1202" s="454">
        <f t="shared" ca="1" si="189"/>
        <v>0</v>
      </c>
      <c r="C1202" s="454" t="str">
        <f t="shared" ca="1" si="196"/>
        <v/>
      </c>
      <c r="D1202" s="454" t="str">
        <f t="shared" ca="1" si="196"/>
        <v/>
      </c>
      <c r="E1202" s="454" t="str">
        <f t="shared" ca="1" si="196"/>
        <v/>
      </c>
      <c r="F1202" s="454" t="str">
        <f t="shared" ca="1" si="196"/>
        <v/>
      </c>
      <c r="G1202" s="389" t="str">
        <f t="shared" si="190"/>
        <v>EandR1</v>
      </c>
      <c r="H1202" s="389" t="str">
        <f t="shared" si="191"/>
        <v>envtot</v>
      </c>
      <c r="I1202" s="389" t="str">
        <f t="shared" si="192"/>
        <v>rectot</v>
      </c>
      <c r="J1202" s="389" t="str">
        <f t="shared" si="193"/>
        <v>EandR1-</v>
      </c>
      <c r="K1202" s="389" t="str">
        <f t="shared" si="194"/>
        <v>envtot-rectot</v>
      </c>
      <c r="L1202" s="389" t="str">
        <f t="shared" si="195"/>
        <v>envtot-</v>
      </c>
    </row>
    <row r="1203" spans="1:12">
      <c r="A1203" s="362" t="s">
        <v>3294</v>
      </c>
      <c r="B1203" s="454">
        <f t="shared" ca="1" si="189"/>
        <v>0</v>
      </c>
      <c r="C1203" s="454">
        <f t="shared" ca="1" si="196"/>
        <v>0</v>
      </c>
      <c r="D1203" s="454">
        <f t="shared" ca="1" si="196"/>
        <v>0</v>
      </c>
      <c r="E1203" s="454">
        <f t="shared" ca="1" si="196"/>
        <v>0</v>
      </c>
      <c r="F1203" s="454" t="str">
        <f t="shared" ca="1" si="196"/>
        <v/>
      </c>
      <c r="G1203" s="389" t="str">
        <f t="shared" si="190"/>
        <v>EandR1</v>
      </c>
      <c r="H1203" s="389" t="str">
        <f t="shared" si="191"/>
        <v>plantot</v>
      </c>
      <c r="I1203" s="389" t="str">
        <f t="shared" si="192"/>
        <v>rectot</v>
      </c>
      <c r="J1203" s="389" t="str">
        <f t="shared" si="193"/>
        <v>EandR1-</v>
      </c>
      <c r="K1203" s="389" t="str">
        <f t="shared" si="194"/>
        <v>plantot-rectot</v>
      </c>
      <c r="L1203" s="389" t="str">
        <f t="shared" si="195"/>
        <v>plantot-</v>
      </c>
    </row>
    <row r="1204" spans="1:12">
      <c r="A1204" s="362" t="s">
        <v>3297</v>
      </c>
      <c r="B1204" s="454">
        <f t="shared" ca="1" si="189"/>
        <v>0</v>
      </c>
      <c r="C1204" s="454">
        <f t="shared" ca="1" si="196"/>
        <v>0</v>
      </c>
      <c r="D1204" s="454">
        <f t="shared" ca="1" si="196"/>
        <v>0</v>
      </c>
      <c r="E1204" s="454">
        <f t="shared" ca="1" si="196"/>
        <v>0</v>
      </c>
      <c r="F1204" s="454"/>
      <c r="G1204" s="389" t="str">
        <f t="shared" si="190"/>
        <v>EandR1</v>
      </c>
      <c r="H1204" s="389" t="str">
        <f t="shared" si="191"/>
        <v>digtot</v>
      </c>
      <c r="I1204" s="389" t="str">
        <f t="shared" si="192"/>
        <v>rectot</v>
      </c>
      <c r="J1204" s="389" t="str">
        <f t="shared" si="193"/>
        <v>EandR1-</v>
      </c>
      <c r="K1204" s="389" t="str">
        <f t="shared" si="194"/>
        <v>digtot-rectot</v>
      </c>
      <c r="L1204" s="389" t="str">
        <f t="shared" si="195"/>
        <v>digtot-</v>
      </c>
    </row>
    <row r="1205" spans="1:12">
      <c r="A1205" s="362" t="s">
        <v>3300</v>
      </c>
      <c r="B1205" s="454">
        <f t="shared" ca="1" si="189"/>
        <v>0</v>
      </c>
      <c r="C1205" s="454">
        <f t="shared" ca="1" si="196"/>
        <v>0</v>
      </c>
      <c r="D1205" s="454">
        <f t="shared" ca="1" si="196"/>
        <v>0</v>
      </c>
      <c r="E1205" s="454">
        <f t="shared" ca="1" si="196"/>
        <v>0</v>
      </c>
      <c r="F1205" s="454" t="str">
        <f t="shared" ca="1" si="196"/>
        <v/>
      </c>
      <c r="G1205" s="389" t="str">
        <f t="shared" si="190"/>
        <v>EandR1</v>
      </c>
      <c r="H1205" s="389" t="str">
        <f t="shared" si="191"/>
        <v>poltot</v>
      </c>
      <c r="I1205" s="389" t="str">
        <f t="shared" si="192"/>
        <v>rectot</v>
      </c>
      <c r="J1205" s="389" t="str">
        <f t="shared" si="193"/>
        <v>EandR1-</v>
      </c>
      <c r="K1205" s="389" t="str">
        <f t="shared" si="194"/>
        <v>poltot-rectot</v>
      </c>
      <c r="L1205" s="389" t="str">
        <f t="shared" si="195"/>
        <v>poltot-</v>
      </c>
    </row>
    <row r="1206" spans="1:12">
      <c r="A1206" s="362" t="s">
        <v>3303</v>
      </c>
      <c r="B1206" s="454">
        <f t="shared" ca="1" si="189"/>
        <v>0</v>
      </c>
      <c r="C1206" s="454">
        <f t="shared" ca="1" si="196"/>
        <v>0</v>
      </c>
      <c r="D1206" s="454">
        <f t="shared" ca="1" si="196"/>
        <v>0</v>
      </c>
      <c r="E1206" s="454">
        <f t="shared" ca="1" si="196"/>
        <v>0</v>
      </c>
      <c r="F1206" s="454" t="str">
        <f t="shared" ca="1" si="196"/>
        <v/>
      </c>
      <c r="G1206" s="389" t="str">
        <f t="shared" si="190"/>
        <v>EandR1</v>
      </c>
      <c r="H1206" s="389" t="str">
        <f t="shared" si="191"/>
        <v>frstot</v>
      </c>
      <c r="I1206" s="389" t="str">
        <f t="shared" si="192"/>
        <v>rectot</v>
      </c>
      <c r="J1206" s="389" t="str">
        <f t="shared" si="193"/>
        <v>EandR1-</v>
      </c>
      <c r="K1206" s="389" t="str">
        <f t="shared" si="194"/>
        <v>frstot-rectot</v>
      </c>
      <c r="L1206" s="389" t="str">
        <f t="shared" si="195"/>
        <v>frstot-</v>
      </c>
    </row>
    <row r="1207" spans="1:12">
      <c r="A1207" s="362" t="s">
        <v>3306</v>
      </c>
      <c r="B1207" s="454">
        <f t="shared" ca="1" si="189"/>
        <v>0</v>
      </c>
      <c r="C1207" s="454">
        <f t="shared" ca="1" si="196"/>
        <v>0</v>
      </c>
      <c r="D1207" s="454">
        <f t="shared" ca="1" si="196"/>
        <v>0</v>
      </c>
      <c r="E1207" s="454">
        <f t="shared" ca="1" si="196"/>
        <v>0</v>
      </c>
      <c r="F1207" s="454" t="str">
        <f t="shared" ca="1" si="196"/>
        <v/>
      </c>
      <c r="G1207" s="389" t="str">
        <f t="shared" si="190"/>
        <v>EandR1</v>
      </c>
      <c r="H1207" s="389" t="str">
        <f t="shared" si="191"/>
        <v>centot</v>
      </c>
      <c r="I1207" s="389" t="str">
        <f t="shared" si="192"/>
        <v>rectot</v>
      </c>
      <c r="J1207" s="389" t="str">
        <f t="shared" si="193"/>
        <v>EandR1-</v>
      </c>
      <c r="K1207" s="389" t="str">
        <f t="shared" si="194"/>
        <v>centot-rectot</v>
      </c>
      <c r="L1207" s="389" t="str">
        <f t="shared" si="195"/>
        <v>centot-</v>
      </c>
    </row>
    <row r="1208" spans="1:12">
      <c r="A1208" s="362" t="s">
        <v>4443</v>
      </c>
      <c r="B1208" s="454">
        <f t="shared" ca="1" si="189"/>
        <v>0</v>
      </c>
      <c r="C1208" s="454" t="str">
        <f t="shared" ca="1" si="196"/>
        <v/>
      </c>
      <c r="D1208" s="454" t="str">
        <f t="shared" ca="1" si="196"/>
        <v/>
      </c>
      <c r="E1208" s="454" t="str">
        <f t="shared" ca="1" si="196"/>
        <v/>
      </c>
      <c r="F1208" s="454" t="str">
        <f t="shared" ca="1" si="196"/>
        <v/>
      </c>
      <c r="G1208" s="389" t="str">
        <f t="shared" si="190"/>
        <v>EandR1</v>
      </c>
      <c r="H1208" s="389" t="str">
        <f t="shared" si="191"/>
        <v>tradcomhous</v>
      </c>
      <c r="I1208" s="389" t="str">
        <f t="shared" si="192"/>
        <v>rectot</v>
      </c>
      <c r="J1208" s="389" t="str">
        <f t="shared" si="193"/>
        <v>EandR1-</v>
      </c>
      <c r="K1208" s="389" t="str">
        <f t="shared" si="194"/>
        <v>tradcomhous-rectot</v>
      </c>
      <c r="L1208" s="389" t="str">
        <f t="shared" si="195"/>
        <v>tradcomhous-</v>
      </c>
    </row>
    <row r="1209" spans="1:12">
      <c r="A1209" s="362" t="s">
        <v>4444</v>
      </c>
      <c r="B1209" s="454">
        <f t="shared" ca="1" si="189"/>
        <v>0</v>
      </c>
      <c r="C1209" s="454" t="str">
        <f t="shared" ca="1" si="196"/>
        <v/>
      </c>
      <c r="D1209" s="454" t="str">
        <f t="shared" ca="1" si="196"/>
        <v/>
      </c>
      <c r="E1209" s="454" t="str">
        <f t="shared" ca="1" si="196"/>
        <v/>
      </c>
      <c r="F1209" s="454" t="str">
        <f t="shared" ca="1" si="196"/>
        <v/>
      </c>
      <c r="G1209" s="389" t="str">
        <f t="shared" si="190"/>
        <v>EandR1</v>
      </c>
      <c r="H1209" s="389" t="str">
        <f t="shared" si="191"/>
        <v>tradcomreal</v>
      </c>
      <c r="I1209" s="389" t="str">
        <f t="shared" si="192"/>
        <v>rectot</v>
      </c>
      <c r="J1209" s="389" t="str">
        <f t="shared" si="193"/>
        <v>EandR1-</v>
      </c>
      <c r="K1209" s="389" t="str">
        <f t="shared" si="194"/>
        <v>tradcomreal-rectot</v>
      </c>
      <c r="L1209" s="389" t="str">
        <f t="shared" si="195"/>
        <v>tradcomreal-</v>
      </c>
    </row>
    <row r="1210" spans="1:12">
      <c r="A1210" s="362" t="s">
        <v>4445</v>
      </c>
      <c r="B1210" s="454">
        <f t="shared" ca="1" si="189"/>
        <v>0</v>
      </c>
      <c r="C1210" s="454" t="str">
        <f t="shared" ca="1" si="196"/>
        <v/>
      </c>
      <c r="D1210" s="454" t="str">
        <f t="shared" ca="1" si="196"/>
        <v/>
      </c>
      <c r="E1210" s="454" t="str">
        <f t="shared" ca="1" si="196"/>
        <v/>
      </c>
      <c r="F1210" s="454" t="str">
        <f t="shared" ca="1" si="196"/>
        <v/>
      </c>
      <c r="G1210" s="389" t="str">
        <f t="shared" si="190"/>
        <v>EandR1</v>
      </c>
      <c r="H1210" s="389" t="str">
        <f t="shared" si="191"/>
        <v>tradcomfin</v>
      </c>
      <c r="I1210" s="389" t="str">
        <f t="shared" si="192"/>
        <v>rectot</v>
      </c>
      <c r="J1210" s="389" t="str">
        <f t="shared" si="193"/>
        <v>EandR1-</v>
      </c>
      <c r="K1210" s="389" t="str">
        <f t="shared" si="194"/>
        <v>tradcomfin-rectot</v>
      </c>
      <c r="L1210" s="389" t="str">
        <f t="shared" si="195"/>
        <v>tradcomfin-</v>
      </c>
    </row>
    <row r="1211" spans="1:12">
      <c r="A1211" s="362" t="s">
        <v>4446</v>
      </c>
      <c r="B1211" s="454">
        <f t="shared" ca="1" si="189"/>
        <v>0</v>
      </c>
      <c r="C1211" s="454" t="str">
        <f t="shared" ca="1" si="196"/>
        <v/>
      </c>
      <c r="D1211" s="454" t="str">
        <f t="shared" ca="1" si="196"/>
        <v/>
      </c>
      <c r="E1211" s="454" t="str">
        <f t="shared" ca="1" si="196"/>
        <v/>
      </c>
      <c r="F1211" s="454" t="str">
        <f t="shared" ca="1" si="196"/>
        <v/>
      </c>
      <c r="G1211" s="389" t="str">
        <f t="shared" si="190"/>
        <v>EandR1</v>
      </c>
      <c r="H1211" s="389" t="str">
        <f t="shared" si="191"/>
        <v>tradcomenr</v>
      </c>
      <c r="I1211" s="389" t="str">
        <f t="shared" si="192"/>
        <v>rectot</v>
      </c>
      <c r="J1211" s="389" t="str">
        <f t="shared" si="193"/>
        <v>EandR1-</v>
      </c>
      <c r="K1211" s="389" t="str">
        <f t="shared" si="194"/>
        <v>tradcomenr-rectot</v>
      </c>
      <c r="L1211" s="389" t="str">
        <f t="shared" si="195"/>
        <v>tradcomenr-</v>
      </c>
    </row>
    <row r="1212" spans="1:12">
      <c r="A1212" s="362" t="s">
        <v>4447</v>
      </c>
      <c r="B1212" s="454">
        <f t="shared" ca="1" si="189"/>
        <v>0</v>
      </c>
      <c r="C1212" s="454" t="str">
        <f t="shared" ca="1" si="196"/>
        <v/>
      </c>
      <c r="D1212" s="454" t="str">
        <f t="shared" ca="1" si="196"/>
        <v/>
      </c>
      <c r="E1212" s="454" t="str">
        <f t="shared" ca="1" si="196"/>
        <v/>
      </c>
      <c r="F1212" s="454" t="str">
        <f t="shared" ca="1" si="196"/>
        <v/>
      </c>
      <c r="G1212" s="389" t="str">
        <f t="shared" si="190"/>
        <v>EandR1</v>
      </c>
      <c r="H1212" s="389" t="str">
        <f t="shared" si="191"/>
        <v>tradcomwtr</v>
      </c>
      <c r="I1212" s="389" t="str">
        <f t="shared" si="192"/>
        <v>rectot</v>
      </c>
      <c r="J1212" s="389" t="str">
        <f t="shared" si="193"/>
        <v>EandR1-</v>
      </c>
      <c r="K1212" s="389" t="str">
        <f t="shared" si="194"/>
        <v>tradcomwtr-rectot</v>
      </c>
      <c r="L1212" s="389" t="str">
        <f t="shared" si="195"/>
        <v>tradcomwtr-</v>
      </c>
    </row>
    <row r="1213" spans="1:12">
      <c r="A1213" s="362" t="s">
        <v>4448</v>
      </c>
      <c r="B1213" s="454">
        <f t="shared" ca="1" si="189"/>
        <v>0</v>
      </c>
      <c r="C1213" s="454" t="str">
        <f t="shared" ca="1" si="196"/>
        <v/>
      </c>
      <c r="D1213" s="454" t="str">
        <f t="shared" ca="1" si="196"/>
        <v/>
      </c>
      <c r="E1213" s="454" t="str">
        <f t="shared" ca="1" si="196"/>
        <v/>
      </c>
      <c r="F1213" s="454" t="str">
        <f t="shared" ca="1" si="196"/>
        <v/>
      </c>
      <c r="G1213" s="389" t="str">
        <f t="shared" si="190"/>
        <v>EandR1</v>
      </c>
      <c r="H1213" s="389" t="str">
        <f t="shared" si="191"/>
        <v>tradcomhsp</v>
      </c>
      <c r="I1213" s="389" t="str">
        <f t="shared" si="192"/>
        <v>rectot</v>
      </c>
      <c r="J1213" s="389" t="str">
        <f t="shared" si="193"/>
        <v>EandR1-</v>
      </c>
      <c r="K1213" s="389" t="str">
        <f t="shared" si="194"/>
        <v>tradcomhsp-rectot</v>
      </c>
      <c r="L1213" s="389" t="str">
        <f t="shared" si="195"/>
        <v>tradcomhsp-</v>
      </c>
    </row>
    <row r="1214" spans="1:12">
      <c r="A1214" s="362" t="s">
        <v>4449</v>
      </c>
      <c r="B1214" s="454">
        <f t="shared" ca="1" si="189"/>
        <v>0</v>
      </c>
      <c r="C1214" s="454" t="str">
        <f t="shared" ca="1" si="196"/>
        <v/>
      </c>
      <c r="D1214" s="454" t="str">
        <f t="shared" ca="1" si="196"/>
        <v/>
      </c>
      <c r="E1214" s="454" t="str">
        <f t="shared" ca="1" si="196"/>
        <v/>
      </c>
      <c r="F1214" s="454" t="str">
        <f t="shared" ca="1" si="196"/>
        <v/>
      </c>
      <c r="G1214" s="389" t="str">
        <f t="shared" si="190"/>
        <v>EandR1</v>
      </c>
      <c r="H1214" s="389" t="str">
        <f t="shared" si="191"/>
        <v>tradcomoth</v>
      </c>
      <c r="I1214" s="389" t="str">
        <f t="shared" si="192"/>
        <v>rectot</v>
      </c>
      <c r="J1214" s="389" t="str">
        <f t="shared" si="193"/>
        <v>EandR1-</v>
      </c>
      <c r="K1214" s="389" t="str">
        <f t="shared" si="194"/>
        <v>tradcomoth-rectot</v>
      </c>
      <c r="L1214" s="389" t="str">
        <f t="shared" si="195"/>
        <v>tradcomoth-</v>
      </c>
    </row>
    <row r="1215" spans="1:12">
      <c r="A1215" s="362" t="s">
        <v>3309</v>
      </c>
      <c r="B1215" s="454">
        <f t="shared" ca="1" si="189"/>
        <v>0</v>
      </c>
      <c r="C1215" s="454">
        <f t="shared" ca="1" si="196"/>
        <v>0</v>
      </c>
      <c r="D1215" s="454">
        <f t="shared" ca="1" si="196"/>
        <v>0</v>
      </c>
      <c r="E1215" s="454">
        <f t="shared" ca="1" si="196"/>
        <v>0</v>
      </c>
      <c r="F1215" s="454" t="str">
        <f t="shared" ca="1" si="196"/>
        <v/>
      </c>
      <c r="G1215" s="389" t="str">
        <f t="shared" si="190"/>
        <v>EandR1</v>
      </c>
      <c r="H1215" s="389" t="str">
        <f t="shared" si="191"/>
        <v>tradcomtot</v>
      </c>
      <c r="I1215" s="389" t="str">
        <f t="shared" si="192"/>
        <v>rectot</v>
      </c>
      <c r="J1215" s="389" t="str">
        <f t="shared" si="193"/>
        <v>EandR1-</v>
      </c>
      <c r="K1215" s="389" t="str">
        <f t="shared" si="194"/>
        <v>tradcomtot-rectot</v>
      </c>
      <c r="L1215" s="389" t="str">
        <f t="shared" si="195"/>
        <v>tradcomtot-</v>
      </c>
    </row>
    <row r="1216" spans="1:12">
      <c r="A1216" s="362" t="s">
        <v>3312</v>
      </c>
      <c r="B1216" s="454">
        <f t="shared" ca="1" si="189"/>
        <v>0</v>
      </c>
      <c r="C1216" s="454">
        <f t="shared" ca="1" si="196"/>
        <v>0</v>
      </c>
      <c r="D1216" s="454">
        <f t="shared" ca="1" si="196"/>
        <v>0</v>
      </c>
      <c r="E1216" s="454">
        <f t="shared" ca="1" si="196"/>
        <v>0</v>
      </c>
      <c r="F1216" s="454" t="str">
        <f t="shared" ca="1" si="196"/>
        <v/>
      </c>
      <c r="G1216" s="389" t="str">
        <f t="shared" si="190"/>
        <v>EandR1</v>
      </c>
      <c r="H1216" s="389" t="str">
        <f t="shared" si="191"/>
        <v>tradoth</v>
      </c>
      <c r="I1216" s="389" t="str">
        <f t="shared" si="192"/>
        <v>rectot</v>
      </c>
      <c r="J1216" s="389" t="str">
        <f t="shared" si="193"/>
        <v>EandR1-</v>
      </c>
      <c r="K1216" s="389" t="str">
        <f t="shared" si="194"/>
        <v>tradoth-rectot</v>
      </c>
      <c r="L1216" s="389" t="str">
        <f t="shared" si="195"/>
        <v>tradoth-</v>
      </c>
    </row>
    <row r="1217" spans="1:12">
      <c r="A1217" s="362" t="s">
        <v>4450</v>
      </c>
      <c r="B1217" s="454">
        <f t="shared" ca="1" si="189"/>
        <v>0</v>
      </c>
      <c r="C1217" s="454" t="str">
        <f t="shared" ca="1" si="196"/>
        <v/>
      </c>
      <c r="D1217" s="454" t="str">
        <f t="shared" ca="1" si="196"/>
        <v/>
      </c>
      <c r="E1217" s="454" t="str">
        <f t="shared" ca="1" si="196"/>
        <v/>
      </c>
      <c r="F1217" s="454" t="str">
        <f t="shared" ca="1" si="196"/>
        <v/>
      </c>
      <c r="G1217" s="389" t="str">
        <f t="shared" si="190"/>
        <v>EandR1</v>
      </c>
      <c r="H1217" s="389" t="str">
        <f t="shared" si="191"/>
        <v>tradtot</v>
      </c>
      <c r="I1217" s="389" t="str">
        <f t="shared" si="192"/>
        <v>rectot</v>
      </c>
      <c r="J1217" s="389" t="str">
        <f t="shared" si="193"/>
        <v>EandR1-</v>
      </c>
      <c r="K1217" s="389" t="str">
        <f t="shared" si="194"/>
        <v>tradtot-rectot</v>
      </c>
      <c r="L1217" s="389" t="str">
        <f t="shared" si="195"/>
        <v>tradtot-</v>
      </c>
    </row>
    <row r="1218" spans="1:12">
      <c r="A1218" s="362" t="s">
        <v>4451</v>
      </c>
      <c r="B1218" s="454">
        <f t="shared" ca="1" si="189"/>
        <v>0</v>
      </c>
      <c r="C1218" s="454" t="str">
        <f t="shared" ca="1" si="196"/>
        <v/>
      </c>
      <c r="D1218" s="454" t="str">
        <f t="shared" ca="1" si="196"/>
        <v/>
      </c>
      <c r="E1218" s="454" t="str">
        <f t="shared" ca="1" si="196"/>
        <v/>
      </c>
      <c r="F1218" s="454" t="str">
        <f t="shared" ca="1" si="196"/>
        <v/>
      </c>
      <c r="G1218" s="389" t="str">
        <f t="shared" si="190"/>
        <v>EandR1</v>
      </c>
      <c r="H1218" s="389" t="str">
        <f t="shared" si="191"/>
        <v>alltot</v>
      </c>
      <c r="I1218" s="389" t="str">
        <f t="shared" si="192"/>
        <v>rectot</v>
      </c>
      <c r="J1218" s="389" t="str">
        <f t="shared" si="193"/>
        <v>EandR1-</v>
      </c>
      <c r="K1218" s="389" t="str">
        <f t="shared" si="194"/>
        <v>alltot-rectot</v>
      </c>
      <c r="L1218" s="389" t="str">
        <f t="shared" si="195"/>
        <v>alltot-</v>
      </c>
    </row>
    <row r="1219" spans="1:12">
      <c r="A1219" s="362" t="s">
        <v>4452</v>
      </c>
      <c r="B1219" s="454">
        <f t="shared" ca="1" si="189"/>
        <v>0</v>
      </c>
      <c r="C1219" s="454" t="str">
        <f t="shared" ca="1" si="196"/>
        <v/>
      </c>
      <c r="D1219" s="454" t="str">
        <f t="shared" ca="1" si="196"/>
        <v/>
      </c>
      <c r="E1219" s="454" t="str">
        <f t="shared" ca="1" si="196"/>
        <v/>
      </c>
      <c r="F1219" s="454" t="str">
        <f t="shared" ca="1" si="196"/>
        <v/>
      </c>
      <c r="G1219" s="389" t="str">
        <f t="shared" si="190"/>
        <v>EandR1</v>
      </c>
      <c r="H1219" s="389" t="str">
        <f t="shared" si="191"/>
        <v>eduerlprm</v>
      </c>
      <c r="I1219" s="389" t="str">
        <f t="shared" si="192"/>
        <v>rectotla</v>
      </c>
      <c r="J1219" s="389" t="str">
        <f t="shared" si="193"/>
        <v>EandR1-</v>
      </c>
      <c r="K1219" s="389" t="str">
        <f t="shared" si="194"/>
        <v>eduerlprm-rectotla</v>
      </c>
      <c r="L1219" s="389" t="str">
        <f t="shared" si="195"/>
        <v>eduerlprm-</v>
      </c>
    </row>
    <row r="1220" spans="1:12">
      <c r="A1220" s="362" t="s">
        <v>4453</v>
      </c>
      <c r="B1220" s="454">
        <f t="shared" ca="1" si="189"/>
        <v>0</v>
      </c>
      <c r="C1220" s="454" t="str">
        <f t="shared" ca="1" si="196"/>
        <v/>
      </c>
      <c r="D1220" s="454" t="str">
        <f t="shared" ca="1" si="196"/>
        <v/>
      </c>
      <c r="E1220" s="454" t="str">
        <f t="shared" ca="1" si="196"/>
        <v/>
      </c>
      <c r="F1220" s="454" t="str">
        <f t="shared" ca="1" si="196"/>
        <v/>
      </c>
      <c r="G1220" s="389" t="str">
        <f t="shared" si="190"/>
        <v>EandR1</v>
      </c>
      <c r="H1220" s="389" t="str">
        <f t="shared" si="191"/>
        <v>eduscn</v>
      </c>
      <c r="I1220" s="389" t="str">
        <f t="shared" si="192"/>
        <v>rectotla</v>
      </c>
      <c r="J1220" s="389" t="str">
        <f t="shared" si="193"/>
        <v>EandR1-</v>
      </c>
      <c r="K1220" s="389" t="str">
        <f t="shared" si="194"/>
        <v>eduscn-rectotla</v>
      </c>
      <c r="L1220" s="389" t="str">
        <f t="shared" si="195"/>
        <v>eduscn-</v>
      </c>
    </row>
    <row r="1221" spans="1:12">
      <c r="A1221" s="362" t="s">
        <v>4454</v>
      </c>
      <c r="B1221" s="454">
        <f t="shared" ca="1" si="189"/>
        <v>0</v>
      </c>
      <c r="C1221" s="454" t="str">
        <f t="shared" ref="C1221:F1240" ca="1" si="197">IFERROR(INDEX(INDIRECT(LEFT($A1221,SEARCH("-",$A1221,1)-1)&amp;"_validation_data"),MATCH($A1221&amp;"-"&amp;C$1,INDIRECT(LEFT($A1221,SEARCH("-",$A1221,1)-1)&amp;"_validation_rows"),0),3),"")</f>
        <v/>
      </c>
      <c r="D1221" s="454" t="str">
        <f t="shared" ca="1" si="197"/>
        <v/>
      </c>
      <c r="E1221" s="454" t="str">
        <f t="shared" ca="1" si="197"/>
        <v/>
      </c>
      <c r="F1221" s="454" t="str">
        <f t="shared" ca="1" si="197"/>
        <v/>
      </c>
      <c r="G1221" s="389" t="str">
        <f t="shared" si="190"/>
        <v>EandR1</v>
      </c>
      <c r="H1221" s="389" t="str">
        <f t="shared" si="191"/>
        <v>eduspc</v>
      </c>
      <c r="I1221" s="389" t="str">
        <f t="shared" si="192"/>
        <v>rectotla</v>
      </c>
      <c r="J1221" s="389" t="str">
        <f t="shared" si="193"/>
        <v>EandR1-</v>
      </c>
      <c r="K1221" s="389" t="str">
        <f t="shared" si="194"/>
        <v>eduspc-rectotla</v>
      </c>
      <c r="L1221" s="389" t="str">
        <f t="shared" si="195"/>
        <v>eduspc-</v>
      </c>
    </row>
    <row r="1222" spans="1:12">
      <c r="A1222" s="362" t="s">
        <v>4455</v>
      </c>
      <c r="B1222" s="454">
        <f t="shared" ca="1" si="189"/>
        <v>0</v>
      </c>
      <c r="C1222" s="454" t="str">
        <f t="shared" ca="1" si="197"/>
        <v/>
      </c>
      <c r="D1222" s="454" t="str">
        <f t="shared" ca="1" si="197"/>
        <v/>
      </c>
      <c r="E1222" s="454" t="str">
        <f t="shared" ca="1" si="197"/>
        <v/>
      </c>
      <c r="F1222" s="454" t="str">
        <f t="shared" ca="1" si="197"/>
        <v/>
      </c>
      <c r="G1222" s="389" t="str">
        <f t="shared" si="190"/>
        <v>EandR1</v>
      </c>
      <c r="H1222" s="389" t="str">
        <f t="shared" si="191"/>
        <v>edupstoth</v>
      </c>
      <c r="I1222" s="389" t="str">
        <f t="shared" si="192"/>
        <v>rectotla</v>
      </c>
      <c r="J1222" s="389" t="str">
        <f t="shared" si="193"/>
        <v>EandR1-</v>
      </c>
      <c r="K1222" s="389" t="str">
        <f t="shared" si="194"/>
        <v>edupstoth-rectotla</v>
      </c>
      <c r="L1222" s="389" t="str">
        <f t="shared" si="195"/>
        <v>edupstoth-</v>
      </c>
    </row>
    <row r="1223" spans="1:12">
      <c r="A1223" s="362" t="s">
        <v>4456</v>
      </c>
      <c r="B1223" s="454">
        <f t="shared" ca="1" si="189"/>
        <v>0</v>
      </c>
      <c r="C1223" s="454" t="str">
        <f t="shared" ca="1" si="197"/>
        <v/>
      </c>
      <c r="D1223" s="454" t="str">
        <f t="shared" ca="1" si="197"/>
        <v/>
      </c>
      <c r="E1223" s="454" t="str">
        <f t="shared" ca="1" si="197"/>
        <v/>
      </c>
      <c r="F1223" s="454" t="str">
        <f t="shared" ca="1" si="197"/>
        <v/>
      </c>
      <c r="G1223" s="389" t="str">
        <f t="shared" si="190"/>
        <v>EandR1</v>
      </c>
      <c r="H1223" s="389" t="str">
        <f t="shared" si="191"/>
        <v>edutot</v>
      </c>
      <c r="I1223" s="389" t="str">
        <f t="shared" si="192"/>
        <v>rectotla</v>
      </c>
      <c r="J1223" s="389" t="str">
        <f t="shared" si="193"/>
        <v>EandR1-</v>
      </c>
      <c r="K1223" s="389" t="str">
        <f t="shared" si="194"/>
        <v>edutot-rectotla</v>
      </c>
      <c r="L1223" s="389" t="str">
        <f t="shared" si="195"/>
        <v>edutot-</v>
      </c>
    </row>
    <row r="1224" spans="1:12">
      <c r="A1224" s="362" t="s">
        <v>4457</v>
      </c>
      <c r="B1224" s="454">
        <f t="shared" ca="1" si="189"/>
        <v>0</v>
      </c>
      <c r="C1224" s="454" t="str">
        <f t="shared" ca="1" si="197"/>
        <v/>
      </c>
      <c r="D1224" s="454" t="str">
        <f t="shared" ca="1" si="197"/>
        <v/>
      </c>
      <c r="E1224" s="454" t="str">
        <f t="shared" ca="1" si="197"/>
        <v/>
      </c>
      <c r="F1224" s="454" t="str">
        <f t="shared" ca="1" si="197"/>
        <v/>
      </c>
      <c r="G1224" s="389" t="str">
        <f t="shared" si="190"/>
        <v>EandR1</v>
      </c>
      <c r="H1224" s="389" t="str">
        <f t="shared" si="191"/>
        <v>transrds</v>
      </c>
      <c r="I1224" s="389" t="str">
        <f t="shared" si="192"/>
        <v>rectotla</v>
      </c>
      <c r="J1224" s="389" t="str">
        <f t="shared" si="193"/>
        <v>EandR1-</v>
      </c>
      <c r="K1224" s="389" t="str">
        <f t="shared" si="194"/>
        <v>transrds-rectotla</v>
      </c>
      <c r="L1224" s="389" t="str">
        <f t="shared" si="195"/>
        <v>transrds-</v>
      </c>
    </row>
    <row r="1225" spans="1:12">
      <c r="A1225" s="362" t="s">
        <v>4458</v>
      </c>
      <c r="B1225" s="454">
        <f t="shared" ca="1" si="189"/>
        <v>0</v>
      </c>
      <c r="C1225" s="454" t="str">
        <f t="shared" ca="1" si="197"/>
        <v/>
      </c>
      <c r="D1225" s="454" t="str">
        <f t="shared" ca="1" si="197"/>
        <v/>
      </c>
      <c r="E1225" s="454" t="str">
        <f t="shared" ca="1" si="197"/>
        <v/>
      </c>
      <c r="F1225" s="454" t="str">
        <f t="shared" ca="1" si="197"/>
        <v/>
      </c>
      <c r="G1225" s="389" t="str">
        <f t="shared" si="190"/>
        <v>EandR1</v>
      </c>
      <c r="H1225" s="389" t="str">
        <f t="shared" si="191"/>
        <v>transprk</v>
      </c>
      <c r="I1225" s="389" t="str">
        <f t="shared" si="192"/>
        <v>rectotla</v>
      </c>
      <c r="J1225" s="389" t="str">
        <f t="shared" si="193"/>
        <v>EandR1-</v>
      </c>
      <c r="K1225" s="389" t="str">
        <f t="shared" si="194"/>
        <v>transprk-rectotla</v>
      </c>
      <c r="L1225" s="389" t="str">
        <f t="shared" si="195"/>
        <v>transprk-</v>
      </c>
    </row>
    <row r="1226" spans="1:12">
      <c r="A1226" s="362" t="s">
        <v>4459</v>
      </c>
      <c r="B1226" s="454">
        <f t="shared" ca="1" si="189"/>
        <v>0</v>
      </c>
      <c r="C1226" s="454" t="str">
        <f t="shared" ca="1" si="197"/>
        <v/>
      </c>
      <c r="D1226" s="454" t="str">
        <f t="shared" ca="1" si="197"/>
        <v/>
      </c>
      <c r="E1226" s="454" t="str">
        <f t="shared" ca="1" si="197"/>
        <v/>
      </c>
      <c r="F1226" s="454" t="str">
        <f t="shared" ca="1" si="197"/>
        <v/>
      </c>
      <c r="G1226" s="389" t="str">
        <f t="shared" si="190"/>
        <v>EandR1</v>
      </c>
      <c r="H1226" s="389" t="str">
        <f t="shared" si="191"/>
        <v>transpblbus</v>
      </c>
      <c r="I1226" s="389" t="str">
        <f t="shared" si="192"/>
        <v>rectotla</v>
      </c>
      <c r="J1226" s="389" t="str">
        <f t="shared" si="193"/>
        <v>EandR1-</v>
      </c>
      <c r="K1226" s="389" t="str">
        <f t="shared" si="194"/>
        <v>transpblbus-rectotla</v>
      </c>
      <c r="L1226" s="389" t="str">
        <f t="shared" si="195"/>
        <v>transpblbus-</v>
      </c>
    </row>
    <row r="1227" spans="1:12">
      <c r="A1227" s="362" t="s">
        <v>4460</v>
      </c>
      <c r="B1227" s="454">
        <f t="shared" ca="1" si="189"/>
        <v>0</v>
      </c>
      <c r="C1227" s="454" t="str">
        <f t="shared" ca="1" si="197"/>
        <v/>
      </c>
      <c r="D1227" s="454" t="str">
        <f t="shared" ca="1" si="197"/>
        <v/>
      </c>
      <c r="E1227" s="454" t="str">
        <f t="shared" ca="1" si="197"/>
        <v/>
      </c>
      <c r="F1227" s="454" t="str">
        <f t="shared" ca="1" si="197"/>
        <v/>
      </c>
      <c r="G1227" s="389" t="str">
        <f t="shared" si="190"/>
        <v>EandR1</v>
      </c>
      <c r="H1227" s="389" t="str">
        <f t="shared" si="191"/>
        <v>transpblrail</v>
      </c>
      <c r="I1227" s="389" t="str">
        <f t="shared" si="192"/>
        <v>rectotla</v>
      </c>
      <c r="J1227" s="389" t="str">
        <f t="shared" si="193"/>
        <v>EandR1-</v>
      </c>
      <c r="K1227" s="389" t="str">
        <f t="shared" si="194"/>
        <v>transpblrail-rectotla</v>
      </c>
      <c r="L1227" s="389" t="str">
        <f t="shared" si="195"/>
        <v>transpblrail-</v>
      </c>
    </row>
    <row r="1228" spans="1:12">
      <c r="A1228" s="362" t="s">
        <v>4461</v>
      </c>
      <c r="B1228" s="454">
        <f t="shared" ca="1" si="189"/>
        <v>0</v>
      </c>
      <c r="C1228" s="454" t="str">
        <f t="shared" ca="1" si="197"/>
        <v/>
      </c>
      <c r="D1228" s="454" t="str">
        <f t="shared" ca="1" si="197"/>
        <v/>
      </c>
      <c r="E1228" s="454" t="str">
        <f t="shared" ca="1" si="197"/>
        <v/>
      </c>
      <c r="F1228" s="454" t="str">
        <f t="shared" ca="1" si="197"/>
        <v/>
      </c>
      <c r="G1228" s="389" t="str">
        <f t="shared" si="190"/>
        <v>EandR1</v>
      </c>
      <c r="H1228" s="389" t="str">
        <f t="shared" si="191"/>
        <v>transahtarp</v>
      </c>
      <c r="I1228" s="389" t="str">
        <f t="shared" si="192"/>
        <v>rectotla</v>
      </c>
      <c r="J1228" s="389" t="str">
        <f t="shared" si="193"/>
        <v>EandR1-</v>
      </c>
      <c r="K1228" s="389" t="str">
        <f t="shared" si="194"/>
        <v>transahtarp-rectotla</v>
      </c>
      <c r="L1228" s="389" t="str">
        <f t="shared" si="195"/>
        <v>transahtarp-</v>
      </c>
    </row>
    <row r="1229" spans="1:12">
      <c r="A1229" s="362" t="s">
        <v>4462</v>
      </c>
      <c r="B1229" s="454">
        <f t="shared" ca="1" si="189"/>
        <v>0</v>
      </c>
      <c r="C1229" s="454" t="str">
        <f t="shared" ca="1" si="197"/>
        <v/>
      </c>
      <c r="D1229" s="454" t="str">
        <f t="shared" ca="1" si="197"/>
        <v/>
      </c>
      <c r="E1229" s="454" t="str">
        <f t="shared" ca="1" si="197"/>
        <v/>
      </c>
      <c r="F1229" s="454" t="str">
        <f t="shared" ca="1" si="197"/>
        <v/>
      </c>
      <c r="G1229" s="389" t="str">
        <f t="shared" si="190"/>
        <v>EandR1</v>
      </c>
      <c r="H1229" s="389" t="str">
        <f t="shared" si="191"/>
        <v>transahthrbprs</v>
      </c>
      <c r="I1229" s="389" t="str">
        <f t="shared" si="192"/>
        <v>rectotla</v>
      </c>
      <c r="J1229" s="389" t="str">
        <f t="shared" si="193"/>
        <v>EandR1-</v>
      </c>
      <c r="K1229" s="389" t="str">
        <f t="shared" si="194"/>
        <v>transahthrbprs-rectotla</v>
      </c>
      <c r="L1229" s="389" t="str">
        <f t="shared" si="195"/>
        <v>transahthrbprs-</v>
      </c>
    </row>
    <row r="1230" spans="1:12">
      <c r="A1230" s="362" t="s">
        <v>4463</v>
      </c>
      <c r="B1230" s="454">
        <f t="shared" ca="1" si="189"/>
        <v>0</v>
      </c>
      <c r="C1230" s="454" t="str">
        <f t="shared" ca="1" si="197"/>
        <v/>
      </c>
      <c r="D1230" s="454" t="str">
        <f t="shared" ca="1" si="197"/>
        <v/>
      </c>
      <c r="E1230" s="454" t="str">
        <f t="shared" ca="1" si="197"/>
        <v/>
      </c>
      <c r="F1230" s="454" t="str">
        <f t="shared" ca="1" si="197"/>
        <v/>
      </c>
      <c r="G1230" s="389" t="str">
        <f t="shared" si="190"/>
        <v>EandR1</v>
      </c>
      <c r="H1230" s="389" t="str">
        <f t="shared" si="191"/>
        <v>transahttll</v>
      </c>
      <c r="I1230" s="389" t="str">
        <f t="shared" si="192"/>
        <v>rectotla</v>
      </c>
      <c r="J1230" s="389" t="str">
        <f t="shared" si="193"/>
        <v>EandR1-</v>
      </c>
      <c r="K1230" s="389" t="str">
        <f t="shared" si="194"/>
        <v>transahttll-rectotla</v>
      </c>
      <c r="L1230" s="389" t="str">
        <f t="shared" si="195"/>
        <v>transahttll-</v>
      </c>
    </row>
    <row r="1231" spans="1:12">
      <c r="A1231" s="362" t="s">
        <v>4464</v>
      </c>
      <c r="B1231" s="454">
        <f t="shared" ca="1" si="189"/>
        <v>0</v>
      </c>
      <c r="C1231" s="454" t="str">
        <f t="shared" ca="1" si="197"/>
        <v/>
      </c>
      <c r="D1231" s="454" t="str">
        <f t="shared" ca="1" si="197"/>
        <v/>
      </c>
      <c r="E1231" s="454" t="str">
        <f t="shared" ca="1" si="197"/>
        <v/>
      </c>
      <c r="F1231" s="454" t="str">
        <f t="shared" ca="1" si="197"/>
        <v/>
      </c>
      <c r="G1231" s="389" t="str">
        <f t="shared" si="190"/>
        <v>EandR1</v>
      </c>
      <c r="H1231" s="389" t="str">
        <f t="shared" si="191"/>
        <v>transtot</v>
      </c>
      <c r="I1231" s="389" t="str">
        <f t="shared" si="192"/>
        <v>rectotla</v>
      </c>
      <c r="J1231" s="389" t="str">
        <f t="shared" si="193"/>
        <v>EandR1-</v>
      </c>
      <c r="K1231" s="389" t="str">
        <f t="shared" si="194"/>
        <v>transtot-rectotla</v>
      </c>
      <c r="L1231" s="389" t="str">
        <f t="shared" si="195"/>
        <v>transtot-</v>
      </c>
    </row>
    <row r="1232" spans="1:12">
      <c r="A1232" s="362" t="s">
        <v>4465</v>
      </c>
      <c r="B1232" s="454">
        <f t="shared" ca="1" si="189"/>
        <v>0</v>
      </c>
      <c r="C1232" s="454" t="str">
        <f t="shared" ca="1" si="197"/>
        <v/>
      </c>
      <c r="D1232" s="454" t="str">
        <f t="shared" ca="1" si="197"/>
        <v/>
      </c>
      <c r="E1232" s="454" t="str">
        <f t="shared" ca="1" si="197"/>
        <v/>
      </c>
      <c r="F1232" s="454" t="str">
        <f t="shared" ca="1" si="197"/>
        <v/>
      </c>
      <c r="G1232" s="389" t="str">
        <f t="shared" si="190"/>
        <v>EandR1</v>
      </c>
      <c r="H1232" s="389" t="str">
        <f t="shared" si="191"/>
        <v>sctot</v>
      </c>
      <c r="I1232" s="389" t="str">
        <f t="shared" si="192"/>
        <v>rectotla</v>
      </c>
      <c r="J1232" s="389" t="str">
        <f t="shared" si="193"/>
        <v>EandR1-</v>
      </c>
      <c r="K1232" s="389" t="str">
        <f t="shared" si="194"/>
        <v>sctot-rectotla</v>
      </c>
      <c r="L1232" s="389" t="str">
        <f t="shared" si="195"/>
        <v>sctot-</v>
      </c>
    </row>
    <row r="1233" spans="1:12">
      <c r="A1233" s="362" t="s">
        <v>4466</v>
      </c>
      <c r="B1233" s="454">
        <f t="shared" ca="1" si="189"/>
        <v>0</v>
      </c>
      <c r="C1233" s="454" t="str">
        <f t="shared" ca="1" si="197"/>
        <v/>
      </c>
      <c r="D1233" s="454" t="str">
        <f t="shared" ca="1" si="197"/>
        <v/>
      </c>
      <c r="E1233" s="454" t="str">
        <f t="shared" ca="1" si="197"/>
        <v/>
      </c>
      <c r="F1233" s="454" t="str">
        <f t="shared" ca="1" si="197"/>
        <v/>
      </c>
      <c r="G1233" s="389" t="str">
        <f t="shared" si="190"/>
        <v>EandR1</v>
      </c>
      <c r="H1233" s="389" t="str">
        <f t="shared" si="191"/>
        <v>phtot</v>
      </c>
      <c r="I1233" s="389" t="str">
        <f t="shared" si="192"/>
        <v>rectotla</v>
      </c>
      <c r="J1233" s="389" t="str">
        <f t="shared" si="193"/>
        <v>EandR1-</v>
      </c>
      <c r="K1233" s="389" t="str">
        <f t="shared" si="194"/>
        <v>phtot-rectotla</v>
      </c>
      <c r="L1233" s="389" t="str">
        <f t="shared" si="195"/>
        <v>phtot-</v>
      </c>
    </row>
    <row r="1234" spans="1:12">
      <c r="A1234" s="362" t="s">
        <v>4467</v>
      </c>
      <c r="B1234" s="454">
        <f t="shared" ca="1" si="189"/>
        <v>0</v>
      </c>
      <c r="C1234" s="454" t="str">
        <f t="shared" ca="1" si="197"/>
        <v/>
      </c>
      <c r="D1234" s="454" t="str">
        <f t="shared" ca="1" si="197"/>
        <v/>
      </c>
      <c r="E1234" s="454" t="str">
        <f t="shared" ca="1" si="197"/>
        <v/>
      </c>
      <c r="F1234" s="454" t="str">
        <f t="shared" ca="1" si="197"/>
        <v/>
      </c>
      <c r="G1234" s="389" t="str">
        <f t="shared" si="190"/>
        <v>EandR1</v>
      </c>
      <c r="H1234" s="389" t="str">
        <f t="shared" si="191"/>
        <v>houshratot</v>
      </c>
      <c r="I1234" s="389" t="str">
        <f t="shared" si="192"/>
        <v>rectotla</v>
      </c>
      <c r="J1234" s="389" t="str">
        <f t="shared" si="193"/>
        <v>EandR1-</v>
      </c>
      <c r="K1234" s="389" t="str">
        <f t="shared" si="194"/>
        <v>houshratot-rectotla</v>
      </c>
      <c r="L1234" s="389" t="str">
        <f t="shared" si="195"/>
        <v>houshratot-</v>
      </c>
    </row>
    <row r="1235" spans="1:12">
      <c r="A1235" s="362" t="s">
        <v>4468</v>
      </c>
      <c r="B1235" s="454">
        <f t="shared" ca="1" si="189"/>
        <v>0</v>
      </c>
      <c r="C1235" s="454" t="str">
        <f t="shared" ca="1" si="197"/>
        <v/>
      </c>
      <c r="D1235" s="454" t="str">
        <f t="shared" ca="1" si="197"/>
        <v/>
      </c>
      <c r="E1235" s="454" t="str">
        <f t="shared" ca="1" si="197"/>
        <v/>
      </c>
      <c r="F1235" s="454" t="str">
        <f t="shared" ca="1" si="197"/>
        <v/>
      </c>
      <c r="G1235" s="389" t="str">
        <f t="shared" si="190"/>
        <v>EandR1</v>
      </c>
      <c r="H1235" s="389" t="str">
        <f t="shared" si="191"/>
        <v>housgfcftot</v>
      </c>
      <c r="I1235" s="389" t="str">
        <f t="shared" si="192"/>
        <v>rectotla</v>
      </c>
      <c r="J1235" s="389" t="str">
        <f t="shared" si="193"/>
        <v>EandR1-</v>
      </c>
      <c r="K1235" s="389" t="str">
        <f t="shared" si="194"/>
        <v>housgfcftot-rectotla</v>
      </c>
      <c r="L1235" s="389" t="str">
        <f t="shared" si="195"/>
        <v>housgfcftot-</v>
      </c>
    </row>
    <row r="1236" spans="1:12">
      <c r="A1236" s="362" t="s">
        <v>4469</v>
      </c>
      <c r="B1236" s="454">
        <f t="shared" ca="1" si="189"/>
        <v>0</v>
      </c>
      <c r="C1236" s="454" t="str">
        <f t="shared" ca="1" si="197"/>
        <v/>
      </c>
      <c r="D1236" s="454" t="str">
        <f t="shared" ca="1" si="197"/>
        <v/>
      </c>
      <c r="E1236" s="454" t="str">
        <f t="shared" ca="1" si="197"/>
        <v/>
      </c>
      <c r="F1236" s="454" t="str">
        <f t="shared" ca="1" si="197"/>
        <v/>
      </c>
      <c r="G1236" s="389" t="str">
        <f t="shared" si="190"/>
        <v>EandR1</v>
      </c>
      <c r="H1236" s="389" t="str">
        <f t="shared" si="191"/>
        <v>houstot</v>
      </c>
      <c r="I1236" s="389" t="str">
        <f t="shared" si="192"/>
        <v>rectotla</v>
      </c>
      <c r="J1236" s="389" t="str">
        <f t="shared" si="193"/>
        <v>EandR1-</v>
      </c>
      <c r="K1236" s="389" t="str">
        <f t="shared" si="194"/>
        <v>houstot-rectotla</v>
      </c>
      <c r="L1236" s="389" t="str">
        <f t="shared" si="195"/>
        <v>houstot-</v>
      </c>
    </row>
    <row r="1237" spans="1:12">
      <c r="A1237" s="362" t="s">
        <v>4470</v>
      </c>
      <c r="B1237" s="454">
        <f t="shared" ca="1" si="189"/>
        <v>0</v>
      </c>
      <c r="C1237" s="454" t="str">
        <f t="shared" ca="1" si="197"/>
        <v/>
      </c>
      <c r="D1237" s="454" t="str">
        <f t="shared" ca="1" si="197"/>
        <v/>
      </c>
      <c r="E1237" s="454" t="str">
        <f t="shared" ca="1" si="197"/>
        <v/>
      </c>
      <c r="F1237" s="454" t="str">
        <f t="shared" ca="1" si="197"/>
        <v/>
      </c>
      <c r="G1237" s="389" t="str">
        <f t="shared" si="190"/>
        <v>EandR1</v>
      </c>
      <c r="H1237" s="389" t="str">
        <f t="shared" si="191"/>
        <v>culhrt</v>
      </c>
      <c r="I1237" s="389" t="str">
        <f t="shared" si="192"/>
        <v>rectotla</v>
      </c>
      <c r="J1237" s="389" t="str">
        <f t="shared" si="193"/>
        <v>EandR1-</v>
      </c>
      <c r="K1237" s="389" t="str">
        <f t="shared" si="194"/>
        <v>culhrt-rectotla</v>
      </c>
      <c r="L1237" s="389" t="str">
        <f t="shared" si="195"/>
        <v>culhrt-</v>
      </c>
    </row>
    <row r="1238" spans="1:12">
      <c r="A1238" s="362" t="s">
        <v>4471</v>
      </c>
      <c r="B1238" s="454">
        <f t="shared" ca="1" si="189"/>
        <v>0</v>
      </c>
      <c r="C1238" s="454" t="str">
        <f t="shared" ca="1" si="197"/>
        <v/>
      </c>
      <c r="D1238" s="454" t="str">
        <f t="shared" ca="1" si="197"/>
        <v/>
      </c>
      <c r="E1238" s="454" t="str">
        <f t="shared" ca="1" si="197"/>
        <v/>
      </c>
      <c r="F1238" s="454" t="str">
        <f t="shared" ca="1" si="197"/>
        <v/>
      </c>
      <c r="G1238" s="389" t="str">
        <f t="shared" si="190"/>
        <v>EandR1</v>
      </c>
      <c r="H1238" s="389" t="str">
        <f t="shared" si="191"/>
        <v>culspr</v>
      </c>
      <c r="I1238" s="389" t="str">
        <f t="shared" si="192"/>
        <v>rectotla</v>
      </c>
      <c r="J1238" s="389" t="str">
        <f t="shared" si="193"/>
        <v>EandR1-</v>
      </c>
      <c r="K1238" s="389" t="str">
        <f t="shared" si="194"/>
        <v>culspr-rectotla</v>
      </c>
      <c r="L1238" s="389" t="str">
        <f t="shared" si="195"/>
        <v>culspr-</v>
      </c>
    </row>
    <row r="1239" spans="1:12">
      <c r="A1239" s="362" t="s">
        <v>4472</v>
      </c>
      <c r="B1239" s="454">
        <f t="shared" ca="1" si="189"/>
        <v>0</v>
      </c>
      <c r="C1239" s="454" t="str">
        <f t="shared" ca="1" si="197"/>
        <v/>
      </c>
      <c r="D1239" s="454" t="str">
        <f t="shared" ca="1" si="197"/>
        <v/>
      </c>
      <c r="E1239" s="454" t="str">
        <f t="shared" ca="1" si="197"/>
        <v/>
      </c>
      <c r="F1239" s="454" t="str">
        <f t="shared" ca="1" si="197"/>
        <v/>
      </c>
      <c r="G1239" s="389" t="str">
        <f t="shared" si="190"/>
        <v>EandR1</v>
      </c>
      <c r="H1239" s="389" t="str">
        <f t="shared" si="191"/>
        <v>culopn</v>
      </c>
      <c r="I1239" s="389" t="str">
        <f t="shared" si="192"/>
        <v>rectotla</v>
      </c>
      <c r="J1239" s="389" t="str">
        <f t="shared" si="193"/>
        <v>EandR1-</v>
      </c>
      <c r="K1239" s="389" t="str">
        <f t="shared" si="194"/>
        <v>culopn-rectotla</v>
      </c>
      <c r="L1239" s="389" t="str">
        <f t="shared" si="195"/>
        <v>culopn-</v>
      </c>
    </row>
    <row r="1240" spans="1:12">
      <c r="A1240" s="362" t="s">
        <v>4473</v>
      </c>
      <c r="B1240" s="454">
        <f t="shared" ca="1" si="189"/>
        <v>0</v>
      </c>
      <c r="C1240" s="454" t="str">
        <f t="shared" ca="1" si="197"/>
        <v/>
      </c>
      <c r="D1240" s="454" t="str">
        <f t="shared" ca="1" si="197"/>
        <v/>
      </c>
      <c r="E1240" s="454" t="str">
        <f t="shared" ca="1" si="197"/>
        <v/>
      </c>
      <c r="F1240" s="454" t="str">
        <f t="shared" ca="1" si="197"/>
        <v/>
      </c>
      <c r="G1240" s="389" t="str">
        <f t="shared" si="190"/>
        <v>EandR1</v>
      </c>
      <c r="H1240" s="389" t="str">
        <f t="shared" si="191"/>
        <v>cultrs</v>
      </c>
      <c r="I1240" s="389" t="str">
        <f t="shared" si="192"/>
        <v>rectotla</v>
      </c>
      <c r="J1240" s="389" t="str">
        <f t="shared" si="193"/>
        <v>EandR1-</v>
      </c>
      <c r="K1240" s="389" t="str">
        <f t="shared" si="194"/>
        <v>cultrs-rectotla</v>
      </c>
      <c r="L1240" s="389" t="str">
        <f t="shared" si="195"/>
        <v>cultrs-</v>
      </c>
    </row>
    <row r="1241" spans="1:12">
      <c r="A1241" s="362" t="s">
        <v>4474</v>
      </c>
      <c r="B1241" s="454">
        <f t="shared" ca="1" si="189"/>
        <v>0</v>
      </c>
      <c r="C1241" s="454" t="str">
        <f t="shared" ref="C1241:F1261" ca="1" si="198">IFERROR(INDEX(INDIRECT(LEFT($A1241,SEARCH("-",$A1241,1)-1)&amp;"_validation_data"),MATCH($A1241&amp;"-"&amp;C$1,INDIRECT(LEFT($A1241,SEARCH("-",$A1241,1)-1)&amp;"_validation_rows"),0),3),"")</f>
        <v/>
      </c>
      <c r="D1241" s="454" t="str">
        <f t="shared" ca="1" si="198"/>
        <v/>
      </c>
      <c r="E1241" s="454" t="str">
        <f t="shared" ca="1" si="198"/>
        <v/>
      </c>
      <c r="F1241" s="454" t="str">
        <f t="shared" ca="1" si="198"/>
        <v/>
      </c>
      <c r="G1241" s="389" t="str">
        <f t="shared" si="190"/>
        <v>EandR1</v>
      </c>
      <c r="H1241" s="389" t="str">
        <f t="shared" si="191"/>
        <v>cullib</v>
      </c>
      <c r="I1241" s="389" t="str">
        <f t="shared" si="192"/>
        <v>rectotla</v>
      </c>
      <c r="J1241" s="389" t="str">
        <f t="shared" si="193"/>
        <v>EandR1-</v>
      </c>
      <c r="K1241" s="389" t="str">
        <f t="shared" si="194"/>
        <v>cullib-rectotla</v>
      </c>
      <c r="L1241" s="389" t="str">
        <f t="shared" si="195"/>
        <v>cullib-</v>
      </c>
    </row>
    <row r="1242" spans="1:12">
      <c r="A1242" s="362" t="s">
        <v>4475</v>
      </c>
      <c r="B1242" s="454">
        <f t="shared" ca="1" si="189"/>
        <v>0</v>
      </c>
      <c r="C1242" s="454" t="str">
        <f t="shared" ca="1" si="198"/>
        <v/>
      </c>
      <c r="D1242" s="454" t="str">
        <f t="shared" ca="1" si="198"/>
        <v/>
      </c>
      <c r="E1242" s="454" t="str">
        <f t="shared" ca="1" si="198"/>
        <v/>
      </c>
      <c r="F1242" s="454" t="str">
        <f t="shared" ca="1" si="198"/>
        <v/>
      </c>
      <c r="G1242" s="389" t="str">
        <f t="shared" si="190"/>
        <v>EandR1</v>
      </c>
      <c r="H1242" s="389" t="str">
        <f t="shared" si="191"/>
        <v>cultot</v>
      </c>
      <c r="I1242" s="389" t="str">
        <f t="shared" si="192"/>
        <v>rectotla</v>
      </c>
      <c r="J1242" s="389" t="str">
        <f t="shared" si="193"/>
        <v>EandR1-</v>
      </c>
      <c r="K1242" s="389" t="str">
        <f t="shared" si="194"/>
        <v>cultot-rectotla</v>
      </c>
      <c r="L1242" s="389" t="str">
        <f t="shared" si="195"/>
        <v>cultot-</v>
      </c>
    </row>
    <row r="1243" spans="1:12">
      <c r="A1243" s="362" t="s">
        <v>4476</v>
      </c>
      <c r="B1243" s="454">
        <f t="shared" ca="1" si="189"/>
        <v>0</v>
      </c>
      <c r="C1243" s="454" t="str">
        <f t="shared" ca="1" si="198"/>
        <v/>
      </c>
      <c r="D1243" s="454" t="str">
        <f t="shared" ca="1" si="198"/>
        <v/>
      </c>
      <c r="E1243" s="454" t="str">
        <f t="shared" ca="1" si="198"/>
        <v/>
      </c>
      <c r="F1243" s="454" t="str">
        <f t="shared" ca="1" si="198"/>
        <v/>
      </c>
      <c r="G1243" s="389" t="str">
        <f t="shared" si="190"/>
        <v>EandR1</v>
      </c>
      <c r="H1243" s="389" t="str">
        <f t="shared" si="191"/>
        <v>envcmt</v>
      </c>
      <c r="I1243" s="389" t="str">
        <f t="shared" si="192"/>
        <v>rectotla</v>
      </c>
      <c r="J1243" s="389" t="str">
        <f t="shared" si="193"/>
        <v>EandR1-</v>
      </c>
      <c r="K1243" s="389" t="str">
        <f t="shared" si="194"/>
        <v>envcmt-rectotla</v>
      </c>
      <c r="L1243" s="389" t="str">
        <f t="shared" si="195"/>
        <v>envcmt-</v>
      </c>
    </row>
    <row r="1244" spans="1:12">
      <c r="A1244" s="362" t="s">
        <v>4477</v>
      </c>
      <c r="B1244" s="454">
        <f t="shared" ca="1" si="189"/>
        <v>0</v>
      </c>
      <c r="C1244" s="454" t="str">
        <f t="shared" ca="1" si="198"/>
        <v/>
      </c>
      <c r="D1244" s="454" t="str">
        <f t="shared" ca="1" si="198"/>
        <v/>
      </c>
      <c r="E1244" s="454" t="str">
        <f t="shared" ca="1" si="198"/>
        <v/>
      </c>
      <c r="F1244" s="454" t="str">
        <f t="shared" ca="1" si="198"/>
        <v/>
      </c>
      <c r="G1244" s="389" t="str">
        <f t="shared" si="190"/>
        <v>EandR1</v>
      </c>
      <c r="H1244" s="389" t="str">
        <f t="shared" si="191"/>
        <v>envcst</v>
      </c>
      <c r="I1244" s="389" t="str">
        <f t="shared" si="192"/>
        <v>rectotla</v>
      </c>
      <c r="J1244" s="389" t="str">
        <f t="shared" si="193"/>
        <v>EandR1-</v>
      </c>
      <c r="K1244" s="389" t="str">
        <f t="shared" si="194"/>
        <v>envcst-rectotla</v>
      </c>
      <c r="L1244" s="389" t="str">
        <f t="shared" si="195"/>
        <v>envcst-</v>
      </c>
    </row>
    <row r="1245" spans="1:12">
      <c r="A1245" s="362" t="s">
        <v>4478</v>
      </c>
      <c r="B1245" s="454">
        <f t="shared" ca="1" si="189"/>
        <v>0</v>
      </c>
      <c r="C1245" s="454" t="str">
        <f t="shared" ca="1" si="198"/>
        <v/>
      </c>
      <c r="D1245" s="454" t="str">
        <f t="shared" ca="1" si="198"/>
        <v/>
      </c>
      <c r="E1245" s="454" t="str">
        <f t="shared" ca="1" si="198"/>
        <v/>
      </c>
      <c r="F1245" s="454" t="str">
        <f t="shared" ca="1" si="198"/>
        <v/>
      </c>
      <c r="G1245" s="389" t="str">
        <f t="shared" si="190"/>
        <v>EandR1</v>
      </c>
      <c r="H1245" s="389" t="str">
        <f t="shared" si="191"/>
        <v>envcmm</v>
      </c>
      <c r="I1245" s="389" t="str">
        <f t="shared" si="192"/>
        <v>rectotla</v>
      </c>
      <c r="J1245" s="389" t="str">
        <f t="shared" si="193"/>
        <v>EandR1-</v>
      </c>
      <c r="K1245" s="389" t="str">
        <f t="shared" si="194"/>
        <v>envcmm-rectotla</v>
      </c>
      <c r="L1245" s="389" t="str">
        <f t="shared" si="195"/>
        <v>envcmm-</v>
      </c>
    </row>
    <row r="1246" spans="1:12">
      <c r="A1246" s="362" t="s">
        <v>4479</v>
      </c>
      <c r="B1246" s="454">
        <f t="shared" ca="1" si="189"/>
        <v>0</v>
      </c>
      <c r="C1246" s="454" t="str">
        <f t="shared" ca="1" si="198"/>
        <v/>
      </c>
      <c r="D1246" s="454" t="str">
        <f t="shared" ca="1" si="198"/>
        <v/>
      </c>
      <c r="E1246" s="454" t="str">
        <f t="shared" ca="1" si="198"/>
        <v/>
      </c>
      <c r="F1246" s="454" t="str">
        <f t="shared" ca="1" si="198"/>
        <v/>
      </c>
      <c r="G1246" s="389" t="str">
        <f t="shared" si="190"/>
        <v>EandR1</v>
      </c>
      <c r="H1246" s="389" t="str">
        <f t="shared" si="191"/>
        <v>envflddrn</v>
      </c>
      <c r="I1246" s="389" t="str">
        <f t="shared" si="192"/>
        <v>rectotla</v>
      </c>
      <c r="J1246" s="389" t="str">
        <f t="shared" si="193"/>
        <v>EandR1-</v>
      </c>
      <c r="K1246" s="389" t="str">
        <f t="shared" si="194"/>
        <v>envflddrn-rectotla</v>
      </c>
      <c r="L1246" s="389" t="str">
        <f t="shared" si="195"/>
        <v>envflddrn-</v>
      </c>
    </row>
    <row r="1247" spans="1:12">
      <c r="A1247" s="362" t="s">
        <v>4480</v>
      </c>
      <c r="B1247" s="454">
        <f t="shared" ca="1" si="189"/>
        <v>0</v>
      </c>
      <c r="C1247" s="454" t="str">
        <f t="shared" ca="1" si="198"/>
        <v/>
      </c>
      <c r="D1247" s="454" t="str">
        <f t="shared" ca="1" si="198"/>
        <v/>
      </c>
      <c r="E1247" s="454" t="str">
        <f t="shared" ca="1" si="198"/>
        <v/>
      </c>
      <c r="F1247" s="454" t="str">
        <f t="shared" ca="1" si="198"/>
        <v/>
      </c>
      <c r="G1247" s="389" t="str">
        <f t="shared" si="190"/>
        <v>EandR1</v>
      </c>
      <c r="H1247" s="389" t="str">
        <f t="shared" si="191"/>
        <v>envagr</v>
      </c>
      <c r="I1247" s="389" t="str">
        <f t="shared" si="192"/>
        <v>rectotla</v>
      </c>
      <c r="J1247" s="389" t="str">
        <f t="shared" si="193"/>
        <v>EandR1-</v>
      </c>
      <c r="K1247" s="389" t="str">
        <f t="shared" si="194"/>
        <v>envagr-rectotla</v>
      </c>
      <c r="L1247" s="389" t="str">
        <f t="shared" si="195"/>
        <v>envagr-</v>
      </c>
    </row>
    <row r="1248" spans="1:12">
      <c r="A1248" s="362" t="s">
        <v>4481</v>
      </c>
      <c r="B1248" s="454">
        <f t="shared" ca="1" si="189"/>
        <v>0</v>
      </c>
      <c r="C1248" s="454" t="str">
        <f t="shared" ca="1" si="198"/>
        <v/>
      </c>
      <c r="D1248" s="454" t="str">
        <f t="shared" ca="1" si="198"/>
        <v/>
      </c>
      <c r="E1248" s="454" t="str">
        <f t="shared" ca="1" si="198"/>
        <v/>
      </c>
      <c r="F1248" s="454" t="str">
        <f t="shared" ca="1" si="198"/>
        <v/>
      </c>
      <c r="G1248" s="389" t="str">
        <f t="shared" si="190"/>
        <v>EandR1</v>
      </c>
      <c r="H1248" s="389" t="str">
        <f t="shared" si="191"/>
        <v>envrglenv</v>
      </c>
      <c r="I1248" s="389" t="str">
        <f t="shared" si="192"/>
        <v>rectotla</v>
      </c>
      <c r="J1248" s="389" t="str">
        <f t="shared" si="193"/>
        <v>EandR1-</v>
      </c>
      <c r="K1248" s="389" t="str">
        <f t="shared" si="194"/>
        <v>envrglenv-rectotla</v>
      </c>
      <c r="L1248" s="389" t="str">
        <f t="shared" si="195"/>
        <v>envrglenv-</v>
      </c>
    </row>
    <row r="1249" spans="1:12">
      <c r="A1249" s="362" t="s">
        <v>4482</v>
      </c>
      <c r="B1249" s="454">
        <f t="shared" ca="1" si="189"/>
        <v>0</v>
      </c>
      <c r="C1249" s="454" t="str">
        <f t="shared" ca="1" si="198"/>
        <v/>
      </c>
      <c r="D1249" s="454" t="str">
        <f t="shared" ca="1" si="198"/>
        <v/>
      </c>
      <c r="E1249" s="454" t="str">
        <f t="shared" ca="1" si="198"/>
        <v/>
      </c>
      <c r="F1249" s="454" t="str">
        <f t="shared" ca="1" si="198"/>
        <v/>
      </c>
      <c r="G1249" s="389" t="str">
        <f t="shared" si="190"/>
        <v>EandR1</v>
      </c>
      <c r="H1249" s="389" t="str">
        <f t="shared" si="191"/>
        <v>envrgltrd</v>
      </c>
      <c r="I1249" s="389" t="str">
        <f t="shared" si="192"/>
        <v>rectotla</v>
      </c>
      <c r="J1249" s="389" t="str">
        <f t="shared" si="193"/>
        <v>EandR1-</v>
      </c>
      <c r="K1249" s="389" t="str">
        <f t="shared" si="194"/>
        <v>envrgltrd-rectotla</v>
      </c>
      <c r="L1249" s="389" t="str">
        <f t="shared" si="195"/>
        <v>envrgltrd-</v>
      </c>
    </row>
    <row r="1250" spans="1:12">
      <c r="A1250" s="362" t="s">
        <v>4483</v>
      </c>
      <c r="B1250" s="454">
        <f t="shared" ref="B1250:B1315" ca="1" si="199">INDEX(INDIRECT(LEFT($A1250,SEARCH("-",$A1250,1)-1)&amp;"_data"),MATCH(MID($A1250, SEARCH("-",$A1250) + 1, SEARCH("-",$A1250,SEARCH("-",$A1250)+1) - SEARCH("-",$A1250) - 1),INDIRECT(LEFT($A1250,SEARCH("-",$A1250,1)-1)&amp;"_rows"),0),MATCH(RIGHT($A1250,LEN($A1250) - SEARCH("-", $A1250, SEARCH("-", $A1250) + 1)),INDIRECT(LEFT($A1250,SEARCH("-",$A1250,1)-1)&amp;"_Header"),0))</f>
        <v>0</v>
      </c>
      <c r="C1250" s="454" t="str">
        <f t="shared" ca="1" si="198"/>
        <v/>
      </c>
      <c r="D1250" s="454" t="str">
        <f t="shared" ca="1" si="198"/>
        <v/>
      </c>
      <c r="E1250" s="454" t="str">
        <f t="shared" ca="1" si="198"/>
        <v/>
      </c>
      <c r="F1250" s="454" t="str">
        <f t="shared" ca="1" si="198"/>
        <v/>
      </c>
      <c r="G1250" s="389" t="str">
        <f t="shared" si="190"/>
        <v>EandR1</v>
      </c>
      <c r="H1250" s="389" t="str">
        <f t="shared" si="191"/>
        <v>envstr</v>
      </c>
      <c r="I1250" s="389" t="str">
        <f t="shared" si="192"/>
        <v>rectotla</v>
      </c>
      <c r="J1250" s="389" t="str">
        <f t="shared" si="193"/>
        <v>EandR1-</v>
      </c>
      <c r="K1250" s="389" t="str">
        <f t="shared" si="194"/>
        <v>envstr-rectotla</v>
      </c>
      <c r="L1250" s="389" t="str">
        <f t="shared" si="195"/>
        <v>envstr-</v>
      </c>
    </row>
    <row r="1251" spans="1:12">
      <c r="A1251" s="362" t="s">
        <v>4484</v>
      </c>
      <c r="B1251" s="454">
        <f t="shared" ca="1" si="199"/>
        <v>0</v>
      </c>
      <c r="C1251" s="454" t="str">
        <f t="shared" ca="1" si="198"/>
        <v/>
      </c>
      <c r="D1251" s="454" t="str">
        <f t="shared" ca="1" si="198"/>
        <v/>
      </c>
      <c r="E1251" s="454" t="str">
        <f t="shared" ca="1" si="198"/>
        <v/>
      </c>
      <c r="F1251" s="454" t="str">
        <f t="shared" ca="1" si="198"/>
        <v/>
      </c>
      <c r="G1251" s="389" t="str">
        <f t="shared" ref="G1251:G1314" si="200">LEFT(A1251,SEARCH("-",A1251)-1)</f>
        <v>EandR1</v>
      </c>
      <c r="H1251" s="389" t="str">
        <f t="shared" ref="H1251:H1314" si="201">LEFT(K1251,SEARCH("-",K1251)-1)</f>
        <v>envcll</v>
      </c>
      <c r="I1251" s="389" t="str">
        <f t="shared" ref="I1251:I1314" si="202">SUBSTITUTE(K1251,L1251,"")</f>
        <v>rectotla</v>
      </c>
      <c r="J1251" s="389" t="str">
        <f t="shared" ref="J1251:J1314" si="203">LEFT(A1251,SEARCH("-",A1251))</f>
        <v>EandR1-</v>
      </c>
      <c r="K1251" s="389" t="str">
        <f t="shared" ref="K1251:K1314" si="204">SUBSTITUTE(A1251,J1251,"")</f>
        <v>envcll-rectotla</v>
      </c>
      <c r="L1251" s="389" t="str">
        <f t="shared" ref="L1251:L1314" si="205">LEFT(K1251,SEARCH("-",K1251))</f>
        <v>envcll-</v>
      </c>
    </row>
    <row r="1252" spans="1:12">
      <c r="A1252" s="362" t="s">
        <v>4485</v>
      </c>
      <c r="B1252" s="454">
        <f t="shared" ca="1" si="199"/>
        <v>0</v>
      </c>
      <c r="C1252" s="454" t="str">
        <f t="shared" ca="1" si="198"/>
        <v/>
      </c>
      <c r="D1252" s="454" t="str">
        <f t="shared" ca="1" si="198"/>
        <v/>
      </c>
      <c r="E1252" s="454" t="str">
        <f t="shared" ca="1" si="198"/>
        <v/>
      </c>
      <c r="F1252" s="454" t="str">
        <f t="shared" ca="1" si="198"/>
        <v/>
      </c>
      <c r="G1252" s="389" t="str">
        <f t="shared" si="200"/>
        <v>EandR1</v>
      </c>
      <c r="H1252" s="389" t="str">
        <f t="shared" si="201"/>
        <v>envdsp</v>
      </c>
      <c r="I1252" s="389" t="str">
        <f t="shared" si="202"/>
        <v>rectotla</v>
      </c>
      <c r="J1252" s="389" t="str">
        <f t="shared" si="203"/>
        <v>EandR1-</v>
      </c>
      <c r="K1252" s="389" t="str">
        <f t="shared" si="204"/>
        <v>envdsp-rectotla</v>
      </c>
      <c r="L1252" s="389" t="str">
        <f t="shared" si="205"/>
        <v>envdsp-</v>
      </c>
    </row>
    <row r="1253" spans="1:12">
      <c r="A1253" s="362" t="s">
        <v>4486</v>
      </c>
      <c r="B1253" s="454">
        <f t="shared" ca="1" si="199"/>
        <v>0</v>
      </c>
      <c r="C1253" s="454" t="str">
        <f t="shared" ca="1" si="198"/>
        <v/>
      </c>
      <c r="D1253" s="454" t="str">
        <f t="shared" ca="1" si="198"/>
        <v/>
      </c>
      <c r="E1253" s="454" t="str">
        <f t="shared" ca="1" si="198"/>
        <v/>
      </c>
      <c r="F1253" s="454" t="str">
        <f t="shared" ca="1" si="198"/>
        <v/>
      </c>
      <c r="G1253" s="389" t="str">
        <f t="shared" si="200"/>
        <v>EandR1</v>
      </c>
      <c r="H1253" s="389" t="str">
        <f t="shared" si="201"/>
        <v>envtrd</v>
      </c>
      <c r="I1253" s="389" t="str">
        <f t="shared" si="202"/>
        <v>rectotla</v>
      </c>
      <c r="J1253" s="389" t="str">
        <f t="shared" si="203"/>
        <v>EandR1-</v>
      </c>
      <c r="K1253" s="389" t="str">
        <f t="shared" si="204"/>
        <v>envtrd-rectotla</v>
      </c>
      <c r="L1253" s="389" t="str">
        <f t="shared" si="205"/>
        <v>envtrd-</v>
      </c>
    </row>
    <row r="1254" spans="1:12">
      <c r="A1254" s="362" t="s">
        <v>4487</v>
      </c>
      <c r="B1254" s="454">
        <f t="shared" ca="1" si="199"/>
        <v>0</v>
      </c>
      <c r="C1254" s="454" t="str">
        <f t="shared" ca="1" si="198"/>
        <v/>
      </c>
      <c r="D1254" s="454" t="str">
        <f t="shared" ca="1" si="198"/>
        <v/>
      </c>
      <c r="E1254" s="454" t="str">
        <f t="shared" ca="1" si="198"/>
        <v/>
      </c>
      <c r="F1254" s="454" t="str">
        <f t="shared" ca="1" si="198"/>
        <v/>
      </c>
      <c r="G1254" s="389" t="str">
        <f t="shared" si="200"/>
        <v>EandR1</v>
      </c>
      <c r="H1254" s="389" t="str">
        <f t="shared" si="201"/>
        <v>envrcy</v>
      </c>
      <c r="I1254" s="389" t="str">
        <f t="shared" si="202"/>
        <v>rectotla</v>
      </c>
      <c r="J1254" s="389" t="str">
        <f t="shared" si="203"/>
        <v>EandR1-</v>
      </c>
      <c r="K1254" s="389" t="str">
        <f t="shared" si="204"/>
        <v>envrcy-rectotla</v>
      </c>
      <c r="L1254" s="389" t="str">
        <f t="shared" si="205"/>
        <v>envrcy-</v>
      </c>
    </row>
    <row r="1255" spans="1:12">
      <c r="A1255" s="362" t="s">
        <v>4488</v>
      </c>
      <c r="B1255" s="454">
        <f t="shared" ca="1" si="199"/>
        <v>0</v>
      </c>
      <c r="C1255" s="454" t="str">
        <f t="shared" ca="1" si="198"/>
        <v/>
      </c>
      <c r="D1255" s="454" t="str">
        <f t="shared" ca="1" si="198"/>
        <v/>
      </c>
      <c r="E1255" s="454" t="str">
        <f t="shared" ca="1" si="198"/>
        <v/>
      </c>
      <c r="F1255" s="454" t="str">
        <f t="shared" ca="1" si="198"/>
        <v/>
      </c>
      <c r="G1255" s="389" t="str">
        <f t="shared" si="200"/>
        <v>EandR1</v>
      </c>
      <c r="H1255" s="389" t="str">
        <f t="shared" si="201"/>
        <v>envmin</v>
      </c>
      <c r="I1255" s="389" t="str">
        <f t="shared" si="202"/>
        <v>rectotla</v>
      </c>
      <c r="J1255" s="389" t="str">
        <f t="shared" si="203"/>
        <v>EandR1-</v>
      </c>
      <c r="K1255" s="389" t="str">
        <f t="shared" si="204"/>
        <v>envmin-rectotla</v>
      </c>
      <c r="L1255" s="389" t="str">
        <f t="shared" si="205"/>
        <v>envmin-</v>
      </c>
    </row>
    <row r="1256" spans="1:12">
      <c r="A1256" s="362" t="s">
        <v>4489</v>
      </c>
      <c r="B1256" s="454">
        <f t="shared" ca="1" si="199"/>
        <v>0</v>
      </c>
      <c r="C1256" s="454" t="str">
        <f t="shared" ca="1" si="198"/>
        <v/>
      </c>
      <c r="D1256" s="454" t="str">
        <f t="shared" ca="1" si="198"/>
        <v/>
      </c>
      <c r="E1256" s="454" t="str">
        <f t="shared" ca="1" si="198"/>
        <v/>
      </c>
      <c r="F1256" s="454" t="str">
        <f t="shared" ca="1" si="198"/>
        <v/>
      </c>
      <c r="G1256" s="389" t="str">
        <f t="shared" si="200"/>
        <v>EandR1</v>
      </c>
      <c r="H1256" s="389" t="str">
        <f t="shared" si="201"/>
        <v>envclm</v>
      </c>
      <c r="I1256" s="389" t="str">
        <f t="shared" si="202"/>
        <v>rectotla</v>
      </c>
      <c r="J1256" s="389" t="str">
        <f t="shared" si="203"/>
        <v>EandR1-</v>
      </c>
      <c r="K1256" s="389" t="str">
        <f t="shared" si="204"/>
        <v>envclm-rectotla</v>
      </c>
      <c r="L1256" s="389" t="str">
        <f t="shared" si="205"/>
        <v>envclm-</v>
      </c>
    </row>
    <row r="1257" spans="1:12">
      <c r="A1257" s="362" t="s">
        <v>4490</v>
      </c>
      <c r="B1257" s="454">
        <f t="shared" ca="1" si="199"/>
        <v>0</v>
      </c>
      <c r="C1257" s="454" t="str">
        <f t="shared" ca="1" si="198"/>
        <v/>
      </c>
      <c r="D1257" s="454" t="str">
        <f t="shared" ca="1" si="198"/>
        <v/>
      </c>
      <c r="E1257" s="454" t="str">
        <f t="shared" ca="1" si="198"/>
        <v/>
      </c>
      <c r="F1257" s="454" t="str">
        <f t="shared" ca="1" si="198"/>
        <v/>
      </c>
      <c r="G1257" s="389" t="str">
        <f t="shared" si="200"/>
        <v>EandR1</v>
      </c>
      <c r="H1257" s="389" t="str">
        <f t="shared" si="201"/>
        <v>envtot</v>
      </c>
      <c r="I1257" s="389" t="str">
        <f t="shared" si="202"/>
        <v>rectotla</v>
      </c>
      <c r="J1257" s="389" t="str">
        <f t="shared" si="203"/>
        <v>EandR1-</v>
      </c>
      <c r="K1257" s="389" t="str">
        <f t="shared" si="204"/>
        <v>envtot-rectotla</v>
      </c>
      <c r="L1257" s="389" t="str">
        <f t="shared" si="205"/>
        <v>envtot-</v>
      </c>
    </row>
    <row r="1258" spans="1:12">
      <c r="A1258" s="362" t="s">
        <v>4491</v>
      </c>
      <c r="B1258" s="454">
        <f t="shared" ca="1" si="199"/>
        <v>0</v>
      </c>
      <c r="C1258" s="454" t="str">
        <f t="shared" ca="1" si="198"/>
        <v/>
      </c>
      <c r="D1258" s="454" t="str">
        <f t="shared" ca="1" si="198"/>
        <v/>
      </c>
      <c r="E1258" s="454" t="str">
        <f t="shared" ca="1" si="198"/>
        <v/>
      </c>
      <c r="F1258" s="454" t="str">
        <f t="shared" ca="1" si="198"/>
        <v/>
      </c>
      <c r="G1258" s="389" t="str">
        <f t="shared" si="200"/>
        <v>EandR1</v>
      </c>
      <c r="H1258" s="389" t="str">
        <f t="shared" si="201"/>
        <v>plantot</v>
      </c>
      <c r="I1258" s="389" t="str">
        <f t="shared" si="202"/>
        <v>rectotla</v>
      </c>
      <c r="J1258" s="389" t="str">
        <f t="shared" si="203"/>
        <v>EandR1-</v>
      </c>
      <c r="K1258" s="389" t="str">
        <f t="shared" si="204"/>
        <v>plantot-rectotla</v>
      </c>
      <c r="L1258" s="389" t="str">
        <f t="shared" si="205"/>
        <v>plantot-</v>
      </c>
    </row>
    <row r="1259" spans="1:12">
      <c r="A1259" s="362" t="s">
        <v>4492</v>
      </c>
      <c r="B1259" s="454">
        <f t="shared" ca="1" si="199"/>
        <v>0</v>
      </c>
      <c r="C1259" s="454"/>
      <c r="D1259" s="454"/>
      <c r="E1259" s="454"/>
      <c r="F1259" s="454"/>
      <c r="G1259" s="389" t="str">
        <f t="shared" si="200"/>
        <v>EandR1</v>
      </c>
      <c r="H1259" s="389" t="str">
        <f t="shared" si="201"/>
        <v>digtot</v>
      </c>
      <c r="I1259" s="389" t="str">
        <f t="shared" si="202"/>
        <v>rectotla</v>
      </c>
      <c r="J1259" s="389" t="str">
        <f t="shared" si="203"/>
        <v>EandR1-</v>
      </c>
      <c r="K1259" s="389" t="str">
        <f t="shared" si="204"/>
        <v>digtot-rectotla</v>
      </c>
      <c r="L1259" s="389" t="str">
        <f t="shared" si="205"/>
        <v>digtot-</v>
      </c>
    </row>
    <row r="1260" spans="1:12">
      <c r="A1260" s="362" t="s">
        <v>4493</v>
      </c>
      <c r="B1260" s="454">
        <f t="shared" ca="1" si="199"/>
        <v>0</v>
      </c>
      <c r="C1260" s="454" t="str">
        <f t="shared" ca="1" si="198"/>
        <v/>
      </c>
      <c r="D1260" s="454" t="str">
        <f t="shared" ca="1" si="198"/>
        <v/>
      </c>
      <c r="E1260" s="454" t="str">
        <f t="shared" ca="1" si="198"/>
        <v/>
      </c>
      <c r="F1260" s="454" t="str">
        <f t="shared" ca="1" si="198"/>
        <v/>
      </c>
      <c r="G1260" s="389" t="str">
        <f t="shared" si="200"/>
        <v>EandR1</v>
      </c>
      <c r="H1260" s="389" t="str">
        <f t="shared" si="201"/>
        <v>poltot</v>
      </c>
      <c r="I1260" s="389" t="str">
        <f t="shared" si="202"/>
        <v>rectotla</v>
      </c>
      <c r="J1260" s="389" t="str">
        <f t="shared" si="203"/>
        <v>EandR1-</v>
      </c>
      <c r="K1260" s="389" t="str">
        <f t="shared" si="204"/>
        <v>poltot-rectotla</v>
      </c>
      <c r="L1260" s="389" t="str">
        <f t="shared" si="205"/>
        <v>poltot-</v>
      </c>
    </row>
    <row r="1261" spans="1:12">
      <c r="A1261" s="362" t="s">
        <v>4494</v>
      </c>
      <c r="B1261" s="454">
        <f t="shared" ca="1" si="199"/>
        <v>0</v>
      </c>
      <c r="C1261" s="454" t="str">
        <f t="shared" ca="1" si="198"/>
        <v/>
      </c>
      <c r="D1261" s="454" t="str">
        <f t="shared" ca="1" si="198"/>
        <v/>
      </c>
      <c r="E1261" s="454" t="str">
        <f t="shared" ca="1" si="198"/>
        <v/>
      </c>
      <c r="F1261" s="454" t="str">
        <f t="shared" ca="1" si="198"/>
        <v/>
      </c>
      <c r="G1261" s="389" t="str">
        <f t="shared" si="200"/>
        <v>EandR1</v>
      </c>
      <c r="H1261" s="389" t="str">
        <f t="shared" si="201"/>
        <v>frstot</v>
      </c>
      <c r="I1261" s="389" t="str">
        <f t="shared" si="202"/>
        <v>rectotla</v>
      </c>
      <c r="J1261" s="389" t="str">
        <f t="shared" si="203"/>
        <v>EandR1-</v>
      </c>
      <c r="K1261" s="389" t="str">
        <f t="shared" si="204"/>
        <v>frstot-rectotla</v>
      </c>
      <c r="L1261" s="389" t="str">
        <f t="shared" si="205"/>
        <v>frstot-</v>
      </c>
    </row>
    <row r="1262" spans="1:12">
      <c r="A1262" s="362" t="s">
        <v>4495</v>
      </c>
      <c r="B1262" s="454">
        <f t="shared" ca="1" si="199"/>
        <v>0</v>
      </c>
      <c r="C1262" s="454" t="str">
        <f t="shared" ref="C1262:F1281" ca="1" si="206">IFERROR(INDEX(INDIRECT(LEFT($A1262,SEARCH("-",$A1262,1)-1)&amp;"_validation_data"),MATCH($A1262&amp;"-"&amp;C$1,INDIRECT(LEFT($A1262,SEARCH("-",$A1262,1)-1)&amp;"_validation_rows"),0),3),"")</f>
        <v/>
      </c>
      <c r="D1262" s="454" t="str">
        <f t="shared" ca="1" si="206"/>
        <v/>
      </c>
      <c r="E1262" s="454" t="str">
        <f t="shared" ca="1" si="206"/>
        <v/>
      </c>
      <c r="F1262" s="454" t="str">
        <f t="shared" ca="1" si="206"/>
        <v/>
      </c>
      <c r="G1262" s="389" t="str">
        <f t="shared" si="200"/>
        <v>EandR1</v>
      </c>
      <c r="H1262" s="389" t="str">
        <f t="shared" si="201"/>
        <v>centot</v>
      </c>
      <c r="I1262" s="389" t="str">
        <f t="shared" si="202"/>
        <v>rectotla</v>
      </c>
      <c r="J1262" s="389" t="str">
        <f t="shared" si="203"/>
        <v>EandR1-</v>
      </c>
      <c r="K1262" s="389" t="str">
        <f t="shared" si="204"/>
        <v>centot-rectotla</v>
      </c>
      <c r="L1262" s="389" t="str">
        <f t="shared" si="205"/>
        <v>centot-</v>
      </c>
    </row>
    <row r="1263" spans="1:12">
      <c r="A1263" s="362" t="s">
        <v>4496</v>
      </c>
      <c r="B1263" s="454">
        <f t="shared" ca="1" si="199"/>
        <v>0</v>
      </c>
      <c r="C1263" s="454" t="str">
        <f t="shared" ca="1" si="206"/>
        <v/>
      </c>
      <c r="D1263" s="454" t="str">
        <f t="shared" ca="1" si="206"/>
        <v/>
      </c>
      <c r="E1263" s="454" t="str">
        <f t="shared" ca="1" si="206"/>
        <v/>
      </c>
      <c r="F1263" s="454" t="str">
        <f t="shared" ca="1" si="206"/>
        <v/>
      </c>
      <c r="G1263" s="389" t="str">
        <f t="shared" si="200"/>
        <v>EandR1</v>
      </c>
      <c r="H1263" s="389" t="str">
        <f t="shared" si="201"/>
        <v>tradcomhous</v>
      </c>
      <c r="I1263" s="389" t="str">
        <f t="shared" si="202"/>
        <v>rectotla</v>
      </c>
      <c r="J1263" s="389" t="str">
        <f t="shared" si="203"/>
        <v>EandR1-</v>
      </c>
      <c r="K1263" s="389" t="str">
        <f t="shared" si="204"/>
        <v>tradcomhous-rectotla</v>
      </c>
      <c r="L1263" s="389" t="str">
        <f t="shared" si="205"/>
        <v>tradcomhous-</v>
      </c>
    </row>
    <row r="1264" spans="1:12">
      <c r="A1264" s="362" t="s">
        <v>4497</v>
      </c>
      <c r="B1264" s="454">
        <f t="shared" ca="1" si="199"/>
        <v>0</v>
      </c>
      <c r="C1264" s="454" t="str">
        <f t="shared" ca="1" si="206"/>
        <v/>
      </c>
      <c r="D1264" s="454" t="str">
        <f t="shared" ca="1" si="206"/>
        <v/>
      </c>
      <c r="E1264" s="454" t="str">
        <f t="shared" ca="1" si="206"/>
        <v/>
      </c>
      <c r="F1264" s="454" t="str">
        <f t="shared" ca="1" si="206"/>
        <v/>
      </c>
      <c r="G1264" s="389" t="str">
        <f t="shared" si="200"/>
        <v>EandR1</v>
      </c>
      <c r="H1264" s="389" t="str">
        <f t="shared" si="201"/>
        <v>tradcomreal</v>
      </c>
      <c r="I1264" s="389" t="str">
        <f t="shared" si="202"/>
        <v>rectotla</v>
      </c>
      <c r="J1264" s="389" t="str">
        <f t="shared" si="203"/>
        <v>EandR1-</v>
      </c>
      <c r="K1264" s="389" t="str">
        <f t="shared" si="204"/>
        <v>tradcomreal-rectotla</v>
      </c>
      <c r="L1264" s="389" t="str">
        <f t="shared" si="205"/>
        <v>tradcomreal-</v>
      </c>
    </row>
    <row r="1265" spans="1:12">
      <c r="A1265" s="362" t="s">
        <v>4498</v>
      </c>
      <c r="B1265" s="454">
        <f t="shared" ca="1" si="199"/>
        <v>0</v>
      </c>
      <c r="C1265" s="454" t="str">
        <f t="shared" ca="1" si="206"/>
        <v/>
      </c>
      <c r="D1265" s="454" t="str">
        <f t="shared" ca="1" si="206"/>
        <v/>
      </c>
      <c r="E1265" s="454" t="str">
        <f t="shared" ca="1" si="206"/>
        <v/>
      </c>
      <c r="F1265" s="454" t="str">
        <f t="shared" ca="1" si="206"/>
        <v/>
      </c>
      <c r="G1265" s="389" t="str">
        <f t="shared" si="200"/>
        <v>EandR1</v>
      </c>
      <c r="H1265" s="389" t="str">
        <f t="shared" si="201"/>
        <v>tradcomfin</v>
      </c>
      <c r="I1265" s="389" t="str">
        <f t="shared" si="202"/>
        <v>rectotla</v>
      </c>
      <c r="J1265" s="389" t="str">
        <f t="shared" si="203"/>
        <v>EandR1-</v>
      </c>
      <c r="K1265" s="389" t="str">
        <f t="shared" si="204"/>
        <v>tradcomfin-rectotla</v>
      </c>
      <c r="L1265" s="389" t="str">
        <f t="shared" si="205"/>
        <v>tradcomfin-</v>
      </c>
    </row>
    <row r="1266" spans="1:12">
      <c r="A1266" s="362" t="s">
        <v>4499</v>
      </c>
      <c r="B1266" s="454">
        <f t="shared" ca="1" si="199"/>
        <v>0</v>
      </c>
      <c r="C1266" s="454" t="str">
        <f t="shared" ca="1" si="206"/>
        <v/>
      </c>
      <c r="D1266" s="454" t="str">
        <f t="shared" ca="1" si="206"/>
        <v/>
      </c>
      <c r="E1266" s="454" t="str">
        <f t="shared" ca="1" si="206"/>
        <v/>
      </c>
      <c r="F1266" s="454" t="str">
        <f t="shared" ca="1" si="206"/>
        <v/>
      </c>
      <c r="G1266" s="389" t="str">
        <f t="shared" si="200"/>
        <v>EandR1</v>
      </c>
      <c r="H1266" s="389" t="str">
        <f t="shared" si="201"/>
        <v>tradcomenr</v>
      </c>
      <c r="I1266" s="389" t="str">
        <f t="shared" si="202"/>
        <v>rectotla</v>
      </c>
      <c r="J1266" s="389" t="str">
        <f t="shared" si="203"/>
        <v>EandR1-</v>
      </c>
      <c r="K1266" s="389" t="str">
        <f t="shared" si="204"/>
        <v>tradcomenr-rectotla</v>
      </c>
      <c r="L1266" s="389" t="str">
        <f t="shared" si="205"/>
        <v>tradcomenr-</v>
      </c>
    </row>
    <row r="1267" spans="1:12">
      <c r="A1267" s="362" t="s">
        <v>4500</v>
      </c>
      <c r="B1267" s="454">
        <f t="shared" ca="1" si="199"/>
        <v>0</v>
      </c>
      <c r="C1267" s="454" t="str">
        <f t="shared" ca="1" si="206"/>
        <v/>
      </c>
      <c r="D1267" s="454" t="str">
        <f t="shared" ca="1" si="206"/>
        <v/>
      </c>
      <c r="E1267" s="454" t="str">
        <f t="shared" ca="1" si="206"/>
        <v/>
      </c>
      <c r="F1267" s="454" t="str">
        <f t="shared" ca="1" si="206"/>
        <v/>
      </c>
      <c r="G1267" s="389" t="str">
        <f t="shared" si="200"/>
        <v>EandR1</v>
      </c>
      <c r="H1267" s="389" t="str">
        <f t="shared" si="201"/>
        <v>tradcomwtr</v>
      </c>
      <c r="I1267" s="389" t="str">
        <f t="shared" si="202"/>
        <v>rectotla</v>
      </c>
      <c r="J1267" s="389" t="str">
        <f t="shared" si="203"/>
        <v>EandR1-</v>
      </c>
      <c r="K1267" s="389" t="str">
        <f t="shared" si="204"/>
        <v>tradcomwtr-rectotla</v>
      </c>
      <c r="L1267" s="389" t="str">
        <f t="shared" si="205"/>
        <v>tradcomwtr-</v>
      </c>
    </row>
    <row r="1268" spans="1:12">
      <c r="A1268" s="362" t="s">
        <v>4501</v>
      </c>
      <c r="B1268" s="454">
        <f t="shared" ca="1" si="199"/>
        <v>0</v>
      </c>
      <c r="C1268" s="454" t="str">
        <f t="shared" ca="1" si="206"/>
        <v/>
      </c>
      <c r="D1268" s="454" t="str">
        <f t="shared" ca="1" si="206"/>
        <v/>
      </c>
      <c r="E1268" s="454" t="str">
        <f t="shared" ca="1" si="206"/>
        <v/>
      </c>
      <c r="F1268" s="454" t="str">
        <f t="shared" ca="1" si="206"/>
        <v/>
      </c>
      <c r="G1268" s="389" t="str">
        <f t="shared" si="200"/>
        <v>EandR1</v>
      </c>
      <c r="H1268" s="389" t="str">
        <f t="shared" si="201"/>
        <v>tradcomhsp</v>
      </c>
      <c r="I1268" s="389" t="str">
        <f t="shared" si="202"/>
        <v>rectotla</v>
      </c>
      <c r="J1268" s="389" t="str">
        <f t="shared" si="203"/>
        <v>EandR1-</v>
      </c>
      <c r="K1268" s="389" t="str">
        <f t="shared" si="204"/>
        <v>tradcomhsp-rectotla</v>
      </c>
      <c r="L1268" s="389" t="str">
        <f t="shared" si="205"/>
        <v>tradcomhsp-</v>
      </c>
    </row>
    <row r="1269" spans="1:12">
      <c r="A1269" s="362" t="s">
        <v>4502</v>
      </c>
      <c r="B1269" s="454">
        <f t="shared" ca="1" si="199"/>
        <v>0</v>
      </c>
      <c r="C1269" s="454" t="str">
        <f t="shared" ca="1" si="206"/>
        <v/>
      </c>
      <c r="D1269" s="454" t="str">
        <f t="shared" ca="1" si="206"/>
        <v/>
      </c>
      <c r="E1269" s="454" t="str">
        <f t="shared" ca="1" si="206"/>
        <v/>
      </c>
      <c r="F1269" s="454" t="str">
        <f t="shared" ca="1" si="206"/>
        <v/>
      </c>
      <c r="G1269" s="389" t="str">
        <f t="shared" si="200"/>
        <v>EandR1</v>
      </c>
      <c r="H1269" s="389" t="str">
        <f t="shared" si="201"/>
        <v>tradcomoth</v>
      </c>
      <c r="I1269" s="389" t="str">
        <f t="shared" si="202"/>
        <v>rectotla</v>
      </c>
      <c r="J1269" s="389" t="str">
        <f t="shared" si="203"/>
        <v>EandR1-</v>
      </c>
      <c r="K1269" s="389" t="str">
        <f t="shared" si="204"/>
        <v>tradcomoth-rectotla</v>
      </c>
      <c r="L1269" s="389" t="str">
        <f t="shared" si="205"/>
        <v>tradcomoth-</v>
      </c>
    </row>
    <row r="1270" spans="1:12">
      <c r="A1270" s="362" t="s">
        <v>4503</v>
      </c>
      <c r="B1270" s="454">
        <f t="shared" ca="1" si="199"/>
        <v>0</v>
      </c>
      <c r="C1270" s="454" t="str">
        <f t="shared" ca="1" si="206"/>
        <v/>
      </c>
      <c r="D1270" s="454" t="str">
        <f t="shared" ca="1" si="206"/>
        <v/>
      </c>
      <c r="E1270" s="454" t="str">
        <f t="shared" ca="1" si="206"/>
        <v/>
      </c>
      <c r="F1270" s="454" t="str">
        <f t="shared" ca="1" si="206"/>
        <v/>
      </c>
      <c r="G1270" s="389" t="str">
        <f t="shared" si="200"/>
        <v>EandR1</v>
      </c>
      <c r="H1270" s="389" t="str">
        <f t="shared" si="201"/>
        <v>tradcomtot</v>
      </c>
      <c r="I1270" s="389" t="str">
        <f t="shared" si="202"/>
        <v>rectotla</v>
      </c>
      <c r="J1270" s="389" t="str">
        <f t="shared" si="203"/>
        <v>EandR1-</v>
      </c>
      <c r="K1270" s="389" t="str">
        <f t="shared" si="204"/>
        <v>tradcomtot-rectotla</v>
      </c>
      <c r="L1270" s="389" t="str">
        <f t="shared" si="205"/>
        <v>tradcomtot-</v>
      </c>
    </row>
    <row r="1271" spans="1:12">
      <c r="A1271" s="362" t="s">
        <v>4504</v>
      </c>
      <c r="B1271" s="454">
        <f t="shared" ca="1" si="199"/>
        <v>0</v>
      </c>
      <c r="C1271" s="454" t="str">
        <f t="shared" ca="1" si="206"/>
        <v/>
      </c>
      <c r="D1271" s="454" t="str">
        <f t="shared" ca="1" si="206"/>
        <v/>
      </c>
      <c r="E1271" s="454" t="str">
        <f t="shared" ca="1" si="206"/>
        <v/>
      </c>
      <c r="F1271" s="454" t="str">
        <f t="shared" ca="1" si="206"/>
        <v/>
      </c>
      <c r="G1271" s="389" t="str">
        <f t="shared" si="200"/>
        <v>EandR1</v>
      </c>
      <c r="H1271" s="389" t="str">
        <f t="shared" si="201"/>
        <v>tradoth</v>
      </c>
      <c r="I1271" s="389" t="str">
        <f t="shared" si="202"/>
        <v>rectotla</v>
      </c>
      <c r="J1271" s="389" t="str">
        <f t="shared" si="203"/>
        <v>EandR1-</v>
      </c>
      <c r="K1271" s="389" t="str">
        <f t="shared" si="204"/>
        <v>tradoth-rectotla</v>
      </c>
      <c r="L1271" s="389" t="str">
        <f t="shared" si="205"/>
        <v>tradoth-</v>
      </c>
    </row>
    <row r="1272" spans="1:12">
      <c r="A1272" s="362" t="s">
        <v>4505</v>
      </c>
      <c r="B1272" s="454">
        <f t="shared" ca="1" si="199"/>
        <v>0</v>
      </c>
      <c r="C1272" s="454" t="str">
        <f t="shared" ca="1" si="206"/>
        <v/>
      </c>
      <c r="D1272" s="454" t="str">
        <f t="shared" ca="1" si="206"/>
        <v/>
      </c>
      <c r="E1272" s="454" t="str">
        <f t="shared" ca="1" si="206"/>
        <v/>
      </c>
      <c r="F1272" s="454" t="str">
        <f t="shared" ca="1" si="206"/>
        <v/>
      </c>
      <c r="G1272" s="389" t="str">
        <f t="shared" si="200"/>
        <v>EandR1</v>
      </c>
      <c r="H1272" s="389" t="str">
        <f t="shared" si="201"/>
        <v>tradtot</v>
      </c>
      <c r="I1272" s="389" t="str">
        <f t="shared" si="202"/>
        <v>rectotla</v>
      </c>
      <c r="J1272" s="389" t="str">
        <f t="shared" si="203"/>
        <v>EandR1-</v>
      </c>
      <c r="K1272" s="389" t="str">
        <f t="shared" si="204"/>
        <v>tradtot-rectotla</v>
      </c>
      <c r="L1272" s="389" t="str">
        <f t="shared" si="205"/>
        <v>tradtot-</v>
      </c>
    </row>
    <row r="1273" spans="1:12">
      <c r="A1273" s="362" t="s">
        <v>4506</v>
      </c>
      <c r="B1273" s="454">
        <f t="shared" ca="1" si="199"/>
        <v>0</v>
      </c>
      <c r="C1273" s="454" t="str">
        <f t="shared" ca="1" si="206"/>
        <v/>
      </c>
      <c r="D1273" s="454" t="str">
        <f t="shared" ca="1" si="206"/>
        <v/>
      </c>
      <c r="E1273" s="454" t="str">
        <f t="shared" ca="1" si="206"/>
        <v/>
      </c>
      <c r="F1273" s="454" t="str">
        <f t="shared" ca="1" si="206"/>
        <v/>
      </c>
      <c r="G1273" s="389" t="str">
        <f t="shared" si="200"/>
        <v>EandR1</v>
      </c>
      <c r="H1273" s="389" t="str">
        <f t="shared" si="201"/>
        <v>alltot</v>
      </c>
      <c r="I1273" s="389" t="str">
        <f t="shared" si="202"/>
        <v>rectotla</v>
      </c>
      <c r="J1273" s="389" t="str">
        <f t="shared" si="203"/>
        <v>EandR1-</v>
      </c>
      <c r="K1273" s="389" t="str">
        <f t="shared" si="204"/>
        <v>alltot-rectotla</v>
      </c>
      <c r="L1273" s="389" t="str">
        <f t="shared" si="205"/>
        <v>alltot-</v>
      </c>
    </row>
    <row r="1274" spans="1:12">
      <c r="A1274" s="362" t="s">
        <v>4507</v>
      </c>
      <c r="B1274" s="454">
        <f t="shared" ca="1" si="199"/>
        <v>0</v>
      </c>
      <c r="C1274" s="454" t="str">
        <f t="shared" ca="1" si="206"/>
        <v/>
      </c>
      <c r="D1274" s="454" t="str">
        <f t="shared" ca="1" si="206"/>
        <v/>
      </c>
      <c r="E1274" s="454" t="str">
        <f t="shared" ca="1" si="206"/>
        <v/>
      </c>
      <c r="F1274" s="454" t="str">
        <f t="shared" ca="1" si="206"/>
        <v/>
      </c>
      <c r="G1274" s="389" t="str">
        <f t="shared" si="200"/>
        <v>EandR1</v>
      </c>
      <c r="H1274" s="389" t="str">
        <f t="shared" si="201"/>
        <v>eduerlprm</v>
      </c>
      <c r="I1274" s="389" t="str">
        <f t="shared" si="202"/>
        <v>rectototh</v>
      </c>
      <c r="J1274" s="389" t="str">
        <f t="shared" si="203"/>
        <v>EandR1-</v>
      </c>
      <c r="K1274" s="389" t="str">
        <f t="shared" si="204"/>
        <v>eduerlprm-rectototh</v>
      </c>
      <c r="L1274" s="389" t="str">
        <f t="shared" si="205"/>
        <v>eduerlprm-</v>
      </c>
    </row>
    <row r="1275" spans="1:12">
      <c r="A1275" s="362" t="s">
        <v>4508</v>
      </c>
      <c r="B1275" s="454">
        <f t="shared" ca="1" si="199"/>
        <v>0</v>
      </c>
      <c r="C1275" s="454" t="str">
        <f t="shared" ca="1" si="206"/>
        <v/>
      </c>
      <c r="D1275" s="454" t="str">
        <f t="shared" ca="1" si="206"/>
        <v/>
      </c>
      <c r="E1275" s="454" t="str">
        <f t="shared" ca="1" si="206"/>
        <v/>
      </c>
      <c r="F1275" s="454" t="str">
        <f t="shared" ca="1" si="206"/>
        <v/>
      </c>
      <c r="G1275" s="389" t="str">
        <f t="shared" si="200"/>
        <v>EandR1</v>
      </c>
      <c r="H1275" s="389" t="str">
        <f t="shared" si="201"/>
        <v>eduscn</v>
      </c>
      <c r="I1275" s="389" t="str">
        <f t="shared" si="202"/>
        <v>rectototh</v>
      </c>
      <c r="J1275" s="389" t="str">
        <f t="shared" si="203"/>
        <v>EandR1-</v>
      </c>
      <c r="K1275" s="389" t="str">
        <f t="shared" si="204"/>
        <v>eduscn-rectototh</v>
      </c>
      <c r="L1275" s="389" t="str">
        <f t="shared" si="205"/>
        <v>eduscn-</v>
      </c>
    </row>
    <row r="1276" spans="1:12">
      <c r="A1276" s="362" t="s">
        <v>4509</v>
      </c>
      <c r="B1276" s="454">
        <f t="shared" ca="1" si="199"/>
        <v>0</v>
      </c>
      <c r="C1276" s="454" t="str">
        <f t="shared" ca="1" si="206"/>
        <v/>
      </c>
      <c r="D1276" s="454" t="str">
        <f t="shared" ca="1" si="206"/>
        <v/>
      </c>
      <c r="E1276" s="454" t="str">
        <f t="shared" ca="1" si="206"/>
        <v/>
      </c>
      <c r="F1276" s="454" t="str">
        <f t="shared" ca="1" si="206"/>
        <v/>
      </c>
      <c r="G1276" s="389" t="str">
        <f t="shared" si="200"/>
        <v>EandR1</v>
      </c>
      <c r="H1276" s="389" t="str">
        <f t="shared" si="201"/>
        <v>eduspc</v>
      </c>
      <c r="I1276" s="389" t="str">
        <f t="shared" si="202"/>
        <v>rectototh</v>
      </c>
      <c r="J1276" s="389" t="str">
        <f t="shared" si="203"/>
        <v>EandR1-</v>
      </c>
      <c r="K1276" s="389" t="str">
        <f t="shared" si="204"/>
        <v>eduspc-rectototh</v>
      </c>
      <c r="L1276" s="389" t="str">
        <f t="shared" si="205"/>
        <v>eduspc-</v>
      </c>
    </row>
    <row r="1277" spans="1:12">
      <c r="A1277" s="362" t="s">
        <v>4510</v>
      </c>
      <c r="B1277" s="454">
        <f t="shared" ca="1" si="199"/>
        <v>0</v>
      </c>
      <c r="C1277" s="454" t="str">
        <f t="shared" ca="1" si="206"/>
        <v/>
      </c>
      <c r="D1277" s="454" t="str">
        <f t="shared" ca="1" si="206"/>
        <v/>
      </c>
      <c r="E1277" s="454" t="str">
        <f t="shared" ca="1" si="206"/>
        <v/>
      </c>
      <c r="F1277" s="454" t="str">
        <f t="shared" ca="1" si="206"/>
        <v/>
      </c>
      <c r="G1277" s="389" t="str">
        <f t="shared" si="200"/>
        <v>EandR1</v>
      </c>
      <c r="H1277" s="389" t="str">
        <f t="shared" si="201"/>
        <v>edupstoth</v>
      </c>
      <c r="I1277" s="389" t="str">
        <f t="shared" si="202"/>
        <v>rectototh</v>
      </c>
      <c r="J1277" s="389" t="str">
        <f t="shared" si="203"/>
        <v>EandR1-</v>
      </c>
      <c r="K1277" s="389" t="str">
        <f t="shared" si="204"/>
        <v>edupstoth-rectototh</v>
      </c>
      <c r="L1277" s="389" t="str">
        <f t="shared" si="205"/>
        <v>edupstoth-</v>
      </c>
    </row>
    <row r="1278" spans="1:12">
      <c r="A1278" s="362" t="s">
        <v>4511</v>
      </c>
      <c r="B1278" s="454">
        <f t="shared" ca="1" si="199"/>
        <v>0</v>
      </c>
      <c r="C1278" s="454" t="str">
        <f t="shared" ca="1" si="206"/>
        <v/>
      </c>
      <c r="D1278" s="454" t="str">
        <f t="shared" ca="1" si="206"/>
        <v/>
      </c>
      <c r="E1278" s="454" t="str">
        <f t="shared" ca="1" si="206"/>
        <v/>
      </c>
      <c r="F1278" s="454" t="str">
        <f t="shared" ca="1" si="206"/>
        <v/>
      </c>
      <c r="G1278" s="389" t="str">
        <f t="shared" si="200"/>
        <v>EandR1</v>
      </c>
      <c r="H1278" s="389" t="str">
        <f t="shared" si="201"/>
        <v>edutot</v>
      </c>
      <c r="I1278" s="389" t="str">
        <f t="shared" si="202"/>
        <v>rectototh</v>
      </c>
      <c r="J1278" s="389" t="str">
        <f t="shared" si="203"/>
        <v>EandR1-</v>
      </c>
      <c r="K1278" s="389" t="str">
        <f t="shared" si="204"/>
        <v>edutot-rectototh</v>
      </c>
      <c r="L1278" s="389" t="str">
        <f t="shared" si="205"/>
        <v>edutot-</v>
      </c>
    </row>
    <row r="1279" spans="1:12">
      <c r="A1279" s="362" t="s">
        <v>4512</v>
      </c>
      <c r="B1279" s="454">
        <f t="shared" ca="1" si="199"/>
        <v>0</v>
      </c>
      <c r="C1279" s="454" t="str">
        <f t="shared" ca="1" si="206"/>
        <v/>
      </c>
      <c r="D1279" s="454" t="str">
        <f t="shared" ca="1" si="206"/>
        <v/>
      </c>
      <c r="E1279" s="454" t="str">
        <f t="shared" ca="1" si="206"/>
        <v/>
      </c>
      <c r="F1279" s="454" t="str">
        <f t="shared" ca="1" si="206"/>
        <v/>
      </c>
      <c r="G1279" s="389" t="str">
        <f t="shared" si="200"/>
        <v>EandR1</v>
      </c>
      <c r="H1279" s="389" t="str">
        <f t="shared" si="201"/>
        <v>transrds</v>
      </c>
      <c r="I1279" s="389" t="str">
        <f t="shared" si="202"/>
        <v>rectototh</v>
      </c>
      <c r="J1279" s="389" t="str">
        <f t="shared" si="203"/>
        <v>EandR1-</v>
      </c>
      <c r="K1279" s="389" t="str">
        <f t="shared" si="204"/>
        <v>transrds-rectototh</v>
      </c>
      <c r="L1279" s="389" t="str">
        <f t="shared" si="205"/>
        <v>transrds-</v>
      </c>
    </row>
    <row r="1280" spans="1:12">
      <c r="A1280" s="362" t="s">
        <v>4513</v>
      </c>
      <c r="B1280" s="454">
        <f t="shared" ca="1" si="199"/>
        <v>0</v>
      </c>
      <c r="C1280" s="454" t="str">
        <f t="shared" ca="1" si="206"/>
        <v/>
      </c>
      <c r="D1280" s="454" t="str">
        <f t="shared" ca="1" si="206"/>
        <v/>
      </c>
      <c r="E1280" s="454" t="str">
        <f t="shared" ca="1" si="206"/>
        <v/>
      </c>
      <c r="F1280" s="454" t="str">
        <f t="shared" ca="1" si="206"/>
        <v/>
      </c>
      <c r="G1280" s="389" t="str">
        <f t="shared" si="200"/>
        <v>EandR1</v>
      </c>
      <c r="H1280" s="389" t="str">
        <f t="shared" si="201"/>
        <v>transprk</v>
      </c>
      <c r="I1280" s="389" t="str">
        <f t="shared" si="202"/>
        <v>rectototh</v>
      </c>
      <c r="J1280" s="389" t="str">
        <f t="shared" si="203"/>
        <v>EandR1-</v>
      </c>
      <c r="K1280" s="389" t="str">
        <f t="shared" si="204"/>
        <v>transprk-rectototh</v>
      </c>
      <c r="L1280" s="389" t="str">
        <f t="shared" si="205"/>
        <v>transprk-</v>
      </c>
    </row>
    <row r="1281" spans="1:12">
      <c r="A1281" s="362" t="s">
        <v>4514</v>
      </c>
      <c r="B1281" s="454">
        <f t="shared" ca="1" si="199"/>
        <v>0</v>
      </c>
      <c r="C1281" s="454" t="str">
        <f t="shared" ca="1" si="206"/>
        <v/>
      </c>
      <c r="D1281" s="454" t="str">
        <f t="shared" ca="1" si="206"/>
        <v/>
      </c>
      <c r="E1281" s="454" t="str">
        <f t="shared" ca="1" si="206"/>
        <v/>
      </c>
      <c r="F1281" s="454" t="str">
        <f t="shared" ca="1" si="206"/>
        <v/>
      </c>
      <c r="G1281" s="389" t="str">
        <f t="shared" si="200"/>
        <v>EandR1</v>
      </c>
      <c r="H1281" s="389" t="str">
        <f t="shared" si="201"/>
        <v>transpblbus</v>
      </c>
      <c r="I1281" s="389" t="str">
        <f t="shared" si="202"/>
        <v>rectototh</v>
      </c>
      <c r="J1281" s="389" t="str">
        <f t="shared" si="203"/>
        <v>EandR1-</v>
      </c>
      <c r="K1281" s="389" t="str">
        <f t="shared" si="204"/>
        <v>transpblbus-rectototh</v>
      </c>
      <c r="L1281" s="389" t="str">
        <f t="shared" si="205"/>
        <v>transpblbus-</v>
      </c>
    </row>
    <row r="1282" spans="1:12">
      <c r="A1282" s="362" t="s">
        <v>4515</v>
      </c>
      <c r="B1282" s="454">
        <f t="shared" ca="1" si="199"/>
        <v>0</v>
      </c>
      <c r="C1282" s="454" t="str">
        <f t="shared" ref="C1282:F1301" ca="1" si="207">IFERROR(INDEX(INDIRECT(LEFT($A1282,SEARCH("-",$A1282,1)-1)&amp;"_validation_data"),MATCH($A1282&amp;"-"&amp;C$1,INDIRECT(LEFT($A1282,SEARCH("-",$A1282,1)-1)&amp;"_validation_rows"),0),3),"")</f>
        <v/>
      </c>
      <c r="D1282" s="454" t="str">
        <f t="shared" ca="1" si="207"/>
        <v/>
      </c>
      <c r="E1282" s="454" t="str">
        <f t="shared" ca="1" si="207"/>
        <v/>
      </c>
      <c r="F1282" s="454" t="str">
        <f t="shared" ca="1" si="207"/>
        <v/>
      </c>
      <c r="G1282" s="389" t="str">
        <f t="shared" si="200"/>
        <v>EandR1</v>
      </c>
      <c r="H1282" s="389" t="str">
        <f t="shared" si="201"/>
        <v>transpblrail</v>
      </c>
      <c r="I1282" s="389" t="str">
        <f t="shared" si="202"/>
        <v>rectototh</v>
      </c>
      <c r="J1282" s="389" t="str">
        <f t="shared" si="203"/>
        <v>EandR1-</v>
      </c>
      <c r="K1282" s="389" t="str">
        <f t="shared" si="204"/>
        <v>transpblrail-rectototh</v>
      </c>
      <c r="L1282" s="389" t="str">
        <f t="shared" si="205"/>
        <v>transpblrail-</v>
      </c>
    </row>
    <row r="1283" spans="1:12">
      <c r="A1283" s="362" t="s">
        <v>4516</v>
      </c>
      <c r="B1283" s="454">
        <f t="shared" ca="1" si="199"/>
        <v>0</v>
      </c>
      <c r="C1283" s="454" t="str">
        <f t="shared" ca="1" si="207"/>
        <v/>
      </c>
      <c r="D1283" s="454" t="str">
        <f t="shared" ca="1" si="207"/>
        <v/>
      </c>
      <c r="E1283" s="454" t="str">
        <f t="shared" ca="1" si="207"/>
        <v/>
      </c>
      <c r="F1283" s="454" t="str">
        <f t="shared" ca="1" si="207"/>
        <v/>
      </c>
      <c r="G1283" s="389" t="str">
        <f t="shared" si="200"/>
        <v>EandR1</v>
      </c>
      <c r="H1283" s="389" t="str">
        <f t="shared" si="201"/>
        <v>transahtarp</v>
      </c>
      <c r="I1283" s="389" t="str">
        <f t="shared" si="202"/>
        <v>rectototh</v>
      </c>
      <c r="J1283" s="389" t="str">
        <f t="shared" si="203"/>
        <v>EandR1-</v>
      </c>
      <c r="K1283" s="389" t="str">
        <f t="shared" si="204"/>
        <v>transahtarp-rectototh</v>
      </c>
      <c r="L1283" s="389" t="str">
        <f t="shared" si="205"/>
        <v>transahtarp-</v>
      </c>
    </row>
    <row r="1284" spans="1:12">
      <c r="A1284" s="362" t="s">
        <v>4517</v>
      </c>
      <c r="B1284" s="454">
        <f t="shared" ca="1" si="199"/>
        <v>0</v>
      </c>
      <c r="C1284" s="454" t="str">
        <f t="shared" ca="1" si="207"/>
        <v/>
      </c>
      <c r="D1284" s="454" t="str">
        <f t="shared" ca="1" si="207"/>
        <v/>
      </c>
      <c r="E1284" s="454" t="str">
        <f t="shared" ca="1" si="207"/>
        <v/>
      </c>
      <c r="F1284" s="454" t="str">
        <f t="shared" ca="1" si="207"/>
        <v/>
      </c>
      <c r="G1284" s="389" t="str">
        <f t="shared" si="200"/>
        <v>EandR1</v>
      </c>
      <c r="H1284" s="389" t="str">
        <f t="shared" si="201"/>
        <v>transahthrbprs</v>
      </c>
      <c r="I1284" s="389" t="str">
        <f t="shared" si="202"/>
        <v>rectototh</v>
      </c>
      <c r="J1284" s="389" t="str">
        <f t="shared" si="203"/>
        <v>EandR1-</v>
      </c>
      <c r="K1284" s="389" t="str">
        <f t="shared" si="204"/>
        <v>transahthrbprs-rectototh</v>
      </c>
      <c r="L1284" s="389" t="str">
        <f t="shared" si="205"/>
        <v>transahthrbprs-</v>
      </c>
    </row>
    <row r="1285" spans="1:12">
      <c r="A1285" s="362" t="s">
        <v>4518</v>
      </c>
      <c r="B1285" s="454">
        <f t="shared" ca="1" si="199"/>
        <v>0</v>
      </c>
      <c r="C1285" s="454" t="str">
        <f t="shared" ca="1" si="207"/>
        <v/>
      </c>
      <c r="D1285" s="454" t="str">
        <f t="shared" ca="1" si="207"/>
        <v/>
      </c>
      <c r="E1285" s="454" t="str">
        <f t="shared" ca="1" si="207"/>
        <v/>
      </c>
      <c r="F1285" s="454" t="str">
        <f t="shared" ca="1" si="207"/>
        <v/>
      </c>
      <c r="G1285" s="389" t="str">
        <f t="shared" si="200"/>
        <v>EandR1</v>
      </c>
      <c r="H1285" s="389" t="str">
        <f t="shared" si="201"/>
        <v>transahttll</v>
      </c>
      <c r="I1285" s="389" t="str">
        <f t="shared" si="202"/>
        <v>rectototh</v>
      </c>
      <c r="J1285" s="389" t="str">
        <f t="shared" si="203"/>
        <v>EandR1-</v>
      </c>
      <c r="K1285" s="389" t="str">
        <f t="shared" si="204"/>
        <v>transahttll-rectototh</v>
      </c>
      <c r="L1285" s="389" t="str">
        <f t="shared" si="205"/>
        <v>transahttll-</v>
      </c>
    </row>
    <row r="1286" spans="1:12">
      <c r="A1286" s="362" t="s">
        <v>4519</v>
      </c>
      <c r="B1286" s="454">
        <f t="shared" ca="1" si="199"/>
        <v>0</v>
      </c>
      <c r="C1286" s="454" t="str">
        <f t="shared" ca="1" si="207"/>
        <v/>
      </c>
      <c r="D1286" s="454" t="str">
        <f t="shared" ca="1" si="207"/>
        <v/>
      </c>
      <c r="E1286" s="454" t="str">
        <f t="shared" ca="1" si="207"/>
        <v/>
      </c>
      <c r="F1286" s="454" t="str">
        <f t="shared" ca="1" si="207"/>
        <v/>
      </c>
      <c r="G1286" s="389" t="str">
        <f t="shared" si="200"/>
        <v>EandR1</v>
      </c>
      <c r="H1286" s="389" t="str">
        <f t="shared" si="201"/>
        <v>transtot</v>
      </c>
      <c r="I1286" s="389" t="str">
        <f t="shared" si="202"/>
        <v>rectototh</v>
      </c>
      <c r="J1286" s="389" t="str">
        <f t="shared" si="203"/>
        <v>EandR1-</v>
      </c>
      <c r="K1286" s="389" t="str">
        <f t="shared" si="204"/>
        <v>transtot-rectototh</v>
      </c>
      <c r="L1286" s="389" t="str">
        <f t="shared" si="205"/>
        <v>transtot-</v>
      </c>
    </row>
    <row r="1287" spans="1:12">
      <c r="A1287" s="362" t="s">
        <v>4520</v>
      </c>
      <c r="B1287" s="454">
        <f t="shared" ca="1" si="199"/>
        <v>0</v>
      </c>
      <c r="C1287" s="454" t="str">
        <f t="shared" ca="1" si="207"/>
        <v/>
      </c>
      <c r="D1287" s="454" t="str">
        <f t="shared" ca="1" si="207"/>
        <v/>
      </c>
      <c r="E1287" s="454" t="str">
        <f t="shared" ca="1" si="207"/>
        <v/>
      </c>
      <c r="F1287" s="454" t="str">
        <f t="shared" ca="1" si="207"/>
        <v/>
      </c>
      <c r="G1287" s="389" t="str">
        <f t="shared" si="200"/>
        <v>EandR1</v>
      </c>
      <c r="H1287" s="389" t="str">
        <f t="shared" si="201"/>
        <v>sctot</v>
      </c>
      <c r="I1287" s="389" t="str">
        <f t="shared" si="202"/>
        <v>rectototh</v>
      </c>
      <c r="J1287" s="389" t="str">
        <f t="shared" si="203"/>
        <v>EandR1-</v>
      </c>
      <c r="K1287" s="389" t="str">
        <f t="shared" si="204"/>
        <v>sctot-rectototh</v>
      </c>
      <c r="L1287" s="389" t="str">
        <f t="shared" si="205"/>
        <v>sctot-</v>
      </c>
    </row>
    <row r="1288" spans="1:12">
      <c r="A1288" s="362" t="s">
        <v>4521</v>
      </c>
      <c r="B1288" s="454">
        <f t="shared" ca="1" si="199"/>
        <v>0</v>
      </c>
      <c r="C1288" s="454" t="str">
        <f t="shared" ca="1" si="207"/>
        <v/>
      </c>
      <c r="D1288" s="454" t="str">
        <f t="shared" ca="1" si="207"/>
        <v/>
      </c>
      <c r="E1288" s="454" t="str">
        <f t="shared" ca="1" si="207"/>
        <v/>
      </c>
      <c r="F1288" s="454" t="str">
        <f t="shared" ca="1" si="207"/>
        <v/>
      </c>
      <c r="G1288" s="389" t="str">
        <f t="shared" si="200"/>
        <v>EandR1</v>
      </c>
      <c r="H1288" s="389" t="str">
        <f t="shared" si="201"/>
        <v>phtot</v>
      </c>
      <c r="I1288" s="389" t="str">
        <f t="shared" si="202"/>
        <v>rectototh</v>
      </c>
      <c r="J1288" s="389" t="str">
        <f t="shared" si="203"/>
        <v>EandR1-</v>
      </c>
      <c r="K1288" s="389" t="str">
        <f t="shared" si="204"/>
        <v>phtot-rectototh</v>
      </c>
      <c r="L1288" s="389" t="str">
        <f t="shared" si="205"/>
        <v>phtot-</v>
      </c>
    </row>
    <row r="1289" spans="1:12">
      <c r="A1289" s="362" t="s">
        <v>4522</v>
      </c>
      <c r="B1289" s="454">
        <f t="shared" ca="1" si="199"/>
        <v>0</v>
      </c>
      <c r="C1289" s="454" t="str">
        <f t="shared" ca="1" si="207"/>
        <v/>
      </c>
      <c r="D1289" s="454" t="str">
        <f t="shared" ca="1" si="207"/>
        <v/>
      </c>
      <c r="E1289" s="454" t="str">
        <f t="shared" ca="1" si="207"/>
        <v/>
      </c>
      <c r="F1289" s="454" t="str">
        <f t="shared" ca="1" si="207"/>
        <v/>
      </c>
      <c r="G1289" s="389" t="str">
        <f t="shared" si="200"/>
        <v>EandR1</v>
      </c>
      <c r="H1289" s="389" t="str">
        <f t="shared" si="201"/>
        <v>houshratot</v>
      </c>
      <c r="I1289" s="389" t="str">
        <f t="shared" si="202"/>
        <v>rectototh</v>
      </c>
      <c r="J1289" s="389" t="str">
        <f t="shared" si="203"/>
        <v>EandR1-</v>
      </c>
      <c r="K1289" s="389" t="str">
        <f t="shared" si="204"/>
        <v>houshratot-rectototh</v>
      </c>
      <c r="L1289" s="389" t="str">
        <f t="shared" si="205"/>
        <v>houshratot-</v>
      </c>
    </row>
    <row r="1290" spans="1:12">
      <c r="A1290" s="362" t="s">
        <v>4523</v>
      </c>
      <c r="B1290" s="454">
        <f t="shared" ca="1" si="199"/>
        <v>0</v>
      </c>
      <c r="C1290" s="454" t="str">
        <f t="shared" ca="1" si="207"/>
        <v/>
      </c>
      <c r="D1290" s="454" t="str">
        <f t="shared" ca="1" si="207"/>
        <v/>
      </c>
      <c r="E1290" s="454" t="str">
        <f t="shared" ca="1" si="207"/>
        <v/>
      </c>
      <c r="F1290" s="454" t="str">
        <f t="shared" ca="1" si="207"/>
        <v/>
      </c>
      <c r="G1290" s="389" t="str">
        <f t="shared" si="200"/>
        <v>EandR1</v>
      </c>
      <c r="H1290" s="389" t="str">
        <f t="shared" si="201"/>
        <v>housgfcftot</v>
      </c>
      <c r="I1290" s="389" t="str">
        <f t="shared" si="202"/>
        <v>rectototh</v>
      </c>
      <c r="J1290" s="389" t="str">
        <f t="shared" si="203"/>
        <v>EandR1-</v>
      </c>
      <c r="K1290" s="389" t="str">
        <f t="shared" si="204"/>
        <v>housgfcftot-rectototh</v>
      </c>
      <c r="L1290" s="389" t="str">
        <f t="shared" si="205"/>
        <v>housgfcftot-</v>
      </c>
    </row>
    <row r="1291" spans="1:12">
      <c r="A1291" s="362" t="s">
        <v>4524</v>
      </c>
      <c r="B1291" s="454">
        <f t="shared" ca="1" si="199"/>
        <v>0</v>
      </c>
      <c r="C1291" s="454" t="str">
        <f t="shared" ca="1" si="207"/>
        <v/>
      </c>
      <c r="D1291" s="454" t="str">
        <f t="shared" ca="1" si="207"/>
        <v/>
      </c>
      <c r="E1291" s="454" t="str">
        <f t="shared" ca="1" si="207"/>
        <v/>
      </c>
      <c r="F1291" s="454" t="str">
        <f t="shared" ca="1" si="207"/>
        <v/>
      </c>
      <c r="G1291" s="389" t="str">
        <f t="shared" si="200"/>
        <v>EandR1</v>
      </c>
      <c r="H1291" s="389" t="str">
        <f t="shared" si="201"/>
        <v>houstot</v>
      </c>
      <c r="I1291" s="389" t="str">
        <f t="shared" si="202"/>
        <v>rectototh</v>
      </c>
      <c r="J1291" s="389" t="str">
        <f t="shared" si="203"/>
        <v>EandR1-</v>
      </c>
      <c r="K1291" s="389" t="str">
        <f t="shared" si="204"/>
        <v>houstot-rectototh</v>
      </c>
      <c r="L1291" s="389" t="str">
        <f t="shared" si="205"/>
        <v>houstot-</v>
      </c>
    </row>
    <row r="1292" spans="1:12">
      <c r="A1292" s="362" t="s">
        <v>4525</v>
      </c>
      <c r="B1292" s="454">
        <f t="shared" ca="1" si="199"/>
        <v>0</v>
      </c>
      <c r="C1292" s="454" t="str">
        <f t="shared" ca="1" si="207"/>
        <v/>
      </c>
      <c r="D1292" s="454" t="str">
        <f t="shared" ca="1" si="207"/>
        <v/>
      </c>
      <c r="E1292" s="454" t="str">
        <f t="shared" ca="1" si="207"/>
        <v/>
      </c>
      <c r="F1292" s="454" t="str">
        <f t="shared" ca="1" si="207"/>
        <v/>
      </c>
      <c r="G1292" s="389" t="str">
        <f t="shared" si="200"/>
        <v>EandR1</v>
      </c>
      <c r="H1292" s="389" t="str">
        <f t="shared" si="201"/>
        <v>culhrt</v>
      </c>
      <c r="I1292" s="389" t="str">
        <f t="shared" si="202"/>
        <v>rectototh</v>
      </c>
      <c r="J1292" s="389" t="str">
        <f t="shared" si="203"/>
        <v>EandR1-</v>
      </c>
      <c r="K1292" s="389" t="str">
        <f t="shared" si="204"/>
        <v>culhrt-rectototh</v>
      </c>
      <c r="L1292" s="389" t="str">
        <f t="shared" si="205"/>
        <v>culhrt-</v>
      </c>
    </row>
    <row r="1293" spans="1:12">
      <c r="A1293" s="362" t="s">
        <v>4526</v>
      </c>
      <c r="B1293" s="454">
        <f t="shared" ca="1" si="199"/>
        <v>0</v>
      </c>
      <c r="C1293" s="454" t="str">
        <f t="shared" ca="1" si="207"/>
        <v/>
      </c>
      <c r="D1293" s="454" t="str">
        <f t="shared" ca="1" si="207"/>
        <v/>
      </c>
      <c r="E1293" s="454" t="str">
        <f t="shared" ca="1" si="207"/>
        <v/>
      </c>
      <c r="F1293" s="454" t="str">
        <f t="shared" ca="1" si="207"/>
        <v/>
      </c>
      <c r="G1293" s="389" t="str">
        <f t="shared" si="200"/>
        <v>EandR1</v>
      </c>
      <c r="H1293" s="389" t="str">
        <f t="shared" si="201"/>
        <v>culspr</v>
      </c>
      <c r="I1293" s="389" t="str">
        <f t="shared" si="202"/>
        <v>rectototh</v>
      </c>
      <c r="J1293" s="389" t="str">
        <f t="shared" si="203"/>
        <v>EandR1-</v>
      </c>
      <c r="K1293" s="389" t="str">
        <f t="shared" si="204"/>
        <v>culspr-rectototh</v>
      </c>
      <c r="L1293" s="389" t="str">
        <f t="shared" si="205"/>
        <v>culspr-</v>
      </c>
    </row>
    <row r="1294" spans="1:12">
      <c r="A1294" s="362" t="s">
        <v>4527</v>
      </c>
      <c r="B1294" s="454">
        <f t="shared" ca="1" si="199"/>
        <v>0</v>
      </c>
      <c r="C1294" s="454" t="str">
        <f t="shared" ca="1" si="207"/>
        <v/>
      </c>
      <c r="D1294" s="454" t="str">
        <f t="shared" ca="1" si="207"/>
        <v/>
      </c>
      <c r="E1294" s="454" t="str">
        <f t="shared" ca="1" si="207"/>
        <v/>
      </c>
      <c r="F1294" s="454" t="str">
        <f t="shared" ca="1" si="207"/>
        <v/>
      </c>
      <c r="G1294" s="389" t="str">
        <f t="shared" si="200"/>
        <v>EandR1</v>
      </c>
      <c r="H1294" s="389" t="str">
        <f t="shared" si="201"/>
        <v>culopn</v>
      </c>
      <c r="I1294" s="389" t="str">
        <f t="shared" si="202"/>
        <v>rectototh</v>
      </c>
      <c r="J1294" s="389" t="str">
        <f t="shared" si="203"/>
        <v>EandR1-</v>
      </c>
      <c r="K1294" s="389" t="str">
        <f t="shared" si="204"/>
        <v>culopn-rectototh</v>
      </c>
      <c r="L1294" s="389" t="str">
        <f t="shared" si="205"/>
        <v>culopn-</v>
      </c>
    </row>
    <row r="1295" spans="1:12">
      <c r="A1295" s="362" t="s">
        <v>4528</v>
      </c>
      <c r="B1295" s="454">
        <f t="shared" ca="1" si="199"/>
        <v>0</v>
      </c>
      <c r="C1295" s="454" t="str">
        <f t="shared" ca="1" si="207"/>
        <v/>
      </c>
      <c r="D1295" s="454" t="str">
        <f t="shared" ca="1" si="207"/>
        <v/>
      </c>
      <c r="E1295" s="454" t="str">
        <f t="shared" ca="1" si="207"/>
        <v/>
      </c>
      <c r="F1295" s="454" t="str">
        <f t="shared" ca="1" si="207"/>
        <v/>
      </c>
      <c r="G1295" s="389" t="str">
        <f t="shared" si="200"/>
        <v>EandR1</v>
      </c>
      <c r="H1295" s="389" t="str">
        <f t="shared" si="201"/>
        <v>cultrs</v>
      </c>
      <c r="I1295" s="389" t="str">
        <f t="shared" si="202"/>
        <v>rectototh</v>
      </c>
      <c r="J1295" s="389" t="str">
        <f t="shared" si="203"/>
        <v>EandR1-</v>
      </c>
      <c r="K1295" s="389" t="str">
        <f t="shared" si="204"/>
        <v>cultrs-rectototh</v>
      </c>
      <c r="L1295" s="389" t="str">
        <f t="shared" si="205"/>
        <v>cultrs-</v>
      </c>
    </row>
    <row r="1296" spans="1:12">
      <c r="A1296" s="362" t="s">
        <v>4529</v>
      </c>
      <c r="B1296" s="454">
        <f t="shared" ca="1" si="199"/>
        <v>0</v>
      </c>
      <c r="C1296" s="454" t="str">
        <f t="shared" ca="1" si="207"/>
        <v/>
      </c>
      <c r="D1296" s="454" t="str">
        <f t="shared" ca="1" si="207"/>
        <v/>
      </c>
      <c r="E1296" s="454" t="str">
        <f t="shared" ca="1" si="207"/>
        <v/>
      </c>
      <c r="F1296" s="454" t="str">
        <f t="shared" ca="1" si="207"/>
        <v/>
      </c>
      <c r="G1296" s="389" t="str">
        <f t="shared" si="200"/>
        <v>EandR1</v>
      </c>
      <c r="H1296" s="389" t="str">
        <f t="shared" si="201"/>
        <v>cullib</v>
      </c>
      <c r="I1296" s="389" t="str">
        <f t="shared" si="202"/>
        <v>rectototh</v>
      </c>
      <c r="J1296" s="389" t="str">
        <f t="shared" si="203"/>
        <v>EandR1-</v>
      </c>
      <c r="K1296" s="389" t="str">
        <f t="shared" si="204"/>
        <v>cullib-rectototh</v>
      </c>
      <c r="L1296" s="389" t="str">
        <f t="shared" si="205"/>
        <v>cullib-</v>
      </c>
    </row>
    <row r="1297" spans="1:12">
      <c r="A1297" s="362" t="s">
        <v>4530</v>
      </c>
      <c r="B1297" s="454">
        <f t="shared" ca="1" si="199"/>
        <v>0</v>
      </c>
      <c r="C1297" s="454" t="str">
        <f t="shared" ca="1" si="207"/>
        <v/>
      </c>
      <c r="D1297" s="454" t="str">
        <f t="shared" ca="1" si="207"/>
        <v/>
      </c>
      <c r="E1297" s="454" t="str">
        <f t="shared" ca="1" si="207"/>
        <v/>
      </c>
      <c r="F1297" s="454" t="str">
        <f t="shared" ca="1" si="207"/>
        <v/>
      </c>
      <c r="G1297" s="389" t="str">
        <f t="shared" si="200"/>
        <v>EandR1</v>
      </c>
      <c r="H1297" s="389" t="str">
        <f t="shared" si="201"/>
        <v>cultot</v>
      </c>
      <c r="I1297" s="389" t="str">
        <f t="shared" si="202"/>
        <v>rectototh</v>
      </c>
      <c r="J1297" s="389" t="str">
        <f t="shared" si="203"/>
        <v>EandR1-</v>
      </c>
      <c r="K1297" s="389" t="str">
        <f t="shared" si="204"/>
        <v>cultot-rectototh</v>
      </c>
      <c r="L1297" s="389" t="str">
        <f t="shared" si="205"/>
        <v>cultot-</v>
      </c>
    </row>
    <row r="1298" spans="1:12">
      <c r="A1298" s="362" t="s">
        <v>4531</v>
      </c>
      <c r="B1298" s="454">
        <f t="shared" ca="1" si="199"/>
        <v>0</v>
      </c>
      <c r="C1298" s="454" t="str">
        <f t="shared" ca="1" si="207"/>
        <v/>
      </c>
      <c r="D1298" s="454" t="str">
        <f t="shared" ca="1" si="207"/>
        <v/>
      </c>
      <c r="E1298" s="454" t="str">
        <f t="shared" ca="1" si="207"/>
        <v/>
      </c>
      <c r="F1298" s="454" t="str">
        <f t="shared" ca="1" si="207"/>
        <v/>
      </c>
      <c r="G1298" s="389" t="str">
        <f t="shared" si="200"/>
        <v>EandR1</v>
      </c>
      <c r="H1298" s="389" t="str">
        <f t="shared" si="201"/>
        <v>envcmt</v>
      </c>
      <c r="I1298" s="389" t="str">
        <f t="shared" si="202"/>
        <v>rectototh</v>
      </c>
      <c r="J1298" s="389" t="str">
        <f t="shared" si="203"/>
        <v>EandR1-</v>
      </c>
      <c r="K1298" s="389" t="str">
        <f t="shared" si="204"/>
        <v>envcmt-rectototh</v>
      </c>
      <c r="L1298" s="389" t="str">
        <f t="shared" si="205"/>
        <v>envcmt-</v>
      </c>
    </row>
    <row r="1299" spans="1:12">
      <c r="A1299" s="362" t="s">
        <v>4532</v>
      </c>
      <c r="B1299" s="454">
        <f t="shared" ca="1" si="199"/>
        <v>0</v>
      </c>
      <c r="C1299" s="454" t="str">
        <f t="shared" ca="1" si="207"/>
        <v/>
      </c>
      <c r="D1299" s="454" t="str">
        <f t="shared" ca="1" si="207"/>
        <v/>
      </c>
      <c r="E1299" s="454" t="str">
        <f t="shared" ca="1" si="207"/>
        <v/>
      </c>
      <c r="F1299" s="454" t="str">
        <f t="shared" ca="1" si="207"/>
        <v/>
      </c>
      <c r="G1299" s="389" t="str">
        <f t="shared" si="200"/>
        <v>EandR1</v>
      </c>
      <c r="H1299" s="389" t="str">
        <f t="shared" si="201"/>
        <v>envcst</v>
      </c>
      <c r="I1299" s="389" t="str">
        <f t="shared" si="202"/>
        <v>rectototh</v>
      </c>
      <c r="J1299" s="389" t="str">
        <f t="shared" si="203"/>
        <v>EandR1-</v>
      </c>
      <c r="K1299" s="389" t="str">
        <f t="shared" si="204"/>
        <v>envcst-rectototh</v>
      </c>
      <c r="L1299" s="389" t="str">
        <f t="shared" si="205"/>
        <v>envcst-</v>
      </c>
    </row>
    <row r="1300" spans="1:12">
      <c r="A1300" s="362" t="s">
        <v>4533</v>
      </c>
      <c r="B1300" s="454">
        <f t="shared" ca="1" si="199"/>
        <v>0</v>
      </c>
      <c r="C1300" s="454" t="str">
        <f t="shared" ca="1" si="207"/>
        <v/>
      </c>
      <c r="D1300" s="454" t="str">
        <f t="shared" ca="1" si="207"/>
        <v/>
      </c>
      <c r="E1300" s="454" t="str">
        <f t="shared" ca="1" si="207"/>
        <v/>
      </c>
      <c r="F1300" s="454" t="str">
        <f t="shared" ca="1" si="207"/>
        <v/>
      </c>
      <c r="G1300" s="389" t="str">
        <f t="shared" si="200"/>
        <v>EandR1</v>
      </c>
      <c r="H1300" s="389" t="str">
        <f t="shared" si="201"/>
        <v>envcmm</v>
      </c>
      <c r="I1300" s="389" t="str">
        <f t="shared" si="202"/>
        <v>rectototh</v>
      </c>
      <c r="J1300" s="389" t="str">
        <f t="shared" si="203"/>
        <v>EandR1-</v>
      </c>
      <c r="K1300" s="389" t="str">
        <f t="shared" si="204"/>
        <v>envcmm-rectototh</v>
      </c>
      <c r="L1300" s="389" t="str">
        <f t="shared" si="205"/>
        <v>envcmm-</v>
      </c>
    </row>
    <row r="1301" spans="1:12">
      <c r="A1301" s="362" t="s">
        <v>4534</v>
      </c>
      <c r="B1301" s="454">
        <f t="shared" ca="1" si="199"/>
        <v>0</v>
      </c>
      <c r="C1301" s="454" t="str">
        <f t="shared" ca="1" si="207"/>
        <v/>
      </c>
      <c r="D1301" s="454" t="str">
        <f t="shared" ca="1" si="207"/>
        <v/>
      </c>
      <c r="E1301" s="454" t="str">
        <f t="shared" ca="1" si="207"/>
        <v/>
      </c>
      <c r="F1301" s="454" t="str">
        <f t="shared" ca="1" si="207"/>
        <v/>
      </c>
      <c r="G1301" s="389" t="str">
        <f t="shared" si="200"/>
        <v>EandR1</v>
      </c>
      <c r="H1301" s="389" t="str">
        <f t="shared" si="201"/>
        <v>envflddrn</v>
      </c>
      <c r="I1301" s="389" t="str">
        <f t="shared" si="202"/>
        <v>rectototh</v>
      </c>
      <c r="J1301" s="389" t="str">
        <f t="shared" si="203"/>
        <v>EandR1-</v>
      </c>
      <c r="K1301" s="389" t="str">
        <f t="shared" si="204"/>
        <v>envflddrn-rectototh</v>
      </c>
      <c r="L1301" s="389" t="str">
        <f t="shared" si="205"/>
        <v>envflddrn-</v>
      </c>
    </row>
    <row r="1302" spans="1:12">
      <c r="A1302" s="362" t="s">
        <v>4535</v>
      </c>
      <c r="B1302" s="454">
        <f t="shared" ca="1" si="199"/>
        <v>0</v>
      </c>
      <c r="C1302" s="454" t="str">
        <f t="shared" ref="C1302:F1322" ca="1" si="208">IFERROR(INDEX(INDIRECT(LEFT($A1302,SEARCH("-",$A1302,1)-1)&amp;"_validation_data"),MATCH($A1302&amp;"-"&amp;C$1,INDIRECT(LEFT($A1302,SEARCH("-",$A1302,1)-1)&amp;"_validation_rows"),0),3),"")</f>
        <v/>
      </c>
      <c r="D1302" s="454" t="str">
        <f t="shared" ca="1" si="208"/>
        <v/>
      </c>
      <c r="E1302" s="454" t="str">
        <f t="shared" ca="1" si="208"/>
        <v/>
      </c>
      <c r="F1302" s="454" t="str">
        <f t="shared" ca="1" si="208"/>
        <v/>
      </c>
      <c r="G1302" s="389" t="str">
        <f t="shared" si="200"/>
        <v>EandR1</v>
      </c>
      <c r="H1302" s="389" t="str">
        <f t="shared" si="201"/>
        <v>envagr</v>
      </c>
      <c r="I1302" s="389" t="str">
        <f t="shared" si="202"/>
        <v>rectototh</v>
      </c>
      <c r="J1302" s="389" t="str">
        <f t="shared" si="203"/>
        <v>EandR1-</v>
      </c>
      <c r="K1302" s="389" t="str">
        <f t="shared" si="204"/>
        <v>envagr-rectototh</v>
      </c>
      <c r="L1302" s="389" t="str">
        <f t="shared" si="205"/>
        <v>envagr-</v>
      </c>
    </row>
    <row r="1303" spans="1:12">
      <c r="A1303" s="362" t="s">
        <v>4536</v>
      </c>
      <c r="B1303" s="454">
        <f t="shared" ca="1" si="199"/>
        <v>0</v>
      </c>
      <c r="C1303" s="454" t="str">
        <f t="shared" ca="1" si="208"/>
        <v/>
      </c>
      <c r="D1303" s="454" t="str">
        <f t="shared" ca="1" si="208"/>
        <v/>
      </c>
      <c r="E1303" s="454" t="str">
        <f t="shared" ca="1" si="208"/>
        <v/>
      </c>
      <c r="F1303" s="454" t="str">
        <f t="shared" ca="1" si="208"/>
        <v/>
      </c>
      <c r="G1303" s="389" t="str">
        <f t="shared" si="200"/>
        <v>EandR1</v>
      </c>
      <c r="H1303" s="389" t="str">
        <f t="shared" si="201"/>
        <v>envrglenv</v>
      </c>
      <c r="I1303" s="389" t="str">
        <f t="shared" si="202"/>
        <v>rectototh</v>
      </c>
      <c r="J1303" s="389" t="str">
        <f t="shared" si="203"/>
        <v>EandR1-</v>
      </c>
      <c r="K1303" s="389" t="str">
        <f t="shared" si="204"/>
        <v>envrglenv-rectototh</v>
      </c>
      <c r="L1303" s="389" t="str">
        <f t="shared" si="205"/>
        <v>envrglenv-</v>
      </c>
    </row>
    <row r="1304" spans="1:12">
      <c r="A1304" s="362" t="s">
        <v>4537</v>
      </c>
      <c r="B1304" s="454">
        <f t="shared" ca="1" si="199"/>
        <v>0</v>
      </c>
      <c r="C1304" s="454" t="str">
        <f t="shared" ca="1" si="208"/>
        <v/>
      </c>
      <c r="D1304" s="454" t="str">
        <f t="shared" ca="1" si="208"/>
        <v/>
      </c>
      <c r="E1304" s="454" t="str">
        <f t="shared" ca="1" si="208"/>
        <v/>
      </c>
      <c r="F1304" s="454" t="str">
        <f t="shared" ca="1" si="208"/>
        <v/>
      </c>
      <c r="G1304" s="389" t="str">
        <f t="shared" si="200"/>
        <v>EandR1</v>
      </c>
      <c r="H1304" s="389" t="str">
        <f t="shared" si="201"/>
        <v>envrgltrd</v>
      </c>
      <c r="I1304" s="389" t="str">
        <f t="shared" si="202"/>
        <v>rectototh</v>
      </c>
      <c r="J1304" s="389" t="str">
        <f t="shared" si="203"/>
        <v>EandR1-</v>
      </c>
      <c r="K1304" s="389" t="str">
        <f t="shared" si="204"/>
        <v>envrgltrd-rectototh</v>
      </c>
      <c r="L1304" s="389" t="str">
        <f t="shared" si="205"/>
        <v>envrgltrd-</v>
      </c>
    </row>
    <row r="1305" spans="1:12">
      <c r="A1305" s="362" t="s">
        <v>4538</v>
      </c>
      <c r="B1305" s="454">
        <f t="shared" ca="1" si="199"/>
        <v>0</v>
      </c>
      <c r="C1305" s="454" t="str">
        <f t="shared" ca="1" si="208"/>
        <v/>
      </c>
      <c r="D1305" s="454" t="str">
        <f t="shared" ca="1" si="208"/>
        <v/>
      </c>
      <c r="E1305" s="454" t="str">
        <f t="shared" ca="1" si="208"/>
        <v/>
      </c>
      <c r="F1305" s="454" t="str">
        <f t="shared" ca="1" si="208"/>
        <v/>
      </c>
      <c r="G1305" s="389" t="str">
        <f t="shared" si="200"/>
        <v>EandR1</v>
      </c>
      <c r="H1305" s="389" t="str">
        <f t="shared" si="201"/>
        <v>envstr</v>
      </c>
      <c r="I1305" s="389" t="str">
        <f t="shared" si="202"/>
        <v>rectototh</v>
      </c>
      <c r="J1305" s="389" t="str">
        <f t="shared" si="203"/>
        <v>EandR1-</v>
      </c>
      <c r="K1305" s="389" t="str">
        <f t="shared" si="204"/>
        <v>envstr-rectototh</v>
      </c>
      <c r="L1305" s="389" t="str">
        <f t="shared" si="205"/>
        <v>envstr-</v>
      </c>
    </row>
    <row r="1306" spans="1:12">
      <c r="A1306" s="362" t="s">
        <v>4539</v>
      </c>
      <c r="B1306" s="454">
        <f t="shared" ca="1" si="199"/>
        <v>0</v>
      </c>
      <c r="C1306" s="454" t="str">
        <f t="shared" ca="1" si="208"/>
        <v/>
      </c>
      <c r="D1306" s="454" t="str">
        <f t="shared" ca="1" si="208"/>
        <v/>
      </c>
      <c r="E1306" s="454" t="str">
        <f t="shared" ca="1" si="208"/>
        <v/>
      </c>
      <c r="F1306" s="454" t="str">
        <f t="shared" ca="1" si="208"/>
        <v/>
      </c>
      <c r="G1306" s="389" t="str">
        <f t="shared" si="200"/>
        <v>EandR1</v>
      </c>
      <c r="H1306" s="389" t="str">
        <f t="shared" si="201"/>
        <v>envcll</v>
      </c>
      <c r="I1306" s="389" t="str">
        <f t="shared" si="202"/>
        <v>rectototh</v>
      </c>
      <c r="J1306" s="389" t="str">
        <f t="shared" si="203"/>
        <v>EandR1-</v>
      </c>
      <c r="K1306" s="389" t="str">
        <f t="shared" si="204"/>
        <v>envcll-rectototh</v>
      </c>
      <c r="L1306" s="389" t="str">
        <f t="shared" si="205"/>
        <v>envcll-</v>
      </c>
    </row>
    <row r="1307" spans="1:12">
      <c r="A1307" s="362" t="s">
        <v>4540</v>
      </c>
      <c r="B1307" s="454">
        <f t="shared" ca="1" si="199"/>
        <v>0</v>
      </c>
      <c r="C1307" s="454" t="str">
        <f t="shared" ca="1" si="208"/>
        <v/>
      </c>
      <c r="D1307" s="454" t="str">
        <f t="shared" ca="1" si="208"/>
        <v/>
      </c>
      <c r="E1307" s="454" t="str">
        <f t="shared" ca="1" si="208"/>
        <v/>
      </c>
      <c r="F1307" s="454" t="str">
        <f t="shared" ca="1" si="208"/>
        <v/>
      </c>
      <c r="G1307" s="389" t="str">
        <f t="shared" si="200"/>
        <v>EandR1</v>
      </c>
      <c r="H1307" s="389" t="str">
        <f t="shared" si="201"/>
        <v>envdsp</v>
      </c>
      <c r="I1307" s="389" t="str">
        <f t="shared" si="202"/>
        <v>rectototh</v>
      </c>
      <c r="J1307" s="389" t="str">
        <f t="shared" si="203"/>
        <v>EandR1-</v>
      </c>
      <c r="K1307" s="389" t="str">
        <f t="shared" si="204"/>
        <v>envdsp-rectototh</v>
      </c>
      <c r="L1307" s="389" t="str">
        <f t="shared" si="205"/>
        <v>envdsp-</v>
      </c>
    </row>
    <row r="1308" spans="1:12">
      <c r="A1308" s="362" t="s">
        <v>4541</v>
      </c>
      <c r="B1308" s="454">
        <f t="shared" ca="1" si="199"/>
        <v>0</v>
      </c>
      <c r="C1308" s="454" t="str">
        <f t="shared" ca="1" si="208"/>
        <v/>
      </c>
      <c r="D1308" s="454" t="str">
        <f t="shared" ca="1" si="208"/>
        <v/>
      </c>
      <c r="E1308" s="454" t="str">
        <f t="shared" ca="1" si="208"/>
        <v/>
      </c>
      <c r="F1308" s="454" t="str">
        <f t="shared" ca="1" si="208"/>
        <v/>
      </c>
      <c r="G1308" s="389" t="str">
        <f t="shared" si="200"/>
        <v>EandR1</v>
      </c>
      <c r="H1308" s="389" t="str">
        <f t="shared" si="201"/>
        <v>envtrd</v>
      </c>
      <c r="I1308" s="389" t="str">
        <f t="shared" si="202"/>
        <v>rectototh</v>
      </c>
      <c r="J1308" s="389" t="str">
        <f t="shared" si="203"/>
        <v>EandR1-</v>
      </c>
      <c r="K1308" s="389" t="str">
        <f t="shared" si="204"/>
        <v>envtrd-rectototh</v>
      </c>
      <c r="L1308" s="389" t="str">
        <f t="shared" si="205"/>
        <v>envtrd-</v>
      </c>
    </row>
    <row r="1309" spans="1:12">
      <c r="A1309" s="362" t="s">
        <v>4542</v>
      </c>
      <c r="B1309" s="454">
        <f t="shared" ca="1" si="199"/>
        <v>0</v>
      </c>
      <c r="C1309" s="454" t="str">
        <f t="shared" ca="1" si="208"/>
        <v/>
      </c>
      <c r="D1309" s="454" t="str">
        <f t="shared" ca="1" si="208"/>
        <v/>
      </c>
      <c r="E1309" s="454" t="str">
        <f t="shared" ca="1" si="208"/>
        <v/>
      </c>
      <c r="F1309" s="454" t="str">
        <f t="shared" ca="1" si="208"/>
        <v/>
      </c>
      <c r="G1309" s="389" t="str">
        <f t="shared" si="200"/>
        <v>EandR1</v>
      </c>
      <c r="H1309" s="389" t="str">
        <f t="shared" si="201"/>
        <v>envrcy</v>
      </c>
      <c r="I1309" s="389" t="str">
        <f t="shared" si="202"/>
        <v>rectototh</v>
      </c>
      <c r="J1309" s="389" t="str">
        <f t="shared" si="203"/>
        <v>EandR1-</v>
      </c>
      <c r="K1309" s="389" t="str">
        <f t="shared" si="204"/>
        <v>envrcy-rectototh</v>
      </c>
      <c r="L1309" s="389" t="str">
        <f t="shared" si="205"/>
        <v>envrcy-</v>
      </c>
    </row>
    <row r="1310" spans="1:12">
      <c r="A1310" s="362" t="s">
        <v>4543</v>
      </c>
      <c r="B1310" s="454">
        <f t="shared" ca="1" si="199"/>
        <v>0</v>
      </c>
      <c r="C1310" s="454" t="str">
        <f t="shared" ca="1" si="208"/>
        <v/>
      </c>
      <c r="D1310" s="454" t="str">
        <f t="shared" ca="1" si="208"/>
        <v/>
      </c>
      <c r="E1310" s="454" t="str">
        <f t="shared" ca="1" si="208"/>
        <v/>
      </c>
      <c r="F1310" s="454" t="str">
        <f t="shared" ca="1" si="208"/>
        <v/>
      </c>
      <c r="G1310" s="389" t="str">
        <f t="shared" si="200"/>
        <v>EandR1</v>
      </c>
      <c r="H1310" s="389" t="str">
        <f t="shared" si="201"/>
        <v>envmin</v>
      </c>
      <c r="I1310" s="389" t="str">
        <f t="shared" si="202"/>
        <v>rectototh</v>
      </c>
      <c r="J1310" s="389" t="str">
        <f t="shared" si="203"/>
        <v>EandR1-</v>
      </c>
      <c r="K1310" s="389" t="str">
        <f t="shared" si="204"/>
        <v>envmin-rectototh</v>
      </c>
      <c r="L1310" s="389" t="str">
        <f t="shared" si="205"/>
        <v>envmin-</v>
      </c>
    </row>
    <row r="1311" spans="1:12">
      <c r="A1311" s="362" t="s">
        <v>4544</v>
      </c>
      <c r="B1311" s="454">
        <f t="shared" ca="1" si="199"/>
        <v>0</v>
      </c>
      <c r="C1311" s="454" t="str">
        <f t="shared" ca="1" si="208"/>
        <v/>
      </c>
      <c r="D1311" s="454" t="str">
        <f t="shared" ca="1" si="208"/>
        <v/>
      </c>
      <c r="E1311" s="454" t="str">
        <f t="shared" ca="1" si="208"/>
        <v/>
      </c>
      <c r="F1311" s="454" t="str">
        <f t="shared" ca="1" si="208"/>
        <v/>
      </c>
      <c r="G1311" s="389" t="str">
        <f t="shared" si="200"/>
        <v>EandR1</v>
      </c>
      <c r="H1311" s="389" t="str">
        <f t="shared" si="201"/>
        <v>envclm</v>
      </c>
      <c r="I1311" s="389" t="str">
        <f t="shared" si="202"/>
        <v>rectototh</v>
      </c>
      <c r="J1311" s="389" t="str">
        <f t="shared" si="203"/>
        <v>EandR1-</v>
      </c>
      <c r="K1311" s="389" t="str">
        <f t="shared" si="204"/>
        <v>envclm-rectototh</v>
      </c>
      <c r="L1311" s="389" t="str">
        <f t="shared" si="205"/>
        <v>envclm-</v>
      </c>
    </row>
    <row r="1312" spans="1:12">
      <c r="A1312" s="362" t="s">
        <v>4545</v>
      </c>
      <c r="B1312" s="454">
        <f t="shared" ca="1" si="199"/>
        <v>0</v>
      </c>
      <c r="C1312" s="454" t="str">
        <f t="shared" ca="1" si="208"/>
        <v/>
      </c>
      <c r="D1312" s="454" t="str">
        <f t="shared" ca="1" si="208"/>
        <v/>
      </c>
      <c r="E1312" s="454" t="str">
        <f t="shared" ca="1" si="208"/>
        <v/>
      </c>
      <c r="F1312" s="454" t="str">
        <f t="shared" ca="1" si="208"/>
        <v/>
      </c>
      <c r="G1312" s="389" t="str">
        <f t="shared" si="200"/>
        <v>EandR1</v>
      </c>
      <c r="H1312" s="389" t="str">
        <f t="shared" si="201"/>
        <v>envtot</v>
      </c>
      <c r="I1312" s="389" t="str">
        <f t="shared" si="202"/>
        <v>rectototh</v>
      </c>
      <c r="J1312" s="389" t="str">
        <f t="shared" si="203"/>
        <v>EandR1-</v>
      </c>
      <c r="K1312" s="389" t="str">
        <f t="shared" si="204"/>
        <v>envtot-rectototh</v>
      </c>
      <c r="L1312" s="389" t="str">
        <f t="shared" si="205"/>
        <v>envtot-</v>
      </c>
    </row>
    <row r="1313" spans="1:12">
      <c r="A1313" s="362" t="s">
        <v>4546</v>
      </c>
      <c r="B1313" s="454">
        <f t="shared" ca="1" si="199"/>
        <v>0</v>
      </c>
      <c r="C1313" s="454" t="str">
        <f t="shared" ca="1" si="208"/>
        <v/>
      </c>
      <c r="D1313" s="454" t="str">
        <f t="shared" ca="1" si="208"/>
        <v/>
      </c>
      <c r="E1313" s="454" t="str">
        <f t="shared" ca="1" si="208"/>
        <v/>
      </c>
      <c r="F1313" s="454" t="str">
        <f t="shared" ca="1" si="208"/>
        <v/>
      </c>
      <c r="G1313" s="389" t="str">
        <f t="shared" si="200"/>
        <v>EandR1</v>
      </c>
      <c r="H1313" s="389" t="str">
        <f t="shared" si="201"/>
        <v>plantot</v>
      </c>
      <c r="I1313" s="389" t="str">
        <f t="shared" si="202"/>
        <v>rectototh</v>
      </c>
      <c r="J1313" s="389" t="str">
        <f t="shared" si="203"/>
        <v>EandR1-</v>
      </c>
      <c r="K1313" s="389" t="str">
        <f t="shared" si="204"/>
        <v>plantot-rectototh</v>
      </c>
      <c r="L1313" s="389" t="str">
        <f t="shared" si="205"/>
        <v>plantot-</v>
      </c>
    </row>
    <row r="1314" spans="1:12">
      <c r="A1314" s="362" t="s">
        <v>4547</v>
      </c>
      <c r="B1314" s="454">
        <f t="shared" ca="1" si="199"/>
        <v>0</v>
      </c>
      <c r="C1314" s="454"/>
      <c r="D1314" s="454"/>
      <c r="E1314" s="454"/>
      <c r="F1314" s="454"/>
      <c r="G1314" s="389" t="str">
        <f t="shared" si="200"/>
        <v>EandR1</v>
      </c>
      <c r="H1314" s="389" t="str">
        <f t="shared" si="201"/>
        <v>digtot</v>
      </c>
      <c r="I1314" s="389" t="str">
        <f t="shared" si="202"/>
        <v>rectototh</v>
      </c>
      <c r="J1314" s="389" t="str">
        <f t="shared" si="203"/>
        <v>EandR1-</v>
      </c>
      <c r="K1314" s="389" t="str">
        <f t="shared" si="204"/>
        <v>digtot-rectototh</v>
      </c>
      <c r="L1314" s="389" t="str">
        <f t="shared" si="205"/>
        <v>digtot-</v>
      </c>
    </row>
    <row r="1315" spans="1:12">
      <c r="A1315" s="362" t="s">
        <v>4548</v>
      </c>
      <c r="B1315" s="454">
        <f t="shared" ca="1" si="199"/>
        <v>0</v>
      </c>
      <c r="C1315" s="454" t="str">
        <f t="shared" ca="1" si="208"/>
        <v/>
      </c>
      <c r="D1315" s="454" t="str">
        <f t="shared" ca="1" si="208"/>
        <v/>
      </c>
      <c r="E1315" s="454" t="str">
        <f t="shared" ca="1" si="208"/>
        <v/>
      </c>
      <c r="F1315" s="454" t="str">
        <f t="shared" ca="1" si="208"/>
        <v/>
      </c>
      <c r="G1315" s="389" t="str">
        <f t="shared" ref="G1315:G1378" si="209">LEFT(A1315,SEARCH("-",A1315)-1)</f>
        <v>EandR1</v>
      </c>
      <c r="H1315" s="389" t="str">
        <f t="shared" ref="H1315:H1378" si="210">LEFT(K1315,SEARCH("-",K1315)-1)</f>
        <v>poltot</v>
      </c>
      <c r="I1315" s="389" t="str">
        <f t="shared" ref="I1315:I1378" si="211">SUBSTITUTE(K1315,L1315,"")</f>
        <v>rectototh</v>
      </c>
      <c r="J1315" s="389" t="str">
        <f t="shared" ref="J1315:J1378" si="212">LEFT(A1315,SEARCH("-",A1315))</f>
        <v>EandR1-</v>
      </c>
      <c r="K1315" s="389" t="str">
        <f t="shared" ref="K1315:K1378" si="213">SUBSTITUTE(A1315,J1315,"")</f>
        <v>poltot-rectototh</v>
      </c>
      <c r="L1315" s="389" t="str">
        <f t="shared" ref="L1315:L1378" si="214">LEFT(K1315,SEARCH("-",K1315))</f>
        <v>poltot-</v>
      </c>
    </row>
    <row r="1316" spans="1:12">
      <c r="A1316" s="362" t="s">
        <v>4549</v>
      </c>
      <c r="B1316" s="454">
        <f t="shared" ref="B1316:B1382" ca="1" si="215">INDEX(INDIRECT(LEFT($A1316,SEARCH("-",$A1316,1)-1)&amp;"_data"),MATCH(MID($A1316, SEARCH("-",$A1316) + 1, SEARCH("-",$A1316,SEARCH("-",$A1316)+1) - SEARCH("-",$A1316) - 1),INDIRECT(LEFT($A1316,SEARCH("-",$A1316,1)-1)&amp;"_rows"),0),MATCH(RIGHT($A1316,LEN($A1316) - SEARCH("-", $A1316, SEARCH("-", $A1316) + 1)),INDIRECT(LEFT($A1316,SEARCH("-",$A1316,1)-1)&amp;"_Header"),0))</f>
        <v>0</v>
      </c>
      <c r="C1316" s="454" t="str">
        <f t="shared" ca="1" si="208"/>
        <v/>
      </c>
      <c r="D1316" s="454" t="str">
        <f t="shared" ca="1" si="208"/>
        <v/>
      </c>
      <c r="E1316" s="454" t="str">
        <f t="shared" ca="1" si="208"/>
        <v/>
      </c>
      <c r="F1316" s="454" t="str">
        <f t="shared" ca="1" si="208"/>
        <v/>
      </c>
      <c r="G1316" s="389" t="str">
        <f t="shared" si="209"/>
        <v>EandR1</v>
      </c>
      <c r="H1316" s="389" t="str">
        <f t="shared" si="210"/>
        <v>frstot</v>
      </c>
      <c r="I1316" s="389" t="str">
        <f t="shared" si="211"/>
        <v>rectototh</v>
      </c>
      <c r="J1316" s="389" t="str">
        <f t="shared" si="212"/>
        <v>EandR1-</v>
      </c>
      <c r="K1316" s="389" t="str">
        <f t="shared" si="213"/>
        <v>frstot-rectototh</v>
      </c>
      <c r="L1316" s="389" t="str">
        <f t="shared" si="214"/>
        <v>frstot-</v>
      </c>
    </row>
    <row r="1317" spans="1:12">
      <c r="A1317" s="362" t="s">
        <v>4550</v>
      </c>
      <c r="B1317" s="454">
        <f t="shared" ca="1" si="215"/>
        <v>0</v>
      </c>
      <c r="C1317" s="454" t="str">
        <f t="shared" ca="1" si="208"/>
        <v/>
      </c>
      <c r="D1317" s="454" t="str">
        <f t="shared" ca="1" si="208"/>
        <v/>
      </c>
      <c r="E1317" s="454" t="str">
        <f t="shared" ca="1" si="208"/>
        <v/>
      </c>
      <c r="F1317" s="454" t="str">
        <f t="shared" ca="1" si="208"/>
        <v/>
      </c>
      <c r="G1317" s="389" t="str">
        <f t="shared" si="209"/>
        <v>EandR1</v>
      </c>
      <c r="H1317" s="389" t="str">
        <f t="shared" si="210"/>
        <v>centot</v>
      </c>
      <c r="I1317" s="389" t="str">
        <f t="shared" si="211"/>
        <v>rectototh</v>
      </c>
      <c r="J1317" s="389" t="str">
        <f t="shared" si="212"/>
        <v>EandR1-</v>
      </c>
      <c r="K1317" s="389" t="str">
        <f t="shared" si="213"/>
        <v>centot-rectototh</v>
      </c>
      <c r="L1317" s="389" t="str">
        <f t="shared" si="214"/>
        <v>centot-</v>
      </c>
    </row>
    <row r="1318" spans="1:12">
      <c r="A1318" s="362" t="s">
        <v>4551</v>
      </c>
      <c r="B1318" s="454">
        <f t="shared" ca="1" si="215"/>
        <v>0</v>
      </c>
      <c r="C1318" s="454" t="str">
        <f t="shared" ca="1" si="208"/>
        <v/>
      </c>
      <c r="D1318" s="454" t="str">
        <f t="shared" ca="1" si="208"/>
        <v/>
      </c>
      <c r="E1318" s="454" t="str">
        <f t="shared" ca="1" si="208"/>
        <v/>
      </c>
      <c r="F1318" s="454" t="str">
        <f t="shared" ca="1" si="208"/>
        <v/>
      </c>
      <c r="G1318" s="389" t="str">
        <f t="shared" si="209"/>
        <v>EandR1</v>
      </c>
      <c r="H1318" s="389" t="str">
        <f t="shared" si="210"/>
        <v>tradcomhous</v>
      </c>
      <c r="I1318" s="389" t="str">
        <f t="shared" si="211"/>
        <v>rectototh</v>
      </c>
      <c r="J1318" s="389" t="str">
        <f t="shared" si="212"/>
        <v>EandR1-</v>
      </c>
      <c r="K1318" s="389" t="str">
        <f t="shared" si="213"/>
        <v>tradcomhous-rectototh</v>
      </c>
      <c r="L1318" s="389" t="str">
        <f t="shared" si="214"/>
        <v>tradcomhous-</v>
      </c>
    </row>
    <row r="1319" spans="1:12">
      <c r="A1319" s="362" t="s">
        <v>4552</v>
      </c>
      <c r="B1319" s="454">
        <f t="shared" ca="1" si="215"/>
        <v>0</v>
      </c>
      <c r="C1319" s="454" t="str">
        <f t="shared" ca="1" si="208"/>
        <v/>
      </c>
      <c r="D1319" s="454" t="str">
        <f t="shared" ca="1" si="208"/>
        <v/>
      </c>
      <c r="E1319" s="454" t="str">
        <f t="shared" ca="1" si="208"/>
        <v/>
      </c>
      <c r="F1319" s="454" t="str">
        <f t="shared" ca="1" si="208"/>
        <v/>
      </c>
      <c r="G1319" s="389" t="str">
        <f t="shared" si="209"/>
        <v>EandR1</v>
      </c>
      <c r="H1319" s="389" t="str">
        <f t="shared" si="210"/>
        <v>tradcomreal</v>
      </c>
      <c r="I1319" s="389" t="str">
        <f t="shared" si="211"/>
        <v>rectototh</v>
      </c>
      <c r="J1319" s="389" t="str">
        <f t="shared" si="212"/>
        <v>EandR1-</v>
      </c>
      <c r="K1319" s="389" t="str">
        <f t="shared" si="213"/>
        <v>tradcomreal-rectototh</v>
      </c>
      <c r="L1319" s="389" t="str">
        <f t="shared" si="214"/>
        <v>tradcomreal-</v>
      </c>
    </row>
    <row r="1320" spans="1:12">
      <c r="A1320" s="362" t="s">
        <v>4553</v>
      </c>
      <c r="B1320" s="454">
        <f t="shared" ca="1" si="215"/>
        <v>0</v>
      </c>
      <c r="C1320" s="454" t="str">
        <f t="shared" ca="1" si="208"/>
        <v/>
      </c>
      <c r="D1320" s="454" t="str">
        <f t="shared" ca="1" si="208"/>
        <v/>
      </c>
      <c r="E1320" s="454" t="str">
        <f t="shared" ca="1" si="208"/>
        <v/>
      </c>
      <c r="F1320" s="454" t="str">
        <f t="shared" ca="1" si="208"/>
        <v/>
      </c>
      <c r="G1320" s="389" t="str">
        <f t="shared" si="209"/>
        <v>EandR1</v>
      </c>
      <c r="H1320" s="389" t="str">
        <f t="shared" si="210"/>
        <v>tradcomfin</v>
      </c>
      <c r="I1320" s="389" t="str">
        <f t="shared" si="211"/>
        <v>rectototh</v>
      </c>
      <c r="J1320" s="389" t="str">
        <f t="shared" si="212"/>
        <v>EandR1-</v>
      </c>
      <c r="K1320" s="389" t="str">
        <f t="shared" si="213"/>
        <v>tradcomfin-rectototh</v>
      </c>
      <c r="L1320" s="389" t="str">
        <f t="shared" si="214"/>
        <v>tradcomfin-</v>
      </c>
    </row>
    <row r="1321" spans="1:12">
      <c r="A1321" s="362" t="s">
        <v>4554</v>
      </c>
      <c r="B1321" s="454">
        <f t="shared" ca="1" si="215"/>
        <v>0</v>
      </c>
      <c r="C1321" s="454" t="str">
        <f t="shared" ca="1" si="208"/>
        <v/>
      </c>
      <c r="D1321" s="454" t="str">
        <f t="shared" ca="1" si="208"/>
        <v/>
      </c>
      <c r="E1321" s="454" t="str">
        <f t="shared" ca="1" si="208"/>
        <v/>
      </c>
      <c r="F1321" s="454" t="str">
        <f t="shared" ca="1" si="208"/>
        <v/>
      </c>
      <c r="G1321" s="389" t="str">
        <f t="shared" si="209"/>
        <v>EandR1</v>
      </c>
      <c r="H1321" s="389" t="str">
        <f t="shared" si="210"/>
        <v>tradcomenr</v>
      </c>
      <c r="I1321" s="389" t="str">
        <f t="shared" si="211"/>
        <v>rectototh</v>
      </c>
      <c r="J1321" s="389" t="str">
        <f t="shared" si="212"/>
        <v>EandR1-</v>
      </c>
      <c r="K1321" s="389" t="str">
        <f t="shared" si="213"/>
        <v>tradcomenr-rectototh</v>
      </c>
      <c r="L1321" s="389" t="str">
        <f t="shared" si="214"/>
        <v>tradcomenr-</v>
      </c>
    </row>
    <row r="1322" spans="1:12">
      <c r="A1322" s="362" t="s">
        <v>4555</v>
      </c>
      <c r="B1322" s="454">
        <f t="shared" ca="1" si="215"/>
        <v>0</v>
      </c>
      <c r="C1322" s="454" t="str">
        <f t="shared" ca="1" si="208"/>
        <v/>
      </c>
      <c r="D1322" s="454" t="str">
        <f t="shared" ca="1" si="208"/>
        <v/>
      </c>
      <c r="E1322" s="454" t="str">
        <f t="shared" ca="1" si="208"/>
        <v/>
      </c>
      <c r="F1322" s="454" t="str">
        <f t="shared" ca="1" si="208"/>
        <v/>
      </c>
      <c r="G1322" s="389" t="str">
        <f t="shared" si="209"/>
        <v>EandR1</v>
      </c>
      <c r="H1322" s="389" t="str">
        <f t="shared" si="210"/>
        <v>tradcomwtr</v>
      </c>
      <c r="I1322" s="389" t="str">
        <f t="shared" si="211"/>
        <v>rectototh</v>
      </c>
      <c r="J1322" s="389" t="str">
        <f t="shared" si="212"/>
        <v>EandR1-</v>
      </c>
      <c r="K1322" s="389" t="str">
        <f t="shared" si="213"/>
        <v>tradcomwtr-rectototh</v>
      </c>
      <c r="L1322" s="389" t="str">
        <f t="shared" si="214"/>
        <v>tradcomwtr-</v>
      </c>
    </row>
    <row r="1323" spans="1:12">
      <c r="A1323" s="362" t="s">
        <v>4556</v>
      </c>
      <c r="B1323" s="454">
        <f t="shared" ca="1" si="215"/>
        <v>0</v>
      </c>
      <c r="C1323" s="454" t="str">
        <f t="shared" ref="C1323:F1342" ca="1" si="216">IFERROR(INDEX(INDIRECT(LEFT($A1323,SEARCH("-",$A1323,1)-1)&amp;"_validation_data"),MATCH($A1323&amp;"-"&amp;C$1,INDIRECT(LEFT($A1323,SEARCH("-",$A1323,1)-1)&amp;"_validation_rows"),0),3),"")</f>
        <v/>
      </c>
      <c r="D1323" s="454" t="str">
        <f t="shared" ca="1" si="216"/>
        <v/>
      </c>
      <c r="E1323" s="454" t="str">
        <f t="shared" ca="1" si="216"/>
        <v/>
      </c>
      <c r="F1323" s="454" t="str">
        <f t="shared" ca="1" si="216"/>
        <v/>
      </c>
      <c r="G1323" s="389" t="str">
        <f t="shared" si="209"/>
        <v>EandR1</v>
      </c>
      <c r="H1323" s="389" t="str">
        <f t="shared" si="210"/>
        <v>tradcomhsp</v>
      </c>
      <c r="I1323" s="389" t="str">
        <f t="shared" si="211"/>
        <v>rectototh</v>
      </c>
      <c r="J1323" s="389" t="str">
        <f t="shared" si="212"/>
        <v>EandR1-</v>
      </c>
      <c r="K1323" s="389" t="str">
        <f t="shared" si="213"/>
        <v>tradcomhsp-rectototh</v>
      </c>
      <c r="L1323" s="389" t="str">
        <f t="shared" si="214"/>
        <v>tradcomhsp-</v>
      </c>
    </row>
    <row r="1324" spans="1:12">
      <c r="A1324" s="362" t="s">
        <v>4557</v>
      </c>
      <c r="B1324" s="454">
        <f t="shared" ca="1" si="215"/>
        <v>0</v>
      </c>
      <c r="C1324" s="454" t="str">
        <f t="shared" ca="1" si="216"/>
        <v/>
      </c>
      <c r="D1324" s="454" t="str">
        <f t="shared" ca="1" si="216"/>
        <v/>
      </c>
      <c r="E1324" s="454" t="str">
        <f t="shared" ca="1" si="216"/>
        <v/>
      </c>
      <c r="F1324" s="454" t="str">
        <f t="shared" ca="1" si="216"/>
        <v/>
      </c>
      <c r="G1324" s="389" t="str">
        <f t="shared" si="209"/>
        <v>EandR1</v>
      </c>
      <c r="H1324" s="389" t="str">
        <f t="shared" si="210"/>
        <v>tradcomoth</v>
      </c>
      <c r="I1324" s="389" t="str">
        <f t="shared" si="211"/>
        <v>rectototh</v>
      </c>
      <c r="J1324" s="389" t="str">
        <f t="shared" si="212"/>
        <v>EandR1-</v>
      </c>
      <c r="K1324" s="389" t="str">
        <f t="shared" si="213"/>
        <v>tradcomoth-rectototh</v>
      </c>
      <c r="L1324" s="389" t="str">
        <f t="shared" si="214"/>
        <v>tradcomoth-</v>
      </c>
    </row>
    <row r="1325" spans="1:12">
      <c r="A1325" s="362" t="s">
        <v>4558</v>
      </c>
      <c r="B1325" s="454">
        <f t="shared" ca="1" si="215"/>
        <v>0</v>
      </c>
      <c r="C1325" s="454" t="str">
        <f t="shared" ca="1" si="216"/>
        <v/>
      </c>
      <c r="D1325" s="454" t="str">
        <f t="shared" ca="1" si="216"/>
        <v/>
      </c>
      <c r="E1325" s="454" t="str">
        <f t="shared" ca="1" si="216"/>
        <v/>
      </c>
      <c r="F1325" s="454" t="str">
        <f t="shared" ca="1" si="216"/>
        <v/>
      </c>
      <c r="G1325" s="389" t="str">
        <f t="shared" si="209"/>
        <v>EandR1</v>
      </c>
      <c r="H1325" s="389" t="str">
        <f t="shared" si="210"/>
        <v>tradcomtot</v>
      </c>
      <c r="I1325" s="389" t="str">
        <f t="shared" si="211"/>
        <v>rectototh</v>
      </c>
      <c r="J1325" s="389" t="str">
        <f t="shared" si="212"/>
        <v>EandR1-</v>
      </c>
      <c r="K1325" s="389" t="str">
        <f t="shared" si="213"/>
        <v>tradcomtot-rectototh</v>
      </c>
      <c r="L1325" s="389" t="str">
        <f t="shared" si="214"/>
        <v>tradcomtot-</v>
      </c>
    </row>
    <row r="1326" spans="1:12">
      <c r="A1326" s="362" t="s">
        <v>4559</v>
      </c>
      <c r="B1326" s="454">
        <f t="shared" ca="1" si="215"/>
        <v>0</v>
      </c>
      <c r="C1326" s="454" t="str">
        <f t="shared" ca="1" si="216"/>
        <v/>
      </c>
      <c r="D1326" s="454" t="str">
        <f t="shared" ca="1" si="216"/>
        <v/>
      </c>
      <c r="E1326" s="454" t="str">
        <f t="shared" ca="1" si="216"/>
        <v/>
      </c>
      <c r="F1326" s="454" t="str">
        <f t="shared" ca="1" si="216"/>
        <v/>
      </c>
      <c r="G1326" s="389" t="str">
        <f t="shared" si="209"/>
        <v>EandR1</v>
      </c>
      <c r="H1326" s="389" t="str">
        <f t="shared" si="210"/>
        <v>tradoth</v>
      </c>
      <c r="I1326" s="389" t="str">
        <f t="shared" si="211"/>
        <v>rectototh</v>
      </c>
      <c r="J1326" s="389" t="str">
        <f t="shared" si="212"/>
        <v>EandR1-</v>
      </c>
      <c r="K1326" s="389" t="str">
        <f t="shared" si="213"/>
        <v>tradoth-rectototh</v>
      </c>
      <c r="L1326" s="389" t="str">
        <f t="shared" si="214"/>
        <v>tradoth-</v>
      </c>
    </row>
    <row r="1327" spans="1:12">
      <c r="A1327" s="362" t="s">
        <v>4560</v>
      </c>
      <c r="B1327" s="454">
        <f t="shared" ca="1" si="215"/>
        <v>0</v>
      </c>
      <c r="C1327" s="454" t="str">
        <f t="shared" ca="1" si="216"/>
        <v/>
      </c>
      <c r="D1327" s="454" t="str">
        <f t="shared" ca="1" si="216"/>
        <v/>
      </c>
      <c r="E1327" s="454" t="str">
        <f t="shared" ca="1" si="216"/>
        <v/>
      </c>
      <c r="F1327" s="454" t="str">
        <f t="shared" ca="1" si="216"/>
        <v/>
      </c>
      <c r="G1327" s="389" t="str">
        <f t="shared" si="209"/>
        <v>EandR1</v>
      </c>
      <c r="H1327" s="389" t="str">
        <f t="shared" si="210"/>
        <v>tradtot</v>
      </c>
      <c r="I1327" s="389" t="str">
        <f t="shared" si="211"/>
        <v>rectototh</v>
      </c>
      <c r="J1327" s="389" t="str">
        <f t="shared" si="212"/>
        <v>EandR1-</v>
      </c>
      <c r="K1327" s="389" t="str">
        <f t="shared" si="213"/>
        <v>tradtot-rectototh</v>
      </c>
      <c r="L1327" s="389" t="str">
        <f t="shared" si="214"/>
        <v>tradtot-</v>
      </c>
    </row>
    <row r="1328" spans="1:12">
      <c r="A1328" s="362" t="s">
        <v>4561</v>
      </c>
      <c r="B1328" s="454">
        <f t="shared" ca="1" si="215"/>
        <v>0</v>
      </c>
      <c r="C1328" s="454" t="str">
        <f t="shared" ca="1" si="216"/>
        <v/>
      </c>
      <c r="D1328" s="454" t="str">
        <f t="shared" ca="1" si="216"/>
        <v/>
      </c>
      <c r="E1328" s="454" t="str">
        <f t="shared" ca="1" si="216"/>
        <v/>
      </c>
      <c r="F1328" s="454" t="str">
        <f t="shared" ca="1" si="216"/>
        <v/>
      </c>
      <c r="G1328" s="389" t="str">
        <f t="shared" si="209"/>
        <v>EandR1</v>
      </c>
      <c r="H1328" s="389" t="str">
        <f t="shared" si="210"/>
        <v>alltot</v>
      </c>
      <c r="I1328" s="389" t="str">
        <f t="shared" si="211"/>
        <v>rectototh</v>
      </c>
      <c r="J1328" s="389" t="str">
        <f t="shared" si="212"/>
        <v>EandR1-</v>
      </c>
      <c r="K1328" s="389" t="str">
        <f t="shared" si="213"/>
        <v>alltot-rectototh</v>
      </c>
      <c r="L1328" s="389" t="str">
        <f t="shared" si="214"/>
        <v>alltot-</v>
      </c>
    </row>
    <row r="1329" spans="1:12">
      <c r="A1329" s="362" t="s">
        <v>4562</v>
      </c>
      <c r="B1329" s="454">
        <f t="shared" ca="1" si="215"/>
        <v>0</v>
      </c>
      <c r="C1329" s="454" t="str">
        <f t="shared" ca="1" si="216"/>
        <v/>
      </c>
      <c r="D1329" s="454" t="str">
        <f t="shared" ca="1" si="216"/>
        <v/>
      </c>
      <c r="E1329" s="454" t="str">
        <f t="shared" ca="1" si="216"/>
        <v/>
      </c>
      <c r="F1329" s="454" t="str">
        <f t="shared" ca="1" si="216"/>
        <v/>
      </c>
      <c r="G1329" s="389" t="str">
        <f t="shared" si="209"/>
        <v>EandR1</v>
      </c>
      <c r="H1329" s="389" t="str">
        <f t="shared" si="210"/>
        <v>houstot</v>
      </c>
      <c r="I1329" s="389" t="str">
        <f t="shared" si="211"/>
        <v>rectotss</v>
      </c>
      <c r="J1329" s="389" t="str">
        <f t="shared" si="212"/>
        <v>EandR1-</v>
      </c>
      <c r="K1329" s="389" t="str">
        <f t="shared" si="213"/>
        <v>houstot-rectotss</v>
      </c>
      <c r="L1329" s="389" t="str">
        <f t="shared" si="214"/>
        <v>houstot-</v>
      </c>
    </row>
    <row r="1330" spans="1:12">
      <c r="A1330" s="362" t="s">
        <v>4563</v>
      </c>
      <c r="B1330" s="454">
        <f t="shared" ca="1" si="215"/>
        <v>0</v>
      </c>
      <c r="C1330" s="454" t="str">
        <f t="shared" ca="1" si="216"/>
        <v/>
      </c>
      <c r="D1330" s="454" t="str">
        <f t="shared" ca="1" si="216"/>
        <v/>
      </c>
      <c r="E1330" s="454" t="str">
        <f t="shared" ca="1" si="216"/>
        <v/>
      </c>
      <c r="F1330" s="454" t="str">
        <f t="shared" ca="1" si="216"/>
        <v/>
      </c>
      <c r="G1330" s="389" t="str">
        <f t="shared" si="209"/>
        <v>EandR1</v>
      </c>
      <c r="H1330" s="389" t="str">
        <f t="shared" si="210"/>
        <v>alltot</v>
      </c>
      <c r="I1330" s="389" t="str">
        <f t="shared" si="211"/>
        <v>rectotss</v>
      </c>
      <c r="J1330" s="389" t="str">
        <f t="shared" si="212"/>
        <v>EandR1-</v>
      </c>
      <c r="K1330" s="389" t="str">
        <f t="shared" si="213"/>
        <v>alltot-rectotss</v>
      </c>
      <c r="L1330" s="389" t="str">
        <f t="shared" si="214"/>
        <v>alltot-</v>
      </c>
    </row>
    <row r="1331" spans="1:12">
      <c r="A1331" s="362" t="s">
        <v>4564</v>
      </c>
      <c r="B1331" s="454">
        <f t="shared" ca="1" si="215"/>
        <v>0</v>
      </c>
      <c r="C1331" s="454" t="str">
        <f t="shared" ca="1" si="216"/>
        <v/>
      </c>
      <c r="D1331" s="454" t="str">
        <f t="shared" ca="1" si="216"/>
        <v/>
      </c>
      <c r="E1331" s="454" t="str">
        <f t="shared" ca="1" si="216"/>
        <v/>
      </c>
      <c r="F1331" s="454" t="str">
        <f t="shared" ca="1" si="216"/>
        <v/>
      </c>
      <c r="G1331" s="389" t="str">
        <f t="shared" si="209"/>
        <v>EandR1A</v>
      </c>
      <c r="H1331" s="389" t="str">
        <f t="shared" si="210"/>
        <v>transrdscns</v>
      </c>
      <c r="I1331" s="389" t="str">
        <f t="shared" si="211"/>
        <v>expcnscnvrnv</v>
      </c>
      <c r="J1331" s="389" t="str">
        <f t="shared" si="212"/>
        <v>EandR1A-</v>
      </c>
      <c r="K1331" s="389" t="str">
        <f t="shared" si="213"/>
        <v>transrdscns-expcnscnvrnv</v>
      </c>
      <c r="L1331" s="389" t="str">
        <f t="shared" si="214"/>
        <v>transrdscns-</v>
      </c>
    </row>
    <row r="1332" spans="1:12">
      <c r="A1332" s="362" t="s">
        <v>4565</v>
      </c>
      <c r="B1332" s="454">
        <f t="shared" ca="1" si="215"/>
        <v>0</v>
      </c>
      <c r="C1332" s="454" t="str">
        <f t="shared" ca="1" si="216"/>
        <v/>
      </c>
      <c r="D1332" s="454" t="str">
        <f t="shared" ca="1" si="216"/>
        <v/>
      </c>
      <c r="E1332" s="454" t="str">
        <f t="shared" ca="1" si="216"/>
        <v/>
      </c>
      <c r="F1332" s="454" t="str">
        <f t="shared" ca="1" si="216"/>
        <v/>
      </c>
      <c r="G1332" s="389" t="str">
        <f t="shared" si="209"/>
        <v>EandR1A</v>
      </c>
      <c r="H1332" s="389" t="str">
        <f t="shared" si="210"/>
        <v>transrdsmntprn</v>
      </c>
      <c r="I1332" s="389" t="str">
        <f t="shared" si="211"/>
        <v>expcnscnvrnv</v>
      </c>
      <c r="J1332" s="389" t="str">
        <f t="shared" si="212"/>
        <v>EandR1A-</v>
      </c>
      <c r="K1332" s="389" t="str">
        <f t="shared" si="213"/>
        <v>transrdsmntprn-expcnscnvrnv</v>
      </c>
      <c r="L1332" s="389" t="str">
        <f t="shared" si="214"/>
        <v>transrdsmntprn-</v>
      </c>
    </row>
    <row r="1333" spans="1:12">
      <c r="A1333" s="362" t="s">
        <v>4566</v>
      </c>
      <c r="B1333" s="454">
        <f t="shared" ca="1" si="215"/>
        <v>0</v>
      </c>
      <c r="C1333" s="454" t="str">
        <f t="shared" ca="1" si="216"/>
        <v/>
      </c>
      <c r="D1333" s="454" t="str">
        <f t="shared" ca="1" si="216"/>
        <v/>
      </c>
      <c r="E1333" s="454" t="str">
        <f t="shared" ca="1" si="216"/>
        <v/>
      </c>
      <c r="F1333" s="454" t="str">
        <f t="shared" ca="1" si="216"/>
        <v/>
      </c>
      <c r="G1333" s="389" t="str">
        <f t="shared" si="209"/>
        <v>EandR1A</v>
      </c>
      <c r="H1333" s="389" t="str">
        <f t="shared" si="210"/>
        <v>transrdsmntoth</v>
      </c>
      <c r="I1333" s="389" t="str">
        <f t="shared" si="211"/>
        <v>expcnscnvrnv</v>
      </c>
      <c r="J1333" s="389" t="str">
        <f t="shared" si="212"/>
        <v>EandR1A-</v>
      </c>
      <c r="K1333" s="389" t="str">
        <f t="shared" si="213"/>
        <v>transrdsmntoth-expcnscnvrnv</v>
      </c>
      <c r="L1333" s="389" t="str">
        <f t="shared" si="214"/>
        <v>transrdsmntoth-</v>
      </c>
    </row>
    <row r="1334" spans="1:12">
      <c r="A1334" s="362" t="s">
        <v>4567</v>
      </c>
      <c r="B1334" s="454">
        <f t="shared" ca="1" si="215"/>
        <v>0</v>
      </c>
      <c r="C1334" s="454" t="str">
        <f t="shared" ca="1" si="216"/>
        <v/>
      </c>
      <c r="D1334" s="454" t="str">
        <f t="shared" ca="1" si="216"/>
        <v/>
      </c>
      <c r="E1334" s="454" t="str">
        <f t="shared" ca="1" si="216"/>
        <v/>
      </c>
      <c r="F1334" s="454" t="str">
        <f t="shared" ca="1" si="216"/>
        <v/>
      </c>
      <c r="G1334" s="389" t="str">
        <f t="shared" si="209"/>
        <v>EandR1A</v>
      </c>
      <c r="H1334" s="389" t="str">
        <f t="shared" si="210"/>
        <v>transrdsbrd</v>
      </c>
      <c r="I1334" s="389" t="str">
        <f t="shared" si="211"/>
        <v>expcnscnvrnv</v>
      </c>
      <c r="J1334" s="389" t="str">
        <f t="shared" si="212"/>
        <v>EandR1A-</v>
      </c>
      <c r="K1334" s="389" t="str">
        <f t="shared" si="213"/>
        <v>transrdsbrd-expcnscnvrnv</v>
      </c>
      <c r="L1334" s="389" t="str">
        <f t="shared" si="214"/>
        <v>transrdsbrd-</v>
      </c>
    </row>
    <row r="1335" spans="1:12">
      <c r="A1335" s="362" t="s">
        <v>4568</v>
      </c>
      <c r="B1335" s="454">
        <f t="shared" ca="1" si="215"/>
        <v>0</v>
      </c>
      <c r="C1335" s="454" t="str">
        <f t="shared" ca="1" si="216"/>
        <v/>
      </c>
      <c r="D1335" s="454" t="str">
        <f t="shared" ca="1" si="216"/>
        <v/>
      </c>
      <c r="E1335" s="454" t="str">
        <f t="shared" ca="1" si="216"/>
        <v/>
      </c>
      <c r="F1335" s="454" t="str">
        <f t="shared" ca="1" si="216"/>
        <v/>
      </c>
      <c r="G1335" s="389" t="str">
        <f t="shared" si="209"/>
        <v>EandR1A</v>
      </c>
      <c r="H1335" s="389" t="str">
        <f t="shared" si="210"/>
        <v>transrdssft</v>
      </c>
      <c r="I1335" s="389" t="str">
        <f t="shared" si="211"/>
        <v>expcnscnvrnv</v>
      </c>
      <c r="J1335" s="389" t="str">
        <f t="shared" si="212"/>
        <v>EandR1A-</v>
      </c>
      <c r="K1335" s="389" t="str">
        <f t="shared" si="213"/>
        <v>transrdssft-expcnscnvrnv</v>
      </c>
      <c r="L1335" s="389" t="str">
        <f t="shared" si="214"/>
        <v>transrdssft-</v>
      </c>
    </row>
    <row r="1336" spans="1:12">
      <c r="A1336" s="362" t="s">
        <v>4569</v>
      </c>
      <c r="B1336" s="454">
        <f t="shared" ca="1" si="215"/>
        <v>0</v>
      </c>
      <c r="C1336" s="454" t="str">
        <f t="shared" ca="1" si="216"/>
        <v/>
      </c>
      <c r="D1336" s="454" t="str">
        <f t="shared" ca="1" si="216"/>
        <v/>
      </c>
      <c r="E1336" s="454" t="str">
        <f t="shared" ca="1" si="216"/>
        <v/>
      </c>
      <c r="F1336" s="454" t="str">
        <f t="shared" ca="1" si="216"/>
        <v/>
      </c>
      <c r="G1336" s="389" t="str">
        <f t="shared" si="209"/>
        <v>EandR1A</v>
      </c>
      <c r="H1336" s="389" t="str">
        <f t="shared" si="210"/>
        <v>transrdslgh</v>
      </c>
      <c r="I1336" s="389" t="str">
        <f t="shared" si="211"/>
        <v>expcnscnvrnv</v>
      </c>
      <c r="J1336" s="389" t="str">
        <f t="shared" si="212"/>
        <v>EandR1A-</v>
      </c>
      <c r="K1336" s="389" t="str">
        <f t="shared" si="213"/>
        <v>transrdslgh-expcnscnvrnv</v>
      </c>
      <c r="L1336" s="389" t="str">
        <f t="shared" si="214"/>
        <v>transrdslgh-</v>
      </c>
    </row>
    <row r="1337" spans="1:12">
      <c r="A1337" s="362" t="s">
        <v>4570</v>
      </c>
      <c r="B1337" s="454">
        <f t="shared" ca="1" si="215"/>
        <v>0</v>
      </c>
      <c r="C1337" s="454" t="str">
        <f t="shared" ca="1" si="216"/>
        <v/>
      </c>
      <c r="D1337" s="454" t="str">
        <f t="shared" ca="1" si="216"/>
        <v/>
      </c>
      <c r="E1337" s="454" t="str">
        <f t="shared" ca="1" si="216"/>
        <v/>
      </c>
      <c r="F1337" s="454" t="str">
        <f t="shared" ca="1" si="216"/>
        <v/>
      </c>
      <c r="G1337" s="389" t="str">
        <f t="shared" si="209"/>
        <v>EandR1A</v>
      </c>
      <c r="H1337" s="389" t="str">
        <f t="shared" si="210"/>
        <v>transrds</v>
      </c>
      <c r="I1337" s="389" t="str">
        <f t="shared" si="211"/>
        <v>expcnscnvrnv</v>
      </c>
      <c r="J1337" s="389" t="str">
        <f t="shared" si="212"/>
        <v>EandR1A-</v>
      </c>
      <c r="K1337" s="389" t="str">
        <f t="shared" si="213"/>
        <v>transrds-expcnscnvrnv</v>
      </c>
      <c r="L1337" s="389" t="str">
        <f t="shared" si="214"/>
        <v>transrds-</v>
      </c>
    </row>
    <row r="1338" spans="1:12">
      <c r="A1338" s="362" t="s">
        <v>4571</v>
      </c>
      <c r="B1338" s="454">
        <f t="shared" ca="1" si="215"/>
        <v>0</v>
      </c>
      <c r="C1338" s="454" t="str">
        <f t="shared" ca="1" si="216"/>
        <v/>
      </c>
      <c r="D1338" s="454" t="str">
        <f t="shared" ca="1" si="216"/>
        <v/>
      </c>
      <c r="E1338" s="454" t="str">
        <f t="shared" ca="1" si="216"/>
        <v/>
      </c>
      <c r="F1338" s="454" t="str">
        <f t="shared" ca="1" si="216"/>
        <v/>
      </c>
      <c r="G1338" s="389" t="str">
        <f t="shared" si="209"/>
        <v>EandR1B</v>
      </c>
      <c r="H1338" s="389" t="str">
        <f t="shared" si="210"/>
        <v>edutot</v>
      </c>
      <c r="I1338" s="389" t="str">
        <f t="shared" si="211"/>
        <v>expgrnoth</v>
      </c>
      <c r="J1338" s="389" t="str">
        <f t="shared" si="212"/>
        <v>EandR1B-</v>
      </c>
      <c r="K1338" s="389" t="str">
        <f t="shared" si="213"/>
        <v>edutot-expgrnoth</v>
      </c>
      <c r="L1338" s="389" t="str">
        <f t="shared" si="214"/>
        <v>edutot-</v>
      </c>
    </row>
    <row r="1339" spans="1:12">
      <c r="A1339" s="362" t="s">
        <v>4572</v>
      </c>
      <c r="B1339" s="454">
        <f t="shared" ca="1" si="215"/>
        <v>0</v>
      </c>
      <c r="C1339" s="454" t="str">
        <f t="shared" ca="1" si="216"/>
        <v/>
      </c>
      <c r="D1339" s="454" t="str">
        <f t="shared" ca="1" si="216"/>
        <v/>
      </c>
      <c r="E1339" s="454" t="str">
        <f t="shared" ca="1" si="216"/>
        <v/>
      </c>
      <c r="F1339" s="454" t="str">
        <f t="shared" ca="1" si="216"/>
        <v/>
      </c>
      <c r="G1339" s="389" t="str">
        <f t="shared" si="209"/>
        <v>EandR1B</v>
      </c>
      <c r="H1339" s="389" t="str">
        <f t="shared" si="210"/>
        <v>transtot</v>
      </c>
      <c r="I1339" s="389" t="str">
        <f t="shared" si="211"/>
        <v>expgrnoth</v>
      </c>
      <c r="J1339" s="389" t="str">
        <f t="shared" si="212"/>
        <v>EandR1B-</v>
      </c>
      <c r="K1339" s="389" t="str">
        <f t="shared" si="213"/>
        <v>transtot-expgrnoth</v>
      </c>
      <c r="L1339" s="389" t="str">
        <f t="shared" si="214"/>
        <v>transtot-</v>
      </c>
    </row>
    <row r="1340" spans="1:12">
      <c r="A1340" s="362" t="s">
        <v>4573</v>
      </c>
      <c r="B1340" s="454">
        <f t="shared" ca="1" si="215"/>
        <v>0</v>
      </c>
      <c r="C1340" s="454" t="str">
        <f t="shared" ca="1" si="216"/>
        <v/>
      </c>
      <c r="D1340" s="454" t="str">
        <f t="shared" ca="1" si="216"/>
        <v/>
      </c>
      <c r="E1340" s="454" t="str">
        <f t="shared" ca="1" si="216"/>
        <v/>
      </c>
      <c r="F1340" s="454" t="str">
        <f t="shared" ca="1" si="216"/>
        <v/>
      </c>
      <c r="G1340" s="389" t="str">
        <f t="shared" si="209"/>
        <v>EandR1B</v>
      </c>
      <c r="H1340" s="389" t="str">
        <f t="shared" si="210"/>
        <v>sctot</v>
      </c>
      <c r="I1340" s="389" t="str">
        <f t="shared" si="211"/>
        <v>expgrnoth</v>
      </c>
      <c r="J1340" s="389" t="str">
        <f t="shared" si="212"/>
        <v>EandR1B-</v>
      </c>
      <c r="K1340" s="389" t="str">
        <f t="shared" si="213"/>
        <v>sctot-expgrnoth</v>
      </c>
      <c r="L1340" s="389" t="str">
        <f t="shared" si="214"/>
        <v>sctot-</v>
      </c>
    </row>
    <row r="1341" spans="1:12">
      <c r="A1341" s="362" t="s">
        <v>4574</v>
      </c>
      <c r="B1341" s="454">
        <f t="shared" ca="1" si="215"/>
        <v>0</v>
      </c>
      <c r="C1341" s="454" t="str">
        <f t="shared" ca="1" si="216"/>
        <v/>
      </c>
      <c r="D1341" s="454" t="str">
        <f t="shared" ca="1" si="216"/>
        <v/>
      </c>
      <c r="E1341" s="454" t="str">
        <f t="shared" ca="1" si="216"/>
        <v/>
      </c>
      <c r="F1341" s="454" t="str">
        <f t="shared" ca="1" si="216"/>
        <v/>
      </c>
      <c r="G1341" s="389" t="str">
        <f t="shared" si="209"/>
        <v>EandR1B</v>
      </c>
      <c r="H1341" s="389" t="str">
        <f t="shared" si="210"/>
        <v>phtot</v>
      </c>
      <c r="I1341" s="389" t="str">
        <f t="shared" si="211"/>
        <v>expgrnoth</v>
      </c>
      <c r="J1341" s="389" t="str">
        <f t="shared" si="212"/>
        <v>EandR1B-</v>
      </c>
      <c r="K1341" s="389" t="str">
        <f t="shared" si="213"/>
        <v>phtot-expgrnoth</v>
      </c>
      <c r="L1341" s="389" t="str">
        <f t="shared" si="214"/>
        <v>phtot-</v>
      </c>
    </row>
    <row r="1342" spans="1:12">
      <c r="A1342" s="362" t="s">
        <v>4575</v>
      </c>
      <c r="B1342" s="454">
        <f t="shared" ca="1" si="215"/>
        <v>0</v>
      </c>
      <c r="C1342" s="454" t="str">
        <f t="shared" ca="1" si="216"/>
        <v/>
      </c>
      <c r="D1342" s="454" t="str">
        <f t="shared" ca="1" si="216"/>
        <v/>
      </c>
      <c r="E1342" s="454" t="str">
        <f t="shared" ca="1" si="216"/>
        <v/>
      </c>
      <c r="F1342" s="454" t="str">
        <f t="shared" ca="1" si="216"/>
        <v/>
      </c>
      <c r="G1342" s="389" t="str">
        <f t="shared" si="209"/>
        <v>EandR1B</v>
      </c>
      <c r="H1342" s="389" t="str">
        <f t="shared" si="210"/>
        <v>houstot</v>
      </c>
      <c r="I1342" s="389" t="str">
        <f t="shared" si="211"/>
        <v>expgrnoth</v>
      </c>
      <c r="J1342" s="389" t="str">
        <f t="shared" si="212"/>
        <v>EandR1B-</v>
      </c>
      <c r="K1342" s="389" t="str">
        <f t="shared" si="213"/>
        <v>houstot-expgrnoth</v>
      </c>
      <c r="L1342" s="389" t="str">
        <f t="shared" si="214"/>
        <v>houstot-</v>
      </c>
    </row>
    <row r="1343" spans="1:12">
      <c r="A1343" s="362" t="s">
        <v>4576</v>
      </c>
      <c r="B1343" s="454">
        <f t="shared" ca="1" si="215"/>
        <v>0</v>
      </c>
      <c r="C1343" s="454" t="str">
        <f t="shared" ref="C1343:F1364" ca="1" si="217">IFERROR(INDEX(INDIRECT(LEFT($A1343,SEARCH("-",$A1343,1)-1)&amp;"_validation_data"),MATCH($A1343&amp;"-"&amp;C$1,INDIRECT(LEFT($A1343,SEARCH("-",$A1343,1)-1)&amp;"_validation_rows"),0),3),"")</f>
        <v/>
      </c>
      <c r="D1343" s="454" t="str">
        <f t="shared" ca="1" si="217"/>
        <v/>
      </c>
      <c r="E1343" s="454" t="str">
        <f t="shared" ca="1" si="217"/>
        <v/>
      </c>
      <c r="F1343" s="454" t="str">
        <f t="shared" ca="1" si="217"/>
        <v/>
      </c>
      <c r="G1343" s="389" t="str">
        <f t="shared" si="209"/>
        <v>EandR1B</v>
      </c>
      <c r="H1343" s="389" t="str">
        <f t="shared" si="210"/>
        <v>cultot</v>
      </c>
      <c r="I1343" s="389" t="str">
        <f t="shared" si="211"/>
        <v>expgrnoth</v>
      </c>
      <c r="J1343" s="389" t="str">
        <f t="shared" si="212"/>
        <v>EandR1B-</v>
      </c>
      <c r="K1343" s="389" t="str">
        <f t="shared" si="213"/>
        <v>cultot-expgrnoth</v>
      </c>
      <c r="L1343" s="389" t="str">
        <f t="shared" si="214"/>
        <v>cultot-</v>
      </c>
    </row>
    <row r="1344" spans="1:12">
      <c r="A1344" s="362" t="s">
        <v>4577</v>
      </c>
      <c r="B1344" s="454">
        <f t="shared" ca="1" si="215"/>
        <v>0</v>
      </c>
      <c r="C1344" s="454" t="str">
        <f t="shared" ca="1" si="217"/>
        <v/>
      </c>
      <c r="D1344" s="454" t="str">
        <f t="shared" ca="1" si="217"/>
        <v/>
      </c>
      <c r="E1344" s="454" t="str">
        <f t="shared" ca="1" si="217"/>
        <v/>
      </c>
      <c r="F1344" s="454" t="str">
        <f t="shared" ca="1" si="217"/>
        <v/>
      </c>
      <c r="G1344" s="389" t="str">
        <f t="shared" si="209"/>
        <v>EandR1B</v>
      </c>
      <c r="H1344" s="389" t="str">
        <f t="shared" si="210"/>
        <v>envtot</v>
      </c>
      <c r="I1344" s="389" t="str">
        <f t="shared" si="211"/>
        <v>expgrnoth</v>
      </c>
      <c r="J1344" s="389" t="str">
        <f t="shared" si="212"/>
        <v>EandR1B-</v>
      </c>
      <c r="K1344" s="389" t="str">
        <f t="shared" si="213"/>
        <v>envtot-expgrnoth</v>
      </c>
      <c r="L1344" s="389" t="str">
        <f t="shared" si="214"/>
        <v>envtot-</v>
      </c>
    </row>
    <row r="1345" spans="1:12">
      <c r="A1345" s="362" t="s">
        <v>4578</v>
      </c>
      <c r="B1345" s="454">
        <f t="shared" ca="1" si="215"/>
        <v>0</v>
      </c>
      <c r="C1345" s="454" t="str">
        <f t="shared" ca="1" si="217"/>
        <v/>
      </c>
      <c r="D1345" s="454" t="str">
        <f t="shared" ca="1" si="217"/>
        <v/>
      </c>
      <c r="E1345" s="454" t="str">
        <f t="shared" ca="1" si="217"/>
        <v/>
      </c>
      <c r="F1345" s="454" t="str">
        <f t="shared" ca="1" si="217"/>
        <v/>
      </c>
      <c r="G1345" s="389" t="str">
        <f t="shared" si="209"/>
        <v>EandR1B</v>
      </c>
      <c r="H1345" s="389" t="str">
        <f t="shared" si="210"/>
        <v>plantot</v>
      </c>
      <c r="I1345" s="389" t="str">
        <f t="shared" si="211"/>
        <v>expgrnoth</v>
      </c>
      <c r="J1345" s="389" t="str">
        <f t="shared" si="212"/>
        <v>EandR1B-</v>
      </c>
      <c r="K1345" s="389" t="str">
        <f t="shared" si="213"/>
        <v>plantot-expgrnoth</v>
      </c>
      <c r="L1345" s="389" t="str">
        <f t="shared" si="214"/>
        <v>plantot-</v>
      </c>
    </row>
    <row r="1346" spans="1:12">
      <c r="A1346" s="362" t="s">
        <v>4579</v>
      </c>
      <c r="B1346" s="454">
        <f t="shared" ca="1" si="215"/>
        <v>0</v>
      </c>
      <c r="C1346" s="454"/>
      <c r="D1346" s="454"/>
      <c r="E1346" s="454"/>
      <c r="F1346" s="454"/>
      <c r="G1346" s="389" t="str">
        <f t="shared" si="209"/>
        <v>EandR1B</v>
      </c>
      <c r="H1346" s="389" t="str">
        <f t="shared" si="210"/>
        <v>digtot</v>
      </c>
      <c r="I1346" s="389" t="str">
        <f t="shared" si="211"/>
        <v>expgrnoth</v>
      </c>
      <c r="J1346" s="389" t="str">
        <f t="shared" si="212"/>
        <v>EandR1B-</v>
      </c>
      <c r="K1346" s="389" t="str">
        <f t="shared" si="213"/>
        <v>digtot-expgrnoth</v>
      </c>
      <c r="L1346" s="389" t="str">
        <f t="shared" si="214"/>
        <v>digtot-</v>
      </c>
    </row>
    <row r="1347" spans="1:12">
      <c r="A1347" s="362" t="s">
        <v>4580</v>
      </c>
      <c r="B1347" s="454">
        <f t="shared" ca="1" si="215"/>
        <v>0</v>
      </c>
      <c r="C1347" s="454" t="str">
        <f t="shared" ca="1" si="217"/>
        <v/>
      </c>
      <c r="D1347" s="454" t="str">
        <f t="shared" ca="1" si="217"/>
        <v/>
      </c>
      <c r="E1347" s="454" t="str">
        <f t="shared" ca="1" si="217"/>
        <v/>
      </c>
      <c r="F1347" s="454" t="str">
        <f t="shared" ca="1" si="217"/>
        <v/>
      </c>
      <c r="G1347" s="389" t="str">
        <f t="shared" si="209"/>
        <v>EandR1B</v>
      </c>
      <c r="H1347" s="389" t="str">
        <f t="shared" si="210"/>
        <v>poltot</v>
      </c>
      <c r="I1347" s="389" t="str">
        <f t="shared" si="211"/>
        <v>expgrnoth</v>
      </c>
      <c r="J1347" s="389" t="str">
        <f t="shared" si="212"/>
        <v>EandR1B-</v>
      </c>
      <c r="K1347" s="389" t="str">
        <f t="shared" si="213"/>
        <v>poltot-expgrnoth</v>
      </c>
      <c r="L1347" s="389" t="str">
        <f t="shared" si="214"/>
        <v>poltot-</v>
      </c>
    </row>
    <row r="1348" spans="1:12">
      <c r="A1348" s="362" t="s">
        <v>4581</v>
      </c>
      <c r="B1348" s="454">
        <f t="shared" ca="1" si="215"/>
        <v>0</v>
      </c>
      <c r="C1348" s="454" t="str">
        <f t="shared" ca="1" si="217"/>
        <v/>
      </c>
      <c r="D1348" s="454" t="str">
        <f t="shared" ca="1" si="217"/>
        <v/>
      </c>
      <c r="E1348" s="454" t="str">
        <f t="shared" ca="1" si="217"/>
        <v/>
      </c>
      <c r="F1348" s="454" t="str">
        <f t="shared" ca="1" si="217"/>
        <v/>
      </c>
      <c r="G1348" s="389" t="str">
        <f t="shared" si="209"/>
        <v>EandR1B</v>
      </c>
      <c r="H1348" s="389" t="str">
        <f t="shared" si="210"/>
        <v>frstot</v>
      </c>
      <c r="I1348" s="389" t="str">
        <f t="shared" si="211"/>
        <v>expgrnoth</v>
      </c>
      <c r="J1348" s="389" t="str">
        <f t="shared" si="212"/>
        <v>EandR1B-</v>
      </c>
      <c r="K1348" s="389" t="str">
        <f t="shared" si="213"/>
        <v>frstot-expgrnoth</v>
      </c>
      <c r="L1348" s="389" t="str">
        <f t="shared" si="214"/>
        <v>frstot-</v>
      </c>
    </row>
    <row r="1349" spans="1:12">
      <c r="A1349" s="362" t="s">
        <v>4582</v>
      </c>
      <c r="B1349" s="454">
        <f t="shared" ca="1" si="215"/>
        <v>0</v>
      </c>
      <c r="C1349" s="454" t="str">
        <f t="shared" ca="1" si="217"/>
        <v/>
      </c>
      <c r="D1349" s="454" t="str">
        <f t="shared" ca="1" si="217"/>
        <v/>
      </c>
      <c r="E1349" s="454" t="str">
        <f t="shared" ca="1" si="217"/>
        <v/>
      </c>
      <c r="F1349" s="454" t="str">
        <f t="shared" ca="1" si="217"/>
        <v/>
      </c>
      <c r="G1349" s="389" t="str">
        <f t="shared" si="209"/>
        <v>EandR1B</v>
      </c>
      <c r="H1349" s="389" t="str">
        <f t="shared" si="210"/>
        <v>centot</v>
      </c>
      <c r="I1349" s="389" t="str">
        <f t="shared" si="211"/>
        <v>expgrnoth</v>
      </c>
      <c r="J1349" s="389" t="str">
        <f t="shared" si="212"/>
        <v>EandR1B-</v>
      </c>
      <c r="K1349" s="389" t="str">
        <f t="shared" si="213"/>
        <v>centot-expgrnoth</v>
      </c>
      <c r="L1349" s="389" t="str">
        <f t="shared" si="214"/>
        <v>centot-</v>
      </c>
    </row>
    <row r="1350" spans="1:12">
      <c r="A1350" s="362" t="s">
        <v>4583</v>
      </c>
      <c r="B1350" s="454">
        <f t="shared" ca="1" si="215"/>
        <v>0</v>
      </c>
      <c r="C1350" s="454" t="str">
        <f t="shared" ca="1" si="217"/>
        <v/>
      </c>
      <c r="D1350" s="454" t="str">
        <f t="shared" ca="1" si="217"/>
        <v/>
      </c>
      <c r="E1350" s="454" t="str">
        <f t="shared" ca="1" si="217"/>
        <v/>
      </c>
      <c r="F1350" s="454" t="str">
        <f t="shared" ca="1" si="217"/>
        <v/>
      </c>
      <c r="G1350" s="389" t="str">
        <f t="shared" si="209"/>
        <v>EandR1B</v>
      </c>
      <c r="H1350" s="389" t="str">
        <f t="shared" si="210"/>
        <v>tradtot</v>
      </c>
      <c r="I1350" s="389" t="str">
        <f t="shared" si="211"/>
        <v>expgrnoth</v>
      </c>
      <c r="J1350" s="389" t="str">
        <f t="shared" si="212"/>
        <v>EandR1B-</v>
      </c>
      <c r="K1350" s="389" t="str">
        <f t="shared" si="213"/>
        <v>tradtot-expgrnoth</v>
      </c>
      <c r="L1350" s="389" t="str">
        <f t="shared" si="214"/>
        <v>tradtot-</v>
      </c>
    </row>
    <row r="1351" spans="1:12">
      <c r="A1351" s="362" t="s">
        <v>4584</v>
      </c>
      <c r="B1351" s="454">
        <f t="shared" ca="1" si="215"/>
        <v>0</v>
      </c>
      <c r="C1351" s="454" t="str">
        <f t="shared" ca="1" si="217"/>
        <v/>
      </c>
      <c r="D1351" s="454" t="str">
        <f t="shared" ca="1" si="217"/>
        <v/>
      </c>
      <c r="E1351" s="454" t="str">
        <f t="shared" ca="1" si="217"/>
        <v/>
      </c>
      <c r="F1351" s="454" t="str">
        <f t="shared" ca="1" si="217"/>
        <v/>
      </c>
      <c r="G1351" s="389" t="str">
        <f t="shared" si="209"/>
        <v>EandR1B</v>
      </c>
      <c r="H1351" s="389" t="str">
        <f t="shared" si="210"/>
        <v>alltot</v>
      </c>
      <c r="I1351" s="389" t="str">
        <f t="shared" si="211"/>
        <v>expgrnoth</v>
      </c>
      <c r="J1351" s="389" t="str">
        <f t="shared" si="212"/>
        <v>EandR1B-</v>
      </c>
      <c r="K1351" s="389" t="str">
        <f t="shared" si="213"/>
        <v>alltot-expgrnoth</v>
      </c>
      <c r="L1351" s="389" t="str">
        <f t="shared" si="214"/>
        <v>alltot-</v>
      </c>
    </row>
    <row r="1352" spans="1:12">
      <c r="A1352" s="362" t="s">
        <v>4585</v>
      </c>
      <c r="B1352" s="454">
        <f t="shared" ca="1" si="215"/>
        <v>0</v>
      </c>
      <c r="C1352" s="454" t="str">
        <f t="shared" ca="1" si="217"/>
        <v/>
      </c>
      <c r="D1352" s="454" t="str">
        <f t="shared" ca="1" si="217"/>
        <v/>
      </c>
      <c r="E1352" s="454" t="str">
        <f t="shared" ca="1" si="217"/>
        <v/>
      </c>
      <c r="F1352" s="454" t="str">
        <f t="shared" ca="1" si="217"/>
        <v/>
      </c>
      <c r="G1352" s="389" t="str">
        <f t="shared" si="209"/>
        <v>EandR1B</v>
      </c>
      <c r="H1352" s="389" t="str">
        <f t="shared" si="210"/>
        <v>edutot</v>
      </c>
      <c r="I1352" s="389" t="str">
        <f t="shared" si="211"/>
        <v>expgrnothha</v>
      </c>
      <c r="J1352" s="389" t="str">
        <f t="shared" si="212"/>
        <v>EandR1B-</v>
      </c>
      <c r="K1352" s="389" t="str">
        <f t="shared" si="213"/>
        <v>edutot-expgrnothha</v>
      </c>
      <c r="L1352" s="389" t="str">
        <f t="shared" si="214"/>
        <v>edutot-</v>
      </c>
    </row>
    <row r="1353" spans="1:12">
      <c r="A1353" s="362" t="s">
        <v>4586</v>
      </c>
      <c r="B1353" s="454">
        <f t="shared" ca="1" si="215"/>
        <v>0</v>
      </c>
      <c r="C1353" s="454" t="str">
        <f t="shared" ca="1" si="217"/>
        <v/>
      </c>
      <c r="D1353" s="454" t="str">
        <f t="shared" ca="1" si="217"/>
        <v/>
      </c>
      <c r="E1353" s="454" t="str">
        <f t="shared" ca="1" si="217"/>
        <v/>
      </c>
      <c r="F1353" s="454" t="str">
        <f t="shared" ca="1" si="217"/>
        <v/>
      </c>
      <c r="G1353" s="389" t="str">
        <f t="shared" si="209"/>
        <v>EandR1B</v>
      </c>
      <c r="H1353" s="389" t="str">
        <f t="shared" si="210"/>
        <v>transtot</v>
      </c>
      <c r="I1353" s="389" t="str">
        <f t="shared" si="211"/>
        <v>expgrnothha</v>
      </c>
      <c r="J1353" s="389" t="str">
        <f t="shared" si="212"/>
        <v>EandR1B-</v>
      </c>
      <c r="K1353" s="389" t="str">
        <f t="shared" si="213"/>
        <v>transtot-expgrnothha</v>
      </c>
      <c r="L1353" s="389" t="str">
        <f t="shared" si="214"/>
        <v>transtot-</v>
      </c>
    </row>
    <row r="1354" spans="1:12">
      <c r="A1354" s="362" t="s">
        <v>4587</v>
      </c>
      <c r="B1354" s="454">
        <f t="shared" ca="1" si="215"/>
        <v>0</v>
      </c>
      <c r="C1354" s="454" t="str">
        <f t="shared" ca="1" si="217"/>
        <v/>
      </c>
      <c r="D1354" s="454" t="str">
        <f t="shared" ca="1" si="217"/>
        <v/>
      </c>
      <c r="E1354" s="454" t="str">
        <f t="shared" ca="1" si="217"/>
        <v/>
      </c>
      <c r="F1354" s="454" t="str">
        <f t="shared" ca="1" si="217"/>
        <v/>
      </c>
      <c r="G1354" s="389" t="str">
        <f t="shared" si="209"/>
        <v>EandR1B</v>
      </c>
      <c r="H1354" s="389" t="str">
        <f t="shared" si="210"/>
        <v>sctot</v>
      </c>
      <c r="I1354" s="389" t="str">
        <f t="shared" si="211"/>
        <v>expgrnothha</v>
      </c>
      <c r="J1354" s="389" t="str">
        <f t="shared" si="212"/>
        <v>EandR1B-</v>
      </c>
      <c r="K1354" s="389" t="str">
        <f t="shared" si="213"/>
        <v>sctot-expgrnothha</v>
      </c>
      <c r="L1354" s="389" t="str">
        <f t="shared" si="214"/>
        <v>sctot-</v>
      </c>
    </row>
    <row r="1355" spans="1:12">
      <c r="A1355" s="362" t="s">
        <v>4588</v>
      </c>
      <c r="B1355" s="454">
        <f t="shared" ca="1" si="215"/>
        <v>0</v>
      </c>
      <c r="C1355" s="454" t="str">
        <f t="shared" ca="1" si="217"/>
        <v/>
      </c>
      <c r="D1355" s="454" t="str">
        <f t="shared" ca="1" si="217"/>
        <v/>
      </c>
      <c r="E1355" s="454" t="str">
        <f t="shared" ca="1" si="217"/>
        <v/>
      </c>
      <c r="F1355" s="454" t="str">
        <f t="shared" ca="1" si="217"/>
        <v/>
      </c>
      <c r="G1355" s="389" t="str">
        <f t="shared" si="209"/>
        <v>EandR1B</v>
      </c>
      <c r="H1355" s="389" t="str">
        <f t="shared" si="210"/>
        <v>phtot</v>
      </c>
      <c r="I1355" s="389" t="str">
        <f t="shared" si="211"/>
        <v>expgrnothha</v>
      </c>
      <c r="J1355" s="389" t="str">
        <f t="shared" si="212"/>
        <v>EandR1B-</v>
      </c>
      <c r="K1355" s="389" t="str">
        <f t="shared" si="213"/>
        <v>phtot-expgrnothha</v>
      </c>
      <c r="L1355" s="389" t="str">
        <f t="shared" si="214"/>
        <v>phtot-</v>
      </c>
    </row>
    <row r="1356" spans="1:12">
      <c r="A1356" s="362" t="s">
        <v>4589</v>
      </c>
      <c r="B1356" s="454">
        <f t="shared" ca="1" si="215"/>
        <v>0</v>
      </c>
      <c r="C1356" s="454" t="str">
        <f t="shared" ca="1" si="217"/>
        <v/>
      </c>
      <c r="D1356" s="454" t="str">
        <f t="shared" ca="1" si="217"/>
        <v/>
      </c>
      <c r="E1356" s="454" t="str">
        <f t="shared" ca="1" si="217"/>
        <v/>
      </c>
      <c r="F1356" s="454" t="str">
        <f t="shared" ca="1" si="217"/>
        <v/>
      </c>
      <c r="G1356" s="389" t="str">
        <f t="shared" si="209"/>
        <v>EandR1B</v>
      </c>
      <c r="H1356" s="389" t="str">
        <f t="shared" si="210"/>
        <v>houstot</v>
      </c>
      <c r="I1356" s="389" t="str">
        <f t="shared" si="211"/>
        <v>expgrnothha</v>
      </c>
      <c r="J1356" s="389" t="str">
        <f t="shared" si="212"/>
        <v>EandR1B-</v>
      </c>
      <c r="K1356" s="389" t="str">
        <f t="shared" si="213"/>
        <v>houstot-expgrnothha</v>
      </c>
      <c r="L1356" s="389" t="str">
        <f t="shared" si="214"/>
        <v>houstot-</v>
      </c>
    </row>
    <row r="1357" spans="1:12">
      <c r="A1357" s="362" t="s">
        <v>4590</v>
      </c>
      <c r="B1357" s="454">
        <f t="shared" ca="1" si="215"/>
        <v>0</v>
      </c>
      <c r="C1357" s="454" t="str">
        <f t="shared" ca="1" si="217"/>
        <v/>
      </c>
      <c r="D1357" s="454" t="str">
        <f t="shared" ca="1" si="217"/>
        <v/>
      </c>
      <c r="E1357" s="454" t="str">
        <f t="shared" ca="1" si="217"/>
        <v/>
      </c>
      <c r="F1357" s="454" t="str">
        <f t="shared" ca="1" si="217"/>
        <v/>
      </c>
      <c r="G1357" s="389" t="str">
        <f t="shared" si="209"/>
        <v>EandR1B</v>
      </c>
      <c r="H1357" s="389" t="str">
        <f t="shared" si="210"/>
        <v>cultot</v>
      </c>
      <c r="I1357" s="389" t="str">
        <f t="shared" si="211"/>
        <v>expgrnothha</v>
      </c>
      <c r="J1357" s="389" t="str">
        <f t="shared" si="212"/>
        <v>EandR1B-</v>
      </c>
      <c r="K1357" s="389" t="str">
        <f t="shared" si="213"/>
        <v>cultot-expgrnothha</v>
      </c>
      <c r="L1357" s="389" t="str">
        <f t="shared" si="214"/>
        <v>cultot-</v>
      </c>
    </row>
    <row r="1358" spans="1:12">
      <c r="A1358" s="362" t="s">
        <v>4591</v>
      </c>
      <c r="B1358" s="454">
        <f t="shared" ca="1" si="215"/>
        <v>0</v>
      </c>
      <c r="C1358" s="454" t="str">
        <f t="shared" ca="1" si="217"/>
        <v/>
      </c>
      <c r="D1358" s="454" t="str">
        <f t="shared" ca="1" si="217"/>
        <v/>
      </c>
      <c r="E1358" s="454" t="str">
        <f t="shared" ca="1" si="217"/>
        <v/>
      </c>
      <c r="F1358" s="454" t="str">
        <f t="shared" ca="1" si="217"/>
        <v/>
      </c>
      <c r="G1358" s="389" t="str">
        <f t="shared" si="209"/>
        <v>EandR1B</v>
      </c>
      <c r="H1358" s="389" t="str">
        <f t="shared" si="210"/>
        <v>envtot</v>
      </c>
      <c r="I1358" s="389" t="str">
        <f t="shared" si="211"/>
        <v>expgrnothha</v>
      </c>
      <c r="J1358" s="389" t="str">
        <f t="shared" si="212"/>
        <v>EandR1B-</v>
      </c>
      <c r="K1358" s="389" t="str">
        <f t="shared" si="213"/>
        <v>envtot-expgrnothha</v>
      </c>
      <c r="L1358" s="389" t="str">
        <f t="shared" si="214"/>
        <v>envtot-</v>
      </c>
    </row>
    <row r="1359" spans="1:12">
      <c r="A1359" s="362" t="s">
        <v>4592</v>
      </c>
      <c r="B1359" s="454">
        <f t="shared" ca="1" si="215"/>
        <v>0</v>
      </c>
      <c r="C1359" s="454" t="str">
        <f t="shared" ca="1" si="217"/>
        <v/>
      </c>
      <c r="D1359" s="454" t="str">
        <f t="shared" ca="1" si="217"/>
        <v/>
      </c>
      <c r="E1359" s="454" t="str">
        <f t="shared" ca="1" si="217"/>
        <v/>
      </c>
      <c r="F1359" s="454" t="str">
        <f t="shared" ca="1" si="217"/>
        <v/>
      </c>
      <c r="G1359" s="389" t="str">
        <f t="shared" si="209"/>
        <v>EandR1B</v>
      </c>
      <c r="H1359" s="389" t="str">
        <f t="shared" si="210"/>
        <v>plantot</v>
      </c>
      <c r="I1359" s="389" t="str">
        <f t="shared" si="211"/>
        <v>expgrnothha</v>
      </c>
      <c r="J1359" s="389" t="str">
        <f t="shared" si="212"/>
        <v>EandR1B-</v>
      </c>
      <c r="K1359" s="389" t="str">
        <f t="shared" si="213"/>
        <v>plantot-expgrnothha</v>
      </c>
      <c r="L1359" s="389" t="str">
        <f t="shared" si="214"/>
        <v>plantot-</v>
      </c>
    </row>
    <row r="1360" spans="1:12">
      <c r="A1360" s="362" t="s">
        <v>4593</v>
      </c>
      <c r="B1360" s="454">
        <f t="shared" ca="1" si="215"/>
        <v>0</v>
      </c>
      <c r="C1360" s="454"/>
      <c r="D1360" s="454"/>
      <c r="E1360" s="454"/>
      <c r="F1360" s="454"/>
      <c r="G1360" s="389" t="str">
        <f t="shared" si="209"/>
        <v>EandR1B</v>
      </c>
      <c r="H1360" s="389" t="str">
        <f t="shared" si="210"/>
        <v>digtot</v>
      </c>
      <c r="I1360" s="389" t="str">
        <f t="shared" si="211"/>
        <v>expgrnothha</v>
      </c>
      <c r="J1360" s="389" t="str">
        <f t="shared" si="212"/>
        <v>EandR1B-</v>
      </c>
      <c r="K1360" s="389" t="str">
        <f t="shared" si="213"/>
        <v>digtot-expgrnothha</v>
      </c>
      <c r="L1360" s="389" t="str">
        <f t="shared" si="214"/>
        <v>digtot-</v>
      </c>
    </row>
    <row r="1361" spans="1:12">
      <c r="A1361" s="362" t="s">
        <v>4594</v>
      </c>
      <c r="B1361" s="454">
        <f t="shared" ca="1" si="215"/>
        <v>0</v>
      </c>
      <c r="C1361" s="454" t="str">
        <f t="shared" ca="1" si="217"/>
        <v/>
      </c>
      <c r="D1361" s="454" t="str">
        <f t="shared" ca="1" si="217"/>
        <v/>
      </c>
      <c r="E1361" s="454" t="str">
        <f t="shared" ca="1" si="217"/>
        <v/>
      </c>
      <c r="F1361" s="454" t="str">
        <f t="shared" ca="1" si="217"/>
        <v/>
      </c>
      <c r="G1361" s="389" t="str">
        <f t="shared" si="209"/>
        <v>EandR1B</v>
      </c>
      <c r="H1361" s="389" t="str">
        <f t="shared" si="210"/>
        <v>poltot</v>
      </c>
      <c r="I1361" s="389" t="str">
        <f t="shared" si="211"/>
        <v>expgrnothha</v>
      </c>
      <c r="J1361" s="389" t="str">
        <f t="shared" si="212"/>
        <v>EandR1B-</v>
      </c>
      <c r="K1361" s="389" t="str">
        <f t="shared" si="213"/>
        <v>poltot-expgrnothha</v>
      </c>
      <c r="L1361" s="389" t="str">
        <f t="shared" si="214"/>
        <v>poltot-</v>
      </c>
    </row>
    <row r="1362" spans="1:12">
      <c r="A1362" s="362" t="s">
        <v>4595</v>
      </c>
      <c r="B1362" s="454">
        <f t="shared" ca="1" si="215"/>
        <v>0</v>
      </c>
      <c r="C1362" s="454" t="str">
        <f t="shared" ca="1" si="217"/>
        <v/>
      </c>
      <c r="D1362" s="454" t="str">
        <f t="shared" ca="1" si="217"/>
        <v/>
      </c>
      <c r="E1362" s="454" t="str">
        <f t="shared" ca="1" si="217"/>
        <v/>
      </c>
      <c r="F1362" s="454" t="str">
        <f t="shared" ca="1" si="217"/>
        <v/>
      </c>
      <c r="G1362" s="389" t="str">
        <f t="shared" si="209"/>
        <v>EandR1B</v>
      </c>
      <c r="H1362" s="389" t="str">
        <f t="shared" si="210"/>
        <v>frstot</v>
      </c>
      <c r="I1362" s="389" t="str">
        <f t="shared" si="211"/>
        <v>expgrnothha</v>
      </c>
      <c r="J1362" s="389" t="str">
        <f t="shared" si="212"/>
        <v>EandR1B-</v>
      </c>
      <c r="K1362" s="389" t="str">
        <f t="shared" si="213"/>
        <v>frstot-expgrnothha</v>
      </c>
      <c r="L1362" s="389" t="str">
        <f t="shared" si="214"/>
        <v>frstot-</v>
      </c>
    </row>
    <row r="1363" spans="1:12">
      <c r="A1363" s="362" t="s">
        <v>4596</v>
      </c>
      <c r="B1363" s="454">
        <f t="shared" ca="1" si="215"/>
        <v>0</v>
      </c>
      <c r="C1363" s="454" t="str">
        <f t="shared" ca="1" si="217"/>
        <v/>
      </c>
      <c r="D1363" s="454" t="str">
        <f t="shared" ca="1" si="217"/>
        <v/>
      </c>
      <c r="E1363" s="454" t="str">
        <f t="shared" ca="1" si="217"/>
        <v/>
      </c>
      <c r="F1363" s="454" t="str">
        <f t="shared" ca="1" si="217"/>
        <v/>
      </c>
      <c r="G1363" s="389" t="str">
        <f t="shared" si="209"/>
        <v>EandR1B</v>
      </c>
      <c r="H1363" s="389" t="str">
        <f t="shared" si="210"/>
        <v>centot</v>
      </c>
      <c r="I1363" s="389" t="str">
        <f t="shared" si="211"/>
        <v>expgrnothha</v>
      </c>
      <c r="J1363" s="389" t="str">
        <f t="shared" si="212"/>
        <v>EandR1B-</v>
      </c>
      <c r="K1363" s="389" t="str">
        <f t="shared" si="213"/>
        <v>centot-expgrnothha</v>
      </c>
      <c r="L1363" s="389" t="str">
        <f t="shared" si="214"/>
        <v>centot-</v>
      </c>
    </row>
    <row r="1364" spans="1:12">
      <c r="A1364" s="362" t="s">
        <v>4597</v>
      </c>
      <c r="B1364" s="454">
        <f t="shared" ca="1" si="215"/>
        <v>0</v>
      </c>
      <c r="C1364" s="454" t="str">
        <f t="shared" ca="1" si="217"/>
        <v/>
      </c>
      <c r="D1364" s="454" t="str">
        <f t="shared" ca="1" si="217"/>
        <v/>
      </c>
      <c r="E1364" s="454" t="str">
        <f t="shared" ca="1" si="217"/>
        <v/>
      </c>
      <c r="F1364" s="454" t="str">
        <f t="shared" ca="1" si="217"/>
        <v/>
      </c>
      <c r="G1364" s="389" t="str">
        <f t="shared" si="209"/>
        <v>EandR1B</v>
      </c>
      <c r="H1364" s="389" t="str">
        <f t="shared" si="210"/>
        <v>tradtot</v>
      </c>
      <c r="I1364" s="389" t="str">
        <f t="shared" si="211"/>
        <v>expgrnothha</v>
      </c>
      <c r="J1364" s="389" t="str">
        <f t="shared" si="212"/>
        <v>EandR1B-</v>
      </c>
      <c r="K1364" s="389" t="str">
        <f t="shared" si="213"/>
        <v>tradtot-expgrnothha</v>
      </c>
      <c r="L1364" s="389" t="str">
        <f t="shared" si="214"/>
        <v>tradtot-</v>
      </c>
    </row>
    <row r="1365" spans="1:12">
      <c r="A1365" s="362" t="s">
        <v>4598</v>
      </c>
      <c r="B1365" s="454">
        <f t="shared" ca="1" si="215"/>
        <v>0</v>
      </c>
      <c r="C1365" s="454" t="str">
        <f t="shared" ref="C1365:F1385" ca="1" si="218">IFERROR(INDEX(INDIRECT(LEFT($A1365,SEARCH("-",$A1365,1)-1)&amp;"_validation_data"),MATCH($A1365&amp;"-"&amp;C$1,INDIRECT(LEFT($A1365,SEARCH("-",$A1365,1)-1)&amp;"_validation_rows"),0),3),"")</f>
        <v/>
      </c>
      <c r="D1365" s="454" t="str">
        <f t="shared" ca="1" si="218"/>
        <v/>
      </c>
      <c r="E1365" s="454" t="str">
        <f t="shared" ca="1" si="218"/>
        <v/>
      </c>
      <c r="F1365" s="454" t="str">
        <f t="shared" ca="1" si="218"/>
        <v/>
      </c>
      <c r="G1365" s="389" t="str">
        <f t="shared" si="209"/>
        <v>EandR1B</v>
      </c>
      <c r="H1365" s="389" t="str">
        <f t="shared" si="210"/>
        <v>alltot</v>
      </c>
      <c r="I1365" s="389" t="str">
        <f t="shared" si="211"/>
        <v>expgrnothha</v>
      </c>
      <c r="J1365" s="389" t="str">
        <f t="shared" si="212"/>
        <v>EandR1B-</v>
      </c>
      <c r="K1365" s="389" t="str">
        <f t="shared" si="213"/>
        <v>alltot-expgrnothha</v>
      </c>
      <c r="L1365" s="389" t="str">
        <f t="shared" si="214"/>
        <v>alltot-</v>
      </c>
    </row>
    <row r="1366" spans="1:12">
      <c r="A1366" s="362" t="s">
        <v>4599</v>
      </c>
      <c r="B1366" s="454">
        <f t="shared" ca="1" si="215"/>
        <v>0</v>
      </c>
      <c r="C1366" s="454" t="str">
        <f t="shared" ca="1" si="218"/>
        <v/>
      </c>
      <c r="D1366" s="454" t="str">
        <f t="shared" ca="1" si="218"/>
        <v/>
      </c>
      <c r="E1366" s="454" t="str">
        <f t="shared" ca="1" si="218"/>
        <v/>
      </c>
      <c r="F1366" s="454" t="str">
        <f t="shared" ca="1" si="218"/>
        <v/>
      </c>
      <c r="G1366" s="389" t="str">
        <f t="shared" si="209"/>
        <v>EandR1B</v>
      </c>
      <c r="H1366" s="389" t="str">
        <f t="shared" si="210"/>
        <v>edutot</v>
      </c>
      <c r="I1366" s="389" t="str">
        <f t="shared" si="211"/>
        <v>expgrnothpub</v>
      </c>
      <c r="J1366" s="389" t="str">
        <f t="shared" si="212"/>
        <v>EandR1B-</v>
      </c>
      <c r="K1366" s="389" t="str">
        <f t="shared" si="213"/>
        <v>edutot-expgrnothpub</v>
      </c>
      <c r="L1366" s="389" t="str">
        <f t="shared" si="214"/>
        <v>edutot-</v>
      </c>
    </row>
    <row r="1367" spans="1:12">
      <c r="A1367" s="362" t="s">
        <v>4600</v>
      </c>
      <c r="B1367" s="454">
        <f t="shared" ca="1" si="215"/>
        <v>0</v>
      </c>
      <c r="C1367" s="454" t="str">
        <f t="shared" ca="1" si="218"/>
        <v/>
      </c>
      <c r="D1367" s="454" t="str">
        <f t="shared" ca="1" si="218"/>
        <v/>
      </c>
      <c r="E1367" s="454" t="str">
        <f t="shared" ca="1" si="218"/>
        <v/>
      </c>
      <c r="F1367" s="454" t="str">
        <f t="shared" ca="1" si="218"/>
        <v/>
      </c>
      <c r="G1367" s="389" t="str">
        <f t="shared" si="209"/>
        <v>EandR1B</v>
      </c>
      <c r="H1367" s="389" t="str">
        <f t="shared" si="210"/>
        <v>transtot</v>
      </c>
      <c r="I1367" s="389" t="str">
        <f t="shared" si="211"/>
        <v>expgrnothpub</v>
      </c>
      <c r="J1367" s="389" t="str">
        <f t="shared" si="212"/>
        <v>EandR1B-</v>
      </c>
      <c r="K1367" s="389" t="str">
        <f t="shared" si="213"/>
        <v>transtot-expgrnothpub</v>
      </c>
      <c r="L1367" s="389" t="str">
        <f t="shared" si="214"/>
        <v>transtot-</v>
      </c>
    </row>
    <row r="1368" spans="1:12">
      <c r="A1368" s="362" t="s">
        <v>4601</v>
      </c>
      <c r="B1368" s="454">
        <f t="shared" ca="1" si="215"/>
        <v>0</v>
      </c>
      <c r="C1368" s="454" t="str">
        <f t="shared" ca="1" si="218"/>
        <v/>
      </c>
      <c r="D1368" s="454" t="str">
        <f t="shared" ca="1" si="218"/>
        <v/>
      </c>
      <c r="E1368" s="454" t="str">
        <f t="shared" ca="1" si="218"/>
        <v/>
      </c>
      <c r="F1368" s="454" t="str">
        <f t="shared" ca="1" si="218"/>
        <v/>
      </c>
      <c r="G1368" s="389" t="str">
        <f t="shared" si="209"/>
        <v>EandR1B</v>
      </c>
      <c r="H1368" s="389" t="str">
        <f t="shared" si="210"/>
        <v>sctot</v>
      </c>
      <c r="I1368" s="389" t="str">
        <f t="shared" si="211"/>
        <v>expgrnothpub</v>
      </c>
      <c r="J1368" s="389" t="str">
        <f t="shared" si="212"/>
        <v>EandR1B-</v>
      </c>
      <c r="K1368" s="389" t="str">
        <f t="shared" si="213"/>
        <v>sctot-expgrnothpub</v>
      </c>
      <c r="L1368" s="389" t="str">
        <f t="shared" si="214"/>
        <v>sctot-</v>
      </c>
    </row>
    <row r="1369" spans="1:12">
      <c r="A1369" s="362" t="s">
        <v>4602</v>
      </c>
      <c r="B1369" s="454">
        <f t="shared" ca="1" si="215"/>
        <v>0</v>
      </c>
      <c r="C1369" s="454" t="str">
        <f t="shared" ca="1" si="218"/>
        <v/>
      </c>
      <c r="D1369" s="454" t="str">
        <f t="shared" ca="1" si="218"/>
        <v/>
      </c>
      <c r="E1369" s="454" t="str">
        <f t="shared" ca="1" si="218"/>
        <v/>
      </c>
      <c r="F1369" s="454" t="str">
        <f t="shared" ca="1" si="218"/>
        <v/>
      </c>
      <c r="G1369" s="389" t="str">
        <f t="shared" si="209"/>
        <v>EandR1B</v>
      </c>
      <c r="H1369" s="389" t="str">
        <f t="shared" si="210"/>
        <v>phtot</v>
      </c>
      <c r="I1369" s="389" t="str">
        <f t="shared" si="211"/>
        <v>expgrnothpub</v>
      </c>
      <c r="J1369" s="389" t="str">
        <f t="shared" si="212"/>
        <v>EandR1B-</v>
      </c>
      <c r="K1369" s="389" t="str">
        <f t="shared" si="213"/>
        <v>phtot-expgrnothpub</v>
      </c>
      <c r="L1369" s="389" t="str">
        <f t="shared" si="214"/>
        <v>phtot-</v>
      </c>
    </row>
    <row r="1370" spans="1:12">
      <c r="A1370" s="362" t="s">
        <v>4603</v>
      </c>
      <c r="B1370" s="454">
        <f t="shared" ca="1" si="215"/>
        <v>0</v>
      </c>
      <c r="C1370" s="454" t="str">
        <f t="shared" ca="1" si="218"/>
        <v/>
      </c>
      <c r="D1370" s="454" t="str">
        <f t="shared" ca="1" si="218"/>
        <v/>
      </c>
      <c r="E1370" s="454" t="str">
        <f t="shared" ca="1" si="218"/>
        <v/>
      </c>
      <c r="F1370" s="454" t="str">
        <f t="shared" ca="1" si="218"/>
        <v/>
      </c>
      <c r="G1370" s="389" t="str">
        <f t="shared" si="209"/>
        <v>EandR1B</v>
      </c>
      <c r="H1370" s="389" t="str">
        <f t="shared" si="210"/>
        <v>houstot</v>
      </c>
      <c r="I1370" s="389" t="str">
        <f t="shared" si="211"/>
        <v>expgrnothpub</v>
      </c>
      <c r="J1370" s="389" t="str">
        <f t="shared" si="212"/>
        <v>EandR1B-</v>
      </c>
      <c r="K1370" s="389" t="str">
        <f t="shared" si="213"/>
        <v>houstot-expgrnothpub</v>
      </c>
      <c r="L1370" s="389" t="str">
        <f t="shared" si="214"/>
        <v>houstot-</v>
      </c>
    </row>
    <row r="1371" spans="1:12">
      <c r="A1371" s="362" t="s">
        <v>4604</v>
      </c>
      <c r="B1371" s="454">
        <f t="shared" ca="1" si="215"/>
        <v>0</v>
      </c>
      <c r="C1371" s="454" t="str">
        <f t="shared" ca="1" si="218"/>
        <v/>
      </c>
      <c r="D1371" s="454" t="str">
        <f t="shared" ca="1" si="218"/>
        <v/>
      </c>
      <c r="E1371" s="454" t="str">
        <f t="shared" ca="1" si="218"/>
        <v/>
      </c>
      <c r="F1371" s="454" t="str">
        <f t="shared" ca="1" si="218"/>
        <v/>
      </c>
      <c r="G1371" s="389" t="str">
        <f t="shared" si="209"/>
        <v>EandR1B</v>
      </c>
      <c r="H1371" s="389" t="str">
        <f t="shared" si="210"/>
        <v>cultot</v>
      </c>
      <c r="I1371" s="389" t="str">
        <f t="shared" si="211"/>
        <v>expgrnothpub</v>
      </c>
      <c r="J1371" s="389" t="str">
        <f t="shared" si="212"/>
        <v>EandR1B-</v>
      </c>
      <c r="K1371" s="389" t="str">
        <f t="shared" si="213"/>
        <v>cultot-expgrnothpub</v>
      </c>
      <c r="L1371" s="389" t="str">
        <f t="shared" si="214"/>
        <v>cultot-</v>
      </c>
    </row>
    <row r="1372" spans="1:12">
      <c r="A1372" s="362" t="s">
        <v>4605</v>
      </c>
      <c r="B1372" s="454">
        <f t="shared" ca="1" si="215"/>
        <v>0</v>
      </c>
      <c r="C1372" s="454" t="str">
        <f t="shared" ca="1" si="218"/>
        <v/>
      </c>
      <c r="D1372" s="454" t="str">
        <f t="shared" ca="1" si="218"/>
        <v/>
      </c>
      <c r="E1372" s="454" t="str">
        <f t="shared" ca="1" si="218"/>
        <v/>
      </c>
      <c r="F1372" s="454" t="str">
        <f t="shared" ca="1" si="218"/>
        <v/>
      </c>
      <c r="G1372" s="389" t="str">
        <f t="shared" si="209"/>
        <v>EandR1B</v>
      </c>
      <c r="H1372" s="389" t="str">
        <f t="shared" si="210"/>
        <v>envtot</v>
      </c>
      <c r="I1372" s="389" t="str">
        <f t="shared" si="211"/>
        <v>expgrnothpub</v>
      </c>
      <c r="J1372" s="389" t="str">
        <f t="shared" si="212"/>
        <v>EandR1B-</v>
      </c>
      <c r="K1372" s="389" t="str">
        <f t="shared" si="213"/>
        <v>envtot-expgrnothpub</v>
      </c>
      <c r="L1372" s="389" t="str">
        <f t="shared" si="214"/>
        <v>envtot-</v>
      </c>
    </row>
    <row r="1373" spans="1:12">
      <c r="A1373" s="362" t="s">
        <v>4606</v>
      </c>
      <c r="B1373" s="454">
        <f t="shared" ca="1" si="215"/>
        <v>0</v>
      </c>
      <c r="C1373" s="454" t="str">
        <f t="shared" ca="1" si="218"/>
        <v/>
      </c>
      <c r="D1373" s="454" t="str">
        <f t="shared" ca="1" si="218"/>
        <v/>
      </c>
      <c r="E1373" s="454" t="str">
        <f t="shared" ca="1" si="218"/>
        <v/>
      </c>
      <c r="F1373" s="454" t="str">
        <f t="shared" ca="1" si="218"/>
        <v/>
      </c>
      <c r="G1373" s="389" t="str">
        <f t="shared" si="209"/>
        <v>EandR1B</v>
      </c>
      <c r="H1373" s="389" t="str">
        <f t="shared" si="210"/>
        <v>plantot</v>
      </c>
      <c r="I1373" s="389" t="str">
        <f t="shared" si="211"/>
        <v>expgrnothpub</v>
      </c>
      <c r="J1373" s="389" t="str">
        <f t="shared" si="212"/>
        <v>EandR1B-</v>
      </c>
      <c r="K1373" s="389" t="str">
        <f t="shared" si="213"/>
        <v>plantot-expgrnothpub</v>
      </c>
      <c r="L1373" s="389" t="str">
        <f t="shared" si="214"/>
        <v>plantot-</v>
      </c>
    </row>
    <row r="1374" spans="1:12">
      <c r="A1374" s="362" t="s">
        <v>4607</v>
      </c>
      <c r="B1374" s="454">
        <f t="shared" ca="1" si="215"/>
        <v>0</v>
      </c>
      <c r="C1374" s="454"/>
      <c r="D1374" s="454"/>
      <c r="E1374" s="454"/>
      <c r="F1374" s="454"/>
      <c r="G1374" s="389" t="str">
        <f t="shared" si="209"/>
        <v>EandR1B</v>
      </c>
      <c r="H1374" s="389" t="str">
        <f t="shared" si="210"/>
        <v>digtot</v>
      </c>
      <c r="I1374" s="389" t="str">
        <f t="shared" si="211"/>
        <v>expgrnothpub</v>
      </c>
      <c r="J1374" s="389" t="str">
        <f t="shared" si="212"/>
        <v>EandR1B-</v>
      </c>
      <c r="K1374" s="389" t="str">
        <f t="shared" si="213"/>
        <v>digtot-expgrnothpub</v>
      </c>
      <c r="L1374" s="389" t="str">
        <f t="shared" si="214"/>
        <v>digtot-</v>
      </c>
    </row>
    <row r="1375" spans="1:12">
      <c r="A1375" s="362" t="s">
        <v>4608</v>
      </c>
      <c r="B1375" s="454">
        <f t="shared" ca="1" si="215"/>
        <v>0</v>
      </c>
      <c r="C1375" s="454" t="str">
        <f t="shared" ca="1" si="218"/>
        <v/>
      </c>
      <c r="D1375" s="454" t="str">
        <f t="shared" ca="1" si="218"/>
        <v/>
      </c>
      <c r="E1375" s="454" t="str">
        <f t="shared" ca="1" si="218"/>
        <v/>
      </c>
      <c r="F1375" s="454" t="str">
        <f t="shared" ca="1" si="218"/>
        <v/>
      </c>
      <c r="G1375" s="389" t="str">
        <f t="shared" si="209"/>
        <v>EandR1B</v>
      </c>
      <c r="H1375" s="389" t="str">
        <f t="shared" si="210"/>
        <v>poltot</v>
      </c>
      <c r="I1375" s="389" t="str">
        <f t="shared" si="211"/>
        <v>expgrnothpub</v>
      </c>
      <c r="J1375" s="389" t="str">
        <f t="shared" si="212"/>
        <v>EandR1B-</v>
      </c>
      <c r="K1375" s="389" t="str">
        <f t="shared" si="213"/>
        <v>poltot-expgrnothpub</v>
      </c>
      <c r="L1375" s="389" t="str">
        <f t="shared" si="214"/>
        <v>poltot-</v>
      </c>
    </row>
    <row r="1376" spans="1:12">
      <c r="A1376" s="362" t="s">
        <v>4609</v>
      </c>
      <c r="B1376" s="454">
        <f t="shared" ca="1" si="215"/>
        <v>0</v>
      </c>
      <c r="C1376" s="454" t="str">
        <f t="shared" ca="1" si="218"/>
        <v/>
      </c>
      <c r="D1376" s="454" t="str">
        <f t="shared" ca="1" si="218"/>
        <v/>
      </c>
      <c r="E1376" s="454" t="str">
        <f t="shared" ca="1" si="218"/>
        <v/>
      </c>
      <c r="F1376" s="454" t="str">
        <f t="shared" ca="1" si="218"/>
        <v/>
      </c>
      <c r="G1376" s="389" t="str">
        <f t="shared" si="209"/>
        <v>EandR1B</v>
      </c>
      <c r="H1376" s="389" t="str">
        <f t="shared" si="210"/>
        <v>frstot</v>
      </c>
      <c r="I1376" s="389" t="str">
        <f t="shared" si="211"/>
        <v>expgrnothpub</v>
      </c>
      <c r="J1376" s="389" t="str">
        <f t="shared" si="212"/>
        <v>EandR1B-</v>
      </c>
      <c r="K1376" s="389" t="str">
        <f t="shared" si="213"/>
        <v>frstot-expgrnothpub</v>
      </c>
      <c r="L1376" s="389" t="str">
        <f t="shared" si="214"/>
        <v>frstot-</v>
      </c>
    </row>
    <row r="1377" spans="1:12">
      <c r="A1377" s="362" t="s">
        <v>4610</v>
      </c>
      <c r="B1377" s="454">
        <f t="shared" ca="1" si="215"/>
        <v>0</v>
      </c>
      <c r="C1377" s="454" t="str">
        <f t="shared" ca="1" si="218"/>
        <v/>
      </c>
      <c r="D1377" s="454" t="str">
        <f t="shared" ca="1" si="218"/>
        <v/>
      </c>
      <c r="E1377" s="454" t="str">
        <f t="shared" ca="1" si="218"/>
        <v/>
      </c>
      <c r="F1377" s="454" t="str">
        <f t="shared" ca="1" si="218"/>
        <v/>
      </c>
      <c r="G1377" s="389" t="str">
        <f t="shared" si="209"/>
        <v>EandR1B</v>
      </c>
      <c r="H1377" s="389" t="str">
        <f t="shared" si="210"/>
        <v>centot</v>
      </c>
      <c r="I1377" s="389" t="str">
        <f t="shared" si="211"/>
        <v>expgrnothpub</v>
      </c>
      <c r="J1377" s="389" t="str">
        <f t="shared" si="212"/>
        <v>EandR1B-</v>
      </c>
      <c r="K1377" s="389" t="str">
        <f t="shared" si="213"/>
        <v>centot-expgrnothpub</v>
      </c>
      <c r="L1377" s="389" t="str">
        <f t="shared" si="214"/>
        <v>centot-</v>
      </c>
    </row>
    <row r="1378" spans="1:12">
      <c r="A1378" s="362" t="s">
        <v>4611</v>
      </c>
      <c r="B1378" s="454">
        <f t="shared" ca="1" si="215"/>
        <v>0</v>
      </c>
      <c r="C1378" s="454" t="str">
        <f t="shared" ca="1" si="218"/>
        <v/>
      </c>
      <c r="D1378" s="454" t="str">
        <f t="shared" ca="1" si="218"/>
        <v/>
      </c>
      <c r="E1378" s="454" t="str">
        <f t="shared" ca="1" si="218"/>
        <v/>
      </c>
      <c r="F1378" s="454" t="str">
        <f t="shared" ca="1" si="218"/>
        <v/>
      </c>
      <c r="G1378" s="389" t="str">
        <f t="shared" si="209"/>
        <v>EandR1B</v>
      </c>
      <c r="H1378" s="389" t="str">
        <f t="shared" si="210"/>
        <v>tradtot</v>
      </c>
      <c r="I1378" s="389" t="str">
        <f t="shared" si="211"/>
        <v>expgrnothpub</v>
      </c>
      <c r="J1378" s="389" t="str">
        <f t="shared" si="212"/>
        <v>EandR1B-</v>
      </c>
      <c r="K1378" s="389" t="str">
        <f t="shared" si="213"/>
        <v>tradtot-expgrnothpub</v>
      </c>
      <c r="L1378" s="389" t="str">
        <f t="shared" si="214"/>
        <v>tradtot-</v>
      </c>
    </row>
    <row r="1379" spans="1:12">
      <c r="A1379" s="362" t="s">
        <v>4612</v>
      </c>
      <c r="B1379" s="454">
        <f t="shared" ca="1" si="215"/>
        <v>0</v>
      </c>
      <c r="C1379" s="454" t="str">
        <f t="shared" ca="1" si="218"/>
        <v/>
      </c>
      <c r="D1379" s="454" t="str">
        <f t="shared" ca="1" si="218"/>
        <v/>
      </c>
      <c r="E1379" s="454" t="str">
        <f t="shared" ca="1" si="218"/>
        <v/>
      </c>
      <c r="F1379" s="454" t="str">
        <f t="shared" ca="1" si="218"/>
        <v/>
      </c>
      <c r="G1379" s="389" t="str">
        <f t="shared" ref="G1379:G1442" si="219">LEFT(A1379,SEARCH("-",A1379)-1)</f>
        <v>EandR1B</v>
      </c>
      <c r="H1379" s="389" t="str">
        <f t="shared" ref="H1379:H1442" si="220">LEFT(K1379,SEARCH("-",K1379)-1)</f>
        <v>alltot</v>
      </c>
      <c r="I1379" s="389" t="str">
        <f t="shared" ref="I1379:I1442" si="221">SUBSTITUTE(K1379,L1379,"")</f>
        <v>expgrnothpub</v>
      </c>
      <c r="J1379" s="389" t="str">
        <f t="shared" ref="J1379:J1442" si="222">LEFT(A1379,SEARCH("-",A1379))</f>
        <v>EandR1B-</v>
      </c>
      <c r="K1379" s="389" t="str">
        <f t="shared" ref="K1379:K1442" si="223">SUBSTITUTE(A1379,J1379,"")</f>
        <v>alltot-expgrnothpub</v>
      </c>
      <c r="L1379" s="389" t="str">
        <f t="shared" ref="L1379:L1442" si="224">LEFT(K1379,SEARCH("-",K1379))</f>
        <v>alltot-</v>
      </c>
    </row>
    <row r="1380" spans="1:12">
      <c r="A1380" s="362" t="s">
        <v>4613</v>
      </c>
      <c r="B1380" s="454">
        <f t="shared" ca="1" si="215"/>
        <v>0</v>
      </c>
      <c r="C1380" s="454" t="str">
        <f t="shared" ca="1" si="218"/>
        <v/>
      </c>
      <c r="D1380" s="454" t="str">
        <f t="shared" ca="1" si="218"/>
        <v/>
      </c>
      <c r="E1380" s="454" t="str">
        <f t="shared" ca="1" si="218"/>
        <v/>
      </c>
      <c r="F1380" s="454" t="str">
        <f t="shared" ca="1" si="218"/>
        <v/>
      </c>
      <c r="G1380" s="389" t="str">
        <f t="shared" si="219"/>
        <v>EandR1B</v>
      </c>
      <c r="H1380" s="389" t="str">
        <f t="shared" si="220"/>
        <v>edutot</v>
      </c>
      <c r="I1380" s="389" t="str">
        <f t="shared" si="221"/>
        <v>expgrnothpri</v>
      </c>
      <c r="J1380" s="389" t="str">
        <f t="shared" si="222"/>
        <v>EandR1B-</v>
      </c>
      <c r="K1380" s="389" t="str">
        <f t="shared" si="223"/>
        <v>edutot-expgrnothpri</v>
      </c>
      <c r="L1380" s="389" t="str">
        <f t="shared" si="224"/>
        <v>edutot-</v>
      </c>
    </row>
    <row r="1381" spans="1:12">
      <c r="A1381" s="362" t="s">
        <v>4614</v>
      </c>
      <c r="B1381" s="454">
        <f t="shared" ca="1" si="215"/>
        <v>0</v>
      </c>
      <c r="C1381" s="454" t="str">
        <f t="shared" ca="1" si="218"/>
        <v/>
      </c>
      <c r="D1381" s="454" t="str">
        <f t="shared" ca="1" si="218"/>
        <v/>
      </c>
      <c r="E1381" s="454" t="str">
        <f t="shared" ca="1" si="218"/>
        <v/>
      </c>
      <c r="F1381" s="454" t="str">
        <f t="shared" ca="1" si="218"/>
        <v/>
      </c>
      <c r="G1381" s="389" t="str">
        <f t="shared" si="219"/>
        <v>EandR1B</v>
      </c>
      <c r="H1381" s="389" t="str">
        <f t="shared" si="220"/>
        <v>transtot</v>
      </c>
      <c r="I1381" s="389" t="str">
        <f t="shared" si="221"/>
        <v>expgrnothpri</v>
      </c>
      <c r="J1381" s="389" t="str">
        <f t="shared" si="222"/>
        <v>EandR1B-</v>
      </c>
      <c r="K1381" s="389" t="str">
        <f t="shared" si="223"/>
        <v>transtot-expgrnothpri</v>
      </c>
      <c r="L1381" s="389" t="str">
        <f t="shared" si="224"/>
        <v>transtot-</v>
      </c>
    </row>
    <row r="1382" spans="1:12">
      <c r="A1382" s="362" t="s">
        <v>4615</v>
      </c>
      <c r="B1382" s="454">
        <f t="shared" ca="1" si="215"/>
        <v>0</v>
      </c>
      <c r="C1382" s="454" t="str">
        <f t="shared" ca="1" si="218"/>
        <v/>
      </c>
      <c r="D1382" s="454" t="str">
        <f t="shared" ca="1" si="218"/>
        <v/>
      </c>
      <c r="E1382" s="454" t="str">
        <f t="shared" ca="1" si="218"/>
        <v/>
      </c>
      <c r="F1382" s="454" t="str">
        <f t="shared" ca="1" si="218"/>
        <v/>
      </c>
      <c r="G1382" s="389" t="str">
        <f t="shared" si="219"/>
        <v>EandR1B</v>
      </c>
      <c r="H1382" s="389" t="str">
        <f t="shared" si="220"/>
        <v>sctot</v>
      </c>
      <c r="I1382" s="389" t="str">
        <f t="shared" si="221"/>
        <v>expgrnothpri</v>
      </c>
      <c r="J1382" s="389" t="str">
        <f t="shared" si="222"/>
        <v>EandR1B-</v>
      </c>
      <c r="K1382" s="389" t="str">
        <f t="shared" si="223"/>
        <v>sctot-expgrnothpri</v>
      </c>
      <c r="L1382" s="389" t="str">
        <f t="shared" si="224"/>
        <v>sctot-</v>
      </c>
    </row>
    <row r="1383" spans="1:12">
      <c r="A1383" s="362" t="s">
        <v>4616</v>
      </c>
      <c r="B1383" s="454">
        <f t="shared" ref="B1383:B1451" ca="1" si="225">INDEX(INDIRECT(LEFT($A1383,SEARCH("-",$A1383,1)-1)&amp;"_data"),MATCH(MID($A1383, SEARCH("-",$A1383) + 1, SEARCH("-",$A1383,SEARCH("-",$A1383)+1) - SEARCH("-",$A1383) - 1),INDIRECT(LEFT($A1383,SEARCH("-",$A1383,1)-1)&amp;"_rows"),0),MATCH(RIGHT($A1383,LEN($A1383) - SEARCH("-", $A1383, SEARCH("-", $A1383) + 1)),INDIRECT(LEFT($A1383,SEARCH("-",$A1383,1)-1)&amp;"_Header"),0))</f>
        <v>0</v>
      </c>
      <c r="C1383" s="454" t="str">
        <f t="shared" ca="1" si="218"/>
        <v/>
      </c>
      <c r="D1383" s="454" t="str">
        <f t="shared" ca="1" si="218"/>
        <v/>
      </c>
      <c r="E1383" s="454" t="str">
        <f t="shared" ca="1" si="218"/>
        <v/>
      </c>
      <c r="F1383" s="454" t="str">
        <f t="shared" ca="1" si="218"/>
        <v/>
      </c>
      <c r="G1383" s="389" t="str">
        <f t="shared" si="219"/>
        <v>EandR1B</v>
      </c>
      <c r="H1383" s="389" t="str">
        <f t="shared" si="220"/>
        <v>phtot</v>
      </c>
      <c r="I1383" s="389" t="str">
        <f t="shared" si="221"/>
        <v>expgrnothpri</v>
      </c>
      <c r="J1383" s="389" t="str">
        <f t="shared" si="222"/>
        <v>EandR1B-</v>
      </c>
      <c r="K1383" s="389" t="str">
        <f t="shared" si="223"/>
        <v>phtot-expgrnothpri</v>
      </c>
      <c r="L1383" s="389" t="str">
        <f t="shared" si="224"/>
        <v>phtot-</v>
      </c>
    </row>
    <row r="1384" spans="1:12">
      <c r="A1384" s="362" t="s">
        <v>4617</v>
      </c>
      <c r="B1384" s="454">
        <f t="shared" ca="1" si="225"/>
        <v>0</v>
      </c>
      <c r="C1384" s="454" t="str">
        <f t="shared" ca="1" si="218"/>
        <v/>
      </c>
      <c r="D1384" s="454" t="str">
        <f t="shared" ca="1" si="218"/>
        <v/>
      </c>
      <c r="E1384" s="454" t="str">
        <f t="shared" ca="1" si="218"/>
        <v/>
      </c>
      <c r="F1384" s="454" t="str">
        <f t="shared" ca="1" si="218"/>
        <v/>
      </c>
      <c r="G1384" s="389" t="str">
        <f t="shared" si="219"/>
        <v>EandR1B</v>
      </c>
      <c r="H1384" s="389" t="str">
        <f t="shared" si="220"/>
        <v>houstot</v>
      </c>
      <c r="I1384" s="389" t="str">
        <f t="shared" si="221"/>
        <v>expgrnothpri</v>
      </c>
      <c r="J1384" s="389" t="str">
        <f t="shared" si="222"/>
        <v>EandR1B-</v>
      </c>
      <c r="K1384" s="389" t="str">
        <f t="shared" si="223"/>
        <v>houstot-expgrnothpri</v>
      </c>
      <c r="L1384" s="389" t="str">
        <f t="shared" si="224"/>
        <v>houstot-</v>
      </c>
    </row>
    <row r="1385" spans="1:12">
      <c r="A1385" s="362" t="s">
        <v>4618</v>
      </c>
      <c r="B1385" s="454">
        <f t="shared" ca="1" si="225"/>
        <v>0</v>
      </c>
      <c r="C1385" s="454" t="str">
        <f t="shared" ca="1" si="218"/>
        <v/>
      </c>
      <c r="D1385" s="454" t="str">
        <f t="shared" ca="1" si="218"/>
        <v/>
      </c>
      <c r="E1385" s="454" t="str">
        <f t="shared" ca="1" si="218"/>
        <v/>
      </c>
      <c r="F1385" s="454" t="str">
        <f t="shared" ca="1" si="218"/>
        <v/>
      </c>
      <c r="G1385" s="389" t="str">
        <f t="shared" si="219"/>
        <v>EandR1B</v>
      </c>
      <c r="H1385" s="389" t="str">
        <f t="shared" si="220"/>
        <v>cultot</v>
      </c>
      <c r="I1385" s="389" t="str">
        <f t="shared" si="221"/>
        <v>expgrnothpri</v>
      </c>
      <c r="J1385" s="389" t="str">
        <f t="shared" si="222"/>
        <v>EandR1B-</v>
      </c>
      <c r="K1385" s="389" t="str">
        <f t="shared" si="223"/>
        <v>cultot-expgrnothpri</v>
      </c>
      <c r="L1385" s="389" t="str">
        <f t="shared" si="224"/>
        <v>cultot-</v>
      </c>
    </row>
    <row r="1386" spans="1:12">
      <c r="A1386" s="362" t="s">
        <v>4619</v>
      </c>
      <c r="B1386" s="454">
        <f t="shared" ca="1" si="225"/>
        <v>0</v>
      </c>
      <c r="C1386" s="454" t="str">
        <f t="shared" ref="C1386:F1407" ca="1" si="226">IFERROR(INDEX(INDIRECT(LEFT($A1386,SEARCH("-",$A1386,1)-1)&amp;"_validation_data"),MATCH($A1386&amp;"-"&amp;C$1,INDIRECT(LEFT($A1386,SEARCH("-",$A1386,1)-1)&amp;"_validation_rows"),0),3),"")</f>
        <v/>
      </c>
      <c r="D1386" s="454" t="str">
        <f t="shared" ca="1" si="226"/>
        <v/>
      </c>
      <c r="E1386" s="454" t="str">
        <f t="shared" ca="1" si="226"/>
        <v/>
      </c>
      <c r="F1386" s="454" t="str">
        <f t="shared" ca="1" si="226"/>
        <v/>
      </c>
      <c r="G1386" s="389" t="str">
        <f t="shared" si="219"/>
        <v>EandR1B</v>
      </c>
      <c r="H1386" s="389" t="str">
        <f t="shared" si="220"/>
        <v>envtot</v>
      </c>
      <c r="I1386" s="389" t="str">
        <f t="shared" si="221"/>
        <v>expgrnothpri</v>
      </c>
      <c r="J1386" s="389" t="str">
        <f t="shared" si="222"/>
        <v>EandR1B-</v>
      </c>
      <c r="K1386" s="389" t="str">
        <f t="shared" si="223"/>
        <v>envtot-expgrnothpri</v>
      </c>
      <c r="L1386" s="389" t="str">
        <f t="shared" si="224"/>
        <v>envtot-</v>
      </c>
    </row>
    <row r="1387" spans="1:12">
      <c r="A1387" s="362" t="s">
        <v>4620</v>
      </c>
      <c r="B1387" s="454">
        <f t="shared" ca="1" si="225"/>
        <v>0</v>
      </c>
      <c r="C1387" s="454" t="str">
        <f t="shared" ca="1" si="226"/>
        <v/>
      </c>
      <c r="D1387" s="454" t="str">
        <f t="shared" ca="1" si="226"/>
        <v/>
      </c>
      <c r="E1387" s="454" t="str">
        <f t="shared" ca="1" si="226"/>
        <v/>
      </c>
      <c r="F1387" s="454" t="str">
        <f t="shared" ca="1" si="226"/>
        <v/>
      </c>
      <c r="G1387" s="389" t="str">
        <f t="shared" si="219"/>
        <v>EandR1B</v>
      </c>
      <c r="H1387" s="389" t="str">
        <f t="shared" si="220"/>
        <v>plantot</v>
      </c>
      <c r="I1387" s="389" t="str">
        <f t="shared" si="221"/>
        <v>expgrnothpri</v>
      </c>
      <c r="J1387" s="389" t="str">
        <f t="shared" si="222"/>
        <v>EandR1B-</v>
      </c>
      <c r="K1387" s="389" t="str">
        <f t="shared" si="223"/>
        <v>plantot-expgrnothpri</v>
      </c>
      <c r="L1387" s="389" t="str">
        <f t="shared" si="224"/>
        <v>plantot-</v>
      </c>
    </row>
    <row r="1388" spans="1:12">
      <c r="A1388" s="362" t="s">
        <v>4621</v>
      </c>
      <c r="B1388" s="454">
        <f t="shared" ca="1" si="225"/>
        <v>0</v>
      </c>
      <c r="C1388" s="454"/>
      <c r="D1388" s="454"/>
      <c r="E1388" s="454"/>
      <c r="F1388" s="454"/>
      <c r="G1388" s="389" t="str">
        <f t="shared" si="219"/>
        <v>EandR1B</v>
      </c>
      <c r="H1388" s="389" t="str">
        <f t="shared" si="220"/>
        <v>digtot</v>
      </c>
      <c r="I1388" s="389" t="str">
        <f t="shared" si="221"/>
        <v>expgrnothpri</v>
      </c>
      <c r="J1388" s="389" t="str">
        <f t="shared" si="222"/>
        <v>EandR1B-</v>
      </c>
      <c r="K1388" s="389" t="str">
        <f t="shared" si="223"/>
        <v>digtot-expgrnothpri</v>
      </c>
      <c r="L1388" s="389" t="str">
        <f t="shared" si="224"/>
        <v>digtot-</v>
      </c>
    </row>
    <row r="1389" spans="1:12">
      <c r="A1389" s="362" t="s">
        <v>4622</v>
      </c>
      <c r="B1389" s="454">
        <f t="shared" ca="1" si="225"/>
        <v>0</v>
      </c>
      <c r="C1389" s="454" t="str">
        <f t="shared" ca="1" si="226"/>
        <v/>
      </c>
      <c r="D1389" s="454" t="str">
        <f t="shared" ca="1" si="226"/>
        <v/>
      </c>
      <c r="E1389" s="454" t="str">
        <f t="shared" ca="1" si="226"/>
        <v/>
      </c>
      <c r="F1389" s="454" t="str">
        <f t="shared" ca="1" si="226"/>
        <v/>
      </c>
      <c r="G1389" s="389" t="str">
        <f t="shared" si="219"/>
        <v>EandR1B</v>
      </c>
      <c r="H1389" s="389" t="str">
        <f t="shared" si="220"/>
        <v>poltot</v>
      </c>
      <c r="I1389" s="389" t="str">
        <f t="shared" si="221"/>
        <v>expgrnothpri</v>
      </c>
      <c r="J1389" s="389" t="str">
        <f t="shared" si="222"/>
        <v>EandR1B-</v>
      </c>
      <c r="K1389" s="389" t="str">
        <f t="shared" si="223"/>
        <v>poltot-expgrnothpri</v>
      </c>
      <c r="L1389" s="389" t="str">
        <f t="shared" si="224"/>
        <v>poltot-</v>
      </c>
    </row>
    <row r="1390" spans="1:12">
      <c r="A1390" s="362" t="s">
        <v>4623</v>
      </c>
      <c r="B1390" s="454">
        <f t="shared" ca="1" si="225"/>
        <v>0</v>
      </c>
      <c r="C1390" s="454" t="str">
        <f t="shared" ca="1" si="226"/>
        <v/>
      </c>
      <c r="D1390" s="454" t="str">
        <f t="shared" ca="1" si="226"/>
        <v/>
      </c>
      <c r="E1390" s="454" t="str">
        <f t="shared" ca="1" si="226"/>
        <v/>
      </c>
      <c r="F1390" s="454" t="str">
        <f t="shared" ca="1" si="226"/>
        <v/>
      </c>
      <c r="G1390" s="389" t="str">
        <f t="shared" si="219"/>
        <v>EandR1B</v>
      </c>
      <c r="H1390" s="389" t="str">
        <f t="shared" si="220"/>
        <v>frstot</v>
      </c>
      <c r="I1390" s="389" t="str">
        <f t="shared" si="221"/>
        <v>expgrnothpri</v>
      </c>
      <c r="J1390" s="389" t="str">
        <f t="shared" si="222"/>
        <v>EandR1B-</v>
      </c>
      <c r="K1390" s="389" t="str">
        <f t="shared" si="223"/>
        <v>frstot-expgrnothpri</v>
      </c>
      <c r="L1390" s="389" t="str">
        <f t="shared" si="224"/>
        <v>frstot-</v>
      </c>
    </row>
    <row r="1391" spans="1:12">
      <c r="A1391" s="362" t="s">
        <v>4624</v>
      </c>
      <c r="B1391" s="454">
        <f t="shared" ca="1" si="225"/>
        <v>0</v>
      </c>
      <c r="C1391" s="454" t="str">
        <f t="shared" ca="1" si="226"/>
        <v/>
      </c>
      <c r="D1391" s="454" t="str">
        <f t="shared" ca="1" si="226"/>
        <v/>
      </c>
      <c r="E1391" s="454" t="str">
        <f t="shared" ca="1" si="226"/>
        <v/>
      </c>
      <c r="F1391" s="454" t="str">
        <f t="shared" ca="1" si="226"/>
        <v/>
      </c>
      <c r="G1391" s="389" t="str">
        <f t="shared" si="219"/>
        <v>EandR1B</v>
      </c>
      <c r="H1391" s="389" t="str">
        <f t="shared" si="220"/>
        <v>centot</v>
      </c>
      <c r="I1391" s="389" t="str">
        <f t="shared" si="221"/>
        <v>expgrnothpri</v>
      </c>
      <c r="J1391" s="389" t="str">
        <f t="shared" si="222"/>
        <v>EandR1B-</v>
      </c>
      <c r="K1391" s="389" t="str">
        <f t="shared" si="223"/>
        <v>centot-expgrnothpri</v>
      </c>
      <c r="L1391" s="389" t="str">
        <f t="shared" si="224"/>
        <v>centot-</v>
      </c>
    </row>
    <row r="1392" spans="1:12">
      <c r="A1392" s="362" t="s">
        <v>4625</v>
      </c>
      <c r="B1392" s="454">
        <f t="shared" ca="1" si="225"/>
        <v>0</v>
      </c>
      <c r="C1392" s="454" t="str">
        <f t="shared" ca="1" si="226"/>
        <v/>
      </c>
      <c r="D1392" s="454" t="str">
        <f t="shared" ca="1" si="226"/>
        <v/>
      </c>
      <c r="E1392" s="454" t="str">
        <f t="shared" ca="1" si="226"/>
        <v/>
      </c>
      <c r="F1392" s="454" t="str">
        <f t="shared" ca="1" si="226"/>
        <v/>
      </c>
      <c r="G1392" s="389" t="str">
        <f t="shared" si="219"/>
        <v>EandR1B</v>
      </c>
      <c r="H1392" s="389" t="str">
        <f t="shared" si="220"/>
        <v>tradtot</v>
      </c>
      <c r="I1392" s="389" t="str">
        <f t="shared" si="221"/>
        <v>expgrnothpri</v>
      </c>
      <c r="J1392" s="389" t="str">
        <f t="shared" si="222"/>
        <v>EandR1B-</v>
      </c>
      <c r="K1392" s="389" t="str">
        <f t="shared" si="223"/>
        <v>tradtot-expgrnothpri</v>
      </c>
      <c r="L1392" s="389" t="str">
        <f t="shared" si="224"/>
        <v>tradtot-</v>
      </c>
    </row>
    <row r="1393" spans="1:12">
      <c r="A1393" s="362" t="s">
        <v>4626</v>
      </c>
      <c r="B1393" s="454">
        <f t="shared" ca="1" si="225"/>
        <v>0</v>
      </c>
      <c r="C1393" s="454" t="str">
        <f t="shared" ca="1" si="226"/>
        <v/>
      </c>
      <c r="D1393" s="454" t="str">
        <f t="shared" ca="1" si="226"/>
        <v/>
      </c>
      <c r="E1393" s="454" t="str">
        <f t="shared" ca="1" si="226"/>
        <v/>
      </c>
      <c r="F1393" s="454" t="str">
        <f t="shared" ca="1" si="226"/>
        <v/>
      </c>
      <c r="G1393" s="389" t="str">
        <f t="shared" si="219"/>
        <v>EandR1B</v>
      </c>
      <c r="H1393" s="389" t="str">
        <f t="shared" si="220"/>
        <v>alltot</v>
      </c>
      <c r="I1393" s="389" t="str">
        <f t="shared" si="221"/>
        <v>expgrnothpri</v>
      </c>
      <c r="J1393" s="389" t="str">
        <f t="shared" si="222"/>
        <v>EandR1B-</v>
      </c>
      <c r="K1393" s="389" t="str">
        <f t="shared" si="223"/>
        <v>alltot-expgrnothpri</v>
      </c>
      <c r="L1393" s="389" t="str">
        <f t="shared" si="224"/>
        <v>alltot-</v>
      </c>
    </row>
    <row r="1394" spans="1:12">
      <c r="A1394" s="362" t="s">
        <v>4627</v>
      </c>
      <c r="B1394" s="454">
        <f t="shared" ca="1" si="225"/>
        <v>0</v>
      </c>
      <c r="C1394" s="454" t="str">
        <f t="shared" ca="1" si="226"/>
        <v/>
      </c>
      <c r="D1394" s="454" t="str">
        <f t="shared" ca="1" si="226"/>
        <v/>
      </c>
      <c r="E1394" s="454" t="str">
        <f t="shared" ca="1" si="226"/>
        <v/>
      </c>
      <c r="F1394" s="454" t="str">
        <f t="shared" ca="1" si="226"/>
        <v/>
      </c>
      <c r="G1394" s="389" t="str">
        <f t="shared" si="219"/>
        <v>EandR1B</v>
      </c>
      <c r="H1394" s="389" t="str">
        <f t="shared" si="220"/>
        <v>edutot</v>
      </c>
      <c r="I1394" s="389" t="str">
        <f t="shared" si="221"/>
        <v>expgrnothlep</v>
      </c>
      <c r="J1394" s="389" t="str">
        <f t="shared" si="222"/>
        <v>EandR1B-</v>
      </c>
      <c r="K1394" s="389" t="str">
        <f t="shared" si="223"/>
        <v>edutot-expgrnothlep</v>
      </c>
      <c r="L1394" s="389" t="str">
        <f t="shared" si="224"/>
        <v>edutot-</v>
      </c>
    </row>
    <row r="1395" spans="1:12">
      <c r="A1395" s="362" t="s">
        <v>4628</v>
      </c>
      <c r="B1395" s="454">
        <f t="shared" ca="1" si="225"/>
        <v>0</v>
      </c>
      <c r="C1395" s="454" t="str">
        <f t="shared" ca="1" si="226"/>
        <v/>
      </c>
      <c r="D1395" s="454" t="str">
        <f t="shared" ca="1" si="226"/>
        <v/>
      </c>
      <c r="E1395" s="454" t="str">
        <f t="shared" ca="1" si="226"/>
        <v/>
      </c>
      <c r="F1395" s="454" t="str">
        <f t="shared" ca="1" si="226"/>
        <v/>
      </c>
      <c r="G1395" s="389" t="str">
        <f t="shared" si="219"/>
        <v>EandR1B</v>
      </c>
      <c r="H1395" s="389" t="str">
        <f t="shared" si="220"/>
        <v>transtot</v>
      </c>
      <c r="I1395" s="389" t="str">
        <f t="shared" si="221"/>
        <v>expgrnothlep</v>
      </c>
      <c r="J1395" s="389" t="str">
        <f t="shared" si="222"/>
        <v>EandR1B-</v>
      </c>
      <c r="K1395" s="389" t="str">
        <f t="shared" si="223"/>
        <v>transtot-expgrnothlep</v>
      </c>
      <c r="L1395" s="389" t="str">
        <f t="shared" si="224"/>
        <v>transtot-</v>
      </c>
    </row>
    <row r="1396" spans="1:12">
      <c r="A1396" s="362" t="s">
        <v>4629</v>
      </c>
      <c r="B1396" s="454">
        <f t="shared" ca="1" si="225"/>
        <v>0</v>
      </c>
      <c r="C1396" s="454" t="str">
        <f t="shared" ca="1" si="226"/>
        <v/>
      </c>
      <c r="D1396" s="454" t="str">
        <f t="shared" ca="1" si="226"/>
        <v/>
      </c>
      <c r="E1396" s="454" t="str">
        <f t="shared" ca="1" si="226"/>
        <v/>
      </c>
      <c r="F1396" s="454" t="str">
        <f t="shared" ca="1" si="226"/>
        <v/>
      </c>
      <c r="G1396" s="389" t="str">
        <f t="shared" si="219"/>
        <v>EandR1B</v>
      </c>
      <c r="H1396" s="389" t="str">
        <f t="shared" si="220"/>
        <v>sctot</v>
      </c>
      <c r="I1396" s="389" t="str">
        <f t="shared" si="221"/>
        <v>expgrnothlep</v>
      </c>
      <c r="J1396" s="389" t="str">
        <f t="shared" si="222"/>
        <v>EandR1B-</v>
      </c>
      <c r="K1396" s="389" t="str">
        <f t="shared" si="223"/>
        <v>sctot-expgrnothlep</v>
      </c>
      <c r="L1396" s="389" t="str">
        <f t="shared" si="224"/>
        <v>sctot-</v>
      </c>
    </row>
    <row r="1397" spans="1:12">
      <c r="A1397" s="362" t="s">
        <v>4630</v>
      </c>
      <c r="B1397" s="454">
        <f t="shared" ca="1" si="225"/>
        <v>0</v>
      </c>
      <c r="C1397" s="454" t="str">
        <f t="shared" ca="1" si="226"/>
        <v/>
      </c>
      <c r="D1397" s="454" t="str">
        <f t="shared" ca="1" si="226"/>
        <v/>
      </c>
      <c r="E1397" s="454" t="str">
        <f t="shared" ca="1" si="226"/>
        <v/>
      </c>
      <c r="F1397" s="454" t="str">
        <f t="shared" ca="1" si="226"/>
        <v/>
      </c>
      <c r="G1397" s="389" t="str">
        <f t="shared" si="219"/>
        <v>EandR1B</v>
      </c>
      <c r="H1397" s="389" t="str">
        <f t="shared" si="220"/>
        <v>phtot</v>
      </c>
      <c r="I1397" s="389" t="str">
        <f t="shared" si="221"/>
        <v>expgrnothlep</v>
      </c>
      <c r="J1397" s="389" t="str">
        <f t="shared" si="222"/>
        <v>EandR1B-</v>
      </c>
      <c r="K1397" s="389" t="str">
        <f t="shared" si="223"/>
        <v>phtot-expgrnothlep</v>
      </c>
      <c r="L1397" s="389" t="str">
        <f t="shared" si="224"/>
        <v>phtot-</v>
      </c>
    </row>
    <row r="1398" spans="1:12">
      <c r="A1398" s="362" t="s">
        <v>4631</v>
      </c>
      <c r="B1398" s="454">
        <f t="shared" ca="1" si="225"/>
        <v>0</v>
      </c>
      <c r="C1398" s="454" t="str">
        <f t="shared" ca="1" si="226"/>
        <v/>
      </c>
      <c r="D1398" s="454" t="str">
        <f t="shared" ca="1" si="226"/>
        <v/>
      </c>
      <c r="E1398" s="454" t="str">
        <f t="shared" ca="1" si="226"/>
        <v/>
      </c>
      <c r="F1398" s="454" t="str">
        <f t="shared" ca="1" si="226"/>
        <v/>
      </c>
      <c r="G1398" s="389" t="str">
        <f t="shared" si="219"/>
        <v>EandR1B</v>
      </c>
      <c r="H1398" s="389" t="str">
        <f t="shared" si="220"/>
        <v>houstot</v>
      </c>
      <c r="I1398" s="389" t="str">
        <f t="shared" si="221"/>
        <v>expgrnothlep</v>
      </c>
      <c r="J1398" s="389" t="str">
        <f t="shared" si="222"/>
        <v>EandR1B-</v>
      </c>
      <c r="K1398" s="389" t="str">
        <f t="shared" si="223"/>
        <v>houstot-expgrnothlep</v>
      </c>
      <c r="L1398" s="389" t="str">
        <f t="shared" si="224"/>
        <v>houstot-</v>
      </c>
    </row>
    <row r="1399" spans="1:12">
      <c r="A1399" s="362" t="s">
        <v>4632</v>
      </c>
      <c r="B1399" s="454">
        <f t="shared" ca="1" si="225"/>
        <v>0</v>
      </c>
      <c r="C1399" s="454" t="str">
        <f t="shared" ca="1" si="226"/>
        <v/>
      </c>
      <c r="D1399" s="454" t="str">
        <f t="shared" ca="1" si="226"/>
        <v/>
      </c>
      <c r="E1399" s="454" t="str">
        <f t="shared" ca="1" si="226"/>
        <v/>
      </c>
      <c r="F1399" s="454" t="str">
        <f t="shared" ca="1" si="226"/>
        <v/>
      </c>
      <c r="G1399" s="389" t="str">
        <f t="shared" si="219"/>
        <v>EandR1B</v>
      </c>
      <c r="H1399" s="389" t="str">
        <f t="shared" si="220"/>
        <v>cultot</v>
      </c>
      <c r="I1399" s="389" t="str">
        <f t="shared" si="221"/>
        <v>expgrnothlep</v>
      </c>
      <c r="J1399" s="389" t="str">
        <f t="shared" si="222"/>
        <v>EandR1B-</v>
      </c>
      <c r="K1399" s="389" t="str">
        <f t="shared" si="223"/>
        <v>cultot-expgrnothlep</v>
      </c>
      <c r="L1399" s="389" t="str">
        <f t="shared" si="224"/>
        <v>cultot-</v>
      </c>
    </row>
    <row r="1400" spans="1:12">
      <c r="A1400" s="362" t="s">
        <v>4633</v>
      </c>
      <c r="B1400" s="454">
        <f t="shared" ca="1" si="225"/>
        <v>0</v>
      </c>
      <c r="C1400" s="454" t="str">
        <f t="shared" ca="1" si="226"/>
        <v/>
      </c>
      <c r="D1400" s="454" t="str">
        <f t="shared" ca="1" si="226"/>
        <v/>
      </c>
      <c r="E1400" s="454" t="str">
        <f t="shared" ca="1" si="226"/>
        <v/>
      </c>
      <c r="F1400" s="454" t="str">
        <f t="shared" ca="1" si="226"/>
        <v/>
      </c>
      <c r="G1400" s="389" t="str">
        <f t="shared" si="219"/>
        <v>EandR1B</v>
      </c>
      <c r="H1400" s="389" t="str">
        <f t="shared" si="220"/>
        <v>envtot</v>
      </c>
      <c r="I1400" s="389" t="str">
        <f t="shared" si="221"/>
        <v>expgrnothlep</v>
      </c>
      <c r="J1400" s="389" t="str">
        <f t="shared" si="222"/>
        <v>EandR1B-</v>
      </c>
      <c r="K1400" s="389" t="str">
        <f t="shared" si="223"/>
        <v>envtot-expgrnothlep</v>
      </c>
      <c r="L1400" s="389" t="str">
        <f t="shared" si="224"/>
        <v>envtot-</v>
      </c>
    </row>
    <row r="1401" spans="1:12">
      <c r="A1401" s="362" t="s">
        <v>4634</v>
      </c>
      <c r="B1401" s="454">
        <f t="shared" ca="1" si="225"/>
        <v>0</v>
      </c>
      <c r="C1401" s="454" t="str">
        <f t="shared" ca="1" si="226"/>
        <v/>
      </c>
      <c r="D1401" s="454" t="str">
        <f t="shared" ca="1" si="226"/>
        <v/>
      </c>
      <c r="E1401" s="454" t="str">
        <f t="shared" ca="1" si="226"/>
        <v/>
      </c>
      <c r="F1401" s="454" t="str">
        <f t="shared" ca="1" si="226"/>
        <v/>
      </c>
      <c r="G1401" s="389" t="str">
        <f t="shared" si="219"/>
        <v>EandR1B</v>
      </c>
      <c r="H1401" s="389" t="str">
        <f t="shared" si="220"/>
        <v>plantot</v>
      </c>
      <c r="I1401" s="389" t="str">
        <f t="shared" si="221"/>
        <v>expgrnothlep</v>
      </c>
      <c r="J1401" s="389" t="str">
        <f t="shared" si="222"/>
        <v>EandR1B-</v>
      </c>
      <c r="K1401" s="389" t="str">
        <f t="shared" si="223"/>
        <v>plantot-expgrnothlep</v>
      </c>
      <c r="L1401" s="389" t="str">
        <f t="shared" si="224"/>
        <v>plantot-</v>
      </c>
    </row>
    <row r="1402" spans="1:12">
      <c r="A1402" s="362" t="s">
        <v>4635</v>
      </c>
      <c r="B1402" s="454">
        <f t="shared" ca="1" si="225"/>
        <v>0</v>
      </c>
      <c r="C1402" s="454"/>
      <c r="D1402" s="454"/>
      <c r="E1402" s="454"/>
      <c r="F1402" s="454"/>
      <c r="G1402" s="389" t="str">
        <f t="shared" si="219"/>
        <v>EandR1B</v>
      </c>
      <c r="H1402" s="389" t="str">
        <f t="shared" si="220"/>
        <v>digtot</v>
      </c>
      <c r="I1402" s="389" t="str">
        <f t="shared" si="221"/>
        <v>expgrnothlep</v>
      </c>
      <c r="J1402" s="389" t="str">
        <f t="shared" si="222"/>
        <v>EandR1B-</v>
      </c>
      <c r="K1402" s="389" t="str">
        <f t="shared" si="223"/>
        <v>digtot-expgrnothlep</v>
      </c>
      <c r="L1402" s="389" t="str">
        <f t="shared" si="224"/>
        <v>digtot-</v>
      </c>
    </row>
    <row r="1403" spans="1:12">
      <c r="A1403" s="362" t="s">
        <v>4636</v>
      </c>
      <c r="B1403" s="454">
        <f t="shared" ca="1" si="225"/>
        <v>0</v>
      </c>
      <c r="C1403" s="454" t="str">
        <f t="shared" ca="1" si="226"/>
        <v/>
      </c>
      <c r="D1403" s="454" t="str">
        <f t="shared" ca="1" si="226"/>
        <v/>
      </c>
      <c r="E1403" s="454" t="str">
        <f t="shared" ca="1" si="226"/>
        <v/>
      </c>
      <c r="F1403" s="454" t="str">
        <f t="shared" ca="1" si="226"/>
        <v/>
      </c>
      <c r="G1403" s="389" t="str">
        <f t="shared" si="219"/>
        <v>EandR1B</v>
      </c>
      <c r="H1403" s="389" t="str">
        <f t="shared" si="220"/>
        <v>poltot</v>
      </c>
      <c r="I1403" s="389" t="str">
        <f t="shared" si="221"/>
        <v>expgrnothlep</v>
      </c>
      <c r="J1403" s="389" t="str">
        <f t="shared" si="222"/>
        <v>EandR1B-</v>
      </c>
      <c r="K1403" s="389" t="str">
        <f t="shared" si="223"/>
        <v>poltot-expgrnothlep</v>
      </c>
      <c r="L1403" s="389" t="str">
        <f t="shared" si="224"/>
        <v>poltot-</v>
      </c>
    </row>
    <row r="1404" spans="1:12">
      <c r="A1404" s="362" t="s">
        <v>4637</v>
      </c>
      <c r="B1404" s="454">
        <f t="shared" ca="1" si="225"/>
        <v>0</v>
      </c>
      <c r="C1404" s="454" t="str">
        <f t="shared" ca="1" si="226"/>
        <v/>
      </c>
      <c r="D1404" s="454" t="str">
        <f t="shared" ca="1" si="226"/>
        <v/>
      </c>
      <c r="E1404" s="454" t="str">
        <f t="shared" ca="1" si="226"/>
        <v/>
      </c>
      <c r="F1404" s="454" t="str">
        <f t="shared" ca="1" si="226"/>
        <v/>
      </c>
      <c r="G1404" s="389" t="str">
        <f t="shared" si="219"/>
        <v>EandR1B</v>
      </c>
      <c r="H1404" s="389" t="str">
        <f t="shared" si="220"/>
        <v>frstot</v>
      </c>
      <c r="I1404" s="389" t="str">
        <f t="shared" si="221"/>
        <v>expgrnothlep</v>
      </c>
      <c r="J1404" s="389" t="str">
        <f t="shared" si="222"/>
        <v>EandR1B-</v>
      </c>
      <c r="K1404" s="389" t="str">
        <f t="shared" si="223"/>
        <v>frstot-expgrnothlep</v>
      </c>
      <c r="L1404" s="389" t="str">
        <f t="shared" si="224"/>
        <v>frstot-</v>
      </c>
    </row>
    <row r="1405" spans="1:12">
      <c r="A1405" s="362" t="s">
        <v>4638</v>
      </c>
      <c r="B1405" s="454">
        <f t="shared" ca="1" si="225"/>
        <v>0</v>
      </c>
      <c r="C1405" s="454" t="str">
        <f t="shared" ca="1" si="226"/>
        <v/>
      </c>
      <c r="D1405" s="454" t="str">
        <f t="shared" ca="1" si="226"/>
        <v/>
      </c>
      <c r="E1405" s="454" t="str">
        <f t="shared" ca="1" si="226"/>
        <v/>
      </c>
      <c r="F1405" s="454" t="str">
        <f t="shared" ca="1" si="226"/>
        <v/>
      </c>
      <c r="G1405" s="389" t="str">
        <f t="shared" si="219"/>
        <v>EandR1B</v>
      </c>
      <c r="H1405" s="389" t="str">
        <f t="shared" si="220"/>
        <v>centot</v>
      </c>
      <c r="I1405" s="389" t="str">
        <f t="shared" si="221"/>
        <v>expgrnothlep</v>
      </c>
      <c r="J1405" s="389" t="str">
        <f t="shared" si="222"/>
        <v>EandR1B-</v>
      </c>
      <c r="K1405" s="389" t="str">
        <f t="shared" si="223"/>
        <v>centot-expgrnothlep</v>
      </c>
      <c r="L1405" s="389" t="str">
        <f t="shared" si="224"/>
        <v>centot-</v>
      </c>
    </row>
    <row r="1406" spans="1:12">
      <c r="A1406" s="362" t="s">
        <v>4639</v>
      </c>
      <c r="B1406" s="454">
        <f t="shared" ca="1" si="225"/>
        <v>0</v>
      </c>
      <c r="C1406" s="454" t="str">
        <f t="shared" ca="1" si="226"/>
        <v/>
      </c>
      <c r="D1406" s="454" t="str">
        <f t="shared" ca="1" si="226"/>
        <v/>
      </c>
      <c r="E1406" s="454" t="str">
        <f t="shared" ca="1" si="226"/>
        <v/>
      </c>
      <c r="F1406" s="454" t="str">
        <f t="shared" ca="1" si="226"/>
        <v/>
      </c>
      <c r="G1406" s="389" t="str">
        <f t="shared" si="219"/>
        <v>EandR1B</v>
      </c>
      <c r="H1406" s="389" t="str">
        <f t="shared" si="220"/>
        <v>tradtot</v>
      </c>
      <c r="I1406" s="389" t="str">
        <f t="shared" si="221"/>
        <v>expgrnothlep</v>
      </c>
      <c r="J1406" s="389" t="str">
        <f t="shared" si="222"/>
        <v>EandR1B-</v>
      </c>
      <c r="K1406" s="389" t="str">
        <f t="shared" si="223"/>
        <v>tradtot-expgrnothlep</v>
      </c>
      <c r="L1406" s="389" t="str">
        <f t="shared" si="224"/>
        <v>tradtot-</v>
      </c>
    </row>
    <row r="1407" spans="1:12">
      <c r="A1407" s="362" t="s">
        <v>4640</v>
      </c>
      <c r="B1407" s="454">
        <f t="shared" ca="1" si="225"/>
        <v>0</v>
      </c>
      <c r="C1407" s="454" t="str">
        <f t="shared" ca="1" si="226"/>
        <v/>
      </c>
      <c r="D1407" s="454" t="str">
        <f t="shared" ca="1" si="226"/>
        <v/>
      </c>
      <c r="E1407" s="454" t="str">
        <f t="shared" ca="1" si="226"/>
        <v/>
      </c>
      <c r="F1407" s="454" t="str">
        <f t="shared" ca="1" si="226"/>
        <v/>
      </c>
      <c r="G1407" s="389" t="str">
        <f t="shared" si="219"/>
        <v>EandR1B</v>
      </c>
      <c r="H1407" s="389" t="str">
        <f t="shared" si="220"/>
        <v>alltot</v>
      </c>
      <c r="I1407" s="389" t="str">
        <f t="shared" si="221"/>
        <v>expgrnothlep</v>
      </c>
      <c r="J1407" s="389" t="str">
        <f t="shared" si="222"/>
        <v>EandR1B-</v>
      </c>
      <c r="K1407" s="389" t="str">
        <f t="shared" si="223"/>
        <v>alltot-expgrnothlep</v>
      </c>
      <c r="L1407" s="389" t="str">
        <f t="shared" si="224"/>
        <v>alltot-</v>
      </c>
    </row>
    <row r="1408" spans="1:12">
      <c r="A1408" s="362" t="s">
        <v>4641</v>
      </c>
      <c r="B1408" s="454">
        <f t="shared" ca="1" si="225"/>
        <v>0</v>
      </c>
      <c r="C1408" s="454" t="str">
        <f t="shared" ref="C1408:F1428" ca="1" si="227">IFERROR(INDEX(INDIRECT(LEFT($A1408,SEARCH("-",$A1408,1)-1)&amp;"_validation_data"),MATCH($A1408&amp;"-"&amp;C$1,INDIRECT(LEFT($A1408,SEARCH("-",$A1408,1)-1)&amp;"_validation_rows"),0),3),"")</f>
        <v/>
      </c>
      <c r="D1408" s="454" t="str">
        <f t="shared" ca="1" si="227"/>
        <v/>
      </c>
      <c r="E1408" s="454" t="str">
        <f t="shared" ca="1" si="227"/>
        <v/>
      </c>
      <c r="F1408" s="454" t="str">
        <f t="shared" ca="1" si="227"/>
        <v/>
      </c>
      <c r="G1408" s="389" t="str">
        <f t="shared" si="219"/>
        <v>EandR1B</v>
      </c>
      <c r="H1408" s="389" t="str">
        <f t="shared" si="220"/>
        <v>edutot</v>
      </c>
      <c r="I1408" s="389" t="str">
        <f t="shared" si="221"/>
        <v>expgrnothoth</v>
      </c>
      <c r="J1408" s="389" t="str">
        <f t="shared" si="222"/>
        <v>EandR1B-</v>
      </c>
      <c r="K1408" s="389" t="str">
        <f t="shared" si="223"/>
        <v>edutot-expgrnothoth</v>
      </c>
      <c r="L1408" s="389" t="str">
        <f t="shared" si="224"/>
        <v>edutot-</v>
      </c>
    </row>
    <row r="1409" spans="1:12">
      <c r="A1409" s="362" t="s">
        <v>4642</v>
      </c>
      <c r="B1409" s="454">
        <f t="shared" ca="1" si="225"/>
        <v>0</v>
      </c>
      <c r="C1409" s="454" t="str">
        <f t="shared" ca="1" si="227"/>
        <v/>
      </c>
      <c r="D1409" s="454" t="str">
        <f t="shared" ca="1" si="227"/>
        <v/>
      </c>
      <c r="E1409" s="454" t="str">
        <f t="shared" ca="1" si="227"/>
        <v/>
      </c>
      <c r="F1409" s="454" t="str">
        <f t="shared" ca="1" si="227"/>
        <v/>
      </c>
      <c r="G1409" s="389" t="str">
        <f t="shared" si="219"/>
        <v>EandR1B</v>
      </c>
      <c r="H1409" s="389" t="str">
        <f t="shared" si="220"/>
        <v>transtot</v>
      </c>
      <c r="I1409" s="389" t="str">
        <f t="shared" si="221"/>
        <v>expgrnothoth</v>
      </c>
      <c r="J1409" s="389" t="str">
        <f t="shared" si="222"/>
        <v>EandR1B-</v>
      </c>
      <c r="K1409" s="389" t="str">
        <f t="shared" si="223"/>
        <v>transtot-expgrnothoth</v>
      </c>
      <c r="L1409" s="389" t="str">
        <f t="shared" si="224"/>
        <v>transtot-</v>
      </c>
    </row>
    <row r="1410" spans="1:12">
      <c r="A1410" s="362" t="s">
        <v>4643</v>
      </c>
      <c r="B1410" s="454">
        <f t="shared" ca="1" si="225"/>
        <v>0</v>
      </c>
      <c r="C1410" s="454" t="str">
        <f t="shared" ca="1" si="227"/>
        <v/>
      </c>
      <c r="D1410" s="454" t="str">
        <f t="shared" ca="1" si="227"/>
        <v/>
      </c>
      <c r="E1410" s="454" t="str">
        <f t="shared" ca="1" si="227"/>
        <v/>
      </c>
      <c r="F1410" s="454" t="str">
        <f t="shared" ca="1" si="227"/>
        <v/>
      </c>
      <c r="G1410" s="389" t="str">
        <f t="shared" si="219"/>
        <v>EandR1B</v>
      </c>
      <c r="H1410" s="389" t="str">
        <f t="shared" si="220"/>
        <v>sctot</v>
      </c>
      <c r="I1410" s="389" t="str">
        <f t="shared" si="221"/>
        <v>expgrnothoth</v>
      </c>
      <c r="J1410" s="389" t="str">
        <f t="shared" si="222"/>
        <v>EandR1B-</v>
      </c>
      <c r="K1410" s="389" t="str">
        <f t="shared" si="223"/>
        <v>sctot-expgrnothoth</v>
      </c>
      <c r="L1410" s="389" t="str">
        <f t="shared" si="224"/>
        <v>sctot-</v>
      </c>
    </row>
    <row r="1411" spans="1:12">
      <c r="A1411" s="362" t="s">
        <v>4644</v>
      </c>
      <c r="B1411" s="454">
        <f t="shared" ca="1" si="225"/>
        <v>0</v>
      </c>
      <c r="C1411" s="454" t="str">
        <f t="shared" ca="1" si="227"/>
        <v/>
      </c>
      <c r="D1411" s="454" t="str">
        <f t="shared" ca="1" si="227"/>
        <v/>
      </c>
      <c r="E1411" s="454" t="str">
        <f t="shared" ca="1" si="227"/>
        <v/>
      </c>
      <c r="F1411" s="454" t="str">
        <f t="shared" ca="1" si="227"/>
        <v/>
      </c>
      <c r="G1411" s="389" t="str">
        <f t="shared" si="219"/>
        <v>EandR1B</v>
      </c>
      <c r="H1411" s="389" t="str">
        <f t="shared" si="220"/>
        <v>phtot</v>
      </c>
      <c r="I1411" s="389" t="str">
        <f t="shared" si="221"/>
        <v>expgrnothoth</v>
      </c>
      <c r="J1411" s="389" t="str">
        <f t="shared" si="222"/>
        <v>EandR1B-</v>
      </c>
      <c r="K1411" s="389" t="str">
        <f t="shared" si="223"/>
        <v>phtot-expgrnothoth</v>
      </c>
      <c r="L1411" s="389" t="str">
        <f t="shared" si="224"/>
        <v>phtot-</v>
      </c>
    </row>
    <row r="1412" spans="1:12">
      <c r="A1412" s="362" t="s">
        <v>4645</v>
      </c>
      <c r="B1412" s="454">
        <f t="shared" ca="1" si="225"/>
        <v>0</v>
      </c>
      <c r="C1412" s="454" t="str">
        <f t="shared" ca="1" si="227"/>
        <v/>
      </c>
      <c r="D1412" s="454" t="str">
        <f t="shared" ca="1" si="227"/>
        <v/>
      </c>
      <c r="E1412" s="454" t="str">
        <f t="shared" ca="1" si="227"/>
        <v/>
      </c>
      <c r="F1412" s="454" t="str">
        <f t="shared" ca="1" si="227"/>
        <v/>
      </c>
      <c r="G1412" s="389" t="str">
        <f t="shared" si="219"/>
        <v>EandR1B</v>
      </c>
      <c r="H1412" s="389" t="str">
        <f t="shared" si="220"/>
        <v>houstot</v>
      </c>
      <c r="I1412" s="389" t="str">
        <f t="shared" si="221"/>
        <v>expgrnothoth</v>
      </c>
      <c r="J1412" s="389" t="str">
        <f t="shared" si="222"/>
        <v>EandR1B-</v>
      </c>
      <c r="K1412" s="389" t="str">
        <f t="shared" si="223"/>
        <v>houstot-expgrnothoth</v>
      </c>
      <c r="L1412" s="389" t="str">
        <f t="shared" si="224"/>
        <v>houstot-</v>
      </c>
    </row>
    <row r="1413" spans="1:12">
      <c r="A1413" s="362" t="s">
        <v>4646</v>
      </c>
      <c r="B1413" s="454">
        <f t="shared" ca="1" si="225"/>
        <v>0</v>
      </c>
      <c r="C1413" s="454" t="str">
        <f t="shared" ca="1" si="227"/>
        <v/>
      </c>
      <c r="D1413" s="454" t="str">
        <f t="shared" ca="1" si="227"/>
        <v/>
      </c>
      <c r="E1413" s="454" t="str">
        <f t="shared" ca="1" si="227"/>
        <v/>
      </c>
      <c r="F1413" s="454" t="str">
        <f t="shared" ca="1" si="227"/>
        <v/>
      </c>
      <c r="G1413" s="389" t="str">
        <f t="shared" si="219"/>
        <v>EandR1B</v>
      </c>
      <c r="H1413" s="389" t="str">
        <f t="shared" si="220"/>
        <v>cultot</v>
      </c>
      <c r="I1413" s="389" t="str">
        <f t="shared" si="221"/>
        <v>expgrnothoth</v>
      </c>
      <c r="J1413" s="389" t="str">
        <f t="shared" si="222"/>
        <v>EandR1B-</v>
      </c>
      <c r="K1413" s="389" t="str">
        <f t="shared" si="223"/>
        <v>cultot-expgrnothoth</v>
      </c>
      <c r="L1413" s="389" t="str">
        <f t="shared" si="224"/>
        <v>cultot-</v>
      </c>
    </row>
    <row r="1414" spans="1:12">
      <c r="A1414" s="362" t="s">
        <v>4647</v>
      </c>
      <c r="B1414" s="454">
        <f t="shared" ca="1" si="225"/>
        <v>0</v>
      </c>
      <c r="C1414" s="454" t="str">
        <f t="shared" ca="1" si="227"/>
        <v/>
      </c>
      <c r="D1414" s="454" t="str">
        <f t="shared" ca="1" si="227"/>
        <v/>
      </c>
      <c r="E1414" s="454" t="str">
        <f t="shared" ca="1" si="227"/>
        <v/>
      </c>
      <c r="F1414" s="454" t="str">
        <f t="shared" ca="1" si="227"/>
        <v/>
      </c>
      <c r="G1414" s="389" t="str">
        <f t="shared" si="219"/>
        <v>EandR1B</v>
      </c>
      <c r="H1414" s="389" t="str">
        <f t="shared" si="220"/>
        <v>envtot</v>
      </c>
      <c r="I1414" s="389" t="str">
        <f t="shared" si="221"/>
        <v>expgrnothoth</v>
      </c>
      <c r="J1414" s="389" t="str">
        <f t="shared" si="222"/>
        <v>EandR1B-</v>
      </c>
      <c r="K1414" s="389" t="str">
        <f t="shared" si="223"/>
        <v>envtot-expgrnothoth</v>
      </c>
      <c r="L1414" s="389" t="str">
        <f t="shared" si="224"/>
        <v>envtot-</v>
      </c>
    </row>
    <row r="1415" spans="1:12">
      <c r="A1415" s="362" t="s">
        <v>4648</v>
      </c>
      <c r="B1415" s="454">
        <f t="shared" ca="1" si="225"/>
        <v>0</v>
      </c>
      <c r="C1415" s="454" t="str">
        <f t="shared" ca="1" si="227"/>
        <v/>
      </c>
      <c r="D1415" s="454" t="str">
        <f t="shared" ca="1" si="227"/>
        <v/>
      </c>
      <c r="E1415" s="454" t="str">
        <f t="shared" ca="1" si="227"/>
        <v/>
      </c>
      <c r="F1415" s="454" t="str">
        <f t="shared" ca="1" si="227"/>
        <v/>
      </c>
      <c r="G1415" s="389" t="str">
        <f t="shared" si="219"/>
        <v>EandR1B</v>
      </c>
      <c r="H1415" s="389" t="str">
        <f t="shared" si="220"/>
        <v>plantot</v>
      </c>
      <c r="I1415" s="389" t="str">
        <f t="shared" si="221"/>
        <v>expgrnothoth</v>
      </c>
      <c r="J1415" s="389" t="str">
        <f t="shared" si="222"/>
        <v>EandR1B-</v>
      </c>
      <c r="K1415" s="389" t="str">
        <f t="shared" si="223"/>
        <v>plantot-expgrnothoth</v>
      </c>
      <c r="L1415" s="389" t="str">
        <f t="shared" si="224"/>
        <v>plantot-</v>
      </c>
    </row>
    <row r="1416" spans="1:12">
      <c r="A1416" s="362" t="s">
        <v>4649</v>
      </c>
      <c r="B1416" s="454">
        <f t="shared" ca="1" si="225"/>
        <v>0</v>
      </c>
      <c r="C1416" s="454"/>
      <c r="D1416" s="454"/>
      <c r="E1416" s="454"/>
      <c r="F1416" s="454"/>
      <c r="G1416" s="389" t="str">
        <f t="shared" si="219"/>
        <v>EandR1B</v>
      </c>
      <c r="H1416" s="389" t="str">
        <f t="shared" si="220"/>
        <v>digtot</v>
      </c>
      <c r="I1416" s="389" t="str">
        <f t="shared" si="221"/>
        <v>expgrnothoth</v>
      </c>
      <c r="J1416" s="389" t="str">
        <f t="shared" si="222"/>
        <v>EandR1B-</v>
      </c>
      <c r="K1416" s="389" t="str">
        <f t="shared" si="223"/>
        <v>digtot-expgrnothoth</v>
      </c>
      <c r="L1416" s="389" t="str">
        <f t="shared" si="224"/>
        <v>digtot-</v>
      </c>
    </row>
    <row r="1417" spans="1:12">
      <c r="A1417" s="362" t="s">
        <v>4650</v>
      </c>
      <c r="B1417" s="454">
        <f t="shared" ca="1" si="225"/>
        <v>0</v>
      </c>
      <c r="C1417" s="454" t="str">
        <f t="shared" ca="1" si="227"/>
        <v/>
      </c>
      <c r="D1417" s="454" t="str">
        <f t="shared" ca="1" si="227"/>
        <v/>
      </c>
      <c r="E1417" s="454" t="str">
        <f t="shared" ca="1" si="227"/>
        <v/>
      </c>
      <c r="F1417" s="454" t="str">
        <f t="shared" ca="1" si="227"/>
        <v/>
      </c>
      <c r="G1417" s="389" t="str">
        <f t="shared" si="219"/>
        <v>EandR1B</v>
      </c>
      <c r="H1417" s="389" t="str">
        <f t="shared" si="220"/>
        <v>poltot</v>
      </c>
      <c r="I1417" s="389" t="str">
        <f t="shared" si="221"/>
        <v>expgrnothoth</v>
      </c>
      <c r="J1417" s="389" t="str">
        <f t="shared" si="222"/>
        <v>EandR1B-</v>
      </c>
      <c r="K1417" s="389" t="str">
        <f t="shared" si="223"/>
        <v>poltot-expgrnothoth</v>
      </c>
      <c r="L1417" s="389" t="str">
        <f t="shared" si="224"/>
        <v>poltot-</v>
      </c>
    </row>
    <row r="1418" spans="1:12">
      <c r="A1418" s="362" t="s">
        <v>4651</v>
      </c>
      <c r="B1418" s="454">
        <f t="shared" ca="1" si="225"/>
        <v>0</v>
      </c>
      <c r="C1418" s="454" t="str">
        <f t="shared" ca="1" si="227"/>
        <v/>
      </c>
      <c r="D1418" s="454" t="str">
        <f t="shared" ca="1" si="227"/>
        <v/>
      </c>
      <c r="E1418" s="454" t="str">
        <f t="shared" ca="1" si="227"/>
        <v/>
      </c>
      <c r="F1418" s="454" t="str">
        <f t="shared" ca="1" si="227"/>
        <v/>
      </c>
      <c r="G1418" s="389" t="str">
        <f t="shared" si="219"/>
        <v>EandR1B</v>
      </c>
      <c r="H1418" s="389" t="str">
        <f t="shared" si="220"/>
        <v>frstot</v>
      </c>
      <c r="I1418" s="389" t="str">
        <f t="shared" si="221"/>
        <v>expgrnothoth</v>
      </c>
      <c r="J1418" s="389" t="str">
        <f t="shared" si="222"/>
        <v>EandR1B-</v>
      </c>
      <c r="K1418" s="389" t="str">
        <f t="shared" si="223"/>
        <v>frstot-expgrnothoth</v>
      </c>
      <c r="L1418" s="389" t="str">
        <f t="shared" si="224"/>
        <v>frstot-</v>
      </c>
    </row>
    <row r="1419" spans="1:12">
      <c r="A1419" s="362" t="s">
        <v>4652</v>
      </c>
      <c r="B1419" s="454">
        <f t="shared" ca="1" si="225"/>
        <v>0</v>
      </c>
      <c r="C1419" s="454" t="str">
        <f t="shared" ca="1" si="227"/>
        <v/>
      </c>
      <c r="D1419" s="454" t="str">
        <f t="shared" ca="1" si="227"/>
        <v/>
      </c>
      <c r="E1419" s="454" t="str">
        <f t="shared" ca="1" si="227"/>
        <v/>
      </c>
      <c r="F1419" s="454" t="str">
        <f t="shared" ca="1" si="227"/>
        <v/>
      </c>
      <c r="G1419" s="389" t="str">
        <f t="shared" si="219"/>
        <v>EandR1B</v>
      </c>
      <c r="H1419" s="389" t="str">
        <f t="shared" si="220"/>
        <v>centot</v>
      </c>
      <c r="I1419" s="389" t="str">
        <f t="shared" si="221"/>
        <v>expgrnothoth</v>
      </c>
      <c r="J1419" s="389" t="str">
        <f t="shared" si="222"/>
        <v>EandR1B-</v>
      </c>
      <c r="K1419" s="389" t="str">
        <f t="shared" si="223"/>
        <v>centot-expgrnothoth</v>
      </c>
      <c r="L1419" s="389" t="str">
        <f t="shared" si="224"/>
        <v>centot-</v>
      </c>
    </row>
    <row r="1420" spans="1:12">
      <c r="A1420" s="362" t="s">
        <v>4653</v>
      </c>
      <c r="B1420" s="454">
        <f t="shared" ca="1" si="225"/>
        <v>0</v>
      </c>
      <c r="C1420" s="454" t="str">
        <f t="shared" ca="1" si="227"/>
        <v/>
      </c>
      <c r="D1420" s="454" t="str">
        <f t="shared" ca="1" si="227"/>
        <v/>
      </c>
      <c r="E1420" s="454" t="str">
        <f t="shared" ca="1" si="227"/>
        <v/>
      </c>
      <c r="F1420" s="454" t="str">
        <f t="shared" ca="1" si="227"/>
        <v/>
      </c>
      <c r="G1420" s="389" t="str">
        <f t="shared" si="219"/>
        <v>EandR1B</v>
      </c>
      <c r="H1420" s="389" t="str">
        <f t="shared" si="220"/>
        <v>tradtot</v>
      </c>
      <c r="I1420" s="389" t="str">
        <f t="shared" si="221"/>
        <v>expgrnothoth</v>
      </c>
      <c r="J1420" s="389" t="str">
        <f t="shared" si="222"/>
        <v>EandR1B-</v>
      </c>
      <c r="K1420" s="389" t="str">
        <f t="shared" si="223"/>
        <v>tradtot-expgrnothoth</v>
      </c>
      <c r="L1420" s="389" t="str">
        <f t="shared" si="224"/>
        <v>tradtot-</v>
      </c>
    </row>
    <row r="1421" spans="1:12">
      <c r="A1421" s="362" t="s">
        <v>4654</v>
      </c>
      <c r="B1421" s="454">
        <f t="shared" ca="1" si="225"/>
        <v>0</v>
      </c>
      <c r="C1421" s="454" t="str">
        <f t="shared" ca="1" si="227"/>
        <v/>
      </c>
      <c r="D1421" s="454" t="str">
        <f t="shared" ca="1" si="227"/>
        <v/>
      </c>
      <c r="E1421" s="454" t="str">
        <f t="shared" ca="1" si="227"/>
        <v/>
      </c>
      <c r="F1421" s="454" t="str">
        <f t="shared" ca="1" si="227"/>
        <v/>
      </c>
      <c r="G1421" s="389" t="str">
        <f t="shared" si="219"/>
        <v>EandR1B</v>
      </c>
      <c r="H1421" s="389" t="str">
        <f t="shared" si="220"/>
        <v>alltot</v>
      </c>
      <c r="I1421" s="389" t="str">
        <f t="shared" si="221"/>
        <v>expgrnothoth</v>
      </c>
      <c r="J1421" s="389" t="str">
        <f t="shared" si="222"/>
        <v>EandR1B-</v>
      </c>
      <c r="K1421" s="389" t="str">
        <f t="shared" si="223"/>
        <v>alltot-expgrnothoth</v>
      </c>
      <c r="L1421" s="389" t="str">
        <f t="shared" si="224"/>
        <v>alltot-</v>
      </c>
    </row>
    <row r="1422" spans="1:12">
      <c r="A1422" s="362" t="s">
        <v>4655</v>
      </c>
      <c r="B1422" s="454">
        <f t="shared" ca="1" si="225"/>
        <v>0</v>
      </c>
      <c r="C1422" s="454" t="str">
        <f t="shared" ca="1" si="227"/>
        <v/>
      </c>
      <c r="D1422" s="454" t="str">
        <f t="shared" ca="1" si="227"/>
        <v/>
      </c>
      <c r="E1422" s="454" t="str">
        <f t="shared" ca="1" si="227"/>
        <v/>
      </c>
      <c r="F1422" s="454" t="str">
        <f t="shared" ca="1" si="227"/>
        <v/>
      </c>
      <c r="G1422" s="389" t="str">
        <f t="shared" si="219"/>
        <v>EandR1B</v>
      </c>
      <c r="H1422" s="389" t="str">
        <f t="shared" si="220"/>
        <v>edutot</v>
      </c>
      <c r="I1422" s="389" t="str">
        <f t="shared" si="221"/>
        <v>explnsoth</v>
      </c>
      <c r="J1422" s="389" t="str">
        <f t="shared" si="222"/>
        <v>EandR1B-</v>
      </c>
      <c r="K1422" s="389" t="str">
        <f t="shared" si="223"/>
        <v>edutot-explnsoth</v>
      </c>
      <c r="L1422" s="389" t="str">
        <f t="shared" si="224"/>
        <v>edutot-</v>
      </c>
    </row>
    <row r="1423" spans="1:12">
      <c r="A1423" s="362" t="s">
        <v>4656</v>
      </c>
      <c r="B1423" s="454">
        <f t="shared" ca="1" si="225"/>
        <v>0</v>
      </c>
      <c r="C1423" s="454" t="str">
        <f t="shared" ca="1" si="227"/>
        <v/>
      </c>
      <c r="D1423" s="454" t="str">
        <f t="shared" ca="1" si="227"/>
        <v/>
      </c>
      <c r="E1423" s="454" t="str">
        <f t="shared" ca="1" si="227"/>
        <v/>
      </c>
      <c r="F1423" s="454" t="str">
        <f t="shared" ca="1" si="227"/>
        <v/>
      </c>
      <c r="G1423" s="389" t="str">
        <f t="shared" si="219"/>
        <v>EandR1B</v>
      </c>
      <c r="H1423" s="389" t="str">
        <f t="shared" si="220"/>
        <v>transtot</v>
      </c>
      <c r="I1423" s="389" t="str">
        <f t="shared" si="221"/>
        <v>explnsoth</v>
      </c>
      <c r="J1423" s="389" t="str">
        <f t="shared" si="222"/>
        <v>EandR1B-</v>
      </c>
      <c r="K1423" s="389" t="str">
        <f t="shared" si="223"/>
        <v>transtot-explnsoth</v>
      </c>
      <c r="L1423" s="389" t="str">
        <f t="shared" si="224"/>
        <v>transtot-</v>
      </c>
    </row>
    <row r="1424" spans="1:12">
      <c r="A1424" s="362" t="s">
        <v>4657</v>
      </c>
      <c r="B1424" s="454">
        <f t="shared" ca="1" si="225"/>
        <v>0</v>
      </c>
      <c r="C1424" s="454" t="str">
        <f t="shared" ca="1" si="227"/>
        <v/>
      </c>
      <c r="D1424" s="454" t="str">
        <f t="shared" ca="1" si="227"/>
        <v/>
      </c>
      <c r="E1424" s="454" t="str">
        <f t="shared" ca="1" si="227"/>
        <v/>
      </c>
      <c r="F1424" s="454" t="str">
        <f t="shared" ca="1" si="227"/>
        <v/>
      </c>
      <c r="G1424" s="389" t="str">
        <f t="shared" si="219"/>
        <v>EandR1B</v>
      </c>
      <c r="H1424" s="389" t="str">
        <f t="shared" si="220"/>
        <v>sctot</v>
      </c>
      <c r="I1424" s="389" t="str">
        <f t="shared" si="221"/>
        <v>explnsoth</v>
      </c>
      <c r="J1424" s="389" t="str">
        <f t="shared" si="222"/>
        <v>EandR1B-</v>
      </c>
      <c r="K1424" s="389" t="str">
        <f t="shared" si="223"/>
        <v>sctot-explnsoth</v>
      </c>
      <c r="L1424" s="389" t="str">
        <f t="shared" si="224"/>
        <v>sctot-</v>
      </c>
    </row>
    <row r="1425" spans="1:12">
      <c r="A1425" s="362" t="s">
        <v>4658</v>
      </c>
      <c r="B1425" s="454">
        <f t="shared" ca="1" si="225"/>
        <v>0</v>
      </c>
      <c r="C1425" s="454" t="str">
        <f t="shared" ca="1" si="227"/>
        <v/>
      </c>
      <c r="D1425" s="454" t="str">
        <f t="shared" ca="1" si="227"/>
        <v/>
      </c>
      <c r="E1425" s="454" t="str">
        <f t="shared" ca="1" si="227"/>
        <v/>
      </c>
      <c r="F1425" s="454" t="str">
        <f t="shared" ca="1" si="227"/>
        <v/>
      </c>
      <c r="G1425" s="389" t="str">
        <f t="shared" si="219"/>
        <v>EandR1B</v>
      </c>
      <c r="H1425" s="389" t="str">
        <f t="shared" si="220"/>
        <v>phtot</v>
      </c>
      <c r="I1425" s="389" t="str">
        <f t="shared" si="221"/>
        <v>explnsoth</v>
      </c>
      <c r="J1425" s="389" t="str">
        <f t="shared" si="222"/>
        <v>EandR1B-</v>
      </c>
      <c r="K1425" s="389" t="str">
        <f t="shared" si="223"/>
        <v>phtot-explnsoth</v>
      </c>
      <c r="L1425" s="389" t="str">
        <f t="shared" si="224"/>
        <v>phtot-</v>
      </c>
    </row>
    <row r="1426" spans="1:12">
      <c r="A1426" s="362" t="s">
        <v>4659</v>
      </c>
      <c r="B1426" s="454">
        <f t="shared" ca="1" si="225"/>
        <v>0</v>
      </c>
      <c r="C1426" s="454" t="str">
        <f t="shared" ca="1" si="227"/>
        <v/>
      </c>
      <c r="D1426" s="454" t="str">
        <f t="shared" ca="1" si="227"/>
        <v/>
      </c>
      <c r="E1426" s="454" t="str">
        <f t="shared" ca="1" si="227"/>
        <v/>
      </c>
      <c r="F1426" s="454" t="str">
        <f t="shared" ca="1" si="227"/>
        <v/>
      </c>
      <c r="G1426" s="389" t="str">
        <f t="shared" si="219"/>
        <v>EandR1B</v>
      </c>
      <c r="H1426" s="389" t="str">
        <f t="shared" si="220"/>
        <v>houstot</v>
      </c>
      <c r="I1426" s="389" t="str">
        <f t="shared" si="221"/>
        <v>explnsoth</v>
      </c>
      <c r="J1426" s="389" t="str">
        <f t="shared" si="222"/>
        <v>EandR1B-</v>
      </c>
      <c r="K1426" s="389" t="str">
        <f t="shared" si="223"/>
        <v>houstot-explnsoth</v>
      </c>
      <c r="L1426" s="389" t="str">
        <f t="shared" si="224"/>
        <v>houstot-</v>
      </c>
    </row>
    <row r="1427" spans="1:12">
      <c r="A1427" s="362" t="s">
        <v>4660</v>
      </c>
      <c r="B1427" s="454">
        <f t="shared" ca="1" si="225"/>
        <v>0</v>
      </c>
      <c r="C1427" s="454" t="str">
        <f t="shared" ca="1" si="227"/>
        <v/>
      </c>
      <c r="D1427" s="454" t="str">
        <f t="shared" ca="1" si="227"/>
        <v/>
      </c>
      <c r="E1427" s="454" t="str">
        <f t="shared" ca="1" si="227"/>
        <v/>
      </c>
      <c r="F1427" s="454" t="str">
        <f t="shared" ca="1" si="227"/>
        <v/>
      </c>
      <c r="G1427" s="389" t="str">
        <f t="shared" si="219"/>
        <v>EandR1B</v>
      </c>
      <c r="H1427" s="389" t="str">
        <f t="shared" si="220"/>
        <v>cultot</v>
      </c>
      <c r="I1427" s="389" t="str">
        <f t="shared" si="221"/>
        <v>explnsoth</v>
      </c>
      <c r="J1427" s="389" t="str">
        <f t="shared" si="222"/>
        <v>EandR1B-</v>
      </c>
      <c r="K1427" s="389" t="str">
        <f t="shared" si="223"/>
        <v>cultot-explnsoth</v>
      </c>
      <c r="L1427" s="389" t="str">
        <f t="shared" si="224"/>
        <v>cultot-</v>
      </c>
    </row>
    <row r="1428" spans="1:12">
      <c r="A1428" s="362" t="s">
        <v>4661</v>
      </c>
      <c r="B1428" s="454">
        <f t="shared" ca="1" si="225"/>
        <v>0</v>
      </c>
      <c r="C1428" s="454" t="str">
        <f t="shared" ca="1" si="227"/>
        <v/>
      </c>
      <c r="D1428" s="454" t="str">
        <f t="shared" ca="1" si="227"/>
        <v/>
      </c>
      <c r="E1428" s="454" t="str">
        <f t="shared" ca="1" si="227"/>
        <v/>
      </c>
      <c r="F1428" s="454" t="str">
        <f t="shared" ca="1" si="227"/>
        <v/>
      </c>
      <c r="G1428" s="389" t="str">
        <f t="shared" si="219"/>
        <v>EandR1B</v>
      </c>
      <c r="H1428" s="389" t="str">
        <f t="shared" si="220"/>
        <v>envtot</v>
      </c>
      <c r="I1428" s="389" t="str">
        <f t="shared" si="221"/>
        <v>explnsoth</v>
      </c>
      <c r="J1428" s="389" t="str">
        <f t="shared" si="222"/>
        <v>EandR1B-</v>
      </c>
      <c r="K1428" s="389" t="str">
        <f t="shared" si="223"/>
        <v>envtot-explnsoth</v>
      </c>
      <c r="L1428" s="389" t="str">
        <f t="shared" si="224"/>
        <v>envtot-</v>
      </c>
    </row>
    <row r="1429" spans="1:12">
      <c r="A1429" s="362" t="s">
        <v>4662</v>
      </c>
      <c r="B1429" s="454">
        <f t="shared" ca="1" si="225"/>
        <v>0</v>
      </c>
      <c r="C1429" s="454" t="str">
        <f t="shared" ref="C1429:F1450" ca="1" si="228">IFERROR(INDEX(INDIRECT(LEFT($A1429,SEARCH("-",$A1429,1)-1)&amp;"_validation_data"),MATCH($A1429&amp;"-"&amp;C$1,INDIRECT(LEFT($A1429,SEARCH("-",$A1429,1)-1)&amp;"_validation_rows"),0),3),"")</f>
        <v/>
      </c>
      <c r="D1429" s="454" t="str">
        <f t="shared" ca="1" si="228"/>
        <v/>
      </c>
      <c r="E1429" s="454" t="str">
        <f t="shared" ca="1" si="228"/>
        <v/>
      </c>
      <c r="F1429" s="454" t="str">
        <f t="shared" ca="1" si="228"/>
        <v/>
      </c>
      <c r="G1429" s="389" t="str">
        <f t="shared" si="219"/>
        <v>EandR1B</v>
      </c>
      <c r="H1429" s="389" t="str">
        <f t="shared" si="220"/>
        <v>plantot</v>
      </c>
      <c r="I1429" s="389" t="str">
        <f t="shared" si="221"/>
        <v>explnsoth</v>
      </c>
      <c r="J1429" s="389" t="str">
        <f t="shared" si="222"/>
        <v>EandR1B-</v>
      </c>
      <c r="K1429" s="389" t="str">
        <f t="shared" si="223"/>
        <v>plantot-explnsoth</v>
      </c>
      <c r="L1429" s="389" t="str">
        <f t="shared" si="224"/>
        <v>plantot-</v>
      </c>
    </row>
    <row r="1430" spans="1:12">
      <c r="A1430" s="362" t="s">
        <v>4663</v>
      </c>
      <c r="B1430" s="454">
        <f t="shared" ca="1" si="225"/>
        <v>0</v>
      </c>
      <c r="C1430" s="454"/>
      <c r="D1430" s="454"/>
      <c r="E1430" s="454"/>
      <c r="F1430" s="454"/>
      <c r="G1430" s="389" t="str">
        <f t="shared" si="219"/>
        <v>EandR1B</v>
      </c>
      <c r="H1430" s="389" t="str">
        <f t="shared" si="220"/>
        <v>digtot</v>
      </c>
      <c r="I1430" s="389" t="str">
        <f t="shared" si="221"/>
        <v>explnsoth</v>
      </c>
      <c r="J1430" s="389" t="str">
        <f t="shared" si="222"/>
        <v>EandR1B-</v>
      </c>
      <c r="K1430" s="389" t="str">
        <f t="shared" si="223"/>
        <v>digtot-explnsoth</v>
      </c>
      <c r="L1430" s="389" t="str">
        <f t="shared" si="224"/>
        <v>digtot-</v>
      </c>
    </row>
    <row r="1431" spans="1:12">
      <c r="A1431" s="362" t="s">
        <v>4664</v>
      </c>
      <c r="B1431" s="454">
        <f t="shared" ca="1" si="225"/>
        <v>0</v>
      </c>
      <c r="C1431" s="454" t="str">
        <f t="shared" ca="1" si="228"/>
        <v/>
      </c>
      <c r="D1431" s="454" t="str">
        <f t="shared" ca="1" si="228"/>
        <v/>
      </c>
      <c r="E1431" s="454" t="str">
        <f t="shared" ca="1" si="228"/>
        <v/>
      </c>
      <c r="F1431" s="454" t="str">
        <f t="shared" ca="1" si="228"/>
        <v/>
      </c>
      <c r="G1431" s="389" t="str">
        <f t="shared" si="219"/>
        <v>EandR1B</v>
      </c>
      <c r="H1431" s="389" t="str">
        <f t="shared" si="220"/>
        <v>poltot</v>
      </c>
      <c r="I1431" s="389" t="str">
        <f t="shared" si="221"/>
        <v>explnsoth</v>
      </c>
      <c r="J1431" s="389" t="str">
        <f t="shared" si="222"/>
        <v>EandR1B-</v>
      </c>
      <c r="K1431" s="389" t="str">
        <f t="shared" si="223"/>
        <v>poltot-explnsoth</v>
      </c>
      <c r="L1431" s="389" t="str">
        <f t="shared" si="224"/>
        <v>poltot-</v>
      </c>
    </row>
    <row r="1432" spans="1:12">
      <c r="A1432" s="362" t="s">
        <v>4665</v>
      </c>
      <c r="B1432" s="454">
        <f t="shared" ca="1" si="225"/>
        <v>0</v>
      </c>
      <c r="C1432" s="454" t="str">
        <f t="shared" ca="1" si="228"/>
        <v/>
      </c>
      <c r="D1432" s="454" t="str">
        <f t="shared" ca="1" si="228"/>
        <v/>
      </c>
      <c r="E1432" s="454" t="str">
        <f t="shared" ca="1" si="228"/>
        <v/>
      </c>
      <c r="F1432" s="454" t="str">
        <f t="shared" ca="1" si="228"/>
        <v/>
      </c>
      <c r="G1432" s="389" t="str">
        <f t="shared" si="219"/>
        <v>EandR1B</v>
      </c>
      <c r="H1432" s="389" t="str">
        <f t="shared" si="220"/>
        <v>frstot</v>
      </c>
      <c r="I1432" s="389" t="str">
        <f t="shared" si="221"/>
        <v>explnsoth</v>
      </c>
      <c r="J1432" s="389" t="str">
        <f t="shared" si="222"/>
        <v>EandR1B-</v>
      </c>
      <c r="K1432" s="389" t="str">
        <f t="shared" si="223"/>
        <v>frstot-explnsoth</v>
      </c>
      <c r="L1432" s="389" t="str">
        <f t="shared" si="224"/>
        <v>frstot-</v>
      </c>
    </row>
    <row r="1433" spans="1:12">
      <c r="A1433" s="362" t="s">
        <v>4666</v>
      </c>
      <c r="B1433" s="454">
        <f t="shared" ca="1" si="225"/>
        <v>0</v>
      </c>
      <c r="C1433" s="454" t="str">
        <f t="shared" ca="1" si="228"/>
        <v/>
      </c>
      <c r="D1433" s="454" t="str">
        <f t="shared" ca="1" si="228"/>
        <v/>
      </c>
      <c r="E1433" s="454" t="str">
        <f t="shared" ca="1" si="228"/>
        <v/>
      </c>
      <c r="F1433" s="454" t="str">
        <f t="shared" ca="1" si="228"/>
        <v/>
      </c>
      <c r="G1433" s="389" t="str">
        <f t="shared" si="219"/>
        <v>EandR1B</v>
      </c>
      <c r="H1433" s="389" t="str">
        <f t="shared" si="220"/>
        <v>centot</v>
      </c>
      <c r="I1433" s="389" t="str">
        <f t="shared" si="221"/>
        <v>explnsoth</v>
      </c>
      <c r="J1433" s="389" t="str">
        <f t="shared" si="222"/>
        <v>EandR1B-</v>
      </c>
      <c r="K1433" s="389" t="str">
        <f t="shared" si="223"/>
        <v>centot-explnsoth</v>
      </c>
      <c r="L1433" s="389" t="str">
        <f t="shared" si="224"/>
        <v>centot-</v>
      </c>
    </row>
    <row r="1434" spans="1:12">
      <c r="A1434" s="362" t="s">
        <v>4667</v>
      </c>
      <c r="B1434" s="454">
        <f t="shared" ca="1" si="225"/>
        <v>0</v>
      </c>
      <c r="C1434" s="454" t="str">
        <f t="shared" ca="1" si="228"/>
        <v/>
      </c>
      <c r="D1434" s="454" t="str">
        <f t="shared" ca="1" si="228"/>
        <v/>
      </c>
      <c r="E1434" s="454" t="str">
        <f t="shared" ca="1" si="228"/>
        <v/>
      </c>
      <c r="F1434" s="454" t="str">
        <f t="shared" ca="1" si="228"/>
        <v/>
      </c>
      <c r="G1434" s="389" t="str">
        <f t="shared" si="219"/>
        <v>EandR1B</v>
      </c>
      <c r="H1434" s="389" t="str">
        <f t="shared" si="220"/>
        <v>tradtot</v>
      </c>
      <c r="I1434" s="389" t="str">
        <f t="shared" si="221"/>
        <v>explnsoth</v>
      </c>
      <c r="J1434" s="389" t="str">
        <f t="shared" si="222"/>
        <v>EandR1B-</v>
      </c>
      <c r="K1434" s="389" t="str">
        <f t="shared" si="223"/>
        <v>tradtot-explnsoth</v>
      </c>
      <c r="L1434" s="389" t="str">
        <f t="shared" si="224"/>
        <v>tradtot-</v>
      </c>
    </row>
    <row r="1435" spans="1:12">
      <c r="A1435" s="362" t="s">
        <v>4668</v>
      </c>
      <c r="B1435" s="454">
        <f t="shared" ca="1" si="225"/>
        <v>0</v>
      </c>
      <c r="C1435" s="454" t="str">
        <f t="shared" ca="1" si="228"/>
        <v/>
      </c>
      <c r="D1435" s="454" t="str">
        <f t="shared" ca="1" si="228"/>
        <v/>
      </c>
      <c r="E1435" s="454" t="str">
        <f t="shared" ca="1" si="228"/>
        <v/>
      </c>
      <c r="F1435" s="454" t="str">
        <f t="shared" ca="1" si="228"/>
        <v/>
      </c>
      <c r="G1435" s="389" t="str">
        <f t="shared" si="219"/>
        <v>EandR1B</v>
      </c>
      <c r="H1435" s="389" t="str">
        <f t="shared" si="220"/>
        <v>alltot</v>
      </c>
      <c r="I1435" s="389" t="str">
        <f t="shared" si="221"/>
        <v>explnsoth</v>
      </c>
      <c r="J1435" s="389" t="str">
        <f t="shared" si="222"/>
        <v>EandR1B-</v>
      </c>
      <c r="K1435" s="389" t="str">
        <f t="shared" si="223"/>
        <v>alltot-explnsoth</v>
      </c>
      <c r="L1435" s="389" t="str">
        <f t="shared" si="224"/>
        <v>alltot-</v>
      </c>
    </row>
    <row r="1436" spans="1:12">
      <c r="A1436" s="362" t="s">
        <v>4669</v>
      </c>
      <c r="B1436" s="454">
        <f t="shared" ca="1" si="225"/>
        <v>0</v>
      </c>
      <c r="C1436" s="454" t="str">
        <f t="shared" ca="1" si="228"/>
        <v/>
      </c>
      <c r="D1436" s="454" t="str">
        <f t="shared" ca="1" si="228"/>
        <v/>
      </c>
      <c r="E1436" s="454" t="str">
        <f t="shared" ca="1" si="228"/>
        <v/>
      </c>
      <c r="F1436" s="454" t="str">
        <f t="shared" ca="1" si="228"/>
        <v/>
      </c>
      <c r="G1436" s="389" t="str">
        <f t="shared" si="219"/>
        <v>EandR1B</v>
      </c>
      <c r="H1436" s="389" t="str">
        <f t="shared" si="220"/>
        <v>edutot</v>
      </c>
      <c r="I1436" s="389" t="str">
        <f t="shared" si="221"/>
        <v>explnsothha</v>
      </c>
      <c r="J1436" s="389" t="str">
        <f t="shared" si="222"/>
        <v>EandR1B-</v>
      </c>
      <c r="K1436" s="389" t="str">
        <f t="shared" si="223"/>
        <v>edutot-explnsothha</v>
      </c>
      <c r="L1436" s="389" t="str">
        <f t="shared" si="224"/>
        <v>edutot-</v>
      </c>
    </row>
    <row r="1437" spans="1:12">
      <c r="A1437" s="362" t="s">
        <v>4670</v>
      </c>
      <c r="B1437" s="454">
        <f t="shared" ca="1" si="225"/>
        <v>0</v>
      </c>
      <c r="C1437" s="454" t="str">
        <f t="shared" ca="1" si="228"/>
        <v/>
      </c>
      <c r="D1437" s="454" t="str">
        <f t="shared" ca="1" si="228"/>
        <v/>
      </c>
      <c r="E1437" s="454" t="str">
        <f t="shared" ca="1" si="228"/>
        <v/>
      </c>
      <c r="F1437" s="454" t="str">
        <f t="shared" ca="1" si="228"/>
        <v/>
      </c>
      <c r="G1437" s="389" t="str">
        <f t="shared" si="219"/>
        <v>EandR1B</v>
      </c>
      <c r="H1437" s="389" t="str">
        <f t="shared" si="220"/>
        <v>transtot</v>
      </c>
      <c r="I1437" s="389" t="str">
        <f t="shared" si="221"/>
        <v>explnsothha</v>
      </c>
      <c r="J1437" s="389" t="str">
        <f t="shared" si="222"/>
        <v>EandR1B-</v>
      </c>
      <c r="K1437" s="389" t="str">
        <f t="shared" si="223"/>
        <v>transtot-explnsothha</v>
      </c>
      <c r="L1437" s="389" t="str">
        <f t="shared" si="224"/>
        <v>transtot-</v>
      </c>
    </row>
    <row r="1438" spans="1:12">
      <c r="A1438" s="362" t="s">
        <v>4671</v>
      </c>
      <c r="B1438" s="454">
        <f t="shared" ca="1" si="225"/>
        <v>0</v>
      </c>
      <c r="C1438" s="454" t="str">
        <f t="shared" ca="1" si="228"/>
        <v/>
      </c>
      <c r="D1438" s="454" t="str">
        <f t="shared" ca="1" si="228"/>
        <v/>
      </c>
      <c r="E1438" s="454" t="str">
        <f t="shared" ca="1" si="228"/>
        <v/>
      </c>
      <c r="F1438" s="454" t="str">
        <f t="shared" ca="1" si="228"/>
        <v/>
      </c>
      <c r="G1438" s="389" t="str">
        <f t="shared" si="219"/>
        <v>EandR1B</v>
      </c>
      <c r="H1438" s="389" t="str">
        <f t="shared" si="220"/>
        <v>sctot</v>
      </c>
      <c r="I1438" s="389" t="str">
        <f t="shared" si="221"/>
        <v>explnsothha</v>
      </c>
      <c r="J1438" s="389" t="str">
        <f t="shared" si="222"/>
        <v>EandR1B-</v>
      </c>
      <c r="K1438" s="389" t="str">
        <f t="shared" si="223"/>
        <v>sctot-explnsothha</v>
      </c>
      <c r="L1438" s="389" t="str">
        <f t="shared" si="224"/>
        <v>sctot-</v>
      </c>
    </row>
    <row r="1439" spans="1:12">
      <c r="A1439" s="362" t="s">
        <v>4672</v>
      </c>
      <c r="B1439" s="454">
        <f t="shared" ca="1" si="225"/>
        <v>0</v>
      </c>
      <c r="C1439" s="454" t="str">
        <f t="shared" ca="1" si="228"/>
        <v/>
      </c>
      <c r="D1439" s="454" t="str">
        <f t="shared" ca="1" si="228"/>
        <v/>
      </c>
      <c r="E1439" s="454" t="str">
        <f t="shared" ca="1" si="228"/>
        <v/>
      </c>
      <c r="F1439" s="454" t="str">
        <f t="shared" ca="1" si="228"/>
        <v/>
      </c>
      <c r="G1439" s="389" t="str">
        <f t="shared" si="219"/>
        <v>EandR1B</v>
      </c>
      <c r="H1439" s="389" t="str">
        <f t="shared" si="220"/>
        <v>phtot</v>
      </c>
      <c r="I1439" s="389" t="str">
        <f t="shared" si="221"/>
        <v>explnsothha</v>
      </c>
      <c r="J1439" s="389" t="str">
        <f t="shared" si="222"/>
        <v>EandR1B-</v>
      </c>
      <c r="K1439" s="389" t="str">
        <f t="shared" si="223"/>
        <v>phtot-explnsothha</v>
      </c>
      <c r="L1439" s="389" t="str">
        <f t="shared" si="224"/>
        <v>phtot-</v>
      </c>
    </row>
    <row r="1440" spans="1:12">
      <c r="A1440" s="362" t="s">
        <v>4673</v>
      </c>
      <c r="B1440" s="454">
        <f t="shared" ca="1" si="225"/>
        <v>0</v>
      </c>
      <c r="C1440" s="454" t="str">
        <f t="shared" ca="1" si="228"/>
        <v/>
      </c>
      <c r="D1440" s="454" t="str">
        <f t="shared" ca="1" si="228"/>
        <v/>
      </c>
      <c r="E1440" s="454" t="str">
        <f t="shared" ca="1" si="228"/>
        <v/>
      </c>
      <c r="F1440" s="454" t="str">
        <f t="shared" ca="1" si="228"/>
        <v/>
      </c>
      <c r="G1440" s="389" t="str">
        <f t="shared" si="219"/>
        <v>EandR1B</v>
      </c>
      <c r="H1440" s="389" t="str">
        <f t="shared" si="220"/>
        <v>houstot</v>
      </c>
      <c r="I1440" s="389" t="str">
        <f t="shared" si="221"/>
        <v>explnsothha</v>
      </c>
      <c r="J1440" s="389" t="str">
        <f t="shared" si="222"/>
        <v>EandR1B-</v>
      </c>
      <c r="K1440" s="389" t="str">
        <f t="shared" si="223"/>
        <v>houstot-explnsothha</v>
      </c>
      <c r="L1440" s="389" t="str">
        <f t="shared" si="224"/>
        <v>houstot-</v>
      </c>
    </row>
    <row r="1441" spans="1:12">
      <c r="A1441" s="362" t="s">
        <v>4674</v>
      </c>
      <c r="B1441" s="454">
        <f t="shared" ca="1" si="225"/>
        <v>0</v>
      </c>
      <c r="C1441" s="454" t="str">
        <f t="shared" ca="1" si="228"/>
        <v/>
      </c>
      <c r="D1441" s="454" t="str">
        <f t="shared" ca="1" si="228"/>
        <v/>
      </c>
      <c r="E1441" s="454" t="str">
        <f t="shared" ca="1" si="228"/>
        <v/>
      </c>
      <c r="F1441" s="454" t="str">
        <f t="shared" ca="1" si="228"/>
        <v/>
      </c>
      <c r="G1441" s="389" t="str">
        <f t="shared" si="219"/>
        <v>EandR1B</v>
      </c>
      <c r="H1441" s="389" t="str">
        <f t="shared" si="220"/>
        <v>cultot</v>
      </c>
      <c r="I1441" s="389" t="str">
        <f t="shared" si="221"/>
        <v>explnsothha</v>
      </c>
      <c r="J1441" s="389" t="str">
        <f t="shared" si="222"/>
        <v>EandR1B-</v>
      </c>
      <c r="K1441" s="389" t="str">
        <f t="shared" si="223"/>
        <v>cultot-explnsothha</v>
      </c>
      <c r="L1441" s="389" t="str">
        <f t="shared" si="224"/>
        <v>cultot-</v>
      </c>
    </row>
    <row r="1442" spans="1:12">
      <c r="A1442" s="362" t="s">
        <v>4675</v>
      </c>
      <c r="B1442" s="454">
        <f t="shared" ca="1" si="225"/>
        <v>0</v>
      </c>
      <c r="C1442" s="454" t="str">
        <f t="shared" ca="1" si="228"/>
        <v/>
      </c>
      <c r="D1442" s="454" t="str">
        <f t="shared" ca="1" si="228"/>
        <v/>
      </c>
      <c r="E1442" s="454" t="str">
        <f t="shared" ca="1" si="228"/>
        <v/>
      </c>
      <c r="F1442" s="454" t="str">
        <f t="shared" ca="1" si="228"/>
        <v/>
      </c>
      <c r="G1442" s="389" t="str">
        <f t="shared" si="219"/>
        <v>EandR1B</v>
      </c>
      <c r="H1442" s="389" t="str">
        <f t="shared" si="220"/>
        <v>envtot</v>
      </c>
      <c r="I1442" s="389" t="str">
        <f t="shared" si="221"/>
        <v>explnsothha</v>
      </c>
      <c r="J1442" s="389" t="str">
        <f t="shared" si="222"/>
        <v>EandR1B-</v>
      </c>
      <c r="K1442" s="389" t="str">
        <f t="shared" si="223"/>
        <v>envtot-explnsothha</v>
      </c>
      <c r="L1442" s="389" t="str">
        <f t="shared" si="224"/>
        <v>envtot-</v>
      </c>
    </row>
    <row r="1443" spans="1:12">
      <c r="A1443" s="362" t="s">
        <v>4676</v>
      </c>
      <c r="B1443" s="454">
        <f t="shared" ca="1" si="225"/>
        <v>0</v>
      </c>
      <c r="C1443" s="454" t="str">
        <f t="shared" ca="1" si="228"/>
        <v/>
      </c>
      <c r="D1443" s="454" t="str">
        <f t="shared" ca="1" si="228"/>
        <v/>
      </c>
      <c r="E1443" s="454" t="str">
        <f t="shared" ca="1" si="228"/>
        <v/>
      </c>
      <c r="F1443" s="454" t="str">
        <f t="shared" ca="1" si="228"/>
        <v/>
      </c>
      <c r="G1443" s="389" t="str">
        <f t="shared" ref="G1443:G1506" si="229">LEFT(A1443,SEARCH("-",A1443)-1)</f>
        <v>EandR1B</v>
      </c>
      <c r="H1443" s="389" t="str">
        <f t="shared" ref="H1443:H1506" si="230">LEFT(K1443,SEARCH("-",K1443)-1)</f>
        <v>plantot</v>
      </c>
      <c r="I1443" s="389" t="str">
        <f t="shared" ref="I1443:I1506" si="231">SUBSTITUTE(K1443,L1443,"")</f>
        <v>explnsothha</v>
      </c>
      <c r="J1443" s="389" t="str">
        <f t="shared" ref="J1443:J1506" si="232">LEFT(A1443,SEARCH("-",A1443))</f>
        <v>EandR1B-</v>
      </c>
      <c r="K1443" s="389" t="str">
        <f t="shared" ref="K1443:K1506" si="233">SUBSTITUTE(A1443,J1443,"")</f>
        <v>plantot-explnsothha</v>
      </c>
      <c r="L1443" s="389" t="str">
        <f t="shared" ref="L1443:L1506" si="234">LEFT(K1443,SEARCH("-",K1443))</f>
        <v>plantot-</v>
      </c>
    </row>
    <row r="1444" spans="1:12">
      <c r="A1444" s="362" t="s">
        <v>4677</v>
      </c>
      <c r="B1444" s="454">
        <f t="shared" ca="1" si="225"/>
        <v>0</v>
      </c>
      <c r="C1444" s="454"/>
      <c r="D1444" s="454"/>
      <c r="E1444" s="454"/>
      <c r="F1444" s="454"/>
      <c r="G1444" s="389" t="str">
        <f t="shared" si="229"/>
        <v>EandR1B</v>
      </c>
      <c r="H1444" s="389" t="str">
        <f t="shared" si="230"/>
        <v>digtot</v>
      </c>
      <c r="I1444" s="389" t="str">
        <f t="shared" si="231"/>
        <v>explnsothha</v>
      </c>
      <c r="J1444" s="389" t="str">
        <f t="shared" si="232"/>
        <v>EandR1B-</v>
      </c>
      <c r="K1444" s="389" t="str">
        <f t="shared" si="233"/>
        <v>digtot-explnsothha</v>
      </c>
      <c r="L1444" s="389" t="str">
        <f t="shared" si="234"/>
        <v>digtot-</v>
      </c>
    </row>
    <row r="1445" spans="1:12">
      <c r="A1445" s="362" t="s">
        <v>4678</v>
      </c>
      <c r="B1445" s="454">
        <f t="shared" ca="1" si="225"/>
        <v>0</v>
      </c>
      <c r="C1445" s="454" t="str">
        <f t="shared" ca="1" si="228"/>
        <v/>
      </c>
      <c r="D1445" s="454" t="str">
        <f t="shared" ca="1" si="228"/>
        <v/>
      </c>
      <c r="E1445" s="454" t="str">
        <f t="shared" ca="1" si="228"/>
        <v/>
      </c>
      <c r="F1445" s="454" t="str">
        <f t="shared" ca="1" si="228"/>
        <v/>
      </c>
      <c r="G1445" s="389" t="str">
        <f t="shared" si="229"/>
        <v>EandR1B</v>
      </c>
      <c r="H1445" s="389" t="str">
        <f t="shared" si="230"/>
        <v>poltot</v>
      </c>
      <c r="I1445" s="389" t="str">
        <f t="shared" si="231"/>
        <v>explnsothha</v>
      </c>
      <c r="J1445" s="389" t="str">
        <f t="shared" si="232"/>
        <v>EandR1B-</v>
      </c>
      <c r="K1445" s="389" t="str">
        <f t="shared" si="233"/>
        <v>poltot-explnsothha</v>
      </c>
      <c r="L1445" s="389" t="str">
        <f t="shared" si="234"/>
        <v>poltot-</v>
      </c>
    </row>
    <row r="1446" spans="1:12">
      <c r="A1446" s="362" t="s">
        <v>4679</v>
      </c>
      <c r="B1446" s="454">
        <f t="shared" ca="1" si="225"/>
        <v>0</v>
      </c>
      <c r="C1446" s="454" t="str">
        <f t="shared" ca="1" si="228"/>
        <v/>
      </c>
      <c r="D1446" s="454" t="str">
        <f t="shared" ca="1" si="228"/>
        <v/>
      </c>
      <c r="E1446" s="454" t="str">
        <f t="shared" ca="1" si="228"/>
        <v/>
      </c>
      <c r="F1446" s="454" t="str">
        <f t="shared" ca="1" si="228"/>
        <v/>
      </c>
      <c r="G1446" s="389" t="str">
        <f t="shared" si="229"/>
        <v>EandR1B</v>
      </c>
      <c r="H1446" s="389" t="str">
        <f t="shared" si="230"/>
        <v>frstot</v>
      </c>
      <c r="I1446" s="389" t="str">
        <f t="shared" si="231"/>
        <v>explnsothha</v>
      </c>
      <c r="J1446" s="389" t="str">
        <f t="shared" si="232"/>
        <v>EandR1B-</v>
      </c>
      <c r="K1446" s="389" t="str">
        <f t="shared" si="233"/>
        <v>frstot-explnsothha</v>
      </c>
      <c r="L1446" s="389" t="str">
        <f t="shared" si="234"/>
        <v>frstot-</v>
      </c>
    </row>
    <row r="1447" spans="1:12">
      <c r="A1447" s="362" t="s">
        <v>4680</v>
      </c>
      <c r="B1447" s="454">
        <f t="shared" ca="1" si="225"/>
        <v>0</v>
      </c>
      <c r="C1447" s="454" t="str">
        <f t="shared" ca="1" si="228"/>
        <v/>
      </c>
      <c r="D1447" s="454" t="str">
        <f t="shared" ca="1" si="228"/>
        <v/>
      </c>
      <c r="E1447" s="454" t="str">
        <f t="shared" ca="1" si="228"/>
        <v/>
      </c>
      <c r="F1447" s="454" t="str">
        <f t="shared" ca="1" si="228"/>
        <v/>
      </c>
      <c r="G1447" s="389" t="str">
        <f t="shared" si="229"/>
        <v>EandR1B</v>
      </c>
      <c r="H1447" s="389" t="str">
        <f t="shared" si="230"/>
        <v>centot</v>
      </c>
      <c r="I1447" s="389" t="str">
        <f t="shared" si="231"/>
        <v>explnsothha</v>
      </c>
      <c r="J1447" s="389" t="str">
        <f t="shared" si="232"/>
        <v>EandR1B-</v>
      </c>
      <c r="K1447" s="389" t="str">
        <f t="shared" si="233"/>
        <v>centot-explnsothha</v>
      </c>
      <c r="L1447" s="389" t="str">
        <f t="shared" si="234"/>
        <v>centot-</v>
      </c>
    </row>
    <row r="1448" spans="1:12">
      <c r="A1448" s="362" t="s">
        <v>4681</v>
      </c>
      <c r="B1448" s="454">
        <f t="shared" ca="1" si="225"/>
        <v>0</v>
      </c>
      <c r="C1448" s="454" t="str">
        <f t="shared" ca="1" si="228"/>
        <v/>
      </c>
      <c r="D1448" s="454" t="str">
        <f t="shared" ca="1" si="228"/>
        <v/>
      </c>
      <c r="E1448" s="454" t="str">
        <f t="shared" ca="1" si="228"/>
        <v/>
      </c>
      <c r="F1448" s="454" t="str">
        <f t="shared" ca="1" si="228"/>
        <v/>
      </c>
      <c r="G1448" s="389" t="str">
        <f t="shared" si="229"/>
        <v>EandR1B</v>
      </c>
      <c r="H1448" s="389" t="str">
        <f t="shared" si="230"/>
        <v>tradtot</v>
      </c>
      <c r="I1448" s="389" t="str">
        <f t="shared" si="231"/>
        <v>explnsothha</v>
      </c>
      <c r="J1448" s="389" t="str">
        <f t="shared" si="232"/>
        <v>EandR1B-</v>
      </c>
      <c r="K1448" s="389" t="str">
        <f t="shared" si="233"/>
        <v>tradtot-explnsothha</v>
      </c>
      <c r="L1448" s="389" t="str">
        <f t="shared" si="234"/>
        <v>tradtot-</v>
      </c>
    </row>
    <row r="1449" spans="1:12">
      <c r="A1449" s="362" t="s">
        <v>4682</v>
      </c>
      <c r="B1449" s="454">
        <f t="shared" ca="1" si="225"/>
        <v>0</v>
      </c>
      <c r="C1449" s="454" t="str">
        <f t="shared" ca="1" si="228"/>
        <v/>
      </c>
      <c r="D1449" s="454" t="str">
        <f t="shared" ca="1" si="228"/>
        <v/>
      </c>
      <c r="E1449" s="454" t="str">
        <f t="shared" ca="1" si="228"/>
        <v/>
      </c>
      <c r="F1449" s="454" t="str">
        <f t="shared" ca="1" si="228"/>
        <v/>
      </c>
      <c r="G1449" s="389" t="str">
        <f t="shared" si="229"/>
        <v>EandR1B</v>
      </c>
      <c r="H1449" s="389" t="str">
        <f t="shared" si="230"/>
        <v>alltot</v>
      </c>
      <c r="I1449" s="389" t="str">
        <f t="shared" si="231"/>
        <v>explnsothha</v>
      </c>
      <c r="J1449" s="389" t="str">
        <f t="shared" si="232"/>
        <v>EandR1B-</v>
      </c>
      <c r="K1449" s="389" t="str">
        <f t="shared" si="233"/>
        <v>alltot-explnsothha</v>
      </c>
      <c r="L1449" s="389" t="str">
        <f t="shared" si="234"/>
        <v>alltot-</v>
      </c>
    </row>
    <row r="1450" spans="1:12">
      <c r="A1450" s="362" t="s">
        <v>4683</v>
      </c>
      <c r="B1450" s="454">
        <f t="shared" ca="1" si="225"/>
        <v>0</v>
      </c>
      <c r="C1450" s="454" t="str">
        <f t="shared" ca="1" si="228"/>
        <v/>
      </c>
      <c r="D1450" s="454" t="str">
        <f t="shared" ca="1" si="228"/>
        <v/>
      </c>
      <c r="E1450" s="454" t="str">
        <f t="shared" ca="1" si="228"/>
        <v/>
      </c>
      <c r="F1450" s="454" t="str">
        <f t="shared" ca="1" si="228"/>
        <v/>
      </c>
      <c r="G1450" s="389" t="str">
        <f t="shared" si="229"/>
        <v>EandR1B</v>
      </c>
      <c r="H1450" s="389" t="str">
        <f t="shared" si="230"/>
        <v>edutot</v>
      </c>
      <c r="I1450" s="389" t="str">
        <f t="shared" si="231"/>
        <v>explnsothpub</v>
      </c>
      <c r="J1450" s="389" t="str">
        <f t="shared" si="232"/>
        <v>EandR1B-</v>
      </c>
      <c r="K1450" s="389" t="str">
        <f t="shared" si="233"/>
        <v>edutot-explnsothpub</v>
      </c>
      <c r="L1450" s="389" t="str">
        <f t="shared" si="234"/>
        <v>edutot-</v>
      </c>
    </row>
    <row r="1451" spans="1:12">
      <c r="A1451" s="362" t="s">
        <v>4684</v>
      </c>
      <c r="B1451" s="454">
        <f t="shared" ca="1" si="225"/>
        <v>0</v>
      </c>
      <c r="C1451" s="454" t="str">
        <f t="shared" ref="C1451:F1471" ca="1" si="235">IFERROR(INDEX(INDIRECT(LEFT($A1451,SEARCH("-",$A1451,1)-1)&amp;"_validation_data"),MATCH($A1451&amp;"-"&amp;C$1,INDIRECT(LEFT($A1451,SEARCH("-",$A1451,1)-1)&amp;"_validation_rows"),0),3),"")</f>
        <v/>
      </c>
      <c r="D1451" s="454" t="str">
        <f t="shared" ca="1" si="235"/>
        <v/>
      </c>
      <c r="E1451" s="454" t="str">
        <f t="shared" ca="1" si="235"/>
        <v/>
      </c>
      <c r="F1451" s="454" t="str">
        <f t="shared" ca="1" si="235"/>
        <v/>
      </c>
      <c r="G1451" s="389" t="str">
        <f t="shared" si="229"/>
        <v>EandR1B</v>
      </c>
      <c r="H1451" s="389" t="str">
        <f t="shared" si="230"/>
        <v>transtot</v>
      </c>
      <c r="I1451" s="389" t="str">
        <f t="shared" si="231"/>
        <v>explnsothpub</v>
      </c>
      <c r="J1451" s="389" t="str">
        <f t="shared" si="232"/>
        <v>EandR1B-</v>
      </c>
      <c r="K1451" s="389" t="str">
        <f t="shared" si="233"/>
        <v>transtot-explnsothpub</v>
      </c>
      <c r="L1451" s="389" t="str">
        <f t="shared" si="234"/>
        <v>transtot-</v>
      </c>
    </row>
    <row r="1452" spans="1:12">
      <c r="A1452" s="362" t="s">
        <v>4685</v>
      </c>
      <c r="B1452" s="454">
        <f t="shared" ref="B1452:B1505" ca="1" si="236">INDEX(INDIRECT(LEFT($A1452,SEARCH("-",$A1452,1)-1)&amp;"_data"),MATCH(MID($A1452, SEARCH("-",$A1452) + 1, SEARCH("-",$A1452,SEARCH("-",$A1452)+1) - SEARCH("-",$A1452) - 1),INDIRECT(LEFT($A1452,SEARCH("-",$A1452,1)-1)&amp;"_rows"),0),MATCH(RIGHT($A1452,LEN($A1452) - SEARCH("-", $A1452, SEARCH("-", $A1452) + 1)),INDIRECT(LEFT($A1452,SEARCH("-",$A1452,1)-1)&amp;"_Header"),0))</f>
        <v>0</v>
      </c>
      <c r="C1452" s="454" t="str">
        <f t="shared" ca="1" si="235"/>
        <v/>
      </c>
      <c r="D1452" s="454" t="str">
        <f t="shared" ca="1" si="235"/>
        <v/>
      </c>
      <c r="E1452" s="454" t="str">
        <f t="shared" ca="1" si="235"/>
        <v/>
      </c>
      <c r="F1452" s="454" t="str">
        <f t="shared" ca="1" si="235"/>
        <v/>
      </c>
      <c r="G1452" s="389" t="str">
        <f t="shared" si="229"/>
        <v>EandR1B</v>
      </c>
      <c r="H1452" s="389" t="str">
        <f t="shared" si="230"/>
        <v>sctot</v>
      </c>
      <c r="I1452" s="389" t="str">
        <f t="shared" si="231"/>
        <v>explnsothpub</v>
      </c>
      <c r="J1452" s="389" t="str">
        <f t="shared" si="232"/>
        <v>EandR1B-</v>
      </c>
      <c r="K1452" s="389" t="str">
        <f t="shared" si="233"/>
        <v>sctot-explnsothpub</v>
      </c>
      <c r="L1452" s="389" t="str">
        <f t="shared" si="234"/>
        <v>sctot-</v>
      </c>
    </row>
    <row r="1453" spans="1:12">
      <c r="A1453" s="362" t="s">
        <v>4686</v>
      </c>
      <c r="B1453" s="454">
        <f t="shared" ca="1" si="236"/>
        <v>0</v>
      </c>
      <c r="C1453" s="454" t="str">
        <f t="shared" ca="1" si="235"/>
        <v/>
      </c>
      <c r="D1453" s="454" t="str">
        <f t="shared" ca="1" si="235"/>
        <v/>
      </c>
      <c r="E1453" s="454" t="str">
        <f t="shared" ca="1" si="235"/>
        <v/>
      </c>
      <c r="F1453" s="454" t="str">
        <f t="shared" ca="1" si="235"/>
        <v/>
      </c>
      <c r="G1453" s="389" t="str">
        <f t="shared" si="229"/>
        <v>EandR1B</v>
      </c>
      <c r="H1453" s="389" t="str">
        <f t="shared" si="230"/>
        <v>phtot</v>
      </c>
      <c r="I1453" s="389" t="str">
        <f t="shared" si="231"/>
        <v>explnsothpub</v>
      </c>
      <c r="J1453" s="389" t="str">
        <f t="shared" si="232"/>
        <v>EandR1B-</v>
      </c>
      <c r="K1453" s="389" t="str">
        <f t="shared" si="233"/>
        <v>phtot-explnsothpub</v>
      </c>
      <c r="L1453" s="389" t="str">
        <f t="shared" si="234"/>
        <v>phtot-</v>
      </c>
    </row>
    <row r="1454" spans="1:12">
      <c r="A1454" s="362" t="s">
        <v>4687</v>
      </c>
      <c r="B1454" s="454">
        <f t="shared" ca="1" si="236"/>
        <v>0</v>
      </c>
      <c r="C1454" s="454" t="str">
        <f t="shared" ca="1" si="235"/>
        <v/>
      </c>
      <c r="D1454" s="454" t="str">
        <f t="shared" ca="1" si="235"/>
        <v/>
      </c>
      <c r="E1454" s="454" t="str">
        <f t="shared" ca="1" si="235"/>
        <v/>
      </c>
      <c r="F1454" s="454" t="str">
        <f t="shared" ca="1" si="235"/>
        <v/>
      </c>
      <c r="G1454" s="389" t="str">
        <f t="shared" si="229"/>
        <v>EandR1B</v>
      </c>
      <c r="H1454" s="389" t="str">
        <f t="shared" si="230"/>
        <v>houstot</v>
      </c>
      <c r="I1454" s="389" t="str">
        <f t="shared" si="231"/>
        <v>explnsothpub</v>
      </c>
      <c r="J1454" s="389" t="str">
        <f t="shared" si="232"/>
        <v>EandR1B-</v>
      </c>
      <c r="K1454" s="389" t="str">
        <f t="shared" si="233"/>
        <v>houstot-explnsothpub</v>
      </c>
      <c r="L1454" s="389" t="str">
        <f t="shared" si="234"/>
        <v>houstot-</v>
      </c>
    </row>
    <row r="1455" spans="1:12">
      <c r="A1455" s="362" t="s">
        <v>4688</v>
      </c>
      <c r="B1455" s="454">
        <f t="shared" ca="1" si="236"/>
        <v>0</v>
      </c>
      <c r="C1455" s="454" t="str">
        <f t="shared" ca="1" si="235"/>
        <v/>
      </c>
      <c r="D1455" s="454" t="str">
        <f t="shared" ca="1" si="235"/>
        <v/>
      </c>
      <c r="E1455" s="454" t="str">
        <f t="shared" ca="1" si="235"/>
        <v/>
      </c>
      <c r="F1455" s="454" t="str">
        <f t="shared" ca="1" si="235"/>
        <v/>
      </c>
      <c r="G1455" s="389" t="str">
        <f t="shared" si="229"/>
        <v>EandR1B</v>
      </c>
      <c r="H1455" s="389" t="str">
        <f t="shared" si="230"/>
        <v>cultot</v>
      </c>
      <c r="I1455" s="389" t="str">
        <f t="shared" si="231"/>
        <v>explnsothpub</v>
      </c>
      <c r="J1455" s="389" t="str">
        <f t="shared" si="232"/>
        <v>EandR1B-</v>
      </c>
      <c r="K1455" s="389" t="str">
        <f t="shared" si="233"/>
        <v>cultot-explnsothpub</v>
      </c>
      <c r="L1455" s="389" t="str">
        <f t="shared" si="234"/>
        <v>cultot-</v>
      </c>
    </row>
    <row r="1456" spans="1:12">
      <c r="A1456" s="362" t="s">
        <v>4689</v>
      </c>
      <c r="B1456" s="454">
        <f t="shared" ca="1" si="236"/>
        <v>0</v>
      </c>
      <c r="C1456" s="454" t="str">
        <f t="shared" ca="1" si="235"/>
        <v/>
      </c>
      <c r="D1456" s="454" t="str">
        <f t="shared" ca="1" si="235"/>
        <v/>
      </c>
      <c r="E1456" s="454" t="str">
        <f t="shared" ca="1" si="235"/>
        <v/>
      </c>
      <c r="F1456" s="454" t="str">
        <f t="shared" ca="1" si="235"/>
        <v/>
      </c>
      <c r="G1456" s="389" t="str">
        <f t="shared" si="229"/>
        <v>EandR1B</v>
      </c>
      <c r="H1456" s="389" t="str">
        <f t="shared" si="230"/>
        <v>envtot</v>
      </c>
      <c r="I1456" s="389" t="str">
        <f t="shared" si="231"/>
        <v>explnsothpub</v>
      </c>
      <c r="J1456" s="389" t="str">
        <f t="shared" si="232"/>
        <v>EandR1B-</v>
      </c>
      <c r="K1456" s="389" t="str">
        <f t="shared" si="233"/>
        <v>envtot-explnsothpub</v>
      </c>
      <c r="L1456" s="389" t="str">
        <f t="shared" si="234"/>
        <v>envtot-</v>
      </c>
    </row>
    <row r="1457" spans="1:12">
      <c r="A1457" s="362" t="s">
        <v>4690</v>
      </c>
      <c r="B1457" s="454">
        <f t="shared" ca="1" si="236"/>
        <v>0</v>
      </c>
      <c r="C1457" s="454" t="str">
        <f t="shared" ca="1" si="235"/>
        <v/>
      </c>
      <c r="D1457" s="454" t="str">
        <f t="shared" ca="1" si="235"/>
        <v/>
      </c>
      <c r="E1457" s="454" t="str">
        <f t="shared" ca="1" si="235"/>
        <v/>
      </c>
      <c r="F1457" s="454" t="str">
        <f t="shared" ca="1" si="235"/>
        <v/>
      </c>
      <c r="G1457" s="389" t="str">
        <f t="shared" si="229"/>
        <v>EandR1B</v>
      </c>
      <c r="H1457" s="389" t="str">
        <f t="shared" si="230"/>
        <v>plantot</v>
      </c>
      <c r="I1457" s="389" t="str">
        <f t="shared" si="231"/>
        <v>explnsothpub</v>
      </c>
      <c r="J1457" s="389" t="str">
        <f t="shared" si="232"/>
        <v>EandR1B-</v>
      </c>
      <c r="K1457" s="389" t="str">
        <f t="shared" si="233"/>
        <v>plantot-explnsothpub</v>
      </c>
      <c r="L1457" s="389" t="str">
        <f t="shared" si="234"/>
        <v>plantot-</v>
      </c>
    </row>
    <row r="1458" spans="1:12">
      <c r="A1458" s="362" t="s">
        <v>4691</v>
      </c>
      <c r="B1458" s="454">
        <f t="shared" ca="1" si="236"/>
        <v>0</v>
      </c>
      <c r="C1458" s="454"/>
      <c r="D1458" s="454"/>
      <c r="E1458" s="454"/>
      <c r="F1458" s="454"/>
      <c r="G1458" s="389" t="str">
        <f t="shared" si="229"/>
        <v>EandR1B</v>
      </c>
      <c r="H1458" s="389" t="str">
        <f t="shared" si="230"/>
        <v>digtot</v>
      </c>
      <c r="I1458" s="389" t="str">
        <f t="shared" si="231"/>
        <v>explnsothpub</v>
      </c>
      <c r="J1458" s="389" t="str">
        <f t="shared" si="232"/>
        <v>EandR1B-</v>
      </c>
      <c r="K1458" s="389" t="str">
        <f t="shared" si="233"/>
        <v>digtot-explnsothpub</v>
      </c>
      <c r="L1458" s="389" t="str">
        <f t="shared" si="234"/>
        <v>digtot-</v>
      </c>
    </row>
    <row r="1459" spans="1:12">
      <c r="A1459" s="362" t="s">
        <v>4692</v>
      </c>
      <c r="B1459" s="454">
        <f t="shared" ca="1" si="236"/>
        <v>0</v>
      </c>
      <c r="C1459" s="454" t="str">
        <f t="shared" ca="1" si="235"/>
        <v/>
      </c>
      <c r="D1459" s="454" t="str">
        <f t="shared" ca="1" si="235"/>
        <v/>
      </c>
      <c r="E1459" s="454" t="str">
        <f t="shared" ca="1" si="235"/>
        <v/>
      </c>
      <c r="F1459" s="454" t="str">
        <f t="shared" ca="1" si="235"/>
        <v/>
      </c>
      <c r="G1459" s="389" t="str">
        <f t="shared" si="229"/>
        <v>EandR1B</v>
      </c>
      <c r="H1459" s="389" t="str">
        <f t="shared" si="230"/>
        <v>poltot</v>
      </c>
      <c r="I1459" s="389" t="str">
        <f t="shared" si="231"/>
        <v>explnsothpub</v>
      </c>
      <c r="J1459" s="389" t="str">
        <f t="shared" si="232"/>
        <v>EandR1B-</v>
      </c>
      <c r="K1459" s="389" t="str">
        <f t="shared" si="233"/>
        <v>poltot-explnsothpub</v>
      </c>
      <c r="L1459" s="389" t="str">
        <f t="shared" si="234"/>
        <v>poltot-</v>
      </c>
    </row>
    <row r="1460" spans="1:12">
      <c r="A1460" s="362" t="s">
        <v>4693</v>
      </c>
      <c r="B1460" s="454">
        <f t="shared" ca="1" si="236"/>
        <v>0</v>
      </c>
      <c r="C1460" s="454" t="str">
        <f t="shared" ca="1" si="235"/>
        <v/>
      </c>
      <c r="D1460" s="454" t="str">
        <f t="shared" ca="1" si="235"/>
        <v/>
      </c>
      <c r="E1460" s="454" t="str">
        <f t="shared" ca="1" si="235"/>
        <v/>
      </c>
      <c r="F1460" s="454" t="str">
        <f t="shared" ca="1" si="235"/>
        <v/>
      </c>
      <c r="G1460" s="389" t="str">
        <f t="shared" si="229"/>
        <v>EandR1B</v>
      </c>
      <c r="H1460" s="389" t="str">
        <f t="shared" si="230"/>
        <v>frstot</v>
      </c>
      <c r="I1460" s="389" t="str">
        <f t="shared" si="231"/>
        <v>explnsothpub</v>
      </c>
      <c r="J1460" s="389" t="str">
        <f t="shared" si="232"/>
        <v>EandR1B-</v>
      </c>
      <c r="K1460" s="389" t="str">
        <f t="shared" si="233"/>
        <v>frstot-explnsothpub</v>
      </c>
      <c r="L1460" s="389" t="str">
        <f t="shared" si="234"/>
        <v>frstot-</v>
      </c>
    </row>
    <row r="1461" spans="1:12">
      <c r="A1461" s="362" t="s">
        <v>4694</v>
      </c>
      <c r="B1461" s="454">
        <f t="shared" ca="1" si="236"/>
        <v>0</v>
      </c>
      <c r="C1461" s="454" t="str">
        <f t="shared" ca="1" si="235"/>
        <v/>
      </c>
      <c r="D1461" s="454" t="str">
        <f t="shared" ca="1" si="235"/>
        <v/>
      </c>
      <c r="E1461" s="454" t="str">
        <f t="shared" ca="1" si="235"/>
        <v/>
      </c>
      <c r="F1461" s="454" t="str">
        <f t="shared" ca="1" si="235"/>
        <v/>
      </c>
      <c r="G1461" s="389" t="str">
        <f t="shared" si="229"/>
        <v>EandR1B</v>
      </c>
      <c r="H1461" s="389" t="str">
        <f t="shared" si="230"/>
        <v>centot</v>
      </c>
      <c r="I1461" s="389" t="str">
        <f t="shared" si="231"/>
        <v>explnsothpub</v>
      </c>
      <c r="J1461" s="389" t="str">
        <f t="shared" si="232"/>
        <v>EandR1B-</v>
      </c>
      <c r="K1461" s="389" t="str">
        <f t="shared" si="233"/>
        <v>centot-explnsothpub</v>
      </c>
      <c r="L1461" s="389" t="str">
        <f t="shared" si="234"/>
        <v>centot-</v>
      </c>
    </row>
    <row r="1462" spans="1:12">
      <c r="A1462" s="362" t="s">
        <v>4695</v>
      </c>
      <c r="B1462" s="454">
        <f t="shared" ca="1" si="236"/>
        <v>0</v>
      </c>
      <c r="C1462" s="454" t="str">
        <f t="shared" ca="1" si="235"/>
        <v/>
      </c>
      <c r="D1462" s="454" t="str">
        <f t="shared" ca="1" si="235"/>
        <v/>
      </c>
      <c r="E1462" s="454" t="str">
        <f t="shared" ca="1" si="235"/>
        <v/>
      </c>
      <c r="F1462" s="454" t="str">
        <f t="shared" ca="1" si="235"/>
        <v/>
      </c>
      <c r="G1462" s="389" t="str">
        <f t="shared" si="229"/>
        <v>EandR1B</v>
      </c>
      <c r="H1462" s="389" t="str">
        <f t="shared" si="230"/>
        <v>tradtot</v>
      </c>
      <c r="I1462" s="389" t="str">
        <f t="shared" si="231"/>
        <v>explnsothpub</v>
      </c>
      <c r="J1462" s="389" t="str">
        <f t="shared" si="232"/>
        <v>EandR1B-</v>
      </c>
      <c r="K1462" s="389" t="str">
        <f t="shared" si="233"/>
        <v>tradtot-explnsothpub</v>
      </c>
      <c r="L1462" s="389" t="str">
        <f t="shared" si="234"/>
        <v>tradtot-</v>
      </c>
    </row>
    <row r="1463" spans="1:12">
      <c r="A1463" s="362" t="s">
        <v>4696</v>
      </c>
      <c r="B1463" s="454">
        <f t="shared" ca="1" si="236"/>
        <v>0</v>
      </c>
      <c r="C1463" s="454" t="str">
        <f t="shared" ca="1" si="235"/>
        <v/>
      </c>
      <c r="D1463" s="454" t="str">
        <f t="shared" ca="1" si="235"/>
        <v/>
      </c>
      <c r="E1463" s="454" t="str">
        <f t="shared" ca="1" si="235"/>
        <v/>
      </c>
      <c r="F1463" s="454" t="str">
        <f t="shared" ca="1" si="235"/>
        <v/>
      </c>
      <c r="G1463" s="389" t="str">
        <f t="shared" si="229"/>
        <v>EandR1B</v>
      </c>
      <c r="H1463" s="389" t="str">
        <f t="shared" si="230"/>
        <v>alltot</v>
      </c>
      <c r="I1463" s="389" t="str">
        <f t="shared" si="231"/>
        <v>explnsothpub</v>
      </c>
      <c r="J1463" s="389" t="str">
        <f t="shared" si="232"/>
        <v>EandR1B-</v>
      </c>
      <c r="K1463" s="389" t="str">
        <f t="shared" si="233"/>
        <v>alltot-explnsothpub</v>
      </c>
      <c r="L1463" s="389" t="str">
        <f t="shared" si="234"/>
        <v>alltot-</v>
      </c>
    </row>
    <row r="1464" spans="1:12">
      <c r="A1464" s="362" t="s">
        <v>4697</v>
      </c>
      <c r="B1464" s="454">
        <f t="shared" ca="1" si="236"/>
        <v>0</v>
      </c>
      <c r="C1464" s="454" t="str">
        <f t="shared" ca="1" si="235"/>
        <v/>
      </c>
      <c r="D1464" s="454" t="str">
        <f t="shared" ca="1" si="235"/>
        <v/>
      </c>
      <c r="E1464" s="454" t="str">
        <f t="shared" ca="1" si="235"/>
        <v/>
      </c>
      <c r="F1464" s="454" t="str">
        <f t="shared" ca="1" si="235"/>
        <v/>
      </c>
      <c r="G1464" s="389" t="str">
        <f t="shared" si="229"/>
        <v>EandR1B</v>
      </c>
      <c r="H1464" s="389" t="str">
        <f t="shared" si="230"/>
        <v>edutot</v>
      </c>
      <c r="I1464" s="389" t="str">
        <f t="shared" si="231"/>
        <v>explnsothpri</v>
      </c>
      <c r="J1464" s="389" t="str">
        <f t="shared" si="232"/>
        <v>EandR1B-</v>
      </c>
      <c r="K1464" s="389" t="str">
        <f t="shared" si="233"/>
        <v>edutot-explnsothpri</v>
      </c>
      <c r="L1464" s="389" t="str">
        <f t="shared" si="234"/>
        <v>edutot-</v>
      </c>
    </row>
    <row r="1465" spans="1:12">
      <c r="A1465" s="362" t="s">
        <v>4698</v>
      </c>
      <c r="B1465" s="454">
        <f t="shared" ca="1" si="236"/>
        <v>0</v>
      </c>
      <c r="C1465" s="454" t="str">
        <f t="shared" ca="1" si="235"/>
        <v/>
      </c>
      <c r="D1465" s="454" t="str">
        <f t="shared" ca="1" si="235"/>
        <v/>
      </c>
      <c r="E1465" s="454" t="str">
        <f t="shared" ca="1" si="235"/>
        <v/>
      </c>
      <c r="F1465" s="454" t="str">
        <f t="shared" ca="1" si="235"/>
        <v/>
      </c>
      <c r="G1465" s="389" t="str">
        <f t="shared" si="229"/>
        <v>EandR1B</v>
      </c>
      <c r="H1465" s="389" t="str">
        <f t="shared" si="230"/>
        <v>transtot</v>
      </c>
      <c r="I1465" s="389" t="str">
        <f t="shared" si="231"/>
        <v>explnsothpri</v>
      </c>
      <c r="J1465" s="389" t="str">
        <f t="shared" si="232"/>
        <v>EandR1B-</v>
      </c>
      <c r="K1465" s="389" t="str">
        <f t="shared" si="233"/>
        <v>transtot-explnsothpri</v>
      </c>
      <c r="L1465" s="389" t="str">
        <f t="shared" si="234"/>
        <v>transtot-</v>
      </c>
    </row>
    <row r="1466" spans="1:12">
      <c r="A1466" s="362" t="s">
        <v>4699</v>
      </c>
      <c r="B1466" s="454">
        <f t="shared" ca="1" si="236"/>
        <v>0</v>
      </c>
      <c r="C1466" s="454" t="str">
        <f t="shared" ca="1" si="235"/>
        <v/>
      </c>
      <c r="D1466" s="454" t="str">
        <f t="shared" ca="1" si="235"/>
        <v/>
      </c>
      <c r="E1466" s="454" t="str">
        <f t="shared" ca="1" si="235"/>
        <v/>
      </c>
      <c r="F1466" s="454" t="str">
        <f t="shared" ca="1" si="235"/>
        <v/>
      </c>
      <c r="G1466" s="389" t="str">
        <f t="shared" si="229"/>
        <v>EandR1B</v>
      </c>
      <c r="H1466" s="389" t="str">
        <f t="shared" si="230"/>
        <v>sctot</v>
      </c>
      <c r="I1466" s="389" t="str">
        <f t="shared" si="231"/>
        <v>explnsothpri</v>
      </c>
      <c r="J1466" s="389" t="str">
        <f t="shared" si="232"/>
        <v>EandR1B-</v>
      </c>
      <c r="K1466" s="389" t="str">
        <f t="shared" si="233"/>
        <v>sctot-explnsothpri</v>
      </c>
      <c r="L1466" s="389" t="str">
        <f t="shared" si="234"/>
        <v>sctot-</v>
      </c>
    </row>
    <row r="1467" spans="1:12">
      <c r="A1467" s="362" t="s">
        <v>4700</v>
      </c>
      <c r="B1467" s="454">
        <f t="shared" ca="1" si="236"/>
        <v>0</v>
      </c>
      <c r="C1467" s="454" t="str">
        <f t="shared" ca="1" si="235"/>
        <v/>
      </c>
      <c r="D1467" s="454" t="str">
        <f t="shared" ca="1" si="235"/>
        <v/>
      </c>
      <c r="E1467" s="454" t="str">
        <f t="shared" ca="1" si="235"/>
        <v/>
      </c>
      <c r="F1467" s="454" t="str">
        <f t="shared" ca="1" si="235"/>
        <v/>
      </c>
      <c r="G1467" s="389" t="str">
        <f t="shared" si="229"/>
        <v>EandR1B</v>
      </c>
      <c r="H1467" s="389" t="str">
        <f t="shared" si="230"/>
        <v>phtot</v>
      </c>
      <c r="I1467" s="389" t="str">
        <f t="shared" si="231"/>
        <v>explnsothpri</v>
      </c>
      <c r="J1467" s="389" t="str">
        <f t="shared" si="232"/>
        <v>EandR1B-</v>
      </c>
      <c r="K1467" s="389" t="str">
        <f t="shared" si="233"/>
        <v>phtot-explnsothpri</v>
      </c>
      <c r="L1467" s="389" t="str">
        <f t="shared" si="234"/>
        <v>phtot-</v>
      </c>
    </row>
    <row r="1468" spans="1:12">
      <c r="A1468" s="362" t="s">
        <v>4701</v>
      </c>
      <c r="B1468" s="454">
        <f t="shared" ca="1" si="236"/>
        <v>0</v>
      </c>
      <c r="C1468" s="454" t="str">
        <f t="shared" ca="1" si="235"/>
        <v/>
      </c>
      <c r="D1468" s="454" t="str">
        <f t="shared" ca="1" si="235"/>
        <v/>
      </c>
      <c r="E1468" s="454" t="str">
        <f t="shared" ca="1" si="235"/>
        <v/>
      </c>
      <c r="F1468" s="454" t="str">
        <f t="shared" ca="1" si="235"/>
        <v/>
      </c>
      <c r="G1468" s="389" t="str">
        <f t="shared" si="229"/>
        <v>EandR1B</v>
      </c>
      <c r="H1468" s="389" t="str">
        <f t="shared" si="230"/>
        <v>houstot</v>
      </c>
      <c r="I1468" s="389" t="str">
        <f t="shared" si="231"/>
        <v>explnsothpri</v>
      </c>
      <c r="J1468" s="389" t="str">
        <f t="shared" si="232"/>
        <v>EandR1B-</v>
      </c>
      <c r="K1468" s="389" t="str">
        <f t="shared" si="233"/>
        <v>houstot-explnsothpri</v>
      </c>
      <c r="L1468" s="389" t="str">
        <f t="shared" si="234"/>
        <v>houstot-</v>
      </c>
    </row>
    <row r="1469" spans="1:12">
      <c r="A1469" s="362" t="s">
        <v>4702</v>
      </c>
      <c r="B1469" s="454">
        <f t="shared" ca="1" si="236"/>
        <v>0</v>
      </c>
      <c r="C1469" s="454" t="str">
        <f t="shared" ca="1" si="235"/>
        <v/>
      </c>
      <c r="D1469" s="454" t="str">
        <f t="shared" ca="1" si="235"/>
        <v/>
      </c>
      <c r="E1469" s="454" t="str">
        <f t="shared" ca="1" si="235"/>
        <v/>
      </c>
      <c r="F1469" s="454" t="str">
        <f t="shared" ca="1" si="235"/>
        <v/>
      </c>
      <c r="G1469" s="389" t="str">
        <f t="shared" si="229"/>
        <v>EandR1B</v>
      </c>
      <c r="H1469" s="389" t="str">
        <f t="shared" si="230"/>
        <v>cultot</v>
      </c>
      <c r="I1469" s="389" t="str">
        <f t="shared" si="231"/>
        <v>explnsothpri</v>
      </c>
      <c r="J1469" s="389" t="str">
        <f t="shared" si="232"/>
        <v>EandR1B-</v>
      </c>
      <c r="K1469" s="389" t="str">
        <f t="shared" si="233"/>
        <v>cultot-explnsothpri</v>
      </c>
      <c r="L1469" s="389" t="str">
        <f t="shared" si="234"/>
        <v>cultot-</v>
      </c>
    </row>
    <row r="1470" spans="1:12">
      <c r="A1470" s="362" t="s">
        <v>4703</v>
      </c>
      <c r="B1470" s="454">
        <f t="shared" ca="1" si="236"/>
        <v>0</v>
      </c>
      <c r="C1470" s="454" t="str">
        <f t="shared" ca="1" si="235"/>
        <v/>
      </c>
      <c r="D1470" s="454" t="str">
        <f t="shared" ca="1" si="235"/>
        <v/>
      </c>
      <c r="E1470" s="454" t="str">
        <f t="shared" ca="1" si="235"/>
        <v/>
      </c>
      <c r="F1470" s="454" t="str">
        <f t="shared" ca="1" si="235"/>
        <v/>
      </c>
      <c r="G1470" s="389" t="str">
        <f t="shared" si="229"/>
        <v>EandR1B</v>
      </c>
      <c r="H1470" s="389" t="str">
        <f t="shared" si="230"/>
        <v>envtot</v>
      </c>
      <c r="I1470" s="389" t="str">
        <f t="shared" si="231"/>
        <v>explnsothpri</v>
      </c>
      <c r="J1470" s="389" t="str">
        <f t="shared" si="232"/>
        <v>EandR1B-</v>
      </c>
      <c r="K1470" s="389" t="str">
        <f t="shared" si="233"/>
        <v>envtot-explnsothpri</v>
      </c>
      <c r="L1470" s="389" t="str">
        <f t="shared" si="234"/>
        <v>envtot-</v>
      </c>
    </row>
    <row r="1471" spans="1:12">
      <c r="A1471" s="362" t="s">
        <v>4704</v>
      </c>
      <c r="B1471" s="454">
        <f t="shared" ca="1" si="236"/>
        <v>0</v>
      </c>
      <c r="C1471" s="454" t="str">
        <f t="shared" ca="1" si="235"/>
        <v/>
      </c>
      <c r="D1471" s="454" t="str">
        <f t="shared" ca="1" si="235"/>
        <v/>
      </c>
      <c r="E1471" s="454" t="str">
        <f t="shared" ca="1" si="235"/>
        <v/>
      </c>
      <c r="F1471" s="454" t="str">
        <f t="shared" ca="1" si="235"/>
        <v/>
      </c>
      <c r="G1471" s="389" t="str">
        <f t="shared" si="229"/>
        <v>EandR1B</v>
      </c>
      <c r="H1471" s="389" t="str">
        <f t="shared" si="230"/>
        <v>plantot</v>
      </c>
      <c r="I1471" s="389" t="str">
        <f t="shared" si="231"/>
        <v>explnsothpri</v>
      </c>
      <c r="J1471" s="389" t="str">
        <f t="shared" si="232"/>
        <v>EandR1B-</v>
      </c>
      <c r="K1471" s="389" t="str">
        <f t="shared" si="233"/>
        <v>plantot-explnsothpri</v>
      </c>
      <c r="L1471" s="389" t="str">
        <f t="shared" si="234"/>
        <v>plantot-</v>
      </c>
    </row>
    <row r="1472" spans="1:12">
      <c r="A1472" s="362" t="s">
        <v>4705</v>
      </c>
      <c r="B1472" s="454">
        <f t="shared" ca="1" si="236"/>
        <v>0</v>
      </c>
      <c r="C1472" s="454"/>
      <c r="D1472" s="454"/>
      <c r="E1472" s="454"/>
      <c r="F1472" s="454"/>
      <c r="G1472" s="389" t="str">
        <f t="shared" si="229"/>
        <v>EandR1B</v>
      </c>
      <c r="H1472" s="389" t="str">
        <f t="shared" si="230"/>
        <v>digtot</v>
      </c>
      <c r="I1472" s="389" t="str">
        <f t="shared" si="231"/>
        <v>explnsothpri</v>
      </c>
      <c r="J1472" s="389" t="str">
        <f t="shared" si="232"/>
        <v>EandR1B-</v>
      </c>
      <c r="K1472" s="389" t="str">
        <f t="shared" si="233"/>
        <v>digtot-explnsothpri</v>
      </c>
      <c r="L1472" s="389" t="str">
        <f t="shared" si="234"/>
        <v>digtot-</v>
      </c>
    </row>
    <row r="1473" spans="1:12">
      <c r="A1473" s="362" t="s">
        <v>4706</v>
      </c>
      <c r="B1473" s="454">
        <f t="shared" ca="1" si="236"/>
        <v>0</v>
      </c>
      <c r="C1473" s="454" t="str">
        <f t="shared" ref="C1473:F1493" ca="1" si="237">IFERROR(INDEX(INDIRECT(LEFT($A1473,SEARCH("-",$A1473,1)-1)&amp;"_validation_data"),MATCH($A1473&amp;"-"&amp;C$1,INDIRECT(LEFT($A1473,SEARCH("-",$A1473,1)-1)&amp;"_validation_rows"),0),3),"")</f>
        <v/>
      </c>
      <c r="D1473" s="454" t="str">
        <f t="shared" ca="1" si="237"/>
        <v/>
      </c>
      <c r="E1473" s="454" t="str">
        <f t="shared" ca="1" si="237"/>
        <v/>
      </c>
      <c r="F1473" s="454" t="str">
        <f t="shared" ca="1" si="237"/>
        <v/>
      </c>
      <c r="G1473" s="389" t="str">
        <f t="shared" si="229"/>
        <v>EandR1B</v>
      </c>
      <c r="H1473" s="389" t="str">
        <f t="shared" si="230"/>
        <v>poltot</v>
      </c>
      <c r="I1473" s="389" t="str">
        <f t="shared" si="231"/>
        <v>explnsothpri</v>
      </c>
      <c r="J1473" s="389" t="str">
        <f t="shared" si="232"/>
        <v>EandR1B-</v>
      </c>
      <c r="K1473" s="389" t="str">
        <f t="shared" si="233"/>
        <v>poltot-explnsothpri</v>
      </c>
      <c r="L1473" s="389" t="str">
        <f t="shared" si="234"/>
        <v>poltot-</v>
      </c>
    </row>
    <row r="1474" spans="1:12">
      <c r="A1474" s="362" t="s">
        <v>4707</v>
      </c>
      <c r="B1474" s="454">
        <f t="shared" ca="1" si="236"/>
        <v>0</v>
      </c>
      <c r="C1474" s="454" t="str">
        <f t="shared" ca="1" si="237"/>
        <v/>
      </c>
      <c r="D1474" s="454" t="str">
        <f t="shared" ca="1" si="237"/>
        <v/>
      </c>
      <c r="E1474" s="454" t="str">
        <f t="shared" ca="1" si="237"/>
        <v/>
      </c>
      <c r="F1474" s="454" t="str">
        <f t="shared" ca="1" si="237"/>
        <v/>
      </c>
      <c r="G1474" s="389" t="str">
        <f t="shared" si="229"/>
        <v>EandR1B</v>
      </c>
      <c r="H1474" s="389" t="str">
        <f t="shared" si="230"/>
        <v>frstot</v>
      </c>
      <c r="I1474" s="389" t="str">
        <f t="shared" si="231"/>
        <v>explnsothpri</v>
      </c>
      <c r="J1474" s="389" t="str">
        <f t="shared" si="232"/>
        <v>EandR1B-</v>
      </c>
      <c r="K1474" s="389" t="str">
        <f t="shared" si="233"/>
        <v>frstot-explnsothpri</v>
      </c>
      <c r="L1474" s="389" t="str">
        <f t="shared" si="234"/>
        <v>frstot-</v>
      </c>
    </row>
    <row r="1475" spans="1:12">
      <c r="A1475" s="362" t="s">
        <v>4708</v>
      </c>
      <c r="B1475" s="454">
        <f t="shared" ca="1" si="236"/>
        <v>0</v>
      </c>
      <c r="C1475" s="454" t="str">
        <f t="shared" ca="1" si="237"/>
        <v/>
      </c>
      <c r="D1475" s="454" t="str">
        <f t="shared" ca="1" si="237"/>
        <v/>
      </c>
      <c r="E1475" s="454" t="str">
        <f t="shared" ca="1" si="237"/>
        <v/>
      </c>
      <c r="F1475" s="454" t="str">
        <f t="shared" ca="1" si="237"/>
        <v/>
      </c>
      <c r="G1475" s="389" t="str">
        <f t="shared" si="229"/>
        <v>EandR1B</v>
      </c>
      <c r="H1475" s="389" t="str">
        <f t="shared" si="230"/>
        <v>centot</v>
      </c>
      <c r="I1475" s="389" t="str">
        <f t="shared" si="231"/>
        <v>explnsothpri</v>
      </c>
      <c r="J1475" s="389" t="str">
        <f t="shared" si="232"/>
        <v>EandR1B-</v>
      </c>
      <c r="K1475" s="389" t="str">
        <f t="shared" si="233"/>
        <v>centot-explnsothpri</v>
      </c>
      <c r="L1475" s="389" t="str">
        <f t="shared" si="234"/>
        <v>centot-</v>
      </c>
    </row>
    <row r="1476" spans="1:12">
      <c r="A1476" s="362" t="s">
        <v>4709</v>
      </c>
      <c r="B1476" s="454">
        <f t="shared" ca="1" si="236"/>
        <v>0</v>
      </c>
      <c r="C1476" s="454" t="str">
        <f t="shared" ca="1" si="237"/>
        <v/>
      </c>
      <c r="D1476" s="454" t="str">
        <f t="shared" ca="1" si="237"/>
        <v/>
      </c>
      <c r="E1476" s="454" t="str">
        <f t="shared" ca="1" si="237"/>
        <v/>
      </c>
      <c r="F1476" s="454" t="str">
        <f t="shared" ca="1" si="237"/>
        <v/>
      </c>
      <c r="G1476" s="389" t="str">
        <f t="shared" si="229"/>
        <v>EandR1B</v>
      </c>
      <c r="H1476" s="389" t="str">
        <f t="shared" si="230"/>
        <v>tradtot</v>
      </c>
      <c r="I1476" s="389" t="str">
        <f t="shared" si="231"/>
        <v>explnsothpri</v>
      </c>
      <c r="J1476" s="389" t="str">
        <f t="shared" si="232"/>
        <v>EandR1B-</v>
      </c>
      <c r="K1476" s="389" t="str">
        <f t="shared" si="233"/>
        <v>tradtot-explnsothpri</v>
      </c>
      <c r="L1476" s="389" t="str">
        <f t="shared" si="234"/>
        <v>tradtot-</v>
      </c>
    </row>
    <row r="1477" spans="1:12">
      <c r="A1477" s="362" t="s">
        <v>4710</v>
      </c>
      <c r="B1477" s="454">
        <f t="shared" ca="1" si="236"/>
        <v>0</v>
      </c>
      <c r="C1477" s="454" t="str">
        <f t="shared" ca="1" si="237"/>
        <v/>
      </c>
      <c r="D1477" s="454" t="str">
        <f t="shared" ca="1" si="237"/>
        <v/>
      </c>
      <c r="E1477" s="454" t="str">
        <f t="shared" ca="1" si="237"/>
        <v/>
      </c>
      <c r="F1477" s="454" t="str">
        <f t="shared" ca="1" si="237"/>
        <v/>
      </c>
      <c r="G1477" s="389" t="str">
        <f t="shared" si="229"/>
        <v>EandR1B</v>
      </c>
      <c r="H1477" s="389" t="str">
        <f t="shared" si="230"/>
        <v>alltot</v>
      </c>
      <c r="I1477" s="389" t="str">
        <f t="shared" si="231"/>
        <v>explnsothpri</v>
      </c>
      <c r="J1477" s="389" t="str">
        <f t="shared" si="232"/>
        <v>EandR1B-</v>
      </c>
      <c r="K1477" s="389" t="str">
        <f t="shared" si="233"/>
        <v>alltot-explnsothpri</v>
      </c>
      <c r="L1477" s="389" t="str">
        <f t="shared" si="234"/>
        <v>alltot-</v>
      </c>
    </row>
    <row r="1478" spans="1:12">
      <c r="A1478" s="362" t="s">
        <v>4711</v>
      </c>
      <c r="B1478" s="454">
        <f t="shared" ca="1" si="236"/>
        <v>0</v>
      </c>
      <c r="C1478" s="454" t="str">
        <f t="shared" ca="1" si="237"/>
        <v/>
      </c>
      <c r="D1478" s="454" t="str">
        <f t="shared" ca="1" si="237"/>
        <v/>
      </c>
      <c r="E1478" s="454" t="str">
        <f t="shared" ca="1" si="237"/>
        <v/>
      </c>
      <c r="F1478" s="454" t="str">
        <f t="shared" ca="1" si="237"/>
        <v/>
      </c>
      <c r="G1478" s="389" t="str">
        <f t="shared" si="229"/>
        <v>EandR1B</v>
      </c>
      <c r="H1478" s="389" t="str">
        <f t="shared" si="230"/>
        <v>edutot</v>
      </c>
      <c r="I1478" s="389" t="str">
        <f t="shared" si="231"/>
        <v>explnsothlep</v>
      </c>
      <c r="J1478" s="389" t="str">
        <f t="shared" si="232"/>
        <v>EandR1B-</v>
      </c>
      <c r="K1478" s="389" t="str">
        <f t="shared" si="233"/>
        <v>edutot-explnsothlep</v>
      </c>
      <c r="L1478" s="389" t="str">
        <f t="shared" si="234"/>
        <v>edutot-</v>
      </c>
    </row>
    <row r="1479" spans="1:12">
      <c r="A1479" s="362" t="s">
        <v>4712</v>
      </c>
      <c r="B1479" s="454">
        <f t="shared" ca="1" si="236"/>
        <v>0</v>
      </c>
      <c r="C1479" s="454" t="str">
        <f t="shared" ca="1" si="237"/>
        <v/>
      </c>
      <c r="D1479" s="454" t="str">
        <f t="shared" ca="1" si="237"/>
        <v/>
      </c>
      <c r="E1479" s="454" t="str">
        <f t="shared" ca="1" si="237"/>
        <v/>
      </c>
      <c r="F1479" s="454" t="str">
        <f t="shared" ca="1" si="237"/>
        <v/>
      </c>
      <c r="G1479" s="389" t="str">
        <f t="shared" si="229"/>
        <v>EandR1B</v>
      </c>
      <c r="H1479" s="389" t="str">
        <f t="shared" si="230"/>
        <v>transtot</v>
      </c>
      <c r="I1479" s="389" t="str">
        <f t="shared" si="231"/>
        <v>explnsothlep</v>
      </c>
      <c r="J1479" s="389" t="str">
        <f t="shared" si="232"/>
        <v>EandR1B-</v>
      </c>
      <c r="K1479" s="389" t="str">
        <f t="shared" si="233"/>
        <v>transtot-explnsothlep</v>
      </c>
      <c r="L1479" s="389" t="str">
        <f t="shared" si="234"/>
        <v>transtot-</v>
      </c>
    </row>
    <row r="1480" spans="1:12">
      <c r="A1480" s="362" t="s">
        <v>4713</v>
      </c>
      <c r="B1480" s="454">
        <f ca="1">INDEX(INDIRECT(LEFT($A1480,SEARCH("-",$A1480,1)-1)&amp;"_data"),MATCH(MID($A1480, SEARCH("-",$A1480) + 1, SEARCH("-",$A1480,SEARCH("-",$A1480)+1) - SEARCH("-",$A1480) - 1),INDIRECT(LEFT($A1480,SEARCH("-",$A1480,1)-1)&amp;"_rows"),0),MATCH(RIGHT($A1480,LEN($A1480) - SEARCH("-", $A1480, SEARCH("-", $A1480) + 1)),INDIRECT(LEFT($A1480,SEARCH("-",$A1480,1)-1)&amp;"_Header"),0))</f>
        <v>0</v>
      </c>
      <c r="C1480" s="454" t="str">
        <f t="shared" ca="1" si="237"/>
        <v/>
      </c>
      <c r="D1480" s="454" t="str">
        <f t="shared" ca="1" si="237"/>
        <v/>
      </c>
      <c r="E1480" s="454" t="str">
        <f t="shared" ca="1" si="237"/>
        <v/>
      </c>
      <c r="F1480" s="454" t="str">
        <f t="shared" ca="1" si="237"/>
        <v/>
      </c>
      <c r="G1480" s="389" t="str">
        <f t="shared" si="229"/>
        <v>EandR1B</v>
      </c>
      <c r="H1480" s="389" t="str">
        <f t="shared" si="230"/>
        <v>sctot</v>
      </c>
      <c r="I1480" s="389" t="str">
        <f t="shared" si="231"/>
        <v>explnsothlep</v>
      </c>
      <c r="J1480" s="389" t="str">
        <f t="shared" si="232"/>
        <v>EandR1B-</v>
      </c>
      <c r="K1480" s="389" t="str">
        <f t="shared" si="233"/>
        <v>sctot-explnsothlep</v>
      </c>
      <c r="L1480" s="389" t="str">
        <f t="shared" si="234"/>
        <v>sctot-</v>
      </c>
    </row>
    <row r="1481" spans="1:12">
      <c r="A1481" s="362" t="s">
        <v>4714</v>
      </c>
      <c r="B1481" s="454">
        <f t="shared" ca="1" si="236"/>
        <v>0</v>
      </c>
      <c r="C1481" s="454" t="str">
        <f t="shared" ca="1" si="237"/>
        <v/>
      </c>
      <c r="D1481" s="454" t="str">
        <f t="shared" ca="1" si="237"/>
        <v/>
      </c>
      <c r="E1481" s="454" t="str">
        <f t="shared" ca="1" si="237"/>
        <v/>
      </c>
      <c r="F1481" s="454" t="str">
        <f t="shared" ca="1" si="237"/>
        <v/>
      </c>
      <c r="G1481" s="389" t="str">
        <f t="shared" si="229"/>
        <v>EandR1B</v>
      </c>
      <c r="H1481" s="389" t="str">
        <f t="shared" si="230"/>
        <v>phtot</v>
      </c>
      <c r="I1481" s="389" t="str">
        <f t="shared" si="231"/>
        <v>explnsothlep</v>
      </c>
      <c r="J1481" s="389" t="str">
        <f t="shared" si="232"/>
        <v>EandR1B-</v>
      </c>
      <c r="K1481" s="389" t="str">
        <f t="shared" si="233"/>
        <v>phtot-explnsothlep</v>
      </c>
      <c r="L1481" s="389" t="str">
        <f t="shared" si="234"/>
        <v>phtot-</v>
      </c>
    </row>
    <row r="1482" spans="1:12">
      <c r="A1482" s="362" t="s">
        <v>4715</v>
      </c>
      <c r="B1482" s="454">
        <f t="shared" ca="1" si="236"/>
        <v>0</v>
      </c>
      <c r="C1482" s="454" t="str">
        <f t="shared" ca="1" si="237"/>
        <v/>
      </c>
      <c r="D1482" s="454" t="str">
        <f t="shared" ca="1" si="237"/>
        <v/>
      </c>
      <c r="E1482" s="454" t="str">
        <f t="shared" ca="1" si="237"/>
        <v/>
      </c>
      <c r="F1482" s="454" t="str">
        <f t="shared" ca="1" si="237"/>
        <v/>
      </c>
      <c r="G1482" s="389" t="str">
        <f t="shared" si="229"/>
        <v>EandR1B</v>
      </c>
      <c r="H1482" s="389" t="str">
        <f t="shared" si="230"/>
        <v>houstot</v>
      </c>
      <c r="I1482" s="389" t="str">
        <f t="shared" si="231"/>
        <v>explnsothlep</v>
      </c>
      <c r="J1482" s="389" t="str">
        <f t="shared" si="232"/>
        <v>EandR1B-</v>
      </c>
      <c r="K1482" s="389" t="str">
        <f t="shared" si="233"/>
        <v>houstot-explnsothlep</v>
      </c>
      <c r="L1482" s="389" t="str">
        <f t="shared" si="234"/>
        <v>houstot-</v>
      </c>
    </row>
    <row r="1483" spans="1:12">
      <c r="A1483" s="362" t="s">
        <v>4716</v>
      </c>
      <c r="B1483" s="454">
        <f t="shared" ca="1" si="236"/>
        <v>0</v>
      </c>
      <c r="C1483" s="454" t="str">
        <f t="shared" ca="1" si="237"/>
        <v/>
      </c>
      <c r="D1483" s="454" t="str">
        <f t="shared" ca="1" si="237"/>
        <v/>
      </c>
      <c r="E1483" s="454" t="str">
        <f t="shared" ca="1" si="237"/>
        <v/>
      </c>
      <c r="F1483" s="454" t="str">
        <f t="shared" ca="1" si="237"/>
        <v/>
      </c>
      <c r="G1483" s="389" t="str">
        <f t="shared" si="229"/>
        <v>EandR1B</v>
      </c>
      <c r="H1483" s="389" t="str">
        <f t="shared" si="230"/>
        <v>cultot</v>
      </c>
      <c r="I1483" s="389" t="str">
        <f t="shared" si="231"/>
        <v>explnsothlep</v>
      </c>
      <c r="J1483" s="389" t="str">
        <f t="shared" si="232"/>
        <v>EandR1B-</v>
      </c>
      <c r="K1483" s="389" t="str">
        <f t="shared" si="233"/>
        <v>cultot-explnsothlep</v>
      </c>
      <c r="L1483" s="389" t="str">
        <f t="shared" si="234"/>
        <v>cultot-</v>
      </c>
    </row>
    <row r="1484" spans="1:12">
      <c r="A1484" s="362" t="s">
        <v>4717</v>
      </c>
      <c r="B1484" s="454">
        <f t="shared" ca="1" si="236"/>
        <v>0</v>
      </c>
      <c r="C1484" s="454" t="str">
        <f t="shared" ca="1" si="237"/>
        <v/>
      </c>
      <c r="D1484" s="454" t="str">
        <f t="shared" ca="1" si="237"/>
        <v/>
      </c>
      <c r="E1484" s="454" t="str">
        <f t="shared" ca="1" si="237"/>
        <v/>
      </c>
      <c r="F1484" s="454" t="str">
        <f t="shared" ca="1" si="237"/>
        <v/>
      </c>
      <c r="G1484" s="389" t="str">
        <f t="shared" si="229"/>
        <v>EandR1B</v>
      </c>
      <c r="H1484" s="389" t="str">
        <f t="shared" si="230"/>
        <v>envtot</v>
      </c>
      <c r="I1484" s="389" t="str">
        <f t="shared" si="231"/>
        <v>explnsothlep</v>
      </c>
      <c r="J1484" s="389" t="str">
        <f t="shared" si="232"/>
        <v>EandR1B-</v>
      </c>
      <c r="K1484" s="389" t="str">
        <f t="shared" si="233"/>
        <v>envtot-explnsothlep</v>
      </c>
      <c r="L1484" s="389" t="str">
        <f t="shared" si="234"/>
        <v>envtot-</v>
      </c>
    </row>
    <row r="1485" spans="1:12">
      <c r="A1485" s="362" t="s">
        <v>4718</v>
      </c>
      <c r="B1485" s="454">
        <f t="shared" ca="1" si="236"/>
        <v>0</v>
      </c>
      <c r="C1485" s="454" t="str">
        <f t="shared" ca="1" si="237"/>
        <v/>
      </c>
      <c r="D1485" s="454" t="str">
        <f t="shared" ca="1" si="237"/>
        <v/>
      </c>
      <c r="E1485" s="454" t="str">
        <f t="shared" ca="1" si="237"/>
        <v/>
      </c>
      <c r="F1485" s="454" t="str">
        <f t="shared" ca="1" si="237"/>
        <v/>
      </c>
      <c r="G1485" s="389" t="str">
        <f t="shared" si="229"/>
        <v>EandR1B</v>
      </c>
      <c r="H1485" s="389" t="str">
        <f t="shared" si="230"/>
        <v>plantot</v>
      </c>
      <c r="I1485" s="389" t="str">
        <f t="shared" si="231"/>
        <v>explnsothlep</v>
      </c>
      <c r="J1485" s="389" t="str">
        <f t="shared" si="232"/>
        <v>EandR1B-</v>
      </c>
      <c r="K1485" s="389" t="str">
        <f t="shared" si="233"/>
        <v>plantot-explnsothlep</v>
      </c>
      <c r="L1485" s="389" t="str">
        <f t="shared" si="234"/>
        <v>plantot-</v>
      </c>
    </row>
    <row r="1486" spans="1:12">
      <c r="A1486" s="362" t="s">
        <v>4719</v>
      </c>
      <c r="B1486" s="454">
        <f t="shared" ca="1" si="236"/>
        <v>0</v>
      </c>
      <c r="C1486" s="454"/>
      <c r="D1486" s="454"/>
      <c r="E1486" s="454"/>
      <c r="F1486" s="454"/>
      <c r="G1486" s="389" t="str">
        <f t="shared" si="229"/>
        <v>EandR1B</v>
      </c>
      <c r="H1486" s="389" t="str">
        <f t="shared" si="230"/>
        <v>digtot</v>
      </c>
      <c r="I1486" s="389" t="str">
        <f t="shared" si="231"/>
        <v>explnsothlep</v>
      </c>
      <c r="J1486" s="389" t="str">
        <f t="shared" si="232"/>
        <v>EandR1B-</v>
      </c>
      <c r="K1486" s="389" t="str">
        <f t="shared" si="233"/>
        <v>digtot-explnsothlep</v>
      </c>
      <c r="L1486" s="389" t="str">
        <f t="shared" si="234"/>
        <v>digtot-</v>
      </c>
    </row>
    <row r="1487" spans="1:12">
      <c r="A1487" s="362" t="s">
        <v>4720</v>
      </c>
      <c r="B1487" s="454">
        <f t="shared" ca="1" si="236"/>
        <v>0</v>
      </c>
      <c r="C1487" s="454" t="str">
        <f t="shared" ca="1" si="237"/>
        <v/>
      </c>
      <c r="D1487" s="454" t="str">
        <f t="shared" ca="1" si="237"/>
        <v/>
      </c>
      <c r="E1487" s="454" t="str">
        <f t="shared" ca="1" si="237"/>
        <v/>
      </c>
      <c r="F1487" s="454" t="str">
        <f t="shared" ca="1" si="237"/>
        <v/>
      </c>
      <c r="G1487" s="389" t="str">
        <f t="shared" si="229"/>
        <v>EandR1B</v>
      </c>
      <c r="H1487" s="389" t="str">
        <f t="shared" si="230"/>
        <v>poltot</v>
      </c>
      <c r="I1487" s="389" t="str">
        <f t="shared" si="231"/>
        <v>explnsothlep</v>
      </c>
      <c r="J1487" s="389" t="str">
        <f t="shared" si="232"/>
        <v>EandR1B-</v>
      </c>
      <c r="K1487" s="389" t="str">
        <f t="shared" si="233"/>
        <v>poltot-explnsothlep</v>
      </c>
      <c r="L1487" s="389" t="str">
        <f t="shared" si="234"/>
        <v>poltot-</v>
      </c>
    </row>
    <row r="1488" spans="1:12">
      <c r="A1488" s="362" t="s">
        <v>4721</v>
      </c>
      <c r="B1488" s="454">
        <f t="shared" ca="1" si="236"/>
        <v>0</v>
      </c>
      <c r="C1488" s="454" t="str">
        <f t="shared" ca="1" si="237"/>
        <v/>
      </c>
      <c r="D1488" s="454" t="str">
        <f t="shared" ca="1" si="237"/>
        <v/>
      </c>
      <c r="E1488" s="454" t="str">
        <f t="shared" ca="1" si="237"/>
        <v/>
      </c>
      <c r="F1488" s="454" t="str">
        <f t="shared" ca="1" si="237"/>
        <v/>
      </c>
      <c r="G1488" s="389" t="str">
        <f t="shared" si="229"/>
        <v>EandR1B</v>
      </c>
      <c r="H1488" s="389" t="str">
        <f t="shared" si="230"/>
        <v>frstot</v>
      </c>
      <c r="I1488" s="389" t="str">
        <f t="shared" si="231"/>
        <v>explnsothlep</v>
      </c>
      <c r="J1488" s="389" t="str">
        <f t="shared" si="232"/>
        <v>EandR1B-</v>
      </c>
      <c r="K1488" s="389" t="str">
        <f t="shared" si="233"/>
        <v>frstot-explnsothlep</v>
      </c>
      <c r="L1488" s="389" t="str">
        <f t="shared" si="234"/>
        <v>frstot-</v>
      </c>
    </row>
    <row r="1489" spans="1:12">
      <c r="A1489" s="362" t="s">
        <v>4722</v>
      </c>
      <c r="B1489" s="454">
        <f t="shared" ca="1" si="236"/>
        <v>0</v>
      </c>
      <c r="C1489" s="454" t="str">
        <f t="shared" ca="1" si="237"/>
        <v/>
      </c>
      <c r="D1489" s="454" t="str">
        <f t="shared" ca="1" si="237"/>
        <v/>
      </c>
      <c r="E1489" s="454" t="str">
        <f t="shared" ca="1" si="237"/>
        <v/>
      </c>
      <c r="F1489" s="454" t="str">
        <f t="shared" ca="1" si="237"/>
        <v/>
      </c>
      <c r="G1489" s="389" t="str">
        <f t="shared" si="229"/>
        <v>EandR1B</v>
      </c>
      <c r="H1489" s="389" t="str">
        <f t="shared" si="230"/>
        <v>centot</v>
      </c>
      <c r="I1489" s="389" t="str">
        <f t="shared" si="231"/>
        <v>explnsothlep</v>
      </c>
      <c r="J1489" s="389" t="str">
        <f t="shared" si="232"/>
        <v>EandR1B-</v>
      </c>
      <c r="K1489" s="389" t="str">
        <f t="shared" si="233"/>
        <v>centot-explnsothlep</v>
      </c>
      <c r="L1489" s="389" t="str">
        <f t="shared" si="234"/>
        <v>centot-</v>
      </c>
    </row>
    <row r="1490" spans="1:12">
      <c r="A1490" s="362" t="s">
        <v>4723</v>
      </c>
      <c r="B1490" s="454">
        <f t="shared" ca="1" si="236"/>
        <v>0</v>
      </c>
      <c r="C1490" s="454" t="str">
        <f t="shared" ca="1" si="237"/>
        <v/>
      </c>
      <c r="D1490" s="454" t="str">
        <f t="shared" ca="1" si="237"/>
        <v/>
      </c>
      <c r="E1490" s="454" t="str">
        <f t="shared" ca="1" si="237"/>
        <v/>
      </c>
      <c r="F1490" s="454" t="str">
        <f t="shared" ca="1" si="237"/>
        <v/>
      </c>
      <c r="G1490" s="389" t="str">
        <f t="shared" si="229"/>
        <v>EandR1B</v>
      </c>
      <c r="H1490" s="389" t="str">
        <f t="shared" si="230"/>
        <v>tradtot</v>
      </c>
      <c r="I1490" s="389" t="str">
        <f t="shared" si="231"/>
        <v>explnsothlep</v>
      </c>
      <c r="J1490" s="389" t="str">
        <f t="shared" si="232"/>
        <v>EandR1B-</v>
      </c>
      <c r="K1490" s="389" t="str">
        <f t="shared" si="233"/>
        <v>tradtot-explnsothlep</v>
      </c>
      <c r="L1490" s="389" t="str">
        <f t="shared" si="234"/>
        <v>tradtot-</v>
      </c>
    </row>
    <row r="1491" spans="1:12">
      <c r="A1491" s="362" t="s">
        <v>4724</v>
      </c>
      <c r="B1491" s="454">
        <f t="shared" ca="1" si="236"/>
        <v>0</v>
      </c>
      <c r="C1491" s="454" t="str">
        <f t="shared" ca="1" si="237"/>
        <v/>
      </c>
      <c r="D1491" s="454" t="str">
        <f t="shared" ca="1" si="237"/>
        <v/>
      </c>
      <c r="E1491" s="454" t="str">
        <f t="shared" ca="1" si="237"/>
        <v/>
      </c>
      <c r="F1491" s="454" t="str">
        <f t="shared" ca="1" si="237"/>
        <v/>
      </c>
      <c r="G1491" s="389" t="str">
        <f t="shared" si="229"/>
        <v>EandR1B</v>
      </c>
      <c r="H1491" s="389" t="str">
        <f t="shared" si="230"/>
        <v>alltot</v>
      </c>
      <c r="I1491" s="389" t="str">
        <f t="shared" si="231"/>
        <v>explnsothlep</v>
      </c>
      <c r="J1491" s="389" t="str">
        <f t="shared" si="232"/>
        <v>EandR1B-</v>
      </c>
      <c r="K1491" s="389" t="str">
        <f t="shared" si="233"/>
        <v>alltot-explnsothlep</v>
      </c>
      <c r="L1491" s="389" t="str">
        <f t="shared" si="234"/>
        <v>alltot-</v>
      </c>
    </row>
    <row r="1492" spans="1:12">
      <c r="A1492" s="362" t="s">
        <v>4725</v>
      </c>
      <c r="B1492" s="454">
        <f t="shared" ca="1" si="236"/>
        <v>0</v>
      </c>
      <c r="C1492" s="454" t="str">
        <f t="shared" ca="1" si="237"/>
        <v/>
      </c>
      <c r="D1492" s="454" t="str">
        <f t="shared" ca="1" si="237"/>
        <v/>
      </c>
      <c r="E1492" s="454" t="str">
        <f t="shared" ca="1" si="237"/>
        <v/>
      </c>
      <c r="F1492" s="454" t="str">
        <f t="shared" ca="1" si="237"/>
        <v/>
      </c>
      <c r="G1492" s="389" t="str">
        <f t="shared" si="229"/>
        <v>EandR1B</v>
      </c>
      <c r="H1492" s="389" t="str">
        <f t="shared" si="230"/>
        <v>edutot</v>
      </c>
      <c r="I1492" s="389" t="str">
        <f t="shared" si="231"/>
        <v>explnsothoth</v>
      </c>
      <c r="J1492" s="389" t="str">
        <f t="shared" si="232"/>
        <v>EandR1B-</v>
      </c>
      <c r="K1492" s="389" t="str">
        <f t="shared" si="233"/>
        <v>edutot-explnsothoth</v>
      </c>
      <c r="L1492" s="389" t="str">
        <f t="shared" si="234"/>
        <v>edutot-</v>
      </c>
    </row>
    <row r="1493" spans="1:12">
      <c r="A1493" s="362" t="s">
        <v>4726</v>
      </c>
      <c r="B1493" s="454">
        <f t="shared" ca="1" si="236"/>
        <v>0</v>
      </c>
      <c r="C1493" s="454" t="str">
        <f t="shared" ca="1" si="237"/>
        <v/>
      </c>
      <c r="D1493" s="454" t="str">
        <f t="shared" ca="1" si="237"/>
        <v/>
      </c>
      <c r="E1493" s="454" t="str">
        <f t="shared" ca="1" si="237"/>
        <v/>
      </c>
      <c r="F1493" s="454" t="str">
        <f t="shared" ca="1" si="237"/>
        <v/>
      </c>
      <c r="G1493" s="389" t="str">
        <f t="shared" si="229"/>
        <v>EandR1B</v>
      </c>
      <c r="H1493" s="389" t="str">
        <f t="shared" si="230"/>
        <v>transtot</v>
      </c>
      <c r="I1493" s="389" t="str">
        <f t="shared" si="231"/>
        <v>explnsothoth</v>
      </c>
      <c r="J1493" s="389" t="str">
        <f t="shared" si="232"/>
        <v>EandR1B-</v>
      </c>
      <c r="K1493" s="389" t="str">
        <f t="shared" si="233"/>
        <v>transtot-explnsothoth</v>
      </c>
      <c r="L1493" s="389" t="str">
        <f t="shared" si="234"/>
        <v>transtot-</v>
      </c>
    </row>
    <row r="1494" spans="1:12">
      <c r="A1494" s="362" t="s">
        <v>4727</v>
      </c>
      <c r="B1494" s="454">
        <f t="shared" ca="1" si="236"/>
        <v>0</v>
      </c>
      <c r="C1494" s="454" t="str">
        <f t="shared" ref="C1494:F1505" ca="1" si="238">IFERROR(INDEX(INDIRECT(LEFT($A1494,SEARCH("-",$A1494,1)-1)&amp;"_validation_data"),MATCH($A1494&amp;"-"&amp;C$1,INDIRECT(LEFT($A1494,SEARCH("-",$A1494,1)-1)&amp;"_validation_rows"),0),3),"")</f>
        <v/>
      </c>
      <c r="D1494" s="454" t="str">
        <f t="shared" ca="1" si="238"/>
        <v/>
      </c>
      <c r="E1494" s="454" t="str">
        <f t="shared" ca="1" si="238"/>
        <v/>
      </c>
      <c r="F1494" s="454" t="str">
        <f t="shared" ca="1" si="238"/>
        <v/>
      </c>
      <c r="G1494" s="389" t="str">
        <f t="shared" si="229"/>
        <v>EandR1B</v>
      </c>
      <c r="H1494" s="389" t="str">
        <f t="shared" si="230"/>
        <v>sctot</v>
      </c>
      <c r="I1494" s="389" t="str">
        <f t="shared" si="231"/>
        <v>explnsothoth</v>
      </c>
      <c r="J1494" s="389" t="str">
        <f t="shared" si="232"/>
        <v>EandR1B-</v>
      </c>
      <c r="K1494" s="389" t="str">
        <f t="shared" si="233"/>
        <v>sctot-explnsothoth</v>
      </c>
      <c r="L1494" s="389" t="str">
        <f t="shared" si="234"/>
        <v>sctot-</v>
      </c>
    </row>
    <row r="1495" spans="1:12">
      <c r="A1495" s="362" t="s">
        <v>4728</v>
      </c>
      <c r="B1495" s="454">
        <f t="shared" ca="1" si="236"/>
        <v>0</v>
      </c>
      <c r="C1495" s="454" t="str">
        <f t="shared" ca="1" si="238"/>
        <v/>
      </c>
      <c r="D1495" s="454" t="str">
        <f t="shared" ca="1" si="238"/>
        <v/>
      </c>
      <c r="E1495" s="454" t="str">
        <f t="shared" ca="1" si="238"/>
        <v/>
      </c>
      <c r="F1495" s="454" t="str">
        <f t="shared" ca="1" si="238"/>
        <v/>
      </c>
      <c r="G1495" s="389" t="str">
        <f t="shared" si="229"/>
        <v>EandR1B</v>
      </c>
      <c r="H1495" s="389" t="str">
        <f t="shared" si="230"/>
        <v>phtot</v>
      </c>
      <c r="I1495" s="389" t="str">
        <f t="shared" si="231"/>
        <v>explnsothoth</v>
      </c>
      <c r="J1495" s="389" t="str">
        <f t="shared" si="232"/>
        <v>EandR1B-</v>
      </c>
      <c r="K1495" s="389" t="str">
        <f t="shared" si="233"/>
        <v>phtot-explnsothoth</v>
      </c>
      <c r="L1495" s="389" t="str">
        <f t="shared" si="234"/>
        <v>phtot-</v>
      </c>
    </row>
    <row r="1496" spans="1:12">
      <c r="A1496" s="362" t="s">
        <v>4729</v>
      </c>
      <c r="B1496" s="454">
        <f t="shared" ca="1" si="236"/>
        <v>0</v>
      </c>
      <c r="C1496" s="454" t="str">
        <f t="shared" ca="1" si="238"/>
        <v/>
      </c>
      <c r="D1496" s="454" t="str">
        <f t="shared" ca="1" si="238"/>
        <v/>
      </c>
      <c r="E1496" s="454" t="str">
        <f t="shared" ca="1" si="238"/>
        <v/>
      </c>
      <c r="F1496" s="454" t="str">
        <f t="shared" ca="1" si="238"/>
        <v/>
      </c>
      <c r="G1496" s="389" t="str">
        <f t="shared" si="229"/>
        <v>EandR1B</v>
      </c>
      <c r="H1496" s="389" t="str">
        <f t="shared" si="230"/>
        <v>houstot</v>
      </c>
      <c r="I1496" s="389" t="str">
        <f t="shared" si="231"/>
        <v>explnsothoth</v>
      </c>
      <c r="J1496" s="389" t="str">
        <f t="shared" si="232"/>
        <v>EandR1B-</v>
      </c>
      <c r="K1496" s="389" t="str">
        <f t="shared" si="233"/>
        <v>houstot-explnsothoth</v>
      </c>
      <c r="L1496" s="389" t="str">
        <f t="shared" si="234"/>
        <v>houstot-</v>
      </c>
    </row>
    <row r="1497" spans="1:12">
      <c r="A1497" s="362" t="s">
        <v>4730</v>
      </c>
      <c r="B1497" s="454">
        <f t="shared" ca="1" si="236"/>
        <v>0</v>
      </c>
      <c r="C1497" s="454" t="str">
        <f t="shared" ca="1" si="238"/>
        <v/>
      </c>
      <c r="D1497" s="454" t="str">
        <f t="shared" ca="1" si="238"/>
        <v/>
      </c>
      <c r="E1497" s="454" t="str">
        <f t="shared" ca="1" si="238"/>
        <v/>
      </c>
      <c r="F1497" s="454" t="str">
        <f t="shared" ca="1" si="238"/>
        <v/>
      </c>
      <c r="G1497" s="389" t="str">
        <f t="shared" si="229"/>
        <v>EandR1B</v>
      </c>
      <c r="H1497" s="389" t="str">
        <f t="shared" si="230"/>
        <v>cultot</v>
      </c>
      <c r="I1497" s="389" t="str">
        <f t="shared" si="231"/>
        <v>explnsothoth</v>
      </c>
      <c r="J1497" s="389" t="str">
        <f t="shared" si="232"/>
        <v>EandR1B-</v>
      </c>
      <c r="K1497" s="389" t="str">
        <f t="shared" si="233"/>
        <v>cultot-explnsothoth</v>
      </c>
      <c r="L1497" s="389" t="str">
        <f t="shared" si="234"/>
        <v>cultot-</v>
      </c>
    </row>
    <row r="1498" spans="1:12">
      <c r="A1498" s="362" t="s">
        <v>4731</v>
      </c>
      <c r="B1498" s="454">
        <f t="shared" ca="1" si="236"/>
        <v>0</v>
      </c>
      <c r="C1498" s="454" t="str">
        <f t="shared" ca="1" si="238"/>
        <v/>
      </c>
      <c r="D1498" s="454" t="str">
        <f t="shared" ca="1" si="238"/>
        <v/>
      </c>
      <c r="E1498" s="454" t="str">
        <f t="shared" ca="1" si="238"/>
        <v/>
      </c>
      <c r="F1498" s="454" t="str">
        <f t="shared" ca="1" si="238"/>
        <v/>
      </c>
      <c r="G1498" s="389" t="str">
        <f t="shared" si="229"/>
        <v>EandR1B</v>
      </c>
      <c r="H1498" s="389" t="str">
        <f t="shared" si="230"/>
        <v>envtot</v>
      </c>
      <c r="I1498" s="389" t="str">
        <f t="shared" si="231"/>
        <v>explnsothoth</v>
      </c>
      <c r="J1498" s="389" t="str">
        <f t="shared" si="232"/>
        <v>EandR1B-</v>
      </c>
      <c r="K1498" s="389" t="str">
        <f t="shared" si="233"/>
        <v>envtot-explnsothoth</v>
      </c>
      <c r="L1498" s="389" t="str">
        <f t="shared" si="234"/>
        <v>envtot-</v>
      </c>
    </row>
    <row r="1499" spans="1:12">
      <c r="A1499" s="362" t="s">
        <v>4732</v>
      </c>
      <c r="B1499" s="454">
        <f t="shared" ca="1" si="236"/>
        <v>0</v>
      </c>
      <c r="C1499" s="454" t="str">
        <f t="shared" ca="1" si="238"/>
        <v/>
      </c>
      <c r="D1499" s="454" t="str">
        <f t="shared" ca="1" si="238"/>
        <v/>
      </c>
      <c r="E1499" s="454" t="str">
        <f t="shared" ca="1" si="238"/>
        <v/>
      </c>
      <c r="F1499" s="454" t="str">
        <f t="shared" ca="1" si="238"/>
        <v/>
      </c>
      <c r="G1499" s="389" t="str">
        <f t="shared" si="229"/>
        <v>EandR1B</v>
      </c>
      <c r="H1499" s="389" t="str">
        <f t="shared" si="230"/>
        <v>plantot</v>
      </c>
      <c r="I1499" s="389" t="str">
        <f t="shared" si="231"/>
        <v>explnsothoth</v>
      </c>
      <c r="J1499" s="389" t="str">
        <f t="shared" si="232"/>
        <v>EandR1B-</v>
      </c>
      <c r="K1499" s="389" t="str">
        <f t="shared" si="233"/>
        <v>plantot-explnsothoth</v>
      </c>
      <c r="L1499" s="389" t="str">
        <f t="shared" si="234"/>
        <v>plantot-</v>
      </c>
    </row>
    <row r="1500" spans="1:12">
      <c r="A1500" s="362" t="s">
        <v>4733</v>
      </c>
      <c r="B1500" s="454">
        <f t="shared" ca="1" si="236"/>
        <v>0</v>
      </c>
      <c r="C1500" s="454"/>
      <c r="D1500" s="454"/>
      <c r="E1500" s="454"/>
      <c r="F1500" s="454"/>
      <c r="G1500" s="389" t="str">
        <f t="shared" si="229"/>
        <v>EandR1B</v>
      </c>
      <c r="H1500" s="389" t="str">
        <f t="shared" si="230"/>
        <v>digtot</v>
      </c>
      <c r="I1500" s="389" t="str">
        <f t="shared" si="231"/>
        <v>explnsothoth</v>
      </c>
      <c r="J1500" s="389" t="str">
        <f t="shared" si="232"/>
        <v>EandR1B-</v>
      </c>
      <c r="K1500" s="389" t="str">
        <f t="shared" si="233"/>
        <v>digtot-explnsothoth</v>
      </c>
      <c r="L1500" s="389" t="str">
        <f t="shared" si="234"/>
        <v>digtot-</v>
      </c>
    </row>
    <row r="1501" spans="1:12">
      <c r="A1501" s="362" t="s">
        <v>4734</v>
      </c>
      <c r="B1501" s="454">
        <f t="shared" ca="1" si="236"/>
        <v>0</v>
      </c>
      <c r="C1501" s="454" t="str">
        <f t="shared" ca="1" si="238"/>
        <v/>
      </c>
      <c r="D1501" s="454" t="str">
        <f t="shared" ca="1" si="238"/>
        <v/>
      </c>
      <c r="E1501" s="454" t="str">
        <f t="shared" ca="1" si="238"/>
        <v/>
      </c>
      <c r="F1501" s="454" t="str">
        <f t="shared" ca="1" si="238"/>
        <v/>
      </c>
      <c r="G1501" s="389" t="str">
        <f t="shared" si="229"/>
        <v>EandR1B</v>
      </c>
      <c r="H1501" s="389" t="str">
        <f t="shared" si="230"/>
        <v>poltot</v>
      </c>
      <c r="I1501" s="389" t="str">
        <f t="shared" si="231"/>
        <v>explnsothoth</v>
      </c>
      <c r="J1501" s="389" t="str">
        <f t="shared" si="232"/>
        <v>EandR1B-</v>
      </c>
      <c r="K1501" s="389" t="str">
        <f t="shared" si="233"/>
        <v>poltot-explnsothoth</v>
      </c>
      <c r="L1501" s="389" t="str">
        <f t="shared" si="234"/>
        <v>poltot-</v>
      </c>
    </row>
    <row r="1502" spans="1:12">
      <c r="A1502" s="362" t="s">
        <v>4735</v>
      </c>
      <c r="B1502" s="454">
        <f t="shared" ca="1" si="236"/>
        <v>0</v>
      </c>
      <c r="C1502" s="454" t="str">
        <f t="shared" ca="1" si="238"/>
        <v/>
      </c>
      <c r="D1502" s="454" t="str">
        <f t="shared" ca="1" si="238"/>
        <v/>
      </c>
      <c r="E1502" s="454" t="str">
        <f t="shared" ca="1" si="238"/>
        <v/>
      </c>
      <c r="F1502" s="454" t="str">
        <f t="shared" ca="1" si="238"/>
        <v/>
      </c>
      <c r="G1502" s="389" t="str">
        <f t="shared" si="229"/>
        <v>EandR1B</v>
      </c>
      <c r="H1502" s="389" t="str">
        <f t="shared" si="230"/>
        <v>frstot</v>
      </c>
      <c r="I1502" s="389" t="str">
        <f t="shared" si="231"/>
        <v>explnsothoth</v>
      </c>
      <c r="J1502" s="389" t="str">
        <f t="shared" si="232"/>
        <v>EandR1B-</v>
      </c>
      <c r="K1502" s="389" t="str">
        <f t="shared" si="233"/>
        <v>frstot-explnsothoth</v>
      </c>
      <c r="L1502" s="389" t="str">
        <f t="shared" si="234"/>
        <v>frstot-</v>
      </c>
    </row>
    <row r="1503" spans="1:12">
      <c r="A1503" s="362" t="s">
        <v>4736</v>
      </c>
      <c r="B1503" s="454">
        <f t="shared" ca="1" si="236"/>
        <v>0</v>
      </c>
      <c r="C1503" s="454" t="str">
        <f t="shared" ca="1" si="238"/>
        <v/>
      </c>
      <c r="D1503" s="454" t="str">
        <f t="shared" ca="1" si="238"/>
        <v/>
      </c>
      <c r="E1503" s="454" t="str">
        <f t="shared" ca="1" si="238"/>
        <v/>
      </c>
      <c r="F1503" s="454" t="str">
        <f t="shared" ca="1" si="238"/>
        <v/>
      </c>
      <c r="G1503" s="389" t="str">
        <f t="shared" si="229"/>
        <v>EandR1B</v>
      </c>
      <c r="H1503" s="389" t="str">
        <f t="shared" si="230"/>
        <v>centot</v>
      </c>
      <c r="I1503" s="389" t="str">
        <f t="shared" si="231"/>
        <v>explnsothoth</v>
      </c>
      <c r="J1503" s="389" t="str">
        <f t="shared" si="232"/>
        <v>EandR1B-</v>
      </c>
      <c r="K1503" s="389" t="str">
        <f t="shared" si="233"/>
        <v>centot-explnsothoth</v>
      </c>
      <c r="L1503" s="389" t="str">
        <f t="shared" si="234"/>
        <v>centot-</v>
      </c>
    </row>
    <row r="1504" spans="1:12">
      <c r="A1504" s="362" t="s">
        <v>4737</v>
      </c>
      <c r="B1504" s="454">
        <f t="shared" ca="1" si="236"/>
        <v>0</v>
      </c>
      <c r="C1504" s="454" t="str">
        <f t="shared" ca="1" si="238"/>
        <v/>
      </c>
      <c r="D1504" s="454" t="str">
        <f t="shared" ca="1" si="238"/>
        <v/>
      </c>
      <c r="E1504" s="454" t="str">
        <f t="shared" ca="1" si="238"/>
        <v/>
      </c>
      <c r="F1504" s="454" t="str">
        <f t="shared" ca="1" si="238"/>
        <v/>
      </c>
      <c r="G1504" s="389" t="str">
        <f t="shared" si="229"/>
        <v>EandR1B</v>
      </c>
      <c r="H1504" s="389" t="str">
        <f t="shared" si="230"/>
        <v>tradtot</v>
      </c>
      <c r="I1504" s="389" t="str">
        <f t="shared" si="231"/>
        <v>explnsothoth</v>
      </c>
      <c r="J1504" s="389" t="str">
        <f t="shared" si="232"/>
        <v>EandR1B-</v>
      </c>
      <c r="K1504" s="389" t="str">
        <f t="shared" si="233"/>
        <v>tradtot-explnsothoth</v>
      </c>
      <c r="L1504" s="389" t="str">
        <f t="shared" si="234"/>
        <v>tradtot-</v>
      </c>
    </row>
    <row r="1505" spans="1:12">
      <c r="A1505" s="362" t="s">
        <v>4738</v>
      </c>
      <c r="B1505" s="454">
        <f t="shared" ca="1" si="236"/>
        <v>0</v>
      </c>
      <c r="C1505" s="454" t="str">
        <f t="shared" ca="1" si="238"/>
        <v/>
      </c>
      <c r="D1505" s="454" t="str">
        <f t="shared" ca="1" si="238"/>
        <v/>
      </c>
      <c r="E1505" s="454" t="str">
        <f t="shared" ca="1" si="238"/>
        <v/>
      </c>
      <c r="F1505" s="454" t="str">
        <f t="shared" ca="1" si="238"/>
        <v/>
      </c>
      <c r="G1505" s="389" t="str">
        <f t="shared" si="229"/>
        <v>EandR1B</v>
      </c>
      <c r="H1505" s="389" t="str">
        <f t="shared" si="230"/>
        <v>alltot</v>
      </c>
      <c r="I1505" s="389" t="str">
        <f t="shared" si="231"/>
        <v>explnsothoth</v>
      </c>
      <c r="J1505" s="389" t="str">
        <f t="shared" si="232"/>
        <v>EandR1B-</v>
      </c>
      <c r="K1505" s="389" t="str">
        <f t="shared" si="233"/>
        <v>alltot-explnsothoth</v>
      </c>
      <c r="L1505" s="389" t="str">
        <f t="shared" si="234"/>
        <v>alltot-</v>
      </c>
    </row>
    <row r="1506" spans="1:12">
      <c r="A1506" s="362" t="s">
        <v>4739</v>
      </c>
      <c r="B1506" s="454">
        <f t="shared" ref="B1506:B1770" ca="1" si="239">INDEX(INDIRECT(LEFT($A1506,SEARCH("-",$A1506,1)-1)&amp;"_data"),MATCH(MID($A1506, SEARCH("-",$A1506) + 1, SEARCH("-",$A1506,SEARCH("-",$A1506)+1) - SEARCH("-",$A1506) - 1),INDIRECT(LEFT($A1506,SEARCH("-",$A1506,1)-1)&amp;"_rows"),0),MATCH(RIGHT($A1506,LEN($A1506) - SEARCH("-", $A1506, SEARCH("-", $A1506) + 1)),INDIRECT(LEFT($A1506,SEARCH("-",$A1506,1)-1)&amp;"_Header"),0))</f>
        <v>0</v>
      </c>
      <c r="C1506" s="454" t="str">
        <f t="shared" ref="C1506:F1519" ca="1" si="240">IFERROR(INDEX(INDIRECT(LEFT($A1506,SEARCH("-",$A1506,1)-1)&amp;"_validation_data"),MATCH($A1506&amp;"-"&amp;C$1,INDIRECT(LEFT($A1506,SEARCH("-",$A1506,1)-1)&amp;"_validation_rows"),0),3),"")</f>
        <v/>
      </c>
      <c r="D1506" s="454" t="str">
        <f t="shared" ca="1" si="240"/>
        <v/>
      </c>
      <c r="E1506" s="454" t="str">
        <f t="shared" ca="1" si="240"/>
        <v/>
      </c>
      <c r="F1506" s="454" t="str">
        <f t="shared" ca="1" si="240"/>
        <v/>
      </c>
      <c r="G1506" s="389" t="str">
        <f t="shared" si="229"/>
        <v>EandR1D</v>
      </c>
      <c r="H1506" s="389" t="str">
        <f t="shared" si="230"/>
        <v>scchdres</v>
      </c>
      <c r="I1506" s="389" t="str">
        <f t="shared" si="231"/>
        <v>exptot</v>
      </c>
      <c r="J1506" s="389" t="str">
        <f t="shared" si="232"/>
        <v>EandR1D-</v>
      </c>
      <c r="K1506" s="389" t="str">
        <f t="shared" si="233"/>
        <v>scchdres-exptot</v>
      </c>
      <c r="L1506" s="389" t="str">
        <f t="shared" si="234"/>
        <v>scchdres-</v>
      </c>
    </row>
    <row r="1507" spans="1:12">
      <c r="A1507" s="362" t="s">
        <v>4740</v>
      </c>
      <c r="B1507" s="454">
        <f t="shared" ca="1" si="239"/>
        <v>0</v>
      </c>
      <c r="C1507" s="454" t="str">
        <f t="shared" ca="1" si="240"/>
        <v/>
      </c>
      <c r="D1507" s="454" t="str">
        <f t="shared" ca="1" si="240"/>
        <v/>
      </c>
      <c r="E1507" s="454" t="str">
        <f t="shared" ca="1" si="240"/>
        <v/>
      </c>
      <c r="F1507" s="454" t="str">
        <f t="shared" ca="1" si="240"/>
        <v/>
      </c>
      <c r="G1507" s="389" t="str">
        <f t="shared" ref="G1507:G1772" si="241">LEFT(A1507,SEARCH("-",A1507)-1)</f>
        <v>EandR1D</v>
      </c>
      <c r="H1507" s="389" t="str">
        <f t="shared" ref="H1507:H1772" si="242">LEFT(K1507,SEARCH("-",K1507)-1)</f>
        <v>scchdday</v>
      </c>
      <c r="I1507" s="389" t="str">
        <f t="shared" ref="I1507:I1772" si="243">SUBSTITUTE(K1507,L1507,"")</f>
        <v>exptot</v>
      </c>
      <c r="J1507" s="389" t="str">
        <f t="shared" ref="J1507:J1772" si="244">LEFT(A1507,SEARCH("-",A1507))</f>
        <v>EandR1D-</v>
      </c>
      <c r="K1507" s="389" t="str">
        <f t="shared" ref="K1507:K1772" si="245">SUBSTITUTE(A1507,J1507,"")</f>
        <v>scchdday-exptot</v>
      </c>
      <c r="L1507" s="389" t="str">
        <f t="shared" ref="L1507:L1772" si="246">LEFT(K1507,SEARCH("-",K1507))</f>
        <v>scchdday-</v>
      </c>
    </row>
    <row r="1508" spans="1:12">
      <c r="A1508" s="362" t="s">
        <v>4741</v>
      </c>
      <c r="B1508" s="454">
        <f t="shared" ca="1" si="239"/>
        <v>0</v>
      </c>
      <c r="C1508" s="454" t="str">
        <f t="shared" ca="1" si="240"/>
        <v/>
      </c>
      <c r="D1508" s="454" t="str">
        <f t="shared" ca="1" si="240"/>
        <v/>
      </c>
      <c r="E1508" s="454" t="str">
        <f t="shared" ca="1" si="240"/>
        <v/>
      </c>
      <c r="F1508" s="454" t="str">
        <f t="shared" ca="1" si="240"/>
        <v/>
      </c>
      <c r="G1508" s="389" t="str">
        <f t="shared" si="241"/>
        <v>EandR1D</v>
      </c>
      <c r="H1508" s="389" t="str">
        <f t="shared" si="242"/>
        <v>sceldres</v>
      </c>
      <c r="I1508" s="389" t="str">
        <f t="shared" si="243"/>
        <v>exptot</v>
      </c>
      <c r="J1508" s="389" t="str">
        <f t="shared" si="244"/>
        <v>EandR1D-</v>
      </c>
      <c r="K1508" s="389" t="str">
        <f t="shared" si="245"/>
        <v>sceldres-exptot</v>
      </c>
      <c r="L1508" s="389" t="str">
        <f t="shared" si="246"/>
        <v>sceldres-</v>
      </c>
    </row>
    <row r="1509" spans="1:12">
      <c r="A1509" s="362" t="s">
        <v>4742</v>
      </c>
      <c r="B1509" s="454">
        <f t="shared" ca="1" si="239"/>
        <v>0</v>
      </c>
      <c r="C1509" s="454" t="str">
        <f t="shared" ca="1" si="240"/>
        <v/>
      </c>
      <c r="D1509" s="454" t="str">
        <f t="shared" ca="1" si="240"/>
        <v/>
      </c>
      <c r="E1509" s="454" t="str">
        <f t="shared" ca="1" si="240"/>
        <v/>
      </c>
      <c r="F1509" s="454" t="str">
        <f t="shared" ca="1" si="240"/>
        <v/>
      </c>
      <c r="G1509" s="389" t="str">
        <f t="shared" si="241"/>
        <v>EandR1D</v>
      </c>
      <c r="H1509" s="389" t="str">
        <f t="shared" si="242"/>
        <v>sceldday</v>
      </c>
      <c r="I1509" s="389" t="str">
        <f t="shared" si="243"/>
        <v>exptot</v>
      </c>
      <c r="J1509" s="389" t="str">
        <f t="shared" si="244"/>
        <v>EandR1D-</v>
      </c>
      <c r="K1509" s="389" t="str">
        <f t="shared" si="245"/>
        <v>sceldday-exptot</v>
      </c>
      <c r="L1509" s="389" t="str">
        <f t="shared" si="246"/>
        <v>sceldday-</v>
      </c>
    </row>
    <row r="1510" spans="1:12">
      <c r="A1510" s="362" t="s">
        <v>4743</v>
      </c>
      <c r="B1510" s="454">
        <f t="shared" ca="1" si="239"/>
        <v>0</v>
      </c>
      <c r="C1510" s="454" t="str">
        <f t="shared" ca="1" si="240"/>
        <v/>
      </c>
      <c r="D1510" s="454" t="str">
        <f t="shared" ca="1" si="240"/>
        <v/>
      </c>
      <c r="E1510" s="454" t="str">
        <f t="shared" ca="1" si="240"/>
        <v/>
      </c>
      <c r="F1510" s="454" t="str">
        <f t="shared" ca="1" si="240"/>
        <v/>
      </c>
      <c r="G1510" s="389" t="str">
        <f t="shared" si="241"/>
        <v>EandR1D</v>
      </c>
      <c r="H1510" s="389" t="str">
        <f t="shared" si="242"/>
        <v>scphysres</v>
      </c>
      <c r="I1510" s="389" t="str">
        <f t="shared" si="243"/>
        <v>exptot</v>
      </c>
      <c r="J1510" s="389" t="str">
        <f t="shared" si="244"/>
        <v>EandR1D-</v>
      </c>
      <c r="K1510" s="389" t="str">
        <f t="shared" si="245"/>
        <v>scphysres-exptot</v>
      </c>
      <c r="L1510" s="389" t="str">
        <f t="shared" si="246"/>
        <v>scphysres-</v>
      </c>
    </row>
    <row r="1511" spans="1:12">
      <c r="A1511" s="362" t="s">
        <v>4744</v>
      </c>
      <c r="B1511" s="454">
        <f t="shared" ca="1" si="239"/>
        <v>0</v>
      </c>
      <c r="C1511" s="454" t="str">
        <f t="shared" ca="1" si="240"/>
        <v/>
      </c>
      <c r="D1511" s="454" t="str">
        <f t="shared" ca="1" si="240"/>
        <v/>
      </c>
      <c r="E1511" s="454" t="str">
        <f t="shared" ca="1" si="240"/>
        <v/>
      </c>
      <c r="F1511" s="454" t="str">
        <f t="shared" ca="1" si="240"/>
        <v/>
      </c>
      <c r="G1511" s="389" t="str">
        <f t="shared" si="241"/>
        <v>EandR1D</v>
      </c>
      <c r="H1511" s="389" t="str">
        <f t="shared" si="242"/>
        <v>scphysday</v>
      </c>
      <c r="I1511" s="389" t="str">
        <f t="shared" si="243"/>
        <v>exptot</v>
      </c>
      <c r="J1511" s="389" t="str">
        <f t="shared" si="244"/>
        <v>EandR1D-</v>
      </c>
      <c r="K1511" s="389" t="str">
        <f t="shared" si="245"/>
        <v>scphysday-exptot</v>
      </c>
      <c r="L1511" s="389" t="str">
        <f t="shared" si="246"/>
        <v>scphysday-</v>
      </c>
    </row>
    <row r="1512" spans="1:12">
      <c r="A1512" s="362" t="s">
        <v>4745</v>
      </c>
      <c r="B1512" s="454">
        <f t="shared" ca="1" si="239"/>
        <v>0</v>
      </c>
      <c r="C1512" s="454" t="str">
        <f t="shared" ca="1" si="240"/>
        <v/>
      </c>
      <c r="D1512" s="454" t="str">
        <f t="shared" ca="1" si="240"/>
        <v/>
      </c>
      <c r="E1512" s="454" t="str">
        <f t="shared" ca="1" si="240"/>
        <v/>
      </c>
      <c r="F1512" s="454" t="str">
        <f t="shared" ca="1" si="240"/>
        <v/>
      </c>
      <c r="G1512" s="389" t="str">
        <f t="shared" si="241"/>
        <v>EandR1D</v>
      </c>
      <c r="H1512" s="389" t="str">
        <f t="shared" si="242"/>
        <v>sclrnres</v>
      </c>
      <c r="I1512" s="389" t="str">
        <f t="shared" si="243"/>
        <v>exptot</v>
      </c>
      <c r="J1512" s="389" t="str">
        <f t="shared" si="244"/>
        <v>EandR1D-</v>
      </c>
      <c r="K1512" s="389" t="str">
        <f t="shared" si="245"/>
        <v>sclrnres-exptot</v>
      </c>
      <c r="L1512" s="389" t="str">
        <f t="shared" si="246"/>
        <v>sclrnres-</v>
      </c>
    </row>
    <row r="1513" spans="1:12">
      <c r="A1513" s="362" t="s">
        <v>4746</v>
      </c>
      <c r="B1513" s="454">
        <f t="shared" ca="1" si="239"/>
        <v>0</v>
      </c>
      <c r="C1513" s="454" t="str">
        <f t="shared" ca="1" si="240"/>
        <v/>
      </c>
      <c r="D1513" s="454" t="str">
        <f t="shared" ca="1" si="240"/>
        <v/>
      </c>
      <c r="E1513" s="454" t="str">
        <f t="shared" ca="1" si="240"/>
        <v/>
      </c>
      <c r="F1513" s="454" t="str">
        <f t="shared" ca="1" si="240"/>
        <v/>
      </c>
      <c r="G1513" s="389" t="str">
        <f t="shared" si="241"/>
        <v>EandR1D</v>
      </c>
      <c r="H1513" s="389" t="str">
        <f t="shared" si="242"/>
        <v>sclrnday</v>
      </c>
      <c r="I1513" s="389" t="str">
        <f t="shared" si="243"/>
        <v>exptot</v>
      </c>
      <c r="J1513" s="389" t="str">
        <f t="shared" si="244"/>
        <v>EandR1D-</v>
      </c>
      <c r="K1513" s="389" t="str">
        <f t="shared" si="245"/>
        <v>sclrnday-exptot</v>
      </c>
      <c r="L1513" s="389" t="str">
        <f t="shared" si="246"/>
        <v>sclrnday-</v>
      </c>
    </row>
    <row r="1514" spans="1:12">
      <c r="A1514" s="362" t="s">
        <v>4747</v>
      </c>
      <c r="B1514" s="454">
        <f t="shared" ca="1" si="239"/>
        <v>0</v>
      </c>
      <c r="C1514" s="454" t="str">
        <f t="shared" ca="1" si="240"/>
        <v/>
      </c>
      <c r="D1514" s="454" t="str">
        <f t="shared" ca="1" si="240"/>
        <v/>
      </c>
      <c r="E1514" s="454" t="str">
        <f t="shared" ca="1" si="240"/>
        <v/>
      </c>
      <c r="F1514" s="454" t="str">
        <f t="shared" ca="1" si="240"/>
        <v/>
      </c>
      <c r="G1514" s="389" t="str">
        <f t="shared" si="241"/>
        <v>EandR1D</v>
      </c>
      <c r="H1514" s="389" t="str">
        <f t="shared" si="242"/>
        <v>scmntres</v>
      </c>
      <c r="I1514" s="389" t="str">
        <f t="shared" si="243"/>
        <v>exptot</v>
      </c>
      <c r="J1514" s="389" t="str">
        <f t="shared" si="244"/>
        <v>EandR1D-</v>
      </c>
      <c r="K1514" s="389" t="str">
        <f t="shared" si="245"/>
        <v>scmntres-exptot</v>
      </c>
      <c r="L1514" s="389" t="str">
        <f t="shared" si="246"/>
        <v>scmntres-</v>
      </c>
    </row>
    <row r="1515" spans="1:12">
      <c r="A1515" s="362" t="s">
        <v>4748</v>
      </c>
      <c r="B1515" s="454">
        <f t="shared" ca="1" si="239"/>
        <v>0</v>
      </c>
      <c r="C1515" s="454" t="str">
        <f t="shared" ca="1" si="240"/>
        <v/>
      </c>
      <c r="D1515" s="454" t="str">
        <f t="shared" ca="1" si="240"/>
        <v/>
      </c>
      <c r="E1515" s="454" t="str">
        <f t="shared" ca="1" si="240"/>
        <v/>
      </c>
      <c r="F1515" s="454" t="str">
        <f t="shared" ca="1" si="240"/>
        <v/>
      </c>
      <c r="G1515" s="389" t="str">
        <f t="shared" si="241"/>
        <v>EandR1D</v>
      </c>
      <c r="H1515" s="389" t="str">
        <f t="shared" si="242"/>
        <v>scmntday</v>
      </c>
      <c r="I1515" s="389" t="str">
        <f t="shared" si="243"/>
        <v>exptot</v>
      </c>
      <c r="J1515" s="389" t="str">
        <f t="shared" si="244"/>
        <v>EandR1D-</v>
      </c>
      <c r="K1515" s="389" t="str">
        <f t="shared" si="245"/>
        <v>scmntday-exptot</v>
      </c>
      <c r="L1515" s="389" t="str">
        <f t="shared" si="246"/>
        <v>scmntday-</v>
      </c>
    </row>
    <row r="1516" spans="1:12">
      <c r="A1516" s="362" t="s">
        <v>4749</v>
      </c>
      <c r="B1516" s="454">
        <f t="shared" ca="1" si="239"/>
        <v>0</v>
      </c>
      <c r="C1516" s="454" t="str">
        <f t="shared" ca="1" si="240"/>
        <v/>
      </c>
      <c r="D1516" s="454" t="str">
        <f t="shared" ca="1" si="240"/>
        <v/>
      </c>
      <c r="E1516" s="454" t="str">
        <f t="shared" ca="1" si="240"/>
        <v/>
      </c>
      <c r="F1516" s="454" t="str">
        <f t="shared" ca="1" si="240"/>
        <v/>
      </c>
      <c r="G1516" s="389" t="str">
        <f t="shared" si="241"/>
        <v>EandR1D</v>
      </c>
      <c r="H1516" s="389" t="str">
        <f t="shared" si="242"/>
        <v>schiv</v>
      </c>
      <c r="I1516" s="389" t="str">
        <f t="shared" si="243"/>
        <v>exptot</v>
      </c>
      <c r="J1516" s="389" t="str">
        <f t="shared" si="244"/>
        <v>EandR1D-</v>
      </c>
      <c r="K1516" s="389" t="str">
        <f t="shared" si="245"/>
        <v>schiv-exptot</v>
      </c>
      <c r="L1516" s="389" t="str">
        <f t="shared" si="246"/>
        <v>schiv-</v>
      </c>
    </row>
    <row r="1517" spans="1:12">
      <c r="A1517" s="362" t="s">
        <v>4750</v>
      </c>
      <c r="B1517" s="454">
        <f t="shared" ca="1" si="239"/>
        <v>0</v>
      </c>
      <c r="C1517" s="454" t="str">
        <f t="shared" ca="1" si="240"/>
        <v/>
      </c>
      <c r="D1517" s="454" t="str">
        <f t="shared" ca="1" si="240"/>
        <v/>
      </c>
      <c r="E1517" s="454" t="str">
        <f t="shared" ca="1" si="240"/>
        <v/>
      </c>
      <c r="F1517" s="454" t="str">
        <f t="shared" ca="1" si="240"/>
        <v/>
      </c>
      <c r="G1517" s="389" t="str">
        <f t="shared" si="241"/>
        <v>EandR1D</v>
      </c>
      <c r="H1517" s="389" t="str">
        <f t="shared" si="242"/>
        <v>scoth</v>
      </c>
      <c r="I1517" s="389" t="str">
        <f t="shared" si="243"/>
        <v>exptot</v>
      </c>
      <c r="J1517" s="389" t="str">
        <f t="shared" si="244"/>
        <v>EandR1D-</v>
      </c>
      <c r="K1517" s="389" t="str">
        <f t="shared" si="245"/>
        <v>scoth-exptot</v>
      </c>
      <c r="L1517" s="389" t="str">
        <f t="shared" si="246"/>
        <v>scoth-</v>
      </c>
    </row>
    <row r="1518" spans="1:12">
      <c r="A1518" s="362" t="s">
        <v>4751</v>
      </c>
      <c r="B1518" s="454">
        <f t="shared" ca="1" si="239"/>
        <v>0</v>
      </c>
      <c r="C1518" s="454" t="str">
        <f t="shared" ca="1" si="240"/>
        <v/>
      </c>
      <c r="D1518" s="454" t="str">
        <f t="shared" ca="1" si="240"/>
        <v/>
      </c>
      <c r="E1518" s="454" t="str">
        <f t="shared" ca="1" si="240"/>
        <v/>
      </c>
      <c r="F1518" s="454" t="str">
        <f t="shared" ca="1" si="240"/>
        <v/>
      </c>
      <c r="G1518" s="389" t="str">
        <f t="shared" si="241"/>
        <v>EandR1D</v>
      </c>
      <c r="H1518" s="389" t="str">
        <f t="shared" si="242"/>
        <v>sctot</v>
      </c>
      <c r="I1518" s="389" t="str">
        <f t="shared" si="243"/>
        <v>exptot</v>
      </c>
      <c r="J1518" s="389" t="str">
        <f t="shared" si="244"/>
        <v>EandR1D-</v>
      </c>
      <c r="K1518" s="389" t="str">
        <f t="shared" si="245"/>
        <v>sctot-exptot</v>
      </c>
      <c r="L1518" s="389" t="str">
        <f t="shared" si="246"/>
        <v>sctot-</v>
      </c>
    </row>
    <row r="1519" spans="1:12">
      <c r="A1519" s="362" t="s">
        <v>4752</v>
      </c>
      <c r="B1519" s="454">
        <f t="shared" ca="1" si="239"/>
        <v>0</v>
      </c>
      <c r="C1519" s="454" t="str">
        <f t="shared" ca="1" si="240"/>
        <v/>
      </c>
      <c r="D1519" s="454" t="str">
        <f t="shared" ca="1" si="240"/>
        <v/>
      </c>
      <c r="E1519" s="454" t="str">
        <f t="shared" ca="1" si="240"/>
        <v/>
      </c>
      <c r="F1519" s="454" t="str">
        <f t="shared" ca="1" si="240"/>
        <v/>
      </c>
      <c r="G1519" s="389" t="str">
        <f t="shared" si="241"/>
        <v>EandR1D</v>
      </c>
      <c r="H1519" s="389" t="str">
        <f t="shared" si="242"/>
        <v>scchdres</v>
      </c>
      <c r="I1519" s="389" t="str">
        <f t="shared" si="243"/>
        <v>exptotjfs</v>
      </c>
      <c r="J1519" s="389" t="str">
        <f t="shared" si="244"/>
        <v>EandR1D-</v>
      </c>
      <c r="K1519" s="389" t="str">
        <f t="shared" si="245"/>
        <v>scchdres-exptotjfs</v>
      </c>
      <c r="L1519" s="389" t="str">
        <f t="shared" si="246"/>
        <v>scchdres-</v>
      </c>
    </row>
    <row r="1520" spans="1:12">
      <c r="A1520" s="362" t="s">
        <v>4753</v>
      </c>
      <c r="B1520" s="454">
        <f t="shared" ca="1" si="239"/>
        <v>0</v>
      </c>
      <c r="C1520" s="454" t="str">
        <f t="shared" ref="C1520:F1539" ca="1" si="247">IFERROR(INDEX(INDIRECT(LEFT($A1520,SEARCH("-",$A1520,1)-1)&amp;"_validation_data"),MATCH($A1520&amp;"-"&amp;C$1,INDIRECT(LEFT($A1520,SEARCH("-",$A1520,1)-1)&amp;"_validation_rows"),0),3),"")</f>
        <v/>
      </c>
      <c r="D1520" s="454" t="str">
        <f t="shared" ca="1" si="247"/>
        <v/>
      </c>
      <c r="E1520" s="454" t="str">
        <f t="shared" ca="1" si="247"/>
        <v/>
      </c>
      <c r="F1520" s="454" t="str">
        <f t="shared" ca="1" si="247"/>
        <v/>
      </c>
      <c r="G1520" s="389" t="str">
        <f t="shared" si="241"/>
        <v>EandR1D</v>
      </c>
      <c r="H1520" s="389" t="str">
        <f t="shared" si="242"/>
        <v>scchdday</v>
      </c>
      <c r="I1520" s="389" t="str">
        <f t="shared" si="243"/>
        <v>exptotjfs</v>
      </c>
      <c r="J1520" s="389" t="str">
        <f t="shared" si="244"/>
        <v>EandR1D-</v>
      </c>
      <c r="K1520" s="389" t="str">
        <f t="shared" si="245"/>
        <v>scchdday-exptotjfs</v>
      </c>
      <c r="L1520" s="389" t="str">
        <f t="shared" si="246"/>
        <v>scchdday-</v>
      </c>
    </row>
    <row r="1521" spans="1:12">
      <c r="A1521" s="362" t="s">
        <v>4754</v>
      </c>
      <c r="B1521" s="454">
        <f t="shared" ca="1" si="239"/>
        <v>0</v>
      </c>
      <c r="C1521" s="454" t="str">
        <f t="shared" ca="1" si="247"/>
        <v/>
      </c>
      <c r="D1521" s="454" t="str">
        <f t="shared" ca="1" si="247"/>
        <v/>
      </c>
      <c r="E1521" s="454" t="str">
        <f t="shared" ca="1" si="247"/>
        <v/>
      </c>
      <c r="F1521" s="454" t="str">
        <f t="shared" ca="1" si="247"/>
        <v/>
      </c>
      <c r="G1521" s="389" t="str">
        <f t="shared" si="241"/>
        <v>EandR1D</v>
      </c>
      <c r="H1521" s="389" t="str">
        <f t="shared" si="242"/>
        <v>sceldres</v>
      </c>
      <c r="I1521" s="389" t="str">
        <f t="shared" si="243"/>
        <v>exptotjfs</v>
      </c>
      <c r="J1521" s="389" t="str">
        <f t="shared" si="244"/>
        <v>EandR1D-</v>
      </c>
      <c r="K1521" s="389" t="str">
        <f t="shared" si="245"/>
        <v>sceldres-exptotjfs</v>
      </c>
      <c r="L1521" s="389" t="str">
        <f t="shared" si="246"/>
        <v>sceldres-</v>
      </c>
    </row>
    <row r="1522" spans="1:12">
      <c r="A1522" s="362" t="s">
        <v>4755</v>
      </c>
      <c r="B1522" s="454">
        <f t="shared" ca="1" si="239"/>
        <v>0</v>
      </c>
      <c r="C1522" s="454" t="str">
        <f t="shared" ca="1" si="247"/>
        <v/>
      </c>
      <c r="D1522" s="454" t="str">
        <f t="shared" ca="1" si="247"/>
        <v/>
      </c>
      <c r="E1522" s="454" t="str">
        <f t="shared" ca="1" si="247"/>
        <v/>
      </c>
      <c r="F1522" s="454" t="str">
        <f t="shared" ca="1" si="247"/>
        <v/>
      </c>
      <c r="G1522" s="389" t="str">
        <f t="shared" si="241"/>
        <v>EandR1D</v>
      </c>
      <c r="H1522" s="389" t="str">
        <f t="shared" si="242"/>
        <v>sceldday</v>
      </c>
      <c r="I1522" s="389" t="str">
        <f t="shared" si="243"/>
        <v>exptotjfs</v>
      </c>
      <c r="J1522" s="389" t="str">
        <f t="shared" si="244"/>
        <v>EandR1D-</v>
      </c>
      <c r="K1522" s="389" t="str">
        <f t="shared" si="245"/>
        <v>sceldday-exptotjfs</v>
      </c>
      <c r="L1522" s="389" t="str">
        <f t="shared" si="246"/>
        <v>sceldday-</v>
      </c>
    </row>
    <row r="1523" spans="1:12">
      <c r="A1523" s="362" t="s">
        <v>4756</v>
      </c>
      <c r="B1523" s="454">
        <f t="shared" ca="1" si="239"/>
        <v>0</v>
      </c>
      <c r="C1523" s="454" t="str">
        <f t="shared" ca="1" si="247"/>
        <v/>
      </c>
      <c r="D1523" s="454" t="str">
        <f t="shared" ca="1" si="247"/>
        <v/>
      </c>
      <c r="E1523" s="454" t="str">
        <f t="shared" ca="1" si="247"/>
        <v/>
      </c>
      <c r="F1523" s="454" t="str">
        <f t="shared" ca="1" si="247"/>
        <v/>
      </c>
      <c r="G1523" s="389" t="str">
        <f t="shared" si="241"/>
        <v>EandR1D</v>
      </c>
      <c r="H1523" s="389" t="str">
        <f t="shared" si="242"/>
        <v>scphysres</v>
      </c>
      <c r="I1523" s="389" t="str">
        <f t="shared" si="243"/>
        <v>exptotjfs</v>
      </c>
      <c r="J1523" s="389" t="str">
        <f t="shared" si="244"/>
        <v>EandR1D-</v>
      </c>
      <c r="K1523" s="389" t="str">
        <f t="shared" si="245"/>
        <v>scphysres-exptotjfs</v>
      </c>
      <c r="L1523" s="389" t="str">
        <f t="shared" si="246"/>
        <v>scphysres-</v>
      </c>
    </row>
    <row r="1524" spans="1:12">
      <c r="A1524" s="362" t="s">
        <v>4757</v>
      </c>
      <c r="B1524" s="454">
        <f t="shared" ca="1" si="239"/>
        <v>0</v>
      </c>
      <c r="C1524" s="454" t="str">
        <f t="shared" ca="1" si="247"/>
        <v/>
      </c>
      <c r="D1524" s="454" t="str">
        <f t="shared" ca="1" si="247"/>
        <v/>
      </c>
      <c r="E1524" s="454" t="str">
        <f t="shared" ca="1" si="247"/>
        <v/>
      </c>
      <c r="F1524" s="454" t="str">
        <f t="shared" ca="1" si="247"/>
        <v/>
      </c>
      <c r="G1524" s="389" t="str">
        <f t="shared" si="241"/>
        <v>EandR1D</v>
      </c>
      <c r="H1524" s="389" t="str">
        <f t="shared" si="242"/>
        <v>scphysday</v>
      </c>
      <c r="I1524" s="389" t="str">
        <f t="shared" si="243"/>
        <v>exptotjfs</v>
      </c>
      <c r="J1524" s="389" t="str">
        <f t="shared" si="244"/>
        <v>EandR1D-</v>
      </c>
      <c r="K1524" s="389" t="str">
        <f t="shared" si="245"/>
        <v>scphysday-exptotjfs</v>
      </c>
      <c r="L1524" s="389" t="str">
        <f t="shared" si="246"/>
        <v>scphysday-</v>
      </c>
    </row>
    <row r="1525" spans="1:12">
      <c r="A1525" s="362" t="s">
        <v>4758</v>
      </c>
      <c r="B1525" s="454">
        <f t="shared" ca="1" si="239"/>
        <v>0</v>
      </c>
      <c r="C1525" s="454" t="str">
        <f t="shared" ca="1" si="247"/>
        <v/>
      </c>
      <c r="D1525" s="454" t="str">
        <f t="shared" ca="1" si="247"/>
        <v/>
      </c>
      <c r="E1525" s="454" t="str">
        <f t="shared" ca="1" si="247"/>
        <v/>
      </c>
      <c r="F1525" s="454" t="str">
        <f t="shared" ca="1" si="247"/>
        <v/>
      </c>
      <c r="G1525" s="389" t="str">
        <f t="shared" si="241"/>
        <v>EandR1D</v>
      </c>
      <c r="H1525" s="389" t="str">
        <f t="shared" si="242"/>
        <v>sclrnres</v>
      </c>
      <c r="I1525" s="389" t="str">
        <f t="shared" si="243"/>
        <v>exptotjfs</v>
      </c>
      <c r="J1525" s="389" t="str">
        <f t="shared" si="244"/>
        <v>EandR1D-</v>
      </c>
      <c r="K1525" s="389" t="str">
        <f t="shared" si="245"/>
        <v>sclrnres-exptotjfs</v>
      </c>
      <c r="L1525" s="389" t="str">
        <f t="shared" si="246"/>
        <v>sclrnres-</v>
      </c>
    </row>
    <row r="1526" spans="1:12">
      <c r="A1526" s="362" t="s">
        <v>4759</v>
      </c>
      <c r="B1526" s="454">
        <f t="shared" ca="1" si="239"/>
        <v>0</v>
      </c>
      <c r="C1526" s="454" t="str">
        <f t="shared" ca="1" si="247"/>
        <v/>
      </c>
      <c r="D1526" s="454" t="str">
        <f t="shared" ca="1" si="247"/>
        <v/>
      </c>
      <c r="E1526" s="454" t="str">
        <f t="shared" ca="1" si="247"/>
        <v/>
      </c>
      <c r="F1526" s="454" t="str">
        <f t="shared" ca="1" si="247"/>
        <v/>
      </c>
      <c r="G1526" s="389" t="str">
        <f t="shared" si="241"/>
        <v>EandR1D</v>
      </c>
      <c r="H1526" s="389" t="str">
        <f t="shared" si="242"/>
        <v>sclrnday</v>
      </c>
      <c r="I1526" s="389" t="str">
        <f t="shared" si="243"/>
        <v>exptotjfs</v>
      </c>
      <c r="J1526" s="389" t="str">
        <f t="shared" si="244"/>
        <v>EandR1D-</v>
      </c>
      <c r="K1526" s="389" t="str">
        <f t="shared" si="245"/>
        <v>sclrnday-exptotjfs</v>
      </c>
      <c r="L1526" s="389" t="str">
        <f t="shared" si="246"/>
        <v>sclrnday-</v>
      </c>
    </row>
    <row r="1527" spans="1:12">
      <c r="A1527" s="362" t="s">
        <v>4760</v>
      </c>
      <c r="B1527" s="454">
        <f t="shared" ca="1" si="239"/>
        <v>0</v>
      </c>
      <c r="C1527" s="454" t="str">
        <f t="shared" ca="1" si="247"/>
        <v/>
      </c>
      <c r="D1527" s="454" t="str">
        <f t="shared" ca="1" si="247"/>
        <v/>
      </c>
      <c r="E1527" s="454" t="str">
        <f t="shared" ca="1" si="247"/>
        <v/>
      </c>
      <c r="F1527" s="454" t="str">
        <f t="shared" ca="1" si="247"/>
        <v/>
      </c>
      <c r="G1527" s="389" t="str">
        <f t="shared" si="241"/>
        <v>EandR1D</v>
      </c>
      <c r="H1527" s="389" t="str">
        <f t="shared" si="242"/>
        <v>scmntres</v>
      </c>
      <c r="I1527" s="389" t="str">
        <f t="shared" si="243"/>
        <v>exptotjfs</v>
      </c>
      <c r="J1527" s="389" t="str">
        <f t="shared" si="244"/>
        <v>EandR1D-</v>
      </c>
      <c r="K1527" s="389" t="str">
        <f t="shared" si="245"/>
        <v>scmntres-exptotjfs</v>
      </c>
      <c r="L1527" s="389" t="str">
        <f t="shared" si="246"/>
        <v>scmntres-</v>
      </c>
    </row>
    <row r="1528" spans="1:12">
      <c r="A1528" s="362" t="s">
        <v>4761</v>
      </c>
      <c r="B1528" s="454">
        <f t="shared" ca="1" si="239"/>
        <v>0</v>
      </c>
      <c r="C1528" s="454" t="str">
        <f t="shared" ca="1" si="247"/>
        <v/>
      </c>
      <c r="D1528" s="454" t="str">
        <f t="shared" ca="1" si="247"/>
        <v/>
      </c>
      <c r="E1528" s="454" t="str">
        <f t="shared" ca="1" si="247"/>
        <v/>
      </c>
      <c r="F1528" s="454" t="str">
        <f t="shared" ca="1" si="247"/>
        <v/>
      </c>
      <c r="G1528" s="389" t="str">
        <f t="shared" si="241"/>
        <v>EandR1D</v>
      </c>
      <c r="H1528" s="389" t="str">
        <f t="shared" si="242"/>
        <v>scmntday</v>
      </c>
      <c r="I1528" s="389" t="str">
        <f t="shared" si="243"/>
        <v>exptotjfs</v>
      </c>
      <c r="J1528" s="389" t="str">
        <f t="shared" si="244"/>
        <v>EandR1D-</v>
      </c>
      <c r="K1528" s="389" t="str">
        <f t="shared" si="245"/>
        <v>scmntday-exptotjfs</v>
      </c>
      <c r="L1528" s="389" t="str">
        <f t="shared" si="246"/>
        <v>scmntday-</v>
      </c>
    </row>
    <row r="1529" spans="1:12">
      <c r="A1529" s="362" t="s">
        <v>4762</v>
      </c>
      <c r="B1529" s="454">
        <f t="shared" ca="1" si="239"/>
        <v>0</v>
      </c>
      <c r="C1529" s="454" t="str">
        <f t="shared" ca="1" si="247"/>
        <v/>
      </c>
      <c r="D1529" s="454" t="str">
        <f t="shared" ca="1" si="247"/>
        <v/>
      </c>
      <c r="E1529" s="454" t="str">
        <f t="shared" ca="1" si="247"/>
        <v/>
      </c>
      <c r="F1529" s="454" t="str">
        <f t="shared" ca="1" si="247"/>
        <v/>
      </c>
      <c r="G1529" s="389" t="str">
        <f t="shared" si="241"/>
        <v>EandR1D</v>
      </c>
      <c r="H1529" s="389" t="str">
        <f t="shared" si="242"/>
        <v>schiv</v>
      </c>
      <c r="I1529" s="389" t="str">
        <f t="shared" si="243"/>
        <v>exptotjfs</v>
      </c>
      <c r="J1529" s="389" t="str">
        <f t="shared" si="244"/>
        <v>EandR1D-</v>
      </c>
      <c r="K1529" s="389" t="str">
        <f t="shared" si="245"/>
        <v>schiv-exptotjfs</v>
      </c>
      <c r="L1529" s="389" t="str">
        <f t="shared" si="246"/>
        <v>schiv-</v>
      </c>
    </row>
    <row r="1530" spans="1:12">
      <c r="A1530" s="362" t="s">
        <v>4763</v>
      </c>
      <c r="B1530" s="454">
        <f t="shared" ca="1" si="239"/>
        <v>0</v>
      </c>
      <c r="C1530" s="454" t="str">
        <f t="shared" ca="1" si="247"/>
        <v/>
      </c>
      <c r="D1530" s="454" t="str">
        <f t="shared" ca="1" si="247"/>
        <v/>
      </c>
      <c r="E1530" s="454" t="str">
        <f t="shared" ca="1" si="247"/>
        <v/>
      </c>
      <c r="F1530" s="454" t="str">
        <f t="shared" ca="1" si="247"/>
        <v/>
      </c>
      <c r="G1530" s="389" t="str">
        <f t="shared" si="241"/>
        <v>EandR1D</v>
      </c>
      <c r="H1530" s="389" t="str">
        <f t="shared" si="242"/>
        <v>scoth</v>
      </c>
      <c r="I1530" s="389" t="str">
        <f t="shared" si="243"/>
        <v>exptotjfs</v>
      </c>
      <c r="J1530" s="389" t="str">
        <f t="shared" si="244"/>
        <v>EandR1D-</v>
      </c>
      <c r="K1530" s="389" t="str">
        <f t="shared" si="245"/>
        <v>scoth-exptotjfs</v>
      </c>
      <c r="L1530" s="389" t="str">
        <f t="shared" si="246"/>
        <v>scoth-</v>
      </c>
    </row>
    <row r="1531" spans="1:12">
      <c r="A1531" s="362" t="s">
        <v>4764</v>
      </c>
      <c r="B1531" s="454">
        <f t="shared" ca="1" si="239"/>
        <v>0</v>
      </c>
      <c r="C1531" s="454" t="str">
        <f t="shared" ca="1" si="247"/>
        <v/>
      </c>
      <c r="D1531" s="454" t="str">
        <f t="shared" ca="1" si="247"/>
        <v/>
      </c>
      <c r="E1531" s="454" t="str">
        <f t="shared" ca="1" si="247"/>
        <v/>
      </c>
      <c r="F1531" s="454" t="str">
        <f t="shared" ca="1" si="247"/>
        <v/>
      </c>
      <c r="G1531" s="389" t="str">
        <f t="shared" si="241"/>
        <v>EandR1D</v>
      </c>
      <c r="H1531" s="389" t="str">
        <f t="shared" si="242"/>
        <v>sctot</v>
      </c>
      <c r="I1531" s="389" t="str">
        <f t="shared" si="243"/>
        <v>exptotjfs</v>
      </c>
      <c r="J1531" s="389" t="str">
        <f t="shared" si="244"/>
        <v>EandR1D-</v>
      </c>
      <c r="K1531" s="389" t="str">
        <f t="shared" si="245"/>
        <v>sctot-exptotjfs</v>
      </c>
      <c r="L1531" s="389" t="str">
        <f t="shared" si="246"/>
        <v>sctot-</v>
      </c>
    </row>
    <row r="1532" spans="1:12">
      <c r="A1532" s="362" t="s">
        <v>4765</v>
      </c>
      <c r="B1532" s="454">
        <f t="shared" ca="1" si="239"/>
        <v>0</v>
      </c>
      <c r="C1532" s="454" t="str">
        <f t="shared" ca="1" si="247"/>
        <v/>
      </c>
      <c r="D1532" s="454" t="str">
        <f t="shared" ca="1" si="247"/>
        <v/>
      </c>
      <c r="E1532" s="454" t="str">
        <f t="shared" ca="1" si="247"/>
        <v/>
      </c>
      <c r="F1532" s="454" t="str">
        <f t="shared" ca="1" si="247"/>
        <v/>
      </c>
      <c r="G1532" s="389" t="str">
        <f t="shared" si="241"/>
        <v>EandR1D</v>
      </c>
      <c r="H1532" s="389" t="str">
        <f t="shared" si="242"/>
        <v>scchdres</v>
      </c>
      <c r="I1532" s="389" t="str">
        <f t="shared" si="243"/>
        <v>exptotjfsha</v>
      </c>
      <c r="J1532" s="389" t="str">
        <f t="shared" si="244"/>
        <v>EandR1D-</v>
      </c>
      <c r="K1532" s="389" t="str">
        <f t="shared" si="245"/>
        <v>scchdres-exptotjfsha</v>
      </c>
      <c r="L1532" s="389" t="str">
        <f t="shared" si="246"/>
        <v>scchdres-</v>
      </c>
    </row>
    <row r="1533" spans="1:12">
      <c r="A1533" s="362" t="s">
        <v>4766</v>
      </c>
      <c r="B1533" s="454">
        <f t="shared" ca="1" si="239"/>
        <v>0</v>
      </c>
      <c r="C1533" s="454" t="str">
        <f t="shared" ca="1" si="247"/>
        <v/>
      </c>
      <c r="D1533" s="454" t="str">
        <f t="shared" ca="1" si="247"/>
        <v/>
      </c>
      <c r="E1533" s="454" t="str">
        <f t="shared" ca="1" si="247"/>
        <v/>
      </c>
      <c r="F1533" s="454" t="str">
        <f t="shared" ca="1" si="247"/>
        <v/>
      </c>
      <c r="G1533" s="389" t="str">
        <f t="shared" si="241"/>
        <v>EandR1D</v>
      </c>
      <c r="H1533" s="389" t="str">
        <f t="shared" si="242"/>
        <v>scchdday</v>
      </c>
      <c r="I1533" s="389" t="str">
        <f t="shared" si="243"/>
        <v>exptotjfsha</v>
      </c>
      <c r="J1533" s="389" t="str">
        <f t="shared" si="244"/>
        <v>EandR1D-</v>
      </c>
      <c r="K1533" s="389" t="str">
        <f t="shared" si="245"/>
        <v>scchdday-exptotjfsha</v>
      </c>
      <c r="L1533" s="389" t="str">
        <f t="shared" si="246"/>
        <v>scchdday-</v>
      </c>
    </row>
    <row r="1534" spans="1:12">
      <c r="A1534" s="362" t="s">
        <v>4767</v>
      </c>
      <c r="B1534" s="454">
        <f t="shared" ca="1" si="239"/>
        <v>0</v>
      </c>
      <c r="C1534" s="454" t="str">
        <f t="shared" ca="1" si="247"/>
        <v/>
      </c>
      <c r="D1534" s="454" t="str">
        <f t="shared" ca="1" si="247"/>
        <v/>
      </c>
      <c r="E1534" s="454" t="str">
        <f t="shared" ca="1" si="247"/>
        <v/>
      </c>
      <c r="F1534" s="454" t="str">
        <f t="shared" ca="1" si="247"/>
        <v/>
      </c>
      <c r="G1534" s="389" t="str">
        <f t="shared" si="241"/>
        <v>EandR1D</v>
      </c>
      <c r="H1534" s="389" t="str">
        <f t="shared" si="242"/>
        <v>sceldres</v>
      </c>
      <c r="I1534" s="389" t="str">
        <f t="shared" si="243"/>
        <v>exptotjfsha</v>
      </c>
      <c r="J1534" s="389" t="str">
        <f t="shared" si="244"/>
        <v>EandR1D-</v>
      </c>
      <c r="K1534" s="389" t="str">
        <f t="shared" si="245"/>
        <v>sceldres-exptotjfsha</v>
      </c>
      <c r="L1534" s="389" t="str">
        <f t="shared" si="246"/>
        <v>sceldres-</v>
      </c>
    </row>
    <row r="1535" spans="1:12">
      <c r="A1535" s="362" t="s">
        <v>4768</v>
      </c>
      <c r="B1535" s="454">
        <f t="shared" ca="1" si="239"/>
        <v>0</v>
      </c>
      <c r="C1535" s="454" t="str">
        <f t="shared" ca="1" si="247"/>
        <v/>
      </c>
      <c r="D1535" s="454" t="str">
        <f t="shared" ca="1" si="247"/>
        <v/>
      </c>
      <c r="E1535" s="454" t="str">
        <f t="shared" ca="1" si="247"/>
        <v/>
      </c>
      <c r="F1535" s="454" t="str">
        <f t="shared" ca="1" si="247"/>
        <v/>
      </c>
      <c r="G1535" s="389" t="str">
        <f t="shared" si="241"/>
        <v>EandR1D</v>
      </c>
      <c r="H1535" s="389" t="str">
        <f t="shared" si="242"/>
        <v>sceldday</v>
      </c>
      <c r="I1535" s="389" t="str">
        <f t="shared" si="243"/>
        <v>exptotjfsha</v>
      </c>
      <c r="J1535" s="389" t="str">
        <f t="shared" si="244"/>
        <v>EandR1D-</v>
      </c>
      <c r="K1535" s="389" t="str">
        <f t="shared" si="245"/>
        <v>sceldday-exptotjfsha</v>
      </c>
      <c r="L1535" s="389" t="str">
        <f t="shared" si="246"/>
        <v>sceldday-</v>
      </c>
    </row>
    <row r="1536" spans="1:12">
      <c r="A1536" s="362" t="s">
        <v>4769</v>
      </c>
      <c r="B1536" s="454">
        <f t="shared" ca="1" si="239"/>
        <v>0</v>
      </c>
      <c r="C1536" s="454" t="str">
        <f t="shared" ca="1" si="247"/>
        <v/>
      </c>
      <c r="D1536" s="454" t="str">
        <f t="shared" ca="1" si="247"/>
        <v/>
      </c>
      <c r="E1536" s="454" t="str">
        <f t="shared" ca="1" si="247"/>
        <v/>
      </c>
      <c r="F1536" s="454" t="str">
        <f t="shared" ca="1" si="247"/>
        <v/>
      </c>
      <c r="G1536" s="389" t="str">
        <f t="shared" si="241"/>
        <v>EandR1D</v>
      </c>
      <c r="H1536" s="389" t="str">
        <f t="shared" si="242"/>
        <v>scphysres</v>
      </c>
      <c r="I1536" s="389" t="str">
        <f t="shared" si="243"/>
        <v>exptotjfsha</v>
      </c>
      <c r="J1536" s="389" t="str">
        <f t="shared" si="244"/>
        <v>EandR1D-</v>
      </c>
      <c r="K1536" s="389" t="str">
        <f t="shared" si="245"/>
        <v>scphysres-exptotjfsha</v>
      </c>
      <c r="L1536" s="389" t="str">
        <f t="shared" si="246"/>
        <v>scphysres-</v>
      </c>
    </row>
    <row r="1537" spans="1:12">
      <c r="A1537" s="362" t="s">
        <v>4770</v>
      </c>
      <c r="B1537" s="454">
        <f t="shared" ca="1" si="239"/>
        <v>0</v>
      </c>
      <c r="C1537" s="454" t="str">
        <f t="shared" ca="1" si="247"/>
        <v/>
      </c>
      <c r="D1537" s="454" t="str">
        <f t="shared" ca="1" si="247"/>
        <v/>
      </c>
      <c r="E1537" s="454" t="str">
        <f t="shared" ca="1" si="247"/>
        <v/>
      </c>
      <c r="F1537" s="454" t="str">
        <f t="shared" ca="1" si="247"/>
        <v/>
      </c>
      <c r="G1537" s="389" t="str">
        <f t="shared" si="241"/>
        <v>EandR1D</v>
      </c>
      <c r="H1537" s="389" t="str">
        <f t="shared" si="242"/>
        <v>scphysday</v>
      </c>
      <c r="I1537" s="389" t="str">
        <f t="shared" si="243"/>
        <v>exptotjfsha</v>
      </c>
      <c r="J1537" s="389" t="str">
        <f t="shared" si="244"/>
        <v>EandR1D-</v>
      </c>
      <c r="K1537" s="389" t="str">
        <f t="shared" si="245"/>
        <v>scphysday-exptotjfsha</v>
      </c>
      <c r="L1537" s="389" t="str">
        <f t="shared" si="246"/>
        <v>scphysday-</v>
      </c>
    </row>
    <row r="1538" spans="1:12">
      <c r="A1538" s="362" t="s">
        <v>4771</v>
      </c>
      <c r="B1538" s="454">
        <f t="shared" ca="1" si="239"/>
        <v>0</v>
      </c>
      <c r="C1538" s="454" t="str">
        <f t="shared" ca="1" si="247"/>
        <v/>
      </c>
      <c r="D1538" s="454" t="str">
        <f t="shared" ca="1" si="247"/>
        <v/>
      </c>
      <c r="E1538" s="454" t="str">
        <f t="shared" ca="1" si="247"/>
        <v/>
      </c>
      <c r="F1538" s="454" t="str">
        <f t="shared" ca="1" si="247"/>
        <v/>
      </c>
      <c r="G1538" s="389" t="str">
        <f t="shared" si="241"/>
        <v>EandR1D</v>
      </c>
      <c r="H1538" s="389" t="str">
        <f t="shared" si="242"/>
        <v>sclrnres</v>
      </c>
      <c r="I1538" s="389" t="str">
        <f t="shared" si="243"/>
        <v>exptotjfsha</v>
      </c>
      <c r="J1538" s="389" t="str">
        <f t="shared" si="244"/>
        <v>EandR1D-</v>
      </c>
      <c r="K1538" s="389" t="str">
        <f t="shared" si="245"/>
        <v>sclrnres-exptotjfsha</v>
      </c>
      <c r="L1538" s="389" t="str">
        <f t="shared" si="246"/>
        <v>sclrnres-</v>
      </c>
    </row>
    <row r="1539" spans="1:12">
      <c r="A1539" s="362" t="s">
        <v>4772</v>
      </c>
      <c r="B1539" s="454">
        <f t="shared" ca="1" si="239"/>
        <v>0</v>
      </c>
      <c r="C1539" s="454" t="str">
        <f t="shared" ca="1" si="247"/>
        <v/>
      </c>
      <c r="D1539" s="454" t="str">
        <f t="shared" ca="1" si="247"/>
        <v/>
      </c>
      <c r="E1539" s="454" t="str">
        <f t="shared" ca="1" si="247"/>
        <v/>
      </c>
      <c r="F1539" s="454" t="str">
        <f t="shared" ca="1" si="247"/>
        <v/>
      </c>
      <c r="G1539" s="389" t="str">
        <f t="shared" si="241"/>
        <v>EandR1D</v>
      </c>
      <c r="H1539" s="389" t="str">
        <f t="shared" si="242"/>
        <v>sclrnday</v>
      </c>
      <c r="I1539" s="389" t="str">
        <f t="shared" si="243"/>
        <v>exptotjfsha</v>
      </c>
      <c r="J1539" s="389" t="str">
        <f t="shared" si="244"/>
        <v>EandR1D-</v>
      </c>
      <c r="K1539" s="389" t="str">
        <f t="shared" si="245"/>
        <v>sclrnday-exptotjfsha</v>
      </c>
      <c r="L1539" s="389" t="str">
        <f t="shared" si="246"/>
        <v>sclrnday-</v>
      </c>
    </row>
    <row r="1540" spans="1:12">
      <c r="A1540" s="362" t="s">
        <v>4773</v>
      </c>
      <c r="B1540" s="454">
        <f t="shared" ca="1" si="239"/>
        <v>0</v>
      </c>
      <c r="C1540" s="454" t="str">
        <f t="shared" ref="C1540:F1559" ca="1" si="248">IFERROR(INDEX(INDIRECT(LEFT($A1540,SEARCH("-",$A1540,1)-1)&amp;"_validation_data"),MATCH($A1540&amp;"-"&amp;C$1,INDIRECT(LEFT($A1540,SEARCH("-",$A1540,1)-1)&amp;"_validation_rows"),0),3),"")</f>
        <v/>
      </c>
      <c r="D1540" s="454" t="str">
        <f t="shared" ca="1" si="248"/>
        <v/>
      </c>
      <c r="E1540" s="454" t="str">
        <f t="shared" ca="1" si="248"/>
        <v/>
      </c>
      <c r="F1540" s="454" t="str">
        <f t="shared" ca="1" si="248"/>
        <v/>
      </c>
      <c r="G1540" s="389" t="str">
        <f t="shared" si="241"/>
        <v>EandR1D</v>
      </c>
      <c r="H1540" s="389" t="str">
        <f t="shared" si="242"/>
        <v>scmntres</v>
      </c>
      <c r="I1540" s="389" t="str">
        <f t="shared" si="243"/>
        <v>exptotjfsha</v>
      </c>
      <c r="J1540" s="389" t="str">
        <f t="shared" si="244"/>
        <v>EandR1D-</v>
      </c>
      <c r="K1540" s="389" t="str">
        <f t="shared" si="245"/>
        <v>scmntres-exptotjfsha</v>
      </c>
      <c r="L1540" s="389" t="str">
        <f t="shared" si="246"/>
        <v>scmntres-</v>
      </c>
    </row>
    <row r="1541" spans="1:12">
      <c r="A1541" s="362" t="s">
        <v>4774</v>
      </c>
      <c r="B1541" s="454">
        <f t="shared" ca="1" si="239"/>
        <v>0</v>
      </c>
      <c r="C1541" s="454" t="str">
        <f t="shared" ca="1" si="248"/>
        <v/>
      </c>
      <c r="D1541" s="454" t="str">
        <f t="shared" ca="1" si="248"/>
        <v/>
      </c>
      <c r="E1541" s="454" t="str">
        <f t="shared" ca="1" si="248"/>
        <v/>
      </c>
      <c r="F1541" s="454" t="str">
        <f t="shared" ca="1" si="248"/>
        <v/>
      </c>
      <c r="G1541" s="389" t="str">
        <f t="shared" si="241"/>
        <v>EandR1D</v>
      </c>
      <c r="H1541" s="389" t="str">
        <f t="shared" si="242"/>
        <v>scmntday</v>
      </c>
      <c r="I1541" s="389" t="str">
        <f t="shared" si="243"/>
        <v>exptotjfsha</v>
      </c>
      <c r="J1541" s="389" t="str">
        <f t="shared" si="244"/>
        <v>EandR1D-</v>
      </c>
      <c r="K1541" s="389" t="str">
        <f t="shared" si="245"/>
        <v>scmntday-exptotjfsha</v>
      </c>
      <c r="L1541" s="389" t="str">
        <f t="shared" si="246"/>
        <v>scmntday-</v>
      </c>
    </row>
    <row r="1542" spans="1:12">
      <c r="A1542" s="362" t="s">
        <v>4775</v>
      </c>
      <c r="B1542" s="454">
        <f t="shared" ca="1" si="239"/>
        <v>0</v>
      </c>
      <c r="C1542" s="454" t="str">
        <f t="shared" ca="1" si="248"/>
        <v/>
      </c>
      <c r="D1542" s="454" t="str">
        <f t="shared" ca="1" si="248"/>
        <v/>
      </c>
      <c r="E1542" s="454" t="str">
        <f t="shared" ca="1" si="248"/>
        <v/>
      </c>
      <c r="F1542" s="454" t="str">
        <f t="shared" ca="1" si="248"/>
        <v/>
      </c>
      <c r="G1542" s="389" t="str">
        <f t="shared" si="241"/>
        <v>EandR1D</v>
      </c>
      <c r="H1542" s="389" t="str">
        <f t="shared" si="242"/>
        <v>schiv</v>
      </c>
      <c r="I1542" s="389" t="str">
        <f t="shared" si="243"/>
        <v>exptotjfsha</v>
      </c>
      <c r="J1542" s="389" t="str">
        <f t="shared" si="244"/>
        <v>EandR1D-</v>
      </c>
      <c r="K1542" s="389" t="str">
        <f t="shared" si="245"/>
        <v>schiv-exptotjfsha</v>
      </c>
      <c r="L1542" s="389" t="str">
        <f t="shared" si="246"/>
        <v>schiv-</v>
      </c>
    </row>
    <row r="1543" spans="1:12">
      <c r="A1543" s="362" t="s">
        <v>4776</v>
      </c>
      <c r="B1543" s="454">
        <f t="shared" ca="1" si="239"/>
        <v>0</v>
      </c>
      <c r="C1543" s="454" t="str">
        <f t="shared" ca="1" si="248"/>
        <v/>
      </c>
      <c r="D1543" s="454" t="str">
        <f t="shared" ca="1" si="248"/>
        <v/>
      </c>
      <c r="E1543" s="454" t="str">
        <f t="shared" ca="1" si="248"/>
        <v/>
      </c>
      <c r="F1543" s="454" t="str">
        <f t="shared" ca="1" si="248"/>
        <v/>
      </c>
      <c r="G1543" s="389" t="str">
        <f t="shared" si="241"/>
        <v>EandR1D</v>
      </c>
      <c r="H1543" s="389" t="str">
        <f t="shared" si="242"/>
        <v>scoth</v>
      </c>
      <c r="I1543" s="389" t="str">
        <f t="shared" si="243"/>
        <v>exptotjfsha</v>
      </c>
      <c r="J1543" s="389" t="str">
        <f t="shared" si="244"/>
        <v>EandR1D-</v>
      </c>
      <c r="K1543" s="389" t="str">
        <f t="shared" si="245"/>
        <v>scoth-exptotjfsha</v>
      </c>
      <c r="L1543" s="389" t="str">
        <f t="shared" si="246"/>
        <v>scoth-</v>
      </c>
    </row>
    <row r="1544" spans="1:12">
      <c r="A1544" s="362" t="s">
        <v>4777</v>
      </c>
      <c r="B1544" s="454">
        <f t="shared" ca="1" si="239"/>
        <v>0</v>
      </c>
      <c r="C1544" s="454" t="str">
        <f t="shared" ca="1" si="248"/>
        <v/>
      </c>
      <c r="D1544" s="454" t="str">
        <f t="shared" ca="1" si="248"/>
        <v/>
      </c>
      <c r="E1544" s="454" t="str">
        <f t="shared" ca="1" si="248"/>
        <v/>
      </c>
      <c r="F1544" s="454" t="str">
        <f t="shared" ca="1" si="248"/>
        <v/>
      </c>
      <c r="G1544" s="389" t="str">
        <f t="shared" si="241"/>
        <v>EandR1D</v>
      </c>
      <c r="H1544" s="389" t="str">
        <f t="shared" si="242"/>
        <v>sctot</v>
      </c>
      <c r="I1544" s="389" t="str">
        <f t="shared" si="243"/>
        <v>exptotjfsha</v>
      </c>
      <c r="J1544" s="389" t="str">
        <f t="shared" si="244"/>
        <v>EandR1D-</v>
      </c>
      <c r="K1544" s="389" t="str">
        <f t="shared" si="245"/>
        <v>sctot-exptotjfsha</v>
      </c>
      <c r="L1544" s="389" t="str">
        <f t="shared" si="246"/>
        <v>sctot-</v>
      </c>
    </row>
    <row r="1545" spans="1:12">
      <c r="A1545" s="362" t="s">
        <v>4778</v>
      </c>
      <c r="B1545" s="454">
        <f t="shared" ca="1" si="239"/>
        <v>0</v>
      </c>
      <c r="C1545" s="454" t="str">
        <f t="shared" ca="1" si="248"/>
        <v/>
      </c>
      <c r="D1545" s="454" t="str">
        <f t="shared" ca="1" si="248"/>
        <v/>
      </c>
      <c r="E1545" s="454" t="str">
        <f t="shared" ca="1" si="248"/>
        <v/>
      </c>
      <c r="F1545" s="454" t="str">
        <f t="shared" ca="1" si="248"/>
        <v/>
      </c>
      <c r="G1545" s="389" t="str">
        <f t="shared" si="241"/>
        <v>EandR1D</v>
      </c>
      <c r="H1545" s="389" t="str">
        <f t="shared" si="242"/>
        <v>scchdres</v>
      </c>
      <c r="I1545" s="389" t="str">
        <f t="shared" si="243"/>
        <v>exptotjfsla</v>
      </c>
      <c r="J1545" s="389" t="str">
        <f t="shared" si="244"/>
        <v>EandR1D-</v>
      </c>
      <c r="K1545" s="389" t="str">
        <f t="shared" si="245"/>
        <v>scchdres-exptotjfsla</v>
      </c>
      <c r="L1545" s="389" t="str">
        <f t="shared" si="246"/>
        <v>scchdres-</v>
      </c>
    </row>
    <row r="1546" spans="1:12">
      <c r="A1546" s="362" t="s">
        <v>4779</v>
      </c>
      <c r="B1546" s="454">
        <f t="shared" ca="1" si="239"/>
        <v>0</v>
      </c>
      <c r="C1546" s="454" t="str">
        <f t="shared" ca="1" si="248"/>
        <v/>
      </c>
      <c r="D1546" s="454" t="str">
        <f t="shared" ca="1" si="248"/>
        <v/>
      </c>
      <c r="E1546" s="454" t="str">
        <f t="shared" ca="1" si="248"/>
        <v/>
      </c>
      <c r="F1546" s="454" t="str">
        <f t="shared" ca="1" si="248"/>
        <v/>
      </c>
      <c r="G1546" s="389" t="str">
        <f t="shared" si="241"/>
        <v>EandR1D</v>
      </c>
      <c r="H1546" s="389" t="str">
        <f t="shared" si="242"/>
        <v>scchdday</v>
      </c>
      <c r="I1546" s="389" t="str">
        <f t="shared" si="243"/>
        <v>exptotjfsla</v>
      </c>
      <c r="J1546" s="389" t="str">
        <f t="shared" si="244"/>
        <v>EandR1D-</v>
      </c>
      <c r="K1546" s="389" t="str">
        <f t="shared" si="245"/>
        <v>scchdday-exptotjfsla</v>
      </c>
      <c r="L1546" s="389" t="str">
        <f t="shared" si="246"/>
        <v>scchdday-</v>
      </c>
    </row>
    <row r="1547" spans="1:12">
      <c r="A1547" s="362" t="s">
        <v>4780</v>
      </c>
      <c r="B1547" s="454">
        <f t="shared" ca="1" si="239"/>
        <v>0</v>
      </c>
      <c r="C1547" s="454" t="str">
        <f t="shared" ca="1" si="248"/>
        <v/>
      </c>
      <c r="D1547" s="454" t="str">
        <f t="shared" ca="1" si="248"/>
        <v/>
      </c>
      <c r="E1547" s="454" t="str">
        <f t="shared" ca="1" si="248"/>
        <v/>
      </c>
      <c r="F1547" s="454" t="str">
        <f t="shared" ca="1" si="248"/>
        <v/>
      </c>
      <c r="G1547" s="389" t="str">
        <f t="shared" si="241"/>
        <v>EandR1D</v>
      </c>
      <c r="H1547" s="389" t="str">
        <f t="shared" si="242"/>
        <v>sceldres</v>
      </c>
      <c r="I1547" s="389" t="str">
        <f t="shared" si="243"/>
        <v>exptotjfsla</v>
      </c>
      <c r="J1547" s="389" t="str">
        <f t="shared" si="244"/>
        <v>EandR1D-</v>
      </c>
      <c r="K1547" s="389" t="str">
        <f t="shared" si="245"/>
        <v>sceldres-exptotjfsla</v>
      </c>
      <c r="L1547" s="389" t="str">
        <f t="shared" si="246"/>
        <v>sceldres-</v>
      </c>
    </row>
    <row r="1548" spans="1:12">
      <c r="A1548" s="362" t="s">
        <v>4781</v>
      </c>
      <c r="B1548" s="454">
        <f t="shared" ca="1" si="239"/>
        <v>0</v>
      </c>
      <c r="C1548" s="454" t="str">
        <f t="shared" ca="1" si="248"/>
        <v/>
      </c>
      <c r="D1548" s="454" t="str">
        <f t="shared" ca="1" si="248"/>
        <v/>
      </c>
      <c r="E1548" s="454" t="str">
        <f t="shared" ca="1" si="248"/>
        <v/>
      </c>
      <c r="F1548" s="454" t="str">
        <f t="shared" ca="1" si="248"/>
        <v/>
      </c>
      <c r="G1548" s="389" t="str">
        <f t="shared" si="241"/>
        <v>EandR1D</v>
      </c>
      <c r="H1548" s="389" t="str">
        <f t="shared" si="242"/>
        <v>sceldday</v>
      </c>
      <c r="I1548" s="389" t="str">
        <f t="shared" si="243"/>
        <v>exptotjfsla</v>
      </c>
      <c r="J1548" s="389" t="str">
        <f t="shared" si="244"/>
        <v>EandR1D-</v>
      </c>
      <c r="K1548" s="389" t="str">
        <f t="shared" si="245"/>
        <v>sceldday-exptotjfsla</v>
      </c>
      <c r="L1548" s="389" t="str">
        <f t="shared" si="246"/>
        <v>sceldday-</v>
      </c>
    </row>
    <row r="1549" spans="1:12">
      <c r="A1549" s="362" t="s">
        <v>4782</v>
      </c>
      <c r="B1549" s="454">
        <f t="shared" ca="1" si="239"/>
        <v>0</v>
      </c>
      <c r="C1549" s="454" t="str">
        <f t="shared" ca="1" si="248"/>
        <v/>
      </c>
      <c r="D1549" s="454" t="str">
        <f t="shared" ca="1" si="248"/>
        <v/>
      </c>
      <c r="E1549" s="454" t="str">
        <f t="shared" ca="1" si="248"/>
        <v/>
      </c>
      <c r="F1549" s="454" t="str">
        <f t="shared" ca="1" si="248"/>
        <v/>
      </c>
      <c r="G1549" s="389" t="str">
        <f t="shared" si="241"/>
        <v>EandR1D</v>
      </c>
      <c r="H1549" s="389" t="str">
        <f t="shared" si="242"/>
        <v>scphysres</v>
      </c>
      <c r="I1549" s="389" t="str">
        <f t="shared" si="243"/>
        <v>exptotjfsla</v>
      </c>
      <c r="J1549" s="389" t="str">
        <f t="shared" si="244"/>
        <v>EandR1D-</v>
      </c>
      <c r="K1549" s="389" t="str">
        <f t="shared" si="245"/>
        <v>scphysres-exptotjfsla</v>
      </c>
      <c r="L1549" s="389" t="str">
        <f t="shared" si="246"/>
        <v>scphysres-</v>
      </c>
    </row>
    <row r="1550" spans="1:12">
      <c r="A1550" s="362" t="s">
        <v>4783</v>
      </c>
      <c r="B1550" s="454">
        <f t="shared" ca="1" si="239"/>
        <v>0</v>
      </c>
      <c r="C1550" s="454" t="str">
        <f t="shared" ca="1" si="248"/>
        <v/>
      </c>
      <c r="D1550" s="454" t="str">
        <f t="shared" ca="1" si="248"/>
        <v/>
      </c>
      <c r="E1550" s="454" t="str">
        <f t="shared" ca="1" si="248"/>
        <v/>
      </c>
      <c r="F1550" s="454" t="str">
        <f t="shared" ca="1" si="248"/>
        <v/>
      </c>
      <c r="G1550" s="389" t="str">
        <f t="shared" si="241"/>
        <v>EandR1D</v>
      </c>
      <c r="H1550" s="389" t="str">
        <f t="shared" si="242"/>
        <v>scphysday</v>
      </c>
      <c r="I1550" s="389" t="str">
        <f t="shared" si="243"/>
        <v>exptotjfsla</v>
      </c>
      <c r="J1550" s="389" t="str">
        <f t="shared" si="244"/>
        <v>EandR1D-</v>
      </c>
      <c r="K1550" s="389" t="str">
        <f t="shared" si="245"/>
        <v>scphysday-exptotjfsla</v>
      </c>
      <c r="L1550" s="389" t="str">
        <f t="shared" si="246"/>
        <v>scphysday-</v>
      </c>
    </row>
    <row r="1551" spans="1:12">
      <c r="A1551" s="362" t="s">
        <v>4784</v>
      </c>
      <c r="B1551" s="454">
        <f t="shared" ca="1" si="239"/>
        <v>0</v>
      </c>
      <c r="C1551" s="454" t="str">
        <f t="shared" ca="1" si="248"/>
        <v/>
      </c>
      <c r="D1551" s="454" t="str">
        <f t="shared" ca="1" si="248"/>
        <v/>
      </c>
      <c r="E1551" s="454" t="str">
        <f t="shared" ca="1" si="248"/>
        <v/>
      </c>
      <c r="F1551" s="454" t="str">
        <f t="shared" ca="1" si="248"/>
        <v/>
      </c>
      <c r="G1551" s="389" t="str">
        <f t="shared" si="241"/>
        <v>EandR1D</v>
      </c>
      <c r="H1551" s="389" t="str">
        <f t="shared" si="242"/>
        <v>sclrnres</v>
      </c>
      <c r="I1551" s="389" t="str">
        <f t="shared" si="243"/>
        <v>exptotjfsla</v>
      </c>
      <c r="J1551" s="389" t="str">
        <f t="shared" si="244"/>
        <v>EandR1D-</v>
      </c>
      <c r="K1551" s="389" t="str">
        <f t="shared" si="245"/>
        <v>sclrnres-exptotjfsla</v>
      </c>
      <c r="L1551" s="389" t="str">
        <f t="shared" si="246"/>
        <v>sclrnres-</v>
      </c>
    </row>
    <row r="1552" spans="1:12">
      <c r="A1552" s="362" t="s">
        <v>4785</v>
      </c>
      <c r="B1552" s="454">
        <f t="shared" ca="1" si="239"/>
        <v>0</v>
      </c>
      <c r="C1552" s="454" t="str">
        <f t="shared" ca="1" si="248"/>
        <v/>
      </c>
      <c r="D1552" s="454" t="str">
        <f t="shared" ca="1" si="248"/>
        <v/>
      </c>
      <c r="E1552" s="454" t="str">
        <f t="shared" ca="1" si="248"/>
        <v/>
      </c>
      <c r="F1552" s="454" t="str">
        <f t="shared" ca="1" si="248"/>
        <v/>
      </c>
      <c r="G1552" s="389" t="str">
        <f t="shared" si="241"/>
        <v>EandR1D</v>
      </c>
      <c r="H1552" s="389" t="str">
        <f t="shared" si="242"/>
        <v>sclrnday</v>
      </c>
      <c r="I1552" s="389" t="str">
        <f t="shared" si="243"/>
        <v>exptotjfsla</v>
      </c>
      <c r="J1552" s="389" t="str">
        <f t="shared" si="244"/>
        <v>EandR1D-</v>
      </c>
      <c r="K1552" s="389" t="str">
        <f t="shared" si="245"/>
        <v>sclrnday-exptotjfsla</v>
      </c>
      <c r="L1552" s="389" t="str">
        <f t="shared" si="246"/>
        <v>sclrnday-</v>
      </c>
    </row>
    <row r="1553" spans="1:12">
      <c r="A1553" s="362" t="s">
        <v>4786</v>
      </c>
      <c r="B1553" s="454">
        <f t="shared" ca="1" si="239"/>
        <v>0</v>
      </c>
      <c r="C1553" s="454" t="str">
        <f t="shared" ca="1" si="248"/>
        <v/>
      </c>
      <c r="D1553" s="454" t="str">
        <f t="shared" ca="1" si="248"/>
        <v/>
      </c>
      <c r="E1553" s="454" t="str">
        <f t="shared" ca="1" si="248"/>
        <v/>
      </c>
      <c r="F1553" s="454" t="str">
        <f t="shared" ca="1" si="248"/>
        <v/>
      </c>
      <c r="G1553" s="389" t="str">
        <f t="shared" si="241"/>
        <v>EandR1D</v>
      </c>
      <c r="H1553" s="389" t="str">
        <f t="shared" si="242"/>
        <v>scmntres</v>
      </c>
      <c r="I1553" s="389" t="str">
        <f t="shared" si="243"/>
        <v>exptotjfsla</v>
      </c>
      <c r="J1553" s="389" t="str">
        <f t="shared" si="244"/>
        <v>EandR1D-</v>
      </c>
      <c r="K1553" s="389" t="str">
        <f t="shared" si="245"/>
        <v>scmntres-exptotjfsla</v>
      </c>
      <c r="L1553" s="389" t="str">
        <f t="shared" si="246"/>
        <v>scmntres-</v>
      </c>
    </row>
    <row r="1554" spans="1:12">
      <c r="A1554" s="362" t="s">
        <v>4787</v>
      </c>
      <c r="B1554" s="454">
        <f t="shared" ca="1" si="239"/>
        <v>0</v>
      </c>
      <c r="C1554" s="454" t="str">
        <f t="shared" ca="1" si="248"/>
        <v/>
      </c>
      <c r="D1554" s="454" t="str">
        <f t="shared" ca="1" si="248"/>
        <v/>
      </c>
      <c r="E1554" s="454" t="str">
        <f t="shared" ca="1" si="248"/>
        <v/>
      </c>
      <c r="F1554" s="454" t="str">
        <f t="shared" ca="1" si="248"/>
        <v/>
      </c>
      <c r="G1554" s="389" t="str">
        <f t="shared" si="241"/>
        <v>EandR1D</v>
      </c>
      <c r="H1554" s="389" t="str">
        <f t="shared" si="242"/>
        <v>scmntday</v>
      </c>
      <c r="I1554" s="389" t="str">
        <f t="shared" si="243"/>
        <v>exptotjfsla</v>
      </c>
      <c r="J1554" s="389" t="str">
        <f t="shared" si="244"/>
        <v>EandR1D-</v>
      </c>
      <c r="K1554" s="389" t="str">
        <f t="shared" si="245"/>
        <v>scmntday-exptotjfsla</v>
      </c>
      <c r="L1554" s="389" t="str">
        <f t="shared" si="246"/>
        <v>scmntday-</v>
      </c>
    </row>
    <row r="1555" spans="1:12">
      <c r="A1555" s="362" t="s">
        <v>4788</v>
      </c>
      <c r="B1555" s="454">
        <f t="shared" ca="1" si="239"/>
        <v>0</v>
      </c>
      <c r="C1555" s="454" t="str">
        <f t="shared" ca="1" si="248"/>
        <v/>
      </c>
      <c r="D1555" s="454" t="str">
        <f t="shared" ca="1" si="248"/>
        <v/>
      </c>
      <c r="E1555" s="454" t="str">
        <f t="shared" ca="1" si="248"/>
        <v/>
      </c>
      <c r="F1555" s="454" t="str">
        <f t="shared" ca="1" si="248"/>
        <v/>
      </c>
      <c r="G1555" s="389" t="str">
        <f t="shared" si="241"/>
        <v>EandR1D</v>
      </c>
      <c r="H1555" s="389" t="str">
        <f t="shared" si="242"/>
        <v>schiv</v>
      </c>
      <c r="I1555" s="389" t="str">
        <f t="shared" si="243"/>
        <v>exptotjfsla</v>
      </c>
      <c r="J1555" s="389" t="str">
        <f t="shared" si="244"/>
        <v>EandR1D-</v>
      </c>
      <c r="K1555" s="389" t="str">
        <f t="shared" si="245"/>
        <v>schiv-exptotjfsla</v>
      </c>
      <c r="L1555" s="389" t="str">
        <f t="shared" si="246"/>
        <v>schiv-</v>
      </c>
    </row>
    <row r="1556" spans="1:12">
      <c r="A1556" s="362" t="s">
        <v>4789</v>
      </c>
      <c r="B1556" s="454">
        <f t="shared" ca="1" si="239"/>
        <v>0</v>
      </c>
      <c r="C1556" s="454" t="str">
        <f t="shared" ca="1" si="248"/>
        <v/>
      </c>
      <c r="D1556" s="454" t="str">
        <f t="shared" ca="1" si="248"/>
        <v/>
      </c>
      <c r="E1556" s="454" t="str">
        <f t="shared" ca="1" si="248"/>
        <v/>
      </c>
      <c r="F1556" s="454" t="str">
        <f t="shared" ca="1" si="248"/>
        <v/>
      </c>
      <c r="G1556" s="389" t="str">
        <f t="shared" si="241"/>
        <v>EandR1D</v>
      </c>
      <c r="H1556" s="389" t="str">
        <f t="shared" si="242"/>
        <v>scoth</v>
      </c>
      <c r="I1556" s="389" t="str">
        <f t="shared" si="243"/>
        <v>exptotjfsla</v>
      </c>
      <c r="J1556" s="389" t="str">
        <f t="shared" si="244"/>
        <v>EandR1D-</v>
      </c>
      <c r="K1556" s="389" t="str">
        <f t="shared" si="245"/>
        <v>scoth-exptotjfsla</v>
      </c>
      <c r="L1556" s="389" t="str">
        <f t="shared" si="246"/>
        <v>scoth-</v>
      </c>
    </row>
    <row r="1557" spans="1:12">
      <c r="A1557" s="362" t="s">
        <v>4790</v>
      </c>
      <c r="B1557" s="454">
        <f t="shared" ca="1" si="239"/>
        <v>0</v>
      </c>
      <c r="C1557" s="454" t="str">
        <f t="shared" ca="1" si="248"/>
        <v/>
      </c>
      <c r="D1557" s="454" t="str">
        <f t="shared" ca="1" si="248"/>
        <v/>
      </c>
      <c r="E1557" s="454" t="str">
        <f t="shared" ca="1" si="248"/>
        <v/>
      </c>
      <c r="F1557" s="454" t="str">
        <f t="shared" ca="1" si="248"/>
        <v/>
      </c>
      <c r="G1557" s="389" t="str">
        <f t="shared" si="241"/>
        <v>EandR1D</v>
      </c>
      <c r="H1557" s="389" t="str">
        <f t="shared" si="242"/>
        <v>sctot</v>
      </c>
      <c r="I1557" s="389" t="str">
        <f t="shared" si="243"/>
        <v>exptotjfsla</v>
      </c>
      <c r="J1557" s="389" t="str">
        <f t="shared" si="244"/>
        <v>EandR1D-</v>
      </c>
      <c r="K1557" s="389" t="str">
        <f t="shared" si="245"/>
        <v>sctot-exptotjfsla</v>
      </c>
      <c r="L1557" s="389" t="str">
        <f t="shared" si="246"/>
        <v>sctot-</v>
      </c>
    </row>
    <row r="1558" spans="1:12">
      <c r="A1558" s="362" t="s">
        <v>4791</v>
      </c>
      <c r="B1558" s="454">
        <f t="shared" ca="1" si="239"/>
        <v>0</v>
      </c>
      <c r="C1558" s="454" t="str">
        <f t="shared" ca="1" si="248"/>
        <v/>
      </c>
      <c r="D1558" s="454" t="str">
        <f t="shared" ca="1" si="248"/>
        <v/>
      </c>
      <c r="E1558" s="454" t="str">
        <f t="shared" ca="1" si="248"/>
        <v/>
      </c>
      <c r="F1558" s="454" t="str">
        <f t="shared" ca="1" si="248"/>
        <v/>
      </c>
      <c r="G1558" s="389" t="str">
        <f t="shared" si="241"/>
        <v>EandR1E</v>
      </c>
      <c r="H1558" s="389" t="str">
        <f t="shared" si="242"/>
        <v>exps162bred</v>
      </c>
      <c r="I1558" s="389" t="str">
        <f t="shared" si="243"/>
        <v>alltot</v>
      </c>
      <c r="J1558" s="389" t="str">
        <f t="shared" si="244"/>
        <v>EandR1E-</v>
      </c>
      <c r="K1558" s="389" t="str">
        <f t="shared" si="245"/>
        <v>exps162bred-alltot</v>
      </c>
      <c r="L1558" s="389" t="str">
        <f t="shared" si="246"/>
        <v>exps162bred-</v>
      </c>
    </row>
    <row r="1559" spans="1:12">
      <c r="A1559" s="362" t="s">
        <v>4792</v>
      </c>
      <c r="B1559" s="454">
        <f t="shared" ca="1" si="239"/>
        <v>0</v>
      </c>
      <c r="C1559" s="454" t="str">
        <f t="shared" ca="1" si="248"/>
        <v/>
      </c>
      <c r="D1559" s="454" t="str">
        <f t="shared" ca="1" si="248"/>
        <v/>
      </c>
      <c r="E1559" s="454" t="str">
        <f t="shared" ca="1" si="248"/>
        <v/>
      </c>
      <c r="F1559" s="454" t="str">
        <f t="shared" ca="1" si="248"/>
        <v/>
      </c>
      <c r="G1559" s="389" t="str">
        <f t="shared" si="241"/>
        <v>EandR1E</v>
      </c>
      <c r="H1559" s="389" t="str">
        <f t="shared" si="242"/>
        <v>exps162bpen</v>
      </c>
      <c r="I1559" s="389" t="str">
        <f t="shared" si="243"/>
        <v>alltot</v>
      </c>
      <c r="J1559" s="389" t="str">
        <f t="shared" si="244"/>
        <v>EandR1E-</v>
      </c>
      <c r="K1559" s="389" t="str">
        <f t="shared" si="245"/>
        <v>exps162bpen-alltot</v>
      </c>
      <c r="L1559" s="389" t="str">
        <f t="shared" si="246"/>
        <v>exps162bpen-</v>
      </c>
    </row>
    <row r="1560" spans="1:12">
      <c r="A1560" s="362" t="s">
        <v>4793</v>
      </c>
      <c r="B1560" s="454">
        <f t="shared" ca="1" si="239"/>
        <v>0</v>
      </c>
      <c r="C1560" s="454" t="str">
        <f t="shared" ref="C1560:F1781" ca="1" si="249">IFERROR(INDEX(INDIRECT(LEFT($A1560,SEARCH("-",$A1560,1)-1)&amp;"_validation_data"),MATCH($A1560&amp;"-"&amp;C$1,INDIRECT(LEFT($A1560,SEARCH("-",$A1560,1)-1)&amp;"_validation_rows"),0),3),"")</f>
        <v/>
      </c>
      <c r="D1560" s="454" t="str">
        <f t="shared" ca="1" si="249"/>
        <v/>
      </c>
      <c r="E1560" s="454" t="str">
        <f t="shared" ca="1" si="249"/>
        <v/>
      </c>
      <c r="F1560" s="454" t="str">
        <f t="shared" ca="1" si="249"/>
        <v/>
      </c>
      <c r="G1560" s="389" t="str">
        <f t="shared" si="241"/>
        <v>EandR1E</v>
      </c>
      <c r="H1560" s="389" t="str">
        <f t="shared" si="242"/>
        <v>exps162bequ</v>
      </c>
      <c r="I1560" s="389" t="str">
        <f t="shared" si="243"/>
        <v>alltot</v>
      </c>
      <c r="J1560" s="389" t="str">
        <f t="shared" si="244"/>
        <v>EandR1E-</v>
      </c>
      <c r="K1560" s="389" t="str">
        <f t="shared" si="245"/>
        <v>exps162bequ-alltot</v>
      </c>
      <c r="L1560" s="389" t="str">
        <f t="shared" si="246"/>
        <v>exps162bequ-</v>
      </c>
    </row>
    <row r="1561" spans="1:12">
      <c r="A1561" s="362" t="s">
        <v>4794</v>
      </c>
      <c r="B1561" s="454">
        <f t="shared" ca="1" si="239"/>
        <v>0</v>
      </c>
      <c r="C1561" s="454" t="str">
        <f>'E&amp;R1E'!E11</f>
        <v/>
      </c>
      <c r="D1561" s="454" t="str">
        <f t="shared" ca="1" si="249"/>
        <v/>
      </c>
      <c r="E1561" s="454" t="str">
        <f t="shared" ca="1" si="249"/>
        <v/>
      </c>
      <c r="F1561" s="454" t="str">
        <f ca="1">IFERROR(INDEX(INDIRECT(LEFT($A1561,SEARCH("-",$A1561,1)-1)&amp;"_validation_data"),MATCH($A1561&amp;"-"&amp;F$1,INDIRECT(LEFT($A1561,SEARCH("-",$A1561,1)-1)&amp;"_validation_rows"),0),3),"")</f>
        <v/>
      </c>
      <c r="G1561" s="389" t="str">
        <f t="shared" si="241"/>
        <v>EandR1E</v>
      </c>
      <c r="H1561" s="389" t="str">
        <f t="shared" si="242"/>
        <v>exps162both</v>
      </c>
      <c r="I1561" s="389" t="str">
        <f t="shared" si="243"/>
        <v>alltot</v>
      </c>
      <c r="J1561" s="389" t="str">
        <f t="shared" si="244"/>
        <v>EandR1E-</v>
      </c>
      <c r="K1561" s="389" t="str">
        <f t="shared" si="245"/>
        <v>exps162both-alltot</v>
      </c>
      <c r="L1561" s="389" t="str">
        <f t="shared" si="246"/>
        <v>exps162both-</v>
      </c>
    </row>
    <row r="1562" spans="1:12">
      <c r="A1562" s="362" t="s">
        <v>4795</v>
      </c>
      <c r="B1562" s="454">
        <f t="shared" ca="1" si="239"/>
        <v>0</v>
      </c>
      <c r="C1562" s="454"/>
      <c r="D1562" s="454" t="str">
        <f t="shared" ca="1" si="249"/>
        <v/>
      </c>
      <c r="E1562" s="454" t="str">
        <f t="shared" ca="1" si="249"/>
        <v/>
      </c>
      <c r="F1562" s="454" t="str">
        <f t="shared" ca="1" si="249"/>
        <v/>
      </c>
      <c r="G1562" s="389" t="str">
        <f t="shared" si="241"/>
        <v>EandR1E</v>
      </c>
      <c r="H1562" s="389" t="str">
        <f t="shared" si="242"/>
        <v>exps162b</v>
      </c>
      <c r="I1562" s="389" t="str">
        <f t="shared" si="243"/>
        <v>alltot</v>
      </c>
      <c r="J1562" s="389" t="str">
        <f t="shared" si="244"/>
        <v>EandR1E-</v>
      </c>
      <c r="K1562" s="389" t="str">
        <f t="shared" si="245"/>
        <v>exps162b-alltot</v>
      </c>
      <c r="L1562" s="389" t="str">
        <f t="shared" si="246"/>
        <v>exps162b-</v>
      </c>
    </row>
    <row r="1563" spans="1:12">
      <c r="A1563" s="362" t="s">
        <v>4796</v>
      </c>
      <c r="B1563" s="454">
        <f t="shared" ca="1" si="239"/>
        <v>0</v>
      </c>
      <c r="C1563" s="454"/>
      <c r="D1563" s="454"/>
      <c r="E1563" s="454"/>
      <c r="F1563" s="454">
        <f>IFERROR(INDEX(EandR1_validation_data,MATCH($A1563&amp;"-"&amp;F$1,EandR1_validation_rows,0),3),"")</f>
        <v>0</v>
      </c>
      <c r="G1563" s="389" t="str">
        <f t="shared" ref="G1563:G1626" si="250">LEFT(A1563,SEARCH("-",A1563)-1)</f>
        <v>EandR1F</v>
      </c>
      <c r="H1563" s="389" t="str">
        <f t="shared" ref="H1563:H1626" si="251">LEFT(K1563,SEARCH("-",K1563)-1)</f>
        <v>comp1</v>
      </c>
      <c r="I1563" s="389" t="str">
        <f t="shared" ref="I1563:I1626" si="252">SUBSTITUTE(K1563,L1563,"")</f>
        <v>latype</v>
      </c>
      <c r="J1563" s="389" t="str">
        <f t="shared" ref="J1563:J1626" si="253">LEFT(A1563,SEARCH("-",A1563))</f>
        <v>EandR1F-</v>
      </c>
      <c r="K1563" s="389" t="str">
        <f t="shared" ref="K1563:K1626" si="254">SUBSTITUTE(A1563,J1563,"")</f>
        <v>comp1-latype</v>
      </c>
      <c r="L1563" s="389" t="str">
        <f t="shared" ref="L1563:L1626" si="255">LEFT(K1563,SEARCH("-",K1563))</f>
        <v>comp1-</v>
      </c>
    </row>
    <row r="1564" spans="1:12">
      <c r="A1564" s="362" t="s">
        <v>4797</v>
      </c>
      <c r="B1564" s="454">
        <f t="shared" ca="1" si="239"/>
        <v>0</v>
      </c>
      <c r="C1564" s="454"/>
      <c r="D1564" s="454"/>
      <c r="E1564" s="454"/>
      <c r="F1564" s="454"/>
      <c r="G1564" s="389" t="str">
        <f t="shared" si="250"/>
        <v>EandR1F</v>
      </c>
      <c r="H1564" s="389" t="str">
        <f t="shared" si="251"/>
        <v>comp1</v>
      </c>
      <c r="I1564" s="389" t="str">
        <f t="shared" si="252"/>
        <v>compname</v>
      </c>
      <c r="J1564" s="389" t="str">
        <f t="shared" si="253"/>
        <v>EandR1F-</v>
      </c>
      <c r="K1564" s="389" t="str">
        <f t="shared" si="254"/>
        <v>comp1-compname</v>
      </c>
      <c r="L1564" s="389" t="str">
        <f t="shared" si="255"/>
        <v>comp1-</v>
      </c>
    </row>
    <row r="1565" spans="1:12">
      <c r="A1565" s="362" t="s">
        <v>4798</v>
      </c>
      <c r="B1565" s="454">
        <f t="shared" ca="1" si="239"/>
        <v>0</v>
      </c>
      <c r="C1565" s="454"/>
      <c r="D1565" s="454"/>
      <c r="E1565" s="454"/>
      <c r="F1565" s="454"/>
      <c r="G1565" s="389" t="str">
        <f t="shared" si="250"/>
        <v>EandR1F</v>
      </c>
      <c r="H1565" s="389" t="str">
        <f t="shared" si="251"/>
        <v>comp1</v>
      </c>
      <c r="I1565" s="389" t="str">
        <f t="shared" si="252"/>
        <v>sector</v>
      </c>
      <c r="J1565" s="389" t="str">
        <f t="shared" si="253"/>
        <v>EandR1F-</v>
      </c>
      <c r="K1565" s="389" t="str">
        <f t="shared" si="254"/>
        <v>comp1-sector</v>
      </c>
      <c r="L1565" s="389" t="str">
        <f t="shared" si="255"/>
        <v>comp1-</v>
      </c>
    </row>
    <row r="1566" spans="1:12">
      <c r="A1566" s="362" t="s">
        <v>4799</v>
      </c>
      <c r="B1566" s="454">
        <f t="shared" ca="1" si="239"/>
        <v>0</v>
      </c>
      <c r="C1566" s="454"/>
      <c r="D1566" s="454"/>
      <c r="E1566" s="454"/>
      <c r="F1566" s="454"/>
      <c r="G1566" s="389" t="str">
        <f t="shared" si="250"/>
        <v>EandR1F</v>
      </c>
      <c r="H1566" s="389" t="str">
        <f t="shared" si="251"/>
        <v>comp1</v>
      </c>
      <c r="I1566" s="389" t="str">
        <f t="shared" si="252"/>
        <v>numees</v>
      </c>
      <c r="J1566" s="389" t="str">
        <f t="shared" si="253"/>
        <v>EandR1F-</v>
      </c>
      <c r="K1566" s="389" t="str">
        <f t="shared" si="254"/>
        <v>comp1-numees</v>
      </c>
      <c r="L1566" s="389" t="str">
        <f t="shared" si="255"/>
        <v>comp1-</v>
      </c>
    </row>
    <row r="1567" spans="1:12">
      <c r="A1567" s="362" t="s">
        <v>4800</v>
      </c>
      <c r="B1567" s="454">
        <f t="shared" ca="1" si="239"/>
        <v>0</v>
      </c>
      <c r="C1567" s="454"/>
      <c r="D1567" s="454"/>
      <c r="E1567" s="454"/>
      <c r="F1567" s="454"/>
      <c r="G1567" s="389" t="str">
        <f t="shared" si="250"/>
        <v>EandR1F</v>
      </c>
      <c r="H1567" s="389" t="str">
        <f t="shared" si="251"/>
        <v>comp1</v>
      </c>
      <c r="I1567" s="389" t="str">
        <f t="shared" si="252"/>
        <v>turnover</v>
      </c>
      <c r="J1567" s="389" t="str">
        <f t="shared" si="253"/>
        <v>EandR1F-</v>
      </c>
      <c r="K1567" s="389" t="str">
        <f t="shared" si="254"/>
        <v>comp1-turnover</v>
      </c>
      <c r="L1567" s="389" t="str">
        <f t="shared" si="255"/>
        <v>comp1-</v>
      </c>
    </row>
    <row r="1568" spans="1:12">
      <c r="A1568" s="362" t="s">
        <v>4801</v>
      </c>
      <c r="B1568" s="454">
        <f t="shared" ca="1" si="239"/>
        <v>0</v>
      </c>
      <c r="C1568" s="454"/>
      <c r="D1568" s="454"/>
      <c r="E1568" s="454"/>
      <c r="F1568" s="454"/>
      <c r="G1568" s="389" t="str">
        <f t="shared" si="250"/>
        <v>EandR1F</v>
      </c>
      <c r="H1568" s="389" t="str">
        <f t="shared" si="251"/>
        <v>comp1</v>
      </c>
      <c r="I1568" s="389" t="str">
        <f t="shared" si="252"/>
        <v>totbal</v>
      </c>
      <c r="J1568" s="389" t="str">
        <f t="shared" si="253"/>
        <v>EandR1F-</v>
      </c>
      <c r="K1568" s="389" t="str">
        <f t="shared" si="254"/>
        <v>comp1-totbal</v>
      </c>
      <c r="L1568" s="389" t="str">
        <f t="shared" si="255"/>
        <v>comp1-</v>
      </c>
    </row>
    <row r="1569" spans="1:12">
      <c r="A1569" s="362" t="s">
        <v>4802</v>
      </c>
      <c r="B1569" s="454">
        <f t="shared" ca="1" si="239"/>
        <v>0</v>
      </c>
      <c r="C1569" s="454"/>
      <c r="D1569" s="454"/>
      <c r="E1569" s="454"/>
      <c r="F1569" s="454"/>
      <c r="G1569" s="389" t="str">
        <f t="shared" si="250"/>
        <v>EandR1F</v>
      </c>
      <c r="H1569" s="389" t="str">
        <f t="shared" si="251"/>
        <v>comp1</v>
      </c>
      <c r="I1569" s="389" t="str">
        <f t="shared" si="252"/>
        <v>lashare</v>
      </c>
      <c r="J1569" s="389" t="str">
        <f t="shared" si="253"/>
        <v>EandR1F-</v>
      </c>
      <c r="K1569" s="389" t="str">
        <f t="shared" si="254"/>
        <v>comp1-lashare</v>
      </c>
      <c r="L1569" s="389" t="str">
        <f t="shared" si="255"/>
        <v>comp1-</v>
      </c>
    </row>
    <row r="1570" spans="1:12">
      <c r="A1570" s="362" t="s">
        <v>4803</v>
      </c>
      <c r="B1570" s="454">
        <f t="shared" ca="1" si="239"/>
        <v>0</v>
      </c>
      <c r="C1570" s="454"/>
      <c r="D1570" s="454"/>
      <c r="E1570" s="454"/>
      <c r="F1570" s="454">
        <f>IFERROR(INDEX(EandR1_validation_data,MATCH($A1570&amp;"-"&amp;F$1,EandR1_validation_rows,0),3),"")</f>
        <v>0</v>
      </c>
      <c r="G1570" s="389" t="str">
        <f t="shared" si="250"/>
        <v>EandR1F</v>
      </c>
      <c r="H1570" s="389" t="str">
        <f t="shared" si="251"/>
        <v>comp2</v>
      </c>
      <c r="I1570" s="389" t="str">
        <f t="shared" si="252"/>
        <v>latype</v>
      </c>
      <c r="J1570" s="389" t="str">
        <f t="shared" si="253"/>
        <v>EandR1F-</v>
      </c>
      <c r="K1570" s="389" t="str">
        <f t="shared" si="254"/>
        <v>comp2-latype</v>
      </c>
      <c r="L1570" s="389" t="str">
        <f t="shared" si="255"/>
        <v>comp2-</v>
      </c>
    </row>
    <row r="1571" spans="1:12">
      <c r="A1571" s="362" t="s">
        <v>4804</v>
      </c>
      <c r="B1571" s="454">
        <f t="shared" ca="1" si="239"/>
        <v>0</v>
      </c>
      <c r="C1571" s="454"/>
      <c r="D1571" s="454"/>
      <c r="E1571" s="454"/>
      <c r="F1571" s="454"/>
      <c r="G1571" s="389" t="str">
        <f t="shared" si="250"/>
        <v>EandR1F</v>
      </c>
      <c r="H1571" s="389" t="str">
        <f t="shared" si="251"/>
        <v>comp2</v>
      </c>
      <c r="I1571" s="389" t="str">
        <f t="shared" si="252"/>
        <v>compname</v>
      </c>
      <c r="J1571" s="389" t="str">
        <f t="shared" si="253"/>
        <v>EandR1F-</v>
      </c>
      <c r="K1571" s="389" t="str">
        <f t="shared" si="254"/>
        <v>comp2-compname</v>
      </c>
      <c r="L1571" s="389" t="str">
        <f t="shared" si="255"/>
        <v>comp2-</v>
      </c>
    </row>
    <row r="1572" spans="1:12">
      <c r="A1572" s="362" t="s">
        <v>4805</v>
      </c>
      <c r="B1572" s="454">
        <f t="shared" ca="1" si="239"/>
        <v>0</v>
      </c>
      <c r="C1572" s="454"/>
      <c r="D1572" s="454"/>
      <c r="E1572" s="454"/>
      <c r="F1572" s="454"/>
      <c r="G1572" s="389" t="str">
        <f t="shared" si="250"/>
        <v>EandR1F</v>
      </c>
      <c r="H1572" s="389" t="str">
        <f t="shared" si="251"/>
        <v>comp2</v>
      </c>
      <c r="I1572" s="389" t="str">
        <f t="shared" si="252"/>
        <v>sector</v>
      </c>
      <c r="J1572" s="389" t="str">
        <f t="shared" si="253"/>
        <v>EandR1F-</v>
      </c>
      <c r="K1572" s="389" t="str">
        <f t="shared" si="254"/>
        <v>comp2-sector</v>
      </c>
      <c r="L1572" s="389" t="str">
        <f t="shared" si="255"/>
        <v>comp2-</v>
      </c>
    </row>
    <row r="1573" spans="1:12">
      <c r="A1573" s="362" t="s">
        <v>4806</v>
      </c>
      <c r="B1573" s="454">
        <f t="shared" ca="1" si="239"/>
        <v>0</v>
      </c>
      <c r="C1573" s="454"/>
      <c r="D1573" s="454"/>
      <c r="E1573" s="454"/>
      <c r="F1573" s="454"/>
      <c r="G1573" s="389" t="str">
        <f t="shared" si="250"/>
        <v>EandR1F</v>
      </c>
      <c r="H1573" s="389" t="str">
        <f t="shared" si="251"/>
        <v>comp2</v>
      </c>
      <c r="I1573" s="389" t="str">
        <f t="shared" si="252"/>
        <v>numees</v>
      </c>
      <c r="J1573" s="389" t="str">
        <f t="shared" si="253"/>
        <v>EandR1F-</v>
      </c>
      <c r="K1573" s="389" t="str">
        <f t="shared" si="254"/>
        <v>comp2-numees</v>
      </c>
      <c r="L1573" s="389" t="str">
        <f t="shared" si="255"/>
        <v>comp2-</v>
      </c>
    </row>
    <row r="1574" spans="1:12">
      <c r="A1574" s="362" t="s">
        <v>4807</v>
      </c>
      <c r="B1574" s="454">
        <f t="shared" ca="1" si="239"/>
        <v>0</v>
      </c>
      <c r="C1574" s="454"/>
      <c r="D1574" s="454"/>
      <c r="E1574" s="454"/>
      <c r="F1574" s="454"/>
      <c r="G1574" s="389" t="str">
        <f t="shared" si="250"/>
        <v>EandR1F</v>
      </c>
      <c r="H1574" s="389" t="str">
        <f t="shared" si="251"/>
        <v>comp2</v>
      </c>
      <c r="I1574" s="389" t="str">
        <f t="shared" si="252"/>
        <v>turnover</v>
      </c>
      <c r="J1574" s="389" t="str">
        <f t="shared" si="253"/>
        <v>EandR1F-</v>
      </c>
      <c r="K1574" s="389" t="str">
        <f t="shared" si="254"/>
        <v>comp2-turnover</v>
      </c>
      <c r="L1574" s="389" t="str">
        <f t="shared" si="255"/>
        <v>comp2-</v>
      </c>
    </row>
    <row r="1575" spans="1:12">
      <c r="A1575" s="362" t="s">
        <v>4808</v>
      </c>
      <c r="B1575" s="454">
        <f t="shared" ca="1" si="239"/>
        <v>0</v>
      </c>
      <c r="C1575" s="454"/>
      <c r="D1575" s="454"/>
      <c r="E1575" s="454"/>
      <c r="F1575" s="454"/>
      <c r="G1575" s="389" t="str">
        <f t="shared" si="250"/>
        <v>EandR1F</v>
      </c>
      <c r="H1575" s="389" t="str">
        <f t="shared" si="251"/>
        <v>comp2</v>
      </c>
      <c r="I1575" s="389" t="str">
        <f t="shared" si="252"/>
        <v>totbal</v>
      </c>
      <c r="J1575" s="389" t="str">
        <f t="shared" si="253"/>
        <v>EandR1F-</v>
      </c>
      <c r="K1575" s="389" t="str">
        <f t="shared" si="254"/>
        <v>comp2-totbal</v>
      </c>
      <c r="L1575" s="389" t="str">
        <f t="shared" si="255"/>
        <v>comp2-</v>
      </c>
    </row>
    <row r="1576" spans="1:12">
      <c r="A1576" s="362" t="s">
        <v>4809</v>
      </c>
      <c r="B1576" s="454">
        <f t="shared" ca="1" si="239"/>
        <v>0</v>
      </c>
      <c r="C1576" s="454"/>
      <c r="D1576" s="454"/>
      <c r="E1576" s="454"/>
      <c r="F1576" s="454"/>
      <c r="G1576" s="389" t="str">
        <f t="shared" si="250"/>
        <v>EandR1F</v>
      </c>
      <c r="H1576" s="389" t="str">
        <f t="shared" si="251"/>
        <v>comp2</v>
      </c>
      <c r="I1576" s="389" t="str">
        <f t="shared" si="252"/>
        <v>lashare</v>
      </c>
      <c r="J1576" s="389" t="str">
        <f t="shared" si="253"/>
        <v>EandR1F-</v>
      </c>
      <c r="K1576" s="389" t="str">
        <f t="shared" si="254"/>
        <v>comp2-lashare</v>
      </c>
      <c r="L1576" s="389" t="str">
        <f t="shared" si="255"/>
        <v>comp2-</v>
      </c>
    </row>
    <row r="1577" spans="1:12">
      <c r="A1577" s="362" t="s">
        <v>4810</v>
      </c>
      <c r="B1577" s="454">
        <f t="shared" ca="1" si="239"/>
        <v>0</v>
      </c>
      <c r="C1577" s="454"/>
      <c r="D1577" s="454"/>
      <c r="E1577" s="454"/>
      <c r="F1577" s="454"/>
      <c r="G1577" s="389" t="str">
        <f t="shared" si="250"/>
        <v>EandR1F</v>
      </c>
      <c r="H1577" s="389" t="str">
        <f t="shared" si="251"/>
        <v>comp3</v>
      </c>
      <c r="I1577" s="389" t="str">
        <f t="shared" si="252"/>
        <v>latype</v>
      </c>
      <c r="J1577" s="389" t="str">
        <f t="shared" si="253"/>
        <v>EandR1F-</v>
      </c>
      <c r="K1577" s="389" t="str">
        <f t="shared" si="254"/>
        <v>comp3-latype</v>
      </c>
      <c r="L1577" s="389" t="str">
        <f t="shared" si="255"/>
        <v>comp3-</v>
      </c>
    </row>
    <row r="1578" spans="1:12">
      <c r="A1578" s="362" t="s">
        <v>4811</v>
      </c>
      <c r="B1578" s="454">
        <f t="shared" ca="1" si="239"/>
        <v>0</v>
      </c>
      <c r="C1578" s="454"/>
      <c r="D1578" s="454"/>
      <c r="E1578" s="454"/>
      <c r="F1578" s="454"/>
      <c r="G1578" s="389" t="str">
        <f t="shared" si="250"/>
        <v>EandR1F</v>
      </c>
      <c r="H1578" s="389" t="str">
        <f t="shared" si="251"/>
        <v>comp3</v>
      </c>
      <c r="I1578" s="389" t="str">
        <f t="shared" si="252"/>
        <v>compname</v>
      </c>
      <c r="J1578" s="389" t="str">
        <f t="shared" si="253"/>
        <v>EandR1F-</v>
      </c>
      <c r="K1578" s="389" t="str">
        <f t="shared" si="254"/>
        <v>comp3-compname</v>
      </c>
      <c r="L1578" s="389" t="str">
        <f t="shared" si="255"/>
        <v>comp3-</v>
      </c>
    </row>
    <row r="1579" spans="1:12">
      <c r="A1579" s="362" t="s">
        <v>4812</v>
      </c>
      <c r="B1579" s="454">
        <f t="shared" ca="1" si="239"/>
        <v>0</v>
      </c>
      <c r="C1579" s="454"/>
      <c r="D1579" s="454"/>
      <c r="E1579" s="454"/>
      <c r="F1579" s="454"/>
      <c r="G1579" s="389" t="str">
        <f t="shared" si="250"/>
        <v>EandR1F</v>
      </c>
      <c r="H1579" s="389" t="str">
        <f t="shared" si="251"/>
        <v>comp3</v>
      </c>
      <c r="I1579" s="389" t="str">
        <f t="shared" si="252"/>
        <v>sector</v>
      </c>
      <c r="J1579" s="389" t="str">
        <f t="shared" si="253"/>
        <v>EandR1F-</v>
      </c>
      <c r="K1579" s="389" t="str">
        <f t="shared" si="254"/>
        <v>comp3-sector</v>
      </c>
      <c r="L1579" s="389" t="str">
        <f t="shared" si="255"/>
        <v>comp3-</v>
      </c>
    </row>
    <row r="1580" spans="1:12">
      <c r="A1580" s="362" t="s">
        <v>4813</v>
      </c>
      <c r="B1580" s="454">
        <f t="shared" ca="1" si="239"/>
        <v>0</v>
      </c>
      <c r="C1580" s="454"/>
      <c r="D1580" s="454"/>
      <c r="E1580" s="454"/>
      <c r="F1580" s="454"/>
      <c r="G1580" s="389" t="str">
        <f t="shared" si="250"/>
        <v>EandR1F</v>
      </c>
      <c r="H1580" s="389" t="str">
        <f t="shared" si="251"/>
        <v>comp3</v>
      </c>
      <c r="I1580" s="389" t="str">
        <f t="shared" si="252"/>
        <v>numees</v>
      </c>
      <c r="J1580" s="389" t="str">
        <f t="shared" si="253"/>
        <v>EandR1F-</v>
      </c>
      <c r="K1580" s="389" t="str">
        <f t="shared" si="254"/>
        <v>comp3-numees</v>
      </c>
      <c r="L1580" s="389" t="str">
        <f t="shared" si="255"/>
        <v>comp3-</v>
      </c>
    </row>
    <row r="1581" spans="1:12">
      <c r="A1581" s="362" t="s">
        <v>4814</v>
      </c>
      <c r="B1581" s="454">
        <f t="shared" ca="1" si="239"/>
        <v>0</v>
      </c>
      <c r="C1581" s="454"/>
      <c r="D1581" s="454"/>
      <c r="E1581" s="454"/>
      <c r="F1581" s="454"/>
      <c r="G1581" s="389" t="str">
        <f t="shared" si="250"/>
        <v>EandR1F</v>
      </c>
      <c r="H1581" s="389" t="str">
        <f t="shared" si="251"/>
        <v>comp3</v>
      </c>
      <c r="I1581" s="389" t="str">
        <f t="shared" si="252"/>
        <v>turnover</v>
      </c>
      <c r="J1581" s="389" t="str">
        <f t="shared" si="253"/>
        <v>EandR1F-</v>
      </c>
      <c r="K1581" s="389" t="str">
        <f t="shared" si="254"/>
        <v>comp3-turnover</v>
      </c>
      <c r="L1581" s="389" t="str">
        <f t="shared" si="255"/>
        <v>comp3-</v>
      </c>
    </row>
    <row r="1582" spans="1:12">
      <c r="A1582" s="362" t="s">
        <v>4815</v>
      </c>
      <c r="B1582" s="454">
        <f t="shared" ca="1" si="239"/>
        <v>0</v>
      </c>
      <c r="C1582" s="454"/>
      <c r="D1582" s="454"/>
      <c r="E1582" s="454"/>
      <c r="F1582" s="454"/>
      <c r="G1582" s="389" t="str">
        <f t="shared" si="250"/>
        <v>EandR1F</v>
      </c>
      <c r="H1582" s="389" t="str">
        <f t="shared" si="251"/>
        <v>comp3</v>
      </c>
      <c r="I1582" s="389" t="str">
        <f t="shared" si="252"/>
        <v>totbal</v>
      </c>
      <c r="J1582" s="389" t="str">
        <f t="shared" si="253"/>
        <v>EandR1F-</v>
      </c>
      <c r="K1582" s="389" t="str">
        <f t="shared" si="254"/>
        <v>comp3-totbal</v>
      </c>
      <c r="L1582" s="389" t="str">
        <f t="shared" si="255"/>
        <v>comp3-</v>
      </c>
    </row>
    <row r="1583" spans="1:12">
      <c r="A1583" s="362" t="s">
        <v>4816</v>
      </c>
      <c r="B1583" s="454">
        <f t="shared" ca="1" si="239"/>
        <v>0</v>
      </c>
      <c r="C1583" s="454"/>
      <c r="D1583" s="454"/>
      <c r="E1583" s="454"/>
      <c r="F1583" s="454"/>
      <c r="G1583" s="389" t="str">
        <f t="shared" si="250"/>
        <v>EandR1F</v>
      </c>
      <c r="H1583" s="389" t="str">
        <f t="shared" si="251"/>
        <v>comp3</v>
      </c>
      <c r="I1583" s="389" t="str">
        <f t="shared" si="252"/>
        <v>lashare</v>
      </c>
      <c r="J1583" s="389" t="str">
        <f t="shared" si="253"/>
        <v>EandR1F-</v>
      </c>
      <c r="K1583" s="389" t="str">
        <f t="shared" si="254"/>
        <v>comp3-lashare</v>
      </c>
      <c r="L1583" s="389" t="str">
        <f t="shared" si="255"/>
        <v>comp3-</v>
      </c>
    </row>
    <row r="1584" spans="1:12">
      <c r="A1584" s="362" t="s">
        <v>4817</v>
      </c>
      <c r="B1584" s="454">
        <f t="shared" ca="1" si="239"/>
        <v>0</v>
      </c>
      <c r="C1584" s="454"/>
      <c r="D1584" s="454"/>
      <c r="E1584" s="454"/>
      <c r="F1584" s="454"/>
      <c r="G1584" s="389" t="str">
        <f t="shared" si="250"/>
        <v>EandR1F</v>
      </c>
      <c r="H1584" s="389" t="str">
        <f t="shared" si="251"/>
        <v>comp4</v>
      </c>
      <c r="I1584" s="389" t="str">
        <f t="shared" si="252"/>
        <v>latype</v>
      </c>
      <c r="J1584" s="389" t="str">
        <f t="shared" si="253"/>
        <v>EandR1F-</v>
      </c>
      <c r="K1584" s="389" t="str">
        <f t="shared" si="254"/>
        <v>comp4-latype</v>
      </c>
      <c r="L1584" s="389" t="str">
        <f t="shared" si="255"/>
        <v>comp4-</v>
      </c>
    </row>
    <row r="1585" spans="1:12">
      <c r="A1585" s="362" t="s">
        <v>4818</v>
      </c>
      <c r="B1585" s="454">
        <f t="shared" ca="1" si="239"/>
        <v>0</v>
      </c>
      <c r="C1585" s="454"/>
      <c r="D1585" s="454"/>
      <c r="E1585" s="454"/>
      <c r="F1585" s="454"/>
      <c r="G1585" s="389" t="str">
        <f t="shared" si="250"/>
        <v>EandR1F</v>
      </c>
      <c r="H1585" s="389" t="str">
        <f t="shared" si="251"/>
        <v>comp4</v>
      </c>
      <c r="I1585" s="389" t="str">
        <f t="shared" si="252"/>
        <v>compname</v>
      </c>
      <c r="J1585" s="389" t="str">
        <f t="shared" si="253"/>
        <v>EandR1F-</v>
      </c>
      <c r="K1585" s="389" t="str">
        <f t="shared" si="254"/>
        <v>comp4-compname</v>
      </c>
      <c r="L1585" s="389" t="str">
        <f t="shared" si="255"/>
        <v>comp4-</v>
      </c>
    </row>
    <row r="1586" spans="1:12">
      <c r="A1586" s="362" t="s">
        <v>4819</v>
      </c>
      <c r="B1586" s="454">
        <f t="shared" ca="1" si="239"/>
        <v>0</v>
      </c>
      <c r="C1586" s="454"/>
      <c r="D1586" s="454"/>
      <c r="E1586" s="454"/>
      <c r="F1586" s="454"/>
      <c r="G1586" s="389" t="str">
        <f t="shared" si="250"/>
        <v>EandR1F</v>
      </c>
      <c r="H1586" s="389" t="str">
        <f t="shared" si="251"/>
        <v>comp4</v>
      </c>
      <c r="I1586" s="389" t="str">
        <f t="shared" si="252"/>
        <v>sector</v>
      </c>
      <c r="J1586" s="389" t="str">
        <f t="shared" si="253"/>
        <v>EandR1F-</v>
      </c>
      <c r="K1586" s="389" t="str">
        <f t="shared" si="254"/>
        <v>comp4-sector</v>
      </c>
      <c r="L1586" s="389" t="str">
        <f t="shared" si="255"/>
        <v>comp4-</v>
      </c>
    </row>
    <row r="1587" spans="1:12">
      <c r="A1587" s="362" t="s">
        <v>4820</v>
      </c>
      <c r="B1587" s="454">
        <f t="shared" ca="1" si="239"/>
        <v>0</v>
      </c>
      <c r="C1587" s="454"/>
      <c r="D1587" s="454"/>
      <c r="E1587" s="454"/>
      <c r="F1587" s="454"/>
      <c r="G1587" s="389" t="str">
        <f t="shared" si="250"/>
        <v>EandR1F</v>
      </c>
      <c r="H1587" s="389" t="str">
        <f t="shared" si="251"/>
        <v>comp4</v>
      </c>
      <c r="I1587" s="389" t="str">
        <f t="shared" si="252"/>
        <v>numees</v>
      </c>
      <c r="J1587" s="389" t="str">
        <f t="shared" si="253"/>
        <v>EandR1F-</v>
      </c>
      <c r="K1587" s="389" t="str">
        <f t="shared" si="254"/>
        <v>comp4-numees</v>
      </c>
      <c r="L1587" s="389" t="str">
        <f t="shared" si="255"/>
        <v>comp4-</v>
      </c>
    </row>
    <row r="1588" spans="1:12">
      <c r="A1588" s="362" t="s">
        <v>4821</v>
      </c>
      <c r="B1588" s="454">
        <f t="shared" ca="1" si="239"/>
        <v>0</v>
      </c>
      <c r="C1588" s="454"/>
      <c r="D1588" s="454"/>
      <c r="E1588" s="454"/>
      <c r="F1588" s="454"/>
      <c r="G1588" s="389" t="str">
        <f t="shared" si="250"/>
        <v>EandR1F</v>
      </c>
      <c r="H1588" s="389" t="str">
        <f t="shared" si="251"/>
        <v>comp4</v>
      </c>
      <c r="I1588" s="389" t="str">
        <f t="shared" si="252"/>
        <v>turnover</v>
      </c>
      <c r="J1588" s="389" t="str">
        <f t="shared" si="253"/>
        <v>EandR1F-</v>
      </c>
      <c r="K1588" s="389" t="str">
        <f t="shared" si="254"/>
        <v>comp4-turnover</v>
      </c>
      <c r="L1588" s="389" t="str">
        <f t="shared" si="255"/>
        <v>comp4-</v>
      </c>
    </row>
    <row r="1589" spans="1:12">
      <c r="A1589" s="362" t="s">
        <v>4822</v>
      </c>
      <c r="B1589" s="454">
        <f t="shared" ca="1" si="239"/>
        <v>0</v>
      </c>
      <c r="C1589" s="454"/>
      <c r="D1589" s="454"/>
      <c r="E1589" s="454"/>
      <c r="F1589" s="454"/>
      <c r="G1589" s="389" t="str">
        <f t="shared" si="250"/>
        <v>EandR1F</v>
      </c>
      <c r="H1589" s="389" t="str">
        <f t="shared" si="251"/>
        <v>comp4</v>
      </c>
      <c r="I1589" s="389" t="str">
        <f t="shared" si="252"/>
        <v>totbal</v>
      </c>
      <c r="J1589" s="389" t="str">
        <f t="shared" si="253"/>
        <v>EandR1F-</v>
      </c>
      <c r="K1589" s="389" t="str">
        <f t="shared" si="254"/>
        <v>comp4-totbal</v>
      </c>
      <c r="L1589" s="389" t="str">
        <f t="shared" si="255"/>
        <v>comp4-</v>
      </c>
    </row>
    <row r="1590" spans="1:12">
      <c r="A1590" s="362" t="s">
        <v>4823</v>
      </c>
      <c r="B1590" s="454">
        <f t="shared" ca="1" si="239"/>
        <v>0</v>
      </c>
      <c r="C1590" s="454"/>
      <c r="D1590" s="454"/>
      <c r="E1590" s="454"/>
      <c r="F1590" s="454"/>
      <c r="G1590" s="389" t="str">
        <f t="shared" si="250"/>
        <v>EandR1F</v>
      </c>
      <c r="H1590" s="389" t="str">
        <f t="shared" si="251"/>
        <v>comp4</v>
      </c>
      <c r="I1590" s="389" t="str">
        <f t="shared" si="252"/>
        <v>lashare</v>
      </c>
      <c r="J1590" s="389" t="str">
        <f t="shared" si="253"/>
        <v>EandR1F-</v>
      </c>
      <c r="K1590" s="389" t="str">
        <f t="shared" si="254"/>
        <v>comp4-lashare</v>
      </c>
      <c r="L1590" s="389" t="str">
        <f t="shared" si="255"/>
        <v>comp4-</v>
      </c>
    </row>
    <row r="1591" spans="1:12">
      <c r="A1591" s="362" t="s">
        <v>4824</v>
      </c>
      <c r="B1591" s="454">
        <f t="shared" ca="1" si="239"/>
        <v>0</v>
      </c>
      <c r="C1591" s="454"/>
      <c r="D1591" s="454"/>
      <c r="E1591" s="454"/>
      <c r="F1591" s="454"/>
      <c r="G1591" s="389" t="str">
        <f t="shared" si="250"/>
        <v>EandR1F</v>
      </c>
      <c r="H1591" s="389" t="str">
        <f t="shared" si="251"/>
        <v>comp5</v>
      </c>
      <c r="I1591" s="389" t="str">
        <f t="shared" si="252"/>
        <v>latype</v>
      </c>
      <c r="J1591" s="389" t="str">
        <f t="shared" si="253"/>
        <v>EandR1F-</v>
      </c>
      <c r="K1591" s="389" t="str">
        <f t="shared" si="254"/>
        <v>comp5-latype</v>
      </c>
      <c r="L1591" s="389" t="str">
        <f t="shared" si="255"/>
        <v>comp5-</v>
      </c>
    </row>
    <row r="1592" spans="1:12">
      <c r="A1592" s="362" t="s">
        <v>4825</v>
      </c>
      <c r="B1592" s="454">
        <f t="shared" ca="1" si="239"/>
        <v>0</v>
      </c>
      <c r="C1592" s="454"/>
      <c r="D1592" s="454"/>
      <c r="E1592" s="454"/>
      <c r="F1592" s="454"/>
      <c r="G1592" s="389" t="str">
        <f t="shared" si="250"/>
        <v>EandR1F</v>
      </c>
      <c r="H1592" s="389" t="str">
        <f t="shared" si="251"/>
        <v>comp5</v>
      </c>
      <c r="I1592" s="389" t="str">
        <f t="shared" si="252"/>
        <v>compname</v>
      </c>
      <c r="J1592" s="389" t="str">
        <f t="shared" si="253"/>
        <v>EandR1F-</v>
      </c>
      <c r="K1592" s="389" t="str">
        <f t="shared" si="254"/>
        <v>comp5-compname</v>
      </c>
      <c r="L1592" s="389" t="str">
        <f t="shared" si="255"/>
        <v>comp5-</v>
      </c>
    </row>
    <row r="1593" spans="1:12">
      <c r="A1593" s="362" t="s">
        <v>4826</v>
      </c>
      <c r="B1593" s="454">
        <f t="shared" ca="1" si="239"/>
        <v>0</v>
      </c>
      <c r="C1593" s="454"/>
      <c r="D1593" s="454"/>
      <c r="E1593" s="454"/>
      <c r="F1593" s="454"/>
      <c r="G1593" s="389" t="str">
        <f t="shared" si="250"/>
        <v>EandR1F</v>
      </c>
      <c r="H1593" s="389" t="str">
        <f t="shared" si="251"/>
        <v>comp5</v>
      </c>
      <c r="I1593" s="389" t="str">
        <f t="shared" si="252"/>
        <v>sector</v>
      </c>
      <c r="J1593" s="389" t="str">
        <f t="shared" si="253"/>
        <v>EandR1F-</v>
      </c>
      <c r="K1593" s="389" t="str">
        <f t="shared" si="254"/>
        <v>comp5-sector</v>
      </c>
      <c r="L1593" s="389" t="str">
        <f t="shared" si="255"/>
        <v>comp5-</v>
      </c>
    </row>
    <row r="1594" spans="1:12">
      <c r="A1594" s="362" t="s">
        <v>4827</v>
      </c>
      <c r="B1594" s="454">
        <f t="shared" ca="1" si="239"/>
        <v>0</v>
      </c>
      <c r="C1594" s="454"/>
      <c r="D1594" s="454"/>
      <c r="E1594" s="454"/>
      <c r="F1594" s="454"/>
      <c r="G1594" s="389" t="str">
        <f t="shared" si="250"/>
        <v>EandR1F</v>
      </c>
      <c r="H1594" s="389" t="str">
        <f t="shared" si="251"/>
        <v>comp5</v>
      </c>
      <c r="I1594" s="389" t="str">
        <f t="shared" si="252"/>
        <v>numees</v>
      </c>
      <c r="J1594" s="389" t="str">
        <f t="shared" si="253"/>
        <v>EandR1F-</v>
      </c>
      <c r="K1594" s="389" t="str">
        <f t="shared" si="254"/>
        <v>comp5-numees</v>
      </c>
      <c r="L1594" s="389" t="str">
        <f t="shared" si="255"/>
        <v>comp5-</v>
      </c>
    </row>
    <row r="1595" spans="1:12">
      <c r="A1595" s="362" t="s">
        <v>4828</v>
      </c>
      <c r="B1595" s="454">
        <f t="shared" ca="1" si="239"/>
        <v>0</v>
      </c>
      <c r="C1595" s="454"/>
      <c r="D1595" s="454"/>
      <c r="E1595" s="454"/>
      <c r="F1595" s="454"/>
      <c r="G1595" s="389" t="str">
        <f t="shared" si="250"/>
        <v>EandR1F</v>
      </c>
      <c r="H1595" s="389" t="str">
        <f t="shared" si="251"/>
        <v>comp5</v>
      </c>
      <c r="I1595" s="389" t="str">
        <f t="shared" si="252"/>
        <v>turnover</v>
      </c>
      <c r="J1595" s="389" t="str">
        <f t="shared" si="253"/>
        <v>EandR1F-</v>
      </c>
      <c r="K1595" s="389" t="str">
        <f t="shared" si="254"/>
        <v>comp5-turnover</v>
      </c>
      <c r="L1595" s="389" t="str">
        <f t="shared" si="255"/>
        <v>comp5-</v>
      </c>
    </row>
    <row r="1596" spans="1:12">
      <c r="A1596" s="362" t="s">
        <v>4829</v>
      </c>
      <c r="B1596" s="454">
        <f t="shared" ca="1" si="239"/>
        <v>0</v>
      </c>
      <c r="C1596" s="454"/>
      <c r="D1596" s="454"/>
      <c r="E1596" s="454"/>
      <c r="F1596" s="454"/>
      <c r="G1596" s="389" t="str">
        <f t="shared" si="250"/>
        <v>EandR1F</v>
      </c>
      <c r="H1596" s="389" t="str">
        <f t="shared" si="251"/>
        <v>comp5</v>
      </c>
      <c r="I1596" s="389" t="str">
        <f t="shared" si="252"/>
        <v>totbal</v>
      </c>
      <c r="J1596" s="389" t="str">
        <f t="shared" si="253"/>
        <v>EandR1F-</v>
      </c>
      <c r="K1596" s="389" t="str">
        <f t="shared" si="254"/>
        <v>comp5-totbal</v>
      </c>
      <c r="L1596" s="389" t="str">
        <f t="shared" si="255"/>
        <v>comp5-</v>
      </c>
    </row>
    <row r="1597" spans="1:12">
      <c r="A1597" s="362" t="s">
        <v>4830</v>
      </c>
      <c r="B1597" s="454">
        <f t="shared" ca="1" si="239"/>
        <v>0</v>
      </c>
      <c r="C1597" s="454"/>
      <c r="D1597" s="454"/>
      <c r="E1597" s="454"/>
      <c r="F1597" s="454"/>
      <c r="G1597" s="389" t="str">
        <f t="shared" si="250"/>
        <v>EandR1F</v>
      </c>
      <c r="H1597" s="389" t="str">
        <f t="shared" si="251"/>
        <v>comp5</v>
      </c>
      <c r="I1597" s="389" t="str">
        <f t="shared" si="252"/>
        <v>lashare</v>
      </c>
      <c r="J1597" s="389" t="str">
        <f t="shared" si="253"/>
        <v>EandR1F-</v>
      </c>
      <c r="K1597" s="389" t="str">
        <f t="shared" si="254"/>
        <v>comp5-lashare</v>
      </c>
      <c r="L1597" s="389" t="str">
        <f t="shared" si="255"/>
        <v>comp5-</v>
      </c>
    </row>
    <row r="1598" spans="1:12">
      <c r="A1598" s="362" t="s">
        <v>4831</v>
      </c>
      <c r="B1598" s="454">
        <f t="shared" ca="1" si="239"/>
        <v>0</v>
      </c>
      <c r="C1598" s="454"/>
      <c r="D1598" s="454"/>
      <c r="E1598" s="454"/>
      <c r="F1598" s="454"/>
      <c r="G1598" s="389" t="str">
        <f t="shared" si="250"/>
        <v>EandR1F</v>
      </c>
      <c r="H1598" s="389" t="str">
        <f t="shared" si="251"/>
        <v>comp6</v>
      </c>
      <c r="I1598" s="389" t="str">
        <f t="shared" si="252"/>
        <v>latype</v>
      </c>
      <c r="J1598" s="389" t="str">
        <f t="shared" si="253"/>
        <v>EandR1F-</v>
      </c>
      <c r="K1598" s="389" t="str">
        <f t="shared" si="254"/>
        <v>comp6-latype</v>
      </c>
      <c r="L1598" s="389" t="str">
        <f t="shared" si="255"/>
        <v>comp6-</v>
      </c>
    </row>
    <row r="1599" spans="1:12">
      <c r="A1599" s="362" t="s">
        <v>4832</v>
      </c>
      <c r="B1599" s="454">
        <f t="shared" ca="1" si="239"/>
        <v>0</v>
      </c>
      <c r="C1599" s="454"/>
      <c r="D1599" s="454"/>
      <c r="E1599" s="454"/>
      <c r="F1599" s="454"/>
      <c r="G1599" s="389" t="str">
        <f t="shared" si="250"/>
        <v>EandR1F</v>
      </c>
      <c r="H1599" s="389" t="str">
        <f t="shared" si="251"/>
        <v>comp6</v>
      </c>
      <c r="I1599" s="389" t="str">
        <f t="shared" si="252"/>
        <v>compname</v>
      </c>
      <c r="J1599" s="389" t="str">
        <f t="shared" si="253"/>
        <v>EandR1F-</v>
      </c>
      <c r="K1599" s="389" t="str">
        <f t="shared" si="254"/>
        <v>comp6-compname</v>
      </c>
      <c r="L1599" s="389" t="str">
        <f t="shared" si="255"/>
        <v>comp6-</v>
      </c>
    </row>
    <row r="1600" spans="1:12">
      <c r="A1600" s="362" t="s">
        <v>4833</v>
      </c>
      <c r="B1600" s="454">
        <f t="shared" ca="1" si="239"/>
        <v>0</v>
      </c>
      <c r="C1600" s="454"/>
      <c r="D1600" s="454"/>
      <c r="E1600" s="454"/>
      <c r="F1600" s="454"/>
      <c r="G1600" s="389" t="str">
        <f t="shared" si="250"/>
        <v>EandR1F</v>
      </c>
      <c r="H1600" s="389" t="str">
        <f t="shared" si="251"/>
        <v>comp6</v>
      </c>
      <c r="I1600" s="389" t="str">
        <f t="shared" si="252"/>
        <v>sector</v>
      </c>
      <c r="J1600" s="389" t="str">
        <f t="shared" si="253"/>
        <v>EandR1F-</v>
      </c>
      <c r="K1600" s="389" t="str">
        <f t="shared" si="254"/>
        <v>comp6-sector</v>
      </c>
      <c r="L1600" s="389" t="str">
        <f t="shared" si="255"/>
        <v>comp6-</v>
      </c>
    </row>
    <row r="1601" spans="1:12">
      <c r="A1601" s="362" t="s">
        <v>4834</v>
      </c>
      <c r="B1601" s="454">
        <f t="shared" ca="1" si="239"/>
        <v>0</v>
      </c>
      <c r="C1601" s="454"/>
      <c r="D1601" s="454"/>
      <c r="E1601" s="454"/>
      <c r="F1601" s="454"/>
      <c r="G1601" s="389" t="str">
        <f t="shared" si="250"/>
        <v>EandR1F</v>
      </c>
      <c r="H1601" s="389" t="str">
        <f t="shared" si="251"/>
        <v>comp6</v>
      </c>
      <c r="I1601" s="389" t="str">
        <f t="shared" si="252"/>
        <v>numees</v>
      </c>
      <c r="J1601" s="389" t="str">
        <f t="shared" si="253"/>
        <v>EandR1F-</v>
      </c>
      <c r="K1601" s="389" t="str">
        <f t="shared" si="254"/>
        <v>comp6-numees</v>
      </c>
      <c r="L1601" s="389" t="str">
        <f t="shared" si="255"/>
        <v>comp6-</v>
      </c>
    </row>
    <row r="1602" spans="1:12">
      <c r="A1602" s="362" t="s">
        <v>4835</v>
      </c>
      <c r="B1602" s="454">
        <f t="shared" ca="1" si="239"/>
        <v>0</v>
      </c>
      <c r="C1602" s="454"/>
      <c r="D1602" s="454"/>
      <c r="E1602" s="454"/>
      <c r="F1602" s="454"/>
      <c r="G1602" s="389" t="str">
        <f t="shared" si="250"/>
        <v>EandR1F</v>
      </c>
      <c r="H1602" s="389" t="str">
        <f t="shared" si="251"/>
        <v>comp6</v>
      </c>
      <c r="I1602" s="389" t="str">
        <f t="shared" si="252"/>
        <v>turnover</v>
      </c>
      <c r="J1602" s="389" t="str">
        <f t="shared" si="253"/>
        <v>EandR1F-</v>
      </c>
      <c r="K1602" s="389" t="str">
        <f t="shared" si="254"/>
        <v>comp6-turnover</v>
      </c>
      <c r="L1602" s="389" t="str">
        <f t="shared" si="255"/>
        <v>comp6-</v>
      </c>
    </row>
    <row r="1603" spans="1:12">
      <c r="A1603" s="362" t="s">
        <v>4836</v>
      </c>
      <c r="B1603" s="454">
        <f t="shared" ca="1" si="239"/>
        <v>0</v>
      </c>
      <c r="C1603" s="454"/>
      <c r="D1603" s="454"/>
      <c r="E1603" s="454"/>
      <c r="F1603" s="454"/>
      <c r="G1603" s="389" t="str">
        <f t="shared" si="250"/>
        <v>EandR1F</v>
      </c>
      <c r="H1603" s="389" t="str">
        <f t="shared" si="251"/>
        <v>comp6</v>
      </c>
      <c r="I1603" s="389" t="str">
        <f t="shared" si="252"/>
        <v>totbal</v>
      </c>
      <c r="J1603" s="389" t="str">
        <f t="shared" si="253"/>
        <v>EandR1F-</v>
      </c>
      <c r="K1603" s="389" t="str">
        <f t="shared" si="254"/>
        <v>comp6-totbal</v>
      </c>
      <c r="L1603" s="389" t="str">
        <f t="shared" si="255"/>
        <v>comp6-</v>
      </c>
    </row>
    <row r="1604" spans="1:12">
      <c r="A1604" s="362" t="s">
        <v>4837</v>
      </c>
      <c r="B1604" s="454">
        <f t="shared" ca="1" si="239"/>
        <v>0</v>
      </c>
      <c r="C1604" s="454"/>
      <c r="D1604" s="454"/>
      <c r="E1604" s="454"/>
      <c r="F1604" s="454"/>
      <c r="G1604" s="389" t="str">
        <f t="shared" si="250"/>
        <v>EandR1F</v>
      </c>
      <c r="H1604" s="389" t="str">
        <f t="shared" si="251"/>
        <v>comp6</v>
      </c>
      <c r="I1604" s="389" t="str">
        <f t="shared" si="252"/>
        <v>lashare</v>
      </c>
      <c r="J1604" s="389" t="str">
        <f t="shared" si="253"/>
        <v>EandR1F-</v>
      </c>
      <c r="K1604" s="389" t="str">
        <f t="shared" si="254"/>
        <v>comp6-lashare</v>
      </c>
      <c r="L1604" s="389" t="str">
        <f t="shared" si="255"/>
        <v>comp6-</v>
      </c>
    </row>
    <row r="1605" spans="1:12">
      <c r="A1605" s="362" t="s">
        <v>4838</v>
      </c>
      <c r="B1605" s="454">
        <f t="shared" ca="1" si="239"/>
        <v>0</v>
      </c>
      <c r="C1605" s="454"/>
      <c r="D1605" s="454"/>
      <c r="E1605" s="454"/>
      <c r="F1605" s="454"/>
      <c r="G1605" s="389" t="str">
        <f t="shared" si="250"/>
        <v>EandR1F</v>
      </c>
      <c r="H1605" s="389" t="str">
        <f t="shared" si="251"/>
        <v>comp7</v>
      </c>
      <c r="I1605" s="389" t="str">
        <f t="shared" si="252"/>
        <v>latype</v>
      </c>
      <c r="J1605" s="389" t="str">
        <f t="shared" si="253"/>
        <v>EandR1F-</v>
      </c>
      <c r="K1605" s="389" t="str">
        <f t="shared" si="254"/>
        <v>comp7-latype</v>
      </c>
      <c r="L1605" s="389" t="str">
        <f t="shared" si="255"/>
        <v>comp7-</v>
      </c>
    </row>
    <row r="1606" spans="1:12">
      <c r="A1606" s="362" t="s">
        <v>4839</v>
      </c>
      <c r="B1606" s="454">
        <f t="shared" ca="1" si="239"/>
        <v>0</v>
      </c>
      <c r="C1606" s="454"/>
      <c r="D1606" s="454"/>
      <c r="E1606" s="454"/>
      <c r="F1606" s="454"/>
      <c r="G1606" s="389" t="str">
        <f t="shared" si="250"/>
        <v>EandR1F</v>
      </c>
      <c r="H1606" s="389" t="str">
        <f t="shared" si="251"/>
        <v>comp7</v>
      </c>
      <c r="I1606" s="389" t="str">
        <f t="shared" si="252"/>
        <v>compname</v>
      </c>
      <c r="J1606" s="389" t="str">
        <f t="shared" si="253"/>
        <v>EandR1F-</v>
      </c>
      <c r="K1606" s="389" t="str">
        <f t="shared" si="254"/>
        <v>comp7-compname</v>
      </c>
      <c r="L1606" s="389" t="str">
        <f t="shared" si="255"/>
        <v>comp7-</v>
      </c>
    </row>
    <row r="1607" spans="1:12">
      <c r="A1607" s="362" t="s">
        <v>4840</v>
      </c>
      <c r="B1607" s="454">
        <f t="shared" ca="1" si="239"/>
        <v>0</v>
      </c>
      <c r="C1607" s="454"/>
      <c r="D1607" s="454"/>
      <c r="E1607" s="454"/>
      <c r="F1607" s="454"/>
      <c r="G1607" s="389" t="str">
        <f t="shared" si="250"/>
        <v>EandR1F</v>
      </c>
      <c r="H1607" s="389" t="str">
        <f t="shared" si="251"/>
        <v>comp7</v>
      </c>
      <c r="I1607" s="389" t="str">
        <f t="shared" si="252"/>
        <v>sector</v>
      </c>
      <c r="J1607" s="389" t="str">
        <f t="shared" si="253"/>
        <v>EandR1F-</v>
      </c>
      <c r="K1607" s="389" t="str">
        <f t="shared" si="254"/>
        <v>comp7-sector</v>
      </c>
      <c r="L1607" s="389" t="str">
        <f t="shared" si="255"/>
        <v>comp7-</v>
      </c>
    </row>
    <row r="1608" spans="1:12">
      <c r="A1608" s="362" t="s">
        <v>4841</v>
      </c>
      <c r="B1608" s="454">
        <f t="shared" ca="1" si="239"/>
        <v>0</v>
      </c>
      <c r="C1608" s="454"/>
      <c r="D1608" s="454"/>
      <c r="E1608" s="454"/>
      <c r="F1608" s="454"/>
      <c r="G1608" s="389" t="str">
        <f t="shared" si="250"/>
        <v>EandR1F</v>
      </c>
      <c r="H1608" s="389" t="str">
        <f t="shared" si="251"/>
        <v>comp7</v>
      </c>
      <c r="I1608" s="389" t="str">
        <f t="shared" si="252"/>
        <v>numees</v>
      </c>
      <c r="J1608" s="389" t="str">
        <f t="shared" si="253"/>
        <v>EandR1F-</v>
      </c>
      <c r="K1608" s="389" t="str">
        <f t="shared" si="254"/>
        <v>comp7-numees</v>
      </c>
      <c r="L1608" s="389" t="str">
        <f t="shared" si="255"/>
        <v>comp7-</v>
      </c>
    </row>
    <row r="1609" spans="1:12">
      <c r="A1609" s="362" t="s">
        <v>4842</v>
      </c>
      <c r="B1609" s="454">
        <f t="shared" ca="1" si="239"/>
        <v>0</v>
      </c>
      <c r="C1609" s="454"/>
      <c r="D1609" s="454"/>
      <c r="E1609" s="454"/>
      <c r="F1609" s="454"/>
      <c r="G1609" s="389" t="str">
        <f t="shared" si="250"/>
        <v>EandR1F</v>
      </c>
      <c r="H1609" s="389" t="str">
        <f t="shared" si="251"/>
        <v>comp7</v>
      </c>
      <c r="I1609" s="389" t="str">
        <f t="shared" si="252"/>
        <v>turnover</v>
      </c>
      <c r="J1609" s="389" t="str">
        <f t="shared" si="253"/>
        <v>EandR1F-</v>
      </c>
      <c r="K1609" s="389" t="str">
        <f t="shared" si="254"/>
        <v>comp7-turnover</v>
      </c>
      <c r="L1609" s="389" t="str">
        <f t="shared" si="255"/>
        <v>comp7-</v>
      </c>
    </row>
    <row r="1610" spans="1:12">
      <c r="A1610" s="362" t="s">
        <v>4843</v>
      </c>
      <c r="B1610" s="454">
        <f t="shared" ca="1" si="239"/>
        <v>0</v>
      </c>
      <c r="C1610" s="454"/>
      <c r="D1610" s="454"/>
      <c r="E1610" s="454"/>
      <c r="F1610" s="454"/>
      <c r="G1610" s="389" t="str">
        <f t="shared" si="250"/>
        <v>EandR1F</v>
      </c>
      <c r="H1610" s="389" t="str">
        <f t="shared" si="251"/>
        <v>comp7</v>
      </c>
      <c r="I1610" s="389" t="str">
        <f t="shared" si="252"/>
        <v>totbal</v>
      </c>
      <c r="J1610" s="389" t="str">
        <f t="shared" si="253"/>
        <v>EandR1F-</v>
      </c>
      <c r="K1610" s="389" t="str">
        <f t="shared" si="254"/>
        <v>comp7-totbal</v>
      </c>
      <c r="L1610" s="389" t="str">
        <f t="shared" si="255"/>
        <v>comp7-</v>
      </c>
    </row>
    <row r="1611" spans="1:12">
      <c r="A1611" s="362" t="s">
        <v>4844</v>
      </c>
      <c r="B1611" s="454">
        <f t="shared" ca="1" si="239"/>
        <v>0</v>
      </c>
      <c r="C1611" s="454"/>
      <c r="D1611" s="454"/>
      <c r="E1611" s="454"/>
      <c r="F1611" s="454"/>
      <c r="G1611" s="389" t="str">
        <f t="shared" si="250"/>
        <v>EandR1F</v>
      </c>
      <c r="H1611" s="389" t="str">
        <f t="shared" si="251"/>
        <v>comp7</v>
      </c>
      <c r="I1611" s="389" t="str">
        <f t="shared" si="252"/>
        <v>lashare</v>
      </c>
      <c r="J1611" s="389" t="str">
        <f t="shared" si="253"/>
        <v>EandR1F-</v>
      </c>
      <c r="K1611" s="389" t="str">
        <f t="shared" si="254"/>
        <v>comp7-lashare</v>
      </c>
      <c r="L1611" s="389" t="str">
        <f t="shared" si="255"/>
        <v>comp7-</v>
      </c>
    </row>
    <row r="1612" spans="1:12">
      <c r="A1612" s="362" t="s">
        <v>4845</v>
      </c>
      <c r="B1612" s="454">
        <f t="shared" ca="1" si="239"/>
        <v>0</v>
      </c>
      <c r="C1612" s="454"/>
      <c r="D1612" s="454"/>
      <c r="E1612" s="454"/>
      <c r="F1612" s="454"/>
      <c r="G1612" s="389" t="str">
        <f t="shared" si="250"/>
        <v>EandR1F</v>
      </c>
      <c r="H1612" s="389" t="str">
        <f t="shared" si="251"/>
        <v>comp8</v>
      </c>
      <c r="I1612" s="389" t="str">
        <f t="shared" si="252"/>
        <v>latype</v>
      </c>
      <c r="J1612" s="389" t="str">
        <f t="shared" si="253"/>
        <v>EandR1F-</v>
      </c>
      <c r="K1612" s="389" t="str">
        <f t="shared" si="254"/>
        <v>comp8-latype</v>
      </c>
      <c r="L1612" s="389" t="str">
        <f t="shared" si="255"/>
        <v>comp8-</v>
      </c>
    </row>
    <row r="1613" spans="1:12">
      <c r="A1613" s="362" t="s">
        <v>4846</v>
      </c>
      <c r="B1613" s="454">
        <f t="shared" ca="1" si="239"/>
        <v>0</v>
      </c>
      <c r="C1613" s="454"/>
      <c r="D1613" s="454"/>
      <c r="E1613" s="454"/>
      <c r="F1613" s="454"/>
      <c r="G1613" s="389" t="str">
        <f t="shared" si="250"/>
        <v>EandR1F</v>
      </c>
      <c r="H1613" s="389" t="str">
        <f t="shared" si="251"/>
        <v>comp8</v>
      </c>
      <c r="I1613" s="389" t="str">
        <f t="shared" si="252"/>
        <v>compname</v>
      </c>
      <c r="J1613" s="389" t="str">
        <f t="shared" si="253"/>
        <v>EandR1F-</v>
      </c>
      <c r="K1613" s="389" t="str">
        <f t="shared" si="254"/>
        <v>comp8-compname</v>
      </c>
      <c r="L1613" s="389" t="str">
        <f t="shared" si="255"/>
        <v>comp8-</v>
      </c>
    </row>
    <row r="1614" spans="1:12">
      <c r="A1614" s="362" t="s">
        <v>4847</v>
      </c>
      <c r="B1614" s="454">
        <f t="shared" ca="1" si="239"/>
        <v>0</v>
      </c>
      <c r="C1614" s="454"/>
      <c r="D1614" s="454"/>
      <c r="E1614" s="454"/>
      <c r="F1614" s="454"/>
      <c r="G1614" s="389" t="str">
        <f t="shared" si="250"/>
        <v>EandR1F</v>
      </c>
      <c r="H1614" s="389" t="str">
        <f t="shared" si="251"/>
        <v>comp8</v>
      </c>
      <c r="I1614" s="389" t="str">
        <f t="shared" si="252"/>
        <v>sector</v>
      </c>
      <c r="J1614" s="389" t="str">
        <f t="shared" si="253"/>
        <v>EandR1F-</v>
      </c>
      <c r="K1614" s="389" t="str">
        <f t="shared" si="254"/>
        <v>comp8-sector</v>
      </c>
      <c r="L1614" s="389" t="str">
        <f t="shared" si="255"/>
        <v>comp8-</v>
      </c>
    </row>
    <row r="1615" spans="1:12">
      <c r="A1615" s="362" t="s">
        <v>4848</v>
      </c>
      <c r="B1615" s="454">
        <f t="shared" ca="1" si="239"/>
        <v>0</v>
      </c>
      <c r="C1615" s="454"/>
      <c r="D1615" s="454"/>
      <c r="E1615" s="454"/>
      <c r="F1615" s="454"/>
      <c r="G1615" s="389" t="str">
        <f t="shared" si="250"/>
        <v>EandR1F</v>
      </c>
      <c r="H1615" s="389" t="str">
        <f t="shared" si="251"/>
        <v>comp8</v>
      </c>
      <c r="I1615" s="389" t="str">
        <f t="shared" si="252"/>
        <v>numees</v>
      </c>
      <c r="J1615" s="389" t="str">
        <f t="shared" si="253"/>
        <v>EandR1F-</v>
      </c>
      <c r="K1615" s="389" t="str">
        <f t="shared" si="254"/>
        <v>comp8-numees</v>
      </c>
      <c r="L1615" s="389" t="str">
        <f t="shared" si="255"/>
        <v>comp8-</v>
      </c>
    </row>
    <row r="1616" spans="1:12">
      <c r="A1616" s="362" t="s">
        <v>4849</v>
      </c>
      <c r="B1616" s="454">
        <f t="shared" ca="1" si="239"/>
        <v>0</v>
      </c>
      <c r="C1616" s="454"/>
      <c r="D1616" s="454"/>
      <c r="E1616" s="454"/>
      <c r="F1616" s="454"/>
      <c r="G1616" s="389" t="str">
        <f t="shared" si="250"/>
        <v>EandR1F</v>
      </c>
      <c r="H1616" s="389" t="str">
        <f t="shared" si="251"/>
        <v>comp8</v>
      </c>
      <c r="I1616" s="389" t="str">
        <f t="shared" si="252"/>
        <v>turnover</v>
      </c>
      <c r="J1616" s="389" t="str">
        <f t="shared" si="253"/>
        <v>EandR1F-</v>
      </c>
      <c r="K1616" s="389" t="str">
        <f t="shared" si="254"/>
        <v>comp8-turnover</v>
      </c>
      <c r="L1616" s="389" t="str">
        <f t="shared" si="255"/>
        <v>comp8-</v>
      </c>
    </row>
    <row r="1617" spans="1:12">
      <c r="A1617" s="362" t="s">
        <v>4850</v>
      </c>
      <c r="B1617" s="454">
        <f t="shared" ca="1" si="239"/>
        <v>0</v>
      </c>
      <c r="C1617" s="454"/>
      <c r="D1617" s="454"/>
      <c r="E1617" s="454"/>
      <c r="F1617" s="454"/>
      <c r="G1617" s="389" t="str">
        <f t="shared" si="250"/>
        <v>EandR1F</v>
      </c>
      <c r="H1617" s="389" t="str">
        <f t="shared" si="251"/>
        <v>comp8</v>
      </c>
      <c r="I1617" s="389" t="str">
        <f t="shared" si="252"/>
        <v>totbal</v>
      </c>
      <c r="J1617" s="389" t="str">
        <f t="shared" si="253"/>
        <v>EandR1F-</v>
      </c>
      <c r="K1617" s="389" t="str">
        <f t="shared" si="254"/>
        <v>comp8-totbal</v>
      </c>
      <c r="L1617" s="389" t="str">
        <f t="shared" si="255"/>
        <v>comp8-</v>
      </c>
    </row>
    <row r="1618" spans="1:12">
      <c r="A1618" s="362" t="s">
        <v>4851</v>
      </c>
      <c r="B1618" s="454">
        <f t="shared" ca="1" si="239"/>
        <v>0</v>
      </c>
      <c r="C1618" s="454"/>
      <c r="D1618" s="454"/>
      <c r="E1618" s="454"/>
      <c r="F1618" s="454"/>
      <c r="G1618" s="389" t="str">
        <f t="shared" si="250"/>
        <v>EandR1F</v>
      </c>
      <c r="H1618" s="389" t="str">
        <f t="shared" si="251"/>
        <v>comp8</v>
      </c>
      <c r="I1618" s="389" t="str">
        <f t="shared" si="252"/>
        <v>lashare</v>
      </c>
      <c r="J1618" s="389" t="str">
        <f t="shared" si="253"/>
        <v>EandR1F-</v>
      </c>
      <c r="K1618" s="389" t="str">
        <f t="shared" si="254"/>
        <v>comp8-lashare</v>
      </c>
      <c r="L1618" s="389" t="str">
        <f t="shared" si="255"/>
        <v>comp8-</v>
      </c>
    </row>
    <row r="1619" spans="1:12">
      <c r="A1619" s="362" t="s">
        <v>4852</v>
      </c>
      <c r="B1619" s="454">
        <f t="shared" ca="1" si="239"/>
        <v>0</v>
      </c>
      <c r="C1619" s="454"/>
      <c r="D1619" s="454"/>
      <c r="E1619" s="454"/>
      <c r="F1619" s="454"/>
      <c r="G1619" s="389" t="str">
        <f t="shared" si="250"/>
        <v>EandR1F</v>
      </c>
      <c r="H1619" s="389" t="str">
        <f t="shared" si="251"/>
        <v>comp9</v>
      </c>
      <c r="I1619" s="389" t="str">
        <f t="shared" si="252"/>
        <v>latype</v>
      </c>
      <c r="J1619" s="389" t="str">
        <f t="shared" si="253"/>
        <v>EandR1F-</v>
      </c>
      <c r="K1619" s="389" t="str">
        <f t="shared" si="254"/>
        <v>comp9-latype</v>
      </c>
      <c r="L1619" s="389" t="str">
        <f t="shared" si="255"/>
        <v>comp9-</v>
      </c>
    </row>
    <row r="1620" spans="1:12">
      <c r="A1620" s="362" t="s">
        <v>4853</v>
      </c>
      <c r="B1620" s="454">
        <f t="shared" ca="1" si="239"/>
        <v>0</v>
      </c>
      <c r="C1620" s="454"/>
      <c r="D1620" s="454"/>
      <c r="E1620" s="454"/>
      <c r="F1620" s="454"/>
      <c r="G1620" s="389" t="str">
        <f t="shared" si="250"/>
        <v>EandR1F</v>
      </c>
      <c r="H1620" s="389" t="str">
        <f t="shared" si="251"/>
        <v>comp9</v>
      </c>
      <c r="I1620" s="389" t="str">
        <f t="shared" si="252"/>
        <v>compname</v>
      </c>
      <c r="J1620" s="389" t="str">
        <f t="shared" si="253"/>
        <v>EandR1F-</v>
      </c>
      <c r="K1620" s="389" t="str">
        <f t="shared" si="254"/>
        <v>comp9-compname</v>
      </c>
      <c r="L1620" s="389" t="str">
        <f t="shared" si="255"/>
        <v>comp9-</v>
      </c>
    </row>
    <row r="1621" spans="1:12">
      <c r="A1621" s="362" t="s">
        <v>4854</v>
      </c>
      <c r="B1621" s="454">
        <f t="shared" ca="1" si="239"/>
        <v>0</v>
      </c>
      <c r="C1621" s="454"/>
      <c r="D1621" s="454"/>
      <c r="E1621" s="454"/>
      <c r="F1621" s="454"/>
      <c r="G1621" s="389" t="str">
        <f t="shared" si="250"/>
        <v>EandR1F</v>
      </c>
      <c r="H1621" s="389" t="str">
        <f t="shared" si="251"/>
        <v>comp9</v>
      </c>
      <c r="I1621" s="389" t="str">
        <f t="shared" si="252"/>
        <v>sector</v>
      </c>
      <c r="J1621" s="389" t="str">
        <f t="shared" si="253"/>
        <v>EandR1F-</v>
      </c>
      <c r="K1621" s="389" t="str">
        <f t="shared" si="254"/>
        <v>comp9-sector</v>
      </c>
      <c r="L1621" s="389" t="str">
        <f t="shared" si="255"/>
        <v>comp9-</v>
      </c>
    </row>
    <row r="1622" spans="1:12">
      <c r="A1622" s="362" t="s">
        <v>4855</v>
      </c>
      <c r="B1622" s="454">
        <f t="shared" ca="1" si="239"/>
        <v>0</v>
      </c>
      <c r="C1622" s="454"/>
      <c r="D1622" s="454"/>
      <c r="E1622" s="454"/>
      <c r="F1622" s="454"/>
      <c r="G1622" s="389" t="str">
        <f t="shared" si="250"/>
        <v>EandR1F</v>
      </c>
      <c r="H1622" s="389" t="str">
        <f t="shared" si="251"/>
        <v>comp9</v>
      </c>
      <c r="I1622" s="389" t="str">
        <f t="shared" si="252"/>
        <v>numees</v>
      </c>
      <c r="J1622" s="389" t="str">
        <f t="shared" si="253"/>
        <v>EandR1F-</v>
      </c>
      <c r="K1622" s="389" t="str">
        <f t="shared" si="254"/>
        <v>comp9-numees</v>
      </c>
      <c r="L1622" s="389" t="str">
        <f t="shared" si="255"/>
        <v>comp9-</v>
      </c>
    </row>
    <row r="1623" spans="1:12">
      <c r="A1623" s="362" t="s">
        <v>4856</v>
      </c>
      <c r="B1623" s="454">
        <f t="shared" ca="1" si="239"/>
        <v>0</v>
      </c>
      <c r="C1623" s="454"/>
      <c r="D1623" s="454"/>
      <c r="E1623" s="454"/>
      <c r="F1623" s="454"/>
      <c r="G1623" s="389" t="str">
        <f t="shared" si="250"/>
        <v>EandR1F</v>
      </c>
      <c r="H1623" s="389" t="str">
        <f t="shared" si="251"/>
        <v>comp9</v>
      </c>
      <c r="I1623" s="389" t="str">
        <f t="shared" si="252"/>
        <v>turnover</v>
      </c>
      <c r="J1623" s="389" t="str">
        <f t="shared" si="253"/>
        <v>EandR1F-</v>
      </c>
      <c r="K1623" s="389" t="str">
        <f t="shared" si="254"/>
        <v>comp9-turnover</v>
      </c>
      <c r="L1623" s="389" t="str">
        <f t="shared" si="255"/>
        <v>comp9-</v>
      </c>
    </row>
    <row r="1624" spans="1:12">
      <c r="A1624" s="362" t="s">
        <v>4857</v>
      </c>
      <c r="B1624" s="454">
        <f t="shared" ca="1" si="239"/>
        <v>0</v>
      </c>
      <c r="C1624" s="454"/>
      <c r="D1624" s="454"/>
      <c r="E1624" s="454"/>
      <c r="F1624" s="454"/>
      <c r="G1624" s="389" t="str">
        <f t="shared" si="250"/>
        <v>EandR1F</v>
      </c>
      <c r="H1624" s="389" t="str">
        <f t="shared" si="251"/>
        <v>comp9</v>
      </c>
      <c r="I1624" s="389" t="str">
        <f t="shared" si="252"/>
        <v>totbal</v>
      </c>
      <c r="J1624" s="389" t="str">
        <f t="shared" si="253"/>
        <v>EandR1F-</v>
      </c>
      <c r="K1624" s="389" t="str">
        <f t="shared" si="254"/>
        <v>comp9-totbal</v>
      </c>
      <c r="L1624" s="389" t="str">
        <f t="shared" si="255"/>
        <v>comp9-</v>
      </c>
    </row>
    <row r="1625" spans="1:12">
      <c r="A1625" s="362" t="s">
        <v>4858</v>
      </c>
      <c r="B1625" s="454">
        <f t="shared" ca="1" si="239"/>
        <v>0</v>
      </c>
      <c r="C1625" s="454"/>
      <c r="D1625" s="454"/>
      <c r="E1625" s="454"/>
      <c r="F1625" s="454"/>
      <c r="G1625" s="389" t="str">
        <f t="shared" si="250"/>
        <v>EandR1F</v>
      </c>
      <c r="H1625" s="389" t="str">
        <f t="shared" si="251"/>
        <v>comp9</v>
      </c>
      <c r="I1625" s="389" t="str">
        <f t="shared" si="252"/>
        <v>lashare</v>
      </c>
      <c r="J1625" s="389" t="str">
        <f t="shared" si="253"/>
        <v>EandR1F-</v>
      </c>
      <c r="K1625" s="389" t="str">
        <f t="shared" si="254"/>
        <v>comp9-lashare</v>
      </c>
      <c r="L1625" s="389" t="str">
        <f t="shared" si="255"/>
        <v>comp9-</v>
      </c>
    </row>
    <row r="1626" spans="1:12">
      <c r="A1626" s="362" t="s">
        <v>4859</v>
      </c>
      <c r="B1626" s="454">
        <f t="shared" ca="1" si="239"/>
        <v>0</v>
      </c>
      <c r="C1626" s="454"/>
      <c r="D1626" s="454"/>
      <c r="E1626" s="454"/>
      <c r="F1626" s="454"/>
      <c r="G1626" s="389" t="str">
        <f t="shared" si="250"/>
        <v>EandR1F</v>
      </c>
      <c r="H1626" s="389" t="str">
        <f t="shared" si="251"/>
        <v>comp10</v>
      </c>
      <c r="I1626" s="389" t="str">
        <f t="shared" si="252"/>
        <v>latype</v>
      </c>
      <c r="J1626" s="389" t="str">
        <f t="shared" si="253"/>
        <v>EandR1F-</v>
      </c>
      <c r="K1626" s="389" t="str">
        <f t="shared" si="254"/>
        <v>comp10-latype</v>
      </c>
      <c r="L1626" s="389" t="str">
        <f t="shared" si="255"/>
        <v>comp10-</v>
      </c>
    </row>
    <row r="1627" spans="1:12">
      <c r="A1627" s="362" t="s">
        <v>4860</v>
      </c>
      <c r="B1627" s="454">
        <f t="shared" ca="1" si="239"/>
        <v>0</v>
      </c>
      <c r="C1627" s="454"/>
      <c r="D1627" s="454"/>
      <c r="E1627" s="454"/>
      <c r="F1627" s="454"/>
      <c r="G1627" s="389" t="str">
        <f t="shared" ref="G1627:G1696" si="256">LEFT(A1627,SEARCH("-",A1627)-1)</f>
        <v>EandR1F</v>
      </c>
      <c r="H1627" s="389" t="str">
        <f t="shared" ref="H1627:H1696" si="257">LEFT(K1627,SEARCH("-",K1627)-1)</f>
        <v>comp10</v>
      </c>
      <c r="I1627" s="389" t="str">
        <f t="shared" ref="I1627:I1696" si="258">SUBSTITUTE(K1627,L1627,"")</f>
        <v>compname</v>
      </c>
      <c r="J1627" s="389" t="str">
        <f t="shared" ref="J1627:J1696" si="259">LEFT(A1627,SEARCH("-",A1627))</f>
        <v>EandR1F-</v>
      </c>
      <c r="K1627" s="389" t="str">
        <f t="shared" ref="K1627:K1696" si="260">SUBSTITUTE(A1627,J1627,"")</f>
        <v>comp10-compname</v>
      </c>
      <c r="L1627" s="389" t="str">
        <f t="shared" ref="L1627:L1696" si="261">LEFT(K1627,SEARCH("-",K1627))</f>
        <v>comp10-</v>
      </c>
    </row>
    <row r="1628" spans="1:12">
      <c r="A1628" s="362" t="s">
        <v>4861</v>
      </c>
      <c r="B1628" s="454">
        <f t="shared" ca="1" si="239"/>
        <v>0</v>
      </c>
      <c r="C1628" s="454"/>
      <c r="D1628" s="454"/>
      <c r="E1628" s="454"/>
      <c r="F1628" s="454"/>
      <c r="G1628" s="389" t="str">
        <f t="shared" si="256"/>
        <v>EandR1F</v>
      </c>
      <c r="H1628" s="389" t="str">
        <f t="shared" si="257"/>
        <v>comp10</v>
      </c>
      <c r="I1628" s="389" t="str">
        <f t="shared" si="258"/>
        <v>sector</v>
      </c>
      <c r="J1628" s="389" t="str">
        <f t="shared" si="259"/>
        <v>EandR1F-</v>
      </c>
      <c r="K1628" s="389" t="str">
        <f t="shared" si="260"/>
        <v>comp10-sector</v>
      </c>
      <c r="L1628" s="389" t="str">
        <f t="shared" si="261"/>
        <v>comp10-</v>
      </c>
    </row>
    <row r="1629" spans="1:12">
      <c r="A1629" s="362" t="s">
        <v>4862</v>
      </c>
      <c r="B1629" s="454">
        <f t="shared" ca="1" si="239"/>
        <v>0</v>
      </c>
      <c r="C1629" s="454"/>
      <c r="D1629" s="454"/>
      <c r="E1629" s="454"/>
      <c r="F1629" s="454"/>
      <c r="G1629" s="389" t="str">
        <f t="shared" si="256"/>
        <v>EandR1F</v>
      </c>
      <c r="H1629" s="389" t="str">
        <f t="shared" si="257"/>
        <v>comp10</v>
      </c>
      <c r="I1629" s="389" t="str">
        <f t="shared" si="258"/>
        <v>numees</v>
      </c>
      <c r="J1629" s="389" t="str">
        <f t="shared" si="259"/>
        <v>EandR1F-</v>
      </c>
      <c r="K1629" s="389" t="str">
        <f t="shared" si="260"/>
        <v>comp10-numees</v>
      </c>
      <c r="L1629" s="389" t="str">
        <f t="shared" si="261"/>
        <v>comp10-</v>
      </c>
    </row>
    <row r="1630" spans="1:12">
      <c r="A1630" s="362" t="s">
        <v>4863</v>
      </c>
      <c r="B1630" s="454">
        <f t="shared" ca="1" si="239"/>
        <v>0</v>
      </c>
      <c r="C1630" s="454"/>
      <c r="D1630" s="454"/>
      <c r="E1630" s="454"/>
      <c r="F1630" s="454"/>
      <c r="G1630" s="389" t="str">
        <f t="shared" si="256"/>
        <v>EandR1F</v>
      </c>
      <c r="H1630" s="389" t="str">
        <f t="shared" si="257"/>
        <v>comp10</v>
      </c>
      <c r="I1630" s="389" t="str">
        <f t="shared" si="258"/>
        <v>turnover</v>
      </c>
      <c r="J1630" s="389" t="str">
        <f t="shared" si="259"/>
        <v>EandR1F-</v>
      </c>
      <c r="K1630" s="389" t="str">
        <f t="shared" si="260"/>
        <v>comp10-turnover</v>
      </c>
      <c r="L1630" s="389" t="str">
        <f t="shared" si="261"/>
        <v>comp10-</v>
      </c>
    </row>
    <row r="1631" spans="1:12">
      <c r="A1631" s="362" t="s">
        <v>4864</v>
      </c>
      <c r="B1631" s="454">
        <f t="shared" ca="1" si="239"/>
        <v>0</v>
      </c>
      <c r="C1631" s="454"/>
      <c r="D1631" s="454"/>
      <c r="E1631" s="454"/>
      <c r="F1631" s="454"/>
      <c r="G1631" s="389" t="str">
        <f t="shared" si="256"/>
        <v>EandR1F</v>
      </c>
      <c r="H1631" s="389" t="str">
        <f t="shared" si="257"/>
        <v>comp10</v>
      </c>
      <c r="I1631" s="389" t="str">
        <f t="shared" si="258"/>
        <v>totbal</v>
      </c>
      <c r="J1631" s="389" t="str">
        <f t="shared" si="259"/>
        <v>EandR1F-</v>
      </c>
      <c r="K1631" s="389" t="str">
        <f t="shared" si="260"/>
        <v>comp10-totbal</v>
      </c>
      <c r="L1631" s="389" t="str">
        <f t="shared" si="261"/>
        <v>comp10-</v>
      </c>
    </row>
    <row r="1632" spans="1:12">
      <c r="A1632" s="362" t="s">
        <v>4865</v>
      </c>
      <c r="B1632" s="454">
        <f t="shared" ca="1" si="239"/>
        <v>0</v>
      </c>
      <c r="C1632" s="454"/>
      <c r="D1632" s="454"/>
      <c r="E1632" s="454"/>
      <c r="F1632" s="454"/>
      <c r="G1632" s="389" t="str">
        <f t="shared" si="256"/>
        <v>EandR1F</v>
      </c>
      <c r="H1632" s="389" t="str">
        <f t="shared" si="257"/>
        <v>comp10</v>
      </c>
      <c r="I1632" s="389" t="str">
        <f t="shared" si="258"/>
        <v>lashare</v>
      </c>
      <c r="J1632" s="389" t="str">
        <f t="shared" si="259"/>
        <v>EandR1F-</v>
      </c>
      <c r="K1632" s="389" t="str">
        <f t="shared" si="260"/>
        <v>comp10-lashare</v>
      </c>
      <c r="L1632" s="389" t="str">
        <f t="shared" si="261"/>
        <v>comp10-</v>
      </c>
    </row>
    <row r="1633" spans="1:12">
      <c r="A1633" s="362" t="s">
        <v>4866</v>
      </c>
      <c r="B1633" s="454">
        <f t="shared" ca="1" si="239"/>
        <v>0</v>
      </c>
      <c r="C1633" s="454"/>
      <c r="D1633" s="454"/>
      <c r="E1633" s="454"/>
      <c r="F1633" s="454"/>
      <c r="G1633" s="389" t="str">
        <f t="shared" si="256"/>
        <v>EandR1F</v>
      </c>
      <c r="H1633" s="389" t="str">
        <f t="shared" si="257"/>
        <v>comp11</v>
      </c>
      <c r="I1633" s="389" t="str">
        <f t="shared" si="258"/>
        <v>latype</v>
      </c>
      <c r="J1633" s="389" t="str">
        <f t="shared" si="259"/>
        <v>EandR1F-</v>
      </c>
      <c r="K1633" s="389" t="str">
        <f t="shared" si="260"/>
        <v>comp11-latype</v>
      </c>
      <c r="L1633" s="389" t="str">
        <f t="shared" si="261"/>
        <v>comp11-</v>
      </c>
    </row>
    <row r="1634" spans="1:12">
      <c r="A1634" s="362" t="s">
        <v>4867</v>
      </c>
      <c r="B1634" s="454">
        <f t="shared" ca="1" si="239"/>
        <v>0</v>
      </c>
      <c r="C1634" s="454"/>
      <c r="D1634" s="454"/>
      <c r="E1634" s="454"/>
      <c r="F1634" s="454"/>
      <c r="G1634" s="389" t="str">
        <f t="shared" si="256"/>
        <v>EandR1F</v>
      </c>
      <c r="H1634" s="389" t="str">
        <f t="shared" si="257"/>
        <v>comp11</v>
      </c>
      <c r="I1634" s="389" t="str">
        <f t="shared" si="258"/>
        <v>compname</v>
      </c>
      <c r="J1634" s="389" t="str">
        <f t="shared" si="259"/>
        <v>EandR1F-</v>
      </c>
      <c r="K1634" s="389" t="str">
        <f t="shared" si="260"/>
        <v>comp11-compname</v>
      </c>
      <c r="L1634" s="389" t="str">
        <f t="shared" si="261"/>
        <v>comp11-</v>
      </c>
    </row>
    <row r="1635" spans="1:12">
      <c r="A1635" s="362" t="s">
        <v>4868</v>
      </c>
      <c r="B1635" s="454">
        <f t="shared" ca="1" si="239"/>
        <v>0</v>
      </c>
      <c r="C1635" s="454"/>
      <c r="D1635" s="454"/>
      <c r="E1635" s="454"/>
      <c r="F1635" s="454"/>
      <c r="G1635" s="389" t="str">
        <f t="shared" si="256"/>
        <v>EandR1F</v>
      </c>
      <c r="H1635" s="389" t="str">
        <f t="shared" si="257"/>
        <v>comp11</v>
      </c>
      <c r="I1635" s="389" t="str">
        <f t="shared" si="258"/>
        <v>sector</v>
      </c>
      <c r="J1635" s="389" t="str">
        <f t="shared" si="259"/>
        <v>EandR1F-</v>
      </c>
      <c r="K1635" s="389" t="str">
        <f t="shared" si="260"/>
        <v>comp11-sector</v>
      </c>
      <c r="L1635" s="389" t="str">
        <f t="shared" si="261"/>
        <v>comp11-</v>
      </c>
    </row>
    <row r="1636" spans="1:12">
      <c r="A1636" s="362" t="s">
        <v>4869</v>
      </c>
      <c r="B1636" s="454">
        <f t="shared" ca="1" si="239"/>
        <v>0</v>
      </c>
      <c r="C1636" s="454"/>
      <c r="D1636" s="454"/>
      <c r="E1636" s="454"/>
      <c r="F1636" s="454"/>
      <c r="G1636" s="389" t="str">
        <f t="shared" si="256"/>
        <v>EandR1F</v>
      </c>
      <c r="H1636" s="389" t="str">
        <f t="shared" si="257"/>
        <v>comp11</v>
      </c>
      <c r="I1636" s="389" t="str">
        <f t="shared" si="258"/>
        <v>numees</v>
      </c>
      <c r="J1636" s="389" t="str">
        <f t="shared" si="259"/>
        <v>EandR1F-</v>
      </c>
      <c r="K1636" s="389" t="str">
        <f t="shared" si="260"/>
        <v>comp11-numees</v>
      </c>
      <c r="L1636" s="389" t="str">
        <f t="shared" si="261"/>
        <v>comp11-</v>
      </c>
    </row>
    <row r="1637" spans="1:12">
      <c r="A1637" s="362" t="s">
        <v>4870</v>
      </c>
      <c r="B1637" s="454">
        <f t="shared" ca="1" si="239"/>
        <v>0</v>
      </c>
      <c r="C1637" s="454"/>
      <c r="D1637" s="454"/>
      <c r="E1637" s="454"/>
      <c r="F1637" s="454"/>
      <c r="G1637" s="389" t="str">
        <f t="shared" si="256"/>
        <v>EandR1F</v>
      </c>
      <c r="H1637" s="389" t="str">
        <f t="shared" si="257"/>
        <v>comp11</v>
      </c>
      <c r="I1637" s="389" t="str">
        <f t="shared" si="258"/>
        <v>turnover</v>
      </c>
      <c r="J1637" s="389" t="str">
        <f t="shared" si="259"/>
        <v>EandR1F-</v>
      </c>
      <c r="K1637" s="389" t="str">
        <f t="shared" si="260"/>
        <v>comp11-turnover</v>
      </c>
      <c r="L1637" s="389" t="str">
        <f t="shared" si="261"/>
        <v>comp11-</v>
      </c>
    </row>
    <row r="1638" spans="1:12">
      <c r="A1638" s="362" t="s">
        <v>4871</v>
      </c>
      <c r="B1638" s="454">
        <f t="shared" ca="1" si="239"/>
        <v>0</v>
      </c>
      <c r="C1638" s="454"/>
      <c r="D1638" s="454"/>
      <c r="E1638" s="454"/>
      <c r="F1638" s="454"/>
      <c r="G1638" s="389" t="str">
        <f t="shared" si="256"/>
        <v>EandR1F</v>
      </c>
      <c r="H1638" s="389" t="str">
        <f t="shared" si="257"/>
        <v>comp11</v>
      </c>
      <c r="I1638" s="389" t="str">
        <f t="shared" si="258"/>
        <v>totbal</v>
      </c>
      <c r="J1638" s="389" t="str">
        <f t="shared" si="259"/>
        <v>EandR1F-</v>
      </c>
      <c r="K1638" s="389" t="str">
        <f t="shared" si="260"/>
        <v>comp11-totbal</v>
      </c>
      <c r="L1638" s="389" t="str">
        <f t="shared" si="261"/>
        <v>comp11-</v>
      </c>
    </row>
    <row r="1639" spans="1:12">
      <c r="A1639" s="362" t="s">
        <v>4872</v>
      </c>
      <c r="B1639" s="454">
        <f t="shared" ca="1" si="239"/>
        <v>0</v>
      </c>
      <c r="C1639" s="454"/>
      <c r="D1639" s="454"/>
      <c r="E1639" s="454"/>
      <c r="F1639" s="454"/>
      <c r="G1639" s="389" t="str">
        <f t="shared" si="256"/>
        <v>EandR1F</v>
      </c>
      <c r="H1639" s="389" t="str">
        <f t="shared" si="257"/>
        <v>comp11</v>
      </c>
      <c r="I1639" s="389" t="str">
        <f t="shared" si="258"/>
        <v>lashare</v>
      </c>
      <c r="J1639" s="389" t="str">
        <f t="shared" si="259"/>
        <v>EandR1F-</v>
      </c>
      <c r="K1639" s="389" t="str">
        <f t="shared" si="260"/>
        <v>comp11-lashare</v>
      </c>
      <c r="L1639" s="389" t="str">
        <f t="shared" si="261"/>
        <v>comp11-</v>
      </c>
    </row>
    <row r="1640" spans="1:12">
      <c r="A1640" s="362" t="s">
        <v>4873</v>
      </c>
      <c r="B1640" s="454">
        <f t="shared" ca="1" si="239"/>
        <v>0</v>
      </c>
      <c r="C1640" s="454"/>
      <c r="D1640" s="454"/>
      <c r="E1640" s="454"/>
      <c r="F1640" s="454"/>
      <c r="G1640" s="389" t="str">
        <f t="shared" si="256"/>
        <v>EandR1F</v>
      </c>
      <c r="H1640" s="389" t="str">
        <f t="shared" si="257"/>
        <v>comp12</v>
      </c>
      <c r="I1640" s="389" t="str">
        <f t="shared" si="258"/>
        <v>latype</v>
      </c>
      <c r="J1640" s="389" t="str">
        <f t="shared" si="259"/>
        <v>EandR1F-</v>
      </c>
      <c r="K1640" s="389" t="str">
        <f t="shared" si="260"/>
        <v>comp12-latype</v>
      </c>
      <c r="L1640" s="389" t="str">
        <f t="shared" si="261"/>
        <v>comp12-</v>
      </c>
    </row>
    <row r="1641" spans="1:12">
      <c r="A1641" s="362" t="s">
        <v>4874</v>
      </c>
      <c r="B1641" s="454">
        <f t="shared" ca="1" si="239"/>
        <v>0</v>
      </c>
      <c r="C1641" s="454"/>
      <c r="D1641" s="454"/>
      <c r="E1641" s="454"/>
      <c r="F1641" s="454"/>
      <c r="G1641" s="389" t="str">
        <f t="shared" si="256"/>
        <v>EandR1F</v>
      </c>
      <c r="H1641" s="389" t="str">
        <f t="shared" si="257"/>
        <v>comp12</v>
      </c>
      <c r="I1641" s="389" t="str">
        <f t="shared" si="258"/>
        <v>compname</v>
      </c>
      <c r="J1641" s="389" t="str">
        <f t="shared" si="259"/>
        <v>EandR1F-</v>
      </c>
      <c r="K1641" s="389" t="str">
        <f t="shared" si="260"/>
        <v>comp12-compname</v>
      </c>
      <c r="L1641" s="389" t="str">
        <f t="shared" si="261"/>
        <v>comp12-</v>
      </c>
    </row>
    <row r="1642" spans="1:12">
      <c r="A1642" s="362" t="s">
        <v>4875</v>
      </c>
      <c r="B1642" s="454">
        <f t="shared" ca="1" si="239"/>
        <v>0</v>
      </c>
      <c r="C1642" s="454"/>
      <c r="D1642" s="454"/>
      <c r="E1642" s="454"/>
      <c r="F1642" s="454"/>
      <c r="G1642" s="389" t="str">
        <f t="shared" si="256"/>
        <v>EandR1F</v>
      </c>
      <c r="H1642" s="389" t="str">
        <f t="shared" si="257"/>
        <v>comp12</v>
      </c>
      <c r="I1642" s="389" t="str">
        <f t="shared" si="258"/>
        <v>sector</v>
      </c>
      <c r="J1642" s="389" t="str">
        <f t="shared" si="259"/>
        <v>EandR1F-</v>
      </c>
      <c r="K1642" s="389" t="str">
        <f t="shared" si="260"/>
        <v>comp12-sector</v>
      </c>
      <c r="L1642" s="389" t="str">
        <f t="shared" si="261"/>
        <v>comp12-</v>
      </c>
    </row>
    <row r="1643" spans="1:12">
      <c r="A1643" s="362" t="s">
        <v>4876</v>
      </c>
      <c r="B1643" s="454">
        <f t="shared" ca="1" si="239"/>
        <v>0</v>
      </c>
      <c r="C1643" s="454"/>
      <c r="D1643" s="454"/>
      <c r="E1643" s="454"/>
      <c r="F1643" s="454"/>
      <c r="G1643" s="389" t="str">
        <f t="shared" si="256"/>
        <v>EandR1F</v>
      </c>
      <c r="H1643" s="389" t="str">
        <f t="shared" si="257"/>
        <v>comp12</v>
      </c>
      <c r="I1643" s="389" t="str">
        <f t="shared" si="258"/>
        <v>numees</v>
      </c>
      <c r="J1643" s="389" t="str">
        <f t="shared" si="259"/>
        <v>EandR1F-</v>
      </c>
      <c r="K1643" s="389" t="str">
        <f t="shared" si="260"/>
        <v>comp12-numees</v>
      </c>
      <c r="L1643" s="389" t="str">
        <f t="shared" si="261"/>
        <v>comp12-</v>
      </c>
    </row>
    <row r="1644" spans="1:12">
      <c r="A1644" s="362" t="s">
        <v>4877</v>
      </c>
      <c r="B1644" s="454">
        <f t="shared" ca="1" si="239"/>
        <v>0</v>
      </c>
      <c r="C1644" s="454"/>
      <c r="D1644" s="454"/>
      <c r="E1644" s="454"/>
      <c r="F1644" s="454"/>
      <c r="G1644" s="389" t="str">
        <f t="shared" si="256"/>
        <v>EandR1F</v>
      </c>
      <c r="H1644" s="389" t="str">
        <f t="shared" si="257"/>
        <v>comp12</v>
      </c>
      <c r="I1644" s="389" t="str">
        <f t="shared" si="258"/>
        <v>turnover</v>
      </c>
      <c r="J1644" s="389" t="str">
        <f t="shared" si="259"/>
        <v>EandR1F-</v>
      </c>
      <c r="K1644" s="389" t="str">
        <f t="shared" si="260"/>
        <v>comp12-turnover</v>
      </c>
      <c r="L1644" s="389" t="str">
        <f t="shared" si="261"/>
        <v>comp12-</v>
      </c>
    </row>
    <row r="1645" spans="1:12">
      <c r="A1645" s="362" t="s">
        <v>4878</v>
      </c>
      <c r="B1645" s="454">
        <f t="shared" ca="1" si="239"/>
        <v>0</v>
      </c>
      <c r="C1645" s="454"/>
      <c r="D1645" s="454"/>
      <c r="E1645" s="454"/>
      <c r="F1645" s="454"/>
      <c r="G1645" s="389" t="str">
        <f t="shared" si="256"/>
        <v>EandR1F</v>
      </c>
      <c r="H1645" s="389" t="str">
        <f t="shared" si="257"/>
        <v>comp12</v>
      </c>
      <c r="I1645" s="389" t="str">
        <f t="shared" si="258"/>
        <v>totbal</v>
      </c>
      <c r="J1645" s="389" t="str">
        <f t="shared" si="259"/>
        <v>EandR1F-</v>
      </c>
      <c r="K1645" s="389" t="str">
        <f t="shared" si="260"/>
        <v>comp12-totbal</v>
      </c>
      <c r="L1645" s="389" t="str">
        <f t="shared" si="261"/>
        <v>comp12-</v>
      </c>
    </row>
    <row r="1646" spans="1:12">
      <c r="A1646" s="362" t="s">
        <v>4879</v>
      </c>
      <c r="B1646" s="454">
        <f t="shared" ca="1" si="239"/>
        <v>0</v>
      </c>
      <c r="C1646" s="454"/>
      <c r="D1646" s="454"/>
      <c r="E1646" s="454"/>
      <c r="F1646" s="454"/>
      <c r="G1646" s="389" t="str">
        <f t="shared" si="256"/>
        <v>EandR1F</v>
      </c>
      <c r="H1646" s="389" t="str">
        <f t="shared" si="257"/>
        <v>comp12</v>
      </c>
      <c r="I1646" s="389" t="str">
        <f t="shared" si="258"/>
        <v>lashare</v>
      </c>
      <c r="J1646" s="389" t="str">
        <f t="shared" si="259"/>
        <v>EandR1F-</v>
      </c>
      <c r="K1646" s="389" t="str">
        <f t="shared" si="260"/>
        <v>comp12-lashare</v>
      </c>
      <c r="L1646" s="389" t="str">
        <f t="shared" si="261"/>
        <v>comp12-</v>
      </c>
    </row>
    <row r="1647" spans="1:12">
      <c r="A1647" s="362" t="s">
        <v>4880</v>
      </c>
      <c r="B1647" s="454">
        <f t="shared" ref="B1647:B1648" ca="1" si="262">INDEX(INDIRECT(LEFT($A1647,SEARCH("-",$A1647,1)-1)&amp;"_data"),MATCH(MID($A1647, SEARCH("-",$A1647) + 1, SEARCH("-",$A1647,SEARCH("-",$A1647)+1) - SEARCH("-",$A1647) - 1),INDIRECT(LEFT($A1647,SEARCH("-",$A1647,1)-1)&amp;"_rows"),0),MATCH(RIGHT($A1647,LEN($A1647) - SEARCH("-", $A1647, SEARCH("-", $A1647) + 1)),INDIRECT(LEFT($A1647,SEARCH("-",$A1647,1)-1)&amp;"_Header"),0))</f>
        <v>0</v>
      </c>
      <c r="C1647" s="454"/>
      <c r="D1647" s="454"/>
      <c r="E1647" s="454"/>
      <c r="F1647" s="454"/>
      <c r="G1647" s="389" t="str">
        <f t="shared" si="256"/>
        <v>EandR1F</v>
      </c>
      <c r="H1647" s="389" t="str">
        <f t="shared" si="257"/>
        <v>compsubtot</v>
      </c>
      <c r="I1647" s="389" t="str">
        <f t="shared" si="258"/>
        <v>turnover</v>
      </c>
      <c r="J1647" s="389" t="str">
        <f t="shared" si="259"/>
        <v>EandR1F-</v>
      </c>
      <c r="K1647" s="389" t="str">
        <f t="shared" si="260"/>
        <v>compsubtot-turnover</v>
      </c>
      <c r="L1647" s="389" t="str">
        <f t="shared" si="261"/>
        <v>compsubtot-</v>
      </c>
    </row>
    <row r="1648" spans="1:12">
      <c r="A1648" s="362" t="s">
        <v>4881</v>
      </c>
      <c r="B1648" s="454">
        <f t="shared" ca="1" si="262"/>
        <v>0</v>
      </c>
      <c r="C1648" s="454"/>
      <c r="D1648" s="454"/>
      <c r="E1648" s="454"/>
      <c r="F1648" s="454"/>
      <c r="G1648" s="389" t="str">
        <f t="shared" si="256"/>
        <v>EandR1F</v>
      </c>
      <c r="H1648" s="389" t="str">
        <f t="shared" si="257"/>
        <v>compsubtot</v>
      </c>
      <c r="I1648" s="389" t="str">
        <f t="shared" si="258"/>
        <v>totbal</v>
      </c>
      <c r="J1648" s="389" t="str">
        <f t="shared" si="259"/>
        <v>EandR1F-</v>
      </c>
      <c r="K1648" s="389" t="str">
        <f t="shared" si="260"/>
        <v>compsubtot-totbal</v>
      </c>
      <c r="L1648" s="389" t="str">
        <f t="shared" si="261"/>
        <v>compsubtot-</v>
      </c>
    </row>
    <row r="1649" spans="1:12">
      <c r="A1649" s="362" t="s">
        <v>4882</v>
      </c>
      <c r="B1649" s="454">
        <f t="shared" ref="B1649:B1652" ca="1" si="263">INDEX(INDIRECT(LEFT($A1649,SEARCH("-",$A1649,1)-1)&amp;"_data"),MATCH(MID($A1649, SEARCH("-",$A1649) + 1, SEARCH("-",$A1649,SEARCH("-",$A1649)+1) - SEARCH("-",$A1649) - 1),INDIRECT(LEFT($A1649,SEARCH("-",$A1649,1)-1)&amp;"_rows"),0),MATCH(RIGHT($A1649,LEN($A1649) - SEARCH("-", $A1649, SEARCH("-", $A1649) + 1)),INDIRECT(LEFT($A1649,SEARCH("-",$A1649,1)-1)&amp;"_Header"),0))</f>
        <v>0</v>
      </c>
      <c r="C1649" s="454"/>
      <c r="D1649" s="454"/>
      <c r="E1649" s="454"/>
      <c r="F1649" s="454"/>
      <c r="G1649" s="389" t="str">
        <f t="shared" si="256"/>
        <v>EandR1F</v>
      </c>
      <c r="H1649" s="389" t="str">
        <f t="shared" si="257"/>
        <v>comptrdtot</v>
      </c>
      <c r="I1649" s="389" t="str">
        <f t="shared" si="258"/>
        <v>turnover</v>
      </c>
      <c r="J1649" s="389" t="str">
        <f t="shared" si="259"/>
        <v>EandR1F-</v>
      </c>
      <c r="K1649" s="389" t="str">
        <f t="shared" si="260"/>
        <v>comptrdtot-turnover</v>
      </c>
      <c r="L1649" s="389" t="str">
        <f t="shared" si="261"/>
        <v>comptrdtot-</v>
      </c>
    </row>
    <row r="1650" spans="1:12">
      <c r="A1650" s="362" t="s">
        <v>4883</v>
      </c>
      <c r="B1650" s="454">
        <f t="shared" ca="1" si="263"/>
        <v>0</v>
      </c>
      <c r="C1650" s="454"/>
      <c r="D1650" s="454"/>
      <c r="E1650" s="454"/>
      <c r="F1650" s="454" t="str">
        <f ca="1">INDEX(INDIRECT(LEFT($A1650,SEARCH("-",$A1650,1)-1)&amp;"_data"),MATCH(MID($A1650, SEARCH("-",$A1650) + 1, SEARCH("-",$A1650,SEARCH("-",$A1650)+1) - SEARCH("-",$A1650) - 1),INDIRECT(LEFT($A1650,SEARCH("-",$A1650,1)-1)&amp;"_rows"),0),MATCH(RIGHT($A1650&amp;"-"&amp;$F$1,LEN($A1650&amp;"-"&amp;$F$1) - SEARCH("-", $A1650, SEARCH("-", $A1650) + 1)),INDIRECT(LEFT($A1650,SEARCH("-",$A1650,1)-1)&amp;"_Header"),0))</f>
        <v/>
      </c>
      <c r="G1650" s="389" t="str">
        <f t="shared" si="256"/>
        <v>EandR1F</v>
      </c>
      <c r="H1650" s="389" t="str">
        <f t="shared" si="257"/>
        <v>comptrdtot</v>
      </c>
      <c r="I1650" s="389" t="str">
        <f t="shared" si="258"/>
        <v>totbal</v>
      </c>
      <c r="J1650" s="389" t="str">
        <f t="shared" si="259"/>
        <v>EandR1F-</v>
      </c>
      <c r="K1650" s="389" t="str">
        <f t="shared" si="260"/>
        <v>comptrdtot-totbal</v>
      </c>
      <c r="L1650" s="389" t="str">
        <f t="shared" si="261"/>
        <v>comptrdtot-</v>
      </c>
    </row>
    <row r="1651" spans="1:12">
      <c r="A1651" s="362" t="s">
        <v>1566</v>
      </c>
      <c r="B1651" s="454">
        <f t="shared" ca="1" si="263"/>
        <v>0</v>
      </c>
      <c r="C1651" s="454">
        <f ca="1">INDEX(INDIRECT(LEFT($A1651,SEARCH("-",$A1651,1)-2)&amp;"_validation_data"),MATCH($A1651&amp;"-"&amp;C$1,INDIRECT(LEFT($A1651,SEARCH("-",$A1651,1)-2)&amp;"_validation_rows"),0),3)</f>
        <v>0</v>
      </c>
      <c r="D1651" s="454">
        <f t="shared" ref="D1651:F1652" ca="1" si="264">INDEX(INDIRECT(LEFT($A1651,SEARCH("-",$A1651,1)-2)&amp;"_validation_data"),MATCH($A1651&amp;"-"&amp;D$1,INDIRECT(LEFT($A1651,SEARCH("-",$A1651,1)-2)&amp;"_validation_rows"),0),3)</f>
        <v>0</v>
      </c>
      <c r="E1651" s="454"/>
      <c r="F1651" s="454">
        <f t="shared" ca="1" si="264"/>
        <v>0</v>
      </c>
      <c r="G1651" s="389" t="str">
        <f t="shared" ref="G1651:G1652" si="265">LEFT(A1651,SEARCH("-",A1651)-1)</f>
        <v>EandR1F</v>
      </c>
      <c r="H1651" s="389" t="str">
        <f t="shared" ref="H1651:H1652" si="266">LEFT(K1651,SEARCH("-",K1651)-1)</f>
        <v>comptot</v>
      </c>
      <c r="I1651" s="389" t="str">
        <f t="shared" ref="I1651:I1652" si="267">SUBSTITUTE(K1651,L1651,"")</f>
        <v>turnover</v>
      </c>
      <c r="J1651" s="389" t="str">
        <f t="shared" ref="J1651:J1652" si="268">LEFT(A1651,SEARCH("-",A1651))</f>
        <v>EandR1F-</v>
      </c>
      <c r="K1651" s="389" t="str">
        <f t="shared" ref="K1651:K1652" si="269">SUBSTITUTE(A1651,J1651,"")</f>
        <v>comptot-turnover</v>
      </c>
      <c r="L1651" s="389" t="str">
        <f t="shared" ref="L1651:L1652" si="270">LEFT(K1651,SEARCH("-",K1651))</f>
        <v>comptot-</v>
      </c>
    </row>
    <row r="1652" spans="1:12">
      <c r="A1652" s="362" t="s">
        <v>1552</v>
      </c>
      <c r="B1652" s="454">
        <f t="shared" ca="1" si="263"/>
        <v>0</v>
      </c>
      <c r="C1652" s="454">
        <f ca="1">INDEX(INDIRECT(LEFT($A1652,SEARCH("-",$A1652,1)-2)&amp;"_validation_data"),MATCH($A1652&amp;"-"&amp;C$1,INDIRECT(LEFT($A1652,SEARCH("-",$A1652,1)-2)&amp;"_validation_rows"),0),3)</f>
        <v>0</v>
      </c>
      <c r="D1652" s="454">
        <f t="shared" ca="1" si="264"/>
        <v>0</v>
      </c>
      <c r="E1652" s="454"/>
      <c r="F1652" s="454">
        <f t="shared" ca="1" si="264"/>
        <v>0</v>
      </c>
      <c r="G1652" s="389" t="str">
        <f t="shared" si="265"/>
        <v>EandR1F</v>
      </c>
      <c r="H1652" s="389" t="str">
        <f t="shared" si="266"/>
        <v>comptot</v>
      </c>
      <c r="I1652" s="389" t="str">
        <f t="shared" si="267"/>
        <v>totbal</v>
      </c>
      <c r="J1652" s="389" t="str">
        <f t="shared" si="268"/>
        <v>EandR1F-</v>
      </c>
      <c r="K1652" s="389" t="str">
        <f t="shared" si="269"/>
        <v>comptot-totbal</v>
      </c>
      <c r="L1652" s="389" t="str">
        <f t="shared" si="270"/>
        <v>comptot-</v>
      </c>
    </row>
    <row r="1653" spans="1:12">
      <c r="A1653" s="362" t="s">
        <v>4884</v>
      </c>
      <c r="B1653" s="454">
        <f t="shared" ca="1" si="239"/>
        <v>0</v>
      </c>
      <c r="C1653" s="454"/>
      <c r="D1653" s="454"/>
      <c r="E1653" s="454"/>
      <c r="F1653" s="454"/>
      <c r="G1653" s="389" t="str">
        <f t="shared" si="256"/>
        <v>EandR1F</v>
      </c>
      <c r="H1653" s="389" t="str">
        <f t="shared" si="257"/>
        <v>comp13</v>
      </c>
      <c r="I1653" s="389" t="str">
        <f t="shared" si="258"/>
        <v>latype</v>
      </c>
      <c r="J1653" s="389" t="str">
        <f t="shared" si="259"/>
        <v>EandR1F-</v>
      </c>
      <c r="K1653" s="389" t="str">
        <f t="shared" si="260"/>
        <v>comp13-latype</v>
      </c>
      <c r="L1653" s="389" t="str">
        <f t="shared" si="261"/>
        <v>comp13-</v>
      </c>
    </row>
    <row r="1654" spans="1:12">
      <c r="A1654" s="362" t="s">
        <v>4885</v>
      </c>
      <c r="B1654" s="454">
        <f t="shared" ca="1" si="239"/>
        <v>0</v>
      </c>
      <c r="C1654" s="454"/>
      <c r="D1654" s="454"/>
      <c r="E1654" s="454"/>
      <c r="F1654" s="454"/>
      <c r="G1654" s="389" t="str">
        <f t="shared" si="256"/>
        <v>EandR1F</v>
      </c>
      <c r="H1654" s="389" t="str">
        <f t="shared" si="257"/>
        <v>comp13</v>
      </c>
      <c r="I1654" s="389" t="str">
        <f t="shared" si="258"/>
        <v>compname</v>
      </c>
      <c r="J1654" s="389" t="str">
        <f t="shared" si="259"/>
        <v>EandR1F-</v>
      </c>
      <c r="K1654" s="389" t="str">
        <f t="shared" si="260"/>
        <v>comp13-compname</v>
      </c>
      <c r="L1654" s="389" t="str">
        <f t="shared" si="261"/>
        <v>comp13-</v>
      </c>
    </row>
    <row r="1655" spans="1:12">
      <c r="A1655" s="362" t="s">
        <v>4886</v>
      </c>
      <c r="B1655" s="454">
        <f t="shared" ca="1" si="239"/>
        <v>0</v>
      </c>
      <c r="C1655" s="454"/>
      <c r="D1655" s="454"/>
      <c r="E1655" s="454"/>
      <c r="F1655" s="454"/>
      <c r="G1655" s="389" t="str">
        <f t="shared" si="256"/>
        <v>EandR1F</v>
      </c>
      <c r="H1655" s="389" t="str">
        <f t="shared" si="257"/>
        <v>comp13</v>
      </c>
      <c r="I1655" s="389" t="str">
        <f t="shared" si="258"/>
        <v>sector</v>
      </c>
      <c r="J1655" s="389" t="str">
        <f t="shared" si="259"/>
        <v>EandR1F-</v>
      </c>
      <c r="K1655" s="389" t="str">
        <f t="shared" si="260"/>
        <v>comp13-sector</v>
      </c>
      <c r="L1655" s="389" t="str">
        <f t="shared" si="261"/>
        <v>comp13-</v>
      </c>
    </row>
    <row r="1656" spans="1:12">
      <c r="A1656" s="362" t="s">
        <v>4887</v>
      </c>
      <c r="B1656" s="454">
        <f t="shared" ca="1" si="239"/>
        <v>0</v>
      </c>
      <c r="C1656" s="454"/>
      <c r="D1656" s="454"/>
      <c r="E1656" s="454"/>
      <c r="F1656" s="454"/>
      <c r="G1656" s="389" t="str">
        <f t="shared" si="256"/>
        <v>EandR1F</v>
      </c>
      <c r="H1656" s="389" t="str">
        <f t="shared" si="257"/>
        <v>comp13</v>
      </c>
      <c r="I1656" s="389" t="str">
        <f t="shared" si="258"/>
        <v>numees</v>
      </c>
      <c r="J1656" s="389" t="str">
        <f t="shared" si="259"/>
        <v>EandR1F-</v>
      </c>
      <c r="K1656" s="389" t="str">
        <f t="shared" si="260"/>
        <v>comp13-numees</v>
      </c>
      <c r="L1656" s="389" t="str">
        <f t="shared" si="261"/>
        <v>comp13-</v>
      </c>
    </row>
    <row r="1657" spans="1:12">
      <c r="A1657" s="362" t="s">
        <v>4888</v>
      </c>
      <c r="B1657" s="454">
        <f t="shared" ca="1" si="239"/>
        <v>0</v>
      </c>
      <c r="C1657" s="454"/>
      <c r="D1657" s="454"/>
      <c r="E1657" s="454"/>
      <c r="F1657" s="454"/>
      <c r="G1657" s="389" t="str">
        <f t="shared" si="256"/>
        <v>EandR1F</v>
      </c>
      <c r="H1657" s="389" t="str">
        <f t="shared" si="257"/>
        <v>comp13</v>
      </c>
      <c r="I1657" s="389" t="str">
        <f t="shared" si="258"/>
        <v>turnover</v>
      </c>
      <c r="J1657" s="389" t="str">
        <f t="shared" si="259"/>
        <v>EandR1F-</v>
      </c>
      <c r="K1657" s="389" t="str">
        <f t="shared" si="260"/>
        <v>comp13-turnover</v>
      </c>
      <c r="L1657" s="389" t="str">
        <f t="shared" si="261"/>
        <v>comp13-</v>
      </c>
    </row>
    <row r="1658" spans="1:12">
      <c r="A1658" s="362" t="s">
        <v>4889</v>
      </c>
      <c r="B1658" s="454">
        <f t="shared" ca="1" si="239"/>
        <v>0</v>
      </c>
      <c r="C1658" s="454"/>
      <c r="D1658" s="454"/>
      <c r="E1658" s="454"/>
      <c r="F1658" s="454"/>
      <c r="G1658" s="389" t="str">
        <f t="shared" si="256"/>
        <v>EandR1F</v>
      </c>
      <c r="H1658" s="389" t="str">
        <f t="shared" si="257"/>
        <v>comp13</v>
      </c>
      <c r="I1658" s="389" t="str">
        <f t="shared" si="258"/>
        <v>totbal</v>
      </c>
      <c r="J1658" s="389" t="str">
        <f t="shared" si="259"/>
        <v>EandR1F-</v>
      </c>
      <c r="K1658" s="389" t="str">
        <f t="shared" si="260"/>
        <v>comp13-totbal</v>
      </c>
      <c r="L1658" s="389" t="str">
        <f t="shared" si="261"/>
        <v>comp13-</v>
      </c>
    </row>
    <row r="1659" spans="1:12">
      <c r="A1659" s="362" t="s">
        <v>4890</v>
      </c>
      <c r="B1659" s="454">
        <f t="shared" ca="1" si="239"/>
        <v>0</v>
      </c>
      <c r="C1659" s="454"/>
      <c r="D1659" s="454"/>
      <c r="E1659" s="454"/>
      <c r="F1659" s="454"/>
      <c r="G1659" s="389" t="str">
        <f t="shared" si="256"/>
        <v>EandR1F</v>
      </c>
      <c r="H1659" s="389" t="str">
        <f t="shared" si="257"/>
        <v>comp13</v>
      </c>
      <c r="I1659" s="389" t="str">
        <f t="shared" si="258"/>
        <v>lashare</v>
      </c>
      <c r="J1659" s="389" t="str">
        <f t="shared" si="259"/>
        <v>EandR1F-</v>
      </c>
      <c r="K1659" s="389" t="str">
        <f t="shared" si="260"/>
        <v>comp13-lashare</v>
      </c>
      <c r="L1659" s="389" t="str">
        <f t="shared" si="261"/>
        <v>comp13-</v>
      </c>
    </row>
    <row r="1660" spans="1:12">
      <c r="A1660" s="362" t="s">
        <v>4891</v>
      </c>
      <c r="B1660" s="454">
        <f t="shared" ca="1" si="239"/>
        <v>0</v>
      </c>
      <c r="C1660" s="454"/>
      <c r="D1660" s="454"/>
      <c r="E1660" s="454"/>
      <c r="F1660" s="454"/>
      <c r="G1660" s="389" t="str">
        <f t="shared" si="256"/>
        <v>EandR1F</v>
      </c>
      <c r="H1660" s="389" t="str">
        <f t="shared" si="257"/>
        <v>comp14</v>
      </c>
      <c r="I1660" s="389" t="str">
        <f t="shared" si="258"/>
        <v>latype</v>
      </c>
      <c r="J1660" s="389" t="str">
        <f t="shared" si="259"/>
        <v>EandR1F-</v>
      </c>
      <c r="K1660" s="389" t="str">
        <f t="shared" si="260"/>
        <v>comp14-latype</v>
      </c>
      <c r="L1660" s="389" t="str">
        <f t="shared" si="261"/>
        <v>comp14-</v>
      </c>
    </row>
    <row r="1661" spans="1:12">
      <c r="A1661" s="362" t="s">
        <v>4892</v>
      </c>
      <c r="B1661" s="454">
        <f t="shared" ca="1" si="239"/>
        <v>0</v>
      </c>
      <c r="C1661" s="454"/>
      <c r="D1661" s="454"/>
      <c r="E1661" s="454"/>
      <c r="F1661" s="454"/>
      <c r="G1661" s="389" t="str">
        <f t="shared" si="256"/>
        <v>EandR1F</v>
      </c>
      <c r="H1661" s="389" t="str">
        <f t="shared" si="257"/>
        <v>comp14</v>
      </c>
      <c r="I1661" s="389" t="str">
        <f t="shared" si="258"/>
        <v>compname</v>
      </c>
      <c r="J1661" s="389" t="str">
        <f t="shared" si="259"/>
        <v>EandR1F-</v>
      </c>
      <c r="K1661" s="389" t="str">
        <f t="shared" si="260"/>
        <v>comp14-compname</v>
      </c>
      <c r="L1661" s="389" t="str">
        <f t="shared" si="261"/>
        <v>comp14-</v>
      </c>
    </row>
    <row r="1662" spans="1:12">
      <c r="A1662" s="362" t="s">
        <v>4893</v>
      </c>
      <c r="B1662" s="454">
        <f t="shared" ca="1" si="239"/>
        <v>0</v>
      </c>
      <c r="C1662" s="454"/>
      <c r="D1662" s="454"/>
      <c r="E1662" s="454"/>
      <c r="F1662" s="454"/>
      <c r="G1662" s="389" t="str">
        <f t="shared" si="256"/>
        <v>EandR1F</v>
      </c>
      <c r="H1662" s="389" t="str">
        <f t="shared" si="257"/>
        <v>comp14</v>
      </c>
      <c r="I1662" s="389" t="str">
        <f t="shared" si="258"/>
        <v>sector</v>
      </c>
      <c r="J1662" s="389" t="str">
        <f t="shared" si="259"/>
        <v>EandR1F-</v>
      </c>
      <c r="K1662" s="389" t="str">
        <f t="shared" si="260"/>
        <v>comp14-sector</v>
      </c>
      <c r="L1662" s="389" t="str">
        <f t="shared" si="261"/>
        <v>comp14-</v>
      </c>
    </row>
    <row r="1663" spans="1:12">
      <c r="A1663" s="362" t="s">
        <v>4894</v>
      </c>
      <c r="B1663" s="454">
        <f t="shared" ca="1" si="239"/>
        <v>0</v>
      </c>
      <c r="C1663" s="454"/>
      <c r="D1663" s="454"/>
      <c r="E1663" s="454"/>
      <c r="F1663" s="454"/>
      <c r="G1663" s="389" t="str">
        <f t="shared" si="256"/>
        <v>EandR1F</v>
      </c>
      <c r="H1663" s="389" t="str">
        <f t="shared" si="257"/>
        <v>comp14</v>
      </c>
      <c r="I1663" s="389" t="str">
        <f t="shared" si="258"/>
        <v>numees</v>
      </c>
      <c r="J1663" s="389" t="str">
        <f t="shared" si="259"/>
        <v>EandR1F-</v>
      </c>
      <c r="K1663" s="389" t="str">
        <f t="shared" si="260"/>
        <v>comp14-numees</v>
      </c>
      <c r="L1663" s="389" t="str">
        <f t="shared" si="261"/>
        <v>comp14-</v>
      </c>
    </row>
    <row r="1664" spans="1:12">
      <c r="A1664" s="362" t="s">
        <v>4895</v>
      </c>
      <c r="B1664" s="454">
        <f t="shared" ca="1" si="239"/>
        <v>0</v>
      </c>
      <c r="C1664" s="454"/>
      <c r="D1664" s="454"/>
      <c r="E1664" s="454"/>
      <c r="F1664" s="454"/>
      <c r="G1664" s="389" t="str">
        <f t="shared" si="256"/>
        <v>EandR1F</v>
      </c>
      <c r="H1664" s="389" t="str">
        <f t="shared" si="257"/>
        <v>comp14</v>
      </c>
      <c r="I1664" s="389" t="str">
        <f t="shared" si="258"/>
        <v>turnover</v>
      </c>
      <c r="J1664" s="389" t="str">
        <f t="shared" si="259"/>
        <v>EandR1F-</v>
      </c>
      <c r="K1664" s="389" t="str">
        <f t="shared" si="260"/>
        <v>comp14-turnover</v>
      </c>
      <c r="L1664" s="389" t="str">
        <f t="shared" si="261"/>
        <v>comp14-</v>
      </c>
    </row>
    <row r="1665" spans="1:12">
      <c r="A1665" s="362" t="s">
        <v>4896</v>
      </c>
      <c r="B1665" s="454">
        <f t="shared" ca="1" si="239"/>
        <v>0</v>
      </c>
      <c r="C1665" s="454"/>
      <c r="D1665" s="454"/>
      <c r="E1665" s="454"/>
      <c r="F1665" s="454"/>
      <c r="G1665" s="389" t="str">
        <f t="shared" si="256"/>
        <v>EandR1F</v>
      </c>
      <c r="H1665" s="389" t="str">
        <f t="shared" si="257"/>
        <v>comp14</v>
      </c>
      <c r="I1665" s="389" t="str">
        <f t="shared" si="258"/>
        <v>totbal</v>
      </c>
      <c r="J1665" s="389" t="str">
        <f t="shared" si="259"/>
        <v>EandR1F-</v>
      </c>
      <c r="K1665" s="389" t="str">
        <f t="shared" si="260"/>
        <v>comp14-totbal</v>
      </c>
      <c r="L1665" s="389" t="str">
        <f t="shared" si="261"/>
        <v>comp14-</v>
      </c>
    </row>
    <row r="1666" spans="1:12">
      <c r="A1666" s="362" t="s">
        <v>4897</v>
      </c>
      <c r="B1666" s="454">
        <f t="shared" ca="1" si="239"/>
        <v>0</v>
      </c>
      <c r="C1666" s="454"/>
      <c r="D1666" s="454"/>
      <c r="E1666" s="454"/>
      <c r="F1666" s="454"/>
      <c r="G1666" s="389" t="str">
        <f t="shared" si="256"/>
        <v>EandR1F</v>
      </c>
      <c r="H1666" s="389" t="str">
        <f t="shared" si="257"/>
        <v>comp14</v>
      </c>
      <c r="I1666" s="389" t="str">
        <f t="shared" si="258"/>
        <v>lashare</v>
      </c>
      <c r="J1666" s="389" t="str">
        <f t="shared" si="259"/>
        <v>EandR1F-</v>
      </c>
      <c r="K1666" s="389" t="str">
        <f t="shared" si="260"/>
        <v>comp14-lashare</v>
      </c>
      <c r="L1666" s="389" t="str">
        <f t="shared" si="261"/>
        <v>comp14-</v>
      </c>
    </row>
    <row r="1667" spans="1:12">
      <c r="A1667" s="362" t="s">
        <v>4898</v>
      </c>
      <c r="B1667" s="454">
        <f t="shared" ca="1" si="239"/>
        <v>0</v>
      </c>
      <c r="C1667" s="454"/>
      <c r="D1667" s="454"/>
      <c r="E1667" s="454"/>
      <c r="F1667" s="454"/>
      <c r="G1667" s="389" t="str">
        <f t="shared" si="256"/>
        <v>EandR1F</v>
      </c>
      <c r="H1667" s="389" t="str">
        <f t="shared" si="257"/>
        <v>comp15</v>
      </c>
      <c r="I1667" s="389" t="str">
        <f t="shared" si="258"/>
        <v>latype</v>
      </c>
      <c r="J1667" s="389" t="str">
        <f t="shared" si="259"/>
        <v>EandR1F-</v>
      </c>
      <c r="K1667" s="389" t="str">
        <f t="shared" si="260"/>
        <v>comp15-latype</v>
      </c>
      <c r="L1667" s="389" t="str">
        <f t="shared" si="261"/>
        <v>comp15-</v>
      </c>
    </row>
    <row r="1668" spans="1:12">
      <c r="A1668" s="362" t="s">
        <v>4899</v>
      </c>
      <c r="B1668" s="454">
        <f t="shared" ca="1" si="239"/>
        <v>0</v>
      </c>
      <c r="C1668" s="454"/>
      <c r="D1668" s="454"/>
      <c r="E1668" s="454"/>
      <c r="F1668" s="454"/>
      <c r="G1668" s="389" t="str">
        <f t="shared" si="256"/>
        <v>EandR1F</v>
      </c>
      <c r="H1668" s="389" t="str">
        <f t="shared" si="257"/>
        <v>comp15</v>
      </c>
      <c r="I1668" s="389" t="str">
        <f t="shared" si="258"/>
        <v>compname</v>
      </c>
      <c r="J1668" s="389" t="str">
        <f t="shared" si="259"/>
        <v>EandR1F-</v>
      </c>
      <c r="K1668" s="389" t="str">
        <f t="shared" si="260"/>
        <v>comp15-compname</v>
      </c>
      <c r="L1668" s="389" t="str">
        <f t="shared" si="261"/>
        <v>comp15-</v>
      </c>
    </row>
    <row r="1669" spans="1:12">
      <c r="A1669" s="362" t="s">
        <v>4900</v>
      </c>
      <c r="B1669" s="454">
        <f t="shared" ca="1" si="239"/>
        <v>0</v>
      </c>
      <c r="C1669" s="454"/>
      <c r="D1669" s="454"/>
      <c r="E1669" s="454"/>
      <c r="F1669" s="454"/>
      <c r="G1669" s="389" t="str">
        <f t="shared" si="256"/>
        <v>EandR1F</v>
      </c>
      <c r="H1669" s="389" t="str">
        <f t="shared" si="257"/>
        <v>comp15</v>
      </c>
      <c r="I1669" s="389" t="str">
        <f t="shared" si="258"/>
        <v>sector</v>
      </c>
      <c r="J1669" s="389" t="str">
        <f t="shared" si="259"/>
        <v>EandR1F-</v>
      </c>
      <c r="K1669" s="389" t="str">
        <f t="shared" si="260"/>
        <v>comp15-sector</v>
      </c>
      <c r="L1669" s="389" t="str">
        <f t="shared" si="261"/>
        <v>comp15-</v>
      </c>
    </row>
    <row r="1670" spans="1:12">
      <c r="A1670" s="362" t="s">
        <v>4901</v>
      </c>
      <c r="B1670" s="454">
        <f t="shared" ca="1" si="239"/>
        <v>0</v>
      </c>
      <c r="C1670" s="454"/>
      <c r="D1670" s="454"/>
      <c r="E1670" s="454"/>
      <c r="F1670" s="454"/>
      <c r="G1670" s="389" t="str">
        <f t="shared" si="256"/>
        <v>EandR1F</v>
      </c>
      <c r="H1670" s="389" t="str">
        <f t="shared" si="257"/>
        <v>comp15</v>
      </c>
      <c r="I1670" s="389" t="str">
        <f t="shared" si="258"/>
        <v>numees</v>
      </c>
      <c r="J1670" s="389" t="str">
        <f t="shared" si="259"/>
        <v>EandR1F-</v>
      </c>
      <c r="K1670" s="389" t="str">
        <f t="shared" si="260"/>
        <v>comp15-numees</v>
      </c>
      <c r="L1670" s="389" t="str">
        <f t="shared" si="261"/>
        <v>comp15-</v>
      </c>
    </row>
    <row r="1671" spans="1:12">
      <c r="A1671" s="362" t="s">
        <v>4902</v>
      </c>
      <c r="B1671" s="454">
        <f t="shared" ca="1" si="239"/>
        <v>0</v>
      </c>
      <c r="C1671" s="454"/>
      <c r="D1671" s="454"/>
      <c r="E1671" s="454"/>
      <c r="F1671" s="454"/>
      <c r="G1671" s="389" t="str">
        <f t="shared" si="256"/>
        <v>EandR1F</v>
      </c>
      <c r="H1671" s="389" t="str">
        <f t="shared" si="257"/>
        <v>comp15</v>
      </c>
      <c r="I1671" s="389" t="str">
        <f t="shared" si="258"/>
        <v>turnover</v>
      </c>
      <c r="J1671" s="389" t="str">
        <f t="shared" si="259"/>
        <v>EandR1F-</v>
      </c>
      <c r="K1671" s="389" t="str">
        <f t="shared" si="260"/>
        <v>comp15-turnover</v>
      </c>
      <c r="L1671" s="389" t="str">
        <f t="shared" si="261"/>
        <v>comp15-</v>
      </c>
    </row>
    <row r="1672" spans="1:12">
      <c r="A1672" s="362" t="s">
        <v>4903</v>
      </c>
      <c r="B1672" s="454">
        <f t="shared" ca="1" si="239"/>
        <v>0</v>
      </c>
      <c r="C1672" s="454"/>
      <c r="D1672" s="454"/>
      <c r="E1672" s="454"/>
      <c r="F1672" s="454"/>
      <c r="G1672" s="389" t="str">
        <f t="shared" si="256"/>
        <v>EandR1F</v>
      </c>
      <c r="H1672" s="389" t="str">
        <f t="shared" si="257"/>
        <v>comp15</v>
      </c>
      <c r="I1672" s="389" t="str">
        <f t="shared" si="258"/>
        <v>totbal</v>
      </c>
      <c r="J1672" s="389" t="str">
        <f t="shared" si="259"/>
        <v>EandR1F-</v>
      </c>
      <c r="K1672" s="389" t="str">
        <f t="shared" si="260"/>
        <v>comp15-totbal</v>
      </c>
      <c r="L1672" s="389" t="str">
        <f t="shared" si="261"/>
        <v>comp15-</v>
      </c>
    </row>
    <row r="1673" spans="1:12">
      <c r="A1673" s="362" t="s">
        <v>4904</v>
      </c>
      <c r="B1673" s="454">
        <f t="shared" ca="1" si="239"/>
        <v>0</v>
      </c>
      <c r="C1673" s="454"/>
      <c r="D1673" s="454"/>
      <c r="E1673" s="454"/>
      <c r="F1673" s="454"/>
      <c r="G1673" s="389" t="str">
        <f t="shared" si="256"/>
        <v>EandR1F</v>
      </c>
      <c r="H1673" s="389" t="str">
        <f t="shared" si="257"/>
        <v>comp15</v>
      </c>
      <c r="I1673" s="389" t="str">
        <f t="shared" si="258"/>
        <v>lashare</v>
      </c>
      <c r="J1673" s="389" t="str">
        <f t="shared" si="259"/>
        <v>EandR1F-</v>
      </c>
      <c r="K1673" s="389" t="str">
        <f t="shared" si="260"/>
        <v>comp15-lashare</v>
      </c>
      <c r="L1673" s="389" t="str">
        <f t="shared" si="261"/>
        <v>comp15-</v>
      </c>
    </row>
    <row r="1674" spans="1:12">
      <c r="A1674" s="362" t="s">
        <v>4905</v>
      </c>
      <c r="B1674" s="454">
        <f t="shared" ca="1" si="239"/>
        <v>0</v>
      </c>
      <c r="C1674" s="454"/>
      <c r="D1674" s="454"/>
      <c r="E1674" s="454"/>
      <c r="F1674" s="454"/>
      <c r="G1674" s="389" t="str">
        <f t="shared" si="256"/>
        <v>EandR1F</v>
      </c>
      <c r="H1674" s="389" t="str">
        <f t="shared" si="257"/>
        <v>comp16</v>
      </c>
      <c r="I1674" s="389" t="str">
        <f t="shared" si="258"/>
        <v>latype</v>
      </c>
      <c r="J1674" s="389" t="str">
        <f t="shared" si="259"/>
        <v>EandR1F-</v>
      </c>
      <c r="K1674" s="389" t="str">
        <f t="shared" si="260"/>
        <v>comp16-latype</v>
      </c>
      <c r="L1674" s="389" t="str">
        <f t="shared" si="261"/>
        <v>comp16-</v>
      </c>
    </row>
    <row r="1675" spans="1:12">
      <c r="A1675" s="362" t="s">
        <v>4906</v>
      </c>
      <c r="B1675" s="454">
        <f t="shared" ca="1" si="239"/>
        <v>0</v>
      </c>
      <c r="C1675" s="454"/>
      <c r="D1675" s="454"/>
      <c r="E1675" s="454"/>
      <c r="F1675" s="454"/>
      <c r="G1675" s="389" t="str">
        <f t="shared" si="256"/>
        <v>EandR1F</v>
      </c>
      <c r="H1675" s="389" t="str">
        <f t="shared" si="257"/>
        <v>comp16</v>
      </c>
      <c r="I1675" s="389" t="str">
        <f t="shared" si="258"/>
        <v>compname</v>
      </c>
      <c r="J1675" s="389" t="str">
        <f t="shared" si="259"/>
        <v>EandR1F-</v>
      </c>
      <c r="K1675" s="389" t="str">
        <f t="shared" si="260"/>
        <v>comp16-compname</v>
      </c>
      <c r="L1675" s="389" t="str">
        <f t="shared" si="261"/>
        <v>comp16-</v>
      </c>
    </row>
    <row r="1676" spans="1:12">
      <c r="A1676" s="362" t="s">
        <v>4907</v>
      </c>
      <c r="B1676" s="454">
        <f t="shared" ca="1" si="239"/>
        <v>0</v>
      </c>
      <c r="C1676" s="454"/>
      <c r="D1676" s="454"/>
      <c r="E1676" s="454"/>
      <c r="F1676" s="454"/>
      <c r="G1676" s="389" t="str">
        <f t="shared" si="256"/>
        <v>EandR1F</v>
      </c>
      <c r="H1676" s="389" t="str">
        <f t="shared" si="257"/>
        <v>comp16</v>
      </c>
      <c r="I1676" s="389" t="str">
        <f t="shared" si="258"/>
        <v>sector</v>
      </c>
      <c r="J1676" s="389" t="str">
        <f t="shared" si="259"/>
        <v>EandR1F-</v>
      </c>
      <c r="K1676" s="389" t="str">
        <f t="shared" si="260"/>
        <v>comp16-sector</v>
      </c>
      <c r="L1676" s="389" t="str">
        <f t="shared" si="261"/>
        <v>comp16-</v>
      </c>
    </row>
    <row r="1677" spans="1:12">
      <c r="A1677" s="362" t="s">
        <v>4908</v>
      </c>
      <c r="B1677" s="454">
        <f t="shared" ca="1" si="239"/>
        <v>0</v>
      </c>
      <c r="C1677" s="454"/>
      <c r="D1677" s="454"/>
      <c r="E1677" s="454"/>
      <c r="F1677" s="454"/>
      <c r="G1677" s="389" t="str">
        <f t="shared" si="256"/>
        <v>EandR1F</v>
      </c>
      <c r="H1677" s="389" t="str">
        <f t="shared" si="257"/>
        <v>comp16</v>
      </c>
      <c r="I1677" s="389" t="str">
        <f t="shared" si="258"/>
        <v>numees</v>
      </c>
      <c r="J1677" s="389" t="str">
        <f t="shared" si="259"/>
        <v>EandR1F-</v>
      </c>
      <c r="K1677" s="389" t="str">
        <f t="shared" si="260"/>
        <v>comp16-numees</v>
      </c>
      <c r="L1677" s="389" t="str">
        <f t="shared" si="261"/>
        <v>comp16-</v>
      </c>
    </row>
    <row r="1678" spans="1:12">
      <c r="A1678" s="362" t="s">
        <v>4909</v>
      </c>
      <c r="B1678" s="454">
        <f t="shared" ca="1" si="239"/>
        <v>0</v>
      </c>
      <c r="C1678" s="454"/>
      <c r="D1678" s="454"/>
      <c r="E1678" s="454"/>
      <c r="F1678" s="454"/>
      <c r="G1678" s="389" t="str">
        <f t="shared" si="256"/>
        <v>EandR1F</v>
      </c>
      <c r="H1678" s="389" t="str">
        <f t="shared" si="257"/>
        <v>comp16</v>
      </c>
      <c r="I1678" s="389" t="str">
        <f t="shared" si="258"/>
        <v>turnover</v>
      </c>
      <c r="J1678" s="389" t="str">
        <f t="shared" si="259"/>
        <v>EandR1F-</v>
      </c>
      <c r="K1678" s="389" t="str">
        <f t="shared" si="260"/>
        <v>comp16-turnover</v>
      </c>
      <c r="L1678" s="389" t="str">
        <f t="shared" si="261"/>
        <v>comp16-</v>
      </c>
    </row>
    <row r="1679" spans="1:12">
      <c r="A1679" s="362" t="s">
        <v>4910</v>
      </c>
      <c r="B1679" s="454">
        <f t="shared" ca="1" si="239"/>
        <v>0</v>
      </c>
      <c r="C1679" s="454"/>
      <c r="D1679" s="454"/>
      <c r="E1679" s="454"/>
      <c r="F1679" s="454"/>
      <c r="G1679" s="389" t="str">
        <f t="shared" si="256"/>
        <v>EandR1F</v>
      </c>
      <c r="H1679" s="389" t="str">
        <f t="shared" si="257"/>
        <v>comp16</v>
      </c>
      <c r="I1679" s="389" t="str">
        <f t="shared" si="258"/>
        <v>totbal</v>
      </c>
      <c r="J1679" s="389" t="str">
        <f t="shared" si="259"/>
        <v>EandR1F-</v>
      </c>
      <c r="K1679" s="389" t="str">
        <f t="shared" si="260"/>
        <v>comp16-totbal</v>
      </c>
      <c r="L1679" s="389" t="str">
        <f t="shared" si="261"/>
        <v>comp16-</v>
      </c>
    </row>
    <row r="1680" spans="1:12">
      <c r="A1680" s="362" t="s">
        <v>4911</v>
      </c>
      <c r="B1680" s="454">
        <f t="shared" ca="1" si="239"/>
        <v>0</v>
      </c>
      <c r="C1680" s="454"/>
      <c r="D1680" s="454"/>
      <c r="E1680" s="454"/>
      <c r="F1680" s="454"/>
      <c r="G1680" s="389" t="str">
        <f t="shared" si="256"/>
        <v>EandR1F</v>
      </c>
      <c r="H1680" s="389" t="str">
        <f t="shared" si="257"/>
        <v>comp16</v>
      </c>
      <c r="I1680" s="389" t="str">
        <f t="shared" si="258"/>
        <v>lashare</v>
      </c>
      <c r="J1680" s="389" t="str">
        <f t="shared" si="259"/>
        <v>EandR1F-</v>
      </c>
      <c r="K1680" s="389" t="str">
        <f t="shared" si="260"/>
        <v>comp16-lashare</v>
      </c>
      <c r="L1680" s="389" t="str">
        <f t="shared" si="261"/>
        <v>comp16-</v>
      </c>
    </row>
    <row r="1681" spans="1:12">
      <c r="A1681" s="362" t="s">
        <v>4912</v>
      </c>
      <c r="B1681" s="454">
        <f t="shared" ca="1" si="239"/>
        <v>0</v>
      </c>
      <c r="C1681" s="454"/>
      <c r="D1681" s="454"/>
      <c r="E1681" s="454"/>
      <c r="F1681" s="454"/>
      <c r="G1681" s="389" t="str">
        <f t="shared" si="256"/>
        <v>EandR1F</v>
      </c>
      <c r="H1681" s="389" t="str">
        <f t="shared" si="257"/>
        <v>comp17</v>
      </c>
      <c r="I1681" s="389" t="str">
        <f t="shared" si="258"/>
        <v>latype</v>
      </c>
      <c r="J1681" s="389" t="str">
        <f t="shared" si="259"/>
        <v>EandR1F-</v>
      </c>
      <c r="K1681" s="389" t="str">
        <f t="shared" si="260"/>
        <v>comp17-latype</v>
      </c>
      <c r="L1681" s="389" t="str">
        <f t="shared" si="261"/>
        <v>comp17-</v>
      </c>
    </row>
    <row r="1682" spans="1:12">
      <c r="A1682" s="362" t="s">
        <v>4913</v>
      </c>
      <c r="B1682" s="454">
        <f t="shared" ca="1" si="239"/>
        <v>0</v>
      </c>
      <c r="C1682" s="454"/>
      <c r="D1682" s="454"/>
      <c r="E1682" s="454"/>
      <c r="F1682" s="454"/>
      <c r="G1682" s="389" t="str">
        <f t="shared" si="256"/>
        <v>EandR1F</v>
      </c>
      <c r="H1682" s="389" t="str">
        <f t="shared" si="257"/>
        <v>comp17</v>
      </c>
      <c r="I1682" s="389" t="str">
        <f t="shared" si="258"/>
        <v>compname</v>
      </c>
      <c r="J1682" s="389" t="str">
        <f t="shared" si="259"/>
        <v>EandR1F-</v>
      </c>
      <c r="K1682" s="389" t="str">
        <f t="shared" si="260"/>
        <v>comp17-compname</v>
      </c>
      <c r="L1682" s="389" t="str">
        <f t="shared" si="261"/>
        <v>comp17-</v>
      </c>
    </row>
    <row r="1683" spans="1:12">
      <c r="A1683" s="362" t="s">
        <v>4914</v>
      </c>
      <c r="B1683" s="454">
        <f t="shared" ca="1" si="239"/>
        <v>0</v>
      </c>
      <c r="C1683" s="454"/>
      <c r="D1683" s="454"/>
      <c r="E1683" s="454"/>
      <c r="F1683" s="454"/>
      <c r="G1683" s="389" t="str">
        <f t="shared" si="256"/>
        <v>EandR1F</v>
      </c>
      <c r="H1683" s="389" t="str">
        <f t="shared" si="257"/>
        <v>comp17</v>
      </c>
      <c r="I1683" s="389" t="str">
        <f t="shared" si="258"/>
        <v>sector</v>
      </c>
      <c r="J1683" s="389" t="str">
        <f t="shared" si="259"/>
        <v>EandR1F-</v>
      </c>
      <c r="K1683" s="389" t="str">
        <f t="shared" si="260"/>
        <v>comp17-sector</v>
      </c>
      <c r="L1683" s="389" t="str">
        <f t="shared" si="261"/>
        <v>comp17-</v>
      </c>
    </row>
    <row r="1684" spans="1:12">
      <c r="A1684" s="362" t="s">
        <v>4915</v>
      </c>
      <c r="B1684" s="454">
        <f t="shared" ca="1" si="239"/>
        <v>0</v>
      </c>
      <c r="C1684" s="454"/>
      <c r="D1684" s="454"/>
      <c r="E1684" s="454"/>
      <c r="F1684" s="454"/>
      <c r="G1684" s="389" t="str">
        <f t="shared" si="256"/>
        <v>EandR1F</v>
      </c>
      <c r="H1684" s="389" t="str">
        <f t="shared" si="257"/>
        <v>comp17</v>
      </c>
      <c r="I1684" s="389" t="str">
        <f t="shared" si="258"/>
        <v>numees</v>
      </c>
      <c r="J1684" s="389" t="str">
        <f t="shared" si="259"/>
        <v>EandR1F-</v>
      </c>
      <c r="K1684" s="389" t="str">
        <f t="shared" si="260"/>
        <v>comp17-numees</v>
      </c>
      <c r="L1684" s="389" t="str">
        <f t="shared" si="261"/>
        <v>comp17-</v>
      </c>
    </row>
    <row r="1685" spans="1:12">
      <c r="A1685" s="362" t="s">
        <v>4916</v>
      </c>
      <c r="B1685" s="454">
        <f t="shared" ca="1" si="239"/>
        <v>0</v>
      </c>
      <c r="C1685" s="454"/>
      <c r="D1685" s="454"/>
      <c r="E1685" s="454"/>
      <c r="F1685" s="454"/>
      <c r="G1685" s="389" t="str">
        <f t="shared" si="256"/>
        <v>EandR1F</v>
      </c>
      <c r="H1685" s="389" t="str">
        <f t="shared" si="257"/>
        <v>comp17</v>
      </c>
      <c r="I1685" s="389" t="str">
        <f t="shared" si="258"/>
        <v>turnover</v>
      </c>
      <c r="J1685" s="389" t="str">
        <f t="shared" si="259"/>
        <v>EandR1F-</v>
      </c>
      <c r="K1685" s="389" t="str">
        <f t="shared" si="260"/>
        <v>comp17-turnover</v>
      </c>
      <c r="L1685" s="389" t="str">
        <f t="shared" si="261"/>
        <v>comp17-</v>
      </c>
    </row>
    <row r="1686" spans="1:12">
      <c r="A1686" s="362" t="s">
        <v>4917</v>
      </c>
      <c r="B1686" s="454">
        <f t="shared" ca="1" si="239"/>
        <v>0</v>
      </c>
      <c r="C1686" s="454"/>
      <c r="D1686" s="454"/>
      <c r="E1686" s="454"/>
      <c r="F1686" s="454"/>
      <c r="G1686" s="389" t="str">
        <f t="shared" si="256"/>
        <v>EandR1F</v>
      </c>
      <c r="H1686" s="389" t="str">
        <f t="shared" si="257"/>
        <v>comp17</v>
      </c>
      <c r="I1686" s="389" t="str">
        <f t="shared" si="258"/>
        <v>totbal</v>
      </c>
      <c r="J1686" s="389" t="str">
        <f t="shared" si="259"/>
        <v>EandR1F-</v>
      </c>
      <c r="K1686" s="389" t="str">
        <f t="shared" si="260"/>
        <v>comp17-totbal</v>
      </c>
      <c r="L1686" s="389" t="str">
        <f t="shared" si="261"/>
        <v>comp17-</v>
      </c>
    </row>
    <row r="1687" spans="1:12">
      <c r="A1687" s="362" t="s">
        <v>4918</v>
      </c>
      <c r="B1687" s="454">
        <f t="shared" ca="1" si="239"/>
        <v>0</v>
      </c>
      <c r="C1687" s="454"/>
      <c r="D1687" s="454"/>
      <c r="E1687" s="454"/>
      <c r="F1687" s="454"/>
      <c r="G1687" s="389" t="str">
        <f t="shared" si="256"/>
        <v>EandR1F</v>
      </c>
      <c r="H1687" s="389" t="str">
        <f t="shared" si="257"/>
        <v>comp17</v>
      </c>
      <c r="I1687" s="389" t="str">
        <f t="shared" si="258"/>
        <v>lashare</v>
      </c>
      <c r="J1687" s="389" t="str">
        <f t="shared" si="259"/>
        <v>EandR1F-</v>
      </c>
      <c r="K1687" s="389" t="str">
        <f t="shared" si="260"/>
        <v>comp17-lashare</v>
      </c>
      <c r="L1687" s="389" t="str">
        <f t="shared" si="261"/>
        <v>comp17-</v>
      </c>
    </row>
    <row r="1688" spans="1:12">
      <c r="A1688" s="362" t="s">
        <v>4919</v>
      </c>
      <c r="B1688" s="454">
        <f t="shared" ca="1" si="239"/>
        <v>0</v>
      </c>
      <c r="C1688" s="454"/>
      <c r="D1688" s="454"/>
      <c r="E1688" s="454"/>
      <c r="F1688" s="454"/>
      <c r="G1688" s="389" t="str">
        <f t="shared" si="256"/>
        <v>EandR1F</v>
      </c>
      <c r="H1688" s="389" t="str">
        <f t="shared" si="257"/>
        <v>comp18</v>
      </c>
      <c r="I1688" s="389" t="str">
        <f t="shared" si="258"/>
        <v>latype</v>
      </c>
      <c r="J1688" s="389" t="str">
        <f t="shared" si="259"/>
        <v>EandR1F-</v>
      </c>
      <c r="K1688" s="389" t="str">
        <f t="shared" si="260"/>
        <v>comp18-latype</v>
      </c>
      <c r="L1688" s="389" t="str">
        <f t="shared" si="261"/>
        <v>comp18-</v>
      </c>
    </row>
    <row r="1689" spans="1:12">
      <c r="A1689" s="362" t="s">
        <v>4920</v>
      </c>
      <c r="B1689" s="454">
        <f t="shared" ca="1" si="239"/>
        <v>0</v>
      </c>
      <c r="C1689" s="454"/>
      <c r="D1689" s="454"/>
      <c r="E1689" s="454"/>
      <c r="F1689" s="454"/>
      <c r="G1689" s="389" t="str">
        <f t="shared" si="256"/>
        <v>EandR1F</v>
      </c>
      <c r="H1689" s="389" t="str">
        <f t="shared" si="257"/>
        <v>comp18</v>
      </c>
      <c r="I1689" s="389" t="str">
        <f t="shared" si="258"/>
        <v>compname</v>
      </c>
      <c r="J1689" s="389" t="str">
        <f t="shared" si="259"/>
        <v>EandR1F-</v>
      </c>
      <c r="K1689" s="389" t="str">
        <f t="shared" si="260"/>
        <v>comp18-compname</v>
      </c>
      <c r="L1689" s="389" t="str">
        <f t="shared" si="261"/>
        <v>comp18-</v>
      </c>
    </row>
    <row r="1690" spans="1:12">
      <c r="A1690" s="362" t="s">
        <v>4921</v>
      </c>
      <c r="B1690" s="454">
        <f t="shared" ca="1" si="239"/>
        <v>0</v>
      </c>
      <c r="C1690" s="454"/>
      <c r="D1690" s="454"/>
      <c r="E1690" s="454"/>
      <c r="F1690" s="454"/>
      <c r="G1690" s="389" t="str">
        <f t="shared" si="256"/>
        <v>EandR1F</v>
      </c>
      <c r="H1690" s="389" t="str">
        <f t="shared" si="257"/>
        <v>comp18</v>
      </c>
      <c r="I1690" s="389" t="str">
        <f t="shared" si="258"/>
        <v>sector</v>
      </c>
      <c r="J1690" s="389" t="str">
        <f t="shared" si="259"/>
        <v>EandR1F-</v>
      </c>
      <c r="K1690" s="389" t="str">
        <f t="shared" si="260"/>
        <v>comp18-sector</v>
      </c>
      <c r="L1690" s="389" t="str">
        <f t="shared" si="261"/>
        <v>comp18-</v>
      </c>
    </row>
    <row r="1691" spans="1:12">
      <c r="A1691" s="362" t="s">
        <v>4922</v>
      </c>
      <c r="B1691" s="454">
        <f t="shared" ca="1" si="239"/>
        <v>0</v>
      </c>
      <c r="C1691" s="454"/>
      <c r="D1691" s="454"/>
      <c r="E1691" s="454"/>
      <c r="F1691" s="454"/>
      <c r="G1691" s="389" t="str">
        <f t="shared" si="256"/>
        <v>EandR1F</v>
      </c>
      <c r="H1691" s="389" t="str">
        <f t="shared" si="257"/>
        <v>comp18</v>
      </c>
      <c r="I1691" s="389" t="str">
        <f t="shared" si="258"/>
        <v>numees</v>
      </c>
      <c r="J1691" s="389" t="str">
        <f t="shared" si="259"/>
        <v>EandR1F-</v>
      </c>
      <c r="K1691" s="389" t="str">
        <f t="shared" si="260"/>
        <v>comp18-numees</v>
      </c>
      <c r="L1691" s="389" t="str">
        <f t="shared" si="261"/>
        <v>comp18-</v>
      </c>
    </row>
    <row r="1692" spans="1:12">
      <c r="A1692" s="362" t="s">
        <v>4923</v>
      </c>
      <c r="B1692" s="454">
        <f t="shared" ca="1" si="239"/>
        <v>0</v>
      </c>
      <c r="C1692" s="454"/>
      <c r="D1692" s="454"/>
      <c r="E1692" s="454"/>
      <c r="F1692" s="454"/>
      <c r="G1692" s="389" t="str">
        <f t="shared" si="256"/>
        <v>EandR1F</v>
      </c>
      <c r="H1692" s="389" t="str">
        <f t="shared" si="257"/>
        <v>comp18</v>
      </c>
      <c r="I1692" s="389" t="str">
        <f t="shared" si="258"/>
        <v>turnover</v>
      </c>
      <c r="J1692" s="389" t="str">
        <f t="shared" si="259"/>
        <v>EandR1F-</v>
      </c>
      <c r="K1692" s="389" t="str">
        <f t="shared" si="260"/>
        <v>comp18-turnover</v>
      </c>
      <c r="L1692" s="389" t="str">
        <f t="shared" si="261"/>
        <v>comp18-</v>
      </c>
    </row>
    <row r="1693" spans="1:12">
      <c r="A1693" s="362" t="s">
        <v>4924</v>
      </c>
      <c r="B1693" s="454">
        <f t="shared" ca="1" si="239"/>
        <v>0</v>
      </c>
      <c r="C1693" s="454"/>
      <c r="D1693" s="454"/>
      <c r="E1693" s="454"/>
      <c r="F1693" s="454"/>
      <c r="G1693" s="389" t="str">
        <f t="shared" si="256"/>
        <v>EandR1F</v>
      </c>
      <c r="H1693" s="389" t="str">
        <f t="shared" si="257"/>
        <v>comp18</v>
      </c>
      <c r="I1693" s="389" t="str">
        <f t="shared" si="258"/>
        <v>totbal</v>
      </c>
      <c r="J1693" s="389" t="str">
        <f t="shared" si="259"/>
        <v>EandR1F-</v>
      </c>
      <c r="K1693" s="389" t="str">
        <f t="shared" si="260"/>
        <v>comp18-totbal</v>
      </c>
      <c r="L1693" s="389" t="str">
        <f t="shared" si="261"/>
        <v>comp18-</v>
      </c>
    </row>
    <row r="1694" spans="1:12">
      <c r="A1694" s="362" t="s">
        <v>4925</v>
      </c>
      <c r="B1694" s="454">
        <f t="shared" ca="1" si="239"/>
        <v>0</v>
      </c>
      <c r="C1694" s="454"/>
      <c r="D1694" s="454"/>
      <c r="E1694" s="454"/>
      <c r="F1694" s="454"/>
      <c r="G1694" s="389" t="str">
        <f t="shared" si="256"/>
        <v>EandR1F</v>
      </c>
      <c r="H1694" s="389" t="str">
        <f t="shared" si="257"/>
        <v>comp18</v>
      </c>
      <c r="I1694" s="389" t="str">
        <f t="shared" si="258"/>
        <v>lashare</v>
      </c>
      <c r="J1694" s="389" t="str">
        <f t="shared" si="259"/>
        <v>EandR1F-</v>
      </c>
      <c r="K1694" s="389" t="str">
        <f t="shared" si="260"/>
        <v>comp18-lashare</v>
      </c>
      <c r="L1694" s="389" t="str">
        <f t="shared" si="261"/>
        <v>comp18-</v>
      </c>
    </row>
    <row r="1695" spans="1:12">
      <c r="A1695" s="362" t="s">
        <v>4926</v>
      </c>
      <c r="B1695" s="454">
        <f t="shared" ca="1" si="239"/>
        <v>0</v>
      </c>
      <c r="C1695" s="454"/>
      <c r="D1695" s="454"/>
      <c r="E1695" s="454"/>
      <c r="F1695" s="454"/>
      <c r="G1695" s="389" t="str">
        <f t="shared" si="256"/>
        <v>EandR1F</v>
      </c>
      <c r="H1695" s="389" t="str">
        <f t="shared" si="257"/>
        <v>comp19</v>
      </c>
      <c r="I1695" s="389" t="str">
        <f t="shared" si="258"/>
        <v>latype</v>
      </c>
      <c r="J1695" s="389" t="str">
        <f t="shared" si="259"/>
        <v>EandR1F-</v>
      </c>
      <c r="K1695" s="389" t="str">
        <f t="shared" si="260"/>
        <v>comp19-latype</v>
      </c>
      <c r="L1695" s="389" t="str">
        <f t="shared" si="261"/>
        <v>comp19-</v>
      </c>
    </row>
    <row r="1696" spans="1:12">
      <c r="A1696" s="362" t="s">
        <v>4927</v>
      </c>
      <c r="B1696" s="454">
        <f t="shared" ca="1" si="239"/>
        <v>0</v>
      </c>
      <c r="C1696" s="454"/>
      <c r="D1696" s="454"/>
      <c r="E1696" s="454"/>
      <c r="F1696" s="454"/>
      <c r="G1696" s="389" t="str">
        <f t="shared" si="256"/>
        <v>EandR1F</v>
      </c>
      <c r="H1696" s="389" t="str">
        <f t="shared" si="257"/>
        <v>comp19</v>
      </c>
      <c r="I1696" s="389" t="str">
        <f t="shared" si="258"/>
        <v>compname</v>
      </c>
      <c r="J1696" s="389" t="str">
        <f t="shared" si="259"/>
        <v>EandR1F-</v>
      </c>
      <c r="K1696" s="389" t="str">
        <f t="shared" si="260"/>
        <v>comp19-compname</v>
      </c>
      <c r="L1696" s="389" t="str">
        <f t="shared" si="261"/>
        <v>comp19-</v>
      </c>
    </row>
    <row r="1697" spans="1:12">
      <c r="A1697" s="362" t="s">
        <v>4928</v>
      </c>
      <c r="B1697" s="454">
        <f t="shared" ca="1" si="239"/>
        <v>0</v>
      </c>
      <c r="C1697" s="454"/>
      <c r="D1697" s="454"/>
      <c r="E1697" s="454"/>
      <c r="F1697" s="454"/>
      <c r="G1697" s="389" t="str">
        <f t="shared" ref="G1697:G1760" si="271">LEFT(A1697,SEARCH("-",A1697)-1)</f>
        <v>EandR1F</v>
      </c>
      <c r="H1697" s="389" t="str">
        <f t="shared" ref="H1697:H1760" si="272">LEFT(K1697,SEARCH("-",K1697)-1)</f>
        <v>comp19</v>
      </c>
      <c r="I1697" s="389" t="str">
        <f t="shared" ref="I1697:I1760" si="273">SUBSTITUTE(K1697,L1697,"")</f>
        <v>sector</v>
      </c>
      <c r="J1697" s="389" t="str">
        <f t="shared" ref="J1697:J1760" si="274">LEFT(A1697,SEARCH("-",A1697))</f>
        <v>EandR1F-</v>
      </c>
      <c r="K1697" s="389" t="str">
        <f t="shared" ref="K1697:K1760" si="275">SUBSTITUTE(A1697,J1697,"")</f>
        <v>comp19-sector</v>
      </c>
      <c r="L1697" s="389" t="str">
        <f t="shared" ref="L1697:L1760" si="276">LEFT(K1697,SEARCH("-",K1697))</f>
        <v>comp19-</v>
      </c>
    </row>
    <row r="1698" spans="1:12">
      <c r="A1698" s="362" t="s">
        <v>4929</v>
      </c>
      <c r="B1698" s="454">
        <f t="shared" ca="1" si="239"/>
        <v>0</v>
      </c>
      <c r="C1698" s="454"/>
      <c r="D1698" s="454"/>
      <c r="E1698" s="454"/>
      <c r="F1698" s="454"/>
      <c r="G1698" s="389" t="str">
        <f t="shared" si="271"/>
        <v>EandR1F</v>
      </c>
      <c r="H1698" s="389" t="str">
        <f t="shared" si="272"/>
        <v>comp19</v>
      </c>
      <c r="I1698" s="389" t="str">
        <f t="shared" si="273"/>
        <v>numees</v>
      </c>
      <c r="J1698" s="389" t="str">
        <f t="shared" si="274"/>
        <v>EandR1F-</v>
      </c>
      <c r="K1698" s="389" t="str">
        <f t="shared" si="275"/>
        <v>comp19-numees</v>
      </c>
      <c r="L1698" s="389" t="str">
        <f t="shared" si="276"/>
        <v>comp19-</v>
      </c>
    </row>
    <row r="1699" spans="1:12">
      <c r="A1699" s="362" t="s">
        <v>4930</v>
      </c>
      <c r="B1699" s="454">
        <f t="shared" ca="1" si="239"/>
        <v>0</v>
      </c>
      <c r="C1699" s="454"/>
      <c r="D1699" s="454"/>
      <c r="E1699" s="454"/>
      <c r="F1699" s="454"/>
      <c r="G1699" s="389" t="str">
        <f t="shared" si="271"/>
        <v>EandR1F</v>
      </c>
      <c r="H1699" s="389" t="str">
        <f t="shared" si="272"/>
        <v>comp19</v>
      </c>
      <c r="I1699" s="389" t="str">
        <f t="shared" si="273"/>
        <v>turnover</v>
      </c>
      <c r="J1699" s="389" t="str">
        <f t="shared" si="274"/>
        <v>EandR1F-</v>
      </c>
      <c r="K1699" s="389" t="str">
        <f t="shared" si="275"/>
        <v>comp19-turnover</v>
      </c>
      <c r="L1699" s="389" t="str">
        <f t="shared" si="276"/>
        <v>comp19-</v>
      </c>
    </row>
    <row r="1700" spans="1:12">
      <c r="A1700" s="362" t="s">
        <v>4931</v>
      </c>
      <c r="B1700" s="454">
        <f t="shared" ca="1" si="239"/>
        <v>0</v>
      </c>
      <c r="C1700" s="454"/>
      <c r="D1700" s="454"/>
      <c r="E1700" s="454"/>
      <c r="F1700" s="454"/>
      <c r="G1700" s="389" t="str">
        <f t="shared" si="271"/>
        <v>EandR1F</v>
      </c>
      <c r="H1700" s="389" t="str">
        <f t="shared" si="272"/>
        <v>comp19</v>
      </c>
      <c r="I1700" s="389" t="str">
        <f t="shared" si="273"/>
        <v>totbal</v>
      </c>
      <c r="J1700" s="389" t="str">
        <f t="shared" si="274"/>
        <v>EandR1F-</v>
      </c>
      <c r="K1700" s="389" t="str">
        <f t="shared" si="275"/>
        <v>comp19-totbal</v>
      </c>
      <c r="L1700" s="389" t="str">
        <f t="shared" si="276"/>
        <v>comp19-</v>
      </c>
    </row>
    <row r="1701" spans="1:12">
      <c r="A1701" s="362" t="s">
        <v>4932</v>
      </c>
      <c r="B1701" s="454">
        <f t="shared" ca="1" si="239"/>
        <v>0</v>
      </c>
      <c r="C1701" s="454"/>
      <c r="D1701" s="454"/>
      <c r="E1701" s="454"/>
      <c r="F1701" s="454"/>
      <c r="G1701" s="389" t="str">
        <f t="shared" si="271"/>
        <v>EandR1F</v>
      </c>
      <c r="H1701" s="389" t="str">
        <f t="shared" si="272"/>
        <v>comp19</v>
      </c>
      <c r="I1701" s="389" t="str">
        <f t="shared" si="273"/>
        <v>lashare</v>
      </c>
      <c r="J1701" s="389" t="str">
        <f t="shared" si="274"/>
        <v>EandR1F-</v>
      </c>
      <c r="K1701" s="389" t="str">
        <f t="shared" si="275"/>
        <v>comp19-lashare</v>
      </c>
      <c r="L1701" s="389" t="str">
        <f t="shared" si="276"/>
        <v>comp19-</v>
      </c>
    </row>
    <row r="1702" spans="1:12">
      <c r="A1702" s="362" t="s">
        <v>4933</v>
      </c>
      <c r="B1702" s="454">
        <f t="shared" ca="1" si="239"/>
        <v>0</v>
      </c>
      <c r="C1702" s="454"/>
      <c r="D1702" s="454"/>
      <c r="E1702" s="454"/>
      <c r="F1702" s="454"/>
      <c r="G1702" s="389" t="str">
        <f t="shared" si="271"/>
        <v>EandR1F</v>
      </c>
      <c r="H1702" s="389" t="str">
        <f t="shared" si="272"/>
        <v>comp20</v>
      </c>
      <c r="I1702" s="389" t="str">
        <f t="shared" si="273"/>
        <v>latype</v>
      </c>
      <c r="J1702" s="389" t="str">
        <f t="shared" si="274"/>
        <v>EandR1F-</v>
      </c>
      <c r="K1702" s="389" t="str">
        <f t="shared" si="275"/>
        <v>comp20-latype</v>
      </c>
      <c r="L1702" s="389" t="str">
        <f t="shared" si="276"/>
        <v>comp20-</v>
      </c>
    </row>
    <row r="1703" spans="1:12">
      <c r="A1703" s="362" t="s">
        <v>4934</v>
      </c>
      <c r="B1703" s="454">
        <f t="shared" ca="1" si="239"/>
        <v>0</v>
      </c>
      <c r="C1703" s="454"/>
      <c r="D1703" s="454"/>
      <c r="E1703" s="454"/>
      <c r="F1703" s="454"/>
      <c r="G1703" s="389" t="str">
        <f t="shared" si="271"/>
        <v>EandR1F</v>
      </c>
      <c r="H1703" s="389" t="str">
        <f t="shared" si="272"/>
        <v>comp20</v>
      </c>
      <c r="I1703" s="389" t="str">
        <f t="shared" si="273"/>
        <v>compname</v>
      </c>
      <c r="J1703" s="389" t="str">
        <f t="shared" si="274"/>
        <v>EandR1F-</v>
      </c>
      <c r="K1703" s="389" t="str">
        <f t="shared" si="275"/>
        <v>comp20-compname</v>
      </c>
      <c r="L1703" s="389" t="str">
        <f t="shared" si="276"/>
        <v>comp20-</v>
      </c>
    </row>
    <row r="1704" spans="1:12">
      <c r="A1704" s="362" t="s">
        <v>4935</v>
      </c>
      <c r="B1704" s="454">
        <f t="shared" ca="1" si="239"/>
        <v>0</v>
      </c>
      <c r="C1704" s="454"/>
      <c r="D1704" s="454"/>
      <c r="E1704" s="454"/>
      <c r="F1704" s="454"/>
      <c r="G1704" s="389" t="str">
        <f t="shared" si="271"/>
        <v>EandR1F</v>
      </c>
      <c r="H1704" s="389" t="str">
        <f t="shared" si="272"/>
        <v>comp20</v>
      </c>
      <c r="I1704" s="389" t="str">
        <f t="shared" si="273"/>
        <v>sector</v>
      </c>
      <c r="J1704" s="389" t="str">
        <f t="shared" si="274"/>
        <v>EandR1F-</v>
      </c>
      <c r="K1704" s="389" t="str">
        <f t="shared" si="275"/>
        <v>comp20-sector</v>
      </c>
      <c r="L1704" s="389" t="str">
        <f t="shared" si="276"/>
        <v>comp20-</v>
      </c>
    </row>
    <row r="1705" spans="1:12">
      <c r="A1705" s="362" t="s">
        <v>4936</v>
      </c>
      <c r="B1705" s="454">
        <f t="shared" ca="1" si="239"/>
        <v>0</v>
      </c>
      <c r="C1705" s="454"/>
      <c r="D1705" s="454"/>
      <c r="E1705" s="454"/>
      <c r="F1705" s="454"/>
      <c r="G1705" s="389" t="str">
        <f t="shared" si="271"/>
        <v>EandR1F</v>
      </c>
      <c r="H1705" s="389" t="str">
        <f t="shared" si="272"/>
        <v>comp20</v>
      </c>
      <c r="I1705" s="389" t="str">
        <f t="shared" si="273"/>
        <v>numees</v>
      </c>
      <c r="J1705" s="389" t="str">
        <f t="shared" si="274"/>
        <v>EandR1F-</v>
      </c>
      <c r="K1705" s="389" t="str">
        <f t="shared" si="275"/>
        <v>comp20-numees</v>
      </c>
      <c r="L1705" s="389" t="str">
        <f t="shared" si="276"/>
        <v>comp20-</v>
      </c>
    </row>
    <row r="1706" spans="1:12">
      <c r="A1706" s="362" t="s">
        <v>4937</v>
      </c>
      <c r="B1706" s="454">
        <f t="shared" ca="1" si="239"/>
        <v>0</v>
      </c>
      <c r="C1706" s="454"/>
      <c r="D1706" s="454"/>
      <c r="E1706" s="454"/>
      <c r="F1706" s="454"/>
      <c r="G1706" s="389" t="str">
        <f t="shared" si="271"/>
        <v>EandR1F</v>
      </c>
      <c r="H1706" s="389" t="str">
        <f t="shared" si="272"/>
        <v>comp20</v>
      </c>
      <c r="I1706" s="389" t="str">
        <f t="shared" si="273"/>
        <v>turnover</v>
      </c>
      <c r="J1706" s="389" t="str">
        <f t="shared" si="274"/>
        <v>EandR1F-</v>
      </c>
      <c r="K1706" s="389" t="str">
        <f t="shared" si="275"/>
        <v>comp20-turnover</v>
      </c>
      <c r="L1706" s="389" t="str">
        <f t="shared" si="276"/>
        <v>comp20-</v>
      </c>
    </row>
    <row r="1707" spans="1:12">
      <c r="A1707" s="362" t="s">
        <v>4938</v>
      </c>
      <c r="B1707" s="454">
        <f t="shared" ca="1" si="239"/>
        <v>0</v>
      </c>
      <c r="C1707" s="454"/>
      <c r="D1707" s="454"/>
      <c r="E1707" s="454"/>
      <c r="F1707" s="454"/>
      <c r="G1707" s="389" t="str">
        <f t="shared" si="271"/>
        <v>EandR1F</v>
      </c>
      <c r="H1707" s="389" t="str">
        <f t="shared" si="272"/>
        <v>comp20</v>
      </c>
      <c r="I1707" s="389" t="str">
        <f t="shared" si="273"/>
        <v>totbal</v>
      </c>
      <c r="J1707" s="389" t="str">
        <f t="shared" si="274"/>
        <v>EandR1F-</v>
      </c>
      <c r="K1707" s="389" t="str">
        <f t="shared" si="275"/>
        <v>comp20-totbal</v>
      </c>
      <c r="L1707" s="389" t="str">
        <f t="shared" si="276"/>
        <v>comp20-</v>
      </c>
    </row>
    <row r="1708" spans="1:12">
      <c r="A1708" s="362" t="s">
        <v>4939</v>
      </c>
      <c r="B1708" s="454">
        <f t="shared" ca="1" si="239"/>
        <v>0</v>
      </c>
      <c r="C1708" s="454"/>
      <c r="D1708" s="454"/>
      <c r="E1708" s="454"/>
      <c r="F1708" s="454"/>
      <c r="G1708" s="389" t="str">
        <f t="shared" si="271"/>
        <v>EandR1F</v>
      </c>
      <c r="H1708" s="389" t="str">
        <f t="shared" si="272"/>
        <v>comp20</v>
      </c>
      <c r="I1708" s="389" t="str">
        <f t="shared" si="273"/>
        <v>lashare</v>
      </c>
      <c r="J1708" s="389" t="str">
        <f t="shared" si="274"/>
        <v>EandR1F-</v>
      </c>
      <c r="K1708" s="389" t="str">
        <f t="shared" si="275"/>
        <v>comp20-lashare</v>
      </c>
      <c r="L1708" s="389" t="str">
        <f t="shared" si="276"/>
        <v>comp20-</v>
      </c>
    </row>
    <row r="1709" spans="1:12">
      <c r="A1709" s="362" t="s">
        <v>4940</v>
      </c>
      <c r="B1709" s="454">
        <f t="shared" ca="1" si="239"/>
        <v>0</v>
      </c>
      <c r="C1709" s="454"/>
      <c r="D1709" s="454"/>
      <c r="E1709" s="454"/>
      <c r="F1709" s="454"/>
      <c r="G1709" s="389" t="str">
        <f t="shared" si="271"/>
        <v>EandR1F</v>
      </c>
      <c r="H1709" s="389" t="str">
        <f t="shared" si="272"/>
        <v>comp21</v>
      </c>
      <c r="I1709" s="389" t="str">
        <f t="shared" si="273"/>
        <v>latype</v>
      </c>
      <c r="J1709" s="389" t="str">
        <f t="shared" si="274"/>
        <v>EandR1F-</v>
      </c>
      <c r="K1709" s="389" t="str">
        <f t="shared" si="275"/>
        <v>comp21-latype</v>
      </c>
      <c r="L1709" s="389" t="str">
        <f t="shared" si="276"/>
        <v>comp21-</v>
      </c>
    </row>
    <row r="1710" spans="1:12">
      <c r="A1710" s="362" t="s">
        <v>4941</v>
      </c>
      <c r="B1710" s="454">
        <f t="shared" ca="1" si="239"/>
        <v>0</v>
      </c>
      <c r="C1710" s="454"/>
      <c r="D1710" s="454"/>
      <c r="E1710" s="454"/>
      <c r="F1710" s="454"/>
      <c r="G1710" s="389" t="str">
        <f t="shared" si="271"/>
        <v>EandR1F</v>
      </c>
      <c r="H1710" s="389" t="str">
        <f t="shared" si="272"/>
        <v>comp21</v>
      </c>
      <c r="I1710" s="389" t="str">
        <f t="shared" si="273"/>
        <v>compname</v>
      </c>
      <c r="J1710" s="389" t="str">
        <f t="shared" si="274"/>
        <v>EandR1F-</v>
      </c>
      <c r="K1710" s="389" t="str">
        <f t="shared" si="275"/>
        <v>comp21-compname</v>
      </c>
      <c r="L1710" s="389" t="str">
        <f t="shared" si="276"/>
        <v>comp21-</v>
      </c>
    </row>
    <row r="1711" spans="1:12">
      <c r="A1711" s="362" t="s">
        <v>4942</v>
      </c>
      <c r="B1711" s="454">
        <f t="shared" ca="1" si="239"/>
        <v>0</v>
      </c>
      <c r="C1711" s="454"/>
      <c r="D1711" s="454"/>
      <c r="E1711" s="454"/>
      <c r="F1711" s="454"/>
      <c r="G1711" s="389" t="str">
        <f t="shared" si="271"/>
        <v>EandR1F</v>
      </c>
      <c r="H1711" s="389" t="str">
        <f t="shared" si="272"/>
        <v>comp21</v>
      </c>
      <c r="I1711" s="389" t="str">
        <f t="shared" si="273"/>
        <v>sector</v>
      </c>
      <c r="J1711" s="389" t="str">
        <f t="shared" si="274"/>
        <v>EandR1F-</v>
      </c>
      <c r="K1711" s="389" t="str">
        <f t="shared" si="275"/>
        <v>comp21-sector</v>
      </c>
      <c r="L1711" s="389" t="str">
        <f t="shared" si="276"/>
        <v>comp21-</v>
      </c>
    </row>
    <row r="1712" spans="1:12">
      <c r="A1712" s="362" t="s">
        <v>4943</v>
      </c>
      <c r="B1712" s="454">
        <f t="shared" ca="1" si="239"/>
        <v>0</v>
      </c>
      <c r="C1712" s="454"/>
      <c r="D1712" s="454"/>
      <c r="E1712" s="454"/>
      <c r="F1712" s="454"/>
      <c r="G1712" s="389" t="str">
        <f t="shared" si="271"/>
        <v>EandR1F</v>
      </c>
      <c r="H1712" s="389" t="str">
        <f t="shared" si="272"/>
        <v>comp21</v>
      </c>
      <c r="I1712" s="389" t="str">
        <f t="shared" si="273"/>
        <v>numees</v>
      </c>
      <c r="J1712" s="389" t="str">
        <f t="shared" si="274"/>
        <v>EandR1F-</v>
      </c>
      <c r="K1712" s="389" t="str">
        <f t="shared" si="275"/>
        <v>comp21-numees</v>
      </c>
      <c r="L1712" s="389" t="str">
        <f t="shared" si="276"/>
        <v>comp21-</v>
      </c>
    </row>
    <row r="1713" spans="1:12">
      <c r="A1713" s="362" t="s">
        <v>4944</v>
      </c>
      <c r="B1713" s="454">
        <f t="shared" ca="1" si="239"/>
        <v>0</v>
      </c>
      <c r="C1713" s="454"/>
      <c r="D1713" s="454"/>
      <c r="E1713" s="454"/>
      <c r="F1713" s="454"/>
      <c r="G1713" s="389" t="str">
        <f t="shared" si="271"/>
        <v>EandR1F</v>
      </c>
      <c r="H1713" s="389" t="str">
        <f t="shared" si="272"/>
        <v>comp21</v>
      </c>
      <c r="I1713" s="389" t="str">
        <f t="shared" si="273"/>
        <v>turnover</v>
      </c>
      <c r="J1713" s="389" t="str">
        <f t="shared" si="274"/>
        <v>EandR1F-</v>
      </c>
      <c r="K1713" s="389" t="str">
        <f t="shared" si="275"/>
        <v>comp21-turnover</v>
      </c>
      <c r="L1713" s="389" t="str">
        <f t="shared" si="276"/>
        <v>comp21-</v>
      </c>
    </row>
    <row r="1714" spans="1:12">
      <c r="A1714" s="362" t="s">
        <v>4945</v>
      </c>
      <c r="B1714" s="454">
        <f t="shared" ca="1" si="239"/>
        <v>0</v>
      </c>
      <c r="C1714" s="454"/>
      <c r="D1714" s="454"/>
      <c r="E1714" s="454"/>
      <c r="F1714" s="454"/>
      <c r="G1714" s="389" t="str">
        <f t="shared" si="271"/>
        <v>EandR1F</v>
      </c>
      <c r="H1714" s="389" t="str">
        <f t="shared" si="272"/>
        <v>comp21</v>
      </c>
      <c r="I1714" s="389" t="str">
        <f t="shared" si="273"/>
        <v>totbal</v>
      </c>
      <c r="J1714" s="389" t="str">
        <f t="shared" si="274"/>
        <v>EandR1F-</v>
      </c>
      <c r="K1714" s="389" t="str">
        <f t="shared" si="275"/>
        <v>comp21-totbal</v>
      </c>
      <c r="L1714" s="389" t="str">
        <f t="shared" si="276"/>
        <v>comp21-</v>
      </c>
    </row>
    <row r="1715" spans="1:12">
      <c r="A1715" s="362" t="s">
        <v>4946</v>
      </c>
      <c r="B1715" s="454">
        <f t="shared" ca="1" si="239"/>
        <v>0</v>
      </c>
      <c r="C1715" s="454"/>
      <c r="D1715" s="454"/>
      <c r="E1715" s="454"/>
      <c r="F1715" s="454"/>
      <c r="G1715" s="389" t="str">
        <f t="shared" si="271"/>
        <v>EandR1F</v>
      </c>
      <c r="H1715" s="389" t="str">
        <f t="shared" si="272"/>
        <v>comp21</v>
      </c>
      <c r="I1715" s="389" t="str">
        <f t="shared" si="273"/>
        <v>lashare</v>
      </c>
      <c r="J1715" s="389" t="str">
        <f t="shared" si="274"/>
        <v>EandR1F-</v>
      </c>
      <c r="K1715" s="389" t="str">
        <f t="shared" si="275"/>
        <v>comp21-lashare</v>
      </c>
      <c r="L1715" s="389" t="str">
        <f t="shared" si="276"/>
        <v>comp21-</v>
      </c>
    </row>
    <row r="1716" spans="1:12">
      <c r="A1716" s="362" t="s">
        <v>4947</v>
      </c>
      <c r="B1716" s="454">
        <f t="shared" ca="1" si="239"/>
        <v>0</v>
      </c>
      <c r="C1716" s="454"/>
      <c r="D1716" s="454"/>
      <c r="E1716" s="454"/>
      <c r="F1716" s="454"/>
      <c r="G1716" s="389" t="str">
        <f t="shared" si="271"/>
        <v>EandR1F</v>
      </c>
      <c r="H1716" s="389" t="str">
        <f t="shared" si="272"/>
        <v>comp22</v>
      </c>
      <c r="I1716" s="389" t="str">
        <f t="shared" si="273"/>
        <v>latype</v>
      </c>
      <c r="J1716" s="389" t="str">
        <f t="shared" si="274"/>
        <v>EandR1F-</v>
      </c>
      <c r="K1716" s="389" t="str">
        <f t="shared" si="275"/>
        <v>comp22-latype</v>
      </c>
      <c r="L1716" s="389" t="str">
        <f t="shared" si="276"/>
        <v>comp22-</v>
      </c>
    </row>
    <row r="1717" spans="1:12">
      <c r="A1717" s="362" t="s">
        <v>4948</v>
      </c>
      <c r="B1717" s="454">
        <f t="shared" ca="1" si="239"/>
        <v>0</v>
      </c>
      <c r="C1717" s="454"/>
      <c r="D1717" s="454"/>
      <c r="E1717" s="454"/>
      <c r="F1717" s="454"/>
      <c r="G1717" s="389" t="str">
        <f t="shared" si="271"/>
        <v>EandR1F</v>
      </c>
      <c r="H1717" s="389" t="str">
        <f t="shared" si="272"/>
        <v>comp22</v>
      </c>
      <c r="I1717" s="389" t="str">
        <f t="shared" si="273"/>
        <v>compname</v>
      </c>
      <c r="J1717" s="389" t="str">
        <f t="shared" si="274"/>
        <v>EandR1F-</v>
      </c>
      <c r="K1717" s="389" t="str">
        <f t="shared" si="275"/>
        <v>comp22-compname</v>
      </c>
      <c r="L1717" s="389" t="str">
        <f t="shared" si="276"/>
        <v>comp22-</v>
      </c>
    </row>
    <row r="1718" spans="1:12">
      <c r="A1718" s="362" t="s">
        <v>4949</v>
      </c>
      <c r="B1718" s="454">
        <f t="shared" ca="1" si="239"/>
        <v>0</v>
      </c>
      <c r="C1718" s="454"/>
      <c r="D1718" s="454"/>
      <c r="E1718" s="454"/>
      <c r="F1718" s="454"/>
      <c r="G1718" s="389" t="str">
        <f t="shared" si="271"/>
        <v>EandR1F</v>
      </c>
      <c r="H1718" s="389" t="str">
        <f t="shared" si="272"/>
        <v>comp22</v>
      </c>
      <c r="I1718" s="389" t="str">
        <f t="shared" si="273"/>
        <v>sector</v>
      </c>
      <c r="J1718" s="389" t="str">
        <f t="shared" si="274"/>
        <v>EandR1F-</v>
      </c>
      <c r="K1718" s="389" t="str">
        <f t="shared" si="275"/>
        <v>comp22-sector</v>
      </c>
      <c r="L1718" s="389" t="str">
        <f t="shared" si="276"/>
        <v>comp22-</v>
      </c>
    </row>
    <row r="1719" spans="1:12">
      <c r="A1719" s="362" t="s">
        <v>4950</v>
      </c>
      <c r="B1719" s="454">
        <f t="shared" ca="1" si="239"/>
        <v>0</v>
      </c>
      <c r="C1719" s="454"/>
      <c r="D1719" s="454"/>
      <c r="E1719" s="454"/>
      <c r="F1719" s="454"/>
      <c r="G1719" s="389" t="str">
        <f t="shared" si="271"/>
        <v>EandR1F</v>
      </c>
      <c r="H1719" s="389" t="str">
        <f t="shared" si="272"/>
        <v>comp22</v>
      </c>
      <c r="I1719" s="389" t="str">
        <f t="shared" si="273"/>
        <v>numees</v>
      </c>
      <c r="J1719" s="389" t="str">
        <f t="shared" si="274"/>
        <v>EandR1F-</v>
      </c>
      <c r="K1719" s="389" t="str">
        <f t="shared" si="275"/>
        <v>comp22-numees</v>
      </c>
      <c r="L1719" s="389" t="str">
        <f t="shared" si="276"/>
        <v>comp22-</v>
      </c>
    </row>
    <row r="1720" spans="1:12">
      <c r="A1720" s="362" t="s">
        <v>4951</v>
      </c>
      <c r="B1720" s="454">
        <f t="shared" ca="1" si="239"/>
        <v>0</v>
      </c>
      <c r="C1720" s="454"/>
      <c r="D1720" s="454"/>
      <c r="E1720" s="454"/>
      <c r="F1720" s="454"/>
      <c r="G1720" s="389" t="str">
        <f t="shared" si="271"/>
        <v>EandR1F</v>
      </c>
      <c r="H1720" s="389" t="str">
        <f t="shared" si="272"/>
        <v>comp22</v>
      </c>
      <c r="I1720" s="389" t="str">
        <f t="shared" si="273"/>
        <v>turnover</v>
      </c>
      <c r="J1720" s="389" t="str">
        <f t="shared" si="274"/>
        <v>EandR1F-</v>
      </c>
      <c r="K1720" s="389" t="str">
        <f t="shared" si="275"/>
        <v>comp22-turnover</v>
      </c>
      <c r="L1720" s="389" t="str">
        <f t="shared" si="276"/>
        <v>comp22-</v>
      </c>
    </row>
    <row r="1721" spans="1:12">
      <c r="A1721" s="362" t="s">
        <v>4952</v>
      </c>
      <c r="B1721" s="454">
        <f t="shared" ca="1" si="239"/>
        <v>0</v>
      </c>
      <c r="C1721" s="454"/>
      <c r="D1721" s="454"/>
      <c r="E1721" s="454"/>
      <c r="F1721" s="454"/>
      <c r="G1721" s="389" t="str">
        <f t="shared" si="271"/>
        <v>EandR1F</v>
      </c>
      <c r="H1721" s="389" t="str">
        <f t="shared" si="272"/>
        <v>comp22</v>
      </c>
      <c r="I1721" s="389" t="str">
        <f t="shared" si="273"/>
        <v>totbal</v>
      </c>
      <c r="J1721" s="389" t="str">
        <f t="shared" si="274"/>
        <v>EandR1F-</v>
      </c>
      <c r="K1721" s="389" t="str">
        <f t="shared" si="275"/>
        <v>comp22-totbal</v>
      </c>
      <c r="L1721" s="389" t="str">
        <f t="shared" si="276"/>
        <v>comp22-</v>
      </c>
    </row>
    <row r="1722" spans="1:12">
      <c r="A1722" s="362" t="s">
        <v>4953</v>
      </c>
      <c r="B1722" s="454">
        <f t="shared" ca="1" si="239"/>
        <v>0</v>
      </c>
      <c r="C1722" s="454"/>
      <c r="D1722" s="454"/>
      <c r="E1722" s="454"/>
      <c r="F1722" s="454"/>
      <c r="G1722" s="389" t="str">
        <f t="shared" si="271"/>
        <v>EandR1F</v>
      </c>
      <c r="H1722" s="389" t="str">
        <f t="shared" si="272"/>
        <v>comp22</v>
      </c>
      <c r="I1722" s="389" t="str">
        <f t="shared" si="273"/>
        <v>lashare</v>
      </c>
      <c r="J1722" s="389" t="str">
        <f t="shared" si="274"/>
        <v>EandR1F-</v>
      </c>
      <c r="K1722" s="389" t="str">
        <f t="shared" si="275"/>
        <v>comp22-lashare</v>
      </c>
      <c r="L1722" s="389" t="str">
        <f t="shared" si="276"/>
        <v>comp22-</v>
      </c>
    </row>
    <row r="1723" spans="1:12">
      <c r="A1723" s="362" t="s">
        <v>4954</v>
      </c>
      <c r="B1723" s="454">
        <f t="shared" ca="1" si="239"/>
        <v>0</v>
      </c>
      <c r="C1723" s="454"/>
      <c r="D1723" s="454"/>
      <c r="E1723" s="454"/>
      <c r="F1723" s="454"/>
      <c r="G1723" s="389" t="str">
        <f t="shared" si="271"/>
        <v>EandR1F</v>
      </c>
      <c r="H1723" s="389" t="str">
        <f t="shared" si="272"/>
        <v>comp23</v>
      </c>
      <c r="I1723" s="389" t="str">
        <f t="shared" si="273"/>
        <v>latype</v>
      </c>
      <c r="J1723" s="389" t="str">
        <f t="shared" si="274"/>
        <v>EandR1F-</v>
      </c>
      <c r="K1723" s="389" t="str">
        <f t="shared" si="275"/>
        <v>comp23-latype</v>
      </c>
      <c r="L1723" s="389" t="str">
        <f t="shared" si="276"/>
        <v>comp23-</v>
      </c>
    </row>
    <row r="1724" spans="1:12">
      <c r="A1724" s="362" t="s">
        <v>4955</v>
      </c>
      <c r="B1724" s="454">
        <f t="shared" ca="1" si="239"/>
        <v>0</v>
      </c>
      <c r="C1724" s="454"/>
      <c r="D1724" s="454"/>
      <c r="E1724" s="454"/>
      <c r="F1724" s="454"/>
      <c r="G1724" s="389" t="str">
        <f t="shared" si="271"/>
        <v>EandR1F</v>
      </c>
      <c r="H1724" s="389" t="str">
        <f t="shared" si="272"/>
        <v>comp23</v>
      </c>
      <c r="I1724" s="389" t="str">
        <f t="shared" si="273"/>
        <v>compname</v>
      </c>
      <c r="J1724" s="389" t="str">
        <f t="shared" si="274"/>
        <v>EandR1F-</v>
      </c>
      <c r="K1724" s="389" t="str">
        <f t="shared" si="275"/>
        <v>comp23-compname</v>
      </c>
      <c r="L1724" s="389" t="str">
        <f t="shared" si="276"/>
        <v>comp23-</v>
      </c>
    </row>
    <row r="1725" spans="1:12">
      <c r="A1725" s="362" t="s">
        <v>4956</v>
      </c>
      <c r="B1725" s="454">
        <f t="shared" ca="1" si="239"/>
        <v>0</v>
      </c>
      <c r="C1725" s="454"/>
      <c r="D1725" s="454"/>
      <c r="E1725" s="454"/>
      <c r="F1725" s="454"/>
      <c r="G1725" s="389" t="str">
        <f t="shared" si="271"/>
        <v>EandR1F</v>
      </c>
      <c r="H1725" s="389" t="str">
        <f t="shared" si="272"/>
        <v>comp23</v>
      </c>
      <c r="I1725" s="389" t="str">
        <f t="shared" si="273"/>
        <v>sector</v>
      </c>
      <c r="J1725" s="389" t="str">
        <f t="shared" si="274"/>
        <v>EandR1F-</v>
      </c>
      <c r="K1725" s="389" t="str">
        <f t="shared" si="275"/>
        <v>comp23-sector</v>
      </c>
      <c r="L1725" s="389" t="str">
        <f t="shared" si="276"/>
        <v>comp23-</v>
      </c>
    </row>
    <row r="1726" spans="1:12">
      <c r="A1726" s="362" t="s">
        <v>4957</v>
      </c>
      <c r="B1726" s="454">
        <f t="shared" ca="1" si="239"/>
        <v>0</v>
      </c>
      <c r="C1726" s="454"/>
      <c r="D1726" s="454"/>
      <c r="E1726" s="454"/>
      <c r="F1726" s="454"/>
      <c r="G1726" s="389" t="str">
        <f t="shared" si="271"/>
        <v>EandR1F</v>
      </c>
      <c r="H1726" s="389" t="str">
        <f t="shared" si="272"/>
        <v>comp23</v>
      </c>
      <c r="I1726" s="389" t="str">
        <f t="shared" si="273"/>
        <v>numees</v>
      </c>
      <c r="J1726" s="389" t="str">
        <f t="shared" si="274"/>
        <v>EandR1F-</v>
      </c>
      <c r="K1726" s="389" t="str">
        <f t="shared" si="275"/>
        <v>comp23-numees</v>
      </c>
      <c r="L1726" s="389" t="str">
        <f t="shared" si="276"/>
        <v>comp23-</v>
      </c>
    </row>
    <row r="1727" spans="1:12">
      <c r="A1727" s="362" t="s">
        <v>4958</v>
      </c>
      <c r="B1727" s="454">
        <f t="shared" ca="1" si="239"/>
        <v>0</v>
      </c>
      <c r="C1727" s="454"/>
      <c r="D1727" s="454"/>
      <c r="E1727" s="454"/>
      <c r="F1727" s="454"/>
      <c r="G1727" s="389" t="str">
        <f t="shared" si="271"/>
        <v>EandR1F</v>
      </c>
      <c r="H1727" s="389" t="str">
        <f t="shared" si="272"/>
        <v>comp23</v>
      </c>
      <c r="I1727" s="389" t="str">
        <f t="shared" si="273"/>
        <v>turnover</v>
      </c>
      <c r="J1727" s="389" t="str">
        <f t="shared" si="274"/>
        <v>EandR1F-</v>
      </c>
      <c r="K1727" s="389" t="str">
        <f t="shared" si="275"/>
        <v>comp23-turnover</v>
      </c>
      <c r="L1727" s="389" t="str">
        <f t="shared" si="276"/>
        <v>comp23-</v>
      </c>
    </row>
    <row r="1728" spans="1:12">
      <c r="A1728" s="362" t="s">
        <v>4959</v>
      </c>
      <c r="B1728" s="454">
        <f t="shared" ca="1" si="239"/>
        <v>0</v>
      </c>
      <c r="C1728" s="454"/>
      <c r="D1728" s="454"/>
      <c r="E1728" s="454"/>
      <c r="F1728" s="454"/>
      <c r="G1728" s="389" t="str">
        <f t="shared" si="271"/>
        <v>EandR1F</v>
      </c>
      <c r="H1728" s="389" t="str">
        <f t="shared" si="272"/>
        <v>comp23</v>
      </c>
      <c r="I1728" s="389" t="str">
        <f t="shared" si="273"/>
        <v>totbal</v>
      </c>
      <c r="J1728" s="389" t="str">
        <f t="shared" si="274"/>
        <v>EandR1F-</v>
      </c>
      <c r="K1728" s="389" t="str">
        <f t="shared" si="275"/>
        <v>comp23-totbal</v>
      </c>
      <c r="L1728" s="389" t="str">
        <f t="shared" si="276"/>
        <v>comp23-</v>
      </c>
    </row>
    <row r="1729" spans="1:12">
      <c r="A1729" s="362" t="s">
        <v>4960</v>
      </c>
      <c r="B1729" s="454">
        <f t="shared" ca="1" si="239"/>
        <v>0</v>
      </c>
      <c r="C1729" s="454"/>
      <c r="D1729" s="454"/>
      <c r="E1729" s="454"/>
      <c r="F1729" s="454"/>
      <c r="G1729" s="389" t="str">
        <f t="shared" si="271"/>
        <v>EandR1F</v>
      </c>
      <c r="H1729" s="389" t="str">
        <f t="shared" si="272"/>
        <v>comp23</v>
      </c>
      <c r="I1729" s="389" t="str">
        <f t="shared" si="273"/>
        <v>lashare</v>
      </c>
      <c r="J1729" s="389" t="str">
        <f t="shared" si="274"/>
        <v>EandR1F-</v>
      </c>
      <c r="K1729" s="389" t="str">
        <f t="shared" si="275"/>
        <v>comp23-lashare</v>
      </c>
      <c r="L1729" s="389" t="str">
        <f t="shared" si="276"/>
        <v>comp23-</v>
      </c>
    </row>
    <row r="1730" spans="1:12">
      <c r="A1730" s="362" t="s">
        <v>4961</v>
      </c>
      <c r="B1730" s="454">
        <f t="shared" ca="1" si="239"/>
        <v>0</v>
      </c>
      <c r="C1730" s="454"/>
      <c r="D1730" s="454"/>
      <c r="E1730" s="454"/>
      <c r="F1730" s="454"/>
      <c r="G1730" s="389" t="str">
        <f t="shared" si="271"/>
        <v>EandR1F</v>
      </c>
      <c r="H1730" s="389" t="str">
        <f t="shared" si="272"/>
        <v>comp24</v>
      </c>
      <c r="I1730" s="389" t="str">
        <f t="shared" si="273"/>
        <v>latype</v>
      </c>
      <c r="J1730" s="389" t="str">
        <f t="shared" si="274"/>
        <v>EandR1F-</v>
      </c>
      <c r="K1730" s="389" t="str">
        <f t="shared" si="275"/>
        <v>comp24-latype</v>
      </c>
      <c r="L1730" s="389" t="str">
        <f t="shared" si="276"/>
        <v>comp24-</v>
      </c>
    </row>
    <row r="1731" spans="1:12">
      <c r="A1731" s="362" t="s">
        <v>4962</v>
      </c>
      <c r="B1731" s="454">
        <f t="shared" ca="1" si="239"/>
        <v>0</v>
      </c>
      <c r="C1731" s="454"/>
      <c r="D1731" s="454"/>
      <c r="E1731" s="454"/>
      <c r="F1731" s="454"/>
      <c r="G1731" s="389" t="str">
        <f t="shared" si="271"/>
        <v>EandR1F</v>
      </c>
      <c r="H1731" s="389" t="str">
        <f t="shared" si="272"/>
        <v>comp24</v>
      </c>
      <c r="I1731" s="389" t="str">
        <f t="shared" si="273"/>
        <v>compname</v>
      </c>
      <c r="J1731" s="389" t="str">
        <f t="shared" si="274"/>
        <v>EandR1F-</v>
      </c>
      <c r="K1731" s="389" t="str">
        <f t="shared" si="275"/>
        <v>comp24-compname</v>
      </c>
      <c r="L1731" s="389" t="str">
        <f t="shared" si="276"/>
        <v>comp24-</v>
      </c>
    </row>
    <row r="1732" spans="1:12">
      <c r="A1732" s="362" t="s">
        <v>4963</v>
      </c>
      <c r="B1732" s="454">
        <f t="shared" ca="1" si="239"/>
        <v>0</v>
      </c>
      <c r="C1732" s="454"/>
      <c r="D1732" s="454"/>
      <c r="E1732" s="454"/>
      <c r="F1732" s="454"/>
      <c r="G1732" s="389" t="str">
        <f t="shared" si="271"/>
        <v>EandR1F</v>
      </c>
      <c r="H1732" s="389" t="str">
        <f t="shared" si="272"/>
        <v>comp24</v>
      </c>
      <c r="I1732" s="389" t="str">
        <f t="shared" si="273"/>
        <v>sector</v>
      </c>
      <c r="J1732" s="389" t="str">
        <f t="shared" si="274"/>
        <v>EandR1F-</v>
      </c>
      <c r="K1732" s="389" t="str">
        <f t="shared" si="275"/>
        <v>comp24-sector</v>
      </c>
      <c r="L1732" s="389" t="str">
        <f t="shared" si="276"/>
        <v>comp24-</v>
      </c>
    </row>
    <row r="1733" spans="1:12">
      <c r="A1733" s="362" t="s">
        <v>4964</v>
      </c>
      <c r="B1733" s="454">
        <f t="shared" ca="1" si="239"/>
        <v>0</v>
      </c>
      <c r="C1733" s="454"/>
      <c r="D1733" s="454"/>
      <c r="E1733" s="454"/>
      <c r="F1733" s="454"/>
      <c r="G1733" s="389" t="str">
        <f t="shared" si="271"/>
        <v>EandR1F</v>
      </c>
      <c r="H1733" s="389" t="str">
        <f t="shared" si="272"/>
        <v>comp24</v>
      </c>
      <c r="I1733" s="389" t="str">
        <f t="shared" si="273"/>
        <v>numees</v>
      </c>
      <c r="J1733" s="389" t="str">
        <f t="shared" si="274"/>
        <v>EandR1F-</v>
      </c>
      <c r="K1733" s="389" t="str">
        <f t="shared" si="275"/>
        <v>comp24-numees</v>
      </c>
      <c r="L1733" s="389" t="str">
        <f t="shared" si="276"/>
        <v>comp24-</v>
      </c>
    </row>
    <row r="1734" spans="1:12">
      <c r="A1734" s="362" t="s">
        <v>4965</v>
      </c>
      <c r="B1734" s="454">
        <f t="shared" ca="1" si="239"/>
        <v>0</v>
      </c>
      <c r="C1734" s="454"/>
      <c r="D1734" s="454"/>
      <c r="E1734" s="454"/>
      <c r="F1734" s="454"/>
      <c r="G1734" s="389" t="str">
        <f t="shared" si="271"/>
        <v>EandR1F</v>
      </c>
      <c r="H1734" s="389" t="str">
        <f t="shared" si="272"/>
        <v>comp24</v>
      </c>
      <c r="I1734" s="389" t="str">
        <f t="shared" si="273"/>
        <v>turnover</v>
      </c>
      <c r="J1734" s="389" t="str">
        <f t="shared" si="274"/>
        <v>EandR1F-</v>
      </c>
      <c r="K1734" s="389" t="str">
        <f t="shared" si="275"/>
        <v>comp24-turnover</v>
      </c>
      <c r="L1734" s="389" t="str">
        <f t="shared" si="276"/>
        <v>comp24-</v>
      </c>
    </row>
    <row r="1735" spans="1:12">
      <c r="A1735" s="362" t="s">
        <v>4966</v>
      </c>
      <c r="B1735" s="454">
        <f t="shared" ca="1" si="239"/>
        <v>0</v>
      </c>
      <c r="C1735" s="454"/>
      <c r="D1735" s="454"/>
      <c r="E1735" s="454"/>
      <c r="F1735" s="454"/>
      <c r="G1735" s="389" t="str">
        <f t="shared" si="271"/>
        <v>EandR1F</v>
      </c>
      <c r="H1735" s="389" t="str">
        <f t="shared" si="272"/>
        <v>comp24</v>
      </c>
      <c r="I1735" s="389" t="str">
        <f t="shared" si="273"/>
        <v>totbal</v>
      </c>
      <c r="J1735" s="389" t="str">
        <f t="shared" si="274"/>
        <v>EandR1F-</v>
      </c>
      <c r="K1735" s="389" t="str">
        <f t="shared" si="275"/>
        <v>comp24-totbal</v>
      </c>
      <c r="L1735" s="389" t="str">
        <f t="shared" si="276"/>
        <v>comp24-</v>
      </c>
    </row>
    <row r="1736" spans="1:12">
      <c r="A1736" s="362" t="s">
        <v>4967</v>
      </c>
      <c r="B1736" s="454">
        <f t="shared" ca="1" si="239"/>
        <v>0</v>
      </c>
      <c r="C1736" s="454"/>
      <c r="D1736" s="454"/>
      <c r="E1736" s="454"/>
      <c r="F1736" s="454"/>
      <c r="G1736" s="389" t="str">
        <f t="shared" si="271"/>
        <v>EandR1F</v>
      </c>
      <c r="H1736" s="389" t="str">
        <f t="shared" si="272"/>
        <v>comp24</v>
      </c>
      <c r="I1736" s="389" t="str">
        <f t="shared" si="273"/>
        <v>lashare</v>
      </c>
      <c r="J1736" s="389" t="str">
        <f t="shared" si="274"/>
        <v>EandR1F-</v>
      </c>
      <c r="K1736" s="389" t="str">
        <f t="shared" si="275"/>
        <v>comp24-lashare</v>
      </c>
      <c r="L1736" s="389" t="str">
        <f t="shared" si="276"/>
        <v>comp24-</v>
      </c>
    </row>
    <row r="1737" spans="1:12">
      <c r="A1737" s="362" t="s">
        <v>4968</v>
      </c>
      <c r="B1737" s="454">
        <f t="shared" ca="1" si="239"/>
        <v>0</v>
      </c>
      <c r="C1737" s="454"/>
      <c r="D1737" s="454"/>
      <c r="E1737" s="454"/>
      <c r="F1737" s="454"/>
      <c r="G1737" s="389" t="str">
        <f t="shared" si="271"/>
        <v>EandR1F</v>
      </c>
      <c r="H1737" s="389" t="str">
        <f t="shared" si="272"/>
        <v>comp25</v>
      </c>
      <c r="I1737" s="389" t="str">
        <f t="shared" si="273"/>
        <v>latype</v>
      </c>
      <c r="J1737" s="389" t="str">
        <f t="shared" si="274"/>
        <v>EandR1F-</v>
      </c>
      <c r="K1737" s="389" t="str">
        <f t="shared" si="275"/>
        <v>comp25-latype</v>
      </c>
      <c r="L1737" s="389" t="str">
        <f t="shared" si="276"/>
        <v>comp25-</v>
      </c>
    </row>
    <row r="1738" spans="1:12">
      <c r="A1738" s="362" t="s">
        <v>4969</v>
      </c>
      <c r="B1738" s="454">
        <f t="shared" ca="1" si="239"/>
        <v>0</v>
      </c>
      <c r="C1738" s="454"/>
      <c r="D1738" s="454"/>
      <c r="E1738" s="454"/>
      <c r="F1738" s="454"/>
      <c r="G1738" s="389" t="str">
        <f t="shared" si="271"/>
        <v>EandR1F</v>
      </c>
      <c r="H1738" s="389" t="str">
        <f t="shared" si="272"/>
        <v>comp25</v>
      </c>
      <c r="I1738" s="389" t="str">
        <f t="shared" si="273"/>
        <v>compname</v>
      </c>
      <c r="J1738" s="389" t="str">
        <f t="shared" si="274"/>
        <v>EandR1F-</v>
      </c>
      <c r="K1738" s="389" t="str">
        <f t="shared" si="275"/>
        <v>comp25-compname</v>
      </c>
      <c r="L1738" s="389" t="str">
        <f t="shared" si="276"/>
        <v>comp25-</v>
      </c>
    </row>
    <row r="1739" spans="1:12">
      <c r="A1739" s="362" t="s">
        <v>4970</v>
      </c>
      <c r="B1739" s="454">
        <f t="shared" ca="1" si="239"/>
        <v>0</v>
      </c>
      <c r="C1739" s="454"/>
      <c r="D1739" s="454"/>
      <c r="E1739" s="454"/>
      <c r="F1739" s="454"/>
      <c r="G1739" s="389" t="str">
        <f t="shared" si="271"/>
        <v>EandR1F</v>
      </c>
      <c r="H1739" s="389" t="str">
        <f t="shared" si="272"/>
        <v>comp25</v>
      </c>
      <c r="I1739" s="389" t="str">
        <f t="shared" si="273"/>
        <v>sector</v>
      </c>
      <c r="J1739" s="389" t="str">
        <f t="shared" si="274"/>
        <v>EandR1F-</v>
      </c>
      <c r="K1739" s="389" t="str">
        <f t="shared" si="275"/>
        <v>comp25-sector</v>
      </c>
      <c r="L1739" s="389" t="str">
        <f t="shared" si="276"/>
        <v>comp25-</v>
      </c>
    </row>
    <row r="1740" spans="1:12">
      <c r="A1740" s="362" t="s">
        <v>4971</v>
      </c>
      <c r="B1740" s="454">
        <f t="shared" ca="1" si="239"/>
        <v>0</v>
      </c>
      <c r="C1740" s="454"/>
      <c r="D1740" s="454"/>
      <c r="E1740" s="454"/>
      <c r="F1740" s="454"/>
      <c r="G1740" s="389" t="str">
        <f t="shared" si="271"/>
        <v>EandR1F</v>
      </c>
      <c r="H1740" s="389" t="str">
        <f t="shared" si="272"/>
        <v>comp25</v>
      </c>
      <c r="I1740" s="389" t="str">
        <f t="shared" si="273"/>
        <v>numees</v>
      </c>
      <c r="J1740" s="389" t="str">
        <f t="shared" si="274"/>
        <v>EandR1F-</v>
      </c>
      <c r="K1740" s="389" t="str">
        <f t="shared" si="275"/>
        <v>comp25-numees</v>
      </c>
      <c r="L1740" s="389" t="str">
        <f t="shared" si="276"/>
        <v>comp25-</v>
      </c>
    </row>
    <row r="1741" spans="1:12">
      <c r="A1741" s="362" t="s">
        <v>4972</v>
      </c>
      <c r="B1741" s="454">
        <f t="shared" ca="1" si="239"/>
        <v>0</v>
      </c>
      <c r="C1741" s="454"/>
      <c r="D1741" s="454"/>
      <c r="E1741" s="454"/>
      <c r="F1741" s="454"/>
      <c r="G1741" s="389" t="str">
        <f t="shared" si="271"/>
        <v>EandR1F</v>
      </c>
      <c r="H1741" s="389" t="str">
        <f t="shared" si="272"/>
        <v>comp25</v>
      </c>
      <c r="I1741" s="389" t="str">
        <f t="shared" si="273"/>
        <v>turnover</v>
      </c>
      <c r="J1741" s="389" t="str">
        <f t="shared" si="274"/>
        <v>EandR1F-</v>
      </c>
      <c r="K1741" s="389" t="str">
        <f t="shared" si="275"/>
        <v>comp25-turnover</v>
      </c>
      <c r="L1741" s="389" t="str">
        <f t="shared" si="276"/>
        <v>comp25-</v>
      </c>
    </row>
    <row r="1742" spans="1:12">
      <c r="A1742" s="362" t="s">
        <v>4973</v>
      </c>
      <c r="B1742" s="454">
        <f t="shared" ca="1" si="239"/>
        <v>0</v>
      </c>
      <c r="C1742" s="454"/>
      <c r="D1742" s="454"/>
      <c r="E1742" s="454"/>
      <c r="F1742" s="454"/>
      <c r="G1742" s="389" t="str">
        <f t="shared" si="271"/>
        <v>EandR1F</v>
      </c>
      <c r="H1742" s="389" t="str">
        <f t="shared" si="272"/>
        <v>comp25</v>
      </c>
      <c r="I1742" s="389" t="str">
        <f t="shared" si="273"/>
        <v>totbal</v>
      </c>
      <c r="J1742" s="389" t="str">
        <f t="shared" si="274"/>
        <v>EandR1F-</v>
      </c>
      <c r="K1742" s="389" t="str">
        <f t="shared" si="275"/>
        <v>comp25-totbal</v>
      </c>
      <c r="L1742" s="389" t="str">
        <f t="shared" si="276"/>
        <v>comp25-</v>
      </c>
    </row>
    <row r="1743" spans="1:12">
      <c r="A1743" s="362" t="s">
        <v>4974</v>
      </c>
      <c r="B1743" s="454">
        <f t="shared" ca="1" si="239"/>
        <v>0</v>
      </c>
      <c r="C1743" s="454"/>
      <c r="D1743" s="454"/>
      <c r="E1743" s="454"/>
      <c r="F1743" s="454"/>
      <c r="G1743" s="389" t="str">
        <f t="shared" si="271"/>
        <v>EandR1F</v>
      </c>
      <c r="H1743" s="389" t="str">
        <f t="shared" si="272"/>
        <v>comp25</v>
      </c>
      <c r="I1743" s="389" t="str">
        <f t="shared" si="273"/>
        <v>lashare</v>
      </c>
      <c r="J1743" s="389" t="str">
        <f t="shared" si="274"/>
        <v>EandR1F-</v>
      </c>
      <c r="K1743" s="389" t="str">
        <f t="shared" si="275"/>
        <v>comp25-lashare</v>
      </c>
      <c r="L1743" s="389" t="str">
        <f t="shared" si="276"/>
        <v>comp25-</v>
      </c>
    </row>
    <row r="1744" spans="1:12">
      <c r="A1744" s="362" t="s">
        <v>4975</v>
      </c>
      <c r="B1744" s="454">
        <f t="shared" ca="1" si="239"/>
        <v>0</v>
      </c>
      <c r="C1744" s="454"/>
      <c r="D1744" s="454"/>
      <c r="E1744" s="454"/>
      <c r="F1744" s="454"/>
      <c r="G1744" s="389" t="str">
        <f t="shared" si="271"/>
        <v>EandR1F</v>
      </c>
      <c r="H1744" s="389" t="str">
        <f t="shared" si="272"/>
        <v>comp26</v>
      </c>
      <c r="I1744" s="389" t="str">
        <f t="shared" si="273"/>
        <v>latype</v>
      </c>
      <c r="J1744" s="389" t="str">
        <f t="shared" si="274"/>
        <v>EandR1F-</v>
      </c>
      <c r="K1744" s="389" t="str">
        <f t="shared" si="275"/>
        <v>comp26-latype</v>
      </c>
      <c r="L1744" s="389" t="str">
        <f t="shared" si="276"/>
        <v>comp26-</v>
      </c>
    </row>
    <row r="1745" spans="1:12">
      <c r="A1745" s="362" t="s">
        <v>4976</v>
      </c>
      <c r="B1745" s="454">
        <f t="shared" ca="1" si="239"/>
        <v>0</v>
      </c>
      <c r="C1745" s="454"/>
      <c r="D1745" s="454"/>
      <c r="E1745" s="454"/>
      <c r="F1745" s="454"/>
      <c r="G1745" s="389" t="str">
        <f t="shared" si="271"/>
        <v>EandR1F</v>
      </c>
      <c r="H1745" s="389" t="str">
        <f t="shared" si="272"/>
        <v>comp26</v>
      </c>
      <c r="I1745" s="389" t="str">
        <f t="shared" si="273"/>
        <v>compname</v>
      </c>
      <c r="J1745" s="389" t="str">
        <f t="shared" si="274"/>
        <v>EandR1F-</v>
      </c>
      <c r="K1745" s="389" t="str">
        <f t="shared" si="275"/>
        <v>comp26-compname</v>
      </c>
      <c r="L1745" s="389" t="str">
        <f t="shared" si="276"/>
        <v>comp26-</v>
      </c>
    </row>
    <row r="1746" spans="1:12">
      <c r="A1746" s="362" t="s">
        <v>4977</v>
      </c>
      <c r="B1746" s="454">
        <f t="shared" ca="1" si="239"/>
        <v>0</v>
      </c>
      <c r="C1746" s="454"/>
      <c r="D1746" s="454"/>
      <c r="E1746" s="454"/>
      <c r="F1746" s="454"/>
      <c r="G1746" s="389" t="str">
        <f t="shared" si="271"/>
        <v>EandR1F</v>
      </c>
      <c r="H1746" s="389" t="str">
        <f t="shared" si="272"/>
        <v>comp26</v>
      </c>
      <c r="I1746" s="389" t="str">
        <f t="shared" si="273"/>
        <v>sector</v>
      </c>
      <c r="J1746" s="389" t="str">
        <f t="shared" si="274"/>
        <v>EandR1F-</v>
      </c>
      <c r="K1746" s="389" t="str">
        <f t="shared" si="275"/>
        <v>comp26-sector</v>
      </c>
      <c r="L1746" s="389" t="str">
        <f t="shared" si="276"/>
        <v>comp26-</v>
      </c>
    </row>
    <row r="1747" spans="1:12">
      <c r="A1747" s="362" t="s">
        <v>4978</v>
      </c>
      <c r="B1747" s="454">
        <f t="shared" ca="1" si="239"/>
        <v>0</v>
      </c>
      <c r="C1747" s="454"/>
      <c r="D1747" s="454"/>
      <c r="E1747" s="454"/>
      <c r="F1747" s="454"/>
      <c r="G1747" s="389" t="str">
        <f t="shared" si="271"/>
        <v>EandR1F</v>
      </c>
      <c r="H1747" s="389" t="str">
        <f t="shared" si="272"/>
        <v>comp26</v>
      </c>
      <c r="I1747" s="389" t="str">
        <f t="shared" si="273"/>
        <v>numees</v>
      </c>
      <c r="J1747" s="389" t="str">
        <f t="shared" si="274"/>
        <v>EandR1F-</v>
      </c>
      <c r="K1747" s="389" t="str">
        <f t="shared" si="275"/>
        <v>comp26-numees</v>
      </c>
      <c r="L1747" s="389" t="str">
        <f t="shared" si="276"/>
        <v>comp26-</v>
      </c>
    </row>
    <row r="1748" spans="1:12">
      <c r="A1748" s="362" t="s">
        <v>4979</v>
      </c>
      <c r="B1748" s="454">
        <f t="shared" ca="1" si="239"/>
        <v>0</v>
      </c>
      <c r="C1748" s="454"/>
      <c r="D1748" s="454"/>
      <c r="E1748" s="454"/>
      <c r="F1748" s="454"/>
      <c r="G1748" s="389" t="str">
        <f t="shared" si="271"/>
        <v>EandR1F</v>
      </c>
      <c r="H1748" s="389" t="str">
        <f t="shared" si="272"/>
        <v>comp26</v>
      </c>
      <c r="I1748" s="389" t="str">
        <f t="shared" si="273"/>
        <v>turnover</v>
      </c>
      <c r="J1748" s="389" t="str">
        <f t="shared" si="274"/>
        <v>EandR1F-</v>
      </c>
      <c r="K1748" s="389" t="str">
        <f t="shared" si="275"/>
        <v>comp26-turnover</v>
      </c>
      <c r="L1748" s="389" t="str">
        <f t="shared" si="276"/>
        <v>comp26-</v>
      </c>
    </row>
    <row r="1749" spans="1:12">
      <c r="A1749" s="362" t="s">
        <v>4980</v>
      </c>
      <c r="B1749" s="454">
        <f t="shared" ca="1" si="239"/>
        <v>0</v>
      </c>
      <c r="C1749" s="454"/>
      <c r="D1749" s="454"/>
      <c r="E1749" s="454"/>
      <c r="F1749" s="454"/>
      <c r="G1749" s="389" t="str">
        <f t="shared" si="271"/>
        <v>EandR1F</v>
      </c>
      <c r="H1749" s="389" t="str">
        <f t="shared" si="272"/>
        <v>comp26</v>
      </c>
      <c r="I1749" s="389" t="str">
        <f t="shared" si="273"/>
        <v>totbal</v>
      </c>
      <c r="J1749" s="389" t="str">
        <f t="shared" si="274"/>
        <v>EandR1F-</v>
      </c>
      <c r="K1749" s="389" t="str">
        <f t="shared" si="275"/>
        <v>comp26-totbal</v>
      </c>
      <c r="L1749" s="389" t="str">
        <f t="shared" si="276"/>
        <v>comp26-</v>
      </c>
    </row>
    <row r="1750" spans="1:12">
      <c r="A1750" s="362" t="s">
        <v>4981</v>
      </c>
      <c r="B1750" s="454">
        <f t="shared" ca="1" si="239"/>
        <v>0</v>
      </c>
      <c r="C1750" s="454"/>
      <c r="D1750" s="454"/>
      <c r="E1750" s="454"/>
      <c r="F1750" s="454"/>
      <c r="G1750" s="389" t="str">
        <f t="shared" si="271"/>
        <v>EandR1F</v>
      </c>
      <c r="H1750" s="389" t="str">
        <f t="shared" si="272"/>
        <v>comp26</v>
      </c>
      <c r="I1750" s="389" t="str">
        <f t="shared" si="273"/>
        <v>lashare</v>
      </c>
      <c r="J1750" s="389" t="str">
        <f t="shared" si="274"/>
        <v>EandR1F-</v>
      </c>
      <c r="K1750" s="389" t="str">
        <f t="shared" si="275"/>
        <v>comp26-lashare</v>
      </c>
      <c r="L1750" s="389" t="str">
        <f t="shared" si="276"/>
        <v>comp26-</v>
      </c>
    </row>
    <row r="1751" spans="1:12">
      <c r="A1751" s="362" t="s">
        <v>4982</v>
      </c>
      <c r="B1751" s="454">
        <f t="shared" ca="1" si="239"/>
        <v>0</v>
      </c>
      <c r="C1751" s="454"/>
      <c r="D1751" s="454"/>
      <c r="E1751" s="454"/>
      <c r="F1751" s="454"/>
      <c r="G1751" s="389" t="str">
        <f t="shared" si="271"/>
        <v>EandR1F</v>
      </c>
      <c r="H1751" s="389" t="str">
        <f t="shared" si="272"/>
        <v>comp27</v>
      </c>
      <c r="I1751" s="389" t="str">
        <f t="shared" si="273"/>
        <v>latype</v>
      </c>
      <c r="J1751" s="389" t="str">
        <f t="shared" si="274"/>
        <v>EandR1F-</v>
      </c>
      <c r="K1751" s="389" t="str">
        <f t="shared" si="275"/>
        <v>comp27-latype</v>
      </c>
      <c r="L1751" s="389" t="str">
        <f t="shared" si="276"/>
        <v>comp27-</v>
      </c>
    </row>
    <row r="1752" spans="1:12">
      <c r="A1752" s="362" t="s">
        <v>4983</v>
      </c>
      <c r="B1752" s="454">
        <f t="shared" ca="1" si="239"/>
        <v>0</v>
      </c>
      <c r="C1752" s="454"/>
      <c r="D1752" s="454"/>
      <c r="E1752" s="454"/>
      <c r="F1752" s="454"/>
      <c r="G1752" s="389" t="str">
        <f t="shared" si="271"/>
        <v>EandR1F</v>
      </c>
      <c r="H1752" s="389" t="str">
        <f t="shared" si="272"/>
        <v>comp27</v>
      </c>
      <c r="I1752" s="389" t="str">
        <f t="shared" si="273"/>
        <v>compname</v>
      </c>
      <c r="J1752" s="389" t="str">
        <f t="shared" si="274"/>
        <v>EandR1F-</v>
      </c>
      <c r="K1752" s="389" t="str">
        <f t="shared" si="275"/>
        <v>comp27-compname</v>
      </c>
      <c r="L1752" s="389" t="str">
        <f t="shared" si="276"/>
        <v>comp27-</v>
      </c>
    </row>
    <row r="1753" spans="1:12">
      <c r="A1753" s="362" t="s">
        <v>4984</v>
      </c>
      <c r="B1753" s="454">
        <f t="shared" ca="1" si="239"/>
        <v>0</v>
      </c>
      <c r="C1753" s="454"/>
      <c r="D1753" s="454"/>
      <c r="E1753" s="454"/>
      <c r="F1753" s="454"/>
      <c r="G1753" s="389" t="str">
        <f t="shared" si="271"/>
        <v>EandR1F</v>
      </c>
      <c r="H1753" s="389" t="str">
        <f t="shared" si="272"/>
        <v>comp27</v>
      </c>
      <c r="I1753" s="389" t="str">
        <f t="shared" si="273"/>
        <v>sector</v>
      </c>
      <c r="J1753" s="389" t="str">
        <f t="shared" si="274"/>
        <v>EandR1F-</v>
      </c>
      <c r="K1753" s="389" t="str">
        <f t="shared" si="275"/>
        <v>comp27-sector</v>
      </c>
      <c r="L1753" s="389" t="str">
        <f t="shared" si="276"/>
        <v>comp27-</v>
      </c>
    </row>
    <row r="1754" spans="1:12">
      <c r="A1754" s="362" t="s">
        <v>4985</v>
      </c>
      <c r="B1754" s="454">
        <f t="shared" ca="1" si="239"/>
        <v>0</v>
      </c>
      <c r="C1754" s="454"/>
      <c r="D1754" s="454"/>
      <c r="E1754" s="454"/>
      <c r="F1754" s="454"/>
      <c r="G1754" s="389" t="str">
        <f t="shared" si="271"/>
        <v>EandR1F</v>
      </c>
      <c r="H1754" s="389" t="str">
        <f t="shared" si="272"/>
        <v>comp27</v>
      </c>
      <c r="I1754" s="389" t="str">
        <f t="shared" si="273"/>
        <v>numees</v>
      </c>
      <c r="J1754" s="389" t="str">
        <f t="shared" si="274"/>
        <v>EandR1F-</v>
      </c>
      <c r="K1754" s="389" t="str">
        <f t="shared" si="275"/>
        <v>comp27-numees</v>
      </c>
      <c r="L1754" s="389" t="str">
        <f t="shared" si="276"/>
        <v>comp27-</v>
      </c>
    </row>
    <row r="1755" spans="1:12">
      <c r="A1755" s="362" t="s">
        <v>4986</v>
      </c>
      <c r="B1755" s="454">
        <f t="shared" ca="1" si="239"/>
        <v>0</v>
      </c>
      <c r="C1755" s="454"/>
      <c r="D1755" s="454"/>
      <c r="E1755" s="454"/>
      <c r="F1755" s="454"/>
      <c r="G1755" s="389" t="str">
        <f t="shared" si="271"/>
        <v>EandR1F</v>
      </c>
      <c r="H1755" s="389" t="str">
        <f t="shared" si="272"/>
        <v>comp27</v>
      </c>
      <c r="I1755" s="389" t="str">
        <f t="shared" si="273"/>
        <v>turnover</v>
      </c>
      <c r="J1755" s="389" t="str">
        <f t="shared" si="274"/>
        <v>EandR1F-</v>
      </c>
      <c r="K1755" s="389" t="str">
        <f t="shared" si="275"/>
        <v>comp27-turnover</v>
      </c>
      <c r="L1755" s="389" t="str">
        <f t="shared" si="276"/>
        <v>comp27-</v>
      </c>
    </row>
    <row r="1756" spans="1:12">
      <c r="A1756" s="362" t="s">
        <v>4987</v>
      </c>
      <c r="B1756" s="454">
        <f t="shared" ca="1" si="239"/>
        <v>0</v>
      </c>
      <c r="C1756" s="454"/>
      <c r="D1756" s="454"/>
      <c r="E1756" s="454"/>
      <c r="F1756" s="454"/>
      <c r="G1756" s="389" t="str">
        <f t="shared" si="271"/>
        <v>EandR1F</v>
      </c>
      <c r="H1756" s="389" t="str">
        <f t="shared" si="272"/>
        <v>comp27</v>
      </c>
      <c r="I1756" s="389" t="str">
        <f t="shared" si="273"/>
        <v>totbal</v>
      </c>
      <c r="J1756" s="389" t="str">
        <f t="shared" si="274"/>
        <v>EandR1F-</v>
      </c>
      <c r="K1756" s="389" t="str">
        <f t="shared" si="275"/>
        <v>comp27-totbal</v>
      </c>
      <c r="L1756" s="389" t="str">
        <f t="shared" si="276"/>
        <v>comp27-</v>
      </c>
    </row>
    <row r="1757" spans="1:12">
      <c r="A1757" s="362" t="s">
        <v>4988</v>
      </c>
      <c r="B1757" s="454">
        <f t="shared" ca="1" si="239"/>
        <v>0</v>
      </c>
      <c r="C1757" s="454"/>
      <c r="D1757" s="454"/>
      <c r="E1757" s="454"/>
      <c r="F1757" s="454"/>
      <c r="G1757" s="389" t="str">
        <f t="shared" si="271"/>
        <v>EandR1F</v>
      </c>
      <c r="H1757" s="389" t="str">
        <f t="shared" si="272"/>
        <v>comp27</v>
      </c>
      <c r="I1757" s="389" t="str">
        <f t="shared" si="273"/>
        <v>lashare</v>
      </c>
      <c r="J1757" s="389" t="str">
        <f t="shared" si="274"/>
        <v>EandR1F-</v>
      </c>
      <c r="K1757" s="389" t="str">
        <f t="shared" si="275"/>
        <v>comp27-lashare</v>
      </c>
      <c r="L1757" s="389" t="str">
        <f t="shared" si="276"/>
        <v>comp27-</v>
      </c>
    </row>
    <row r="1758" spans="1:12">
      <c r="A1758" s="362" t="s">
        <v>4989</v>
      </c>
      <c r="B1758" s="454">
        <f t="shared" ca="1" si="239"/>
        <v>0</v>
      </c>
      <c r="C1758" s="454"/>
      <c r="D1758" s="454"/>
      <c r="E1758" s="454"/>
      <c r="F1758" s="454"/>
      <c r="G1758" s="389" t="str">
        <f t="shared" si="271"/>
        <v>EandR1F</v>
      </c>
      <c r="H1758" s="389" t="str">
        <f t="shared" si="272"/>
        <v>comp28</v>
      </c>
      <c r="I1758" s="389" t="str">
        <f t="shared" si="273"/>
        <v>latype</v>
      </c>
      <c r="J1758" s="389" t="str">
        <f t="shared" si="274"/>
        <v>EandR1F-</v>
      </c>
      <c r="K1758" s="389" t="str">
        <f t="shared" si="275"/>
        <v>comp28-latype</v>
      </c>
      <c r="L1758" s="389" t="str">
        <f t="shared" si="276"/>
        <v>comp28-</v>
      </c>
    </row>
    <row r="1759" spans="1:12">
      <c r="A1759" s="362" t="s">
        <v>4990</v>
      </c>
      <c r="B1759" s="454">
        <f t="shared" ca="1" si="239"/>
        <v>0</v>
      </c>
      <c r="C1759" s="454"/>
      <c r="D1759" s="454"/>
      <c r="E1759" s="454"/>
      <c r="F1759" s="454"/>
      <c r="G1759" s="389" t="str">
        <f t="shared" si="271"/>
        <v>EandR1F</v>
      </c>
      <c r="H1759" s="389" t="str">
        <f t="shared" si="272"/>
        <v>comp28</v>
      </c>
      <c r="I1759" s="389" t="str">
        <f t="shared" si="273"/>
        <v>compname</v>
      </c>
      <c r="J1759" s="389" t="str">
        <f t="shared" si="274"/>
        <v>EandR1F-</v>
      </c>
      <c r="K1759" s="389" t="str">
        <f t="shared" si="275"/>
        <v>comp28-compname</v>
      </c>
      <c r="L1759" s="389" t="str">
        <f t="shared" si="276"/>
        <v>comp28-</v>
      </c>
    </row>
    <row r="1760" spans="1:12">
      <c r="A1760" s="362" t="s">
        <v>4991</v>
      </c>
      <c r="B1760" s="454">
        <f t="shared" ca="1" si="239"/>
        <v>0</v>
      </c>
      <c r="C1760" s="454"/>
      <c r="D1760" s="454"/>
      <c r="E1760" s="454"/>
      <c r="F1760" s="454"/>
      <c r="G1760" s="389" t="str">
        <f t="shared" si="271"/>
        <v>EandR1F</v>
      </c>
      <c r="H1760" s="389" t="str">
        <f t="shared" si="272"/>
        <v>comp28</v>
      </c>
      <c r="I1760" s="389" t="str">
        <f t="shared" si="273"/>
        <v>sector</v>
      </c>
      <c r="J1760" s="389" t="str">
        <f t="shared" si="274"/>
        <v>EandR1F-</v>
      </c>
      <c r="K1760" s="389" t="str">
        <f t="shared" si="275"/>
        <v>comp28-sector</v>
      </c>
      <c r="L1760" s="389" t="str">
        <f t="shared" si="276"/>
        <v>comp28-</v>
      </c>
    </row>
    <row r="1761" spans="1:12">
      <c r="A1761" s="362" t="s">
        <v>4992</v>
      </c>
      <c r="B1761" s="454">
        <f t="shared" ref="B1761:B1764" ca="1" si="277">INDEX(INDIRECT(LEFT($A1761,SEARCH("-",$A1761,1)-1)&amp;"_data"),MATCH(MID($A1761, SEARCH("-",$A1761) + 1, SEARCH("-",$A1761,SEARCH("-",$A1761)+1) - SEARCH("-",$A1761) - 1),INDIRECT(LEFT($A1761,SEARCH("-",$A1761,1)-1)&amp;"_rows"),0),MATCH(RIGHT($A1761,LEN($A1761) - SEARCH("-", $A1761, SEARCH("-", $A1761) + 1)),INDIRECT(LEFT($A1761,SEARCH("-",$A1761,1)-1)&amp;"_Header"),0))</f>
        <v>0</v>
      </c>
      <c r="C1761" s="454"/>
      <c r="D1761" s="454"/>
      <c r="E1761" s="454"/>
      <c r="F1761" s="454"/>
      <c r="G1761" s="389" t="str">
        <f t="shared" ref="G1761:G1764" si="278">LEFT(A1761,SEARCH("-",A1761)-1)</f>
        <v>EandR1F</v>
      </c>
      <c r="H1761" s="389" t="str">
        <f t="shared" ref="H1761:H1764" si="279">LEFT(K1761,SEARCH("-",K1761)-1)</f>
        <v>comp28</v>
      </c>
      <c r="I1761" s="389" t="str">
        <f t="shared" ref="I1761:I1764" si="280">SUBSTITUTE(K1761,L1761,"")</f>
        <v>numees</v>
      </c>
      <c r="J1761" s="389" t="str">
        <f t="shared" ref="J1761:J1764" si="281">LEFT(A1761,SEARCH("-",A1761))</f>
        <v>EandR1F-</v>
      </c>
      <c r="K1761" s="389" t="str">
        <f t="shared" ref="K1761:K1764" si="282">SUBSTITUTE(A1761,J1761,"")</f>
        <v>comp28-numees</v>
      </c>
      <c r="L1761" s="389" t="str">
        <f t="shared" ref="L1761:L1764" si="283">LEFT(K1761,SEARCH("-",K1761))</f>
        <v>comp28-</v>
      </c>
    </row>
    <row r="1762" spans="1:12">
      <c r="A1762" s="362" t="s">
        <v>4993</v>
      </c>
      <c r="B1762" s="454">
        <f t="shared" ca="1" si="277"/>
        <v>0</v>
      </c>
      <c r="C1762" s="454"/>
      <c r="D1762" s="454"/>
      <c r="E1762" s="454"/>
      <c r="F1762" s="454"/>
      <c r="G1762" s="389" t="str">
        <f t="shared" si="278"/>
        <v>EandR1F</v>
      </c>
      <c r="H1762" s="389" t="str">
        <f t="shared" si="279"/>
        <v>comp28</v>
      </c>
      <c r="I1762" s="389" t="str">
        <f t="shared" si="280"/>
        <v>turnover</v>
      </c>
      <c r="J1762" s="389" t="str">
        <f t="shared" si="281"/>
        <v>EandR1F-</v>
      </c>
      <c r="K1762" s="389" t="str">
        <f t="shared" si="282"/>
        <v>comp28-turnover</v>
      </c>
      <c r="L1762" s="389" t="str">
        <f t="shared" si="283"/>
        <v>comp28-</v>
      </c>
    </row>
    <row r="1763" spans="1:12">
      <c r="A1763" s="362" t="s">
        <v>4994</v>
      </c>
      <c r="B1763" s="454">
        <f t="shared" ca="1" si="277"/>
        <v>0</v>
      </c>
      <c r="C1763" s="454"/>
      <c r="D1763" s="454"/>
      <c r="E1763" s="454"/>
      <c r="F1763" s="454"/>
      <c r="G1763" s="389" t="str">
        <f t="shared" si="278"/>
        <v>EandR1F</v>
      </c>
      <c r="H1763" s="389" t="str">
        <f t="shared" si="279"/>
        <v>comp28</v>
      </c>
      <c r="I1763" s="389" t="str">
        <f t="shared" si="280"/>
        <v>totbal</v>
      </c>
      <c r="J1763" s="389" t="str">
        <f t="shared" si="281"/>
        <v>EandR1F-</v>
      </c>
      <c r="K1763" s="389" t="str">
        <f t="shared" si="282"/>
        <v>comp28-totbal</v>
      </c>
      <c r="L1763" s="389" t="str">
        <f t="shared" si="283"/>
        <v>comp28-</v>
      </c>
    </row>
    <row r="1764" spans="1:12">
      <c r="A1764" s="362" t="s">
        <v>4995</v>
      </c>
      <c r="B1764" s="454">
        <f t="shared" ca="1" si="277"/>
        <v>0</v>
      </c>
      <c r="C1764" s="454"/>
      <c r="D1764" s="454"/>
      <c r="E1764" s="454"/>
      <c r="F1764" s="454"/>
      <c r="G1764" s="389" t="str">
        <f t="shared" si="278"/>
        <v>EandR1F</v>
      </c>
      <c r="H1764" s="389" t="str">
        <f t="shared" si="279"/>
        <v>comp28</v>
      </c>
      <c r="I1764" s="389" t="str">
        <f t="shared" si="280"/>
        <v>lashare</v>
      </c>
      <c r="J1764" s="389" t="str">
        <f t="shared" si="281"/>
        <v>EandR1F-</v>
      </c>
      <c r="K1764" s="389" t="str">
        <f t="shared" si="282"/>
        <v>comp28-lashare</v>
      </c>
      <c r="L1764" s="389" t="str">
        <f t="shared" si="283"/>
        <v>comp28-</v>
      </c>
    </row>
    <row r="1765" spans="1:12">
      <c r="A1765" s="362" t="s">
        <v>1731</v>
      </c>
      <c r="B1765" s="454">
        <f t="shared" ca="1" si="239"/>
        <v>0</v>
      </c>
      <c r="C1765" s="454" t="str">
        <f ca="1">IFERROR(INDEX(INDIRECT(LEFT($A1765,SEARCH("-",$A1765,1)-1)&amp;"_validation_data"),MATCH($A1765&amp;"-"&amp;C$1,INDIRECT(LEFT($A1765,SEARCH("-",$A1765,1)-1)&amp;"_validation_rows"),0),3),"")</f>
        <v/>
      </c>
      <c r="D1765" s="454"/>
      <c r="E1765" s="454"/>
      <c r="F1765" s="454">
        <f ca="1">IFERROR(INDEX(INDIRECT(LEFT($A1765,SEARCH("-",$A1765,1)-1)&amp;"_validation_data"),MATCH($A1765&amp;"-"&amp;F$1,INDIRECT(LEFT($A1765,SEARCH("-",$A1765,1)-1)&amp;"_validation_rows"),0),3),"")</f>
        <v>0</v>
      </c>
      <c r="G1765" s="389" t="str">
        <f t="shared" si="241"/>
        <v>FIN1</v>
      </c>
      <c r="H1765" s="389" t="str">
        <f t="shared" si="242"/>
        <v>fingrngov</v>
      </c>
      <c r="I1765" s="389" t="str">
        <f t="shared" si="243"/>
        <v>amt</v>
      </c>
      <c r="J1765" s="389" t="str">
        <f t="shared" si="244"/>
        <v>FIN1-</v>
      </c>
      <c r="K1765" s="389" t="str">
        <f t="shared" si="245"/>
        <v>fingrngov-amt</v>
      </c>
      <c r="L1765" s="389" t="str">
        <f t="shared" si="246"/>
        <v>fingrngov-</v>
      </c>
    </row>
    <row r="1766" spans="1:12">
      <c r="A1766" s="362" t="s">
        <v>4996</v>
      </c>
      <c r="B1766" s="454">
        <f t="shared" ca="1" si="239"/>
        <v>0</v>
      </c>
      <c r="C1766" s="454" t="str">
        <f t="shared" ca="1" si="249"/>
        <v/>
      </c>
      <c r="D1766" s="454" t="str">
        <f t="shared" ca="1" si="249"/>
        <v/>
      </c>
      <c r="E1766" s="454" t="str">
        <f t="shared" ca="1" si="249"/>
        <v/>
      </c>
      <c r="F1766" s="454" t="str">
        <f t="shared" ca="1" si="249"/>
        <v/>
      </c>
      <c r="G1766" s="389" t="str">
        <f t="shared" si="241"/>
        <v>FIN1</v>
      </c>
      <c r="H1766" s="389" t="str">
        <f t="shared" si="242"/>
        <v>fingrnothesif</v>
      </c>
      <c r="I1766" s="389" t="str">
        <f t="shared" si="243"/>
        <v>amt</v>
      </c>
      <c r="J1766" s="389" t="str">
        <f t="shared" si="244"/>
        <v>FIN1-</v>
      </c>
      <c r="K1766" s="389" t="str">
        <f t="shared" si="245"/>
        <v>fingrnothesif-amt</v>
      </c>
      <c r="L1766" s="389" t="str">
        <f t="shared" si="246"/>
        <v>fingrnothesif-</v>
      </c>
    </row>
    <row r="1767" spans="1:12">
      <c r="A1767" s="362" t="s">
        <v>4997</v>
      </c>
      <c r="B1767" s="454">
        <f t="shared" ca="1" si="239"/>
        <v>0</v>
      </c>
      <c r="C1767" s="454" t="str">
        <f t="shared" ca="1" si="249"/>
        <v/>
      </c>
      <c r="D1767" s="454" t="str">
        <f t="shared" ca="1" si="249"/>
        <v/>
      </c>
      <c r="E1767" s="454" t="str">
        <f t="shared" ca="1" si="249"/>
        <v/>
      </c>
      <c r="F1767" s="454" t="str">
        <f t="shared" ca="1" si="249"/>
        <v/>
      </c>
      <c r="G1767" s="389" t="str">
        <f t="shared" si="241"/>
        <v>FIN1</v>
      </c>
      <c r="H1767" s="389" t="str">
        <f t="shared" si="242"/>
        <v>fingrnothpri</v>
      </c>
      <c r="I1767" s="389" t="str">
        <f t="shared" si="243"/>
        <v>amt</v>
      </c>
      <c r="J1767" s="389" t="str">
        <f t="shared" si="244"/>
        <v>FIN1-</v>
      </c>
      <c r="K1767" s="389" t="str">
        <f t="shared" si="245"/>
        <v>fingrnothpri-amt</v>
      </c>
      <c r="L1767" s="389" t="str">
        <f t="shared" si="246"/>
        <v>fingrnothpri-</v>
      </c>
    </row>
    <row r="1768" spans="1:12">
      <c r="A1768" s="362" t="s">
        <v>4998</v>
      </c>
      <c r="B1768" s="454">
        <f t="shared" ca="1" si="239"/>
        <v>0</v>
      </c>
      <c r="C1768" s="454" t="str">
        <f t="shared" ca="1" si="249"/>
        <v/>
      </c>
      <c r="D1768" s="454" t="str">
        <f t="shared" ca="1" si="249"/>
        <v/>
      </c>
      <c r="E1768" s="454" t="str">
        <f t="shared" ca="1" si="249"/>
        <v/>
      </c>
      <c r="F1768" s="454" t="str">
        <f t="shared" ca="1" si="249"/>
        <v/>
      </c>
      <c r="G1768" s="389" t="str">
        <f t="shared" si="241"/>
        <v>FIN1</v>
      </c>
      <c r="H1768" s="389" t="str">
        <f t="shared" si="242"/>
        <v>fingrnothndpb</v>
      </c>
      <c r="I1768" s="389" t="str">
        <f t="shared" si="243"/>
        <v>amt</v>
      </c>
      <c r="J1768" s="389" t="str">
        <f t="shared" si="244"/>
        <v>FIN1-</v>
      </c>
      <c r="K1768" s="389" t="str">
        <f t="shared" si="245"/>
        <v>fingrnothndpb-amt</v>
      </c>
      <c r="L1768" s="389" t="str">
        <f t="shared" si="246"/>
        <v>fingrnothndpb-</v>
      </c>
    </row>
    <row r="1769" spans="1:12">
      <c r="A1769" s="362" t="s">
        <v>4999</v>
      </c>
      <c r="B1769" s="454">
        <f t="shared" ca="1" si="239"/>
        <v>0</v>
      </c>
      <c r="C1769" s="454" t="str">
        <f t="shared" ca="1" si="249"/>
        <v/>
      </c>
      <c r="D1769" s="454" t="str">
        <f t="shared" ca="1" si="249"/>
        <v/>
      </c>
      <c r="E1769" s="454" t="str">
        <f t="shared" ca="1" si="249"/>
        <v/>
      </c>
      <c r="F1769" s="454" t="str">
        <f t="shared" ca="1" si="249"/>
        <v/>
      </c>
      <c r="G1769" s="389" t="str">
        <f t="shared" si="241"/>
        <v>FIN1</v>
      </c>
      <c r="H1769" s="389" t="str">
        <f t="shared" si="242"/>
        <v>fingrnothlot</v>
      </c>
      <c r="I1769" s="389" t="str">
        <f t="shared" si="243"/>
        <v>amt</v>
      </c>
      <c r="J1769" s="389" t="str">
        <f t="shared" si="244"/>
        <v>FIN1-</v>
      </c>
      <c r="K1769" s="389" t="str">
        <f t="shared" si="245"/>
        <v>fingrnothlot-amt</v>
      </c>
      <c r="L1769" s="389" t="str">
        <f t="shared" si="246"/>
        <v>fingrnothlot-</v>
      </c>
    </row>
    <row r="1770" spans="1:12">
      <c r="A1770" s="362" t="s">
        <v>5000</v>
      </c>
      <c r="B1770" s="454">
        <f t="shared" ca="1" si="239"/>
        <v>0</v>
      </c>
      <c r="C1770" s="454" t="str">
        <f t="shared" ca="1" si="249"/>
        <v/>
      </c>
      <c r="D1770" s="454" t="str">
        <f t="shared" ca="1" si="249"/>
        <v/>
      </c>
      <c r="E1770" s="454" t="str">
        <f t="shared" ca="1" si="249"/>
        <v/>
      </c>
      <c r="F1770" s="454" t="str">
        <f t="shared" ca="1" si="249"/>
        <v/>
      </c>
      <c r="G1770" s="389" t="str">
        <f t="shared" si="241"/>
        <v>FIN1</v>
      </c>
      <c r="H1770" s="389" t="str">
        <f t="shared" si="242"/>
        <v>fingrnothgovgla</v>
      </c>
      <c r="I1770" s="389" t="str">
        <f t="shared" si="243"/>
        <v>amt</v>
      </c>
      <c r="J1770" s="389" t="str">
        <f t="shared" si="244"/>
        <v>FIN1-</v>
      </c>
      <c r="K1770" s="389" t="str">
        <f t="shared" si="245"/>
        <v>fingrnothgovgla-amt</v>
      </c>
      <c r="L1770" s="389" t="str">
        <f t="shared" si="246"/>
        <v>fingrnothgovgla-</v>
      </c>
    </row>
    <row r="1771" spans="1:12">
      <c r="A1771" s="362" t="s">
        <v>5001</v>
      </c>
      <c r="B1771" s="454">
        <f t="shared" ref="B1771:B1969" ca="1" si="284">INDEX(INDIRECT(LEFT($A1771,SEARCH("-",$A1771,1)-1)&amp;"_data"),MATCH(MID($A1771, SEARCH("-",$A1771) + 1, SEARCH("-",$A1771,SEARCH("-",$A1771)+1) - SEARCH("-",$A1771) - 1),INDIRECT(LEFT($A1771,SEARCH("-",$A1771,1)-1)&amp;"_rows"),0),MATCH(RIGHT($A1771,LEN($A1771) - SEARCH("-", $A1771, SEARCH("-", $A1771) + 1)),INDIRECT(LEFT($A1771,SEARCH("-",$A1771,1)-1)&amp;"_Header"),0))</f>
        <v>0</v>
      </c>
      <c r="C1771" s="454" t="str">
        <f t="shared" ca="1" si="249"/>
        <v/>
      </c>
      <c r="D1771" s="454" t="str">
        <f t="shared" ca="1" si="249"/>
        <v/>
      </c>
      <c r="E1771" s="454" t="str">
        <f t="shared" ca="1" si="249"/>
        <v/>
      </c>
      <c r="F1771" s="454" t="str">
        <f t="shared" ca="1" si="249"/>
        <v/>
      </c>
      <c r="G1771" s="389" t="str">
        <f t="shared" si="241"/>
        <v>FIN1</v>
      </c>
      <c r="H1771" s="389" t="str">
        <f t="shared" si="242"/>
        <v>fingrnothgovlep</v>
      </c>
      <c r="I1771" s="389" t="str">
        <f t="shared" si="243"/>
        <v>amt</v>
      </c>
      <c r="J1771" s="389" t="str">
        <f t="shared" si="244"/>
        <v>FIN1-</v>
      </c>
      <c r="K1771" s="389" t="str">
        <f t="shared" si="245"/>
        <v>fingrnothgovlep-amt</v>
      </c>
      <c r="L1771" s="389" t="str">
        <f t="shared" si="246"/>
        <v>fingrnothgovlep-</v>
      </c>
    </row>
    <row r="1772" spans="1:12">
      <c r="A1772" s="362" t="s">
        <v>5002</v>
      </c>
      <c r="B1772" s="454">
        <f t="shared" ca="1" si="284"/>
        <v>0</v>
      </c>
      <c r="C1772" s="454" t="str">
        <f t="shared" ca="1" si="249"/>
        <v/>
      </c>
      <c r="D1772" s="454" t="str">
        <f t="shared" ca="1" si="249"/>
        <v/>
      </c>
      <c r="E1772" s="454" t="str">
        <f t="shared" ca="1" si="249"/>
        <v/>
      </c>
      <c r="F1772" s="454" t="str">
        <f t="shared" ca="1" si="249"/>
        <v/>
      </c>
      <c r="G1772" s="389" t="str">
        <f t="shared" si="241"/>
        <v>FIN1</v>
      </c>
      <c r="H1772" s="389" t="str">
        <f t="shared" si="242"/>
        <v>fingrnothgovla</v>
      </c>
      <c r="I1772" s="389" t="str">
        <f t="shared" si="243"/>
        <v>amt</v>
      </c>
      <c r="J1772" s="389" t="str">
        <f t="shared" si="244"/>
        <v>FIN1-</v>
      </c>
      <c r="K1772" s="389" t="str">
        <f t="shared" si="245"/>
        <v>fingrnothgovla-amt</v>
      </c>
      <c r="L1772" s="389" t="str">
        <f t="shared" si="246"/>
        <v>fingrnothgovla-</v>
      </c>
    </row>
    <row r="1773" spans="1:12">
      <c r="A1773" s="362" t="s">
        <v>1708</v>
      </c>
      <c r="B1773" s="454">
        <f t="shared" ca="1" si="284"/>
        <v>0</v>
      </c>
      <c r="C1773" s="454" t="str">
        <f t="shared" ca="1" si="249"/>
        <v/>
      </c>
      <c r="D1773" s="454" t="str">
        <f t="shared" ca="1" si="249"/>
        <v/>
      </c>
      <c r="E1773" s="454">
        <f t="shared" ca="1" si="249"/>
        <v>0</v>
      </c>
      <c r="F1773" s="454" t="str">
        <f t="shared" ca="1" si="249"/>
        <v/>
      </c>
      <c r="G1773" s="389" t="str">
        <f t="shared" ref="G1773:G1971" si="285">LEFT(A1773,SEARCH("-",A1773)-1)</f>
        <v>FIN1</v>
      </c>
      <c r="H1773" s="389" t="str">
        <f t="shared" ref="H1773:H1971" si="286">LEFT(K1773,SEARCH("-",K1773)-1)</f>
        <v>fingrn</v>
      </c>
      <c r="I1773" s="389" t="str">
        <f t="shared" ref="I1773:I1971" si="287">SUBSTITUTE(K1773,L1773,"")</f>
        <v>amt</v>
      </c>
      <c r="J1773" s="389" t="str">
        <f t="shared" ref="J1773:J1971" si="288">LEFT(A1773,SEARCH("-",A1773))</f>
        <v>FIN1-</v>
      </c>
      <c r="K1773" s="389" t="str">
        <f t="shared" ref="K1773:K1971" si="289">SUBSTITUTE(A1773,J1773,"")</f>
        <v>fingrn-amt</v>
      </c>
      <c r="L1773" s="389" t="str">
        <f t="shared" ref="L1773:L1971" si="290">LEFT(K1773,SEARCH("-",K1773))</f>
        <v>fingrn-</v>
      </c>
    </row>
    <row r="1774" spans="1:12">
      <c r="A1774" s="362" t="s">
        <v>1713</v>
      </c>
      <c r="B1774" s="454">
        <f t="shared" ca="1" si="284"/>
        <v>0</v>
      </c>
      <c r="C1774" s="454" t="str">
        <f t="shared" ca="1" si="249"/>
        <v/>
      </c>
      <c r="D1774" s="454" t="str">
        <f t="shared" ca="1" si="249"/>
        <v/>
      </c>
      <c r="E1774" s="454">
        <f t="shared" ca="1" si="249"/>
        <v>0</v>
      </c>
      <c r="F1774" s="454" t="str">
        <f t="shared" ca="1" si="249"/>
        <v/>
      </c>
      <c r="G1774" s="389" t="str">
        <f t="shared" si="285"/>
        <v>FIN1</v>
      </c>
      <c r="H1774" s="389" t="str">
        <f t="shared" si="286"/>
        <v>finrec</v>
      </c>
      <c r="I1774" s="389" t="str">
        <f t="shared" si="287"/>
        <v>amt</v>
      </c>
      <c r="J1774" s="389" t="str">
        <f t="shared" si="288"/>
        <v>FIN1-</v>
      </c>
      <c r="K1774" s="389" t="str">
        <f t="shared" si="289"/>
        <v>finrec-amt</v>
      </c>
      <c r="L1774" s="389" t="str">
        <f t="shared" si="290"/>
        <v>finrec-</v>
      </c>
    </row>
    <row r="1775" spans="1:12">
      <c r="A1775" s="362" t="s">
        <v>5003</v>
      </c>
      <c r="B1775" s="454">
        <f t="shared" ca="1" si="284"/>
        <v>0</v>
      </c>
      <c r="C1775" s="454" t="str">
        <f t="shared" ca="1" si="249"/>
        <v/>
      </c>
      <c r="D1775" s="454" t="str">
        <f t="shared" ca="1" si="249"/>
        <v/>
      </c>
      <c r="E1775" s="454" t="str">
        <f t="shared" ca="1" si="249"/>
        <v/>
      </c>
      <c r="F1775" s="454" t="str">
        <f t="shared" ca="1" si="249"/>
        <v/>
      </c>
      <c r="G1775" s="389" t="str">
        <f t="shared" si="285"/>
        <v>FIN1</v>
      </c>
      <c r="H1775" s="389" t="str">
        <f t="shared" si="286"/>
        <v>finfundhra</v>
      </c>
      <c r="I1775" s="389" t="str">
        <f t="shared" si="287"/>
        <v>amt</v>
      </c>
      <c r="J1775" s="389" t="str">
        <f t="shared" si="288"/>
        <v>FIN1-</v>
      </c>
      <c r="K1775" s="389" t="str">
        <f t="shared" si="289"/>
        <v>finfundhra-amt</v>
      </c>
      <c r="L1775" s="389" t="str">
        <f t="shared" si="290"/>
        <v>finfundhra-</v>
      </c>
    </row>
    <row r="1776" spans="1:12">
      <c r="A1776" s="362" t="s">
        <v>5004</v>
      </c>
      <c r="B1776" s="454">
        <f t="shared" ca="1" si="284"/>
        <v>0</v>
      </c>
      <c r="C1776" s="454" t="str">
        <f t="shared" ca="1" si="249"/>
        <v/>
      </c>
      <c r="D1776" s="454" t="str">
        <f t="shared" ca="1" si="249"/>
        <v/>
      </c>
      <c r="E1776" s="454" t="str">
        <f t="shared" ca="1" si="249"/>
        <v/>
      </c>
      <c r="F1776" s="454" t="str">
        <f t="shared" ca="1" si="249"/>
        <v/>
      </c>
      <c r="G1776" s="389" t="str">
        <f t="shared" si="285"/>
        <v>FIN1</v>
      </c>
      <c r="H1776" s="389" t="str">
        <f t="shared" si="286"/>
        <v>finfundmrr</v>
      </c>
      <c r="I1776" s="389" t="str">
        <f t="shared" si="287"/>
        <v>amt</v>
      </c>
      <c r="J1776" s="389" t="str">
        <f t="shared" si="288"/>
        <v>FIN1-</v>
      </c>
      <c r="K1776" s="389" t="str">
        <f t="shared" si="289"/>
        <v>finfundmrr-amt</v>
      </c>
      <c r="L1776" s="389" t="str">
        <f t="shared" si="290"/>
        <v>finfundmrr-</v>
      </c>
    </row>
    <row r="1777" spans="1:12">
      <c r="A1777" s="362" t="s">
        <v>5005</v>
      </c>
      <c r="B1777" s="454">
        <f t="shared" ca="1" si="284"/>
        <v>0</v>
      </c>
      <c r="C1777" s="454" t="str">
        <f t="shared" ca="1" si="249"/>
        <v/>
      </c>
      <c r="D1777" s="454" t="str">
        <f t="shared" ca="1" si="249"/>
        <v/>
      </c>
      <c r="E1777" s="454" t="str">
        <f t="shared" ca="1" si="249"/>
        <v/>
      </c>
      <c r="F1777" s="454" t="str">
        <f t="shared" ca="1" si="249"/>
        <v/>
      </c>
      <c r="G1777" s="389" t="str">
        <f t="shared" si="285"/>
        <v>FIN1</v>
      </c>
      <c r="H1777" s="389" t="str">
        <f t="shared" si="286"/>
        <v>finfundgfra</v>
      </c>
      <c r="I1777" s="389" t="str">
        <f t="shared" si="287"/>
        <v>amt</v>
      </c>
      <c r="J1777" s="389" t="str">
        <f t="shared" si="288"/>
        <v>FIN1-</v>
      </c>
      <c r="K1777" s="389" t="str">
        <f t="shared" si="289"/>
        <v>finfundgfra-amt</v>
      </c>
      <c r="L1777" s="389" t="str">
        <f t="shared" si="290"/>
        <v>finfundgfra-</v>
      </c>
    </row>
    <row r="1778" spans="1:12">
      <c r="A1778" s="362" t="s">
        <v>1717</v>
      </c>
      <c r="B1778" s="454">
        <f t="shared" ca="1" si="284"/>
        <v>0</v>
      </c>
      <c r="C1778" s="454" t="str">
        <f t="shared" ca="1" si="249"/>
        <v/>
      </c>
      <c r="D1778" s="454" t="str">
        <f t="shared" ca="1" si="249"/>
        <v/>
      </c>
      <c r="E1778" s="454">
        <f t="shared" ca="1" si="249"/>
        <v>0</v>
      </c>
      <c r="F1778" s="454" t="str">
        <f t="shared" ca="1" si="249"/>
        <v/>
      </c>
      <c r="G1778" s="389" t="str">
        <f t="shared" si="285"/>
        <v>FIN1</v>
      </c>
      <c r="H1778" s="389" t="str">
        <f t="shared" si="286"/>
        <v>finfund</v>
      </c>
      <c r="I1778" s="389" t="str">
        <f t="shared" si="287"/>
        <v>amt</v>
      </c>
      <c r="J1778" s="389" t="str">
        <f t="shared" si="288"/>
        <v>FIN1-</v>
      </c>
      <c r="K1778" s="389" t="str">
        <f t="shared" si="289"/>
        <v>finfund-amt</v>
      </c>
      <c r="L1778" s="389" t="str">
        <f t="shared" si="290"/>
        <v>finfund-</v>
      </c>
    </row>
    <row r="1779" spans="1:12">
      <c r="A1779" s="362" t="s">
        <v>5006</v>
      </c>
      <c r="B1779" s="454">
        <f t="shared" ca="1" si="284"/>
        <v>0</v>
      </c>
      <c r="C1779" s="454" t="str">
        <f t="shared" ca="1" si="249"/>
        <v/>
      </c>
      <c r="D1779" s="454" t="str">
        <f t="shared" ca="1" si="249"/>
        <v/>
      </c>
      <c r="E1779" s="454" t="str">
        <f t="shared" ca="1" si="249"/>
        <v/>
      </c>
      <c r="F1779" s="454" t="str">
        <f t="shared" ca="1" si="249"/>
        <v/>
      </c>
      <c r="G1779" s="389" t="str">
        <f t="shared" si="285"/>
        <v>FIN1</v>
      </c>
      <c r="H1779" s="389" t="str">
        <f t="shared" si="286"/>
        <v>finothgla</v>
      </c>
      <c r="I1779" s="389" t="str">
        <f t="shared" si="287"/>
        <v>amt</v>
      </c>
      <c r="J1779" s="389" t="str">
        <f t="shared" si="288"/>
        <v>FIN1-</v>
      </c>
      <c r="K1779" s="389" t="str">
        <f t="shared" si="289"/>
        <v>finothgla-amt</v>
      </c>
      <c r="L1779" s="389" t="str">
        <f t="shared" si="290"/>
        <v>finothgla-</v>
      </c>
    </row>
    <row r="1780" spans="1:12">
      <c r="A1780" s="362" t="s">
        <v>5007</v>
      </c>
      <c r="B1780" s="454">
        <f t="shared" ca="1" si="284"/>
        <v>0</v>
      </c>
      <c r="C1780" s="454" t="str">
        <f t="shared" ca="1" si="249"/>
        <v/>
      </c>
      <c r="D1780" s="454" t="str">
        <f t="shared" ca="1" si="249"/>
        <v/>
      </c>
      <c r="E1780" s="454" t="str">
        <f t="shared" ca="1" si="249"/>
        <v/>
      </c>
      <c r="F1780" s="454" t="str">
        <f t="shared" ca="1" si="249"/>
        <v/>
      </c>
      <c r="G1780" s="389" t="str">
        <f t="shared" si="285"/>
        <v>FIN1</v>
      </c>
      <c r="H1780" s="389" t="str">
        <f t="shared" si="286"/>
        <v>finothlep</v>
      </c>
      <c r="I1780" s="389" t="str">
        <f t="shared" si="287"/>
        <v>amt</v>
      </c>
      <c r="J1780" s="389" t="str">
        <f t="shared" si="288"/>
        <v>FIN1-</v>
      </c>
      <c r="K1780" s="389" t="str">
        <f t="shared" si="289"/>
        <v>finothlep-amt</v>
      </c>
      <c r="L1780" s="389" t="str">
        <f t="shared" si="290"/>
        <v>finothlep-</v>
      </c>
    </row>
    <row r="1781" spans="1:12">
      <c r="A1781" s="362" t="s">
        <v>5008</v>
      </c>
      <c r="B1781" s="454">
        <f t="shared" ca="1" si="284"/>
        <v>0</v>
      </c>
      <c r="C1781" s="454" t="str">
        <f t="shared" ca="1" si="249"/>
        <v/>
      </c>
      <c r="D1781" s="454" t="str">
        <f t="shared" ca="1" si="249"/>
        <v/>
      </c>
      <c r="E1781" s="454" t="str">
        <f t="shared" ca="1" si="249"/>
        <v/>
      </c>
      <c r="F1781" s="454" t="str">
        <f t="shared" ca="1" si="249"/>
        <v/>
      </c>
      <c r="G1781" s="389" t="str">
        <f t="shared" si="285"/>
        <v>FIN1</v>
      </c>
      <c r="H1781" s="389" t="str">
        <f t="shared" si="286"/>
        <v>finothla</v>
      </c>
      <c r="I1781" s="389" t="str">
        <f t="shared" si="287"/>
        <v>amt</v>
      </c>
      <c r="J1781" s="389" t="str">
        <f t="shared" si="288"/>
        <v>FIN1-</v>
      </c>
      <c r="K1781" s="389" t="str">
        <f t="shared" si="289"/>
        <v>finothla-amt</v>
      </c>
      <c r="L1781" s="389" t="str">
        <f t="shared" si="290"/>
        <v>finothla-</v>
      </c>
    </row>
    <row r="1782" spans="1:12">
      <c r="A1782" s="362" t="s">
        <v>5009</v>
      </c>
      <c r="B1782" s="454">
        <f t="shared" ca="1" si="284"/>
        <v>0</v>
      </c>
      <c r="C1782" s="454" t="str">
        <f t="shared" ref="C1782:F1801" ca="1" si="291">IFERROR(INDEX(INDIRECT(LEFT($A1782,SEARCH("-",$A1782,1)-1)&amp;"_validation_data"),MATCH($A1782&amp;"-"&amp;C$1,INDIRECT(LEFT($A1782,SEARCH("-",$A1782,1)-1)&amp;"_validation_rows"),0),3),"")</f>
        <v/>
      </c>
      <c r="D1782" s="454" t="str">
        <f t="shared" ca="1" si="291"/>
        <v/>
      </c>
      <c r="E1782" s="454" t="str">
        <f t="shared" ca="1" si="291"/>
        <v/>
      </c>
      <c r="F1782" s="454" t="str">
        <f t="shared" ca="1" si="291"/>
        <v/>
      </c>
      <c r="G1782" s="389" t="str">
        <f t="shared" si="285"/>
        <v>FIN1</v>
      </c>
      <c r="H1782" s="389" t="str">
        <f t="shared" si="286"/>
        <v>finothoth</v>
      </c>
      <c r="I1782" s="389" t="str">
        <f t="shared" si="287"/>
        <v>amt</v>
      </c>
      <c r="J1782" s="389" t="str">
        <f t="shared" si="288"/>
        <v>FIN1-</v>
      </c>
      <c r="K1782" s="389" t="str">
        <f t="shared" si="289"/>
        <v>finothoth-amt</v>
      </c>
      <c r="L1782" s="389" t="str">
        <f t="shared" si="290"/>
        <v>finothoth-</v>
      </c>
    </row>
    <row r="1783" spans="1:12">
      <c r="A1783" s="362" t="s">
        <v>1721</v>
      </c>
      <c r="B1783" s="454">
        <f t="shared" ca="1" si="284"/>
        <v>0</v>
      </c>
      <c r="C1783" s="454" t="str">
        <f t="shared" ca="1" si="291"/>
        <v/>
      </c>
      <c r="D1783" s="454" t="str">
        <f t="shared" ca="1" si="291"/>
        <v/>
      </c>
      <c r="E1783" s="454">
        <f t="shared" ca="1" si="291"/>
        <v>0</v>
      </c>
      <c r="F1783" s="454" t="str">
        <f t="shared" ca="1" si="291"/>
        <v/>
      </c>
      <c r="G1783" s="389" t="str">
        <f t="shared" si="285"/>
        <v>FIN1</v>
      </c>
      <c r="H1783" s="389" t="str">
        <f t="shared" si="286"/>
        <v>finothxpfi</v>
      </c>
      <c r="I1783" s="389" t="str">
        <f t="shared" si="287"/>
        <v>amt</v>
      </c>
      <c r="J1783" s="389" t="str">
        <f t="shared" si="288"/>
        <v>FIN1-</v>
      </c>
      <c r="K1783" s="389" t="str">
        <f t="shared" si="289"/>
        <v>finothxpfi-amt</v>
      </c>
      <c r="L1783" s="389" t="str">
        <f t="shared" si="290"/>
        <v>finothxpfi-</v>
      </c>
    </row>
    <row r="1784" spans="1:12">
      <c r="A1784" s="362" t="s">
        <v>5010</v>
      </c>
      <c r="B1784" s="454">
        <f t="shared" ca="1" si="284"/>
        <v>0</v>
      </c>
      <c r="C1784" s="454" t="str">
        <f t="shared" ca="1" si="291"/>
        <v/>
      </c>
      <c r="D1784" s="454" t="str">
        <f t="shared" ca="1" si="291"/>
        <v/>
      </c>
      <c r="E1784" s="454" t="str">
        <f t="shared" ca="1" si="291"/>
        <v/>
      </c>
      <c r="F1784" s="454" t="str">
        <f t="shared" ca="1" si="291"/>
        <v/>
      </c>
      <c r="G1784" s="389" t="str">
        <f t="shared" si="285"/>
        <v>FIN1</v>
      </c>
      <c r="H1784" s="389" t="str">
        <f t="shared" si="286"/>
        <v>fingrandtot</v>
      </c>
      <c r="I1784" s="389" t="str">
        <f t="shared" si="287"/>
        <v>amt</v>
      </c>
      <c r="J1784" s="389" t="str">
        <f t="shared" si="288"/>
        <v>FIN1-</v>
      </c>
      <c r="K1784" s="389" t="str">
        <f t="shared" si="289"/>
        <v>fingrandtot-amt</v>
      </c>
      <c r="L1784" s="389" t="str">
        <f t="shared" si="290"/>
        <v>fingrandtot-</v>
      </c>
    </row>
    <row r="1785" spans="1:12">
      <c r="A1785" s="362" t="s">
        <v>1726</v>
      </c>
      <c r="B1785" s="454">
        <f t="shared" ca="1" si="284"/>
        <v>0</v>
      </c>
      <c r="C1785" s="454">
        <f t="shared" ca="1" si="291"/>
        <v>0</v>
      </c>
      <c r="D1785" s="454" t="str">
        <f t="shared" ca="1" si="291"/>
        <v/>
      </c>
      <c r="E1785" s="454" t="str">
        <f t="shared" ca="1" si="291"/>
        <v/>
      </c>
      <c r="F1785" s="454" t="str">
        <f t="shared" ca="1" si="291"/>
        <v/>
      </c>
      <c r="G1785" s="389" t="str">
        <f t="shared" si="285"/>
        <v>FIN1</v>
      </c>
      <c r="H1785" s="389" t="str">
        <f t="shared" si="286"/>
        <v>finothpfi</v>
      </c>
      <c r="I1785" s="389" t="str">
        <f t="shared" si="287"/>
        <v>amt</v>
      </c>
      <c r="J1785" s="389" t="str">
        <f t="shared" si="288"/>
        <v>FIN1-</v>
      </c>
      <c r="K1785" s="389" t="str">
        <f t="shared" si="289"/>
        <v>finothpfi-amt</v>
      </c>
      <c r="L1785" s="389" t="str">
        <f t="shared" si="290"/>
        <v>finothpfi-</v>
      </c>
    </row>
    <row r="1786" spans="1:12">
      <c r="A1786" s="362" t="s">
        <v>5011</v>
      </c>
      <c r="B1786" s="454">
        <f t="shared" ca="1" si="284"/>
        <v>0</v>
      </c>
      <c r="C1786" s="454" t="str">
        <f t="shared" ca="1" si="291"/>
        <v/>
      </c>
      <c r="D1786" s="454" t="str">
        <f t="shared" ca="1" si="291"/>
        <v/>
      </c>
      <c r="E1786" s="454" t="str">
        <f t="shared" ca="1" si="291"/>
        <v/>
      </c>
      <c r="F1786" s="454" t="str">
        <f t="shared" ca="1" si="291"/>
        <v/>
      </c>
      <c r="G1786" s="389" t="str">
        <f t="shared" si="285"/>
        <v>FIN1</v>
      </c>
      <c r="H1786" s="389" t="str">
        <f t="shared" si="286"/>
        <v>finoth</v>
      </c>
      <c r="I1786" s="389" t="str">
        <f t="shared" si="287"/>
        <v>amt</v>
      </c>
      <c r="J1786" s="389" t="str">
        <f t="shared" si="288"/>
        <v>FIN1-</v>
      </c>
      <c r="K1786" s="389" t="str">
        <f t="shared" si="289"/>
        <v>finoth-amt</v>
      </c>
      <c r="L1786" s="389" t="str">
        <f t="shared" si="290"/>
        <v>finoth-</v>
      </c>
    </row>
    <row r="1787" spans="1:12">
      <c r="A1787" s="362" t="s">
        <v>5012</v>
      </c>
      <c r="B1787" s="454">
        <f t="shared" ca="1" si="284"/>
        <v>0</v>
      </c>
      <c r="C1787" s="454" t="str">
        <f t="shared" ca="1" si="291"/>
        <v/>
      </c>
      <c r="D1787" s="454" t="str">
        <f t="shared" ca="1" si="291"/>
        <v/>
      </c>
      <c r="E1787" s="454" t="str">
        <f t="shared" ca="1" si="291"/>
        <v/>
      </c>
      <c r="F1787" s="454" t="str">
        <f t="shared" ca="1" si="291"/>
        <v/>
      </c>
      <c r="G1787" s="389" t="str">
        <f t="shared" si="285"/>
        <v>FIN1</v>
      </c>
      <c r="H1787" s="389" t="str">
        <f t="shared" si="286"/>
        <v>fingrandtotpfi</v>
      </c>
      <c r="I1787" s="389" t="str">
        <f t="shared" si="287"/>
        <v>amt</v>
      </c>
      <c r="J1787" s="389" t="str">
        <f t="shared" si="288"/>
        <v>FIN1-</v>
      </c>
      <c r="K1787" s="389" t="str">
        <f t="shared" si="289"/>
        <v>fingrandtotpfi-amt</v>
      </c>
      <c r="L1787" s="389" t="str">
        <f t="shared" si="290"/>
        <v>fingrandtotpfi-</v>
      </c>
    </row>
    <row r="1788" spans="1:12">
      <c r="A1788" s="362" t="s">
        <v>5013</v>
      </c>
      <c r="B1788" s="454">
        <f t="shared" ca="1" si="284"/>
        <v>0</v>
      </c>
      <c r="C1788" s="454" t="str">
        <f t="shared" ca="1" si="291"/>
        <v/>
      </c>
      <c r="D1788" s="454" t="str">
        <f t="shared" ca="1" si="291"/>
        <v/>
      </c>
      <c r="E1788" s="454" t="str">
        <f t="shared" ca="1" si="291"/>
        <v/>
      </c>
      <c r="F1788" s="454" t="str">
        <f t="shared" ca="1" si="291"/>
        <v/>
      </c>
      <c r="G1788" s="389" t="str">
        <f t="shared" si="285"/>
        <v>FIN1</v>
      </c>
      <c r="H1788" s="389" t="str">
        <f t="shared" si="286"/>
        <v>fingrngov</v>
      </c>
      <c r="I1788" s="389" t="str">
        <f t="shared" si="287"/>
        <v>amthra</v>
      </c>
      <c r="J1788" s="389" t="str">
        <f t="shared" si="288"/>
        <v>FIN1-</v>
      </c>
      <c r="K1788" s="389" t="str">
        <f t="shared" si="289"/>
        <v>fingrngov-amthra</v>
      </c>
      <c r="L1788" s="389" t="str">
        <f t="shared" si="290"/>
        <v>fingrngov-</v>
      </c>
    </row>
    <row r="1789" spans="1:12">
      <c r="A1789" s="362" t="s">
        <v>5014</v>
      </c>
      <c r="B1789" s="454">
        <f t="shared" ca="1" si="284"/>
        <v>0</v>
      </c>
      <c r="C1789" s="454" t="str">
        <f t="shared" ca="1" si="291"/>
        <v/>
      </c>
      <c r="D1789" s="454" t="str">
        <f t="shared" ca="1" si="291"/>
        <v/>
      </c>
      <c r="E1789" s="454" t="str">
        <f t="shared" ca="1" si="291"/>
        <v/>
      </c>
      <c r="F1789" s="454" t="str">
        <f t="shared" ca="1" si="291"/>
        <v/>
      </c>
      <c r="G1789" s="389" t="str">
        <f t="shared" si="285"/>
        <v>FIN1</v>
      </c>
      <c r="H1789" s="389" t="str">
        <f t="shared" si="286"/>
        <v>fingrnothesif</v>
      </c>
      <c r="I1789" s="389" t="str">
        <f t="shared" si="287"/>
        <v>amthra</v>
      </c>
      <c r="J1789" s="389" t="str">
        <f t="shared" si="288"/>
        <v>FIN1-</v>
      </c>
      <c r="K1789" s="389" t="str">
        <f t="shared" si="289"/>
        <v>fingrnothesif-amthra</v>
      </c>
      <c r="L1789" s="389" t="str">
        <f t="shared" si="290"/>
        <v>fingrnothesif-</v>
      </c>
    </row>
    <row r="1790" spans="1:12">
      <c r="A1790" s="362" t="s">
        <v>5015</v>
      </c>
      <c r="B1790" s="454">
        <f t="shared" ca="1" si="284"/>
        <v>0</v>
      </c>
      <c r="C1790" s="454" t="str">
        <f t="shared" ca="1" si="291"/>
        <v/>
      </c>
      <c r="D1790" s="454" t="str">
        <f t="shared" ca="1" si="291"/>
        <v/>
      </c>
      <c r="E1790" s="454" t="str">
        <f t="shared" ca="1" si="291"/>
        <v/>
      </c>
      <c r="F1790" s="454" t="str">
        <f t="shared" ca="1" si="291"/>
        <v/>
      </c>
      <c r="G1790" s="389" t="str">
        <f t="shared" si="285"/>
        <v>FIN1</v>
      </c>
      <c r="H1790" s="389" t="str">
        <f t="shared" si="286"/>
        <v>fingrnothpri</v>
      </c>
      <c r="I1790" s="389" t="str">
        <f t="shared" si="287"/>
        <v>amthra</v>
      </c>
      <c r="J1790" s="389" t="str">
        <f t="shared" si="288"/>
        <v>FIN1-</v>
      </c>
      <c r="K1790" s="389" t="str">
        <f t="shared" si="289"/>
        <v>fingrnothpri-amthra</v>
      </c>
      <c r="L1790" s="389" t="str">
        <f t="shared" si="290"/>
        <v>fingrnothpri-</v>
      </c>
    </row>
    <row r="1791" spans="1:12">
      <c r="A1791" s="362" t="s">
        <v>5016</v>
      </c>
      <c r="B1791" s="454">
        <f t="shared" ca="1" si="284"/>
        <v>0</v>
      </c>
      <c r="C1791" s="454" t="str">
        <f t="shared" ca="1" si="291"/>
        <v/>
      </c>
      <c r="D1791" s="454" t="str">
        <f t="shared" ca="1" si="291"/>
        <v/>
      </c>
      <c r="E1791" s="454" t="str">
        <f t="shared" ca="1" si="291"/>
        <v/>
      </c>
      <c r="F1791" s="454" t="str">
        <f t="shared" ca="1" si="291"/>
        <v/>
      </c>
      <c r="G1791" s="389" t="str">
        <f t="shared" si="285"/>
        <v>FIN1</v>
      </c>
      <c r="H1791" s="389" t="str">
        <f t="shared" si="286"/>
        <v>fingrnothndpb</v>
      </c>
      <c r="I1791" s="389" t="str">
        <f t="shared" si="287"/>
        <v>amthra</v>
      </c>
      <c r="J1791" s="389" t="str">
        <f t="shared" si="288"/>
        <v>FIN1-</v>
      </c>
      <c r="K1791" s="389" t="str">
        <f t="shared" si="289"/>
        <v>fingrnothndpb-amthra</v>
      </c>
      <c r="L1791" s="389" t="str">
        <f t="shared" si="290"/>
        <v>fingrnothndpb-</v>
      </c>
    </row>
    <row r="1792" spans="1:12">
      <c r="A1792" s="362" t="s">
        <v>5017</v>
      </c>
      <c r="B1792" s="454">
        <f t="shared" ca="1" si="284"/>
        <v>0</v>
      </c>
      <c r="C1792" s="454" t="str">
        <f t="shared" ca="1" si="291"/>
        <v/>
      </c>
      <c r="D1792" s="454" t="str">
        <f t="shared" ca="1" si="291"/>
        <v/>
      </c>
      <c r="E1792" s="454" t="str">
        <f t="shared" ca="1" si="291"/>
        <v/>
      </c>
      <c r="F1792" s="454" t="str">
        <f t="shared" ca="1" si="291"/>
        <v/>
      </c>
      <c r="G1792" s="389" t="str">
        <f t="shared" si="285"/>
        <v>FIN1</v>
      </c>
      <c r="H1792" s="389" t="str">
        <f t="shared" si="286"/>
        <v>fingrnothlot</v>
      </c>
      <c r="I1792" s="389" t="str">
        <f t="shared" si="287"/>
        <v>amthra</v>
      </c>
      <c r="J1792" s="389" t="str">
        <f t="shared" si="288"/>
        <v>FIN1-</v>
      </c>
      <c r="K1792" s="389" t="str">
        <f t="shared" si="289"/>
        <v>fingrnothlot-amthra</v>
      </c>
      <c r="L1792" s="389" t="str">
        <f t="shared" si="290"/>
        <v>fingrnothlot-</v>
      </c>
    </row>
    <row r="1793" spans="1:12">
      <c r="A1793" s="362" t="s">
        <v>5018</v>
      </c>
      <c r="B1793" s="454">
        <f t="shared" ca="1" si="284"/>
        <v>0</v>
      </c>
      <c r="C1793" s="454" t="str">
        <f t="shared" ca="1" si="291"/>
        <v/>
      </c>
      <c r="D1793" s="454" t="str">
        <f t="shared" ca="1" si="291"/>
        <v/>
      </c>
      <c r="E1793" s="454" t="str">
        <f t="shared" ca="1" si="291"/>
        <v/>
      </c>
      <c r="F1793" s="454" t="str">
        <f t="shared" ca="1" si="291"/>
        <v/>
      </c>
      <c r="G1793" s="389" t="str">
        <f t="shared" si="285"/>
        <v>FIN1</v>
      </c>
      <c r="H1793" s="389" t="str">
        <f t="shared" si="286"/>
        <v>fingrnothgovgla</v>
      </c>
      <c r="I1793" s="389" t="str">
        <f t="shared" si="287"/>
        <v>amthra</v>
      </c>
      <c r="J1793" s="389" t="str">
        <f t="shared" si="288"/>
        <v>FIN1-</v>
      </c>
      <c r="K1793" s="389" t="str">
        <f t="shared" si="289"/>
        <v>fingrnothgovgla-amthra</v>
      </c>
      <c r="L1793" s="389" t="str">
        <f t="shared" si="290"/>
        <v>fingrnothgovgla-</v>
      </c>
    </row>
    <row r="1794" spans="1:12">
      <c r="A1794" s="362" t="s">
        <v>5019</v>
      </c>
      <c r="B1794" s="454">
        <f t="shared" ca="1" si="284"/>
        <v>0</v>
      </c>
      <c r="C1794" s="454" t="str">
        <f t="shared" ca="1" si="291"/>
        <v/>
      </c>
      <c r="D1794" s="454" t="str">
        <f t="shared" ca="1" si="291"/>
        <v/>
      </c>
      <c r="E1794" s="454" t="str">
        <f t="shared" ca="1" si="291"/>
        <v/>
      </c>
      <c r="F1794" s="454" t="str">
        <f t="shared" ca="1" si="291"/>
        <v/>
      </c>
      <c r="G1794" s="389" t="str">
        <f t="shared" si="285"/>
        <v>FIN1</v>
      </c>
      <c r="H1794" s="389" t="str">
        <f t="shared" si="286"/>
        <v>fingrnothgovlep</v>
      </c>
      <c r="I1794" s="389" t="str">
        <f t="shared" si="287"/>
        <v>amthra</v>
      </c>
      <c r="J1794" s="389" t="str">
        <f t="shared" si="288"/>
        <v>FIN1-</v>
      </c>
      <c r="K1794" s="389" t="str">
        <f t="shared" si="289"/>
        <v>fingrnothgovlep-amthra</v>
      </c>
      <c r="L1794" s="389" t="str">
        <f t="shared" si="290"/>
        <v>fingrnothgovlep-</v>
      </c>
    </row>
    <row r="1795" spans="1:12">
      <c r="A1795" s="362" t="s">
        <v>5020</v>
      </c>
      <c r="B1795" s="454">
        <f t="shared" ca="1" si="284"/>
        <v>0</v>
      </c>
      <c r="C1795" s="454" t="str">
        <f t="shared" ca="1" si="291"/>
        <v/>
      </c>
      <c r="D1795" s="454" t="str">
        <f t="shared" ca="1" si="291"/>
        <v/>
      </c>
      <c r="E1795" s="454" t="str">
        <f t="shared" ca="1" si="291"/>
        <v/>
      </c>
      <c r="F1795" s="454" t="str">
        <f t="shared" ca="1" si="291"/>
        <v/>
      </c>
      <c r="G1795" s="389" t="str">
        <f t="shared" si="285"/>
        <v>FIN1</v>
      </c>
      <c r="H1795" s="389" t="str">
        <f t="shared" si="286"/>
        <v>fingrnothgovla</v>
      </c>
      <c r="I1795" s="389" t="str">
        <f t="shared" si="287"/>
        <v>amthra</v>
      </c>
      <c r="J1795" s="389" t="str">
        <f t="shared" si="288"/>
        <v>FIN1-</v>
      </c>
      <c r="K1795" s="389" t="str">
        <f t="shared" si="289"/>
        <v>fingrnothgovla-amthra</v>
      </c>
      <c r="L1795" s="389" t="str">
        <f t="shared" si="290"/>
        <v>fingrnothgovla-</v>
      </c>
    </row>
    <row r="1796" spans="1:12">
      <c r="A1796" s="362" t="s">
        <v>5021</v>
      </c>
      <c r="B1796" s="454">
        <f t="shared" ca="1" si="284"/>
        <v>0</v>
      </c>
      <c r="C1796" s="454" t="str">
        <f t="shared" ca="1" si="291"/>
        <v/>
      </c>
      <c r="D1796" s="454" t="str">
        <f t="shared" ca="1" si="291"/>
        <v/>
      </c>
      <c r="E1796" s="454" t="str">
        <f t="shared" ca="1" si="291"/>
        <v/>
      </c>
      <c r="F1796" s="454" t="str">
        <f t="shared" ca="1" si="291"/>
        <v/>
      </c>
      <c r="G1796" s="389" t="str">
        <f t="shared" si="285"/>
        <v>FIN1</v>
      </c>
      <c r="H1796" s="389" t="str">
        <f t="shared" si="286"/>
        <v>fingrn</v>
      </c>
      <c r="I1796" s="389" t="str">
        <f t="shared" si="287"/>
        <v>amthra</v>
      </c>
      <c r="J1796" s="389" t="str">
        <f t="shared" si="288"/>
        <v>FIN1-</v>
      </c>
      <c r="K1796" s="389" t="str">
        <f t="shared" si="289"/>
        <v>fingrn-amthra</v>
      </c>
      <c r="L1796" s="389" t="str">
        <f t="shared" si="290"/>
        <v>fingrn-</v>
      </c>
    </row>
    <row r="1797" spans="1:12">
      <c r="A1797" s="362" t="s">
        <v>5022</v>
      </c>
      <c r="B1797" s="454">
        <f t="shared" ca="1" si="284"/>
        <v>0</v>
      </c>
      <c r="C1797" s="454" t="str">
        <f t="shared" ca="1" si="291"/>
        <v/>
      </c>
      <c r="D1797" s="454" t="str">
        <f t="shared" ca="1" si="291"/>
        <v/>
      </c>
      <c r="E1797" s="454" t="str">
        <f t="shared" ca="1" si="291"/>
        <v/>
      </c>
      <c r="F1797" s="454" t="str">
        <f t="shared" ca="1" si="291"/>
        <v/>
      </c>
      <c r="G1797" s="389" t="str">
        <f t="shared" si="285"/>
        <v>FIN1</v>
      </c>
      <c r="H1797" s="389" t="str">
        <f t="shared" si="286"/>
        <v>finrec</v>
      </c>
      <c r="I1797" s="389" t="str">
        <f t="shared" si="287"/>
        <v>amthra</v>
      </c>
      <c r="J1797" s="389" t="str">
        <f t="shared" si="288"/>
        <v>FIN1-</v>
      </c>
      <c r="K1797" s="389" t="str">
        <f t="shared" si="289"/>
        <v>finrec-amthra</v>
      </c>
      <c r="L1797" s="389" t="str">
        <f t="shared" si="290"/>
        <v>finrec-</v>
      </c>
    </row>
    <row r="1798" spans="1:12">
      <c r="A1798" s="362" t="s">
        <v>5023</v>
      </c>
      <c r="B1798" s="454">
        <f t="shared" ca="1" si="284"/>
        <v>0</v>
      </c>
      <c r="C1798" s="454" t="str">
        <f t="shared" ca="1" si="291"/>
        <v/>
      </c>
      <c r="D1798" s="454" t="str">
        <f t="shared" ca="1" si="291"/>
        <v/>
      </c>
      <c r="E1798" s="454" t="str">
        <f t="shared" ca="1" si="291"/>
        <v/>
      </c>
      <c r="F1798" s="454" t="str">
        <f t="shared" ca="1" si="291"/>
        <v/>
      </c>
      <c r="G1798" s="389" t="str">
        <f t="shared" si="285"/>
        <v>FIN1</v>
      </c>
      <c r="H1798" s="389" t="str">
        <f t="shared" si="286"/>
        <v>finfundhra</v>
      </c>
      <c r="I1798" s="389" t="str">
        <f t="shared" si="287"/>
        <v>amthra</v>
      </c>
      <c r="J1798" s="389" t="str">
        <f t="shared" si="288"/>
        <v>FIN1-</v>
      </c>
      <c r="K1798" s="389" t="str">
        <f t="shared" si="289"/>
        <v>finfundhra-amthra</v>
      </c>
      <c r="L1798" s="389" t="str">
        <f t="shared" si="290"/>
        <v>finfundhra-</v>
      </c>
    </row>
    <row r="1799" spans="1:12">
      <c r="A1799" s="362" t="s">
        <v>5024</v>
      </c>
      <c r="B1799" s="454">
        <f t="shared" ca="1" si="284"/>
        <v>0</v>
      </c>
      <c r="C1799" s="454" t="str">
        <f t="shared" ca="1" si="291"/>
        <v/>
      </c>
      <c r="D1799" s="454" t="str">
        <f t="shared" ca="1" si="291"/>
        <v/>
      </c>
      <c r="E1799" s="454" t="str">
        <f t="shared" ca="1" si="291"/>
        <v/>
      </c>
      <c r="F1799" s="454" t="str">
        <f t="shared" ca="1" si="291"/>
        <v/>
      </c>
      <c r="G1799" s="389" t="str">
        <f t="shared" si="285"/>
        <v>FIN1</v>
      </c>
      <c r="H1799" s="389" t="str">
        <f t="shared" si="286"/>
        <v>finfundmrr</v>
      </c>
      <c r="I1799" s="389" t="str">
        <f t="shared" si="287"/>
        <v>amthra</v>
      </c>
      <c r="J1799" s="389" t="str">
        <f t="shared" si="288"/>
        <v>FIN1-</v>
      </c>
      <c r="K1799" s="389" t="str">
        <f t="shared" si="289"/>
        <v>finfundmrr-amthra</v>
      </c>
      <c r="L1799" s="389" t="str">
        <f t="shared" si="290"/>
        <v>finfundmrr-</v>
      </c>
    </row>
    <row r="1800" spans="1:12">
      <c r="A1800" s="362" t="s">
        <v>5025</v>
      </c>
      <c r="B1800" s="454">
        <f t="shared" ca="1" si="284"/>
        <v>0</v>
      </c>
      <c r="C1800" s="454" t="str">
        <f t="shared" ca="1" si="291"/>
        <v/>
      </c>
      <c r="D1800" s="454" t="str">
        <f t="shared" ca="1" si="291"/>
        <v/>
      </c>
      <c r="E1800" s="454" t="str">
        <f t="shared" ca="1" si="291"/>
        <v/>
      </c>
      <c r="F1800" s="454" t="str">
        <f t="shared" ca="1" si="291"/>
        <v/>
      </c>
      <c r="G1800" s="389" t="str">
        <f t="shared" si="285"/>
        <v>FIN1</v>
      </c>
      <c r="H1800" s="389" t="str">
        <f t="shared" si="286"/>
        <v>finfundgfra</v>
      </c>
      <c r="I1800" s="389" t="str">
        <f t="shared" si="287"/>
        <v>amthra</v>
      </c>
      <c r="J1800" s="389" t="str">
        <f t="shared" si="288"/>
        <v>FIN1-</v>
      </c>
      <c r="K1800" s="389" t="str">
        <f t="shared" si="289"/>
        <v>finfundgfra-amthra</v>
      </c>
      <c r="L1800" s="389" t="str">
        <f t="shared" si="290"/>
        <v>finfundgfra-</v>
      </c>
    </row>
    <row r="1801" spans="1:12">
      <c r="A1801" s="362" t="s">
        <v>5026</v>
      </c>
      <c r="B1801" s="454">
        <f t="shared" ca="1" si="284"/>
        <v>0</v>
      </c>
      <c r="C1801" s="454" t="str">
        <f t="shared" ca="1" si="291"/>
        <v/>
      </c>
      <c r="D1801" s="454" t="str">
        <f t="shared" ca="1" si="291"/>
        <v/>
      </c>
      <c r="E1801" s="454" t="str">
        <f t="shared" ca="1" si="291"/>
        <v/>
      </c>
      <c r="F1801" s="454" t="str">
        <f t="shared" ca="1" si="291"/>
        <v/>
      </c>
      <c r="G1801" s="389" t="str">
        <f t="shared" si="285"/>
        <v>FIN1</v>
      </c>
      <c r="H1801" s="389" t="str">
        <f t="shared" si="286"/>
        <v>finfund</v>
      </c>
      <c r="I1801" s="389" t="str">
        <f t="shared" si="287"/>
        <v>amthra</v>
      </c>
      <c r="J1801" s="389" t="str">
        <f t="shared" si="288"/>
        <v>FIN1-</v>
      </c>
      <c r="K1801" s="389" t="str">
        <f t="shared" si="289"/>
        <v>finfund-amthra</v>
      </c>
      <c r="L1801" s="389" t="str">
        <f t="shared" si="290"/>
        <v>finfund-</v>
      </c>
    </row>
    <row r="1802" spans="1:12">
      <c r="A1802" s="362" t="s">
        <v>5027</v>
      </c>
      <c r="B1802" s="454">
        <f t="shared" ca="1" si="284"/>
        <v>0</v>
      </c>
      <c r="C1802" s="454" t="str">
        <f t="shared" ref="C1802:F1955" ca="1" si="292">IFERROR(INDEX(INDIRECT(LEFT($A1802,SEARCH("-",$A1802,1)-1)&amp;"_validation_data"),MATCH($A1802&amp;"-"&amp;C$1,INDIRECT(LEFT($A1802,SEARCH("-",$A1802,1)-1)&amp;"_validation_rows"),0),3),"")</f>
        <v/>
      </c>
      <c r="D1802" s="454" t="str">
        <f t="shared" ca="1" si="292"/>
        <v/>
      </c>
      <c r="E1802" s="454" t="str">
        <f t="shared" ca="1" si="292"/>
        <v/>
      </c>
      <c r="F1802" s="454" t="str">
        <f t="shared" ca="1" si="292"/>
        <v/>
      </c>
      <c r="G1802" s="389" t="str">
        <f t="shared" si="285"/>
        <v>FIN1</v>
      </c>
      <c r="H1802" s="389" t="str">
        <f t="shared" si="286"/>
        <v>finothgla</v>
      </c>
      <c r="I1802" s="389" t="str">
        <f t="shared" si="287"/>
        <v>amthra</v>
      </c>
      <c r="J1802" s="389" t="str">
        <f t="shared" si="288"/>
        <v>FIN1-</v>
      </c>
      <c r="K1802" s="389" t="str">
        <f t="shared" si="289"/>
        <v>finothgla-amthra</v>
      </c>
      <c r="L1802" s="389" t="str">
        <f t="shared" si="290"/>
        <v>finothgla-</v>
      </c>
    </row>
    <row r="1803" spans="1:12">
      <c r="A1803" s="362" t="s">
        <v>5028</v>
      </c>
      <c r="B1803" s="454">
        <f t="shared" ca="1" si="284"/>
        <v>0</v>
      </c>
      <c r="C1803" s="454" t="str">
        <f t="shared" ca="1" si="292"/>
        <v/>
      </c>
      <c r="D1803" s="454" t="str">
        <f t="shared" ca="1" si="292"/>
        <v/>
      </c>
      <c r="E1803" s="454" t="str">
        <f t="shared" ca="1" si="292"/>
        <v/>
      </c>
      <c r="F1803" s="454" t="str">
        <f t="shared" ca="1" si="292"/>
        <v/>
      </c>
      <c r="G1803" s="389" t="str">
        <f t="shared" si="285"/>
        <v>FIN1</v>
      </c>
      <c r="H1803" s="389" t="str">
        <f t="shared" si="286"/>
        <v>finothlep</v>
      </c>
      <c r="I1803" s="389" t="str">
        <f t="shared" si="287"/>
        <v>amthra</v>
      </c>
      <c r="J1803" s="389" t="str">
        <f t="shared" si="288"/>
        <v>FIN1-</v>
      </c>
      <c r="K1803" s="389" t="str">
        <f t="shared" si="289"/>
        <v>finothlep-amthra</v>
      </c>
      <c r="L1803" s="389" t="str">
        <f t="shared" si="290"/>
        <v>finothlep-</v>
      </c>
    </row>
    <row r="1804" spans="1:12">
      <c r="A1804" s="362" t="s">
        <v>5029</v>
      </c>
      <c r="B1804" s="454">
        <f t="shared" ca="1" si="284"/>
        <v>0</v>
      </c>
      <c r="C1804" s="454" t="str">
        <f t="shared" ca="1" si="292"/>
        <v/>
      </c>
      <c r="D1804" s="454" t="str">
        <f t="shared" ca="1" si="292"/>
        <v/>
      </c>
      <c r="E1804" s="454" t="str">
        <f t="shared" ca="1" si="292"/>
        <v/>
      </c>
      <c r="F1804" s="454" t="str">
        <f t="shared" ca="1" si="292"/>
        <v/>
      </c>
      <c r="G1804" s="389" t="str">
        <f t="shared" si="285"/>
        <v>FIN1</v>
      </c>
      <c r="H1804" s="389" t="str">
        <f t="shared" si="286"/>
        <v>finothla</v>
      </c>
      <c r="I1804" s="389" t="str">
        <f t="shared" si="287"/>
        <v>amthra</v>
      </c>
      <c r="J1804" s="389" t="str">
        <f t="shared" si="288"/>
        <v>FIN1-</v>
      </c>
      <c r="K1804" s="389" t="str">
        <f t="shared" si="289"/>
        <v>finothla-amthra</v>
      </c>
      <c r="L1804" s="389" t="str">
        <f t="shared" si="290"/>
        <v>finothla-</v>
      </c>
    </row>
    <row r="1805" spans="1:12">
      <c r="A1805" s="362" t="s">
        <v>5030</v>
      </c>
      <c r="B1805" s="454">
        <f t="shared" ca="1" si="284"/>
        <v>0</v>
      </c>
      <c r="C1805" s="454" t="str">
        <f t="shared" ca="1" si="292"/>
        <v/>
      </c>
      <c r="D1805" s="454" t="str">
        <f t="shared" ca="1" si="292"/>
        <v/>
      </c>
      <c r="E1805" s="454" t="str">
        <f t="shared" ca="1" si="292"/>
        <v/>
      </c>
      <c r="F1805" s="454" t="str">
        <f t="shared" ca="1" si="292"/>
        <v/>
      </c>
      <c r="G1805" s="389" t="str">
        <f t="shared" si="285"/>
        <v>FIN1</v>
      </c>
      <c r="H1805" s="389" t="str">
        <f t="shared" si="286"/>
        <v>finothoth</v>
      </c>
      <c r="I1805" s="389" t="str">
        <f t="shared" si="287"/>
        <v>amthra</v>
      </c>
      <c r="J1805" s="389" t="str">
        <f t="shared" si="288"/>
        <v>FIN1-</v>
      </c>
      <c r="K1805" s="389" t="str">
        <f t="shared" si="289"/>
        <v>finothoth-amthra</v>
      </c>
      <c r="L1805" s="389" t="str">
        <f t="shared" si="290"/>
        <v>finothoth-</v>
      </c>
    </row>
    <row r="1806" spans="1:12">
      <c r="A1806" s="362" t="s">
        <v>5031</v>
      </c>
      <c r="B1806" s="454">
        <f t="shared" ca="1" si="284"/>
        <v>0</v>
      </c>
      <c r="C1806" s="454" t="str">
        <f t="shared" ca="1" si="292"/>
        <v/>
      </c>
      <c r="D1806" s="454" t="str">
        <f t="shared" ca="1" si="292"/>
        <v/>
      </c>
      <c r="E1806" s="454" t="str">
        <f t="shared" ca="1" si="292"/>
        <v/>
      </c>
      <c r="F1806" s="454" t="str">
        <f t="shared" ca="1" si="292"/>
        <v/>
      </c>
      <c r="G1806" s="389" t="str">
        <f t="shared" si="285"/>
        <v>FIN1</v>
      </c>
      <c r="H1806" s="389" t="str">
        <f t="shared" si="286"/>
        <v>finothxpfi</v>
      </c>
      <c r="I1806" s="389" t="str">
        <f t="shared" si="287"/>
        <v>amthra</v>
      </c>
      <c r="J1806" s="389" t="str">
        <f t="shared" si="288"/>
        <v>FIN1-</v>
      </c>
      <c r="K1806" s="389" t="str">
        <f t="shared" si="289"/>
        <v>finothxpfi-amthra</v>
      </c>
      <c r="L1806" s="389" t="str">
        <f t="shared" si="290"/>
        <v>finothxpfi-</v>
      </c>
    </row>
    <row r="1807" spans="1:12">
      <c r="A1807" s="362" t="s">
        <v>5032</v>
      </c>
      <c r="B1807" s="454">
        <f t="shared" ca="1" si="284"/>
        <v>0</v>
      </c>
      <c r="C1807" s="454" t="str">
        <f t="shared" ca="1" si="292"/>
        <v/>
      </c>
      <c r="D1807" s="454" t="str">
        <f t="shared" ca="1" si="292"/>
        <v/>
      </c>
      <c r="E1807" s="454" t="str">
        <f t="shared" ca="1" si="292"/>
        <v/>
      </c>
      <c r="F1807" s="454" t="str">
        <f t="shared" ca="1" si="292"/>
        <v/>
      </c>
      <c r="G1807" s="389" t="str">
        <f t="shared" si="285"/>
        <v>FIN1</v>
      </c>
      <c r="H1807" s="389" t="str">
        <f t="shared" si="286"/>
        <v>fingrandtot</v>
      </c>
      <c r="I1807" s="389" t="str">
        <f t="shared" si="287"/>
        <v>amthra</v>
      </c>
      <c r="J1807" s="389" t="str">
        <f t="shared" si="288"/>
        <v>FIN1-</v>
      </c>
      <c r="K1807" s="389" t="str">
        <f t="shared" si="289"/>
        <v>fingrandtot-amthra</v>
      </c>
      <c r="L1807" s="389" t="str">
        <f t="shared" si="290"/>
        <v>fingrandtot-</v>
      </c>
    </row>
    <row r="1808" spans="1:12">
      <c r="A1808" s="362" t="s">
        <v>5033</v>
      </c>
      <c r="B1808" s="454">
        <f t="shared" ca="1" si="284"/>
        <v>0</v>
      </c>
      <c r="C1808" s="454" t="str">
        <f t="shared" ca="1" si="292"/>
        <v/>
      </c>
      <c r="D1808" s="454" t="str">
        <f t="shared" ca="1" si="292"/>
        <v/>
      </c>
      <c r="E1808" s="454" t="str">
        <f t="shared" ca="1" si="292"/>
        <v/>
      </c>
      <c r="F1808" s="454" t="str">
        <f t="shared" ca="1" si="292"/>
        <v/>
      </c>
      <c r="G1808" s="389" t="str">
        <f t="shared" si="285"/>
        <v>FIN1</v>
      </c>
      <c r="H1808" s="389" t="str">
        <f t="shared" si="286"/>
        <v>finothpfi</v>
      </c>
      <c r="I1808" s="389" t="str">
        <f t="shared" si="287"/>
        <v>amthra</v>
      </c>
      <c r="J1808" s="389" t="str">
        <f t="shared" si="288"/>
        <v>FIN1-</v>
      </c>
      <c r="K1808" s="389" t="str">
        <f t="shared" si="289"/>
        <v>finothpfi-amthra</v>
      </c>
      <c r="L1808" s="389" t="str">
        <f t="shared" si="290"/>
        <v>finothpfi-</v>
      </c>
    </row>
    <row r="1809" spans="1:12">
      <c r="A1809" s="362" t="s">
        <v>5034</v>
      </c>
      <c r="B1809" s="454">
        <f t="shared" ca="1" si="284"/>
        <v>0</v>
      </c>
      <c r="C1809" s="454" t="str">
        <f t="shared" ca="1" si="292"/>
        <v/>
      </c>
      <c r="D1809" s="454" t="str">
        <f t="shared" ca="1" si="292"/>
        <v/>
      </c>
      <c r="E1809" s="454" t="str">
        <f t="shared" ca="1" si="292"/>
        <v/>
      </c>
      <c r="F1809" s="454" t="str">
        <f t="shared" ca="1" si="292"/>
        <v/>
      </c>
      <c r="G1809" s="389" t="str">
        <f t="shared" si="285"/>
        <v>FIN1</v>
      </c>
      <c r="H1809" s="389" t="str">
        <f t="shared" si="286"/>
        <v>finoth</v>
      </c>
      <c r="I1809" s="389" t="str">
        <f t="shared" si="287"/>
        <v>amthra</v>
      </c>
      <c r="J1809" s="389" t="str">
        <f t="shared" si="288"/>
        <v>FIN1-</v>
      </c>
      <c r="K1809" s="389" t="str">
        <f t="shared" si="289"/>
        <v>finoth-amthra</v>
      </c>
      <c r="L1809" s="389" t="str">
        <f t="shared" si="290"/>
        <v>finoth-</v>
      </c>
    </row>
    <row r="1810" spans="1:12">
      <c r="A1810" s="362" t="s">
        <v>5035</v>
      </c>
      <c r="B1810" s="454">
        <f t="shared" ca="1" si="284"/>
        <v>0</v>
      </c>
      <c r="C1810" s="454" t="str">
        <f t="shared" ca="1" si="292"/>
        <v/>
      </c>
      <c r="D1810" s="454" t="str">
        <f t="shared" ca="1" si="292"/>
        <v/>
      </c>
      <c r="E1810" s="454" t="str">
        <f t="shared" ca="1" si="292"/>
        <v/>
      </c>
      <c r="F1810" s="454" t="str">
        <f t="shared" ca="1" si="292"/>
        <v/>
      </c>
      <c r="G1810" s="389" t="str">
        <f t="shared" si="285"/>
        <v>FIN1</v>
      </c>
      <c r="H1810" s="389" t="str">
        <f t="shared" si="286"/>
        <v>fingrandtotpfi</v>
      </c>
      <c r="I1810" s="389" t="str">
        <f t="shared" si="287"/>
        <v>amthra</v>
      </c>
      <c r="J1810" s="389" t="str">
        <f t="shared" si="288"/>
        <v>FIN1-</v>
      </c>
      <c r="K1810" s="389" t="str">
        <f t="shared" si="289"/>
        <v>fingrandtotpfi-amthra</v>
      </c>
      <c r="L1810" s="389" t="str">
        <f t="shared" si="290"/>
        <v>fingrandtotpfi-</v>
      </c>
    </row>
    <row r="1811" spans="1:12">
      <c r="A1811" s="362" t="s">
        <v>5036</v>
      </c>
      <c r="B1811" s="454">
        <f t="shared" ca="1" si="284"/>
        <v>0</v>
      </c>
      <c r="C1811" s="454" t="str">
        <f t="shared" ca="1" si="292"/>
        <v/>
      </c>
      <c r="D1811" s="454" t="str">
        <f t="shared" ca="1" si="292"/>
        <v/>
      </c>
      <c r="E1811" s="454" t="str">
        <f t="shared" ca="1" si="292"/>
        <v/>
      </c>
      <c r="F1811" s="454" t="str">
        <f t="shared" ca="1" si="292"/>
        <v/>
      </c>
      <c r="G1811" s="389" t="str">
        <f t="shared" si="285"/>
        <v>FIN1A</v>
      </c>
      <c r="H1811" s="389" t="str">
        <f t="shared" si="286"/>
        <v>fingrnothpris106</v>
      </c>
      <c r="I1811" s="389" t="str">
        <f t="shared" si="287"/>
        <v>amt</v>
      </c>
      <c r="J1811" s="389" t="str">
        <f t="shared" si="288"/>
        <v>FIN1A-</v>
      </c>
      <c r="K1811" s="389" t="str">
        <f t="shared" si="289"/>
        <v>fingrnothpris106-amt</v>
      </c>
      <c r="L1811" s="389" t="str">
        <f t="shared" si="290"/>
        <v>fingrnothpris106-</v>
      </c>
    </row>
    <row r="1812" spans="1:12">
      <c r="A1812" s="362" t="s">
        <v>5037</v>
      </c>
      <c r="B1812" s="454">
        <f t="shared" ca="1" si="284"/>
        <v>0</v>
      </c>
      <c r="C1812" s="454" t="str">
        <f t="shared" ca="1" si="292"/>
        <v/>
      </c>
      <c r="D1812" s="454" t="str">
        <f t="shared" ca="1" si="292"/>
        <v/>
      </c>
      <c r="E1812" s="454" t="str">
        <f t="shared" ca="1" si="292"/>
        <v/>
      </c>
      <c r="F1812" s="454" t="str">
        <f t="shared" ca="1" si="292"/>
        <v/>
      </c>
      <c r="G1812" s="389" t="str">
        <f t="shared" si="285"/>
        <v>FIN1A</v>
      </c>
      <c r="H1812" s="389" t="str">
        <f t="shared" si="286"/>
        <v>fingrnothpris106oth</v>
      </c>
      <c r="I1812" s="389" t="str">
        <f t="shared" si="287"/>
        <v>amt</v>
      </c>
      <c r="J1812" s="389" t="str">
        <f t="shared" si="288"/>
        <v>FIN1A-</v>
      </c>
      <c r="K1812" s="389" t="str">
        <f t="shared" si="289"/>
        <v>fingrnothpris106oth-amt</v>
      </c>
      <c r="L1812" s="389" t="str">
        <f t="shared" si="290"/>
        <v>fingrnothpris106oth-</v>
      </c>
    </row>
    <row r="1813" spans="1:12">
      <c r="A1813" s="362" t="s">
        <v>5038</v>
      </c>
      <c r="B1813" s="454">
        <f t="shared" ca="1" si="284"/>
        <v>0</v>
      </c>
      <c r="C1813" s="454" t="str">
        <f t="shared" ca="1" si="292"/>
        <v/>
      </c>
      <c r="D1813" s="454" t="str">
        <f t="shared" ca="1" si="292"/>
        <v/>
      </c>
      <c r="E1813" s="454" t="str">
        <f t="shared" ca="1" si="292"/>
        <v/>
      </c>
      <c r="F1813" s="454" t="str">
        <f t="shared" ca="1" si="292"/>
        <v/>
      </c>
      <c r="G1813" s="389" t="str">
        <f t="shared" si="285"/>
        <v>FIN1A</v>
      </c>
      <c r="H1813" s="389" t="str">
        <f t="shared" si="286"/>
        <v>fingrnothpricil</v>
      </c>
      <c r="I1813" s="389" t="str">
        <f t="shared" si="287"/>
        <v>amt</v>
      </c>
      <c r="J1813" s="389" t="str">
        <f t="shared" si="288"/>
        <v>FIN1A-</v>
      </c>
      <c r="K1813" s="389" t="str">
        <f t="shared" si="289"/>
        <v>fingrnothpricil-amt</v>
      </c>
      <c r="L1813" s="389" t="str">
        <f t="shared" si="290"/>
        <v>fingrnothpricil-</v>
      </c>
    </row>
    <row r="1814" spans="1:12">
      <c r="A1814" s="362" t="s">
        <v>5039</v>
      </c>
      <c r="B1814" s="454">
        <f t="shared" ca="1" si="284"/>
        <v>0</v>
      </c>
      <c r="C1814" s="454" t="str">
        <f t="shared" ca="1" si="292"/>
        <v/>
      </c>
      <c r="D1814" s="454" t="str">
        <f t="shared" ca="1" si="292"/>
        <v/>
      </c>
      <c r="E1814" s="454" t="str">
        <f t="shared" ca="1" si="292"/>
        <v/>
      </c>
      <c r="F1814" s="454" t="str">
        <f t="shared" ca="1" si="292"/>
        <v/>
      </c>
      <c r="G1814" s="389" t="str">
        <f t="shared" si="285"/>
        <v>FIN1A</v>
      </c>
      <c r="H1814" s="389" t="str">
        <f t="shared" si="286"/>
        <v>fingrnothprioth</v>
      </c>
      <c r="I1814" s="389" t="str">
        <f t="shared" si="287"/>
        <v>amt</v>
      </c>
      <c r="J1814" s="389" t="str">
        <f t="shared" si="288"/>
        <v>FIN1A-</v>
      </c>
      <c r="K1814" s="389" t="str">
        <f t="shared" si="289"/>
        <v>fingrnothprioth-amt</v>
      </c>
      <c r="L1814" s="389" t="str">
        <f t="shared" si="290"/>
        <v>fingrnothprioth-</v>
      </c>
    </row>
    <row r="1815" spans="1:12">
      <c r="A1815" s="362" t="s">
        <v>5040</v>
      </c>
      <c r="B1815" s="454">
        <f t="shared" ca="1" si="284"/>
        <v>0</v>
      </c>
      <c r="C1815" s="454" t="str">
        <f t="shared" ca="1" si="292"/>
        <v/>
      </c>
      <c r="D1815" s="454" t="str">
        <f t="shared" ca="1" si="292"/>
        <v/>
      </c>
      <c r="E1815" s="454" t="str">
        <f t="shared" ca="1" si="292"/>
        <v/>
      </c>
      <c r="F1815" s="454" t="str">
        <f t="shared" ca="1" si="292"/>
        <v/>
      </c>
      <c r="G1815" s="389" t="str">
        <f t="shared" si="285"/>
        <v>FIN1A</v>
      </c>
      <c r="H1815" s="389" t="str">
        <f t="shared" si="286"/>
        <v>fingrnothpri</v>
      </c>
      <c r="I1815" s="389" t="str">
        <f t="shared" si="287"/>
        <v>amt</v>
      </c>
      <c r="J1815" s="389" t="str">
        <f t="shared" si="288"/>
        <v>FIN1A-</v>
      </c>
      <c r="K1815" s="389" t="str">
        <f t="shared" si="289"/>
        <v>fingrnothpri-amt</v>
      </c>
      <c r="L1815" s="389" t="str">
        <f t="shared" si="290"/>
        <v>fingrnothpri-</v>
      </c>
    </row>
    <row r="1816" spans="1:12">
      <c r="A1816" s="362" t="s">
        <v>5041</v>
      </c>
      <c r="B1816" s="454">
        <f t="shared" ca="1" si="284"/>
        <v>0</v>
      </c>
      <c r="C1816" s="454"/>
      <c r="D1816" s="454"/>
      <c r="E1816" s="454"/>
      <c r="F1816" s="454"/>
      <c r="G1816" s="389" t="str">
        <f t="shared" ref="G1816:G1817" si="293">LEFT(A1816,SEARCH("-",A1816)-1)</f>
        <v>FIN1A</v>
      </c>
      <c r="H1816" s="389" t="str">
        <f t="shared" ref="H1816:H1817" si="294">LEFT(K1816,SEARCH("-",K1816)-1)</f>
        <v>fingrnothprihig</v>
      </c>
      <c r="I1816" s="389" t="str">
        <f t="shared" ref="I1816:I1817" si="295">SUBSTITUTE(K1816,L1816,"")</f>
        <v>amt</v>
      </c>
      <c r="J1816" s="389" t="str">
        <f t="shared" ref="J1816:J1817" si="296">LEFT(A1816,SEARCH("-",A1816))</f>
        <v>FIN1A-</v>
      </c>
      <c r="K1816" s="389" t="str">
        <f t="shared" ref="K1816:K1817" si="297">SUBSTITUTE(A1816,J1816,"")</f>
        <v>fingrnothprihig-amt</v>
      </c>
      <c r="L1816" s="389" t="str">
        <f t="shared" si="290"/>
        <v>fingrnothprihig-</v>
      </c>
    </row>
    <row r="1817" spans="1:12">
      <c r="A1817" s="362" t="s">
        <v>5042</v>
      </c>
      <c r="B1817" s="454">
        <f t="shared" ca="1" si="284"/>
        <v>0</v>
      </c>
      <c r="C1817" s="454"/>
      <c r="D1817" s="454"/>
      <c r="E1817" s="454"/>
      <c r="F1817" s="454"/>
      <c r="G1817" s="389" t="str">
        <f t="shared" si="293"/>
        <v>FIN1B</v>
      </c>
      <c r="H1817" s="389" t="str">
        <f t="shared" si="294"/>
        <v>fingrnothprihigstrt</v>
      </c>
      <c r="I1817" s="389" t="str">
        <f t="shared" si="295"/>
        <v>amt</v>
      </c>
      <c r="J1817" s="389" t="str">
        <f t="shared" si="296"/>
        <v>FIN1B-</v>
      </c>
      <c r="K1817" s="389" t="str">
        <f t="shared" si="297"/>
        <v>fingrnothprihigstrt-amt</v>
      </c>
      <c r="L1817" s="389" t="str">
        <f t="shared" si="290"/>
        <v>fingrnothprihigstrt-</v>
      </c>
    </row>
    <row r="1818" spans="1:12">
      <c r="A1818" s="362" t="s">
        <v>5043</v>
      </c>
      <c r="B1818" s="454">
        <f t="shared" ca="1" si="284"/>
        <v>0</v>
      </c>
      <c r="C1818" s="454"/>
      <c r="D1818" s="454"/>
      <c r="E1818" s="454"/>
      <c r="F1818" s="454"/>
      <c r="G1818" s="389" t="str">
        <f t="shared" ref="G1818:G1881" si="298">LEFT(A1818,SEARCH("-",A1818)-1)</f>
        <v>FIN1B</v>
      </c>
      <c r="H1818" s="389" t="str">
        <f t="shared" ref="H1818:H1824" si="299">LEFT(K1818,SEARCH("-",K1818)-1)</f>
        <v>fingrnothprihigrec</v>
      </c>
      <c r="I1818" s="389" t="str">
        <f t="shared" ref="I1818:I1824" si="300">SUBSTITUTE(K1818,L1818,"")</f>
        <v>amt</v>
      </c>
      <c r="J1818" s="389" t="str">
        <f t="shared" ref="J1818:J1824" si="301">LEFT(A1818,SEARCH("-",A1818))</f>
        <v>FIN1B-</v>
      </c>
      <c r="K1818" s="389" t="str">
        <f t="shared" ref="K1818:K1824" si="302">SUBSTITUTE(A1818,J1818,"")</f>
        <v>fingrnothprihigrec-amt</v>
      </c>
      <c r="L1818" s="389" t="str">
        <f t="shared" si="290"/>
        <v>fingrnothprihigrec-</v>
      </c>
    </row>
    <row r="1819" spans="1:12">
      <c r="A1819" s="362" t="s">
        <v>5044</v>
      </c>
      <c r="B1819" s="454">
        <f t="shared" ca="1" si="284"/>
        <v>0</v>
      </c>
      <c r="C1819" s="454"/>
      <c r="D1819" s="454"/>
      <c r="E1819" s="454"/>
      <c r="F1819" s="454"/>
      <c r="G1819" s="389" t="str">
        <f t="shared" si="298"/>
        <v>FIN1B</v>
      </c>
      <c r="H1819" s="389" t="str">
        <f t="shared" si="299"/>
        <v>fingrnothprihig</v>
      </c>
      <c r="I1819" s="389" t="str">
        <f t="shared" si="300"/>
        <v>amt</v>
      </c>
      <c r="J1819" s="389" t="str">
        <f t="shared" si="301"/>
        <v>FIN1B-</v>
      </c>
      <c r="K1819" s="389" t="str">
        <f t="shared" si="302"/>
        <v>fingrnothprihig-amt</v>
      </c>
      <c r="L1819" s="389" t="str">
        <f t="shared" si="290"/>
        <v>fingrnothprihig-</v>
      </c>
    </row>
    <row r="1820" spans="1:12">
      <c r="A1820" s="362" t="s">
        <v>5045</v>
      </c>
      <c r="B1820" s="454">
        <f t="shared" ca="1" si="284"/>
        <v>0</v>
      </c>
      <c r="C1820" s="454"/>
      <c r="D1820" s="454"/>
      <c r="E1820" s="454"/>
      <c r="F1820" s="454"/>
      <c r="G1820" s="389" t="str">
        <f t="shared" si="298"/>
        <v>FIN1B</v>
      </c>
      <c r="H1820" s="389" t="str">
        <f t="shared" si="299"/>
        <v>fingrnothprihigend</v>
      </c>
      <c r="I1820" s="389" t="str">
        <f t="shared" si="300"/>
        <v>amt</v>
      </c>
      <c r="J1820" s="389" t="str">
        <f t="shared" si="301"/>
        <v>FIN1B-</v>
      </c>
      <c r="K1820" s="389" t="str">
        <f t="shared" si="302"/>
        <v>fingrnothprihigend-amt</v>
      </c>
      <c r="L1820" s="389" t="str">
        <f t="shared" si="290"/>
        <v>fingrnothprihigend-</v>
      </c>
    </row>
    <row r="1821" spans="1:12">
      <c r="A1821" s="362" t="s">
        <v>5046</v>
      </c>
      <c r="B1821" s="454">
        <f t="shared" ca="1" si="284"/>
        <v>0</v>
      </c>
      <c r="C1821" s="454"/>
      <c r="D1821" s="454"/>
      <c r="E1821" s="454"/>
      <c r="F1821" s="454"/>
      <c r="G1821" s="389" t="str">
        <f t="shared" si="298"/>
        <v>FIN1B</v>
      </c>
      <c r="H1821" s="389" t="str">
        <f t="shared" si="299"/>
        <v>fingrnothprihigrec</v>
      </c>
      <c r="I1821" s="389" t="str">
        <f t="shared" si="300"/>
        <v>amts106</v>
      </c>
      <c r="J1821" s="389" t="str">
        <f t="shared" si="301"/>
        <v>FIN1B-</v>
      </c>
      <c r="K1821" s="389" t="str">
        <f t="shared" si="302"/>
        <v>fingrnothprihigrec-amts106</v>
      </c>
      <c r="L1821" s="389" t="str">
        <f t="shared" si="290"/>
        <v>fingrnothprihigrec-</v>
      </c>
    </row>
    <row r="1822" spans="1:12">
      <c r="A1822" s="362" t="s">
        <v>5047</v>
      </c>
      <c r="B1822" s="454">
        <f t="shared" ca="1" si="284"/>
        <v>0</v>
      </c>
      <c r="C1822" s="454"/>
      <c r="D1822" s="454"/>
      <c r="E1822" s="454"/>
      <c r="F1822" s="454"/>
      <c r="G1822" s="389" t="str">
        <f t="shared" si="298"/>
        <v>FIN1B</v>
      </c>
      <c r="H1822" s="389" t="str">
        <f t="shared" si="299"/>
        <v>fingrnothprihigrec</v>
      </c>
      <c r="I1822" s="389" t="str">
        <f t="shared" si="300"/>
        <v>amtcil</v>
      </c>
      <c r="J1822" s="389" t="str">
        <f t="shared" si="301"/>
        <v>FIN1B-</v>
      </c>
      <c r="K1822" s="389" t="str">
        <f t="shared" si="302"/>
        <v>fingrnothprihigrec-amtcil</v>
      </c>
      <c r="L1822" s="389" t="str">
        <f t="shared" si="290"/>
        <v>fingrnothprihigrec-</v>
      </c>
    </row>
    <row r="1823" spans="1:12">
      <c r="A1823" s="362" t="s">
        <v>5048</v>
      </c>
      <c r="B1823" s="454">
        <f t="shared" ca="1" si="284"/>
        <v>0</v>
      </c>
      <c r="C1823" s="454"/>
      <c r="D1823" s="454"/>
      <c r="E1823" s="454"/>
      <c r="F1823" s="454"/>
      <c r="G1823" s="389" t="str">
        <f t="shared" si="298"/>
        <v>FIN1B</v>
      </c>
      <c r="H1823" s="389" t="str">
        <f t="shared" si="299"/>
        <v>fingrnothprihigrec</v>
      </c>
      <c r="I1823" s="389" t="str">
        <f t="shared" si="300"/>
        <v>amtrep</v>
      </c>
      <c r="J1823" s="389" t="str">
        <f t="shared" si="301"/>
        <v>FIN1B-</v>
      </c>
      <c r="K1823" s="389" t="str">
        <f t="shared" si="302"/>
        <v>fingrnothprihigrec-amtrep</v>
      </c>
      <c r="L1823" s="389" t="str">
        <f t="shared" si="290"/>
        <v>fingrnothprihigrec-</v>
      </c>
    </row>
    <row r="1824" spans="1:12">
      <c r="A1824" s="362" t="s">
        <v>5049</v>
      </c>
      <c r="B1824" s="454">
        <f t="shared" ca="1" si="284"/>
        <v>0</v>
      </c>
      <c r="C1824" s="454"/>
      <c r="D1824" s="454"/>
      <c r="E1824" s="454"/>
      <c r="F1824" s="454"/>
      <c r="G1824" s="389" t="str">
        <f t="shared" si="298"/>
        <v>FIN1B</v>
      </c>
      <c r="H1824" s="389" t="str">
        <f t="shared" si="299"/>
        <v>fingrnothprihigrec</v>
      </c>
      <c r="I1824" s="389" t="str">
        <f t="shared" si="300"/>
        <v>amtoth</v>
      </c>
      <c r="J1824" s="389" t="str">
        <f t="shared" si="301"/>
        <v>FIN1B-</v>
      </c>
      <c r="K1824" s="389" t="str">
        <f t="shared" si="302"/>
        <v>fingrnothprihigrec-amtoth</v>
      </c>
      <c r="L1824" s="389" t="str">
        <f t="shared" si="290"/>
        <v>fingrnothprihigrec-</v>
      </c>
    </row>
    <row r="1825" spans="1:12">
      <c r="A1825" s="362" t="s">
        <v>5050</v>
      </c>
      <c r="B1825" s="454">
        <f ca="1">INDEX(INDIRECT(LEFT($A1825,SEARCH("-",$A1825,1)-1)&amp;"_data"),MATCH(MID($A1825, SEARCH("-",$A1825) + 1, SEARCH("-",$A1825,SEARCH("-",$A1825)+1) - SEARCH("-",$A1825) - 1),INDIRECT(LEFT($A1825,SEARCH("-",$A1825,1)-1)&amp;"_rows"),0),MATCH(RIGHT($A1825,LEN($A1825) - SEARCH("-", $A1825, SEARCH("-", $A1825) + 1)),INDIRECT(LEFT($A1825,SEARCH("-",$A1825,1)-1)&amp;"_Header"),0))</f>
        <v>0</v>
      </c>
      <c r="C1825" s="454" t="str">
        <f t="shared" ref="C1825:C1888" ca="1" si="303">IFERROR(INDEX(INDIRECT(LEFT($A1825,SEARCH("-",$A1825,1)-1)&amp;"_validation_data"),MATCH($A1825&amp;"-"&amp;C$1,INDIRECT(LEFT($A1825,SEARCH("-",$A1825,1)-1)&amp;"_validation_rows"),0),3),"")</f>
        <v/>
      </c>
      <c r="D1825" s="454"/>
      <c r="E1825" s="454"/>
      <c r="F1825" s="454">
        <f ca="1">IFERROR(INDEX(INDIRECT(LEFT($A1825,SEARCH("-",$A1825,1)-2)&amp;"_validation_data"),MATCH($A1825&amp;"-"&amp;F$1,INDIRECT(LEFT($A1825,SEARCH("-",$A1825,1)-2)&amp;"_validation_rows"),0),3),"")</f>
        <v>0</v>
      </c>
      <c r="G1825" s="389" t="str">
        <f t="shared" si="298"/>
        <v>FIN1C</v>
      </c>
      <c r="H1825" s="389" t="str">
        <f t="shared" ref="H1825:H1888" si="304">LEFT(K1825,SEARCH("-",K1825)-1)</f>
        <v>grant1</v>
      </c>
      <c r="I1825" s="389" t="str">
        <f t="shared" ref="I1825:I1888" si="305">SUBSTITUTE(K1825,L1825,"")</f>
        <v>grantname</v>
      </c>
      <c r="J1825" s="389" t="str">
        <f t="shared" ref="J1825:J1888" si="306">LEFT(A1825,SEARCH("-",A1825))</f>
        <v>FIN1C-</v>
      </c>
      <c r="K1825" s="389" t="str">
        <f t="shared" ref="K1825:K1888" si="307">SUBSTITUTE(A1825,J1825,"")</f>
        <v>grant1-grantname</v>
      </c>
      <c r="L1825" s="389" t="str">
        <f t="shared" si="290"/>
        <v>grant1-</v>
      </c>
    </row>
    <row r="1826" spans="1:12">
      <c r="A1826" s="362" t="s">
        <v>5051</v>
      </c>
      <c r="B1826" s="454">
        <f ca="1">INDEX(INDIRECT(LEFT($A1826,SEARCH("-",$A1826,1)-1)&amp;"_data"),MATCH(MID($A1826, SEARCH("-",$A1826) + 1, SEARCH("-",$A1826,SEARCH("-",$A1826)+1) - SEARCH("-",$A1826) - 1),INDIRECT(LEFT($A1826,SEARCH("-",$A1826,1)-1)&amp;"_rows"),0),MATCH(RIGHT($A1826,LEN($A1826) - SEARCH("-", $A1826, SEARCH("-", $A1826) + 1)),INDIRECT(LEFT($A1826,SEARCH("-",$A1826,1)-1)&amp;"_Header"),0))</f>
        <v>0</v>
      </c>
      <c r="C1826" s="454" t="str">
        <f t="shared" ca="1" si="303"/>
        <v/>
      </c>
      <c r="D1826" s="454"/>
      <c r="E1826" s="454"/>
      <c r="F1826" s="454">
        <f ca="1">INDEX(INDIRECT(LEFT($A1826,SEARCH("-",$A1826,1)-1)&amp;"_data"),MATCH(MID($A1826, SEARCH("-",$A1826) + 1, SEARCH("-",$A1826,SEARCH("-",$A1826)+1) - SEARCH("-",$A1826) - 1),INDIRECT(LEFT($A1826,SEARCH("-",$A1826,1)-1)&amp;"_rows"),0),MATCH(RIGHT($A1826&amp;"-"&amp;$F$1,LEN($A1826&amp;"-"&amp;$F$1) - SEARCH("-", $A1826, SEARCH("-", $A1826) + 1)),INDIRECT(LEFT($A1826,SEARCH("-",$A1826,1)-1)&amp;"_Header"),0))</f>
        <v>0</v>
      </c>
      <c r="G1826" s="389" t="str">
        <f t="shared" si="298"/>
        <v>FIN1C</v>
      </c>
      <c r="H1826" s="389" t="str">
        <f t="shared" si="304"/>
        <v>grant1</v>
      </c>
      <c r="I1826" s="389" t="str">
        <f t="shared" si="305"/>
        <v>issuer</v>
      </c>
      <c r="J1826" s="389" t="str">
        <f t="shared" si="306"/>
        <v>FIN1C-</v>
      </c>
      <c r="K1826" s="389" t="str">
        <f t="shared" si="307"/>
        <v>grant1-issuer</v>
      </c>
      <c r="L1826" s="389" t="str">
        <f t="shared" si="290"/>
        <v>grant1-</v>
      </c>
    </row>
    <row r="1827" spans="1:12">
      <c r="A1827" s="362" t="s">
        <v>5052</v>
      </c>
      <c r="B1827" s="454">
        <f t="shared" ca="1" si="284"/>
        <v>0</v>
      </c>
      <c r="C1827" s="454" t="str">
        <f t="shared" ca="1" si="303"/>
        <v/>
      </c>
      <c r="D1827" s="454"/>
      <c r="E1827" s="454"/>
      <c r="F1827" s="454"/>
      <c r="G1827" s="389" t="str">
        <f t="shared" si="298"/>
        <v>FIN1C</v>
      </c>
      <c r="H1827" s="389" t="str">
        <f t="shared" si="304"/>
        <v>grant1</v>
      </c>
      <c r="I1827" s="389" t="str">
        <f t="shared" si="305"/>
        <v>totgrant</v>
      </c>
      <c r="J1827" s="389" t="str">
        <f t="shared" si="306"/>
        <v>FIN1C-</v>
      </c>
      <c r="K1827" s="389" t="str">
        <f t="shared" si="307"/>
        <v>grant1-totgrant</v>
      </c>
      <c r="L1827" s="389" t="str">
        <f t="shared" si="290"/>
        <v>grant1-</v>
      </c>
    </row>
    <row r="1828" spans="1:12">
      <c r="A1828" s="362" t="s">
        <v>5053</v>
      </c>
      <c r="B1828" s="454">
        <f t="shared" ca="1" si="284"/>
        <v>0</v>
      </c>
      <c r="C1828" s="454" t="str">
        <f t="shared" ca="1" si="303"/>
        <v/>
      </c>
      <c r="D1828" s="454"/>
      <c r="E1828" s="454"/>
      <c r="F1828" s="454"/>
      <c r="G1828" s="389" t="str">
        <f t="shared" si="298"/>
        <v>FIN1C</v>
      </c>
      <c r="H1828" s="389" t="str">
        <f t="shared" si="304"/>
        <v>grant2</v>
      </c>
      <c r="I1828" s="389" t="str">
        <f t="shared" si="305"/>
        <v>grantname</v>
      </c>
      <c r="J1828" s="389" t="str">
        <f t="shared" si="306"/>
        <v>FIN1C-</v>
      </c>
      <c r="K1828" s="389" t="str">
        <f t="shared" si="307"/>
        <v>grant2-grantname</v>
      </c>
      <c r="L1828" s="389" t="str">
        <f t="shared" si="290"/>
        <v>grant2-</v>
      </c>
    </row>
    <row r="1829" spans="1:12">
      <c r="A1829" s="362" t="s">
        <v>5054</v>
      </c>
      <c r="B1829" s="454">
        <f t="shared" ca="1" si="284"/>
        <v>0</v>
      </c>
      <c r="C1829" s="454" t="str">
        <f t="shared" ca="1" si="303"/>
        <v/>
      </c>
      <c r="D1829" s="454"/>
      <c r="E1829" s="454"/>
      <c r="F1829" s="454">
        <f ca="1">INDEX(INDIRECT(LEFT($A1829,SEARCH("-",$A1829,1)-1)&amp;"_data"),MATCH(MID($A1829, SEARCH("-",$A1829) + 1, SEARCH("-",$A1829,SEARCH("-",$A1829)+1) - SEARCH("-",$A1829) - 1),INDIRECT(LEFT($A1829,SEARCH("-",$A1829,1)-1)&amp;"_rows"),0),MATCH(RIGHT($A1829&amp;"-"&amp;$F$1,LEN($A1829&amp;"-"&amp;$F$1) - SEARCH("-", $A1829, SEARCH("-", $A1829) + 1)),INDIRECT(LEFT($A1829,SEARCH("-",$A1829,1)-1)&amp;"_Header"),0))</f>
        <v>0</v>
      </c>
      <c r="G1829" s="389" t="str">
        <f t="shared" si="298"/>
        <v>FIN1C</v>
      </c>
      <c r="H1829" s="389" t="str">
        <f t="shared" si="304"/>
        <v>grant2</v>
      </c>
      <c r="I1829" s="389" t="str">
        <f t="shared" si="305"/>
        <v>issuer</v>
      </c>
      <c r="J1829" s="389" t="str">
        <f t="shared" si="306"/>
        <v>FIN1C-</v>
      </c>
      <c r="K1829" s="389" t="str">
        <f t="shared" si="307"/>
        <v>grant2-issuer</v>
      </c>
      <c r="L1829" s="389" t="str">
        <f t="shared" si="290"/>
        <v>grant2-</v>
      </c>
    </row>
    <row r="1830" spans="1:12">
      <c r="A1830" s="362" t="s">
        <v>5055</v>
      </c>
      <c r="B1830" s="454">
        <f t="shared" ca="1" si="284"/>
        <v>0</v>
      </c>
      <c r="C1830" s="454" t="str">
        <f t="shared" ca="1" si="303"/>
        <v/>
      </c>
      <c r="D1830" s="454"/>
      <c r="E1830" s="454"/>
      <c r="F1830" s="454"/>
      <c r="G1830" s="389" t="str">
        <f t="shared" si="298"/>
        <v>FIN1C</v>
      </c>
      <c r="H1830" s="389" t="str">
        <f t="shared" si="304"/>
        <v>grant2</v>
      </c>
      <c r="I1830" s="389" t="str">
        <f t="shared" si="305"/>
        <v>totgrant</v>
      </c>
      <c r="J1830" s="389" t="str">
        <f t="shared" si="306"/>
        <v>FIN1C-</v>
      </c>
      <c r="K1830" s="389" t="str">
        <f t="shared" si="307"/>
        <v>grant2-totgrant</v>
      </c>
      <c r="L1830" s="389" t="str">
        <f t="shared" si="290"/>
        <v>grant2-</v>
      </c>
    </row>
    <row r="1831" spans="1:12">
      <c r="A1831" s="362" t="s">
        <v>5056</v>
      </c>
      <c r="B1831" s="454">
        <f t="shared" ca="1" si="284"/>
        <v>0</v>
      </c>
      <c r="C1831" s="454" t="str">
        <f t="shared" ca="1" si="303"/>
        <v/>
      </c>
      <c r="D1831" s="454"/>
      <c r="E1831" s="454"/>
      <c r="F1831" s="454"/>
      <c r="G1831" s="389" t="str">
        <f t="shared" si="298"/>
        <v>FIN1C</v>
      </c>
      <c r="H1831" s="389" t="str">
        <f t="shared" si="304"/>
        <v>grant3</v>
      </c>
      <c r="I1831" s="389" t="str">
        <f t="shared" si="305"/>
        <v>grantname</v>
      </c>
      <c r="J1831" s="389" t="str">
        <f t="shared" si="306"/>
        <v>FIN1C-</v>
      </c>
      <c r="K1831" s="389" t="str">
        <f t="shared" si="307"/>
        <v>grant3-grantname</v>
      </c>
      <c r="L1831" s="389" t="str">
        <f t="shared" si="290"/>
        <v>grant3-</v>
      </c>
    </row>
    <row r="1832" spans="1:12">
      <c r="A1832" s="362" t="s">
        <v>5057</v>
      </c>
      <c r="B1832" s="454">
        <f t="shared" ca="1" si="284"/>
        <v>0</v>
      </c>
      <c r="C1832" s="454" t="str">
        <f t="shared" ca="1" si="303"/>
        <v/>
      </c>
      <c r="D1832" s="454"/>
      <c r="E1832" s="454"/>
      <c r="F1832" s="454">
        <f ca="1">INDEX(INDIRECT(LEFT($A1832,SEARCH("-",$A1832,1)-1)&amp;"_data"),MATCH(MID($A1832, SEARCH("-",$A1832) + 1, SEARCH("-",$A1832,SEARCH("-",$A1832)+1) - SEARCH("-",$A1832) - 1),INDIRECT(LEFT($A1832,SEARCH("-",$A1832,1)-1)&amp;"_rows"),0),MATCH(RIGHT($A1832&amp;"-"&amp;$F$1,LEN($A1832&amp;"-"&amp;$F$1) - SEARCH("-", $A1832, SEARCH("-", $A1832) + 1)),INDIRECT(LEFT($A1832,SEARCH("-",$A1832,1)-1)&amp;"_Header"),0))</f>
        <v>0</v>
      </c>
      <c r="G1832" s="389" t="str">
        <f t="shared" si="298"/>
        <v>FIN1C</v>
      </c>
      <c r="H1832" s="389" t="str">
        <f t="shared" si="304"/>
        <v>grant3</v>
      </c>
      <c r="I1832" s="389" t="str">
        <f t="shared" si="305"/>
        <v>issuer</v>
      </c>
      <c r="J1832" s="389" t="str">
        <f t="shared" si="306"/>
        <v>FIN1C-</v>
      </c>
      <c r="K1832" s="389" t="str">
        <f t="shared" si="307"/>
        <v>grant3-issuer</v>
      </c>
      <c r="L1832" s="389" t="str">
        <f t="shared" si="290"/>
        <v>grant3-</v>
      </c>
    </row>
    <row r="1833" spans="1:12">
      <c r="A1833" s="362" t="s">
        <v>5058</v>
      </c>
      <c r="B1833" s="454">
        <f t="shared" ca="1" si="284"/>
        <v>0</v>
      </c>
      <c r="C1833" s="454" t="str">
        <f t="shared" ca="1" si="303"/>
        <v/>
      </c>
      <c r="D1833" s="454"/>
      <c r="E1833" s="454"/>
      <c r="F1833" s="454"/>
      <c r="G1833" s="389" t="str">
        <f t="shared" si="298"/>
        <v>FIN1C</v>
      </c>
      <c r="H1833" s="389" t="str">
        <f t="shared" si="304"/>
        <v>grant3</v>
      </c>
      <c r="I1833" s="389" t="str">
        <f t="shared" si="305"/>
        <v>totgrant</v>
      </c>
      <c r="J1833" s="389" t="str">
        <f t="shared" si="306"/>
        <v>FIN1C-</v>
      </c>
      <c r="K1833" s="389" t="str">
        <f t="shared" si="307"/>
        <v>grant3-totgrant</v>
      </c>
      <c r="L1833" s="389" t="str">
        <f t="shared" si="290"/>
        <v>grant3-</v>
      </c>
    </row>
    <row r="1834" spans="1:12">
      <c r="A1834" s="362" t="s">
        <v>5059</v>
      </c>
      <c r="B1834" s="454">
        <f t="shared" ca="1" si="284"/>
        <v>0</v>
      </c>
      <c r="C1834" s="454" t="str">
        <f t="shared" ca="1" si="303"/>
        <v/>
      </c>
      <c r="D1834" s="454"/>
      <c r="E1834" s="454"/>
      <c r="F1834" s="454"/>
      <c r="G1834" s="389" t="str">
        <f t="shared" si="298"/>
        <v>FIN1C</v>
      </c>
      <c r="H1834" s="389" t="str">
        <f t="shared" si="304"/>
        <v>grant4</v>
      </c>
      <c r="I1834" s="389" t="str">
        <f t="shared" si="305"/>
        <v>grantname</v>
      </c>
      <c r="J1834" s="389" t="str">
        <f t="shared" si="306"/>
        <v>FIN1C-</v>
      </c>
      <c r="K1834" s="389" t="str">
        <f t="shared" si="307"/>
        <v>grant4-grantname</v>
      </c>
      <c r="L1834" s="389" t="str">
        <f t="shared" si="290"/>
        <v>grant4-</v>
      </c>
    </row>
    <row r="1835" spans="1:12">
      <c r="A1835" s="362" t="s">
        <v>5060</v>
      </c>
      <c r="B1835" s="454">
        <f t="shared" ca="1" si="284"/>
        <v>0</v>
      </c>
      <c r="C1835" s="454" t="str">
        <f t="shared" ca="1" si="303"/>
        <v/>
      </c>
      <c r="D1835" s="454"/>
      <c r="E1835" s="454"/>
      <c r="F1835" s="454">
        <f ca="1">INDEX(INDIRECT(LEFT($A1835,SEARCH("-",$A1835,1)-1)&amp;"_data"),MATCH(MID($A1835, SEARCH("-",$A1835) + 1, SEARCH("-",$A1835,SEARCH("-",$A1835)+1) - SEARCH("-",$A1835) - 1),INDIRECT(LEFT($A1835,SEARCH("-",$A1835,1)-1)&amp;"_rows"),0),MATCH(RIGHT($A1835&amp;"-"&amp;$F$1,LEN($A1835&amp;"-"&amp;$F$1) - SEARCH("-", $A1835, SEARCH("-", $A1835) + 1)),INDIRECT(LEFT($A1835,SEARCH("-",$A1835,1)-1)&amp;"_Header"),0))</f>
        <v>0</v>
      </c>
      <c r="G1835" s="389" t="str">
        <f t="shared" si="298"/>
        <v>FIN1C</v>
      </c>
      <c r="H1835" s="389" t="str">
        <f t="shared" si="304"/>
        <v>grant4</v>
      </c>
      <c r="I1835" s="389" t="str">
        <f t="shared" si="305"/>
        <v>issuer</v>
      </c>
      <c r="J1835" s="389" t="str">
        <f t="shared" si="306"/>
        <v>FIN1C-</v>
      </c>
      <c r="K1835" s="389" t="str">
        <f t="shared" si="307"/>
        <v>grant4-issuer</v>
      </c>
      <c r="L1835" s="389" t="str">
        <f t="shared" si="290"/>
        <v>grant4-</v>
      </c>
    </row>
    <row r="1836" spans="1:12">
      <c r="A1836" s="362" t="s">
        <v>5061</v>
      </c>
      <c r="B1836" s="454">
        <f t="shared" ca="1" si="284"/>
        <v>0</v>
      </c>
      <c r="C1836" s="454" t="str">
        <f t="shared" ca="1" si="303"/>
        <v/>
      </c>
      <c r="D1836" s="454"/>
      <c r="E1836" s="454"/>
      <c r="F1836" s="454"/>
      <c r="G1836" s="389" t="str">
        <f t="shared" si="298"/>
        <v>FIN1C</v>
      </c>
      <c r="H1836" s="389" t="str">
        <f t="shared" si="304"/>
        <v>grant4</v>
      </c>
      <c r="I1836" s="389" t="str">
        <f t="shared" si="305"/>
        <v>totgrant</v>
      </c>
      <c r="J1836" s="389" t="str">
        <f t="shared" si="306"/>
        <v>FIN1C-</v>
      </c>
      <c r="K1836" s="389" t="str">
        <f t="shared" si="307"/>
        <v>grant4-totgrant</v>
      </c>
      <c r="L1836" s="389" t="str">
        <f t="shared" si="290"/>
        <v>grant4-</v>
      </c>
    </row>
    <row r="1837" spans="1:12">
      <c r="A1837" s="362" t="s">
        <v>5062</v>
      </c>
      <c r="B1837" s="454">
        <f t="shared" ca="1" si="284"/>
        <v>0</v>
      </c>
      <c r="C1837" s="454" t="str">
        <f t="shared" ca="1" si="303"/>
        <v/>
      </c>
      <c r="D1837" s="454"/>
      <c r="E1837" s="454"/>
      <c r="F1837" s="454"/>
      <c r="G1837" s="389" t="str">
        <f t="shared" si="298"/>
        <v>FIN1C</v>
      </c>
      <c r="H1837" s="389" t="str">
        <f t="shared" si="304"/>
        <v>grant5</v>
      </c>
      <c r="I1837" s="389" t="str">
        <f t="shared" si="305"/>
        <v>grantname</v>
      </c>
      <c r="J1837" s="389" t="str">
        <f t="shared" si="306"/>
        <v>FIN1C-</v>
      </c>
      <c r="K1837" s="389" t="str">
        <f t="shared" si="307"/>
        <v>grant5-grantname</v>
      </c>
      <c r="L1837" s="389" t="str">
        <f t="shared" si="290"/>
        <v>grant5-</v>
      </c>
    </row>
    <row r="1838" spans="1:12">
      <c r="A1838" s="362" t="s">
        <v>5063</v>
      </c>
      <c r="B1838" s="454">
        <f t="shared" ca="1" si="284"/>
        <v>0</v>
      </c>
      <c r="C1838" s="454" t="str">
        <f t="shared" ca="1" si="303"/>
        <v/>
      </c>
      <c r="D1838" s="454"/>
      <c r="E1838" s="454"/>
      <c r="F1838" s="454">
        <f ca="1">INDEX(INDIRECT(LEFT($A1838,SEARCH("-",$A1838,1)-1)&amp;"_data"),MATCH(MID($A1838, SEARCH("-",$A1838) + 1, SEARCH("-",$A1838,SEARCH("-",$A1838)+1) - SEARCH("-",$A1838) - 1),INDIRECT(LEFT($A1838,SEARCH("-",$A1838,1)-1)&amp;"_rows"),0),MATCH(RIGHT($A1838&amp;"-"&amp;$F$1,LEN($A1838&amp;"-"&amp;$F$1) - SEARCH("-", $A1838, SEARCH("-", $A1838) + 1)),INDIRECT(LEFT($A1838,SEARCH("-",$A1838,1)-1)&amp;"_Header"),0))</f>
        <v>0</v>
      </c>
      <c r="G1838" s="389" t="str">
        <f t="shared" si="298"/>
        <v>FIN1C</v>
      </c>
      <c r="H1838" s="389" t="str">
        <f t="shared" si="304"/>
        <v>grant5</v>
      </c>
      <c r="I1838" s="389" t="str">
        <f t="shared" si="305"/>
        <v>issuer</v>
      </c>
      <c r="J1838" s="389" t="str">
        <f t="shared" si="306"/>
        <v>FIN1C-</v>
      </c>
      <c r="K1838" s="389" t="str">
        <f t="shared" si="307"/>
        <v>grant5-issuer</v>
      </c>
      <c r="L1838" s="389" t="str">
        <f t="shared" si="290"/>
        <v>grant5-</v>
      </c>
    </row>
    <row r="1839" spans="1:12">
      <c r="A1839" s="362" t="s">
        <v>5064</v>
      </c>
      <c r="B1839" s="454">
        <f t="shared" ca="1" si="284"/>
        <v>0</v>
      </c>
      <c r="C1839" s="454" t="str">
        <f t="shared" ca="1" si="303"/>
        <v/>
      </c>
      <c r="D1839" s="454"/>
      <c r="E1839" s="454"/>
      <c r="F1839" s="454"/>
      <c r="G1839" s="389" t="str">
        <f t="shared" si="298"/>
        <v>FIN1C</v>
      </c>
      <c r="H1839" s="389" t="str">
        <f t="shared" si="304"/>
        <v>grant5</v>
      </c>
      <c r="I1839" s="389" t="str">
        <f t="shared" si="305"/>
        <v>totgrant</v>
      </c>
      <c r="J1839" s="389" t="str">
        <f t="shared" si="306"/>
        <v>FIN1C-</v>
      </c>
      <c r="K1839" s="389" t="str">
        <f t="shared" si="307"/>
        <v>grant5-totgrant</v>
      </c>
      <c r="L1839" s="389" t="str">
        <f t="shared" si="290"/>
        <v>grant5-</v>
      </c>
    </row>
    <row r="1840" spans="1:12">
      <c r="A1840" s="362" t="s">
        <v>5065</v>
      </c>
      <c r="B1840" s="454">
        <f t="shared" ca="1" si="284"/>
        <v>0</v>
      </c>
      <c r="C1840" s="454" t="str">
        <f t="shared" ca="1" si="303"/>
        <v/>
      </c>
      <c r="D1840" s="454"/>
      <c r="E1840" s="454"/>
      <c r="F1840" s="454"/>
      <c r="G1840" s="389" t="str">
        <f t="shared" si="298"/>
        <v>FIN1C</v>
      </c>
      <c r="H1840" s="389" t="str">
        <f t="shared" si="304"/>
        <v>grant6</v>
      </c>
      <c r="I1840" s="389" t="str">
        <f t="shared" si="305"/>
        <v>grantname</v>
      </c>
      <c r="J1840" s="389" t="str">
        <f t="shared" si="306"/>
        <v>FIN1C-</v>
      </c>
      <c r="K1840" s="389" t="str">
        <f t="shared" si="307"/>
        <v>grant6-grantname</v>
      </c>
      <c r="L1840" s="389" t="str">
        <f t="shared" si="290"/>
        <v>grant6-</v>
      </c>
    </row>
    <row r="1841" spans="1:12">
      <c r="A1841" s="362" t="s">
        <v>5066</v>
      </c>
      <c r="B1841" s="454">
        <f t="shared" ca="1" si="284"/>
        <v>0</v>
      </c>
      <c r="C1841" s="454" t="str">
        <f t="shared" ca="1" si="303"/>
        <v/>
      </c>
      <c r="D1841" s="454"/>
      <c r="E1841" s="454"/>
      <c r="F1841" s="454">
        <f ca="1">INDEX(INDIRECT(LEFT($A1841,SEARCH("-",$A1841,1)-1)&amp;"_data"),MATCH(MID($A1841, SEARCH("-",$A1841) + 1, SEARCH("-",$A1841,SEARCH("-",$A1841)+1) - SEARCH("-",$A1841) - 1),INDIRECT(LEFT($A1841,SEARCH("-",$A1841,1)-1)&amp;"_rows"),0),MATCH(RIGHT($A1841&amp;"-"&amp;$F$1,LEN($A1841&amp;"-"&amp;$F$1) - SEARCH("-", $A1841, SEARCH("-", $A1841) + 1)),INDIRECT(LEFT($A1841,SEARCH("-",$A1841,1)-1)&amp;"_Header"),0))</f>
        <v>0</v>
      </c>
      <c r="G1841" s="389" t="str">
        <f t="shared" si="298"/>
        <v>FIN1C</v>
      </c>
      <c r="H1841" s="389" t="str">
        <f t="shared" si="304"/>
        <v>grant6</v>
      </c>
      <c r="I1841" s="389" t="str">
        <f t="shared" si="305"/>
        <v>issuer</v>
      </c>
      <c r="J1841" s="389" t="str">
        <f t="shared" si="306"/>
        <v>FIN1C-</v>
      </c>
      <c r="K1841" s="389" t="str">
        <f t="shared" si="307"/>
        <v>grant6-issuer</v>
      </c>
      <c r="L1841" s="389" t="str">
        <f t="shared" si="290"/>
        <v>grant6-</v>
      </c>
    </row>
    <row r="1842" spans="1:12">
      <c r="A1842" s="362" t="s">
        <v>5067</v>
      </c>
      <c r="B1842" s="454">
        <f t="shared" ca="1" si="284"/>
        <v>0</v>
      </c>
      <c r="C1842" s="454" t="str">
        <f t="shared" ca="1" si="303"/>
        <v/>
      </c>
      <c r="D1842" s="454"/>
      <c r="E1842" s="454"/>
      <c r="F1842" s="454"/>
      <c r="G1842" s="389" t="str">
        <f t="shared" si="298"/>
        <v>FIN1C</v>
      </c>
      <c r="H1842" s="389" t="str">
        <f t="shared" si="304"/>
        <v>grant6</v>
      </c>
      <c r="I1842" s="389" t="str">
        <f t="shared" si="305"/>
        <v>totgrant</v>
      </c>
      <c r="J1842" s="389" t="str">
        <f t="shared" si="306"/>
        <v>FIN1C-</v>
      </c>
      <c r="K1842" s="389" t="str">
        <f t="shared" si="307"/>
        <v>grant6-totgrant</v>
      </c>
      <c r="L1842" s="389" t="str">
        <f t="shared" si="290"/>
        <v>grant6-</v>
      </c>
    </row>
    <row r="1843" spans="1:12">
      <c r="A1843" s="362" t="s">
        <v>5068</v>
      </c>
      <c r="B1843" s="454">
        <f t="shared" ca="1" si="284"/>
        <v>0</v>
      </c>
      <c r="C1843" s="454" t="str">
        <f t="shared" ca="1" si="303"/>
        <v/>
      </c>
      <c r="D1843" s="454"/>
      <c r="E1843" s="454"/>
      <c r="F1843" s="454"/>
      <c r="G1843" s="389" t="str">
        <f t="shared" si="298"/>
        <v>FIN1C</v>
      </c>
      <c r="H1843" s="389" t="str">
        <f t="shared" si="304"/>
        <v>grant7</v>
      </c>
      <c r="I1843" s="389" t="str">
        <f t="shared" si="305"/>
        <v>grantname</v>
      </c>
      <c r="J1843" s="389" t="str">
        <f t="shared" si="306"/>
        <v>FIN1C-</v>
      </c>
      <c r="K1843" s="389" t="str">
        <f t="shared" si="307"/>
        <v>grant7-grantname</v>
      </c>
      <c r="L1843" s="389" t="str">
        <f t="shared" si="290"/>
        <v>grant7-</v>
      </c>
    </row>
    <row r="1844" spans="1:12">
      <c r="A1844" s="362" t="s">
        <v>5069</v>
      </c>
      <c r="B1844" s="454">
        <f t="shared" ca="1" si="284"/>
        <v>0</v>
      </c>
      <c r="C1844" s="454" t="str">
        <f t="shared" ca="1" si="303"/>
        <v/>
      </c>
      <c r="D1844" s="454"/>
      <c r="E1844" s="454"/>
      <c r="F1844" s="454">
        <f ca="1">INDEX(INDIRECT(LEFT($A1844,SEARCH("-",$A1844,1)-1)&amp;"_data"),MATCH(MID($A1844, SEARCH("-",$A1844) + 1, SEARCH("-",$A1844,SEARCH("-",$A1844)+1) - SEARCH("-",$A1844) - 1),INDIRECT(LEFT($A1844,SEARCH("-",$A1844,1)-1)&amp;"_rows"),0),MATCH(RIGHT($A1844&amp;"-"&amp;$F$1,LEN($A1844&amp;"-"&amp;$F$1) - SEARCH("-", $A1844, SEARCH("-", $A1844) + 1)),INDIRECT(LEFT($A1844,SEARCH("-",$A1844,1)-1)&amp;"_Header"),0))</f>
        <v>0</v>
      </c>
      <c r="G1844" s="389" t="str">
        <f t="shared" si="298"/>
        <v>FIN1C</v>
      </c>
      <c r="H1844" s="389" t="str">
        <f t="shared" si="304"/>
        <v>grant7</v>
      </c>
      <c r="I1844" s="389" t="str">
        <f t="shared" si="305"/>
        <v>issuer</v>
      </c>
      <c r="J1844" s="389" t="str">
        <f t="shared" si="306"/>
        <v>FIN1C-</v>
      </c>
      <c r="K1844" s="389" t="str">
        <f t="shared" si="307"/>
        <v>grant7-issuer</v>
      </c>
      <c r="L1844" s="389" t="str">
        <f t="shared" si="290"/>
        <v>grant7-</v>
      </c>
    </row>
    <row r="1845" spans="1:12">
      <c r="A1845" s="362" t="s">
        <v>5070</v>
      </c>
      <c r="B1845" s="454">
        <f t="shared" ca="1" si="284"/>
        <v>0</v>
      </c>
      <c r="C1845" s="454" t="str">
        <f t="shared" ca="1" si="303"/>
        <v/>
      </c>
      <c r="D1845" s="454"/>
      <c r="E1845" s="454"/>
      <c r="F1845" s="454"/>
      <c r="G1845" s="389" t="str">
        <f t="shared" si="298"/>
        <v>FIN1C</v>
      </c>
      <c r="H1845" s="389" t="str">
        <f t="shared" si="304"/>
        <v>grant7</v>
      </c>
      <c r="I1845" s="389" t="str">
        <f t="shared" si="305"/>
        <v>totgrant</v>
      </c>
      <c r="J1845" s="389" t="str">
        <f t="shared" si="306"/>
        <v>FIN1C-</v>
      </c>
      <c r="K1845" s="389" t="str">
        <f t="shared" si="307"/>
        <v>grant7-totgrant</v>
      </c>
      <c r="L1845" s="389" t="str">
        <f t="shared" si="290"/>
        <v>grant7-</v>
      </c>
    </row>
    <row r="1846" spans="1:12">
      <c r="A1846" s="362" t="s">
        <v>5071</v>
      </c>
      <c r="B1846" s="454">
        <f t="shared" ca="1" si="284"/>
        <v>0</v>
      </c>
      <c r="C1846" s="454" t="str">
        <f t="shared" ca="1" si="303"/>
        <v/>
      </c>
      <c r="D1846" s="454"/>
      <c r="E1846" s="454"/>
      <c r="F1846" s="454"/>
      <c r="G1846" s="389" t="str">
        <f t="shared" si="298"/>
        <v>FIN1C</v>
      </c>
      <c r="H1846" s="389" t="str">
        <f t="shared" si="304"/>
        <v>grant8</v>
      </c>
      <c r="I1846" s="389" t="str">
        <f t="shared" si="305"/>
        <v>grantname</v>
      </c>
      <c r="J1846" s="389" t="str">
        <f t="shared" si="306"/>
        <v>FIN1C-</v>
      </c>
      <c r="K1846" s="389" t="str">
        <f t="shared" si="307"/>
        <v>grant8-grantname</v>
      </c>
      <c r="L1846" s="389" t="str">
        <f t="shared" si="290"/>
        <v>grant8-</v>
      </c>
    </row>
    <row r="1847" spans="1:12">
      <c r="A1847" s="362" t="s">
        <v>5072</v>
      </c>
      <c r="B1847" s="454">
        <f t="shared" ca="1" si="284"/>
        <v>0</v>
      </c>
      <c r="C1847" s="454" t="str">
        <f t="shared" ca="1" si="303"/>
        <v/>
      </c>
      <c r="D1847" s="454"/>
      <c r="E1847" s="454"/>
      <c r="F1847" s="454">
        <f ca="1">INDEX(INDIRECT(LEFT($A1847,SEARCH("-",$A1847,1)-1)&amp;"_data"),MATCH(MID($A1847, SEARCH("-",$A1847) + 1, SEARCH("-",$A1847,SEARCH("-",$A1847)+1) - SEARCH("-",$A1847) - 1),INDIRECT(LEFT($A1847,SEARCH("-",$A1847,1)-1)&amp;"_rows"),0),MATCH(RIGHT($A1847&amp;"-"&amp;$F$1,LEN($A1847&amp;"-"&amp;$F$1) - SEARCH("-", $A1847, SEARCH("-", $A1847) + 1)),INDIRECT(LEFT($A1847,SEARCH("-",$A1847,1)-1)&amp;"_Header"),0))</f>
        <v>0</v>
      </c>
      <c r="G1847" s="389" t="str">
        <f t="shared" si="298"/>
        <v>FIN1C</v>
      </c>
      <c r="H1847" s="389" t="str">
        <f t="shared" si="304"/>
        <v>grant8</v>
      </c>
      <c r="I1847" s="389" t="str">
        <f t="shared" si="305"/>
        <v>issuer</v>
      </c>
      <c r="J1847" s="389" t="str">
        <f t="shared" si="306"/>
        <v>FIN1C-</v>
      </c>
      <c r="K1847" s="389" t="str">
        <f t="shared" si="307"/>
        <v>grant8-issuer</v>
      </c>
      <c r="L1847" s="389" t="str">
        <f t="shared" si="290"/>
        <v>grant8-</v>
      </c>
    </row>
    <row r="1848" spans="1:12">
      <c r="A1848" s="362" t="s">
        <v>5073</v>
      </c>
      <c r="B1848" s="454">
        <f t="shared" ca="1" si="284"/>
        <v>0</v>
      </c>
      <c r="C1848" s="454" t="str">
        <f t="shared" ca="1" si="303"/>
        <v/>
      </c>
      <c r="D1848" s="454"/>
      <c r="E1848" s="454"/>
      <c r="F1848" s="454"/>
      <c r="G1848" s="389" t="str">
        <f t="shared" si="298"/>
        <v>FIN1C</v>
      </c>
      <c r="H1848" s="389" t="str">
        <f t="shared" si="304"/>
        <v>grant8</v>
      </c>
      <c r="I1848" s="389" t="str">
        <f t="shared" si="305"/>
        <v>totgrant</v>
      </c>
      <c r="J1848" s="389" t="str">
        <f t="shared" si="306"/>
        <v>FIN1C-</v>
      </c>
      <c r="K1848" s="389" t="str">
        <f t="shared" si="307"/>
        <v>grant8-totgrant</v>
      </c>
      <c r="L1848" s="389" t="str">
        <f t="shared" si="290"/>
        <v>grant8-</v>
      </c>
    </row>
    <row r="1849" spans="1:12">
      <c r="A1849" s="362" t="s">
        <v>5074</v>
      </c>
      <c r="B1849" s="454">
        <f t="shared" ca="1" si="284"/>
        <v>0</v>
      </c>
      <c r="C1849" s="454" t="str">
        <f t="shared" ca="1" si="303"/>
        <v/>
      </c>
      <c r="D1849" s="454"/>
      <c r="E1849" s="454"/>
      <c r="F1849" s="454"/>
      <c r="G1849" s="389" t="str">
        <f t="shared" si="298"/>
        <v>FIN1C</v>
      </c>
      <c r="H1849" s="389" t="str">
        <f t="shared" si="304"/>
        <v>grant9</v>
      </c>
      <c r="I1849" s="389" t="str">
        <f t="shared" si="305"/>
        <v>grantname</v>
      </c>
      <c r="J1849" s="389" t="str">
        <f t="shared" si="306"/>
        <v>FIN1C-</v>
      </c>
      <c r="K1849" s="389" t="str">
        <f t="shared" si="307"/>
        <v>grant9-grantname</v>
      </c>
      <c r="L1849" s="389" t="str">
        <f t="shared" si="290"/>
        <v>grant9-</v>
      </c>
    </row>
    <row r="1850" spans="1:12">
      <c r="A1850" s="362" t="s">
        <v>5075</v>
      </c>
      <c r="B1850" s="454">
        <f t="shared" ca="1" si="284"/>
        <v>0</v>
      </c>
      <c r="C1850" s="454" t="str">
        <f t="shared" ca="1" si="303"/>
        <v/>
      </c>
      <c r="D1850" s="454"/>
      <c r="E1850" s="454"/>
      <c r="F1850" s="454">
        <f ca="1">INDEX(INDIRECT(LEFT($A1850,SEARCH("-",$A1850,1)-1)&amp;"_data"),MATCH(MID($A1850, SEARCH("-",$A1850) + 1, SEARCH("-",$A1850,SEARCH("-",$A1850)+1) - SEARCH("-",$A1850) - 1),INDIRECT(LEFT($A1850,SEARCH("-",$A1850,1)-1)&amp;"_rows"),0),MATCH(RIGHT($A1850&amp;"-"&amp;$F$1,LEN($A1850&amp;"-"&amp;$F$1) - SEARCH("-", $A1850, SEARCH("-", $A1850) + 1)),INDIRECT(LEFT($A1850,SEARCH("-",$A1850,1)-1)&amp;"_Header"),0))</f>
        <v>0</v>
      </c>
      <c r="G1850" s="389" t="str">
        <f t="shared" si="298"/>
        <v>FIN1C</v>
      </c>
      <c r="H1850" s="389" t="str">
        <f t="shared" si="304"/>
        <v>grant9</v>
      </c>
      <c r="I1850" s="389" t="str">
        <f t="shared" si="305"/>
        <v>issuer</v>
      </c>
      <c r="J1850" s="389" t="str">
        <f t="shared" si="306"/>
        <v>FIN1C-</v>
      </c>
      <c r="K1850" s="389" t="str">
        <f t="shared" si="307"/>
        <v>grant9-issuer</v>
      </c>
      <c r="L1850" s="389" t="str">
        <f t="shared" si="290"/>
        <v>grant9-</v>
      </c>
    </row>
    <row r="1851" spans="1:12">
      <c r="A1851" s="362" t="s">
        <v>5076</v>
      </c>
      <c r="B1851" s="454">
        <f t="shared" ca="1" si="284"/>
        <v>0</v>
      </c>
      <c r="C1851" s="454" t="str">
        <f t="shared" ca="1" si="303"/>
        <v/>
      </c>
      <c r="D1851" s="454"/>
      <c r="E1851" s="454"/>
      <c r="F1851" s="454"/>
      <c r="G1851" s="389" t="str">
        <f t="shared" si="298"/>
        <v>FIN1C</v>
      </c>
      <c r="H1851" s="389" t="str">
        <f t="shared" si="304"/>
        <v>grant9</v>
      </c>
      <c r="I1851" s="389" t="str">
        <f t="shared" si="305"/>
        <v>totgrant</v>
      </c>
      <c r="J1851" s="389" t="str">
        <f t="shared" si="306"/>
        <v>FIN1C-</v>
      </c>
      <c r="K1851" s="389" t="str">
        <f t="shared" si="307"/>
        <v>grant9-totgrant</v>
      </c>
      <c r="L1851" s="389" t="str">
        <f t="shared" si="290"/>
        <v>grant9-</v>
      </c>
    </row>
    <row r="1852" spans="1:12">
      <c r="A1852" s="362" t="s">
        <v>5077</v>
      </c>
      <c r="B1852" s="454">
        <f t="shared" ca="1" si="284"/>
        <v>0</v>
      </c>
      <c r="C1852" s="454" t="str">
        <f t="shared" ca="1" si="303"/>
        <v/>
      </c>
      <c r="D1852" s="454"/>
      <c r="E1852" s="454"/>
      <c r="F1852" s="454"/>
      <c r="G1852" s="389" t="str">
        <f t="shared" si="298"/>
        <v>FIN1C</v>
      </c>
      <c r="H1852" s="389" t="str">
        <f t="shared" si="304"/>
        <v>grant10</v>
      </c>
      <c r="I1852" s="389" t="str">
        <f t="shared" si="305"/>
        <v>grantname</v>
      </c>
      <c r="J1852" s="389" t="str">
        <f t="shared" si="306"/>
        <v>FIN1C-</v>
      </c>
      <c r="K1852" s="389" t="str">
        <f t="shared" si="307"/>
        <v>grant10-grantname</v>
      </c>
      <c r="L1852" s="389" t="str">
        <f t="shared" si="290"/>
        <v>grant10-</v>
      </c>
    </row>
    <row r="1853" spans="1:12">
      <c r="A1853" s="362" t="s">
        <v>5078</v>
      </c>
      <c r="B1853" s="454">
        <f t="shared" ca="1" si="284"/>
        <v>0</v>
      </c>
      <c r="C1853" s="454" t="str">
        <f t="shared" ca="1" si="303"/>
        <v/>
      </c>
      <c r="D1853" s="454"/>
      <c r="E1853" s="454"/>
      <c r="F1853" s="454">
        <f ca="1">INDEX(INDIRECT(LEFT($A1853,SEARCH("-",$A1853,1)-1)&amp;"_data"),MATCH(MID($A1853, SEARCH("-",$A1853) + 1, SEARCH("-",$A1853,SEARCH("-",$A1853)+1) - SEARCH("-",$A1853) - 1),INDIRECT(LEFT($A1853,SEARCH("-",$A1853,1)-1)&amp;"_rows"),0),MATCH(RIGHT($A1853&amp;"-"&amp;$F$1,LEN($A1853&amp;"-"&amp;$F$1) - SEARCH("-", $A1853, SEARCH("-", $A1853) + 1)),INDIRECT(LEFT($A1853,SEARCH("-",$A1853,1)-1)&amp;"_Header"),0))</f>
        <v>0</v>
      </c>
      <c r="G1853" s="389" t="str">
        <f t="shared" si="298"/>
        <v>FIN1C</v>
      </c>
      <c r="H1853" s="389" t="str">
        <f t="shared" si="304"/>
        <v>grant10</v>
      </c>
      <c r="I1853" s="389" t="str">
        <f t="shared" si="305"/>
        <v>issuer</v>
      </c>
      <c r="J1853" s="389" t="str">
        <f t="shared" si="306"/>
        <v>FIN1C-</v>
      </c>
      <c r="K1853" s="389" t="str">
        <f t="shared" si="307"/>
        <v>grant10-issuer</v>
      </c>
      <c r="L1853" s="389" t="str">
        <f t="shared" si="290"/>
        <v>grant10-</v>
      </c>
    </row>
    <row r="1854" spans="1:12">
      <c r="A1854" s="362" t="s">
        <v>5079</v>
      </c>
      <c r="B1854" s="454">
        <f t="shared" ca="1" si="284"/>
        <v>0</v>
      </c>
      <c r="C1854" s="454" t="str">
        <f t="shared" ca="1" si="303"/>
        <v/>
      </c>
      <c r="D1854" s="454"/>
      <c r="E1854" s="454"/>
      <c r="F1854" s="454"/>
      <c r="G1854" s="389" t="str">
        <f t="shared" si="298"/>
        <v>FIN1C</v>
      </c>
      <c r="H1854" s="389" t="str">
        <f t="shared" si="304"/>
        <v>grant10</v>
      </c>
      <c r="I1854" s="389" t="str">
        <f t="shared" si="305"/>
        <v>totgrant</v>
      </c>
      <c r="J1854" s="389" t="str">
        <f t="shared" si="306"/>
        <v>FIN1C-</v>
      </c>
      <c r="K1854" s="389" t="str">
        <f t="shared" si="307"/>
        <v>grant10-totgrant</v>
      </c>
      <c r="L1854" s="389" t="str">
        <f t="shared" si="290"/>
        <v>grant10-</v>
      </c>
    </row>
    <row r="1855" spans="1:12">
      <c r="A1855" s="362" t="s">
        <v>5080</v>
      </c>
      <c r="B1855" s="454">
        <f t="shared" ca="1" si="284"/>
        <v>0</v>
      </c>
      <c r="C1855" s="454" t="str">
        <f t="shared" ca="1" si="303"/>
        <v/>
      </c>
      <c r="D1855" s="454"/>
      <c r="E1855" s="454"/>
      <c r="F1855" s="454"/>
      <c r="G1855" s="389" t="str">
        <f t="shared" si="298"/>
        <v>FIN1C</v>
      </c>
      <c r="H1855" s="389" t="str">
        <f t="shared" si="304"/>
        <v>grant11</v>
      </c>
      <c r="I1855" s="389" t="str">
        <f t="shared" si="305"/>
        <v>grantname</v>
      </c>
      <c r="J1855" s="389" t="str">
        <f t="shared" si="306"/>
        <v>FIN1C-</v>
      </c>
      <c r="K1855" s="389" t="str">
        <f t="shared" si="307"/>
        <v>grant11-grantname</v>
      </c>
      <c r="L1855" s="389" t="str">
        <f t="shared" si="290"/>
        <v>grant11-</v>
      </c>
    </row>
    <row r="1856" spans="1:12">
      <c r="A1856" s="362" t="s">
        <v>5081</v>
      </c>
      <c r="B1856" s="454">
        <f t="shared" ca="1" si="284"/>
        <v>0</v>
      </c>
      <c r="C1856" s="454" t="str">
        <f t="shared" ca="1" si="303"/>
        <v/>
      </c>
      <c r="D1856" s="454"/>
      <c r="E1856" s="454"/>
      <c r="F1856" s="454">
        <f ca="1">INDEX(INDIRECT(LEFT($A1856,SEARCH("-",$A1856,1)-1)&amp;"_data"),MATCH(MID($A1856, SEARCH("-",$A1856) + 1, SEARCH("-",$A1856,SEARCH("-",$A1856)+1) - SEARCH("-",$A1856) - 1),INDIRECT(LEFT($A1856,SEARCH("-",$A1856,1)-1)&amp;"_rows"),0),MATCH(RIGHT($A1856&amp;"-"&amp;$F$1,LEN($A1856&amp;"-"&amp;$F$1) - SEARCH("-", $A1856, SEARCH("-", $A1856) + 1)),INDIRECT(LEFT($A1856,SEARCH("-",$A1856,1)-1)&amp;"_Header"),0))</f>
        <v>0</v>
      </c>
      <c r="G1856" s="389" t="str">
        <f t="shared" si="298"/>
        <v>FIN1C</v>
      </c>
      <c r="H1856" s="389" t="str">
        <f t="shared" si="304"/>
        <v>grant11</v>
      </c>
      <c r="I1856" s="389" t="str">
        <f t="shared" si="305"/>
        <v>issuer</v>
      </c>
      <c r="J1856" s="389" t="str">
        <f t="shared" si="306"/>
        <v>FIN1C-</v>
      </c>
      <c r="K1856" s="389" t="str">
        <f t="shared" si="307"/>
        <v>grant11-issuer</v>
      </c>
      <c r="L1856" s="389" t="str">
        <f t="shared" si="290"/>
        <v>grant11-</v>
      </c>
    </row>
    <row r="1857" spans="1:12">
      <c r="A1857" s="362" t="s">
        <v>5082</v>
      </c>
      <c r="B1857" s="454">
        <f t="shared" ca="1" si="284"/>
        <v>0</v>
      </c>
      <c r="C1857" s="454" t="str">
        <f t="shared" ca="1" si="303"/>
        <v/>
      </c>
      <c r="D1857" s="454"/>
      <c r="E1857" s="454"/>
      <c r="F1857" s="454"/>
      <c r="G1857" s="389" t="str">
        <f t="shared" si="298"/>
        <v>FIN1C</v>
      </c>
      <c r="H1857" s="389" t="str">
        <f t="shared" si="304"/>
        <v>grant11</v>
      </c>
      <c r="I1857" s="389" t="str">
        <f t="shared" si="305"/>
        <v>totgrant</v>
      </c>
      <c r="J1857" s="389" t="str">
        <f t="shared" si="306"/>
        <v>FIN1C-</v>
      </c>
      <c r="K1857" s="389" t="str">
        <f t="shared" si="307"/>
        <v>grant11-totgrant</v>
      </c>
      <c r="L1857" s="389" t="str">
        <f t="shared" si="290"/>
        <v>grant11-</v>
      </c>
    </row>
    <row r="1858" spans="1:12">
      <c r="A1858" s="362" t="s">
        <v>5083</v>
      </c>
      <c r="B1858" s="454">
        <f t="shared" ca="1" si="284"/>
        <v>0</v>
      </c>
      <c r="C1858" s="454" t="str">
        <f t="shared" ca="1" si="303"/>
        <v/>
      </c>
      <c r="D1858" s="454"/>
      <c r="E1858" s="454"/>
      <c r="F1858" s="454"/>
      <c r="G1858" s="389" t="str">
        <f t="shared" si="298"/>
        <v>FIN1C</v>
      </c>
      <c r="H1858" s="389" t="str">
        <f t="shared" si="304"/>
        <v>grant12</v>
      </c>
      <c r="I1858" s="389" t="str">
        <f t="shared" si="305"/>
        <v>grantname</v>
      </c>
      <c r="J1858" s="389" t="str">
        <f t="shared" si="306"/>
        <v>FIN1C-</v>
      </c>
      <c r="K1858" s="389" t="str">
        <f t="shared" si="307"/>
        <v>grant12-grantname</v>
      </c>
      <c r="L1858" s="389" t="str">
        <f t="shared" si="290"/>
        <v>grant12-</v>
      </c>
    </row>
    <row r="1859" spans="1:12">
      <c r="A1859" s="362" t="s">
        <v>5084</v>
      </c>
      <c r="B1859" s="454">
        <f t="shared" ca="1" si="284"/>
        <v>0</v>
      </c>
      <c r="C1859" s="454" t="str">
        <f t="shared" ca="1" si="303"/>
        <v/>
      </c>
      <c r="D1859" s="454"/>
      <c r="E1859" s="454"/>
      <c r="F1859" s="454">
        <f ca="1">INDEX(INDIRECT(LEFT($A1859,SEARCH("-",$A1859,1)-1)&amp;"_data"),MATCH(MID($A1859, SEARCH("-",$A1859) + 1, SEARCH("-",$A1859,SEARCH("-",$A1859)+1) - SEARCH("-",$A1859) - 1),INDIRECT(LEFT($A1859,SEARCH("-",$A1859,1)-1)&amp;"_rows"),0),MATCH(RIGHT($A1859&amp;"-"&amp;$F$1,LEN($A1859&amp;"-"&amp;$F$1) - SEARCH("-", $A1859, SEARCH("-", $A1859) + 1)),INDIRECT(LEFT($A1859,SEARCH("-",$A1859,1)-1)&amp;"_Header"),0))</f>
        <v>0</v>
      </c>
      <c r="G1859" s="389" t="str">
        <f t="shared" si="298"/>
        <v>FIN1C</v>
      </c>
      <c r="H1859" s="389" t="str">
        <f t="shared" si="304"/>
        <v>grant12</v>
      </c>
      <c r="I1859" s="389" t="str">
        <f t="shared" si="305"/>
        <v>issuer</v>
      </c>
      <c r="J1859" s="389" t="str">
        <f t="shared" si="306"/>
        <v>FIN1C-</v>
      </c>
      <c r="K1859" s="389" t="str">
        <f t="shared" si="307"/>
        <v>grant12-issuer</v>
      </c>
      <c r="L1859" s="389" t="str">
        <f t="shared" si="290"/>
        <v>grant12-</v>
      </c>
    </row>
    <row r="1860" spans="1:12">
      <c r="A1860" s="362" t="s">
        <v>5085</v>
      </c>
      <c r="B1860" s="454">
        <f t="shared" ca="1" si="284"/>
        <v>0</v>
      </c>
      <c r="C1860" s="454" t="str">
        <f t="shared" ca="1" si="303"/>
        <v/>
      </c>
      <c r="D1860" s="454"/>
      <c r="E1860" s="454"/>
      <c r="F1860" s="454"/>
      <c r="G1860" s="389" t="str">
        <f t="shared" si="298"/>
        <v>FIN1C</v>
      </c>
      <c r="H1860" s="389" t="str">
        <f t="shared" si="304"/>
        <v>grant12</v>
      </c>
      <c r="I1860" s="389" t="str">
        <f t="shared" si="305"/>
        <v>totgrant</v>
      </c>
      <c r="J1860" s="389" t="str">
        <f t="shared" si="306"/>
        <v>FIN1C-</v>
      </c>
      <c r="K1860" s="389" t="str">
        <f t="shared" si="307"/>
        <v>grant12-totgrant</v>
      </c>
      <c r="L1860" s="389" t="str">
        <f t="shared" si="290"/>
        <v>grant12-</v>
      </c>
    </row>
    <row r="1861" spans="1:12">
      <c r="A1861" s="362" t="s">
        <v>5086</v>
      </c>
      <c r="B1861" s="454">
        <f t="shared" ca="1" si="284"/>
        <v>0</v>
      </c>
      <c r="C1861" s="454" t="str">
        <f t="shared" ca="1" si="303"/>
        <v/>
      </c>
      <c r="D1861" s="454"/>
      <c r="E1861" s="454"/>
      <c r="F1861" s="454"/>
      <c r="G1861" s="389" t="str">
        <f t="shared" si="298"/>
        <v>FIN1C</v>
      </c>
      <c r="H1861" s="389" t="str">
        <f t="shared" si="304"/>
        <v>grant13</v>
      </c>
      <c r="I1861" s="389" t="str">
        <f t="shared" si="305"/>
        <v>grantname</v>
      </c>
      <c r="J1861" s="389" t="str">
        <f t="shared" si="306"/>
        <v>FIN1C-</v>
      </c>
      <c r="K1861" s="389" t="str">
        <f t="shared" si="307"/>
        <v>grant13-grantname</v>
      </c>
      <c r="L1861" s="389" t="str">
        <f t="shared" si="290"/>
        <v>grant13-</v>
      </c>
    </row>
    <row r="1862" spans="1:12">
      <c r="A1862" s="362" t="s">
        <v>5087</v>
      </c>
      <c r="B1862" s="454">
        <f t="shared" ca="1" si="284"/>
        <v>0</v>
      </c>
      <c r="C1862" s="454" t="str">
        <f t="shared" ca="1" si="303"/>
        <v/>
      </c>
      <c r="D1862" s="454"/>
      <c r="E1862" s="454"/>
      <c r="F1862" s="454">
        <f ca="1">INDEX(INDIRECT(LEFT($A1862,SEARCH("-",$A1862,1)-1)&amp;"_data"),MATCH(MID($A1862, SEARCH("-",$A1862) + 1, SEARCH("-",$A1862,SEARCH("-",$A1862)+1) - SEARCH("-",$A1862) - 1),INDIRECT(LEFT($A1862,SEARCH("-",$A1862,1)-1)&amp;"_rows"),0),MATCH(RIGHT($A1862&amp;"-"&amp;$F$1,LEN($A1862&amp;"-"&amp;$F$1) - SEARCH("-", $A1862, SEARCH("-", $A1862) + 1)),INDIRECT(LEFT($A1862,SEARCH("-",$A1862,1)-1)&amp;"_Header"),0))</f>
        <v>0</v>
      </c>
      <c r="G1862" s="389" t="str">
        <f t="shared" si="298"/>
        <v>FIN1C</v>
      </c>
      <c r="H1862" s="389" t="str">
        <f t="shared" si="304"/>
        <v>grant13</v>
      </c>
      <c r="I1862" s="389" t="str">
        <f t="shared" si="305"/>
        <v>issuer</v>
      </c>
      <c r="J1862" s="389" t="str">
        <f t="shared" si="306"/>
        <v>FIN1C-</v>
      </c>
      <c r="K1862" s="389" t="str">
        <f t="shared" si="307"/>
        <v>grant13-issuer</v>
      </c>
      <c r="L1862" s="389" t="str">
        <f t="shared" si="290"/>
        <v>grant13-</v>
      </c>
    </row>
    <row r="1863" spans="1:12">
      <c r="A1863" s="362" t="s">
        <v>5088</v>
      </c>
      <c r="B1863" s="454">
        <f t="shared" ca="1" si="284"/>
        <v>0</v>
      </c>
      <c r="C1863" s="454" t="str">
        <f t="shared" ca="1" si="303"/>
        <v/>
      </c>
      <c r="D1863" s="454"/>
      <c r="E1863" s="454"/>
      <c r="F1863" s="454"/>
      <c r="G1863" s="389" t="str">
        <f t="shared" si="298"/>
        <v>FIN1C</v>
      </c>
      <c r="H1863" s="389" t="str">
        <f t="shared" si="304"/>
        <v>grant13</v>
      </c>
      <c r="I1863" s="389" t="str">
        <f t="shared" si="305"/>
        <v>totgrant</v>
      </c>
      <c r="J1863" s="389" t="str">
        <f t="shared" si="306"/>
        <v>FIN1C-</v>
      </c>
      <c r="K1863" s="389" t="str">
        <f t="shared" si="307"/>
        <v>grant13-totgrant</v>
      </c>
      <c r="L1863" s="389" t="str">
        <f t="shared" si="290"/>
        <v>grant13-</v>
      </c>
    </row>
    <row r="1864" spans="1:12">
      <c r="A1864" s="362" t="s">
        <v>5089</v>
      </c>
      <c r="B1864" s="454">
        <f t="shared" ca="1" si="284"/>
        <v>0</v>
      </c>
      <c r="C1864" s="454" t="str">
        <f t="shared" ca="1" si="303"/>
        <v/>
      </c>
      <c r="D1864" s="454"/>
      <c r="E1864" s="454"/>
      <c r="F1864" s="454"/>
      <c r="G1864" s="389" t="str">
        <f t="shared" si="298"/>
        <v>FIN1C</v>
      </c>
      <c r="H1864" s="389" t="str">
        <f t="shared" si="304"/>
        <v>grant14</v>
      </c>
      <c r="I1864" s="389" t="str">
        <f t="shared" si="305"/>
        <v>grantname</v>
      </c>
      <c r="J1864" s="389" t="str">
        <f t="shared" si="306"/>
        <v>FIN1C-</v>
      </c>
      <c r="K1864" s="389" t="str">
        <f t="shared" si="307"/>
        <v>grant14-grantname</v>
      </c>
      <c r="L1864" s="389" t="str">
        <f t="shared" si="290"/>
        <v>grant14-</v>
      </c>
    </row>
    <row r="1865" spans="1:12">
      <c r="A1865" s="362" t="s">
        <v>5090</v>
      </c>
      <c r="B1865" s="454">
        <f t="shared" ca="1" si="284"/>
        <v>0</v>
      </c>
      <c r="C1865" s="454" t="str">
        <f t="shared" ca="1" si="303"/>
        <v/>
      </c>
      <c r="D1865" s="454"/>
      <c r="E1865" s="454"/>
      <c r="F1865" s="454">
        <f ca="1">INDEX(INDIRECT(LEFT($A1865,SEARCH("-",$A1865,1)-1)&amp;"_data"),MATCH(MID($A1865, SEARCH("-",$A1865) + 1, SEARCH("-",$A1865,SEARCH("-",$A1865)+1) - SEARCH("-",$A1865) - 1),INDIRECT(LEFT($A1865,SEARCH("-",$A1865,1)-1)&amp;"_rows"),0),MATCH(RIGHT($A1865&amp;"-"&amp;$F$1,LEN($A1865&amp;"-"&amp;$F$1) - SEARCH("-", $A1865, SEARCH("-", $A1865) + 1)),INDIRECT(LEFT($A1865,SEARCH("-",$A1865,1)-1)&amp;"_Header"),0))</f>
        <v>0</v>
      </c>
      <c r="G1865" s="389" t="str">
        <f t="shared" si="298"/>
        <v>FIN1C</v>
      </c>
      <c r="H1865" s="389" t="str">
        <f t="shared" si="304"/>
        <v>grant14</v>
      </c>
      <c r="I1865" s="389" t="str">
        <f t="shared" si="305"/>
        <v>issuer</v>
      </c>
      <c r="J1865" s="389" t="str">
        <f t="shared" si="306"/>
        <v>FIN1C-</v>
      </c>
      <c r="K1865" s="389" t="str">
        <f t="shared" si="307"/>
        <v>grant14-issuer</v>
      </c>
      <c r="L1865" s="389" t="str">
        <f t="shared" si="290"/>
        <v>grant14-</v>
      </c>
    </row>
    <row r="1866" spans="1:12">
      <c r="A1866" s="362" t="s">
        <v>5091</v>
      </c>
      <c r="B1866" s="454">
        <f t="shared" ca="1" si="284"/>
        <v>0</v>
      </c>
      <c r="C1866" s="454" t="str">
        <f t="shared" ca="1" si="303"/>
        <v/>
      </c>
      <c r="D1866" s="454"/>
      <c r="E1866" s="454"/>
      <c r="F1866" s="454"/>
      <c r="G1866" s="389" t="str">
        <f t="shared" si="298"/>
        <v>FIN1C</v>
      </c>
      <c r="H1866" s="389" t="str">
        <f t="shared" si="304"/>
        <v>grant14</v>
      </c>
      <c r="I1866" s="389" t="str">
        <f t="shared" si="305"/>
        <v>totgrant</v>
      </c>
      <c r="J1866" s="389" t="str">
        <f t="shared" si="306"/>
        <v>FIN1C-</v>
      </c>
      <c r="K1866" s="389" t="str">
        <f t="shared" si="307"/>
        <v>grant14-totgrant</v>
      </c>
      <c r="L1866" s="389" t="str">
        <f t="shared" si="290"/>
        <v>grant14-</v>
      </c>
    </row>
    <row r="1867" spans="1:12">
      <c r="A1867" s="362" t="s">
        <v>5092</v>
      </c>
      <c r="B1867" s="454">
        <f t="shared" ca="1" si="284"/>
        <v>0</v>
      </c>
      <c r="C1867" s="454" t="str">
        <f t="shared" ca="1" si="303"/>
        <v/>
      </c>
      <c r="D1867" s="454"/>
      <c r="E1867" s="454"/>
      <c r="F1867" s="454"/>
      <c r="G1867" s="389" t="str">
        <f t="shared" si="298"/>
        <v>FIN1C</v>
      </c>
      <c r="H1867" s="389" t="str">
        <f t="shared" si="304"/>
        <v>grant15</v>
      </c>
      <c r="I1867" s="389" t="str">
        <f t="shared" si="305"/>
        <v>grantname</v>
      </c>
      <c r="J1867" s="389" t="str">
        <f t="shared" si="306"/>
        <v>FIN1C-</v>
      </c>
      <c r="K1867" s="389" t="str">
        <f t="shared" si="307"/>
        <v>grant15-grantname</v>
      </c>
      <c r="L1867" s="389" t="str">
        <f t="shared" si="290"/>
        <v>grant15-</v>
      </c>
    </row>
    <row r="1868" spans="1:12">
      <c r="A1868" s="362" t="s">
        <v>5093</v>
      </c>
      <c r="B1868" s="454">
        <f t="shared" ca="1" si="284"/>
        <v>0</v>
      </c>
      <c r="C1868" s="454" t="str">
        <f t="shared" ca="1" si="303"/>
        <v/>
      </c>
      <c r="D1868" s="454"/>
      <c r="E1868" s="454"/>
      <c r="F1868" s="454">
        <f ca="1">INDEX(INDIRECT(LEFT($A1868,SEARCH("-",$A1868,1)-1)&amp;"_data"),MATCH(MID($A1868, SEARCH("-",$A1868) + 1, SEARCH("-",$A1868,SEARCH("-",$A1868)+1) - SEARCH("-",$A1868) - 1),INDIRECT(LEFT($A1868,SEARCH("-",$A1868,1)-1)&amp;"_rows"),0),MATCH(RIGHT($A1868&amp;"-"&amp;$F$1,LEN($A1868&amp;"-"&amp;$F$1) - SEARCH("-", $A1868, SEARCH("-", $A1868) + 1)),INDIRECT(LEFT($A1868,SEARCH("-",$A1868,1)-1)&amp;"_Header"),0))</f>
        <v>0</v>
      </c>
      <c r="G1868" s="389" t="str">
        <f t="shared" si="298"/>
        <v>FIN1C</v>
      </c>
      <c r="H1868" s="389" t="str">
        <f t="shared" si="304"/>
        <v>grant15</v>
      </c>
      <c r="I1868" s="389" t="str">
        <f t="shared" si="305"/>
        <v>issuer</v>
      </c>
      <c r="J1868" s="389" t="str">
        <f t="shared" si="306"/>
        <v>FIN1C-</v>
      </c>
      <c r="K1868" s="389" t="str">
        <f t="shared" si="307"/>
        <v>grant15-issuer</v>
      </c>
      <c r="L1868" s="389" t="str">
        <f t="shared" si="290"/>
        <v>grant15-</v>
      </c>
    </row>
    <row r="1869" spans="1:12">
      <c r="A1869" s="362" t="s">
        <v>5094</v>
      </c>
      <c r="B1869" s="454">
        <f t="shared" ca="1" si="284"/>
        <v>0</v>
      </c>
      <c r="C1869" s="454" t="str">
        <f t="shared" ca="1" si="303"/>
        <v/>
      </c>
      <c r="D1869" s="454"/>
      <c r="E1869" s="454"/>
      <c r="F1869" s="454"/>
      <c r="G1869" s="389" t="str">
        <f t="shared" si="298"/>
        <v>FIN1C</v>
      </c>
      <c r="H1869" s="389" t="str">
        <f t="shared" si="304"/>
        <v>grant15</v>
      </c>
      <c r="I1869" s="389" t="str">
        <f t="shared" si="305"/>
        <v>totgrant</v>
      </c>
      <c r="J1869" s="389" t="str">
        <f t="shared" si="306"/>
        <v>FIN1C-</v>
      </c>
      <c r="K1869" s="389" t="str">
        <f t="shared" si="307"/>
        <v>grant15-totgrant</v>
      </c>
      <c r="L1869" s="389" t="str">
        <f t="shared" si="290"/>
        <v>grant15-</v>
      </c>
    </row>
    <row r="1870" spans="1:12">
      <c r="A1870" s="362" t="s">
        <v>5095</v>
      </c>
      <c r="B1870" s="454">
        <f t="shared" ca="1" si="284"/>
        <v>0</v>
      </c>
      <c r="C1870" s="454" t="str">
        <f t="shared" ca="1" si="303"/>
        <v/>
      </c>
      <c r="D1870" s="454"/>
      <c r="E1870" s="454"/>
      <c r="F1870" s="454"/>
      <c r="G1870" s="389" t="str">
        <f t="shared" si="298"/>
        <v>FIN1C</v>
      </c>
      <c r="H1870" s="389" t="str">
        <f t="shared" si="304"/>
        <v>grant16</v>
      </c>
      <c r="I1870" s="389" t="str">
        <f t="shared" si="305"/>
        <v>grantname</v>
      </c>
      <c r="J1870" s="389" t="str">
        <f t="shared" si="306"/>
        <v>FIN1C-</v>
      </c>
      <c r="K1870" s="389" t="str">
        <f t="shared" si="307"/>
        <v>grant16-grantname</v>
      </c>
      <c r="L1870" s="389" t="str">
        <f t="shared" si="290"/>
        <v>grant16-</v>
      </c>
    </row>
    <row r="1871" spans="1:12">
      <c r="A1871" s="362" t="s">
        <v>5096</v>
      </c>
      <c r="B1871" s="454">
        <f t="shared" ca="1" si="284"/>
        <v>0</v>
      </c>
      <c r="C1871" s="454" t="str">
        <f t="shared" ca="1" si="303"/>
        <v/>
      </c>
      <c r="D1871" s="454"/>
      <c r="E1871" s="454"/>
      <c r="F1871" s="454">
        <f ca="1">INDEX(INDIRECT(LEFT($A1871,SEARCH("-",$A1871,1)-1)&amp;"_data"),MATCH(MID($A1871, SEARCH("-",$A1871) + 1, SEARCH("-",$A1871,SEARCH("-",$A1871)+1) - SEARCH("-",$A1871) - 1),INDIRECT(LEFT($A1871,SEARCH("-",$A1871,1)-1)&amp;"_rows"),0),MATCH(RIGHT($A1871&amp;"-"&amp;$F$1,LEN($A1871&amp;"-"&amp;$F$1) - SEARCH("-", $A1871, SEARCH("-", $A1871) + 1)),INDIRECT(LEFT($A1871,SEARCH("-",$A1871,1)-1)&amp;"_Header"),0))</f>
        <v>0</v>
      </c>
      <c r="G1871" s="389" t="str">
        <f t="shared" si="298"/>
        <v>FIN1C</v>
      </c>
      <c r="H1871" s="389" t="str">
        <f t="shared" si="304"/>
        <v>grant16</v>
      </c>
      <c r="I1871" s="389" t="str">
        <f t="shared" si="305"/>
        <v>issuer</v>
      </c>
      <c r="J1871" s="389" t="str">
        <f t="shared" si="306"/>
        <v>FIN1C-</v>
      </c>
      <c r="K1871" s="389" t="str">
        <f t="shared" si="307"/>
        <v>grant16-issuer</v>
      </c>
      <c r="L1871" s="389" t="str">
        <f t="shared" si="290"/>
        <v>grant16-</v>
      </c>
    </row>
    <row r="1872" spans="1:12">
      <c r="A1872" s="362" t="s">
        <v>5097</v>
      </c>
      <c r="B1872" s="454">
        <f t="shared" ca="1" si="284"/>
        <v>0</v>
      </c>
      <c r="C1872" s="454" t="str">
        <f t="shared" ca="1" si="303"/>
        <v/>
      </c>
      <c r="D1872" s="454"/>
      <c r="E1872" s="454"/>
      <c r="F1872" s="454"/>
      <c r="G1872" s="389" t="str">
        <f t="shared" si="298"/>
        <v>FIN1C</v>
      </c>
      <c r="H1872" s="389" t="str">
        <f t="shared" si="304"/>
        <v>grant16</v>
      </c>
      <c r="I1872" s="389" t="str">
        <f t="shared" si="305"/>
        <v>totgrant</v>
      </c>
      <c r="J1872" s="389" t="str">
        <f t="shared" si="306"/>
        <v>FIN1C-</v>
      </c>
      <c r="K1872" s="389" t="str">
        <f t="shared" si="307"/>
        <v>grant16-totgrant</v>
      </c>
      <c r="L1872" s="389" t="str">
        <f t="shared" si="290"/>
        <v>grant16-</v>
      </c>
    </row>
    <row r="1873" spans="1:12">
      <c r="A1873" s="362" t="s">
        <v>5098</v>
      </c>
      <c r="B1873" s="454">
        <f t="shared" ca="1" si="284"/>
        <v>0</v>
      </c>
      <c r="C1873" s="454" t="str">
        <f t="shared" ca="1" si="303"/>
        <v/>
      </c>
      <c r="D1873" s="454"/>
      <c r="E1873" s="454"/>
      <c r="F1873" s="454"/>
      <c r="G1873" s="389" t="str">
        <f t="shared" si="298"/>
        <v>FIN1C</v>
      </c>
      <c r="H1873" s="389" t="str">
        <f t="shared" si="304"/>
        <v>grant17</v>
      </c>
      <c r="I1873" s="389" t="str">
        <f t="shared" si="305"/>
        <v>grantname</v>
      </c>
      <c r="J1873" s="389" t="str">
        <f t="shared" si="306"/>
        <v>FIN1C-</v>
      </c>
      <c r="K1873" s="389" t="str">
        <f t="shared" si="307"/>
        <v>grant17-grantname</v>
      </c>
      <c r="L1873" s="389" t="str">
        <f t="shared" si="290"/>
        <v>grant17-</v>
      </c>
    </row>
    <row r="1874" spans="1:12">
      <c r="A1874" s="362" t="s">
        <v>5099</v>
      </c>
      <c r="B1874" s="454">
        <f t="shared" ca="1" si="284"/>
        <v>0</v>
      </c>
      <c r="C1874" s="454" t="str">
        <f t="shared" ca="1" si="303"/>
        <v/>
      </c>
      <c r="D1874" s="454"/>
      <c r="E1874" s="454"/>
      <c r="F1874" s="454">
        <f ca="1">INDEX(INDIRECT(LEFT($A1874,SEARCH("-",$A1874,1)-1)&amp;"_data"),MATCH(MID($A1874, SEARCH("-",$A1874) + 1, SEARCH("-",$A1874,SEARCH("-",$A1874)+1) - SEARCH("-",$A1874) - 1),INDIRECT(LEFT($A1874,SEARCH("-",$A1874,1)-1)&amp;"_rows"),0),MATCH(RIGHT($A1874&amp;"-"&amp;$F$1,LEN($A1874&amp;"-"&amp;$F$1) - SEARCH("-", $A1874, SEARCH("-", $A1874) + 1)),INDIRECT(LEFT($A1874,SEARCH("-",$A1874,1)-1)&amp;"_Header"),0))</f>
        <v>0</v>
      </c>
      <c r="G1874" s="389" t="str">
        <f t="shared" si="298"/>
        <v>FIN1C</v>
      </c>
      <c r="H1874" s="389" t="str">
        <f t="shared" si="304"/>
        <v>grant17</v>
      </c>
      <c r="I1874" s="389" t="str">
        <f t="shared" si="305"/>
        <v>issuer</v>
      </c>
      <c r="J1874" s="389" t="str">
        <f t="shared" si="306"/>
        <v>FIN1C-</v>
      </c>
      <c r="K1874" s="389" t="str">
        <f t="shared" si="307"/>
        <v>grant17-issuer</v>
      </c>
      <c r="L1874" s="389" t="str">
        <f t="shared" si="290"/>
        <v>grant17-</v>
      </c>
    </row>
    <row r="1875" spans="1:12">
      <c r="A1875" s="362" t="s">
        <v>5100</v>
      </c>
      <c r="B1875" s="454">
        <f t="shared" ca="1" si="284"/>
        <v>0</v>
      </c>
      <c r="C1875" s="454" t="str">
        <f t="shared" ca="1" si="303"/>
        <v/>
      </c>
      <c r="D1875" s="454"/>
      <c r="E1875" s="454"/>
      <c r="F1875" s="454"/>
      <c r="G1875" s="389" t="str">
        <f t="shared" si="298"/>
        <v>FIN1C</v>
      </c>
      <c r="H1875" s="389" t="str">
        <f t="shared" si="304"/>
        <v>grant17</v>
      </c>
      <c r="I1875" s="389" t="str">
        <f t="shared" si="305"/>
        <v>totgrant</v>
      </c>
      <c r="J1875" s="389" t="str">
        <f t="shared" si="306"/>
        <v>FIN1C-</v>
      </c>
      <c r="K1875" s="389" t="str">
        <f t="shared" si="307"/>
        <v>grant17-totgrant</v>
      </c>
      <c r="L1875" s="389" t="str">
        <f t="shared" si="290"/>
        <v>grant17-</v>
      </c>
    </row>
    <row r="1876" spans="1:12">
      <c r="A1876" s="362" t="s">
        <v>5101</v>
      </c>
      <c r="B1876" s="454">
        <f t="shared" ca="1" si="284"/>
        <v>0</v>
      </c>
      <c r="C1876" s="454" t="str">
        <f t="shared" ca="1" si="303"/>
        <v/>
      </c>
      <c r="D1876" s="454"/>
      <c r="E1876" s="454"/>
      <c r="F1876" s="454"/>
      <c r="G1876" s="389" t="str">
        <f t="shared" si="298"/>
        <v>FIN1C</v>
      </c>
      <c r="H1876" s="389" t="str">
        <f t="shared" si="304"/>
        <v>grant18</v>
      </c>
      <c r="I1876" s="389" t="str">
        <f t="shared" si="305"/>
        <v>grantname</v>
      </c>
      <c r="J1876" s="389" t="str">
        <f t="shared" si="306"/>
        <v>FIN1C-</v>
      </c>
      <c r="K1876" s="389" t="str">
        <f t="shared" si="307"/>
        <v>grant18-grantname</v>
      </c>
      <c r="L1876" s="389" t="str">
        <f t="shared" si="290"/>
        <v>grant18-</v>
      </c>
    </row>
    <row r="1877" spans="1:12">
      <c r="A1877" s="362" t="s">
        <v>5102</v>
      </c>
      <c r="B1877" s="454">
        <f t="shared" ca="1" si="284"/>
        <v>0</v>
      </c>
      <c r="C1877" s="454" t="str">
        <f t="shared" ca="1" si="303"/>
        <v/>
      </c>
      <c r="D1877" s="454"/>
      <c r="E1877" s="454"/>
      <c r="F1877" s="454">
        <f ca="1">INDEX(INDIRECT(LEFT($A1877,SEARCH("-",$A1877,1)-1)&amp;"_data"),MATCH(MID($A1877, SEARCH("-",$A1877) + 1, SEARCH("-",$A1877,SEARCH("-",$A1877)+1) - SEARCH("-",$A1877) - 1),INDIRECT(LEFT($A1877,SEARCH("-",$A1877,1)-1)&amp;"_rows"),0),MATCH(RIGHT($A1877&amp;"-"&amp;$F$1,LEN($A1877&amp;"-"&amp;$F$1) - SEARCH("-", $A1877, SEARCH("-", $A1877) + 1)),INDIRECT(LEFT($A1877,SEARCH("-",$A1877,1)-1)&amp;"_Header"),0))</f>
        <v>0</v>
      </c>
      <c r="G1877" s="389" t="str">
        <f t="shared" si="298"/>
        <v>FIN1C</v>
      </c>
      <c r="H1877" s="389" t="str">
        <f t="shared" si="304"/>
        <v>grant18</v>
      </c>
      <c r="I1877" s="389" t="str">
        <f t="shared" si="305"/>
        <v>issuer</v>
      </c>
      <c r="J1877" s="389" t="str">
        <f t="shared" si="306"/>
        <v>FIN1C-</v>
      </c>
      <c r="K1877" s="389" t="str">
        <f t="shared" si="307"/>
        <v>grant18-issuer</v>
      </c>
      <c r="L1877" s="389" t="str">
        <f t="shared" si="290"/>
        <v>grant18-</v>
      </c>
    </row>
    <row r="1878" spans="1:12">
      <c r="A1878" s="362" t="s">
        <v>5103</v>
      </c>
      <c r="B1878" s="454">
        <f t="shared" ca="1" si="284"/>
        <v>0</v>
      </c>
      <c r="C1878" s="454" t="str">
        <f t="shared" ca="1" si="303"/>
        <v/>
      </c>
      <c r="D1878" s="454"/>
      <c r="E1878" s="454"/>
      <c r="F1878" s="454"/>
      <c r="G1878" s="389" t="str">
        <f t="shared" si="298"/>
        <v>FIN1C</v>
      </c>
      <c r="H1878" s="389" t="str">
        <f t="shared" si="304"/>
        <v>grant18</v>
      </c>
      <c r="I1878" s="389" t="str">
        <f t="shared" si="305"/>
        <v>totgrant</v>
      </c>
      <c r="J1878" s="389" t="str">
        <f t="shared" si="306"/>
        <v>FIN1C-</v>
      </c>
      <c r="K1878" s="389" t="str">
        <f t="shared" si="307"/>
        <v>grant18-totgrant</v>
      </c>
      <c r="L1878" s="389" t="str">
        <f t="shared" si="290"/>
        <v>grant18-</v>
      </c>
    </row>
    <row r="1879" spans="1:12">
      <c r="A1879" s="362" t="s">
        <v>5104</v>
      </c>
      <c r="B1879" s="454">
        <f t="shared" ca="1" si="284"/>
        <v>0</v>
      </c>
      <c r="C1879" s="454" t="str">
        <f t="shared" ca="1" si="303"/>
        <v/>
      </c>
      <c r="D1879" s="454"/>
      <c r="E1879" s="454"/>
      <c r="F1879" s="454"/>
      <c r="G1879" s="389" t="str">
        <f t="shared" si="298"/>
        <v>FIN1C</v>
      </c>
      <c r="H1879" s="389" t="str">
        <f t="shared" si="304"/>
        <v>grant19</v>
      </c>
      <c r="I1879" s="389" t="str">
        <f t="shared" si="305"/>
        <v>grantname</v>
      </c>
      <c r="J1879" s="389" t="str">
        <f t="shared" si="306"/>
        <v>FIN1C-</v>
      </c>
      <c r="K1879" s="389" t="str">
        <f t="shared" si="307"/>
        <v>grant19-grantname</v>
      </c>
      <c r="L1879" s="389" t="str">
        <f t="shared" si="290"/>
        <v>grant19-</v>
      </c>
    </row>
    <row r="1880" spans="1:12">
      <c r="A1880" s="362" t="s">
        <v>5105</v>
      </c>
      <c r="B1880" s="454">
        <f t="shared" ca="1" si="284"/>
        <v>0</v>
      </c>
      <c r="C1880" s="454" t="str">
        <f t="shared" ca="1" si="303"/>
        <v/>
      </c>
      <c r="D1880" s="454"/>
      <c r="E1880" s="454"/>
      <c r="F1880" s="454">
        <f ca="1">INDEX(INDIRECT(LEFT($A1880,SEARCH("-",$A1880,1)-1)&amp;"_data"),MATCH(MID($A1880, SEARCH("-",$A1880) + 1, SEARCH("-",$A1880,SEARCH("-",$A1880)+1) - SEARCH("-",$A1880) - 1),INDIRECT(LEFT($A1880,SEARCH("-",$A1880,1)-1)&amp;"_rows"),0),MATCH(RIGHT($A1880&amp;"-"&amp;$F$1,LEN($A1880&amp;"-"&amp;$F$1) - SEARCH("-", $A1880, SEARCH("-", $A1880) + 1)),INDIRECT(LEFT($A1880,SEARCH("-",$A1880,1)-1)&amp;"_Header"),0))</f>
        <v>0</v>
      </c>
      <c r="G1880" s="389" t="str">
        <f t="shared" si="298"/>
        <v>FIN1C</v>
      </c>
      <c r="H1880" s="389" t="str">
        <f t="shared" si="304"/>
        <v>grant19</v>
      </c>
      <c r="I1880" s="389" t="str">
        <f t="shared" si="305"/>
        <v>issuer</v>
      </c>
      <c r="J1880" s="389" t="str">
        <f t="shared" si="306"/>
        <v>FIN1C-</v>
      </c>
      <c r="K1880" s="389" t="str">
        <f t="shared" si="307"/>
        <v>grant19-issuer</v>
      </c>
      <c r="L1880" s="389" t="str">
        <f t="shared" si="290"/>
        <v>grant19-</v>
      </c>
    </row>
    <row r="1881" spans="1:12">
      <c r="A1881" s="362" t="s">
        <v>5106</v>
      </c>
      <c r="B1881" s="454">
        <f t="shared" ca="1" si="284"/>
        <v>0</v>
      </c>
      <c r="C1881" s="454" t="str">
        <f t="shared" ca="1" si="303"/>
        <v/>
      </c>
      <c r="D1881" s="454"/>
      <c r="E1881" s="454"/>
      <c r="F1881" s="454"/>
      <c r="G1881" s="389" t="str">
        <f t="shared" si="298"/>
        <v>FIN1C</v>
      </c>
      <c r="H1881" s="389" t="str">
        <f t="shared" si="304"/>
        <v>grant19</v>
      </c>
      <c r="I1881" s="389" t="str">
        <f t="shared" si="305"/>
        <v>totgrant</v>
      </c>
      <c r="J1881" s="389" t="str">
        <f t="shared" si="306"/>
        <v>FIN1C-</v>
      </c>
      <c r="K1881" s="389" t="str">
        <f t="shared" si="307"/>
        <v>grant19-totgrant</v>
      </c>
      <c r="L1881" s="389" t="str">
        <f t="shared" si="290"/>
        <v>grant19-</v>
      </c>
    </row>
    <row r="1882" spans="1:12">
      <c r="A1882" s="362" t="s">
        <v>5107</v>
      </c>
      <c r="B1882" s="454">
        <f t="shared" ca="1" si="284"/>
        <v>0</v>
      </c>
      <c r="C1882" s="454" t="str">
        <f t="shared" ca="1" si="303"/>
        <v/>
      </c>
      <c r="D1882" s="454"/>
      <c r="E1882" s="454"/>
      <c r="F1882" s="454"/>
      <c r="G1882" s="389" t="str">
        <f t="shared" ref="G1882:G1945" si="308">LEFT(A1882,SEARCH("-",A1882)-1)</f>
        <v>FIN1C</v>
      </c>
      <c r="H1882" s="389" t="str">
        <f t="shared" si="304"/>
        <v>grant20</v>
      </c>
      <c r="I1882" s="389" t="str">
        <f t="shared" si="305"/>
        <v>grantname</v>
      </c>
      <c r="J1882" s="389" t="str">
        <f t="shared" si="306"/>
        <v>FIN1C-</v>
      </c>
      <c r="K1882" s="389" t="str">
        <f t="shared" si="307"/>
        <v>grant20-grantname</v>
      </c>
      <c r="L1882" s="389" t="str">
        <f t="shared" si="290"/>
        <v>grant20-</v>
      </c>
    </row>
    <row r="1883" spans="1:12">
      <c r="A1883" s="362" t="s">
        <v>5108</v>
      </c>
      <c r="B1883" s="454">
        <f t="shared" ca="1" si="284"/>
        <v>0</v>
      </c>
      <c r="C1883" s="454" t="str">
        <f t="shared" ca="1" si="303"/>
        <v/>
      </c>
      <c r="D1883" s="454"/>
      <c r="E1883" s="454"/>
      <c r="F1883" s="454">
        <f ca="1">INDEX(INDIRECT(LEFT($A1883,SEARCH("-",$A1883,1)-1)&amp;"_data"),MATCH(MID($A1883, SEARCH("-",$A1883) + 1, SEARCH("-",$A1883,SEARCH("-",$A1883)+1) - SEARCH("-",$A1883) - 1),INDIRECT(LEFT($A1883,SEARCH("-",$A1883,1)-1)&amp;"_rows"),0),MATCH(RIGHT($A1883&amp;"-"&amp;$F$1,LEN($A1883&amp;"-"&amp;$F$1) - SEARCH("-", $A1883, SEARCH("-", $A1883) + 1)),INDIRECT(LEFT($A1883,SEARCH("-",$A1883,1)-1)&amp;"_Header"),0))</f>
        <v>0</v>
      </c>
      <c r="G1883" s="389" t="str">
        <f t="shared" si="308"/>
        <v>FIN1C</v>
      </c>
      <c r="H1883" s="389" t="str">
        <f t="shared" si="304"/>
        <v>grant20</v>
      </c>
      <c r="I1883" s="389" t="str">
        <f t="shared" si="305"/>
        <v>issuer</v>
      </c>
      <c r="J1883" s="389" t="str">
        <f t="shared" si="306"/>
        <v>FIN1C-</v>
      </c>
      <c r="K1883" s="389" t="str">
        <f t="shared" si="307"/>
        <v>grant20-issuer</v>
      </c>
      <c r="L1883" s="389" t="str">
        <f t="shared" si="290"/>
        <v>grant20-</v>
      </c>
    </row>
    <row r="1884" spans="1:12">
      <c r="A1884" s="362" t="s">
        <v>5109</v>
      </c>
      <c r="B1884" s="454">
        <f t="shared" ca="1" si="284"/>
        <v>0</v>
      </c>
      <c r="C1884" s="454" t="str">
        <f t="shared" ca="1" si="303"/>
        <v/>
      </c>
      <c r="D1884" s="454"/>
      <c r="E1884" s="454"/>
      <c r="F1884" s="454"/>
      <c r="G1884" s="389" t="str">
        <f t="shared" si="308"/>
        <v>FIN1C</v>
      </c>
      <c r="H1884" s="389" t="str">
        <f t="shared" si="304"/>
        <v>grant20</v>
      </c>
      <c r="I1884" s="389" t="str">
        <f t="shared" si="305"/>
        <v>totgrant</v>
      </c>
      <c r="J1884" s="389" t="str">
        <f t="shared" si="306"/>
        <v>FIN1C-</v>
      </c>
      <c r="K1884" s="389" t="str">
        <f t="shared" si="307"/>
        <v>grant20-totgrant</v>
      </c>
      <c r="L1884" s="389" t="str">
        <f t="shared" si="290"/>
        <v>grant20-</v>
      </c>
    </row>
    <row r="1885" spans="1:12">
      <c r="A1885" s="362" t="s">
        <v>5110</v>
      </c>
      <c r="B1885" s="454">
        <f t="shared" ca="1" si="284"/>
        <v>0</v>
      </c>
      <c r="C1885" s="454" t="str">
        <f t="shared" ca="1" si="303"/>
        <v/>
      </c>
      <c r="D1885" s="454"/>
      <c r="E1885" s="454"/>
      <c r="F1885" s="454"/>
      <c r="G1885" s="389" t="str">
        <f t="shared" si="308"/>
        <v>FIN1C</v>
      </c>
      <c r="H1885" s="389" t="str">
        <f t="shared" si="304"/>
        <v>grant21</v>
      </c>
      <c r="I1885" s="389" t="str">
        <f t="shared" si="305"/>
        <v>grantname</v>
      </c>
      <c r="J1885" s="389" t="str">
        <f t="shared" si="306"/>
        <v>FIN1C-</v>
      </c>
      <c r="K1885" s="389" t="str">
        <f t="shared" si="307"/>
        <v>grant21-grantname</v>
      </c>
      <c r="L1885" s="389" t="str">
        <f t="shared" si="290"/>
        <v>grant21-</v>
      </c>
    </row>
    <row r="1886" spans="1:12">
      <c r="A1886" s="362" t="s">
        <v>5111</v>
      </c>
      <c r="B1886" s="454">
        <f t="shared" ca="1" si="284"/>
        <v>0</v>
      </c>
      <c r="C1886" s="454" t="str">
        <f t="shared" ca="1" si="303"/>
        <v/>
      </c>
      <c r="D1886" s="454"/>
      <c r="E1886" s="454"/>
      <c r="F1886" s="454">
        <f ca="1">INDEX(INDIRECT(LEFT($A1886,SEARCH("-",$A1886,1)-1)&amp;"_data"),MATCH(MID($A1886, SEARCH("-",$A1886) + 1, SEARCH("-",$A1886,SEARCH("-",$A1886)+1) - SEARCH("-",$A1886) - 1),INDIRECT(LEFT($A1886,SEARCH("-",$A1886,1)-1)&amp;"_rows"),0),MATCH(RIGHT($A1886&amp;"-"&amp;$F$1,LEN($A1886&amp;"-"&amp;$F$1) - SEARCH("-", $A1886, SEARCH("-", $A1886) + 1)),INDIRECT(LEFT($A1886,SEARCH("-",$A1886,1)-1)&amp;"_Header"),0))</f>
        <v>0</v>
      </c>
      <c r="G1886" s="389" t="str">
        <f t="shared" si="308"/>
        <v>FIN1C</v>
      </c>
      <c r="H1886" s="389" t="str">
        <f t="shared" si="304"/>
        <v>grant21</v>
      </c>
      <c r="I1886" s="389" t="str">
        <f t="shared" si="305"/>
        <v>issuer</v>
      </c>
      <c r="J1886" s="389" t="str">
        <f t="shared" si="306"/>
        <v>FIN1C-</v>
      </c>
      <c r="K1886" s="389" t="str">
        <f t="shared" si="307"/>
        <v>grant21-issuer</v>
      </c>
      <c r="L1886" s="389" t="str">
        <f t="shared" si="290"/>
        <v>grant21-</v>
      </c>
    </row>
    <row r="1887" spans="1:12">
      <c r="A1887" s="362" t="s">
        <v>5112</v>
      </c>
      <c r="B1887" s="454">
        <f t="shared" ca="1" si="284"/>
        <v>0</v>
      </c>
      <c r="C1887" s="454" t="str">
        <f t="shared" ca="1" si="303"/>
        <v/>
      </c>
      <c r="D1887" s="454"/>
      <c r="E1887" s="454"/>
      <c r="F1887" s="454"/>
      <c r="G1887" s="389" t="str">
        <f t="shared" si="308"/>
        <v>FIN1C</v>
      </c>
      <c r="H1887" s="389" t="str">
        <f t="shared" si="304"/>
        <v>grant21</v>
      </c>
      <c r="I1887" s="389" t="str">
        <f t="shared" si="305"/>
        <v>totgrant</v>
      </c>
      <c r="J1887" s="389" t="str">
        <f t="shared" si="306"/>
        <v>FIN1C-</v>
      </c>
      <c r="K1887" s="389" t="str">
        <f t="shared" si="307"/>
        <v>grant21-totgrant</v>
      </c>
      <c r="L1887" s="389" t="str">
        <f t="shared" si="290"/>
        <v>grant21-</v>
      </c>
    </row>
    <row r="1888" spans="1:12">
      <c r="A1888" s="362" t="s">
        <v>5113</v>
      </c>
      <c r="B1888" s="454">
        <f t="shared" ca="1" si="284"/>
        <v>0</v>
      </c>
      <c r="C1888" s="454" t="str">
        <f t="shared" ca="1" si="303"/>
        <v/>
      </c>
      <c r="D1888" s="454"/>
      <c r="E1888" s="454"/>
      <c r="F1888" s="454"/>
      <c r="G1888" s="389" t="str">
        <f t="shared" si="308"/>
        <v>FIN1C</v>
      </c>
      <c r="H1888" s="389" t="str">
        <f t="shared" si="304"/>
        <v>grant22</v>
      </c>
      <c r="I1888" s="389" t="str">
        <f t="shared" si="305"/>
        <v>grantname</v>
      </c>
      <c r="J1888" s="389" t="str">
        <f t="shared" si="306"/>
        <v>FIN1C-</v>
      </c>
      <c r="K1888" s="389" t="str">
        <f t="shared" si="307"/>
        <v>grant22-grantname</v>
      </c>
      <c r="L1888" s="389" t="str">
        <f t="shared" si="290"/>
        <v>grant22-</v>
      </c>
    </row>
    <row r="1889" spans="1:12">
      <c r="A1889" s="362" t="s">
        <v>5114</v>
      </c>
      <c r="B1889" s="454">
        <f t="shared" ca="1" si="284"/>
        <v>0</v>
      </c>
      <c r="C1889" s="454" t="str">
        <f t="shared" ref="C1889:C1946" ca="1" si="309">IFERROR(INDEX(INDIRECT(LEFT($A1889,SEARCH("-",$A1889,1)-1)&amp;"_validation_data"),MATCH($A1889&amp;"-"&amp;C$1,INDIRECT(LEFT($A1889,SEARCH("-",$A1889,1)-1)&amp;"_validation_rows"),0),3),"")</f>
        <v/>
      </c>
      <c r="D1889" s="454"/>
      <c r="E1889" s="454"/>
      <c r="F1889" s="454">
        <f ca="1">INDEX(INDIRECT(LEFT($A1889,SEARCH("-",$A1889,1)-1)&amp;"_data"),MATCH(MID($A1889, SEARCH("-",$A1889) + 1, SEARCH("-",$A1889,SEARCH("-",$A1889)+1) - SEARCH("-",$A1889) - 1),INDIRECT(LEFT($A1889,SEARCH("-",$A1889,1)-1)&amp;"_rows"),0),MATCH(RIGHT($A1889&amp;"-"&amp;$F$1,LEN($A1889&amp;"-"&amp;$F$1) - SEARCH("-", $A1889, SEARCH("-", $A1889) + 1)),INDIRECT(LEFT($A1889,SEARCH("-",$A1889,1)-1)&amp;"_Header"),0))</f>
        <v>0</v>
      </c>
      <c r="G1889" s="389" t="str">
        <f t="shared" si="308"/>
        <v>FIN1C</v>
      </c>
      <c r="H1889" s="389" t="str">
        <f t="shared" ref="H1889:H1948" si="310">LEFT(K1889,SEARCH("-",K1889)-1)</f>
        <v>grant22</v>
      </c>
      <c r="I1889" s="389" t="str">
        <f t="shared" ref="I1889:I1948" si="311">SUBSTITUTE(K1889,L1889,"")</f>
        <v>issuer</v>
      </c>
      <c r="J1889" s="389" t="str">
        <f t="shared" ref="J1889:J1948" si="312">LEFT(A1889,SEARCH("-",A1889))</f>
        <v>FIN1C-</v>
      </c>
      <c r="K1889" s="389" t="str">
        <f t="shared" ref="K1889:K1948" si="313">SUBSTITUTE(A1889,J1889,"")</f>
        <v>grant22-issuer</v>
      </c>
      <c r="L1889" s="389" t="str">
        <f t="shared" si="290"/>
        <v>grant22-</v>
      </c>
    </row>
    <row r="1890" spans="1:12">
      <c r="A1890" s="362" t="s">
        <v>5115</v>
      </c>
      <c r="B1890" s="454">
        <f t="shared" ca="1" si="284"/>
        <v>0</v>
      </c>
      <c r="C1890" s="454" t="str">
        <f t="shared" ca="1" si="309"/>
        <v/>
      </c>
      <c r="D1890" s="454"/>
      <c r="E1890" s="454"/>
      <c r="F1890" s="454"/>
      <c r="G1890" s="389" t="str">
        <f t="shared" si="308"/>
        <v>FIN1C</v>
      </c>
      <c r="H1890" s="389" t="str">
        <f t="shared" si="310"/>
        <v>grant22</v>
      </c>
      <c r="I1890" s="389" t="str">
        <f t="shared" si="311"/>
        <v>totgrant</v>
      </c>
      <c r="J1890" s="389" t="str">
        <f t="shared" si="312"/>
        <v>FIN1C-</v>
      </c>
      <c r="K1890" s="389" t="str">
        <f t="shared" si="313"/>
        <v>grant22-totgrant</v>
      </c>
      <c r="L1890" s="389" t="str">
        <f t="shared" si="290"/>
        <v>grant22-</v>
      </c>
    </row>
    <row r="1891" spans="1:12">
      <c r="A1891" s="362" t="s">
        <v>5116</v>
      </c>
      <c r="B1891" s="454">
        <f t="shared" ca="1" si="284"/>
        <v>0</v>
      </c>
      <c r="C1891" s="454" t="str">
        <f t="shared" ca="1" si="309"/>
        <v/>
      </c>
      <c r="D1891" s="454"/>
      <c r="E1891" s="454"/>
      <c r="F1891" s="454"/>
      <c r="G1891" s="389" t="str">
        <f t="shared" si="308"/>
        <v>FIN1C</v>
      </c>
      <c r="H1891" s="389" t="str">
        <f t="shared" si="310"/>
        <v>grant23</v>
      </c>
      <c r="I1891" s="389" t="str">
        <f t="shared" si="311"/>
        <v>grantname</v>
      </c>
      <c r="J1891" s="389" t="str">
        <f t="shared" si="312"/>
        <v>FIN1C-</v>
      </c>
      <c r="K1891" s="389" t="str">
        <f t="shared" si="313"/>
        <v>grant23-grantname</v>
      </c>
      <c r="L1891" s="389" t="str">
        <f t="shared" si="290"/>
        <v>grant23-</v>
      </c>
    </row>
    <row r="1892" spans="1:12">
      <c r="A1892" s="362" t="s">
        <v>5117</v>
      </c>
      <c r="B1892" s="454">
        <f t="shared" ca="1" si="284"/>
        <v>0</v>
      </c>
      <c r="C1892" s="454" t="str">
        <f t="shared" ca="1" si="309"/>
        <v/>
      </c>
      <c r="D1892" s="454"/>
      <c r="E1892" s="454"/>
      <c r="F1892" s="454">
        <f ca="1">INDEX(INDIRECT(LEFT($A1892,SEARCH("-",$A1892,1)-1)&amp;"_data"),MATCH(MID($A1892, SEARCH("-",$A1892) + 1, SEARCH("-",$A1892,SEARCH("-",$A1892)+1) - SEARCH("-",$A1892) - 1),INDIRECT(LEFT($A1892,SEARCH("-",$A1892,1)-1)&amp;"_rows"),0),MATCH(RIGHT($A1892&amp;"-"&amp;$F$1,LEN($A1892&amp;"-"&amp;$F$1) - SEARCH("-", $A1892, SEARCH("-", $A1892) + 1)),INDIRECT(LEFT($A1892,SEARCH("-",$A1892,1)-1)&amp;"_Header"),0))</f>
        <v>0</v>
      </c>
      <c r="G1892" s="389" t="str">
        <f t="shared" si="308"/>
        <v>FIN1C</v>
      </c>
      <c r="H1892" s="389" t="str">
        <f t="shared" si="310"/>
        <v>grant23</v>
      </c>
      <c r="I1892" s="389" t="str">
        <f t="shared" si="311"/>
        <v>issuer</v>
      </c>
      <c r="J1892" s="389" t="str">
        <f t="shared" si="312"/>
        <v>FIN1C-</v>
      </c>
      <c r="K1892" s="389" t="str">
        <f t="shared" si="313"/>
        <v>grant23-issuer</v>
      </c>
      <c r="L1892" s="389" t="str">
        <f t="shared" si="290"/>
        <v>grant23-</v>
      </c>
    </row>
    <row r="1893" spans="1:12">
      <c r="A1893" s="362" t="s">
        <v>5118</v>
      </c>
      <c r="B1893" s="454">
        <f t="shared" ca="1" si="284"/>
        <v>0</v>
      </c>
      <c r="C1893" s="454" t="str">
        <f t="shared" ca="1" si="309"/>
        <v/>
      </c>
      <c r="D1893" s="454"/>
      <c r="E1893" s="454"/>
      <c r="F1893" s="454"/>
      <c r="G1893" s="389" t="str">
        <f t="shared" si="308"/>
        <v>FIN1C</v>
      </c>
      <c r="H1893" s="389" t="str">
        <f t="shared" si="310"/>
        <v>grant23</v>
      </c>
      <c r="I1893" s="389" t="str">
        <f t="shared" si="311"/>
        <v>totgrant</v>
      </c>
      <c r="J1893" s="389" t="str">
        <f t="shared" si="312"/>
        <v>FIN1C-</v>
      </c>
      <c r="K1893" s="389" t="str">
        <f t="shared" si="313"/>
        <v>grant23-totgrant</v>
      </c>
      <c r="L1893" s="389" t="str">
        <f t="shared" si="290"/>
        <v>grant23-</v>
      </c>
    </row>
    <row r="1894" spans="1:12">
      <c r="A1894" s="362" t="s">
        <v>5119</v>
      </c>
      <c r="B1894" s="454">
        <f t="shared" ca="1" si="284"/>
        <v>0</v>
      </c>
      <c r="C1894" s="454" t="str">
        <f t="shared" ca="1" si="309"/>
        <v/>
      </c>
      <c r="D1894" s="454"/>
      <c r="E1894" s="454"/>
      <c r="F1894" s="454"/>
      <c r="G1894" s="389" t="str">
        <f t="shared" si="308"/>
        <v>FIN1C</v>
      </c>
      <c r="H1894" s="389" t="str">
        <f t="shared" si="310"/>
        <v>grant24</v>
      </c>
      <c r="I1894" s="389" t="str">
        <f t="shared" si="311"/>
        <v>grantname</v>
      </c>
      <c r="J1894" s="389" t="str">
        <f t="shared" si="312"/>
        <v>FIN1C-</v>
      </c>
      <c r="K1894" s="389" t="str">
        <f t="shared" si="313"/>
        <v>grant24-grantname</v>
      </c>
      <c r="L1894" s="389" t="str">
        <f t="shared" si="290"/>
        <v>grant24-</v>
      </c>
    </row>
    <row r="1895" spans="1:12">
      <c r="A1895" s="362" t="s">
        <v>5120</v>
      </c>
      <c r="B1895" s="454">
        <f t="shared" ca="1" si="284"/>
        <v>0</v>
      </c>
      <c r="C1895" s="454" t="str">
        <f t="shared" ca="1" si="309"/>
        <v/>
      </c>
      <c r="D1895" s="454"/>
      <c r="E1895" s="454"/>
      <c r="F1895" s="454">
        <f ca="1">INDEX(INDIRECT(LEFT($A1895,SEARCH("-",$A1895,1)-1)&amp;"_data"),MATCH(MID($A1895, SEARCH("-",$A1895) + 1, SEARCH("-",$A1895,SEARCH("-",$A1895)+1) - SEARCH("-",$A1895) - 1),INDIRECT(LEFT($A1895,SEARCH("-",$A1895,1)-1)&amp;"_rows"),0),MATCH(RIGHT($A1895&amp;"-"&amp;$F$1,LEN($A1895&amp;"-"&amp;$F$1) - SEARCH("-", $A1895, SEARCH("-", $A1895) + 1)),INDIRECT(LEFT($A1895,SEARCH("-",$A1895,1)-1)&amp;"_Header"),0))</f>
        <v>0</v>
      </c>
      <c r="G1895" s="389" t="str">
        <f t="shared" si="308"/>
        <v>FIN1C</v>
      </c>
      <c r="H1895" s="389" t="str">
        <f t="shared" si="310"/>
        <v>grant24</v>
      </c>
      <c r="I1895" s="389" t="str">
        <f t="shared" si="311"/>
        <v>issuer</v>
      </c>
      <c r="J1895" s="389" t="str">
        <f t="shared" si="312"/>
        <v>FIN1C-</v>
      </c>
      <c r="K1895" s="389" t="str">
        <f t="shared" si="313"/>
        <v>grant24-issuer</v>
      </c>
      <c r="L1895" s="389" t="str">
        <f t="shared" si="290"/>
        <v>grant24-</v>
      </c>
    </row>
    <row r="1896" spans="1:12">
      <c r="A1896" s="362" t="s">
        <v>5121</v>
      </c>
      <c r="B1896" s="454">
        <f t="shared" ca="1" si="284"/>
        <v>0</v>
      </c>
      <c r="C1896" s="454" t="str">
        <f t="shared" ca="1" si="309"/>
        <v/>
      </c>
      <c r="D1896" s="454"/>
      <c r="E1896" s="454"/>
      <c r="F1896" s="454"/>
      <c r="G1896" s="389" t="str">
        <f t="shared" si="308"/>
        <v>FIN1C</v>
      </c>
      <c r="H1896" s="389" t="str">
        <f t="shared" si="310"/>
        <v>grant24</v>
      </c>
      <c r="I1896" s="389" t="str">
        <f t="shared" si="311"/>
        <v>totgrant</v>
      </c>
      <c r="J1896" s="389" t="str">
        <f t="shared" si="312"/>
        <v>FIN1C-</v>
      </c>
      <c r="K1896" s="389" t="str">
        <f t="shared" si="313"/>
        <v>grant24-totgrant</v>
      </c>
      <c r="L1896" s="389" t="str">
        <f t="shared" si="290"/>
        <v>grant24-</v>
      </c>
    </row>
    <row r="1897" spans="1:12">
      <c r="A1897" s="362" t="s">
        <v>5122</v>
      </c>
      <c r="B1897" s="454">
        <f t="shared" ca="1" si="284"/>
        <v>0</v>
      </c>
      <c r="C1897" s="454" t="str">
        <f t="shared" ca="1" si="309"/>
        <v/>
      </c>
      <c r="D1897" s="454"/>
      <c r="E1897" s="454"/>
      <c r="F1897" s="454"/>
      <c r="G1897" s="389" t="str">
        <f t="shared" si="308"/>
        <v>FIN1C</v>
      </c>
      <c r="H1897" s="389" t="str">
        <f t="shared" si="310"/>
        <v>grant25</v>
      </c>
      <c r="I1897" s="389" t="str">
        <f t="shared" si="311"/>
        <v>grantname</v>
      </c>
      <c r="J1897" s="389" t="str">
        <f t="shared" si="312"/>
        <v>FIN1C-</v>
      </c>
      <c r="K1897" s="389" t="str">
        <f t="shared" si="313"/>
        <v>grant25-grantname</v>
      </c>
      <c r="L1897" s="389" t="str">
        <f t="shared" si="290"/>
        <v>grant25-</v>
      </c>
    </row>
    <row r="1898" spans="1:12">
      <c r="A1898" s="362" t="s">
        <v>5123</v>
      </c>
      <c r="B1898" s="454">
        <f t="shared" ca="1" si="284"/>
        <v>0</v>
      </c>
      <c r="C1898" s="454" t="str">
        <f t="shared" ca="1" si="309"/>
        <v/>
      </c>
      <c r="D1898" s="454"/>
      <c r="E1898" s="454"/>
      <c r="F1898" s="454">
        <f ca="1">INDEX(INDIRECT(LEFT($A1898,SEARCH("-",$A1898,1)-1)&amp;"_data"),MATCH(MID($A1898, SEARCH("-",$A1898) + 1, SEARCH("-",$A1898,SEARCH("-",$A1898)+1) - SEARCH("-",$A1898) - 1),INDIRECT(LEFT($A1898,SEARCH("-",$A1898,1)-1)&amp;"_rows"),0),MATCH(RIGHT($A1898&amp;"-"&amp;$F$1,LEN($A1898&amp;"-"&amp;$F$1) - SEARCH("-", $A1898, SEARCH("-", $A1898) + 1)),INDIRECT(LEFT($A1898,SEARCH("-",$A1898,1)-1)&amp;"_Header"),0))</f>
        <v>0</v>
      </c>
      <c r="G1898" s="389" t="str">
        <f t="shared" si="308"/>
        <v>FIN1C</v>
      </c>
      <c r="H1898" s="389" t="str">
        <f t="shared" si="310"/>
        <v>grant25</v>
      </c>
      <c r="I1898" s="389" t="str">
        <f t="shared" si="311"/>
        <v>issuer</v>
      </c>
      <c r="J1898" s="389" t="str">
        <f t="shared" si="312"/>
        <v>FIN1C-</v>
      </c>
      <c r="K1898" s="389" t="str">
        <f t="shared" si="313"/>
        <v>grant25-issuer</v>
      </c>
      <c r="L1898" s="389" t="str">
        <f t="shared" si="290"/>
        <v>grant25-</v>
      </c>
    </row>
    <row r="1899" spans="1:12">
      <c r="A1899" s="362" t="s">
        <v>5124</v>
      </c>
      <c r="B1899" s="454">
        <f t="shared" ca="1" si="284"/>
        <v>0</v>
      </c>
      <c r="C1899" s="454" t="str">
        <f t="shared" ca="1" si="309"/>
        <v/>
      </c>
      <c r="D1899" s="454"/>
      <c r="E1899" s="454"/>
      <c r="F1899" s="454"/>
      <c r="G1899" s="389" t="str">
        <f t="shared" si="308"/>
        <v>FIN1C</v>
      </c>
      <c r="H1899" s="389" t="str">
        <f t="shared" si="310"/>
        <v>grant25</v>
      </c>
      <c r="I1899" s="389" t="str">
        <f t="shared" si="311"/>
        <v>totgrant</v>
      </c>
      <c r="J1899" s="389" t="str">
        <f t="shared" si="312"/>
        <v>FIN1C-</v>
      </c>
      <c r="K1899" s="389" t="str">
        <f t="shared" si="313"/>
        <v>grant25-totgrant</v>
      </c>
      <c r="L1899" s="389" t="str">
        <f t="shared" si="290"/>
        <v>grant25-</v>
      </c>
    </row>
    <row r="1900" spans="1:12">
      <c r="A1900" s="362" t="s">
        <v>5125</v>
      </c>
      <c r="B1900" s="454">
        <f t="shared" ca="1" si="284"/>
        <v>0</v>
      </c>
      <c r="C1900" s="454" t="str">
        <f t="shared" ca="1" si="309"/>
        <v/>
      </c>
      <c r="D1900" s="454"/>
      <c r="E1900" s="454"/>
      <c r="F1900" s="454"/>
      <c r="G1900" s="389" t="str">
        <f t="shared" si="308"/>
        <v>FIN1C</v>
      </c>
      <c r="H1900" s="389" t="str">
        <f t="shared" si="310"/>
        <v>grant26</v>
      </c>
      <c r="I1900" s="389" t="str">
        <f t="shared" si="311"/>
        <v>grantname</v>
      </c>
      <c r="J1900" s="389" t="str">
        <f t="shared" si="312"/>
        <v>FIN1C-</v>
      </c>
      <c r="K1900" s="389" t="str">
        <f t="shared" si="313"/>
        <v>grant26-grantname</v>
      </c>
      <c r="L1900" s="389" t="str">
        <f t="shared" si="290"/>
        <v>grant26-</v>
      </c>
    </row>
    <row r="1901" spans="1:12">
      <c r="A1901" s="362" t="s">
        <v>5126</v>
      </c>
      <c r="B1901" s="454">
        <f t="shared" ca="1" si="284"/>
        <v>0</v>
      </c>
      <c r="C1901" s="454" t="str">
        <f t="shared" ca="1" si="309"/>
        <v/>
      </c>
      <c r="D1901" s="454"/>
      <c r="E1901" s="454"/>
      <c r="F1901" s="454">
        <f ca="1">INDEX(INDIRECT(LEFT($A1901,SEARCH("-",$A1901,1)-1)&amp;"_data"),MATCH(MID($A1901, SEARCH("-",$A1901) + 1, SEARCH("-",$A1901,SEARCH("-",$A1901)+1) - SEARCH("-",$A1901) - 1),INDIRECT(LEFT($A1901,SEARCH("-",$A1901,1)-1)&amp;"_rows"),0),MATCH(RIGHT($A1901&amp;"-"&amp;$F$1,LEN($A1901&amp;"-"&amp;$F$1) - SEARCH("-", $A1901, SEARCH("-", $A1901) + 1)),INDIRECT(LEFT($A1901,SEARCH("-",$A1901,1)-1)&amp;"_Header"),0))</f>
        <v>0</v>
      </c>
      <c r="G1901" s="389" t="str">
        <f t="shared" si="308"/>
        <v>FIN1C</v>
      </c>
      <c r="H1901" s="389" t="str">
        <f t="shared" si="310"/>
        <v>grant26</v>
      </c>
      <c r="I1901" s="389" t="str">
        <f t="shared" si="311"/>
        <v>issuer</v>
      </c>
      <c r="J1901" s="389" t="str">
        <f t="shared" si="312"/>
        <v>FIN1C-</v>
      </c>
      <c r="K1901" s="389" t="str">
        <f t="shared" si="313"/>
        <v>grant26-issuer</v>
      </c>
      <c r="L1901" s="389" t="str">
        <f t="shared" si="290"/>
        <v>grant26-</v>
      </c>
    </row>
    <row r="1902" spans="1:12">
      <c r="A1902" s="362" t="s">
        <v>5127</v>
      </c>
      <c r="B1902" s="454">
        <f t="shared" ca="1" si="284"/>
        <v>0</v>
      </c>
      <c r="C1902" s="454" t="str">
        <f t="shared" ca="1" si="309"/>
        <v/>
      </c>
      <c r="D1902" s="454"/>
      <c r="E1902" s="454"/>
      <c r="F1902" s="454"/>
      <c r="G1902" s="389" t="str">
        <f t="shared" si="308"/>
        <v>FIN1C</v>
      </c>
      <c r="H1902" s="389" t="str">
        <f t="shared" si="310"/>
        <v>grant26</v>
      </c>
      <c r="I1902" s="389" t="str">
        <f t="shared" si="311"/>
        <v>totgrant</v>
      </c>
      <c r="J1902" s="389" t="str">
        <f t="shared" si="312"/>
        <v>FIN1C-</v>
      </c>
      <c r="K1902" s="389" t="str">
        <f t="shared" si="313"/>
        <v>grant26-totgrant</v>
      </c>
      <c r="L1902" s="389" t="str">
        <f t="shared" si="290"/>
        <v>grant26-</v>
      </c>
    </row>
    <row r="1903" spans="1:12">
      <c r="A1903" s="362" t="s">
        <v>5128</v>
      </c>
      <c r="B1903" s="454">
        <f t="shared" ca="1" si="284"/>
        <v>0</v>
      </c>
      <c r="C1903" s="454" t="str">
        <f t="shared" ca="1" si="309"/>
        <v/>
      </c>
      <c r="D1903" s="454"/>
      <c r="E1903" s="454"/>
      <c r="F1903" s="454"/>
      <c r="G1903" s="389" t="str">
        <f t="shared" si="308"/>
        <v>FIN1C</v>
      </c>
      <c r="H1903" s="389" t="str">
        <f t="shared" si="310"/>
        <v>grant27</v>
      </c>
      <c r="I1903" s="389" t="str">
        <f t="shared" si="311"/>
        <v>grantname</v>
      </c>
      <c r="J1903" s="389" t="str">
        <f t="shared" si="312"/>
        <v>FIN1C-</v>
      </c>
      <c r="K1903" s="389" t="str">
        <f t="shared" si="313"/>
        <v>grant27-grantname</v>
      </c>
      <c r="L1903" s="389" t="str">
        <f t="shared" si="290"/>
        <v>grant27-</v>
      </c>
    </row>
    <row r="1904" spans="1:12">
      <c r="A1904" s="362" t="s">
        <v>5129</v>
      </c>
      <c r="B1904" s="454">
        <f t="shared" ca="1" si="284"/>
        <v>0</v>
      </c>
      <c r="C1904" s="454" t="str">
        <f t="shared" ca="1" si="309"/>
        <v/>
      </c>
      <c r="D1904" s="454"/>
      <c r="E1904" s="454"/>
      <c r="F1904" s="454">
        <f ca="1">INDEX(INDIRECT(LEFT($A1904,SEARCH("-",$A1904,1)-1)&amp;"_data"),MATCH(MID($A1904, SEARCH("-",$A1904) + 1, SEARCH("-",$A1904,SEARCH("-",$A1904)+1) - SEARCH("-",$A1904) - 1),INDIRECT(LEFT($A1904,SEARCH("-",$A1904,1)-1)&amp;"_rows"),0),MATCH(RIGHT($A1904&amp;"-"&amp;$F$1,LEN($A1904&amp;"-"&amp;$F$1) - SEARCH("-", $A1904, SEARCH("-", $A1904) + 1)),INDIRECT(LEFT($A1904,SEARCH("-",$A1904,1)-1)&amp;"_Header"),0))</f>
        <v>0</v>
      </c>
      <c r="G1904" s="389" t="str">
        <f t="shared" si="308"/>
        <v>FIN1C</v>
      </c>
      <c r="H1904" s="389" t="str">
        <f t="shared" si="310"/>
        <v>grant27</v>
      </c>
      <c r="I1904" s="389" t="str">
        <f t="shared" si="311"/>
        <v>issuer</v>
      </c>
      <c r="J1904" s="389" t="str">
        <f t="shared" si="312"/>
        <v>FIN1C-</v>
      </c>
      <c r="K1904" s="389" t="str">
        <f t="shared" si="313"/>
        <v>grant27-issuer</v>
      </c>
      <c r="L1904" s="389" t="str">
        <f t="shared" si="290"/>
        <v>grant27-</v>
      </c>
    </row>
    <row r="1905" spans="1:12">
      <c r="A1905" s="362" t="s">
        <v>5130</v>
      </c>
      <c r="B1905" s="454">
        <f t="shared" ca="1" si="284"/>
        <v>0</v>
      </c>
      <c r="C1905" s="454" t="str">
        <f t="shared" ca="1" si="309"/>
        <v/>
      </c>
      <c r="D1905" s="454"/>
      <c r="E1905" s="454"/>
      <c r="F1905" s="454"/>
      <c r="G1905" s="389" t="str">
        <f t="shared" si="308"/>
        <v>FIN1C</v>
      </c>
      <c r="H1905" s="389" t="str">
        <f t="shared" si="310"/>
        <v>grant27</v>
      </c>
      <c r="I1905" s="389" t="str">
        <f t="shared" si="311"/>
        <v>totgrant</v>
      </c>
      <c r="J1905" s="389" t="str">
        <f t="shared" si="312"/>
        <v>FIN1C-</v>
      </c>
      <c r="K1905" s="389" t="str">
        <f t="shared" si="313"/>
        <v>grant27-totgrant</v>
      </c>
      <c r="L1905" s="389" t="str">
        <f t="shared" si="290"/>
        <v>grant27-</v>
      </c>
    </row>
    <row r="1906" spans="1:12">
      <c r="A1906" s="362" t="s">
        <v>5131</v>
      </c>
      <c r="B1906" s="454">
        <f t="shared" ca="1" si="284"/>
        <v>0</v>
      </c>
      <c r="C1906" s="454" t="str">
        <f t="shared" ca="1" si="309"/>
        <v/>
      </c>
      <c r="D1906" s="454"/>
      <c r="E1906" s="454"/>
      <c r="F1906" s="454"/>
      <c r="G1906" s="389" t="str">
        <f t="shared" si="308"/>
        <v>FIN1C</v>
      </c>
      <c r="H1906" s="389" t="str">
        <f t="shared" si="310"/>
        <v>grant28</v>
      </c>
      <c r="I1906" s="389" t="str">
        <f t="shared" si="311"/>
        <v>grantname</v>
      </c>
      <c r="J1906" s="389" t="str">
        <f t="shared" si="312"/>
        <v>FIN1C-</v>
      </c>
      <c r="K1906" s="389" t="str">
        <f t="shared" si="313"/>
        <v>grant28-grantname</v>
      </c>
      <c r="L1906" s="389" t="str">
        <f t="shared" si="290"/>
        <v>grant28-</v>
      </c>
    </row>
    <row r="1907" spans="1:12">
      <c r="A1907" s="362" t="s">
        <v>5132</v>
      </c>
      <c r="B1907" s="454">
        <f t="shared" ca="1" si="284"/>
        <v>0</v>
      </c>
      <c r="C1907" s="454" t="str">
        <f t="shared" ca="1" si="309"/>
        <v/>
      </c>
      <c r="D1907" s="454"/>
      <c r="E1907" s="454"/>
      <c r="F1907" s="454">
        <f ca="1">INDEX(INDIRECT(LEFT($A1907,SEARCH("-",$A1907,1)-1)&amp;"_data"),MATCH(MID($A1907, SEARCH("-",$A1907) + 1, SEARCH("-",$A1907,SEARCH("-",$A1907)+1) - SEARCH("-",$A1907) - 1),INDIRECT(LEFT($A1907,SEARCH("-",$A1907,1)-1)&amp;"_rows"),0),MATCH(RIGHT($A1907&amp;"-"&amp;$F$1,LEN($A1907&amp;"-"&amp;$F$1) - SEARCH("-", $A1907, SEARCH("-", $A1907) + 1)),INDIRECT(LEFT($A1907,SEARCH("-",$A1907,1)-1)&amp;"_Header"),0))</f>
        <v>0</v>
      </c>
      <c r="G1907" s="389" t="str">
        <f t="shared" si="308"/>
        <v>FIN1C</v>
      </c>
      <c r="H1907" s="389" t="str">
        <f t="shared" si="310"/>
        <v>grant28</v>
      </c>
      <c r="I1907" s="389" t="str">
        <f t="shared" si="311"/>
        <v>issuer</v>
      </c>
      <c r="J1907" s="389" t="str">
        <f t="shared" si="312"/>
        <v>FIN1C-</v>
      </c>
      <c r="K1907" s="389" t="str">
        <f t="shared" si="313"/>
        <v>grant28-issuer</v>
      </c>
      <c r="L1907" s="389" t="str">
        <f t="shared" si="290"/>
        <v>grant28-</v>
      </c>
    </row>
    <row r="1908" spans="1:12">
      <c r="A1908" s="362" t="s">
        <v>5133</v>
      </c>
      <c r="B1908" s="454">
        <f t="shared" ca="1" si="284"/>
        <v>0</v>
      </c>
      <c r="C1908" s="454" t="str">
        <f t="shared" ca="1" si="309"/>
        <v/>
      </c>
      <c r="D1908" s="454"/>
      <c r="E1908" s="454"/>
      <c r="F1908" s="454"/>
      <c r="G1908" s="389" t="str">
        <f t="shared" si="308"/>
        <v>FIN1C</v>
      </c>
      <c r="H1908" s="389" t="str">
        <f t="shared" si="310"/>
        <v>grant28</v>
      </c>
      <c r="I1908" s="389" t="str">
        <f t="shared" si="311"/>
        <v>totgrant</v>
      </c>
      <c r="J1908" s="389" t="str">
        <f t="shared" si="312"/>
        <v>FIN1C-</v>
      </c>
      <c r="K1908" s="389" t="str">
        <f t="shared" si="313"/>
        <v>grant28-totgrant</v>
      </c>
      <c r="L1908" s="389" t="str">
        <f t="shared" si="290"/>
        <v>grant28-</v>
      </c>
    </row>
    <row r="1909" spans="1:12">
      <c r="A1909" s="362" t="s">
        <v>5134</v>
      </c>
      <c r="B1909" s="454">
        <f t="shared" ca="1" si="284"/>
        <v>0</v>
      </c>
      <c r="C1909" s="454" t="str">
        <f t="shared" ca="1" si="309"/>
        <v/>
      </c>
      <c r="D1909" s="454"/>
      <c r="E1909" s="454"/>
      <c r="F1909" s="454"/>
      <c r="G1909" s="389" t="str">
        <f t="shared" si="308"/>
        <v>FIN1C</v>
      </c>
      <c r="H1909" s="389" t="str">
        <f t="shared" si="310"/>
        <v>grant29</v>
      </c>
      <c r="I1909" s="389" t="str">
        <f t="shared" si="311"/>
        <v>grantname</v>
      </c>
      <c r="J1909" s="389" t="str">
        <f t="shared" si="312"/>
        <v>FIN1C-</v>
      </c>
      <c r="K1909" s="389" t="str">
        <f t="shared" si="313"/>
        <v>grant29-grantname</v>
      </c>
      <c r="L1909" s="389" t="str">
        <f t="shared" si="290"/>
        <v>grant29-</v>
      </c>
    </row>
    <row r="1910" spans="1:12">
      <c r="A1910" s="362" t="s">
        <v>5135</v>
      </c>
      <c r="B1910" s="454">
        <f t="shared" ca="1" si="284"/>
        <v>0</v>
      </c>
      <c r="C1910" s="454" t="str">
        <f t="shared" ca="1" si="309"/>
        <v/>
      </c>
      <c r="D1910" s="454"/>
      <c r="E1910" s="454"/>
      <c r="F1910" s="454">
        <f ca="1">INDEX(INDIRECT(LEFT($A1910,SEARCH("-",$A1910,1)-1)&amp;"_data"),MATCH(MID($A1910, SEARCH("-",$A1910) + 1, SEARCH("-",$A1910,SEARCH("-",$A1910)+1) - SEARCH("-",$A1910) - 1),INDIRECT(LEFT($A1910,SEARCH("-",$A1910,1)-1)&amp;"_rows"),0),MATCH(RIGHT($A1910&amp;"-"&amp;$F$1,LEN($A1910&amp;"-"&amp;$F$1) - SEARCH("-", $A1910, SEARCH("-", $A1910) + 1)),INDIRECT(LEFT($A1910,SEARCH("-",$A1910,1)-1)&amp;"_Header"),0))</f>
        <v>0</v>
      </c>
      <c r="G1910" s="389" t="str">
        <f t="shared" si="308"/>
        <v>FIN1C</v>
      </c>
      <c r="H1910" s="389" t="str">
        <f t="shared" si="310"/>
        <v>grant29</v>
      </c>
      <c r="I1910" s="389" t="str">
        <f t="shared" si="311"/>
        <v>issuer</v>
      </c>
      <c r="J1910" s="389" t="str">
        <f t="shared" si="312"/>
        <v>FIN1C-</v>
      </c>
      <c r="K1910" s="389" t="str">
        <f t="shared" si="313"/>
        <v>grant29-issuer</v>
      </c>
      <c r="L1910" s="389" t="str">
        <f t="shared" si="290"/>
        <v>grant29-</v>
      </c>
    </row>
    <row r="1911" spans="1:12">
      <c r="A1911" s="362" t="s">
        <v>5136</v>
      </c>
      <c r="B1911" s="454">
        <f t="shared" ca="1" si="284"/>
        <v>0</v>
      </c>
      <c r="C1911" s="454" t="str">
        <f t="shared" ca="1" si="309"/>
        <v/>
      </c>
      <c r="D1911" s="454"/>
      <c r="E1911" s="454"/>
      <c r="F1911" s="454"/>
      <c r="G1911" s="389" t="str">
        <f t="shared" si="308"/>
        <v>FIN1C</v>
      </c>
      <c r="H1911" s="389" t="str">
        <f t="shared" si="310"/>
        <v>grant29</v>
      </c>
      <c r="I1911" s="389" t="str">
        <f t="shared" si="311"/>
        <v>totgrant</v>
      </c>
      <c r="J1911" s="389" t="str">
        <f t="shared" si="312"/>
        <v>FIN1C-</v>
      </c>
      <c r="K1911" s="389" t="str">
        <f t="shared" si="313"/>
        <v>grant29-totgrant</v>
      </c>
      <c r="L1911" s="389" t="str">
        <f t="shared" si="290"/>
        <v>grant29-</v>
      </c>
    </row>
    <row r="1912" spans="1:12">
      <c r="A1912" s="362" t="s">
        <v>5137</v>
      </c>
      <c r="B1912" s="454">
        <f t="shared" ca="1" si="284"/>
        <v>0</v>
      </c>
      <c r="C1912" s="454" t="str">
        <f t="shared" ca="1" si="309"/>
        <v/>
      </c>
      <c r="D1912" s="454"/>
      <c r="E1912" s="454"/>
      <c r="F1912" s="454"/>
      <c r="G1912" s="389" t="str">
        <f t="shared" si="308"/>
        <v>FIN1C</v>
      </c>
      <c r="H1912" s="389" t="str">
        <f t="shared" si="310"/>
        <v>grant30</v>
      </c>
      <c r="I1912" s="389" t="str">
        <f t="shared" si="311"/>
        <v>grantname</v>
      </c>
      <c r="J1912" s="389" t="str">
        <f t="shared" si="312"/>
        <v>FIN1C-</v>
      </c>
      <c r="K1912" s="389" t="str">
        <f t="shared" si="313"/>
        <v>grant30-grantname</v>
      </c>
      <c r="L1912" s="389" t="str">
        <f t="shared" si="290"/>
        <v>grant30-</v>
      </c>
    </row>
    <row r="1913" spans="1:12">
      <c r="A1913" s="362" t="s">
        <v>5138</v>
      </c>
      <c r="B1913" s="454">
        <f t="shared" ca="1" si="284"/>
        <v>0</v>
      </c>
      <c r="C1913" s="454" t="str">
        <f t="shared" ca="1" si="309"/>
        <v/>
      </c>
      <c r="D1913" s="454"/>
      <c r="E1913" s="454"/>
      <c r="F1913" s="454">
        <f ca="1">INDEX(INDIRECT(LEFT($A1913,SEARCH("-",$A1913,1)-1)&amp;"_data"),MATCH(MID($A1913, SEARCH("-",$A1913) + 1, SEARCH("-",$A1913,SEARCH("-",$A1913)+1) - SEARCH("-",$A1913) - 1),INDIRECT(LEFT($A1913,SEARCH("-",$A1913,1)-1)&amp;"_rows"),0),MATCH(RIGHT($A1913&amp;"-"&amp;$F$1,LEN($A1913&amp;"-"&amp;$F$1) - SEARCH("-", $A1913, SEARCH("-", $A1913) + 1)),INDIRECT(LEFT($A1913,SEARCH("-",$A1913,1)-1)&amp;"_Header"),0))</f>
        <v>0</v>
      </c>
      <c r="G1913" s="389" t="str">
        <f t="shared" si="308"/>
        <v>FIN1C</v>
      </c>
      <c r="H1913" s="389" t="str">
        <f t="shared" si="310"/>
        <v>grant30</v>
      </c>
      <c r="I1913" s="389" t="str">
        <f t="shared" si="311"/>
        <v>issuer</v>
      </c>
      <c r="J1913" s="389" t="str">
        <f t="shared" si="312"/>
        <v>FIN1C-</v>
      </c>
      <c r="K1913" s="389" t="str">
        <f t="shared" si="313"/>
        <v>grant30-issuer</v>
      </c>
      <c r="L1913" s="389" t="str">
        <f t="shared" si="290"/>
        <v>grant30-</v>
      </c>
    </row>
    <row r="1914" spans="1:12">
      <c r="A1914" s="362" t="s">
        <v>5139</v>
      </c>
      <c r="B1914" s="454">
        <f t="shared" ca="1" si="284"/>
        <v>0</v>
      </c>
      <c r="C1914" s="454" t="str">
        <f t="shared" ca="1" si="309"/>
        <v/>
      </c>
      <c r="D1914" s="454"/>
      <c r="E1914" s="454"/>
      <c r="F1914" s="454"/>
      <c r="G1914" s="389" t="str">
        <f t="shared" si="308"/>
        <v>FIN1C</v>
      </c>
      <c r="H1914" s="389" t="str">
        <f t="shared" si="310"/>
        <v>grant30</v>
      </c>
      <c r="I1914" s="389" t="str">
        <f t="shared" si="311"/>
        <v>totgrant</v>
      </c>
      <c r="J1914" s="389" t="str">
        <f t="shared" si="312"/>
        <v>FIN1C-</v>
      </c>
      <c r="K1914" s="389" t="str">
        <f t="shared" si="313"/>
        <v>grant30-totgrant</v>
      </c>
      <c r="L1914" s="389" t="str">
        <f t="shared" si="290"/>
        <v>grant30-</v>
      </c>
    </row>
    <row r="1915" spans="1:12">
      <c r="A1915" s="362" t="s">
        <v>5140</v>
      </c>
      <c r="B1915" s="454">
        <f t="shared" ca="1" si="284"/>
        <v>0</v>
      </c>
      <c r="C1915" s="454" t="str">
        <f t="shared" ca="1" si="309"/>
        <v/>
      </c>
      <c r="D1915" s="454"/>
      <c r="E1915" s="454"/>
      <c r="F1915" s="454"/>
      <c r="G1915" s="389" t="str">
        <f t="shared" si="308"/>
        <v>FIN1C</v>
      </c>
      <c r="H1915" s="389" t="str">
        <f t="shared" si="310"/>
        <v>grant31</v>
      </c>
      <c r="I1915" s="389" t="str">
        <f t="shared" si="311"/>
        <v>grantname</v>
      </c>
      <c r="J1915" s="389" t="str">
        <f t="shared" si="312"/>
        <v>FIN1C-</v>
      </c>
      <c r="K1915" s="389" t="str">
        <f t="shared" si="313"/>
        <v>grant31-grantname</v>
      </c>
      <c r="L1915" s="389" t="str">
        <f t="shared" si="290"/>
        <v>grant31-</v>
      </c>
    </row>
    <row r="1916" spans="1:12">
      <c r="A1916" s="362" t="s">
        <v>5141</v>
      </c>
      <c r="B1916" s="454">
        <f t="shared" ca="1" si="284"/>
        <v>0</v>
      </c>
      <c r="C1916" s="454" t="str">
        <f t="shared" ca="1" si="309"/>
        <v/>
      </c>
      <c r="D1916" s="454"/>
      <c r="E1916" s="454"/>
      <c r="F1916" s="454">
        <f ca="1">INDEX(INDIRECT(LEFT($A1916,SEARCH("-",$A1916,1)-1)&amp;"_data"),MATCH(MID($A1916, SEARCH("-",$A1916) + 1, SEARCH("-",$A1916,SEARCH("-",$A1916)+1) - SEARCH("-",$A1916) - 1),INDIRECT(LEFT($A1916,SEARCH("-",$A1916,1)-1)&amp;"_rows"),0),MATCH(RIGHT($A1916&amp;"-"&amp;$F$1,LEN($A1916&amp;"-"&amp;$F$1) - SEARCH("-", $A1916, SEARCH("-", $A1916) + 1)),INDIRECT(LEFT($A1916,SEARCH("-",$A1916,1)-1)&amp;"_Header"),0))</f>
        <v>0</v>
      </c>
      <c r="G1916" s="389" t="str">
        <f t="shared" si="308"/>
        <v>FIN1C</v>
      </c>
      <c r="H1916" s="389" t="str">
        <f t="shared" si="310"/>
        <v>grant31</v>
      </c>
      <c r="I1916" s="389" t="str">
        <f t="shared" si="311"/>
        <v>issuer</v>
      </c>
      <c r="J1916" s="389" t="str">
        <f t="shared" si="312"/>
        <v>FIN1C-</v>
      </c>
      <c r="K1916" s="389" t="str">
        <f t="shared" si="313"/>
        <v>grant31-issuer</v>
      </c>
      <c r="L1916" s="389" t="str">
        <f t="shared" si="290"/>
        <v>grant31-</v>
      </c>
    </row>
    <row r="1917" spans="1:12">
      <c r="A1917" s="362" t="s">
        <v>5142</v>
      </c>
      <c r="B1917" s="454">
        <f t="shared" ca="1" si="284"/>
        <v>0</v>
      </c>
      <c r="C1917" s="454" t="str">
        <f t="shared" ca="1" si="309"/>
        <v/>
      </c>
      <c r="D1917" s="454"/>
      <c r="E1917" s="454"/>
      <c r="F1917" s="454"/>
      <c r="G1917" s="389" t="str">
        <f t="shared" si="308"/>
        <v>FIN1C</v>
      </c>
      <c r="H1917" s="389" t="str">
        <f t="shared" si="310"/>
        <v>grant31</v>
      </c>
      <c r="I1917" s="389" t="str">
        <f t="shared" si="311"/>
        <v>totgrant</v>
      </c>
      <c r="J1917" s="389" t="str">
        <f t="shared" si="312"/>
        <v>FIN1C-</v>
      </c>
      <c r="K1917" s="389" t="str">
        <f t="shared" si="313"/>
        <v>grant31-totgrant</v>
      </c>
      <c r="L1917" s="389" t="str">
        <f t="shared" si="290"/>
        <v>grant31-</v>
      </c>
    </row>
    <row r="1918" spans="1:12">
      <c r="A1918" s="362" t="s">
        <v>5143</v>
      </c>
      <c r="B1918" s="454">
        <f t="shared" ca="1" si="284"/>
        <v>0</v>
      </c>
      <c r="C1918" s="454" t="str">
        <f t="shared" ca="1" si="309"/>
        <v/>
      </c>
      <c r="D1918" s="454"/>
      <c r="E1918" s="454"/>
      <c r="F1918" s="454"/>
      <c r="G1918" s="389" t="str">
        <f t="shared" si="308"/>
        <v>FIN1C</v>
      </c>
      <c r="H1918" s="389" t="str">
        <f t="shared" si="310"/>
        <v>grant32</v>
      </c>
      <c r="I1918" s="389" t="str">
        <f t="shared" si="311"/>
        <v>grantname</v>
      </c>
      <c r="J1918" s="389" t="str">
        <f t="shared" si="312"/>
        <v>FIN1C-</v>
      </c>
      <c r="K1918" s="389" t="str">
        <f t="shared" si="313"/>
        <v>grant32-grantname</v>
      </c>
      <c r="L1918" s="389" t="str">
        <f t="shared" si="290"/>
        <v>grant32-</v>
      </c>
    </row>
    <row r="1919" spans="1:12">
      <c r="A1919" s="362" t="s">
        <v>5144</v>
      </c>
      <c r="B1919" s="454">
        <f t="shared" ca="1" si="284"/>
        <v>0</v>
      </c>
      <c r="C1919" s="454" t="str">
        <f t="shared" ca="1" si="309"/>
        <v/>
      </c>
      <c r="D1919" s="454"/>
      <c r="E1919" s="454"/>
      <c r="F1919" s="454">
        <f ca="1">INDEX(INDIRECT(LEFT($A1919,SEARCH("-",$A1919,1)-1)&amp;"_data"),MATCH(MID($A1919, SEARCH("-",$A1919) + 1, SEARCH("-",$A1919,SEARCH("-",$A1919)+1) - SEARCH("-",$A1919) - 1),INDIRECT(LEFT($A1919,SEARCH("-",$A1919,1)-1)&amp;"_rows"),0),MATCH(RIGHT($A1919&amp;"-"&amp;$F$1,LEN($A1919&amp;"-"&amp;$F$1) - SEARCH("-", $A1919, SEARCH("-", $A1919) + 1)),INDIRECT(LEFT($A1919,SEARCH("-",$A1919,1)-1)&amp;"_Header"),0))</f>
        <v>0</v>
      </c>
      <c r="G1919" s="389" t="str">
        <f t="shared" si="308"/>
        <v>FIN1C</v>
      </c>
      <c r="H1919" s="389" t="str">
        <f t="shared" si="310"/>
        <v>grant32</v>
      </c>
      <c r="I1919" s="389" t="str">
        <f t="shared" si="311"/>
        <v>issuer</v>
      </c>
      <c r="J1919" s="389" t="str">
        <f t="shared" si="312"/>
        <v>FIN1C-</v>
      </c>
      <c r="K1919" s="389" t="str">
        <f t="shared" si="313"/>
        <v>grant32-issuer</v>
      </c>
      <c r="L1919" s="389" t="str">
        <f t="shared" si="290"/>
        <v>grant32-</v>
      </c>
    </row>
    <row r="1920" spans="1:12">
      <c r="A1920" s="362" t="s">
        <v>5145</v>
      </c>
      <c r="B1920" s="454">
        <f t="shared" ca="1" si="284"/>
        <v>0</v>
      </c>
      <c r="C1920" s="454" t="str">
        <f t="shared" ca="1" si="309"/>
        <v/>
      </c>
      <c r="D1920" s="454"/>
      <c r="E1920" s="454"/>
      <c r="F1920" s="454"/>
      <c r="G1920" s="389" t="str">
        <f t="shared" si="308"/>
        <v>FIN1C</v>
      </c>
      <c r="H1920" s="389" t="str">
        <f t="shared" si="310"/>
        <v>grant32</v>
      </c>
      <c r="I1920" s="389" t="str">
        <f t="shared" si="311"/>
        <v>totgrant</v>
      </c>
      <c r="J1920" s="389" t="str">
        <f t="shared" si="312"/>
        <v>FIN1C-</v>
      </c>
      <c r="K1920" s="389" t="str">
        <f t="shared" si="313"/>
        <v>grant32-totgrant</v>
      </c>
      <c r="L1920" s="389" t="str">
        <f t="shared" si="290"/>
        <v>grant32-</v>
      </c>
    </row>
    <row r="1921" spans="1:12">
      <c r="A1921" s="362" t="s">
        <v>5146</v>
      </c>
      <c r="B1921" s="454">
        <f t="shared" ca="1" si="284"/>
        <v>0</v>
      </c>
      <c r="C1921" s="454" t="str">
        <f t="shared" ca="1" si="309"/>
        <v/>
      </c>
      <c r="D1921" s="454"/>
      <c r="E1921" s="454"/>
      <c r="F1921" s="454"/>
      <c r="G1921" s="389" t="str">
        <f t="shared" si="308"/>
        <v>FIN1C</v>
      </c>
      <c r="H1921" s="389" t="str">
        <f t="shared" si="310"/>
        <v>grant33</v>
      </c>
      <c r="I1921" s="389" t="str">
        <f t="shared" si="311"/>
        <v>grantname</v>
      </c>
      <c r="J1921" s="389" t="str">
        <f t="shared" si="312"/>
        <v>FIN1C-</v>
      </c>
      <c r="K1921" s="389" t="str">
        <f t="shared" si="313"/>
        <v>grant33-grantname</v>
      </c>
      <c r="L1921" s="389" t="str">
        <f t="shared" si="290"/>
        <v>grant33-</v>
      </c>
    </row>
    <row r="1922" spans="1:12">
      <c r="A1922" s="362" t="s">
        <v>5147</v>
      </c>
      <c r="B1922" s="454">
        <f t="shared" ca="1" si="284"/>
        <v>0</v>
      </c>
      <c r="C1922" s="454" t="str">
        <f t="shared" ca="1" si="309"/>
        <v/>
      </c>
      <c r="D1922" s="454"/>
      <c r="E1922" s="454"/>
      <c r="F1922" s="454">
        <f ca="1">INDEX(INDIRECT(LEFT($A1922,SEARCH("-",$A1922,1)-1)&amp;"_data"),MATCH(MID($A1922, SEARCH("-",$A1922) + 1, SEARCH("-",$A1922,SEARCH("-",$A1922)+1) - SEARCH("-",$A1922) - 1),INDIRECT(LEFT($A1922,SEARCH("-",$A1922,1)-1)&amp;"_rows"),0),MATCH(RIGHT($A1922&amp;"-"&amp;$F$1,LEN($A1922&amp;"-"&amp;$F$1) - SEARCH("-", $A1922, SEARCH("-", $A1922) + 1)),INDIRECT(LEFT($A1922,SEARCH("-",$A1922,1)-1)&amp;"_Header"),0))</f>
        <v>0</v>
      </c>
      <c r="G1922" s="389" t="str">
        <f t="shared" si="308"/>
        <v>FIN1C</v>
      </c>
      <c r="H1922" s="389" t="str">
        <f t="shared" si="310"/>
        <v>grant33</v>
      </c>
      <c r="I1922" s="389" t="str">
        <f t="shared" si="311"/>
        <v>issuer</v>
      </c>
      <c r="J1922" s="389" t="str">
        <f t="shared" si="312"/>
        <v>FIN1C-</v>
      </c>
      <c r="K1922" s="389" t="str">
        <f t="shared" si="313"/>
        <v>grant33-issuer</v>
      </c>
      <c r="L1922" s="389" t="str">
        <f t="shared" si="290"/>
        <v>grant33-</v>
      </c>
    </row>
    <row r="1923" spans="1:12">
      <c r="A1923" s="362" t="s">
        <v>5148</v>
      </c>
      <c r="B1923" s="454">
        <f t="shared" ca="1" si="284"/>
        <v>0</v>
      </c>
      <c r="C1923" s="454" t="str">
        <f t="shared" ca="1" si="309"/>
        <v/>
      </c>
      <c r="D1923" s="454"/>
      <c r="E1923" s="454"/>
      <c r="F1923" s="454"/>
      <c r="G1923" s="389" t="str">
        <f t="shared" si="308"/>
        <v>FIN1C</v>
      </c>
      <c r="H1923" s="389" t="str">
        <f t="shared" si="310"/>
        <v>grant33</v>
      </c>
      <c r="I1923" s="389" t="str">
        <f t="shared" si="311"/>
        <v>totgrant</v>
      </c>
      <c r="J1923" s="389" t="str">
        <f t="shared" si="312"/>
        <v>FIN1C-</v>
      </c>
      <c r="K1923" s="389" t="str">
        <f t="shared" si="313"/>
        <v>grant33-totgrant</v>
      </c>
      <c r="L1923" s="389" t="str">
        <f t="shared" si="290"/>
        <v>grant33-</v>
      </c>
    </row>
    <row r="1924" spans="1:12">
      <c r="A1924" s="362" t="s">
        <v>5149</v>
      </c>
      <c r="B1924" s="454">
        <f t="shared" ca="1" si="284"/>
        <v>0</v>
      </c>
      <c r="C1924" s="454" t="str">
        <f t="shared" ca="1" si="309"/>
        <v/>
      </c>
      <c r="D1924" s="454"/>
      <c r="E1924" s="454"/>
      <c r="F1924" s="454"/>
      <c r="G1924" s="389" t="str">
        <f t="shared" si="308"/>
        <v>FIN1C</v>
      </c>
      <c r="H1924" s="389" t="str">
        <f t="shared" si="310"/>
        <v>grant34</v>
      </c>
      <c r="I1924" s="389" t="str">
        <f t="shared" si="311"/>
        <v>grantname</v>
      </c>
      <c r="J1924" s="389" t="str">
        <f t="shared" si="312"/>
        <v>FIN1C-</v>
      </c>
      <c r="K1924" s="389" t="str">
        <f t="shared" si="313"/>
        <v>grant34-grantname</v>
      </c>
      <c r="L1924" s="389" t="str">
        <f t="shared" si="290"/>
        <v>grant34-</v>
      </c>
    </row>
    <row r="1925" spans="1:12">
      <c r="A1925" s="362" t="s">
        <v>5150</v>
      </c>
      <c r="B1925" s="454">
        <f t="shared" ca="1" si="284"/>
        <v>0</v>
      </c>
      <c r="C1925" s="454" t="str">
        <f t="shared" ca="1" si="309"/>
        <v/>
      </c>
      <c r="D1925" s="454"/>
      <c r="E1925" s="454"/>
      <c r="F1925" s="454">
        <f ca="1">INDEX(INDIRECT(LEFT($A1925,SEARCH("-",$A1925,1)-1)&amp;"_data"),MATCH(MID($A1925, SEARCH("-",$A1925) + 1, SEARCH("-",$A1925,SEARCH("-",$A1925)+1) - SEARCH("-",$A1925) - 1),INDIRECT(LEFT($A1925,SEARCH("-",$A1925,1)-1)&amp;"_rows"),0),MATCH(RIGHT($A1925&amp;"-"&amp;$F$1,LEN($A1925&amp;"-"&amp;$F$1) - SEARCH("-", $A1925, SEARCH("-", $A1925) + 1)),INDIRECT(LEFT($A1925,SEARCH("-",$A1925,1)-1)&amp;"_Header"),0))</f>
        <v>0</v>
      </c>
      <c r="G1925" s="389" t="str">
        <f t="shared" si="308"/>
        <v>FIN1C</v>
      </c>
      <c r="H1925" s="389" t="str">
        <f t="shared" si="310"/>
        <v>grant34</v>
      </c>
      <c r="I1925" s="389" t="str">
        <f t="shared" si="311"/>
        <v>issuer</v>
      </c>
      <c r="J1925" s="389" t="str">
        <f t="shared" si="312"/>
        <v>FIN1C-</v>
      </c>
      <c r="K1925" s="389" t="str">
        <f t="shared" si="313"/>
        <v>grant34-issuer</v>
      </c>
      <c r="L1925" s="389" t="str">
        <f t="shared" si="290"/>
        <v>grant34-</v>
      </c>
    </row>
    <row r="1926" spans="1:12">
      <c r="A1926" s="362" t="s">
        <v>5151</v>
      </c>
      <c r="B1926" s="454">
        <f t="shared" ca="1" si="284"/>
        <v>0</v>
      </c>
      <c r="C1926" s="454" t="str">
        <f t="shared" ca="1" si="309"/>
        <v/>
      </c>
      <c r="D1926" s="454"/>
      <c r="E1926" s="454"/>
      <c r="F1926" s="454"/>
      <c r="G1926" s="389" t="str">
        <f t="shared" si="308"/>
        <v>FIN1C</v>
      </c>
      <c r="H1926" s="389" t="str">
        <f t="shared" si="310"/>
        <v>grant34</v>
      </c>
      <c r="I1926" s="389" t="str">
        <f t="shared" si="311"/>
        <v>totgrant</v>
      </c>
      <c r="J1926" s="389" t="str">
        <f t="shared" si="312"/>
        <v>FIN1C-</v>
      </c>
      <c r="K1926" s="389" t="str">
        <f t="shared" si="313"/>
        <v>grant34-totgrant</v>
      </c>
      <c r="L1926" s="389" t="str">
        <f t="shared" si="290"/>
        <v>grant34-</v>
      </c>
    </row>
    <row r="1927" spans="1:12">
      <c r="A1927" s="362" t="s">
        <v>5152</v>
      </c>
      <c r="B1927" s="454">
        <f t="shared" ca="1" si="284"/>
        <v>0</v>
      </c>
      <c r="C1927" s="454" t="str">
        <f t="shared" ca="1" si="309"/>
        <v/>
      </c>
      <c r="D1927" s="454"/>
      <c r="E1927" s="454"/>
      <c r="F1927" s="454"/>
      <c r="G1927" s="389" t="str">
        <f t="shared" si="308"/>
        <v>FIN1C</v>
      </c>
      <c r="H1927" s="389" t="str">
        <f t="shared" si="310"/>
        <v>grant35</v>
      </c>
      <c r="I1927" s="389" t="str">
        <f t="shared" si="311"/>
        <v>grantname</v>
      </c>
      <c r="J1927" s="389" t="str">
        <f t="shared" si="312"/>
        <v>FIN1C-</v>
      </c>
      <c r="K1927" s="389" t="str">
        <f t="shared" si="313"/>
        <v>grant35-grantname</v>
      </c>
      <c r="L1927" s="389" t="str">
        <f t="shared" si="290"/>
        <v>grant35-</v>
      </c>
    </row>
    <row r="1928" spans="1:12">
      <c r="A1928" s="362" t="s">
        <v>5153</v>
      </c>
      <c r="B1928" s="454">
        <f t="shared" ca="1" si="284"/>
        <v>0</v>
      </c>
      <c r="C1928" s="454" t="str">
        <f t="shared" ca="1" si="309"/>
        <v/>
      </c>
      <c r="D1928" s="454"/>
      <c r="E1928" s="454"/>
      <c r="F1928" s="454">
        <f ca="1">INDEX(INDIRECT(LEFT($A1928,SEARCH("-",$A1928,1)-1)&amp;"_data"),MATCH(MID($A1928, SEARCH("-",$A1928) + 1, SEARCH("-",$A1928,SEARCH("-",$A1928)+1) - SEARCH("-",$A1928) - 1),INDIRECT(LEFT($A1928,SEARCH("-",$A1928,1)-1)&amp;"_rows"),0),MATCH(RIGHT($A1928&amp;"-"&amp;$F$1,LEN($A1928&amp;"-"&amp;$F$1) - SEARCH("-", $A1928, SEARCH("-", $A1928) + 1)),INDIRECT(LEFT($A1928,SEARCH("-",$A1928,1)-1)&amp;"_Header"),0))</f>
        <v>0</v>
      </c>
      <c r="G1928" s="389" t="str">
        <f t="shared" si="308"/>
        <v>FIN1C</v>
      </c>
      <c r="H1928" s="389" t="str">
        <f t="shared" si="310"/>
        <v>grant35</v>
      </c>
      <c r="I1928" s="389" t="str">
        <f t="shared" si="311"/>
        <v>issuer</v>
      </c>
      <c r="J1928" s="389" t="str">
        <f t="shared" si="312"/>
        <v>FIN1C-</v>
      </c>
      <c r="K1928" s="389" t="str">
        <f t="shared" si="313"/>
        <v>grant35-issuer</v>
      </c>
      <c r="L1928" s="389" t="str">
        <f t="shared" si="290"/>
        <v>grant35-</v>
      </c>
    </row>
    <row r="1929" spans="1:12">
      <c r="A1929" s="362" t="s">
        <v>5154</v>
      </c>
      <c r="B1929" s="454">
        <f t="shared" ca="1" si="284"/>
        <v>0</v>
      </c>
      <c r="C1929" s="454" t="str">
        <f t="shared" ca="1" si="309"/>
        <v/>
      </c>
      <c r="D1929" s="454"/>
      <c r="E1929" s="454"/>
      <c r="F1929" s="454"/>
      <c r="G1929" s="389" t="str">
        <f t="shared" si="308"/>
        <v>FIN1C</v>
      </c>
      <c r="H1929" s="389" t="str">
        <f t="shared" si="310"/>
        <v>grant35</v>
      </c>
      <c r="I1929" s="389" t="str">
        <f t="shared" si="311"/>
        <v>totgrant</v>
      </c>
      <c r="J1929" s="389" t="str">
        <f t="shared" si="312"/>
        <v>FIN1C-</v>
      </c>
      <c r="K1929" s="389" t="str">
        <f t="shared" si="313"/>
        <v>grant35-totgrant</v>
      </c>
      <c r="L1929" s="389" t="str">
        <f t="shared" si="290"/>
        <v>grant35-</v>
      </c>
    </row>
    <row r="1930" spans="1:12">
      <c r="A1930" s="362" t="s">
        <v>5155</v>
      </c>
      <c r="B1930" s="454">
        <f t="shared" ca="1" si="284"/>
        <v>0</v>
      </c>
      <c r="C1930" s="454" t="str">
        <f t="shared" ca="1" si="309"/>
        <v/>
      </c>
      <c r="D1930" s="454"/>
      <c r="E1930" s="454"/>
      <c r="F1930" s="454"/>
      <c r="G1930" s="389" t="str">
        <f t="shared" si="308"/>
        <v>FIN1C</v>
      </c>
      <c r="H1930" s="389" t="str">
        <f t="shared" si="310"/>
        <v>grant36</v>
      </c>
      <c r="I1930" s="389" t="str">
        <f t="shared" si="311"/>
        <v>grantname</v>
      </c>
      <c r="J1930" s="389" t="str">
        <f t="shared" si="312"/>
        <v>FIN1C-</v>
      </c>
      <c r="K1930" s="389" t="str">
        <f t="shared" si="313"/>
        <v>grant36-grantname</v>
      </c>
      <c r="L1930" s="389" t="str">
        <f t="shared" si="290"/>
        <v>grant36-</v>
      </c>
    </row>
    <row r="1931" spans="1:12">
      <c r="A1931" s="362" t="s">
        <v>5156</v>
      </c>
      <c r="B1931" s="454">
        <f t="shared" ca="1" si="284"/>
        <v>0</v>
      </c>
      <c r="C1931" s="454" t="str">
        <f t="shared" ca="1" si="309"/>
        <v/>
      </c>
      <c r="D1931" s="454"/>
      <c r="E1931" s="454"/>
      <c r="F1931" s="454">
        <f ca="1">INDEX(INDIRECT(LEFT($A1931,SEARCH("-",$A1931,1)-1)&amp;"_data"),MATCH(MID($A1931, SEARCH("-",$A1931) + 1, SEARCH("-",$A1931,SEARCH("-",$A1931)+1) - SEARCH("-",$A1931) - 1),INDIRECT(LEFT($A1931,SEARCH("-",$A1931,1)-1)&amp;"_rows"),0),MATCH(RIGHT($A1931&amp;"-"&amp;$F$1,LEN($A1931&amp;"-"&amp;$F$1) - SEARCH("-", $A1931, SEARCH("-", $A1931) + 1)),INDIRECT(LEFT($A1931,SEARCH("-",$A1931,1)-1)&amp;"_Header"),0))</f>
        <v>0</v>
      </c>
      <c r="G1931" s="389" t="str">
        <f t="shared" si="308"/>
        <v>FIN1C</v>
      </c>
      <c r="H1931" s="389" t="str">
        <f t="shared" si="310"/>
        <v>grant36</v>
      </c>
      <c r="I1931" s="389" t="str">
        <f t="shared" si="311"/>
        <v>issuer</v>
      </c>
      <c r="J1931" s="389" t="str">
        <f t="shared" si="312"/>
        <v>FIN1C-</v>
      </c>
      <c r="K1931" s="389" t="str">
        <f t="shared" si="313"/>
        <v>grant36-issuer</v>
      </c>
      <c r="L1931" s="389" t="str">
        <f t="shared" si="290"/>
        <v>grant36-</v>
      </c>
    </row>
    <row r="1932" spans="1:12">
      <c r="A1932" s="362" t="s">
        <v>5157</v>
      </c>
      <c r="B1932" s="454">
        <f t="shared" ca="1" si="284"/>
        <v>0</v>
      </c>
      <c r="C1932" s="454" t="str">
        <f t="shared" ca="1" si="309"/>
        <v/>
      </c>
      <c r="D1932" s="454"/>
      <c r="E1932" s="454"/>
      <c r="F1932" s="454"/>
      <c r="G1932" s="389" t="str">
        <f t="shared" si="308"/>
        <v>FIN1C</v>
      </c>
      <c r="H1932" s="389" t="str">
        <f t="shared" si="310"/>
        <v>grant36</v>
      </c>
      <c r="I1932" s="389" t="str">
        <f t="shared" si="311"/>
        <v>totgrant</v>
      </c>
      <c r="J1932" s="389" t="str">
        <f t="shared" si="312"/>
        <v>FIN1C-</v>
      </c>
      <c r="K1932" s="389" t="str">
        <f t="shared" si="313"/>
        <v>grant36-totgrant</v>
      </c>
      <c r="L1932" s="389" t="str">
        <f t="shared" si="290"/>
        <v>grant36-</v>
      </c>
    </row>
    <row r="1933" spans="1:12">
      <c r="A1933" s="362" t="s">
        <v>5158</v>
      </c>
      <c r="B1933" s="454">
        <f t="shared" ca="1" si="284"/>
        <v>0</v>
      </c>
      <c r="C1933" s="454" t="str">
        <f t="shared" ca="1" si="309"/>
        <v/>
      </c>
      <c r="D1933" s="454"/>
      <c r="E1933" s="454"/>
      <c r="F1933" s="454"/>
      <c r="G1933" s="389" t="str">
        <f t="shared" si="308"/>
        <v>FIN1C</v>
      </c>
      <c r="H1933" s="389" t="str">
        <f t="shared" si="310"/>
        <v>grant37</v>
      </c>
      <c r="I1933" s="389" t="str">
        <f t="shared" si="311"/>
        <v>grantname</v>
      </c>
      <c r="J1933" s="389" t="str">
        <f t="shared" si="312"/>
        <v>FIN1C-</v>
      </c>
      <c r="K1933" s="389" t="str">
        <f t="shared" si="313"/>
        <v>grant37-grantname</v>
      </c>
      <c r="L1933" s="389" t="str">
        <f t="shared" si="290"/>
        <v>grant37-</v>
      </c>
    </row>
    <row r="1934" spans="1:12">
      <c r="A1934" s="362" t="s">
        <v>5159</v>
      </c>
      <c r="B1934" s="454">
        <f t="shared" ca="1" si="284"/>
        <v>0</v>
      </c>
      <c r="C1934" s="454" t="str">
        <f t="shared" ca="1" si="309"/>
        <v/>
      </c>
      <c r="D1934" s="454"/>
      <c r="E1934" s="454"/>
      <c r="F1934" s="454">
        <f ca="1">INDEX(INDIRECT(LEFT($A1934,SEARCH("-",$A1934,1)-1)&amp;"_data"),MATCH(MID($A1934, SEARCH("-",$A1934) + 1, SEARCH("-",$A1934,SEARCH("-",$A1934)+1) - SEARCH("-",$A1934) - 1),INDIRECT(LEFT($A1934,SEARCH("-",$A1934,1)-1)&amp;"_rows"),0),MATCH(RIGHT($A1934&amp;"-"&amp;$F$1,LEN($A1934&amp;"-"&amp;$F$1) - SEARCH("-", $A1934, SEARCH("-", $A1934) + 1)),INDIRECT(LEFT($A1934,SEARCH("-",$A1934,1)-1)&amp;"_Header"),0))</f>
        <v>0</v>
      </c>
      <c r="G1934" s="389" t="str">
        <f t="shared" si="308"/>
        <v>FIN1C</v>
      </c>
      <c r="H1934" s="389" t="str">
        <f t="shared" si="310"/>
        <v>grant37</v>
      </c>
      <c r="I1934" s="389" t="str">
        <f t="shared" si="311"/>
        <v>issuer</v>
      </c>
      <c r="J1934" s="389" t="str">
        <f t="shared" si="312"/>
        <v>FIN1C-</v>
      </c>
      <c r="K1934" s="389" t="str">
        <f t="shared" si="313"/>
        <v>grant37-issuer</v>
      </c>
      <c r="L1934" s="389" t="str">
        <f t="shared" si="290"/>
        <v>grant37-</v>
      </c>
    </row>
    <row r="1935" spans="1:12">
      <c r="A1935" s="362" t="s">
        <v>5160</v>
      </c>
      <c r="B1935" s="454">
        <f t="shared" ca="1" si="284"/>
        <v>0</v>
      </c>
      <c r="C1935" s="454" t="str">
        <f t="shared" ca="1" si="309"/>
        <v/>
      </c>
      <c r="D1935" s="454"/>
      <c r="E1935" s="454"/>
      <c r="F1935" s="454"/>
      <c r="G1935" s="389" t="str">
        <f t="shared" si="308"/>
        <v>FIN1C</v>
      </c>
      <c r="H1935" s="389" t="str">
        <f t="shared" si="310"/>
        <v>grant37</v>
      </c>
      <c r="I1935" s="389" t="str">
        <f t="shared" si="311"/>
        <v>totgrant</v>
      </c>
      <c r="J1935" s="389" t="str">
        <f t="shared" si="312"/>
        <v>FIN1C-</v>
      </c>
      <c r="K1935" s="389" t="str">
        <f t="shared" si="313"/>
        <v>grant37-totgrant</v>
      </c>
      <c r="L1935" s="389" t="str">
        <f t="shared" si="290"/>
        <v>grant37-</v>
      </c>
    </row>
    <row r="1936" spans="1:12">
      <c r="A1936" s="362" t="s">
        <v>5161</v>
      </c>
      <c r="B1936" s="454">
        <f t="shared" ca="1" si="284"/>
        <v>0</v>
      </c>
      <c r="C1936" s="454" t="str">
        <f t="shared" ca="1" si="309"/>
        <v/>
      </c>
      <c r="D1936" s="454"/>
      <c r="E1936" s="454"/>
      <c r="F1936" s="454"/>
      <c r="G1936" s="389" t="str">
        <f t="shared" si="308"/>
        <v>FIN1C</v>
      </c>
      <c r="H1936" s="389" t="str">
        <f t="shared" si="310"/>
        <v>grant38</v>
      </c>
      <c r="I1936" s="389" t="str">
        <f t="shared" si="311"/>
        <v>grantname</v>
      </c>
      <c r="J1936" s="389" t="str">
        <f t="shared" si="312"/>
        <v>FIN1C-</v>
      </c>
      <c r="K1936" s="389" t="str">
        <f t="shared" si="313"/>
        <v>grant38-grantname</v>
      </c>
      <c r="L1936" s="389" t="str">
        <f t="shared" si="290"/>
        <v>grant38-</v>
      </c>
    </row>
    <row r="1937" spans="1:12">
      <c r="A1937" s="362" t="s">
        <v>5162</v>
      </c>
      <c r="B1937" s="454">
        <f t="shared" ca="1" si="284"/>
        <v>0</v>
      </c>
      <c r="C1937" s="454" t="str">
        <f t="shared" ca="1" si="309"/>
        <v/>
      </c>
      <c r="D1937" s="454"/>
      <c r="E1937" s="454"/>
      <c r="F1937" s="454">
        <f ca="1">INDEX(INDIRECT(LEFT($A1937,SEARCH("-",$A1937,1)-1)&amp;"_data"),MATCH(MID($A1937, SEARCH("-",$A1937) + 1, SEARCH("-",$A1937,SEARCH("-",$A1937)+1) - SEARCH("-",$A1937) - 1),INDIRECT(LEFT($A1937,SEARCH("-",$A1937,1)-1)&amp;"_rows"),0),MATCH(RIGHT($A1937&amp;"-"&amp;$F$1,LEN($A1937&amp;"-"&amp;$F$1) - SEARCH("-", $A1937, SEARCH("-", $A1937) + 1)),INDIRECT(LEFT($A1937,SEARCH("-",$A1937,1)-1)&amp;"_Header"),0))</f>
        <v>0</v>
      </c>
      <c r="G1937" s="389" t="str">
        <f t="shared" si="308"/>
        <v>FIN1C</v>
      </c>
      <c r="H1937" s="389" t="str">
        <f t="shared" si="310"/>
        <v>grant38</v>
      </c>
      <c r="I1937" s="389" t="str">
        <f t="shared" si="311"/>
        <v>issuer</v>
      </c>
      <c r="J1937" s="389" t="str">
        <f t="shared" si="312"/>
        <v>FIN1C-</v>
      </c>
      <c r="K1937" s="389" t="str">
        <f t="shared" si="313"/>
        <v>grant38-issuer</v>
      </c>
      <c r="L1937" s="389" t="str">
        <f t="shared" si="290"/>
        <v>grant38-</v>
      </c>
    </row>
    <row r="1938" spans="1:12">
      <c r="A1938" s="362" t="s">
        <v>5163</v>
      </c>
      <c r="B1938" s="454">
        <f t="shared" ca="1" si="284"/>
        <v>0</v>
      </c>
      <c r="C1938" s="454" t="str">
        <f t="shared" ca="1" si="309"/>
        <v/>
      </c>
      <c r="D1938" s="454"/>
      <c r="E1938" s="454"/>
      <c r="F1938" s="454"/>
      <c r="G1938" s="389" t="str">
        <f t="shared" si="308"/>
        <v>FIN1C</v>
      </c>
      <c r="H1938" s="389" t="str">
        <f t="shared" si="310"/>
        <v>grant38</v>
      </c>
      <c r="I1938" s="389" t="str">
        <f t="shared" si="311"/>
        <v>totgrant</v>
      </c>
      <c r="J1938" s="389" t="str">
        <f t="shared" si="312"/>
        <v>FIN1C-</v>
      </c>
      <c r="K1938" s="389" t="str">
        <f t="shared" si="313"/>
        <v>grant38-totgrant</v>
      </c>
      <c r="L1938" s="389" t="str">
        <f t="shared" si="290"/>
        <v>grant38-</v>
      </c>
    </row>
    <row r="1939" spans="1:12">
      <c r="A1939" s="362" t="s">
        <v>5164</v>
      </c>
      <c r="B1939" s="454">
        <f t="shared" ca="1" si="284"/>
        <v>0</v>
      </c>
      <c r="C1939" s="454" t="str">
        <f t="shared" ca="1" si="309"/>
        <v/>
      </c>
      <c r="D1939" s="454"/>
      <c r="E1939" s="454"/>
      <c r="F1939" s="454"/>
      <c r="G1939" s="389" t="str">
        <f t="shared" si="308"/>
        <v>FIN1C</v>
      </c>
      <c r="H1939" s="389" t="str">
        <f t="shared" si="310"/>
        <v>grant39</v>
      </c>
      <c r="I1939" s="389" t="str">
        <f t="shared" si="311"/>
        <v>grantname</v>
      </c>
      <c r="J1939" s="389" t="str">
        <f t="shared" si="312"/>
        <v>FIN1C-</v>
      </c>
      <c r="K1939" s="389" t="str">
        <f t="shared" si="313"/>
        <v>grant39-grantname</v>
      </c>
      <c r="L1939" s="389" t="str">
        <f t="shared" si="290"/>
        <v>grant39-</v>
      </c>
    </row>
    <row r="1940" spans="1:12">
      <c r="A1940" s="362" t="s">
        <v>5165</v>
      </c>
      <c r="B1940" s="454">
        <f t="shared" ca="1" si="284"/>
        <v>0</v>
      </c>
      <c r="C1940" s="454" t="str">
        <f t="shared" ca="1" si="309"/>
        <v/>
      </c>
      <c r="D1940" s="454"/>
      <c r="E1940" s="454"/>
      <c r="F1940" s="454">
        <f ca="1">INDEX(INDIRECT(LEFT($A1940,SEARCH("-",$A1940,1)-1)&amp;"_data"),MATCH(MID($A1940, SEARCH("-",$A1940) + 1, SEARCH("-",$A1940,SEARCH("-",$A1940)+1) - SEARCH("-",$A1940) - 1),INDIRECT(LEFT($A1940,SEARCH("-",$A1940,1)-1)&amp;"_rows"),0),MATCH(RIGHT($A1940&amp;"-"&amp;$F$1,LEN($A1940&amp;"-"&amp;$F$1) - SEARCH("-", $A1940, SEARCH("-", $A1940) + 1)),INDIRECT(LEFT($A1940,SEARCH("-",$A1940,1)-1)&amp;"_Header"),0))</f>
        <v>0</v>
      </c>
      <c r="G1940" s="389" t="str">
        <f t="shared" si="308"/>
        <v>FIN1C</v>
      </c>
      <c r="H1940" s="389" t="str">
        <f t="shared" si="310"/>
        <v>grant39</v>
      </c>
      <c r="I1940" s="389" t="str">
        <f t="shared" si="311"/>
        <v>issuer</v>
      </c>
      <c r="J1940" s="389" t="str">
        <f t="shared" si="312"/>
        <v>FIN1C-</v>
      </c>
      <c r="K1940" s="389" t="str">
        <f t="shared" si="313"/>
        <v>grant39-issuer</v>
      </c>
      <c r="L1940" s="389" t="str">
        <f t="shared" si="290"/>
        <v>grant39-</v>
      </c>
    </row>
    <row r="1941" spans="1:12">
      <c r="A1941" s="362" t="s">
        <v>5166</v>
      </c>
      <c r="B1941" s="454">
        <f t="shared" ca="1" si="284"/>
        <v>0</v>
      </c>
      <c r="C1941" s="454" t="str">
        <f t="shared" ca="1" si="309"/>
        <v/>
      </c>
      <c r="D1941" s="454"/>
      <c r="E1941" s="454"/>
      <c r="F1941" s="454"/>
      <c r="G1941" s="389" t="str">
        <f t="shared" si="308"/>
        <v>FIN1C</v>
      </c>
      <c r="H1941" s="389" t="str">
        <f t="shared" si="310"/>
        <v>grant39</v>
      </c>
      <c r="I1941" s="389" t="str">
        <f t="shared" si="311"/>
        <v>totgrant</v>
      </c>
      <c r="J1941" s="389" t="str">
        <f t="shared" si="312"/>
        <v>FIN1C-</v>
      </c>
      <c r="K1941" s="389" t="str">
        <f t="shared" si="313"/>
        <v>grant39-totgrant</v>
      </c>
      <c r="L1941" s="389" t="str">
        <f t="shared" si="290"/>
        <v>grant39-</v>
      </c>
    </row>
    <row r="1942" spans="1:12">
      <c r="A1942" s="362" t="s">
        <v>5167</v>
      </c>
      <c r="B1942" s="454">
        <f t="shared" ca="1" si="284"/>
        <v>0</v>
      </c>
      <c r="C1942" s="454" t="str">
        <f t="shared" ca="1" si="309"/>
        <v/>
      </c>
      <c r="D1942" s="454"/>
      <c r="E1942" s="454"/>
      <c r="F1942" s="454"/>
      <c r="G1942" s="389" t="str">
        <f t="shared" si="308"/>
        <v>FIN1C</v>
      </c>
      <c r="H1942" s="389" t="str">
        <f t="shared" si="310"/>
        <v>grant40</v>
      </c>
      <c r="I1942" s="389" t="str">
        <f t="shared" si="311"/>
        <v>grantname</v>
      </c>
      <c r="J1942" s="389" t="str">
        <f t="shared" si="312"/>
        <v>FIN1C-</v>
      </c>
      <c r="K1942" s="389" t="str">
        <f t="shared" si="313"/>
        <v>grant40-grantname</v>
      </c>
      <c r="L1942" s="389" t="str">
        <f t="shared" si="290"/>
        <v>grant40-</v>
      </c>
    </row>
    <row r="1943" spans="1:12">
      <c r="A1943" s="362" t="s">
        <v>5168</v>
      </c>
      <c r="B1943" s="454">
        <f t="shared" ca="1" si="284"/>
        <v>0</v>
      </c>
      <c r="C1943" s="454" t="str">
        <f t="shared" ca="1" si="309"/>
        <v/>
      </c>
      <c r="D1943" s="454"/>
      <c r="E1943" s="454"/>
      <c r="F1943" s="454">
        <f ca="1">INDEX(INDIRECT(LEFT($A1943,SEARCH("-",$A1943,1)-1)&amp;"_data"),MATCH(MID($A1943, SEARCH("-",$A1943) + 1, SEARCH("-",$A1943,SEARCH("-",$A1943)+1) - SEARCH("-",$A1943) - 1),INDIRECT(LEFT($A1943,SEARCH("-",$A1943,1)-1)&amp;"_rows"),0),MATCH(RIGHT($A1943&amp;"-"&amp;$F$1,LEN($A1943&amp;"-"&amp;$F$1) - SEARCH("-", $A1943, SEARCH("-", $A1943) + 1)),INDIRECT(LEFT($A1943,SEARCH("-",$A1943,1)-1)&amp;"_Header"),0))</f>
        <v>0</v>
      </c>
      <c r="G1943" s="389" t="str">
        <f t="shared" si="308"/>
        <v>FIN1C</v>
      </c>
      <c r="H1943" s="389" t="str">
        <f t="shared" si="310"/>
        <v>grant40</v>
      </c>
      <c r="I1943" s="389" t="str">
        <f t="shared" si="311"/>
        <v>issuer</v>
      </c>
      <c r="J1943" s="389" t="str">
        <f t="shared" si="312"/>
        <v>FIN1C-</v>
      </c>
      <c r="K1943" s="389" t="str">
        <f t="shared" si="313"/>
        <v>grant40-issuer</v>
      </c>
      <c r="L1943" s="389" t="str">
        <f t="shared" si="290"/>
        <v>grant40-</v>
      </c>
    </row>
    <row r="1944" spans="1:12">
      <c r="A1944" s="362" t="s">
        <v>5169</v>
      </c>
      <c r="B1944" s="454">
        <f t="shared" ca="1" si="284"/>
        <v>0</v>
      </c>
      <c r="C1944" s="454" t="str">
        <f t="shared" ca="1" si="309"/>
        <v/>
      </c>
      <c r="D1944" s="454"/>
      <c r="E1944" s="454"/>
      <c r="F1944" s="454"/>
      <c r="G1944" s="389" t="str">
        <f t="shared" si="308"/>
        <v>FIN1C</v>
      </c>
      <c r="H1944" s="389" t="str">
        <f t="shared" si="310"/>
        <v>grant40</v>
      </c>
      <c r="I1944" s="389" t="str">
        <f t="shared" si="311"/>
        <v>totgrant</v>
      </c>
      <c r="J1944" s="389" t="str">
        <f t="shared" si="312"/>
        <v>FIN1C-</v>
      </c>
      <c r="K1944" s="389" t="str">
        <f t="shared" si="313"/>
        <v>grant40-totgrant</v>
      </c>
      <c r="L1944" s="389" t="str">
        <f t="shared" si="290"/>
        <v>grant40-</v>
      </c>
    </row>
    <row r="1945" spans="1:12">
      <c r="A1945" s="362" t="s">
        <v>5170</v>
      </c>
      <c r="B1945" s="454">
        <f t="shared" ca="1" si="284"/>
        <v>0</v>
      </c>
      <c r="C1945" s="454" t="str">
        <f t="shared" ca="1" si="309"/>
        <v/>
      </c>
      <c r="D1945" s="454"/>
      <c r="E1945" s="454"/>
      <c r="F1945" s="454"/>
      <c r="G1945" s="389" t="str">
        <f t="shared" si="308"/>
        <v>FIN1C</v>
      </c>
      <c r="H1945" s="389" t="str">
        <f t="shared" si="310"/>
        <v>grant41</v>
      </c>
      <c r="I1945" s="389" t="str">
        <f t="shared" si="311"/>
        <v>grantname</v>
      </c>
      <c r="J1945" s="389" t="str">
        <f t="shared" si="312"/>
        <v>FIN1C-</v>
      </c>
      <c r="K1945" s="389" t="str">
        <f t="shared" si="313"/>
        <v>grant41-grantname</v>
      </c>
      <c r="L1945" s="389" t="str">
        <f t="shared" si="290"/>
        <v>grant41-</v>
      </c>
    </row>
    <row r="1946" spans="1:12">
      <c r="A1946" s="362" t="s">
        <v>5171</v>
      </c>
      <c r="B1946" s="454">
        <f t="shared" ca="1" si="284"/>
        <v>0</v>
      </c>
      <c r="C1946" s="454" t="str">
        <f t="shared" ca="1" si="309"/>
        <v/>
      </c>
      <c r="D1946" s="454"/>
      <c r="E1946" s="454"/>
      <c r="F1946" s="454">
        <f ca="1">INDEX(INDIRECT(LEFT($A1946,SEARCH("-",$A1946,1)-1)&amp;"_data"),MATCH(MID($A1946, SEARCH("-",$A1946) + 1, SEARCH("-",$A1946,SEARCH("-",$A1946)+1) - SEARCH("-",$A1946) - 1),INDIRECT(LEFT($A1946,SEARCH("-",$A1946,1)-1)&amp;"_rows"),0),MATCH(RIGHT($A1946&amp;"-"&amp;$F$1,LEN($A1946&amp;"-"&amp;$F$1) - SEARCH("-", $A1946, SEARCH("-", $A1946) + 1)),INDIRECT(LEFT($A1946,SEARCH("-",$A1946,1)-1)&amp;"_Header"),0))</f>
        <v>0</v>
      </c>
      <c r="G1946" s="389" t="str">
        <f t="shared" ref="G1946:G1948" si="314">LEFT(A1946,SEARCH("-",A1946)-1)</f>
        <v>FIN1C</v>
      </c>
      <c r="H1946" s="389" t="str">
        <f t="shared" si="310"/>
        <v>grant41</v>
      </c>
      <c r="I1946" s="389" t="str">
        <f t="shared" si="311"/>
        <v>issuer</v>
      </c>
      <c r="J1946" s="389" t="str">
        <f t="shared" si="312"/>
        <v>FIN1C-</v>
      </c>
      <c r="K1946" s="389" t="str">
        <f t="shared" si="313"/>
        <v>grant41-issuer</v>
      </c>
      <c r="L1946" s="389" t="str">
        <f t="shared" si="290"/>
        <v>grant41-</v>
      </c>
    </row>
    <row r="1947" spans="1:12">
      <c r="A1947" s="362" t="s">
        <v>5172</v>
      </c>
      <c r="B1947" s="454">
        <f t="shared" ca="1" si="284"/>
        <v>0</v>
      </c>
      <c r="C1947" s="454" t="str">
        <f ca="1">IFERROR(INDEX(INDIRECT(LEFT($A1947,SEARCH("-",$A1947,1)-1)&amp;"_validation_data"),MATCH($A1947&amp;"-"&amp;C$1,INDIRECT(LEFT($A1947,SEARCH("-",$A1947,1)-1)&amp;"_validation_rows"),0),3),"")</f>
        <v/>
      </c>
      <c r="D1947" s="454"/>
      <c r="E1947" s="454"/>
      <c r="F1947" s="454"/>
      <c r="G1947" s="389" t="str">
        <f t="shared" si="314"/>
        <v>FIN1C</v>
      </c>
      <c r="H1947" s="389" t="str">
        <f t="shared" si="310"/>
        <v>grant41</v>
      </c>
      <c r="I1947" s="389" t="str">
        <f t="shared" si="311"/>
        <v>totgrant</v>
      </c>
      <c r="J1947" s="389" t="str">
        <f t="shared" si="312"/>
        <v>FIN1C-</v>
      </c>
      <c r="K1947" s="389" t="str">
        <f t="shared" si="313"/>
        <v>grant41-totgrant</v>
      </c>
      <c r="L1947" s="389" t="str">
        <f t="shared" si="290"/>
        <v>grant41-</v>
      </c>
    </row>
    <row r="1948" spans="1:12">
      <c r="A1948" s="362" t="s">
        <v>1734</v>
      </c>
      <c r="B1948" s="454">
        <f t="shared" ca="1" si="284"/>
        <v>0</v>
      </c>
      <c r="C1948" s="454"/>
      <c r="D1948" s="454"/>
      <c r="E1948" s="454"/>
      <c r="F1948" s="532"/>
      <c r="G1948" s="389" t="str">
        <f t="shared" si="314"/>
        <v>FIN1C</v>
      </c>
      <c r="H1948" s="389" t="str">
        <f t="shared" si="310"/>
        <v>granttot</v>
      </c>
      <c r="I1948" s="389" t="str">
        <f t="shared" si="311"/>
        <v>totgrant</v>
      </c>
      <c r="J1948" s="389" t="str">
        <f t="shared" si="312"/>
        <v>FIN1C-</v>
      </c>
      <c r="K1948" s="389" t="str">
        <f t="shared" si="313"/>
        <v>granttot-totgrant</v>
      </c>
      <c r="L1948" s="389" t="str">
        <f t="shared" si="290"/>
        <v>granttot-</v>
      </c>
    </row>
    <row r="1949" spans="1:12">
      <c r="A1949" s="362" t="s">
        <v>1803</v>
      </c>
      <c r="B1949" s="454">
        <f t="shared" ca="1" si="284"/>
        <v>0</v>
      </c>
      <c r="C1949" s="454" t="str">
        <f t="shared" ca="1" si="292"/>
        <v/>
      </c>
      <c r="D1949" s="454" t="str">
        <f t="shared" ca="1" si="292"/>
        <v/>
      </c>
      <c r="E1949" s="454" t="str">
        <f t="shared" ca="1" si="292"/>
        <v/>
      </c>
      <c r="F1949" s="454"/>
      <c r="G1949" s="389" t="str">
        <f t="shared" si="285"/>
        <v>PRU1</v>
      </c>
      <c r="H1949" s="389" t="str">
        <f t="shared" si="286"/>
        <v>prucfrstrt</v>
      </c>
      <c r="I1949" s="389" t="str">
        <f t="shared" si="287"/>
        <v>amt</v>
      </c>
      <c r="J1949" s="389" t="str">
        <f t="shared" si="288"/>
        <v>PRU1-</v>
      </c>
      <c r="K1949" s="389" t="str">
        <f t="shared" si="289"/>
        <v>prucfrstrt-amt</v>
      </c>
      <c r="L1949" s="389" t="str">
        <f t="shared" si="290"/>
        <v>prucfrstrt-</v>
      </c>
    </row>
    <row r="1950" spans="1:12">
      <c r="A1950" s="362" t="s">
        <v>5173</v>
      </c>
      <c r="B1950" s="454">
        <f t="shared" ca="1" si="284"/>
        <v>0</v>
      </c>
      <c r="C1950" s="454" t="str">
        <f t="shared" ca="1" si="292"/>
        <v/>
      </c>
      <c r="D1950" s="454" t="str">
        <f t="shared" ca="1" si="292"/>
        <v/>
      </c>
      <c r="E1950" s="454" t="str">
        <f t="shared" ca="1" si="292"/>
        <v/>
      </c>
      <c r="F1950" s="454" t="str">
        <f t="shared" ca="1" si="292"/>
        <v/>
      </c>
      <c r="G1950" s="389" t="str">
        <f t="shared" si="285"/>
        <v>PRU1</v>
      </c>
      <c r="H1950" s="389" t="str">
        <f t="shared" si="286"/>
        <v>prufinoth</v>
      </c>
      <c r="I1950" s="389" t="str">
        <f t="shared" si="287"/>
        <v>amt</v>
      </c>
      <c r="J1950" s="389" t="str">
        <f t="shared" si="288"/>
        <v>PRU1-</v>
      </c>
      <c r="K1950" s="389" t="str">
        <f t="shared" si="289"/>
        <v>prufinoth-amt</v>
      </c>
      <c r="L1950" s="389" t="str">
        <f t="shared" si="290"/>
        <v>prufinoth-</v>
      </c>
    </row>
    <row r="1951" spans="1:12">
      <c r="A1951" s="362" t="s">
        <v>5174</v>
      </c>
      <c r="B1951" s="454">
        <f t="shared" ca="1" si="284"/>
        <v>0</v>
      </c>
      <c r="C1951" s="454" t="str">
        <f t="shared" ca="1" si="292"/>
        <v/>
      </c>
      <c r="D1951" s="454" t="str">
        <f t="shared" ca="1" si="292"/>
        <v/>
      </c>
      <c r="E1951" s="454" t="str">
        <f t="shared" ca="1" si="292"/>
        <v/>
      </c>
      <c r="F1951" s="454" t="str">
        <f t="shared" ca="1" si="292"/>
        <v/>
      </c>
      <c r="G1951" s="389" t="str">
        <f t="shared" si="285"/>
        <v>PRU1</v>
      </c>
      <c r="H1951" s="389" t="str">
        <f t="shared" si="286"/>
        <v>prurpyrevmrp</v>
      </c>
      <c r="I1951" s="389" t="str">
        <f t="shared" si="287"/>
        <v>amt</v>
      </c>
      <c r="J1951" s="389" t="str">
        <f t="shared" si="288"/>
        <v>PRU1-</v>
      </c>
      <c r="K1951" s="389" t="str">
        <f t="shared" si="289"/>
        <v>prurpyrevmrp-amt</v>
      </c>
      <c r="L1951" s="389" t="str">
        <f t="shared" si="290"/>
        <v>prurpyrevmrp-</v>
      </c>
    </row>
    <row r="1952" spans="1:12">
      <c r="A1952" s="362" t="s">
        <v>5175</v>
      </c>
      <c r="B1952" s="454">
        <f t="shared" ca="1" si="284"/>
        <v>0</v>
      </c>
      <c r="C1952" s="454" t="str">
        <f t="shared" ca="1" si="292"/>
        <v/>
      </c>
      <c r="D1952" s="454" t="str">
        <f t="shared" ca="1" si="292"/>
        <v/>
      </c>
      <c r="E1952" s="454" t="str">
        <f t="shared" ca="1" si="292"/>
        <v/>
      </c>
      <c r="F1952" s="454" t="str">
        <f t="shared" ca="1" si="292"/>
        <v/>
      </c>
      <c r="G1952" s="389" t="str">
        <f t="shared" si="285"/>
        <v>PRU1</v>
      </c>
      <c r="H1952" s="389" t="str">
        <f t="shared" si="286"/>
        <v>prurpyrevadd</v>
      </c>
      <c r="I1952" s="389" t="str">
        <f t="shared" si="287"/>
        <v>amt</v>
      </c>
      <c r="J1952" s="389" t="str">
        <f t="shared" si="288"/>
        <v>PRU1-</v>
      </c>
      <c r="K1952" s="389" t="str">
        <f t="shared" si="289"/>
        <v>prurpyrevadd-amt</v>
      </c>
      <c r="L1952" s="389" t="str">
        <f t="shared" si="290"/>
        <v>prurpyrevadd-</v>
      </c>
    </row>
    <row r="1953" spans="1:12">
      <c r="A1953" s="362" t="s">
        <v>5176</v>
      </c>
      <c r="B1953" s="454">
        <f t="shared" ca="1" si="284"/>
        <v>0</v>
      </c>
      <c r="C1953" s="454"/>
      <c r="D1953" s="454"/>
      <c r="E1953" s="454"/>
      <c r="F1953" s="454"/>
      <c r="G1953" s="389" t="str">
        <f t="shared" ref="G1953" si="315">LEFT(A1953,SEARCH("-",A1953)-1)</f>
        <v>PRU1</v>
      </c>
      <c r="H1953" s="389" t="str">
        <f t="shared" ref="H1953" si="316">LEFT(K1953,SEARCH("-",K1953)-1)</f>
        <v>prurpyhra</v>
      </c>
      <c r="I1953" s="389" t="str">
        <f t="shared" ref="I1953" si="317">SUBSTITUTE(K1953,L1953,"")</f>
        <v>amt</v>
      </c>
      <c r="J1953" s="389" t="str">
        <f t="shared" ref="J1953" si="318">LEFT(A1953,SEARCH("-",A1953))</f>
        <v>PRU1-</v>
      </c>
      <c r="K1953" s="389" t="str">
        <f t="shared" ref="K1953" si="319">SUBSTITUTE(A1953,J1953,"")</f>
        <v>prurpyhra-amt</v>
      </c>
      <c r="L1953" s="389" t="str">
        <f t="shared" si="290"/>
        <v>prurpyhra-</v>
      </c>
    </row>
    <row r="1954" spans="1:12">
      <c r="A1954" s="362" t="s">
        <v>5177</v>
      </c>
      <c r="B1954" s="454">
        <f t="shared" ca="1" si="284"/>
        <v>0</v>
      </c>
      <c r="C1954" s="454" t="str">
        <f t="shared" ca="1" si="292"/>
        <v/>
      </c>
      <c r="D1954" s="454" t="str">
        <f t="shared" ca="1" si="292"/>
        <v/>
      </c>
      <c r="E1954" s="454" t="str">
        <f t="shared" ca="1" si="292"/>
        <v/>
      </c>
      <c r="F1954" s="454" t="str">
        <f t="shared" ca="1" si="292"/>
        <v/>
      </c>
      <c r="G1954" s="389" t="str">
        <f t="shared" si="285"/>
        <v>PRU1</v>
      </c>
      <c r="H1954" s="389" t="str">
        <f t="shared" si="286"/>
        <v>prurpymrr</v>
      </c>
      <c r="I1954" s="389" t="str">
        <f t="shared" si="287"/>
        <v>amt</v>
      </c>
      <c r="J1954" s="389" t="str">
        <f t="shared" si="288"/>
        <v>PRU1-</v>
      </c>
      <c r="K1954" s="389" t="str">
        <f t="shared" si="289"/>
        <v>prurpymrr-amt</v>
      </c>
      <c r="L1954" s="389" t="str">
        <f t="shared" si="290"/>
        <v>prurpymrr-</v>
      </c>
    </row>
    <row r="1955" spans="1:12">
      <c r="A1955" s="362" t="s">
        <v>5178</v>
      </c>
      <c r="B1955" s="454">
        <f t="shared" ca="1" si="284"/>
        <v>0</v>
      </c>
      <c r="C1955" s="454" t="str">
        <f t="shared" ca="1" si="292"/>
        <v/>
      </c>
      <c r="D1955" s="454" t="str">
        <f t="shared" ca="1" si="292"/>
        <v/>
      </c>
      <c r="E1955" s="454" t="str">
        <f t="shared" ca="1" si="292"/>
        <v/>
      </c>
      <c r="F1955" s="454" t="str">
        <f t="shared" ca="1" si="292"/>
        <v/>
      </c>
      <c r="G1955" s="389" t="str">
        <f t="shared" si="285"/>
        <v>PRU1</v>
      </c>
      <c r="H1955" s="389" t="str">
        <f t="shared" si="286"/>
        <v>prurpyrec</v>
      </c>
      <c r="I1955" s="389" t="str">
        <f t="shared" si="287"/>
        <v>amt</v>
      </c>
      <c r="J1955" s="389" t="str">
        <f t="shared" si="288"/>
        <v>PRU1-</v>
      </c>
      <c r="K1955" s="389" t="str">
        <f t="shared" si="289"/>
        <v>prurpyrec-amt</v>
      </c>
      <c r="L1955" s="389" t="str">
        <f t="shared" si="290"/>
        <v>prurpyrec-</v>
      </c>
    </row>
    <row r="1956" spans="1:12">
      <c r="A1956" s="362" t="s">
        <v>5179</v>
      </c>
      <c r="B1956" s="454">
        <f t="shared" ca="1" si="284"/>
        <v>0</v>
      </c>
      <c r="C1956" s="454" t="str">
        <f t="shared" ref="C1956:F1976" ca="1" si="320">IFERROR(INDEX(INDIRECT(LEFT($A1956,SEARCH("-",$A1956,1)-1)&amp;"_validation_data"),MATCH($A1956&amp;"-"&amp;C$1,INDIRECT(LEFT($A1956,SEARCH("-",$A1956,1)-1)&amp;"_validation_rows"),0),3),"")</f>
        <v/>
      </c>
      <c r="D1956" s="454" t="str">
        <f t="shared" ca="1" si="320"/>
        <v/>
      </c>
      <c r="E1956" s="454" t="str">
        <f t="shared" ca="1" si="320"/>
        <v/>
      </c>
      <c r="F1956" s="454" t="str">
        <f t="shared" ca="1" si="320"/>
        <v/>
      </c>
      <c r="G1956" s="389" t="str">
        <f t="shared" si="285"/>
        <v>PRU1</v>
      </c>
      <c r="H1956" s="389" t="str">
        <f t="shared" si="286"/>
        <v>prurpyhraadj</v>
      </c>
      <c r="I1956" s="389" t="str">
        <f t="shared" si="287"/>
        <v>amt</v>
      </c>
      <c r="J1956" s="389" t="str">
        <f t="shared" si="288"/>
        <v>PRU1-</v>
      </c>
      <c r="K1956" s="389" t="str">
        <f t="shared" si="289"/>
        <v>prurpyhraadj-amt</v>
      </c>
      <c r="L1956" s="389" t="str">
        <f t="shared" si="290"/>
        <v>prurpyhraadj-</v>
      </c>
    </row>
    <row r="1957" spans="1:12">
      <c r="A1957" s="362" t="s">
        <v>5180</v>
      </c>
      <c r="B1957" s="454">
        <f t="shared" ca="1" si="284"/>
        <v>0</v>
      </c>
      <c r="C1957" s="454" t="str">
        <f t="shared" ca="1" si="320"/>
        <v/>
      </c>
      <c r="D1957" s="454" t="str">
        <f t="shared" ca="1" si="320"/>
        <v/>
      </c>
      <c r="E1957" s="454" t="str">
        <f t="shared" ca="1" si="320"/>
        <v/>
      </c>
      <c r="F1957" s="454" t="str">
        <f t="shared" ca="1" si="320"/>
        <v/>
      </c>
      <c r="G1957" s="389" t="str">
        <f t="shared" si="285"/>
        <v>PRU1</v>
      </c>
      <c r="H1957" s="389" t="str">
        <f t="shared" si="286"/>
        <v>prurpy</v>
      </c>
      <c r="I1957" s="389" t="str">
        <f t="shared" si="287"/>
        <v>amt</v>
      </c>
      <c r="J1957" s="389" t="str">
        <f t="shared" si="288"/>
        <v>PRU1-</v>
      </c>
      <c r="K1957" s="389" t="str">
        <f t="shared" si="289"/>
        <v>prurpy-amt</v>
      </c>
      <c r="L1957" s="389" t="str">
        <f t="shared" si="290"/>
        <v>prurpy-</v>
      </c>
    </row>
    <row r="1958" spans="1:12">
      <c r="A1958" s="362" t="s">
        <v>1812</v>
      </c>
      <c r="B1958" s="454">
        <f t="shared" ca="1" si="284"/>
        <v>0</v>
      </c>
      <c r="C1958" s="454" t="str">
        <f t="shared" ca="1" si="320"/>
        <v/>
      </c>
      <c r="D1958" s="454" t="str">
        <f t="shared" ca="1" si="320"/>
        <v/>
      </c>
      <c r="E1958" s="454">
        <f t="shared" ca="1" si="320"/>
        <v>0</v>
      </c>
      <c r="F1958" s="454" t="str">
        <f t="shared" ca="1" si="320"/>
        <v/>
      </c>
      <c r="G1958" s="389" t="str">
        <f t="shared" si="285"/>
        <v>PRU1</v>
      </c>
      <c r="H1958" s="389" t="str">
        <f t="shared" si="286"/>
        <v>prucfrchng</v>
      </c>
      <c r="I1958" s="389" t="str">
        <f t="shared" si="287"/>
        <v>amt</v>
      </c>
      <c r="J1958" s="389" t="str">
        <f t="shared" si="288"/>
        <v>PRU1-</v>
      </c>
      <c r="K1958" s="389" t="str">
        <f t="shared" si="289"/>
        <v>prucfrchng-amt</v>
      </c>
      <c r="L1958" s="389" t="str">
        <f t="shared" si="290"/>
        <v>prucfrchng-</v>
      </c>
    </row>
    <row r="1959" spans="1:12">
      <c r="A1959" s="362" t="s">
        <v>3313</v>
      </c>
      <c r="B1959" s="454">
        <f t="shared" ca="1" si="284"/>
        <v>0</v>
      </c>
      <c r="C1959" s="454" t="str">
        <f t="shared" ca="1" si="320"/>
        <v/>
      </c>
      <c r="D1959" s="454" t="str">
        <f t="shared" ca="1" si="320"/>
        <v/>
      </c>
      <c r="E1959" s="454" t="str">
        <f t="shared" ca="1" si="320"/>
        <v/>
      </c>
      <c r="F1959" s="454" t="str">
        <f t="shared" ca="1" si="320"/>
        <v/>
      </c>
      <c r="G1959" s="389" t="str">
        <f t="shared" si="285"/>
        <v>PRU1</v>
      </c>
      <c r="H1959" s="389" t="str">
        <f t="shared" si="286"/>
        <v>prucfrend</v>
      </c>
      <c r="I1959" s="389" t="str">
        <f t="shared" si="287"/>
        <v>amt</v>
      </c>
      <c r="J1959" s="389" t="str">
        <f t="shared" si="288"/>
        <v>PRU1-</v>
      </c>
      <c r="K1959" s="389" t="str">
        <f t="shared" si="289"/>
        <v>prucfrend-amt</v>
      </c>
      <c r="L1959" s="389" t="str">
        <f t="shared" si="290"/>
        <v>prucfrend-</v>
      </c>
    </row>
    <row r="1960" spans="1:12">
      <c r="A1960" s="362" t="s">
        <v>1808</v>
      </c>
      <c r="B1960" s="454">
        <f t="shared" ca="1" si="284"/>
        <v>0</v>
      </c>
      <c r="C1960" s="454" t="str">
        <f t="shared" ca="1" si="320"/>
        <v/>
      </c>
      <c r="D1960" s="454" t="str">
        <f t="shared" ca="1" si="320"/>
        <v/>
      </c>
      <c r="E1960" s="454" t="str">
        <f t="shared" ca="1" si="320"/>
        <v/>
      </c>
      <c r="F1960" s="454">
        <f t="shared" ca="1" si="320"/>
        <v>0</v>
      </c>
      <c r="G1960" s="389" t="str">
        <f t="shared" si="285"/>
        <v>PRU1</v>
      </c>
      <c r="H1960" s="389" t="str">
        <f t="shared" si="286"/>
        <v>prucfrstrt</v>
      </c>
      <c r="I1960" s="389" t="str">
        <f t="shared" si="287"/>
        <v>amthra</v>
      </c>
      <c r="J1960" s="389" t="str">
        <f t="shared" si="288"/>
        <v>PRU1-</v>
      </c>
      <c r="K1960" s="389" t="str">
        <f t="shared" si="289"/>
        <v>prucfrstrt-amthra</v>
      </c>
      <c r="L1960" s="389" t="str">
        <f t="shared" si="290"/>
        <v>prucfrstrt-</v>
      </c>
    </row>
    <row r="1961" spans="1:12">
      <c r="A1961" s="362" t="s">
        <v>5181</v>
      </c>
      <c r="B1961" s="454">
        <f t="shared" ca="1" si="284"/>
        <v>0</v>
      </c>
      <c r="C1961" s="454" t="str">
        <f t="shared" ca="1" si="320"/>
        <v/>
      </c>
      <c r="D1961" s="454" t="str">
        <f t="shared" ca="1" si="320"/>
        <v/>
      </c>
      <c r="E1961" s="454" t="str">
        <f t="shared" ca="1" si="320"/>
        <v/>
      </c>
      <c r="F1961" s="454" t="str">
        <f t="shared" ca="1" si="320"/>
        <v/>
      </c>
      <c r="G1961" s="389" t="str">
        <f t="shared" si="285"/>
        <v>PRU1</v>
      </c>
      <c r="H1961" s="389" t="str">
        <f t="shared" si="286"/>
        <v>prufinoth</v>
      </c>
      <c r="I1961" s="389" t="str">
        <f t="shared" si="287"/>
        <v>amthra</v>
      </c>
      <c r="J1961" s="389" t="str">
        <f t="shared" si="288"/>
        <v>PRU1-</v>
      </c>
      <c r="K1961" s="389" t="str">
        <f t="shared" si="289"/>
        <v>prufinoth-amthra</v>
      </c>
      <c r="L1961" s="389" t="str">
        <f t="shared" si="290"/>
        <v>prufinoth-</v>
      </c>
    </row>
    <row r="1962" spans="1:12">
      <c r="A1962" s="362" t="s">
        <v>5182</v>
      </c>
      <c r="B1962" s="454">
        <f t="shared" ca="1" si="284"/>
        <v>0</v>
      </c>
      <c r="C1962" s="454" t="str">
        <f t="shared" ca="1" si="320"/>
        <v/>
      </c>
      <c r="D1962" s="454" t="str">
        <f t="shared" ca="1" si="320"/>
        <v/>
      </c>
      <c r="E1962" s="454" t="str">
        <f t="shared" ca="1" si="320"/>
        <v/>
      </c>
      <c r="F1962" s="454" t="str">
        <f t="shared" ca="1" si="320"/>
        <v/>
      </c>
      <c r="G1962" s="389" t="str">
        <f t="shared" si="285"/>
        <v>PRU1</v>
      </c>
      <c r="H1962" s="389" t="str">
        <f t="shared" si="286"/>
        <v>prurpyrevmrp</v>
      </c>
      <c r="I1962" s="389" t="str">
        <f t="shared" si="287"/>
        <v>amthra</v>
      </c>
      <c r="J1962" s="389" t="str">
        <f t="shared" si="288"/>
        <v>PRU1-</v>
      </c>
      <c r="K1962" s="389" t="str">
        <f t="shared" si="289"/>
        <v>prurpyrevmrp-amthra</v>
      </c>
      <c r="L1962" s="389" t="str">
        <f t="shared" si="290"/>
        <v>prurpyrevmrp-</v>
      </c>
    </row>
    <row r="1963" spans="1:12">
      <c r="A1963" s="362" t="s">
        <v>5183</v>
      </c>
      <c r="B1963" s="454">
        <f t="shared" ca="1" si="284"/>
        <v>0</v>
      </c>
      <c r="C1963" s="454" t="str">
        <f t="shared" ca="1" si="320"/>
        <v/>
      </c>
      <c r="D1963" s="454" t="str">
        <f t="shared" ca="1" si="320"/>
        <v/>
      </c>
      <c r="E1963" s="454" t="str">
        <f t="shared" ca="1" si="320"/>
        <v/>
      </c>
      <c r="F1963" s="454" t="str">
        <f t="shared" ca="1" si="320"/>
        <v/>
      </c>
      <c r="G1963" s="389" t="str">
        <f t="shared" si="285"/>
        <v>PRU1</v>
      </c>
      <c r="H1963" s="389" t="str">
        <f t="shared" si="286"/>
        <v>prurpyrevadd</v>
      </c>
      <c r="I1963" s="389" t="str">
        <f t="shared" si="287"/>
        <v>amthra</v>
      </c>
      <c r="J1963" s="389" t="str">
        <f t="shared" si="288"/>
        <v>PRU1-</v>
      </c>
      <c r="K1963" s="389" t="str">
        <f t="shared" si="289"/>
        <v>prurpyrevadd-amthra</v>
      </c>
      <c r="L1963" s="389" t="str">
        <f t="shared" si="290"/>
        <v>prurpyrevadd-</v>
      </c>
    </row>
    <row r="1964" spans="1:12">
      <c r="A1964" s="362" t="s">
        <v>5184</v>
      </c>
      <c r="B1964" s="454">
        <f t="shared" ca="1" si="284"/>
        <v>0</v>
      </c>
      <c r="C1964" s="454"/>
      <c r="D1964" s="454"/>
      <c r="E1964" s="454"/>
      <c r="F1964" s="454"/>
      <c r="G1964" s="389" t="str">
        <f t="shared" ref="G1964" si="321">LEFT(A1964,SEARCH("-",A1964)-1)</f>
        <v>PRU1</v>
      </c>
      <c r="H1964" s="389" t="str">
        <f t="shared" ref="H1964" si="322">LEFT(K1964,SEARCH("-",K1964)-1)</f>
        <v>prurpyhra</v>
      </c>
      <c r="I1964" s="389" t="str">
        <f t="shared" ref="I1964" si="323">SUBSTITUTE(K1964,L1964,"")</f>
        <v>amthra</v>
      </c>
      <c r="J1964" s="389" t="str">
        <f t="shared" ref="J1964" si="324">LEFT(A1964,SEARCH("-",A1964))</f>
        <v>PRU1-</v>
      </c>
      <c r="K1964" s="389" t="str">
        <f t="shared" ref="K1964" si="325">SUBSTITUTE(A1964,J1964,"")</f>
        <v>prurpyhra-amthra</v>
      </c>
      <c r="L1964" s="389" t="str">
        <f t="shared" si="290"/>
        <v>prurpyhra-</v>
      </c>
    </row>
    <row r="1965" spans="1:12">
      <c r="A1965" s="362" t="s">
        <v>5185</v>
      </c>
      <c r="B1965" s="454">
        <f t="shared" ca="1" si="284"/>
        <v>0</v>
      </c>
      <c r="C1965" s="454" t="str">
        <f t="shared" ca="1" si="320"/>
        <v/>
      </c>
      <c r="D1965" s="454" t="str">
        <f t="shared" ca="1" si="320"/>
        <v/>
      </c>
      <c r="E1965" s="454" t="str">
        <f t="shared" ca="1" si="320"/>
        <v/>
      </c>
      <c r="F1965" s="454" t="str">
        <f t="shared" ca="1" si="320"/>
        <v/>
      </c>
      <c r="G1965" s="389" t="str">
        <f t="shared" si="285"/>
        <v>PRU1</v>
      </c>
      <c r="H1965" s="389" t="str">
        <f t="shared" si="286"/>
        <v>prurpymrr</v>
      </c>
      <c r="I1965" s="389" t="str">
        <f t="shared" si="287"/>
        <v>amthra</v>
      </c>
      <c r="J1965" s="389" t="str">
        <f t="shared" si="288"/>
        <v>PRU1-</v>
      </c>
      <c r="K1965" s="389" t="str">
        <f t="shared" si="289"/>
        <v>prurpymrr-amthra</v>
      </c>
      <c r="L1965" s="389" t="str">
        <f t="shared" si="290"/>
        <v>prurpymrr-</v>
      </c>
    </row>
    <row r="1966" spans="1:12">
      <c r="A1966" s="362" t="s">
        <v>5186</v>
      </c>
      <c r="B1966" s="454">
        <f t="shared" ca="1" si="284"/>
        <v>0</v>
      </c>
      <c r="C1966" s="454" t="str">
        <f t="shared" ca="1" si="320"/>
        <v/>
      </c>
      <c r="D1966" s="454" t="str">
        <f t="shared" ca="1" si="320"/>
        <v/>
      </c>
      <c r="E1966" s="454" t="str">
        <f t="shared" ca="1" si="320"/>
        <v/>
      </c>
      <c r="F1966" s="454" t="str">
        <f t="shared" ca="1" si="320"/>
        <v/>
      </c>
      <c r="G1966" s="389" t="str">
        <f t="shared" si="285"/>
        <v>PRU1</v>
      </c>
      <c r="H1966" s="389" t="str">
        <f t="shared" si="286"/>
        <v>prurpyrec</v>
      </c>
      <c r="I1966" s="389" t="str">
        <f t="shared" si="287"/>
        <v>amthra</v>
      </c>
      <c r="J1966" s="389" t="str">
        <f t="shared" si="288"/>
        <v>PRU1-</v>
      </c>
      <c r="K1966" s="389" t="str">
        <f t="shared" si="289"/>
        <v>prurpyrec-amthra</v>
      </c>
      <c r="L1966" s="389" t="str">
        <f t="shared" si="290"/>
        <v>prurpyrec-</v>
      </c>
    </row>
    <row r="1967" spans="1:12">
      <c r="A1967" s="362" t="s">
        <v>5187</v>
      </c>
      <c r="B1967" s="454">
        <f t="shared" ca="1" si="284"/>
        <v>0</v>
      </c>
      <c r="C1967" s="454" t="str">
        <f t="shared" ca="1" si="320"/>
        <v/>
      </c>
      <c r="D1967" s="454" t="str">
        <f t="shared" ca="1" si="320"/>
        <v/>
      </c>
      <c r="E1967" s="454" t="str">
        <f t="shared" ca="1" si="320"/>
        <v/>
      </c>
      <c r="F1967" s="454" t="str">
        <f t="shared" ca="1" si="320"/>
        <v/>
      </c>
      <c r="G1967" s="389" t="str">
        <f t="shared" si="285"/>
        <v>PRU1</v>
      </c>
      <c r="H1967" s="389" t="str">
        <f t="shared" si="286"/>
        <v>prurpyhraadj</v>
      </c>
      <c r="I1967" s="389" t="str">
        <f t="shared" si="287"/>
        <v>amthra</v>
      </c>
      <c r="J1967" s="389" t="str">
        <f t="shared" si="288"/>
        <v>PRU1-</v>
      </c>
      <c r="K1967" s="389" t="str">
        <f t="shared" si="289"/>
        <v>prurpyhraadj-amthra</v>
      </c>
      <c r="L1967" s="389" t="str">
        <f t="shared" si="290"/>
        <v>prurpyhraadj-</v>
      </c>
    </row>
    <row r="1968" spans="1:12">
      <c r="A1968" s="362" t="s">
        <v>5188</v>
      </c>
      <c r="B1968" s="454">
        <f t="shared" ca="1" si="284"/>
        <v>0</v>
      </c>
      <c r="C1968" s="454" t="str">
        <f t="shared" ca="1" si="320"/>
        <v/>
      </c>
      <c r="D1968" s="454" t="str">
        <f t="shared" ca="1" si="320"/>
        <v/>
      </c>
      <c r="E1968" s="454" t="str">
        <f t="shared" ca="1" si="320"/>
        <v/>
      </c>
      <c r="F1968" s="454" t="str">
        <f t="shared" ca="1" si="320"/>
        <v/>
      </c>
      <c r="G1968" s="389" t="str">
        <f t="shared" si="285"/>
        <v>PRU1</v>
      </c>
      <c r="H1968" s="389" t="str">
        <f t="shared" si="286"/>
        <v>prurpy</v>
      </c>
      <c r="I1968" s="389" t="str">
        <f t="shared" si="287"/>
        <v>amthra</v>
      </c>
      <c r="J1968" s="389" t="str">
        <f t="shared" si="288"/>
        <v>PRU1-</v>
      </c>
      <c r="K1968" s="389" t="str">
        <f t="shared" si="289"/>
        <v>prurpy-amthra</v>
      </c>
      <c r="L1968" s="389" t="str">
        <f t="shared" si="290"/>
        <v>prurpy-</v>
      </c>
    </row>
    <row r="1969" spans="1:12">
      <c r="A1969" s="362" t="s">
        <v>1817</v>
      </c>
      <c r="B1969" s="454">
        <f t="shared" ca="1" si="284"/>
        <v>0</v>
      </c>
      <c r="C1969" s="454" t="str">
        <f t="shared" ca="1" si="320"/>
        <v/>
      </c>
      <c r="D1969" s="454" t="str">
        <f t="shared" ca="1" si="320"/>
        <v/>
      </c>
      <c r="E1969" s="454">
        <f t="shared" ca="1" si="320"/>
        <v>0</v>
      </c>
      <c r="F1969" s="454" t="str">
        <f t="shared" ca="1" si="320"/>
        <v/>
      </c>
      <c r="G1969" s="389" t="str">
        <f t="shared" si="285"/>
        <v>PRU1</v>
      </c>
      <c r="H1969" s="389" t="str">
        <f t="shared" si="286"/>
        <v>prucfrchng</v>
      </c>
      <c r="I1969" s="389" t="str">
        <f t="shared" si="287"/>
        <v>amthra</v>
      </c>
      <c r="J1969" s="389" t="str">
        <f t="shared" si="288"/>
        <v>PRU1-</v>
      </c>
      <c r="K1969" s="389" t="str">
        <f t="shared" si="289"/>
        <v>prucfrchng-amthra</v>
      </c>
      <c r="L1969" s="389" t="str">
        <f t="shared" si="290"/>
        <v>prucfrchng-</v>
      </c>
    </row>
    <row r="1970" spans="1:12">
      <c r="A1970" s="362" t="s">
        <v>3314</v>
      </c>
      <c r="B1970" s="454">
        <f t="shared" ref="B1970:B2246" ca="1" si="326">INDEX(INDIRECT(LEFT($A1970,SEARCH("-",$A1970,1)-1)&amp;"_data"),MATCH(MID($A1970, SEARCH("-",$A1970) + 1, SEARCH("-",$A1970,SEARCH("-",$A1970)+1) - SEARCH("-",$A1970) - 1),INDIRECT(LEFT($A1970,SEARCH("-",$A1970,1)-1)&amp;"_rows"),0),MATCH(RIGHT($A1970,LEN($A1970) - SEARCH("-", $A1970, SEARCH("-", $A1970) + 1)),INDIRECT(LEFT($A1970,SEARCH("-",$A1970,1)-1)&amp;"_Header"),0))</f>
        <v>0</v>
      </c>
      <c r="C1970" s="454" t="str">
        <f t="shared" ca="1" si="320"/>
        <v/>
      </c>
      <c r="D1970" s="454" t="str">
        <f t="shared" ca="1" si="320"/>
        <v/>
      </c>
      <c r="E1970" s="454" t="str">
        <f t="shared" ca="1" si="320"/>
        <v/>
      </c>
      <c r="F1970" s="454" t="str">
        <f t="shared" ca="1" si="320"/>
        <v/>
      </c>
      <c r="G1970" s="389" t="str">
        <f t="shared" si="285"/>
        <v>PRU1</v>
      </c>
      <c r="H1970" s="389" t="str">
        <f t="shared" si="286"/>
        <v>prucfrend</v>
      </c>
      <c r="I1970" s="389" t="str">
        <f t="shared" si="287"/>
        <v>amthra</v>
      </c>
      <c r="J1970" s="389" t="str">
        <f t="shared" si="288"/>
        <v>PRU1-</v>
      </c>
      <c r="K1970" s="389" t="str">
        <f t="shared" si="289"/>
        <v>prucfrend-amthra</v>
      </c>
      <c r="L1970" s="389" t="str">
        <f t="shared" si="290"/>
        <v>prucfrend-</v>
      </c>
    </row>
    <row r="1971" spans="1:12">
      <c r="A1971" s="362" t="s">
        <v>1822</v>
      </c>
      <c r="B1971" s="454">
        <f t="shared" ca="1" si="326"/>
        <v>0</v>
      </c>
      <c r="C1971" s="454" t="str">
        <f t="shared" ca="1" si="320"/>
        <v/>
      </c>
      <c r="D1971" s="454" t="str">
        <f t="shared" ca="1" si="320"/>
        <v/>
      </c>
      <c r="E1971" s="454" t="str">
        <f t="shared" ca="1" si="320"/>
        <v/>
      </c>
      <c r="F1971" s="454">
        <f t="shared" ca="1" si="320"/>
        <v>0</v>
      </c>
      <c r="G1971" s="389" t="str">
        <f t="shared" si="285"/>
        <v>PRU2T1</v>
      </c>
      <c r="H1971" s="389" t="str">
        <f t="shared" si="286"/>
        <v>prubrwgrs</v>
      </c>
      <c r="I1971" s="389" t="str">
        <f t="shared" si="287"/>
        <v>strt</v>
      </c>
      <c r="J1971" s="389" t="str">
        <f t="shared" si="288"/>
        <v>PRU2T1-</v>
      </c>
      <c r="K1971" s="389" t="str">
        <f t="shared" si="289"/>
        <v>prubrwgrs-strt</v>
      </c>
      <c r="L1971" s="389" t="str">
        <f t="shared" si="290"/>
        <v>prubrwgrs-</v>
      </c>
    </row>
    <row r="1972" spans="1:12">
      <c r="A1972" s="362" t="s">
        <v>1837</v>
      </c>
      <c r="B1972" s="454">
        <f t="shared" ca="1" si="326"/>
        <v>0</v>
      </c>
      <c r="C1972" s="454" t="str">
        <f t="shared" ca="1" si="320"/>
        <v/>
      </c>
      <c r="D1972" s="454" t="str">
        <f t="shared" ca="1" si="320"/>
        <v/>
      </c>
      <c r="E1972" s="454" t="str">
        <f t="shared" ca="1" si="320"/>
        <v/>
      </c>
      <c r="F1972" s="454">
        <f t="shared" ca="1" si="320"/>
        <v>0</v>
      </c>
      <c r="G1972" s="389" t="str">
        <f t="shared" ref="G1972:G2247" si="327">LEFT(A1972,SEARCH("-",A1972)-1)</f>
        <v>PRU2T1</v>
      </c>
      <c r="H1972" s="389" t="str">
        <f t="shared" ref="H1972:H2248" si="328">LEFT(K1972,SEARCH("-",K1972)-1)</f>
        <v>prucrdt</v>
      </c>
      <c r="I1972" s="389" t="str">
        <f t="shared" ref="I1972:I2246" si="329">SUBSTITUTE(K1972,L1972,"")</f>
        <v>strt</v>
      </c>
      <c r="J1972" s="389" t="str">
        <f t="shared" ref="J1972:J2249" si="330">LEFT(A1972,SEARCH("-",A1972))</f>
        <v>PRU2T1-</v>
      </c>
      <c r="K1972" s="389" t="str">
        <f t="shared" ref="K1972:K2246" si="331">SUBSTITUTE(A1972,J1972,"")</f>
        <v>prucrdt-strt</v>
      </c>
      <c r="L1972" s="389" t="str">
        <f t="shared" ref="L1972:L2248" si="332">LEFT(K1972,SEARCH("-",K1972))</f>
        <v>prucrdt-</v>
      </c>
    </row>
    <row r="1973" spans="1:12">
      <c r="A1973" s="362" t="s">
        <v>5189</v>
      </c>
      <c r="B1973" s="454">
        <f t="shared" ca="1" si="326"/>
        <v>0</v>
      </c>
      <c r="C1973" s="454" t="str">
        <f t="shared" ca="1" si="320"/>
        <v/>
      </c>
      <c r="D1973" s="454" t="str">
        <f t="shared" ca="1" si="320"/>
        <v/>
      </c>
      <c r="E1973" s="454" t="str">
        <f t="shared" ca="1" si="320"/>
        <v/>
      </c>
      <c r="F1973" s="454" t="str">
        <f t="shared" ca="1" si="320"/>
        <v/>
      </c>
      <c r="G1973" s="389" t="str">
        <f t="shared" si="327"/>
        <v>PRU2T1</v>
      </c>
      <c r="H1973" s="389" t="str">
        <f t="shared" si="328"/>
        <v>prubrwgrscrdt</v>
      </c>
      <c r="I1973" s="389" t="str">
        <f t="shared" si="329"/>
        <v>strt</v>
      </c>
      <c r="J1973" s="389" t="str">
        <f t="shared" si="330"/>
        <v>PRU2T1-</v>
      </c>
      <c r="K1973" s="389" t="str">
        <f t="shared" si="331"/>
        <v>prubrwgrscrdt-strt</v>
      </c>
      <c r="L1973" s="389" t="str">
        <f t="shared" si="332"/>
        <v>prubrwgrscrdt-</v>
      </c>
    </row>
    <row r="1974" spans="1:12">
      <c r="A1974" s="362" t="s">
        <v>1845</v>
      </c>
      <c r="B1974" s="454">
        <f t="shared" ca="1" si="326"/>
        <v>0</v>
      </c>
      <c r="C1974" s="454" t="str">
        <f t="shared" ca="1" si="320"/>
        <v/>
      </c>
      <c r="D1974" s="454" t="str">
        <f t="shared" ca="1" si="320"/>
        <v/>
      </c>
      <c r="E1974" s="454" t="str">
        <f t="shared" ca="1" si="320"/>
        <v/>
      </c>
      <c r="F1974" s="454">
        <f t="shared" ca="1" si="320"/>
        <v>0</v>
      </c>
      <c r="G1974" s="389" t="str">
        <f t="shared" si="327"/>
        <v>PRU2T1</v>
      </c>
      <c r="H1974" s="389" t="str">
        <f t="shared" si="328"/>
        <v>pruinv</v>
      </c>
      <c r="I1974" s="389" t="str">
        <f t="shared" si="329"/>
        <v>strt</v>
      </c>
      <c r="J1974" s="389" t="str">
        <f t="shared" si="330"/>
        <v>PRU2T1-</v>
      </c>
      <c r="K1974" s="389" t="str">
        <f t="shared" si="331"/>
        <v>pruinv-strt</v>
      </c>
      <c r="L1974" s="389" t="str">
        <f t="shared" si="332"/>
        <v>pruinv-</v>
      </c>
    </row>
    <row r="1975" spans="1:12">
      <c r="A1975" s="362" t="s">
        <v>5190</v>
      </c>
      <c r="B1975" s="454">
        <f t="shared" ca="1" si="326"/>
        <v>0</v>
      </c>
      <c r="C1975" s="454" t="str">
        <f t="shared" ca="1" si="320"/>
        <v/>
      </c>
      <c r="D1975" s="454" t="str">
        <f t="shared" ca="1" si="320"/>
        <v/>
      </c>
      <c r="E1975" s="454" t="str">
        <f t="shared" ca="1" si="320"/>
        <v/>
      </c>
      <c r="F1975" s="454" t="str">
        <f t="shared" ca="1" si="320"/>
        <v/>
      </c>
      <c r="G1975" s="389" t="str">
        <f t="shared" si="327"/>
        <v>PRU2T1</v>
      </c>
      <c r="H1975" s="389" t="str">
        <f t="shared" si="328"/>
        <v>prubrwnet</v>
      </c>
      <c r="I1975" s="389" t="str">
        <f t="shared" si="329"/>
        <v>strt</v>
      </c>
      <c r="J1975" s="389" t="str">
        <f t="shared" si="330"/>
        <v>PRU2T1-</v>
      </c>
      <c r="K1975" s="389" t="str">
        <f t="shared" si="331"/>
        <v>prubrwnet-strt</v>
      </c>
      <c r="L1975" s="389" t="str">
        <f t="shared" si="332"/>
        <v>prubrwnet-</v>
      </c>
    </row>
    <row r="1976" spans="1:12">
      <c r="A1976" s="362" t="s">
        <v>1828</v>
      </c>
      <c r="B1976" s="454">
        <f t="shared" ca="1" si="326"/>
        <v>0</v>
      </c>
      <c r="C1976" s="454" t="str">
        <f t="shared" ca="1" si="320"/>
        <v/>
      </c>
      <c r="D1976" s="454" t="str">
        <f t="shared" ca="1" si="320"/>
        <v/>
      </c>
      <c r="E1976" s="454" t="str">
        <f t="shared" ca="1" si="320"/>
        <v/>
      </c>
      <c r="F1976" s="454">
        <f t="shared" ca="1" si="320"/>
        <v>0</v>
      </c>
      <c r="G1976" s="389" t="str">
        <f t="shared" si="327"/>
        <v>PRU2T1</v>
      </c>
      <c r="H1976" s="389" t="str">
        <f t="shared" si="328"/>
        <v>prubrwgrs</v>
      </c>
      <c r="I1976" s="389" t="str">
        <f t="shared" si="329"/>
        <v>end</v>
      </c>
      <c r="J1976" s="389" t="str">
        <f t="shared" si="330"/>
        <v>PRU2T1-</v>
      </c>
      <c r="K1976" s="389" t="str">
        <f t="shared" si="331"/>
        <v>prubrwgrs-end</v>
      </c>
      <c r="L1976" s="389" t="str">
        <f t="shared" si="332"/>
        <v>prubrwgrs-</v>
      </c>
    </row>
    <row r="1977" spans="1:12">
      <c r="A1977" s="362" t="s">
        <v>3315</v>
      </c>
      <c r="B1977" s="454">
        <f t="shared" ca="1" si="326"/>
        <v>0</v>
      </c>
      <c r="C1977" s="454" t="str">
        <f t="shared" ref="C1977:F1996" ca="1" si="333">IFERROR(INDEX(INDIRECT(LEFT($A1977,SEARCH("-",$A1977,1)-1)&amp;"_validation_data"),MATCH($A1977&amp;"-"&amp;C$1,INDIRECT(LEFT($A1977,SEARCH("-",$A1977,1)-1)&amp;"_validation_rows"),0),3),"")</f>
        <v/>
      </c>
      <c r="D1977" s="454" t="str">
        <f t="shared" ca="1" si="333"/>
        <v/>
      </c>
      <c r="E1977" s="454" t="str">
        <f t="shared" ca="1" si="333"/>
        <v/>
      </c>
      <c r="F1977" s="454" t="str">
        <f t="shared" ca="1" si="333"/>
        <v/>
      </c>
      <c r="G1977" s="389" t="str">
        <f t="shared" si="327"/>
        <v>PRU2T1</v>
      </c>
      <c r="H1977" s="389" t="str">
        <f t="shared" si="328"/>
        <v>prucrdt</v>
      </c>
      <c r="I1977" s="389" t="str">
        <f t="shared" si="329"/>
        <v>end</v>
      </c>
      <c r="J1977" s="389" t="str">
        <f t="shared" si="330"/>
        <v>PRU2T1-</v>
      </c>
      <c r="K1977" s="389" t="str">
        <f t="shared" si="331"/>
        <v>prucrdt-end</v>
      </c>
      <c r="L1977" s="389" t="str">
        <f t="shared" si="332"/>
        <v>prucrdt-</v>
      </c>
    </row>
    <row r="1978" spans="1:12">
      <c r="A1978" s="362" t="s">
        <v>5191</v>
      </c>
      <c r="B1978" s="454">
        <f t="shared" ca="1" si="326"/>
        <v>0</v>
      </c>
      <c r="C1978" s="454" t="str">
        <f t="shared" ca="1" si="333"/>
        <v/>
      </c>
      <c r="D1978" s="454" t="str">
        <f t="shared" ca="1" si="333"/>
        <v/>
      </c>
      <c r="E1978" s="454" t="str">
        <f t="shared" ca="1" si="333"/>
        <v/>
      </c>
      <c r="F1978" s="454" t="str">
        <f t="shared" ca="1" si="333"/>
        <v/>
      </c>
      <c r="G1978" s="389" t="str">
        <f t="shared" si="327"/>
        <v>PRU2T1</v>
      </c>
      <c r="H1978" s="389" t="str">
        <f t="shared" si="328"/>
        <v>prubrwgrscrdt</v>
      </c>
      <c r="I1978" s="389" t="str">
        <f t="shared" si="329"/>
        <v>end</v>
      </c>
      <c r="J1978" s="389" t="str">
        <f t="shared" si="330"/>
        <v>PRU2T1-</v>
      </c>
      <c r="K1978" s="389" t="str">
        <f t="shared" si="331"/>
        <v>prubrwgrscrdt-end</v>
      </c>
      <c r="L1978" s="389" t="str">
        <f t="shared" si="332"/>
        <v>prubrwgrscrdt-</v>
      </c>
    </row>
    <row r="1979" spans="1:12">
      <c r="A1979" s="362" t="s">
        <v>1849</v>
      </c>
      <c r="B1979" s="454">
        <f t="shared" ca="1" si="326"/>
        <v>0</v>
      </c>
      <c r="C1979" s="454" t="str">
        <f t="shared" ca="1" si="333"/>
        <v/>
      </c>
      <c r="D1979" s="454" t="str">
        <f t="shared" ca="1" si="333"/>
        <v/>
      </c>
      <c r="E1979" s="454" t="str">
        <f t="shared" ca="1" si="333"/>
        <v/>
      </c>
      <c r="F1979" s="454">
        <f t="shared" ca="1" si="333"/>
        <v>0</v>
      </c>
      <c r="G1979" s="389" t="str">
        <f t="shared" si="327"/>
        <v>PRU2T1</v>
      </c>
      <c r="H1979" s="389" t="str">
        <f t="shared" si="328"/>
        <v>pruinv</v>
      </c>
      <c r="I1979" s="389" t="str">
        <f t="shared" si="329"/>
        <v>end</v>
      </c>
      <c r="J1979" s="389" t="str">
        <f t="shared" si="330"/>
        <v>PRU2T1-</v>
      </c>
      <c r="K1979" s="389" t="str">
        <f t="shared" si="331"/>
        <v>pruinv-end</v>
      </c>
      <c r="L1979" s="389" t="str">
        <f t="shared" si="332"/>
        <v>pruinv-</v>
      </c>
    </row>
    <row r="1980" spans="1:12">
      <c r="A1980" s="362" t="s">
        <v>5192</v>
      </c>
      <c r="B1980" s="454">
        <f t="shared" ca="1" si="326"/>
        <v>0</v>
      </c>
      <c r="C1980" s="454" t="str">
        <f t="shared" ca="1" si="333"/>
        <v/>
      </c>
      <c r="D1980" s="454" t="str">
        <f t="shared" ca="1" si="333"/>
        <v/>
      </c>
      <c r="E1980" s="454" t="str">
        <f t="shared" ca="1" si="333"/>
        <v/>
      </c>
      <c r="F1980" s="454" t="str">
        <f t="shared" ca="1" si="333"/>
        <v/>
      </c>
      <c r="G1980" s="389" t="str">
        <f t="shared" si="327"/>
        <v>PRU2T1</v>
      </c>
      <c r="H1980" s="389" t="str">
        <f t="shared" si="328"/>
        <v>prubrwnet</v>
      </c>
      <c r="I1980" s="389" t="str">
        <f t="shared" si="329"/>
        <v>end</v>
      </c>
      <c r="J1980" s="389" t="str">
        <f t="shared" si="330"/>
        <v>PRU2T1-</v>
      </c>
      <c r="K1980" s="389" t="str">
        <f t="shared" si="331"/>
        <v>prubrwnet-end</v>
      </c>
      <c r="L1980" s="389" t="str">
        <f t="shared" si="332"/>
        <v>prubrwnet-</v>
      </c>
    </row>
    <row r="1981" spans="1:12">
      <c r="A1981" s="362" t="s">
        <v>1833</v>
      </c>
      <c r="B1981" s="454">
        <f t="shared" ca="1" si="326"/>
        <v>0</v>
      </c>
      <c r="C1981" s="454" t="str">
        <f t="shared" ca="1" si="333"/>
        <v/>
      </c>
      <c r="D1981" s="454" t="str">
        <f t="shared" ca="1" si="333"/>
        <v/>
      </c>
      <c r="E1981" s="454">
        <f t="shared" ca="1" si="333"/>
        <v>0</v>
      </c>
      <c r="F1981" s="454" t="str">
        <f t="shared" ca="1" si="333"/>
        <v/>
      </c>
      <c r="G1981" s="389" t="str">
        <f t="shared" si="327"/>
        <v>PRU2T1</v>
      </c>
      <c r="H1981" s="389" t="str">
        <f t="shared" si="328"/>
        <v>prubrwgrs</v>
      </c>
      <c r="I1981" s="389" t="str">
        <f t="shared" si="329"/>
        <v>chng</v>
      </c>
      <c r="J1981" s="389" t="str">
        <f t="shared" si="330"/>
        <v>PRU2T1-</v>
      </c>
      <c r="K1981" s="389" t="str">
        <f t="shared" si="331"/>
        <v>prubrwgrs-chng</v>
      </c>
      <c r="L1981" s="389" t="str">
        <f t="shared" si="332"/>
        <v>prubrwgrs-</v>
      </c>
    </row>
    <row r="1982" spans="1:12">
      <c r="A1982" s="362" t="s">
        <v>1841</v>
      </c>
      <c r="B1982" s="454">
        <f t="shared" ca="1" si="326"/>
        <v>0</v>
      </c>
      <c r="C1982" s="454" t="str">
        <f t="shared" ca="1" si="333"/>
        <v/>
      </c>
      <c r="D1982" s="454" t="str">
        <f t="shared" ca="1" si="333"/>
        <v/>
      </c>
      <c r="E1982" s="454">
        <f t="shared" ca="1" si="333"/>
        <v>0</v>
      </c>
      <c r="F1982" s="454" t="str">
        <f t="shared" ca="1" si="333"/>
        <v/>
      </c>
      <c r="G1982" s="389" t="str">
        <f t="shared" si="327"/>
        <v>PRU2T1</v>
      </c>
      <c r="H1982" s="389" t="str">
        <f t="shared" si="328"/>
        <v>prucrdt</v>
      </c>
      <c r="I1982" s="389" t="str">
        <f t="shared" si="329"/>
        <v>chng</v>
      </c>
      <c r="J1982" s="389" t="str">
        <f t="shared" si="330"/>
        <v>PRU2T1-</v>
      </c>
      <c r="K1982" s="389" t="str">
        <f t="shared" si="331"/>
        <v>prucrdt-chng</v>
      </c>
      <c r="L1982" s="389" t="str">
        <f t="shared" si="332"/>
        <v>prucrdt-</v>
      </c>
    </row>
    <row r="1983" spans="1:12">
      <c r="A1983" s="362" t="s">
        <v>5193</v>
      </c>
      <c r="B1983" s="454">
        <f t="shared" ca="1" si="326"/>
        <v>0</v>
      </c>
      <c r="C1983" s="454" t="str">
        <f t="shared" ca="1" si="333"/>
        <v/>
      </c>
      <c r="D1983" s="454" t="str">
        <f t="shared" ca="1" si="333"/>
        <v/>
      </c>
      <c r="E1983" s="454" t="str">
        <f t="shared" ca="1" si="333"/>
        <v/>
      </c>
      <c r="F1983" s="454" t="str">
        <f t="shared" ca="1" si="333"/>
        <v/>
      </c>
      <c r="G1983" s="389" t="str">
        <f t="shared" si="327"/>
        <v>PRU2T1</v>
      </c>
      <c r="H1983" s="389" t="str">
        <f t="shared" si="328"/>
        <v>prubrwgrscrdt</v>
      </c>
      <c r="I1983" s="389" t="str">
        <f t="shared" si="329"/>
        <v>chng</v>
      </c>
      <c r="J1983" s="389" t="str">
        <f t="shared" si="330"/>
        <v>PRU2T1-</v>
      </c>
      <c r="K1983" s="389" t="str">
        <f t="shared" si="331"/>
        <v>prubrwgrscrdt-chng</v>
      </c>
      <c r="L1983" s="389" t="str">
        <f t="shared" si="332"/>
        <v>prubrwgrscrdt-</v>
      </c>
    </row>
    <row r="1984" spans="1:12">
      <c r="A1984" s="362" t="s">
        <v>1853</v>
      </c>
      <c r="B1984" s="454">
        <f t="shared" ca="1" si="326"/>
        <v>0</v>
      </c>
      <c r="C1984" s="454" t="str">
        <f t="shared" ca="1" si="333"/>
        <v/>
      </c>
      <c r="D1984" s="454" t="str">
        <f t="shared" ca="1" si="333"/>
        <v/>
      </c>
      <c r="E1984" s="454">
        <f t="shared" ca="1" si="333"/>
        <v>0</v>
      </c>
      <c r="F1984" s="454" t="str">
        <f t="shared" ca="1" si="333"/>
        <v/>
      </c>
      <c r="G1984" s="389" t="str">
        <f t="shared" si="327"/>
        <v>PRU2T1</v>
      </c>
      <c r="H1984" s="389" t="str">
        <f t="shared" si="328"/>
        <v>pruinv</v>
      </c>
      <c r="I1984" s="389" t="str">
        <f t="shared" si="329"/>
        <v>chng</v>
      </c>
      <c r="J1984" s="389" t="str">
        <f t="shared" si="330"/>
        <v>PRU2T1-</v>
      </c>
      <c r="K1984" s="389" t="str">
        <f t="shared" si="331"/>
        <v>pruinv-chng</v>
      </c>
      <c r="L1984" s="389" t="str">
        <f t="shared" si="332"/>
        <v>pruinv-</v>
      </c>
    </row>
    <row r="1985" spans="1:12">
      <c r="A1985" s="362" t="s">
        <v>5194</v>
      </c>
      <c r="B1985" s="454">
        <f t="shared" ca="1" si="326"/>
        <v>0</v>
      </c>
      <c r="C1985" s="454" t="str">
        <f t="shared" ca="1" si="333"/>
        <v/>
      </c>
      <c r="D1985" s="454" t="str">
        <f t="shared" ca="1" si="333"/>
        <v/>
      </c>
      <c r="E1985" s="454" t="str">
        <f t="shared" ca="1" si="333"/>
        <v/>
      </c>
      <c r="F1985" s="454" t="str">
        <f t="shared" ca="1" si="333"/>
        <v/>
      </c>
      <c r="G1985" s="389" t="str">
        <f t="shared" si="327"/>
        <v>PRU2T1</v>
      </c>
      <c r="H1985" s="389" t="str">
        <f t="shared" si="328"/>
        <v>prubrwnet</v>
      </c>
      <c r="I1985" s="389" t="str">
        <f t="shared" si="329"/>
        <v>chng</v>
      </c>
      <c r="J1985" s="389" t="str">
        <f t="shared" si="330"/>
        <v>PRU2T1-</v>
      </c>
      <c r="K1985" s="389" t="str">
        <f t="shared" si="331"/>
        <v>prubrwnet-chng</v>
      </c>
      <c r="L1985" s="389" t="str">
        <f t="shared" si="332"/>
        <v>prubrwnet-</v>
      </c>
    </row>
    <row r="1986" spans="1:12">
      <c r="A1986" s="362" t="s">
        <v>5195</v>
      </c>
      <c r="B1986" s="454">
        <f t="shared" ca="1" si="326"/>
        <v>0</v>
      </c>
      <c r="C1986" s="454" t="str">
        <f t="shared" ca="1" si="333"/>
        <v/>
      </c>
      <c r="D1986" s="454" t="str">
        <f t="shared" ca="1" si="333"/>
        <v/>
      </c>
      <c r="E1986" s="454" t="str">
        <f t="shared" ca="1" si="333"/>
        <v/>
      </c>
      <c r="F1986" s="454" t="str">
        <f t="shared" ca="1" si="333"/>
        <v/>
      </c>
      <c r="G1986" s="389" t="str">
        <f t="shared" si="327"/>
        <v>PRU2T2</v>
      </c>
      <c r="H1986" s="389" t="str">
        <f t="shared" si="328"/>
        <v>prubdy</v>
      </c>
      <c r="I1986" s="389" t="str">
        <f t="shared" si="329"/>
        <v>strt</v>
      </c>
      <c r="J1986" s="389" t="str">
        <f t="shared" si="330"/>
        <v>PRU2T2-</v>
      </c>
      <c r="K1986" s="389" t="str">
        <f t="shared" si="331"/>
        <v>prubdy-strt</v>
      </c>
      <c r="L1986" s="389" t="str">
        <f t="shared" si="332"/>
        <v>prubdy-</v>
      </c>
    </row>
    <row r="1987" spans="1:12">
      <c r="A1987" s="362" t="s">
        <v>5196</v>
      </c>
      <c r="B1987" s="454">
        <f t="shared" ca="1" si="326"/>
        <v>0</v>
      </c>
      <c r="C1987" s="454" t="str">
        <f t="shared" ca="1" si="333"/>
        <v/>
      </c>
      <c r="D1987" s="454" t="str">
        <f t="shared" ca="1" si="333"/>
        <v/>
      </c>
      <c r="E1987" s="454" t="str">
        <f t="shared" ca="1" si="333"/>
        <v/>
      </c>
      <c r="F1987" s="454" t="str">
        <f t="shared" ca="1" si="333"/>
        <v/>
      </c>
      <c r="G1987" s="389" t="str">
        <f t="shared" si="327"/>
        <v>PRU2T2</v>
      </c>
      <c r="H1987" s="389" t="str">
        <f t="shared" si="328"/>
        <v>prulmt</v>
      </c>
      <c r="I1987" s="389" t="str">
        <f t="shared" si="329"/>
        <v>strt</v>
      </c>
      <c r="J1987" s="389" t="str">
        <f t="shared" si="330"/>
        <v>PRU2T2-</v>
      </c>
      <c r="K1987" s="389" t="str">
        <f t="shared" si="331"/>
        <v>prulmt-strt</v>
      </c>
      <c r="L1987" s="389" t="str">
        <f t="shared" si="332"/>
        <v>prulmt-</v>
      </c>
    </row>
    <row r="1988" spans="1:12">
      <c r="A1988" s="362" t="s">
        <v>5197</v>
      </c>
      <c r="B1988" s="454">
        <f t="shared" ca="1" si="326"/>
        <v>0</v>
      </c>
      <c r="C1988" s="454" t="str">
        <f t="shared" ca="1" si="333"/>
        <v/>
      </c>
      <c r="D1988" s="454" t="str">
        <f t="shared" ca="1" si="333"/>
        <v/>
      </c>
      <c r="E1988" s="454" t="str">
        <f t="shared" ca="1" si="333"/>
        <v/>
      </c>
      <c r="F1988" s="454" t="str">
        <f t="shared" ca="1" si="333"/>
        <v/>
      </c>
      <c r="G1988" s="389" t="str">
        <f t="shared" si="327"/>
        <v>PRU2T2</v>
      </c>
      <c r="H1988" s="389" t="str">
        <f t="shared" si="328"/>
        <v>prubdy</v>
      </c>
      <c r="I1988" s="389" t="str">
        <f t="shared" si="329"/>
        <v>end</v>
      </c>
      <c r="J1988" s="389" t="str">
        <f t="shared" si="330"/>
        <v>PRU2T2-</v>
      </c>
      <c r="K1988" s="389" t="str">
        <f t="shared" si="331"/>
        <v>prubdy-end</v>
      </c>
      <c r="L1988" s="389" t="str">
        <f t="shared" si="332"/>
        <v>prubdy-</v>
      </c>
    </row>
    <row r="1989" spans="1:12">
      <c r="A1989" s="362" t="s">
        <v>5198</v>
      </c>
      <c r="B1989" s="454">
        <f t="shared" ca="1" si="326"/>
        <v>0</v>
      </c>
      <c r="C1989" s="454" t="str">
        <f t="shared" ca="1" si="333"/>
        <v/>
      </c>
      <c r="D1989" s="454" t="str">
        <f t="shared" ca="1" si="333"/>
        <v/>
      </c>
      <c r="E1989" s="454" t="str">
        <f t="shared" ca="1" si="333"/>
        <v/>
      </c>
      <c r="F1989" s="454" t="str">
        <f t="shared" ca="1" si="333"/>
        <v/>
      </c>
      <c r="G1989" s="389" t="str">
        <f t="shared" si="327"/>
        <v>PRU2T2</v>
      </c>
      <c r="H1989" s="389" t="str">
        <f t="shared" si="328"/>
        <v>prulmt</v>
      </c>
      <c r="I1989" s="389" t="str">
        <f t="shared" si="329"/>
        <v>end</v>
      </c>
      <c r="J1989" s="389" t="str">
        <f t="shared" si="330"/>
        <v>PRU2T2-</v>
      </c>
      <c r="K1989" s="389" t="str">
        <f t="shared" si="331"/>
        <v>prulmt-end</v>
      </c>
      <c r="L1989" s="389" t="str">
        <f t="shared" si="332"/>
        <v>prulmt-</v>
      </c>
    </row>
    <row r="1990" spans="1:12">
      <c r="A1990" s="362" t="s">
        <v>5199</v>
      </c>
      <c r="B1990" s="454">
        <f t="shared" ca="1" si="326"/>
        <v>0</v>
      </c>
      <c r="C1990" s="454" t="str">
        <f t="shared" ca="1" si="333"/>
        <v/>
      </c>
      <c r="D1990" s="454" t="str">
        <f t="shared" ca="1" si="333"/>
        <v/>
      </c>
      <c r="E1990" s="454" t="str">
        <f t="shared" ca="1" si="333"/>
        <v/>
      </c>
      <c r="F1990" s="454" t="str">
        <f t="shared" ca="1" si="333"/>
        <v/>
      </c>
      <c r="G1990" s="389" t="str">
        <f t="shared" si="327"/>
        <v>PRU2T2</v>
      </c>
      <c r="H1990" s="389" t="str">
        <f t="shared" si="328"/>
        <v>prubdy</v>
      </c>
      <c r="I1990" s="389" t="str">
        <f t="shared" si="329"/>
        <v>chng</v>
      </c>
      <c r="J1990" s="389" t="str">
        <f t="shared" si="330"/>
        <v>PRU2T2-</v>
      </c>
      <c r="K1990" s="389" t="str">
        <f t="shared" si="331"/>
        <v>prubdy-chng</v>
      </c>
      <c r="L1990" s="389" t="str">
        <f t="shared" si="332"/>
        <v>prubdy-</v>
      </c>
    </row>
    <row r="1991" spans="1:12">
      <c r="A1991" s="362" t="s">
        <v>5200</v>
      </c>
      <c r="B1991" s="454">
        <f t="shared" ca="1" si="326"/>
        <v>0</v>
      </c>
      <c r="C1991" s="454" t="str">
        <f t="shared" ca="1" si="333"/>
        <v/>
      </c>
      <c r="D1991" s="454" t="str">
        <f t="shared" ca="1" si="333"/>
        <v/>
      </c>
      <c r="E1991" s="454" t="str">
        <f t="shared" ca="1" si="333"/>
        <v/>
      </c>
      <c r="F1991" s="454" t="str">
        <f ca="1">IFERROR(INDEX(INDIRECT(LEFT($A1991,SEARCH("-",$A1991,1)-1)&amp;"_validation_data"),MATCH($A1991&amp;"-"&amp;F$1,INDIRECT(LEFT($A1991,SEARCH("-",$A1991,1)-1)&amp;"_validation_rows"),0),3),"")</f>
        <v/>
      </c>
      <c r="G1991" s="389" t="str">
        <f t="shared" si="327"/>
        <v>PRU2T2</v>
      </c>
      <c r="H1991" s="389" t="str">
        <f t="shared" si="328"/>
        <v>prulmt</v>
      </c>
      <c r="I1991" s="389" t="str">
        <f t="shared" si="329"/>
        <v>chng</v>
      </c>
      <c r="J1991" s="389" t="str">
        <f t="shared" si="330"/>
        <v>PRU2T2-</v>
      </c>
      <c r="K1991" s="389" t="str">
        <f t="shared" si="331"/>
        <v>prulmt-chng</v>
      </c>
      <c r="L1991" s="389" t="str">
        <f t="shared" si="332"/>
        <v>prulmt-</v>
      </c>
    </row>
    <row r="1992" spans="1:12">
      <c r="A1992" s="362" t="s">
        <v>1906</v>
      </c>
      <c r="B1992" s="454">
        <f t="shared" ca="1" si="326"/>
        <v>0</v>
      </c>
      <c r="C1992" s="454" t="str">
        <f t="shared" ca="1" si="333"/>
        <v/>
      </c>
      <c r="D1992" s="454" t="str">
        <f t="shared" ca="1" si="333"/>
        <v/>
      </c>
      <c r="E1992" s="454" t="str">
        <f t="shared" ca="1" si="333"/>
        <v/>
      </c>
      <c r="F1992" s="454">
        <f t="shared" ca="1" si="333"/>
        <v>0</v>
      </c>
      <c r="G1992" s="389" t="str">
        <f t="shared" si="327"/>
        <v>REC</v>
      </c>
      <c r="H1992" s="389" t="str">
        <f t="shared" si="328"/>
        <v>recstrt</v>
      </c>
      <c r="I1992" s="389" t="str">
        <f t="shared" si="329"/>
        <v>amt</v>
      </c>
      <c r="J1992" s="389" t="str">
        <f t="shared" si="330"/>
        <v>REC-</v>
      </c>
      <c r="K1992" s="389" t="str">
        <f t="shared" si="331"/>
        <v>recstrt-amt</v>
      </c>
      <c r="L1992" s="389" t="str">
        <f t="shared" si="332"/>
        <v>recstrt-</v>
      </c>
    </row>
    <row r="1993" spans="1:12">
      <c r="A1993" s="362" t="s">
        <v>5201</v>
      </c>
      <c r="B1993" s="454">
        <f t="shared" ca="1" si="326"/>
        <v>0</v>
      </c>
      <c r="C1993" s="454" t="str">
        <f t="shared" ca="1" si="333"/>
        <v/>
      </c>
      <c r="D1993" s="454" t="str">
        <f t="shared" ca="1" si="333"/>
        <v/>
      </c>
      <c r="E1993" s="454" t="str">
        <f t="shared" ca="1" si="333"/>
        <v/>
      </c>
      <c r="F1993" s="454" t="str">
        <f t="shared" ca="1" si="333"/>
        <v/>
      </c>
      <c r="G1993" s="389" t="str">
        <f t="shared" si="327"/>
        <v>REC</v>
      </c>
      <c r="H1993" s="389" t="str">
        <f t="shared" si="328"/>
        <v>recrcv</v>
      </c>
      <c r="I1993" s="389" t="str">
        <f t="shared" si="329"/>
        <v>amt</v>
      </c>
      <c r="J1993" s="389" t="str">
        <f t="shared" si="330"/>
        <v>REC-</v>
      </c>
      <c r="K1993" s="389" t="str">
        <f t="shared" si="331"/>
        <v>recrcv-amt</v>
      </c>
      <c r="L1993" s="389" t="str">
        <f t="shared" si="332"/>
        <v>recrcv-</v>
      </c>
    </row>
    <row r="1994" spans="1:12">
      <c r="A1994" s="362" t="s">
        <v>5202</v>
      </c>
      <c r="B1994" s="454">
        <f t="shared" ca="1" si="326"/>
        <v>0</v>
      </c>
      <c r="C1994" s="454" t="str">
        <f t="shared" ca="1" si="333"/>
        <v/>
      </c>
      <c r="D1994" s="454" t="str">
        <f t="shared" ca="1" si="333"/>
        <v/>
      </c>
      <c r="E1994" s="454" t="str">
        <f t="shared" ca="1" si="333"/>
        <v/>
      </c>
      <c r="F1994" s="454" t="str">
        <f t="shared" ca="1" si="333"/>
        <v/>
      </c>
      <c r="G1994" s="389" t="str">
        <f t="shared" si="327"/>
        <v>REC</v>
      </c>
      <c r="H1994" s="389" t="str">
        <f t="shared" si="328"/>
        <v>recusdfin</v>
      </c>
      <c r="I1994" s="389" t="str">
        <f t="shared" si="329"/>
        <v>amt</v>
      </c>
      <c r="J1994" s="389" t="str">
        <f t="shared" si="330"/>
        <v>REC-</v>
      </c>
      <c r="K1994" s="389" t="str">
        <f t="shared" si="331"/>
        <v>recusdfin-amt</v>
      </c>
      <c r="L1994" s="389" t="str">
        <f t="shared" si="332"/>
        <v>recusdfin-</v>
      </c>
    </row>
    <row r="1995" spans="1:12">
      <c r="A1995" s="362" t="s">
        <v>5203</v>
      </c>
      <c r="B1995" s="454">
        <f t="shared" ca="1" si="326"/>
        <v>0</v>
      </c>
      <c r="C1995" s="454" t="str">
        <f t="shared" ca="1" si="333"/>
        <v/>
      </c>
      <c r="D1995" s="454" t="str">
        <f t="shared" ca="1" si="333"/>
        <v/>
      </c>
      <c r="E1995" s="454" t="str">
        <f t="shared" ca="1" si="333"/>
        <v/>
      </c>
      <c r="F1995" s="454" t="str">
        <f t="shared" ca="1" si="333"/>
        <v/>
      </c>
      <c r="G1995" s="389" t="str">
        <f t="shared" si="327"/>
        <v>REC</v>
      </c>
      <c r="H1995" s="389" t="str">
        <f t="shared" si="328"/>
        <v>recusdflx</v>
      </c>
      <c r="I1995" s="389" t="str">
        <f t="shared" si="329"/>
        <v>amt</v>
      </c>
      <c r="J1995" s="389" t="str">
        <f t="shared" si="330"/>
        <v>REC-</v>
      </c>
      <c r="K1995" s="389" t="str">
        <f t="shared" si="331"/>
        <v>recusdflx-amt</v>
      </c>
      <c r="L1995" s="389" t="str">
        <f t="shared" si="332"/>
        <v>recusdflx-</v>
      </c>
    </row>
    <row r="1996" spans="1:12">
      <c r="A1996" s="362" t="s">
        <v>5204</v>
      </c>
      <c r="B1996" s="454">
        <f t="shared" ca="1" si="326"/>
        <v>0</v>
      </c>
      <c r="C1996" s="454" t="str">
        <f t="shared" ca="1" si="333"/>
        <v/>
      </c>
      <c r="D1996" s="454" t="str">
        <f t="shared" ca="1" si="333"/>
        <v/>
      </c>
      <c r="E1996" s="454" t="str">
        <f t="shared" ca="1" si="333"/>
        <v/>
      </c>
      <c r="F1996" s="454" t="str">
        <f t="shared" ca="1" si="333"/>
        <v/>
      </c>
      <c r="G1996" s="389" t="str">
        <f t="shared" si="327"/>
        <v>REC</v>
      </c>
      <c r="H1996" s="389" t="str">
        <f t="shared" si="328"/>
        <v>recusds162b</v>
      </c>
      <c r="I1996" s="389" t="str">
        <f t="shared" si="329"/>
        <v>amt</v>
      </c>
      <c r="J1996" s="389" t="str">
        <f t="shared" si="330"/>
        <v>REC-</v>
      </c>
      <c r="K1996" s="389" t="str">
        <f t="shared" si="331"/>
        <v>recusds162b-amt</v>
      </c>
      <c r="L1996" s="389" t="str">
        <f t="shared" si="332"/>
        <v>recusds162b-</v>
      </c>
    </row>
    <row r="1997" spans="1:12">
      <c r="A1997" s="362" t="s">
        <v>5205</v>
      </c>
      <c r="B1997" s="454">
        <f t="shared" ca="1" si="326"/>
        <v>0</v>
      </c>
      <c r="C1997" s="454" t="str">
        <f t="shared" ref="C1997:F2247" ca="1" si="334">IFERROR(INDEX(INDIRECT(LEFT($A1997,SEARCH("-",$A1997,1)-1)&amp;"_validation_data"),MATCH($A1997&amp;"-"&amp;C$1,INDIRECT(LEFT($A1997,SEARCH("-",$A1997,1)-1)&amp;"_validation_rows"),0),3),"")</f>
        <v/>
      </c>
      <c r="D1997" s="454" t="str">
        <f t="shared" ca="1" si="334"/>
        <v/>
      </c>
      <c r="E1997" s="454" t="str">
        <f t="shared" ca="1" si="334"/>
        <v/>
      </c>
      <c r="F1997" s="454" t="str">
        <f t="shared" ca="1" si="334"/>
        <v/>
      </c>
      <c r="G1997" s="389" t="str">
        <f t="shared" si="327"/>
        <v>REC</v>
      </c>
      <c r="H1997" s="389" t="str">
        <f t="shared" si="328"/>
        <v>recusdrpy</v>
      </c>
      <c r="I1997" s="389" t="str">
        <f t="shared" si="329"/>
        <v>amt</v>
      </c>
      <c r="J1997" s="389" t="str">
        <f t="shared" si="330"/>
        <v>REC-</v>
      </c>
      <c r="K1997" s="389" t="str">
        <f t="shared" si="331"/>
        <v>recusdrpy-amt</v>
      </c>
      <c r="L1997" s="389" t="str">
        <f t="shared" si="332"/>
        <v>recusdrpy-</v>
      </c>
    </row>
    <row r="1998" spans="1:12">
      <c r="A1998" s="362" t="s">
        <v>5206</v>
      </c>
      <c r="B1998" s="454">
        <f t="shared" ca="1" si="326"/>
        <v>0</v>
      </c>
      <c r="C1998" s="454" t="str">
        <f t="shared" ca="1" si="334"/>
        <v/>
      </c>
      <c r="D1998" s="454" t="str">
        <f t="shared" ca="1" si="334"/>
        <v/>
      </c>
      <c r="E1998" s="454" t="str">
        <f t="shared" ca="1" si="334"/>
        <v/>
      </c>
      <c r="F1998" s="454" t="str">
        <f t="shared" ca="1" si="334"/>
        <v/>
      </c>
      <c r="G1998" s="389" t="str">
        <f t="shared" si="327"/>
        <v>REC</v>
      </c>
      <c r="H1998" s="389" t="str">
        <f t="shared" si="328"/>
        <v>recusdpool</v>
      </c>
      <c r="I1998" s="389" t="str">
        <f t="shared" si="329"/>
        <v>amt</v>
      </c>
      <c r="J1998" s="389" t="str">
        <f t="shared" si="330"/>
        <v>REC-</v>
      </c>
      <c r="K1998" s="389" t="str">
        <f t="shared" si="331"/>
        <v>recusdpool-amt</v>
      </c>
      <c r="L1998" s="389" t="str">
        <f t="shared" si="332"/>
        <v>recusdpool-</v>
      </c>
    </row>
    <row r="1999" spans="1:12">
      <c r="A1999" s="362" t="s">
        <v>5207</v>
      </c>
      <c r="B1999" s="454">
        <f t="shared" ca="1" si="326"/>
        <v>0</v>
      </c>
      <c r="C1999" s="454" t="str">
        <f t="shared" ca="1" si="334"/>
        <v/>
      </c>
      <c r="D1999" s="454" t="str">
        <f t="shared" ca="1" si="334"/>
        <v/>
      </c>
      <c r="E1999" s="454" t="str">
        <f t="shared" ca="1" si="334"/>
        <v/>
      </c>
      <c r="F1999" s="454" t="str">
        <f t="shared" ca="1" si="334"/>
        <v/>
      </c>
      <c r="G1999" s="389" t="str">
        <f t="shared" si="327"/>
        <v>REC</v>
      </c>
      <c r="H1999" s="389" t="str">
        <f t="shared" si="328"/>
        <v>recusdpoolint</v>
      </c>
      <c r="I1999" s="389" t="str">
        <f t="shared" si="329"/>
        <v>amt</v>
      </c>
      <c r="J1999" s="389" t="str">
        <f t="shared" si="330"/>
        <v>REC-</v>
      </c>
      <c r="K1999" s="389" t="str">
        <f t="shared" si="331"/>
        <v>recusdpoolint-amt</v>
      </c>
      <c r="L1999" s="389" t="str">
        <f t="shared" si="332"/>
        <v>recusdpoolint-</v>
      </c>
    </row>
    <row r="2000" spans="1:12">
      <c r="A2000" s="362" t="s">
        <v>5208</v>
      </c>
      <c r="B2000" s="454">
        <f t="shared" ca="1" si="326"/>
        <v>0</v>
      </c>
      <c r="C2000" s="454" t="str">
        <f t="shared" ca="1" si="334"/>
        <v/>
      </c>
      <c r="D2000" s="454" t="str">
        <f t="shared" ca="1" si="334"/>
        <v/>
      </c>
      <c r="E2000" s="454" t="str">
        <f t="shared" ca="1" si="334"/>
        <v/>
      </c>
      <c r="F2000" s="454" t="str">
        <f t="shared" ca="1" si="334"/>
        <v/>
      </c>
      <c r="G2000" s="389" t="str">
        <f t="shared" si="327"/>
        <v>REC</v>
      </c>
      <c r="H2000" s="389" t="str">
        <f t="shared" si="328"/>
        <v>recusd</v>
      </c>
      <c r="I2000" s="389" t="str">
        <f t="shared" si="329"/>
        <v>amt</v>
      </c>
      <c r="J2000" s="389" t="str">
        <f t="shared" si="330"/>
        <v>REC-</v>
      </c>
      <c r="K2000" s="389" t="str">
        <f t="shared" si="331"/>
        <v>recusd-amt</v>
      </c>
      <c r="L2000" s="389" t="str">
        <f t="shared" si="332"/>
        <v>recusd-</v>
      </c>
    </row>
    <row r="2001" spans="1:12">
      <c r="A2001" s="362" t="s">
        <v>5209</v>
      </c>
      <c r="B2001" s="454">
        <f t="shared" ca="1" si="326"/>
        <v>0</v>
      </c>
      <c r="C2001" s="454" t="str">
        <f t="shared" ca="1" si="334"/>
        <v/>
      </c>
      <c r="D2001" s="454" t="str">
        <f t="shared" ca="1" si="334"/>
        <v/>
      </c>
      <c r="E2001" s="454" t="str">
        <f t="shared" ca="1" si="334"/>
        <v/>
      </c>
      <c r="F2001" s="454" t="str">
        <f t="shared" ca="1" si="334"/>
        <v/>
      </c>
      <c r="G2001" s="389" t="str">
        <f t="shared" si="327"/>
        <v>REC</v>
      </c>
      <c r="H2001" s="389" t="str">
        <f t="shared" si="328"/>
        <v>recchng</v>
      </c>
      <c r="I2001" s="389" t="str">
        <f t="shared" si="329"/>
        <v>amt</v>
      </c>
      <c r="J2001" s="389" t="str">
        <f t="shared" si="330"/>
        <v>REC-</v>
      </c>
      <c r="K2001" s="389" t="str">
        <f t="shared" si="331"/>
        <v>recchng-amt</v>
      </c>
      <c r="L2001" s="389" t="str">
        <f t="shared" si="332"/>
        <v>recchng-</v>
      </c>
    </row>
    <row r="2002" spans="1:12">
      <c r="A2002" s="362" t="s">
        <v>3316</v>
      </c>
      <c r="B2002" s="454">
        <f t="shared" ca="1" si="326"/>
        <v>0</v>
      </c>
      <c r="C2002" s="454" t="str">
        <f t="shared" ca="1" si="334"/>
        <v/>
      </c>
      <c r="D2002" s="454" t="str">
        <f t="shared" ca="1" si="334"/>
        <v/>
      </c>
      <c r="E2002" s="454" t="str">
        <f t="shared" ca="1" si="334"/>
        <v/>
      </c>
      <c r="F2002" s="454" t="str">
        <f t="shared" ca="1" si="334"/>
        <v/>
      </c>
      <c r="G2002" s="389" t="str">
        <f t="shared" si="327"/>
        <v>REC</v>
      </c>
      <c r="H2002" s="389" t="str">
        <f t="shared" si="328"/>
        <v>recend</v>
      </c>
      <c r="I2002" s="389" t="str">
        <f t="shared" si="329"/>
        <v>amt</v>
      </c>
      <c r="J2002" s="389" t="str">
        <f t="shared" si="330"/>
        <v>REC-</v>
      </c>
      <c r="K2002" s="389" t="str">
        <f t="shared" si="331"/>
        <v>recend-amt</v>
      </c>
      <c r="L2002" s="389" t="str">
        <f t="shared" si="332"/>
        <v>recend-</v>
      </c>
    </row>
    <row r="2003" spans="1:12">
      <c r="A2003" s="362" t="s">
        <v>5210</v>
      </c>
      <c r="B2003" s="454">
        <v>0</v>
      </c>
      <c r="C2003" s="454"/>
      <c r="D2003" s="454"/>
      <c r="E2003" s="454"/>
      <c r="F2003" s="454"/>
      <c r="G2003" s="389" t="str">
        <f t="shared" ref="G2003:G2064" si="335">LEFT(A2003,SEARCH("-",A2003)-1)</f>
        <v>EandR1</v>
      </c>
      <c r="H2003" s="389" t="str">
        <f t="shared" ref="H2003:H2064" si="336">LEFT(K2003,SEARCH("-",K2003)-1)</f>
        <v>alltot</v>
      </c>
      <c r="I2003" s="389" t="str">
        <f t="shared" ref="I2003:I2064" si="337">SUBSTITUTE(K2003,L2003,"")</f>
        <v>expgrngla</v>
      </c>
      <c r="J2003" s="389" t="str">
        <f t="shared" ref="J2003:J2064" si="338">LEFT(A2003,SEARCH("-",A2003))</f>
        <v>EandR1-</v>
      </c>
      <c r="K2003" s="389" t="str">
        <f t="shared" ref="K2003:K2064" si="339">SUBSTITUTE(A2003,J2003,"")</f>
        <v>alltot-expgrngla</v>
      </c>
      <c r="L2003" s="389" t="str">
        <f t="shared" ref="L2003:L2064" si="340">LEFT(K2003,SEARCH("-",K2003))</f>
        <v>alltot-</v>
      </c>
    </row>
    <row r="2004" spans="1:12">
      <c r="A2004" s="362" t="s">
        <v>5211</v>
      </c>
      <c r="B2004" s="454">
        <v>0</v>
      </c>
      <c r="C2004" s="454"/>
      <c r="D2004" s="454"/>
      <c r="E2004" s="454"/>
      <c r="F2004" s="454"/>
      <c r="G2004" s="389" t="str">
        <f t="shared" si="335"/>
        <v>EandR1</v>
      </c>
      <c r="H2004" s="389" t="str">
        <f t="shared" si="336"/>
        <v>alltot</v>
      </c>
      <c r="I2004" s="389" t="str">
        <f t="shared" si="337"/>
        <v>explnsgla</v>
      </c>
      <c r="J2004" s="389" t="str">
        <f t="shared" si="338"/>
        <v>EandR1-</v>
      </c>
      <c r="K2004" s="389" t="str">
        <f t="shared" si="339"/>
        <v>alltot-explnsgla</v>
      </c>
      <c r="L2004" s="389" t="str">
        <f t="shared" si="340"/>
        <v>alltot-</v>
      </c>
    </row>
    <row r="2005" spans="1:12">
      <c r="A2005" s="362" t="s">
        <v>5212</v>
      </c>
      <c r="B2005" s="454">
        <v>0</v>
      </c>
      <c r="C2005" s="454"/>
      <c r="D2005" s="454"/>
      <c r="E2005" s="454"/>
      <c r="F2005" s="454"/>
      <c r="G2005" s="389" t="str">
        <f t="shared" si="335"/>
        <v>EandR1</v>
      </c>
      <c r="H2005" s="389" t="str">
        <f t="shared" si="336"/>
        <v>alltot</v>
      </c>
      <c r="I2005" s="389" t="str">
        <f t="shared" si="337"/>
        <v>expshrlnsgla</v>
      </c>
      <c r="J2005" s="389" t="str">
        <f t="shared" si="338"/>
        <v>EandR1-</v>
      </c>
      <c r="K2005" s="389" t="str">
        <f t="shared" si="339"/>
        <v>alltot-expshrlnsgla</v>
      </c>
      <c r="L2005" s="389" t="str">
        <f t="shared" si="340"/>
        <v>alltot-</v>
      </c>
    </row>
    <row r="2006" spans="1:12">
      <c r="A2006" s="362" t="s">
        <v>5213</v>
      </c>
      <c r="B2006" s="454">
        <v>0</v>
      </c>
      <c r="C2006" s="454"/>
      <c r="D2006" s="454"/>
      <c r="E2006" s="454"/>
      <c r="F2006" s="454"/>
      <c r="G2006" s="389" t="str">
        <f t="shared" si="335"/>
        <v>EandR1</v>
      </c>
      <c r="H2006" s="389" t="str">
        <f t="shared" si="336"/>
        <v>alltot</v>
      </c>
      <c r="I2006" s="389" t="str">
        <f t="shared" si="337"/>
        <v>expshrlnsoth</v>
      </c>
      <c r="J2006" s="389" t="str">
        <f t="shared" si="338"/>
        <v>EandR1-</v>
      </c>
      <c r="K2006" s="389" t="str">
        <f t="shared" si="339"/>
        <v>alltot-expshrlnsoth</v>
      </c>
      <c r="L2006" s="389" t="str">
        <f t="shared" si="340"/>
        <v>alltot-</v>
      </c>
    </row>
    <row r="2007" spans="1:12">
      <c r="A2007" s="362" t="s">
        <v>5214</v>
      </c>
      <c r="B2007" s="454">
        <v>0</v>
      </c>
      <c r="C2007" s="454"/>
      <c r="D2007" s="454"/>
      <c r="E2007" s="454"/>
      <c r="F2007" s="454"/>
      <c r="G2007" s="389" t="str">
        <f t="shared" si="335"/>
        <v>EandR1</v>
      </c>
      <c r="H2007" s="389" t="str">
        <f t="shared" si="336"/>
        <v>centot</v>
      </c>
      <c r="I2007" s="389" t="str">
        <f t="shared" si="337"/>
        <v>expgrngla</v>
      </c>
      <c r="J2007" s="389" t="str">
        <f t="shared" si="338"/>
        <v>EandR1-</v>
      </c>
      <c r="K2007" s="389" t="str">
        <f t="shared" si="339"/>
        <v>centot-expgrngla</v>
      </c>
      <c r="L2007" s="389" t="str">
        <f t="shared" si="340"/>
        <v>centot-</v>
      </c>
    </row>
    <row r="2008" spans="1:12">
      <c r="A2008" s="362" t="s">
        <v>5215</v>
      </c>
      <c r="B2008" s="454">
        <v>0</v>
      </c>
      <c r="C2008" s="454"/>
      <c r="D2008" s="454"/>
      <c r="E2008" s="454"/>
      <c r="F2008" s="454"/>
      <c r="G2008" s="389" t="str">
        <f t="shared" si="335"/>
        <v>EandR1</v>
      </c>
      <c r="H2008" s="389" t="str">
        <f t="shared" si="336"/>
        <v>centot</v>
      </c>
      <c r="I2008" s="389" t="str">
        <f t="shared" si="337"/>
        <v>explnsgla</v>
      </c>
      <c r="J2008" s="389" t="str">
        <f t="shared" si="338"/>
        <v>EandR1-</v>
      </c>
      <c r="K2008" s="389" t="str">
        <f t="shared" si="339"/>
        <v>centot-explnsgla</v>
      </c>
      <c r="L2008" s="389" t="str">
        <f t="shared" si="340"/>
        <v>centot-</v>
      </c>
    </row>
    <row r="2009" spans="1:12">
      <c r="A2009" s="362" t="s">
        <v>5216</v>
      </c>
      <c r="B2009" s="454">
        <v>0</v>
      </c>
      <c r="C2009" s="454"/>
      <c r="D2009" s="454"/>
      <c r="E2009" s="454"/>
      <c r="F2009" s="454"/>
      <c r="G2009" s="389" t="str">
        <f t="shared" si="335"/>
        <v>EandR1</v>
      </c>
      <c r="H2009" s="389" t="str">
        <f t="shared" si="336"/>
        <v>centot</v>
      </c>
      <c r="I2009" s="389" t="str">
        <f t="shared" si="337"/>
        <v>expshrlnsgla</v>
      </c>
      <c r="J2009" s="389" t="str">
        <f t="shared" si="338"/>
        <v>EandR1-</v>
      </c>
      <c r="K2009" s="389" t="str">
        <f t="shared" si="339"/>
        <v>centot-expshrlnsgla</v>
      </c>
      <c r="L2009" s="389" t="str">
        <f t="shared" si="340"/>
        <v>centot-</v>
      </c>
    </row>
    <row r="2010" spans="1:12">
      <c r="A2010" s="362" t="s">
        <v>5217</v>
      </c>
      <c r="B2010" s="454">
        <v>0</v>
      </c>
      <c r="C2010" s="454"/>
      <c r="D2010" s="454"/>
      <c r="E2010" s="454"/>
      <c r="F2010" s="454"/>
      <c r="G2010" s="389" t="str">
        <f t="shared" si="335"/>
        <v>EandR1</v>
      </c>
      <c r="H2010" s="389" t="str">
        <f t="shared" si="336"/>
        <v>centot</v>
      </c>
      <c r="I2010" s="389" t="str">
        <f t="shared" si="337"/>
        <v>expshrlnsoth</v>
      </c>
      <c r="J2010" s="389" t="str">
        <f t="shared" si="338"/>
        <v>EandR1-</v>
      </c>
      <c r="K2010" s="389" t="str">
        <f t="shared" si="339"/>
        <v>centot-expshrlnsoth</v>
      </c>
      <c r="L2010" s="389" t="str">
        <f t="shared" si="340"/>
        <v>centot-</v>
      </c>
    </row>
    <row r="2011" spans="1:12">
      <c r="A2011" s="362" t="s">
        <v>5218</v>
      </c>
      <c r="B2011" s="454">
        <v>0</v>
      </c>
      <c r="C2011" s="454"/>
      <c r="D2011" s="454"/>
      <c r="E2011" s="454"/>
      <c r="F2011" s="454"/>
      <c r="G2011" s="389" t="str">
        <f t="shared" si="335"/>
        <v>EandR1</v>
      </c>
      <c r="H2011" s="389" t="str">
        <f t="shared" si="336"/>
        <v>culhrt</v>
      </c>
      <c r="I2011" s="389" t="str">
        <f t="shared" si="337"/>
        <v>expgrngla</v>
      </c>
      <c r="J2011" s="389" t="str">
        <f t="shared" si="338"/>
        <v>EandR1-</v>
      </c>
      <c r="K2011" s="389" t="str">
        <f t="shared" si="339"/>
        <v>culhrt-expgrngla</v>
      </c>
      <c r="L2011" s="389" t="str">
        <f t="shared" si="340"/>
        <v>culhrt-</v>
      </c>
    </row>
    <row r="2012" spans="1:12">
      <c r="A2012" s="362" t="s">
        <v>5219</v>
      </c>
      <c r="B2012" s="454">
        <v>0</v>
      </c>
      <c r="C2012" s="454"/>
      <c r="D2012" s="454"/>
      <c r="E2012" s="454"/>
      <c r="F2012" s="454"/>
      <c r="G2012" s="389" t="str">
        <f t="shared" si="335"/>
        <v>EandR1</v>
      </c>
      <c r="H2012" s="389" t="str">
        <f t="shared" si="336"/>
        <v>culhrt</v>
      </c>
      <c r="I2012" s="389" t="str">
        <f t="shared" si="337"/>
        <v>explnsgla</v>
      </c>
      <c r="J2012" s="389" t="str">
        <f t="shared" si="338"/>
        <v>EandR1-</v>
      </c>
      <c r="K2012" s="389" t="str">
        <f t="shared" si="339"/>
        <v>culhrt-explnsgla</v>
      </c>
      <c r="L2012" s="389" t="str">
        <f t="shared" si="340"/>
        <v>culhrt-</v>
      </c>
    </row>
    <row r="2013" spans="1:12">
      <c r="A2013" s="362" t="s">
        <v>5220</v>
      </c>
      <c r="B2013" s="454">
        <v>0</v>
      </c>
      <c r="C2013" s="454"/>
      <c r="D2013" s="454"/>
      <c r="E2013" s="454"/>
      <c r="F2013" s="454"/>
      <c r="G2013" s="389" t="str">
        <f t="shared" si="335"/>
        <v>EandR1</v>
      </c>
      <c r="H2013" s="389" t="str">
        <f t="shared" si="336"/>
        <v>culhrt</v>
      </c>
      <c r="I2013" s="389" t="str">
        <f t="shared" si="337"/>
        <v>expshrlnsgla</v>
      </c>
      <c r="J2013" s="389" t="str">
        <f t="shared" si="338"/>
        <v>EandR1-</v>
      </c>
      <c r="K2013" s="389" t="str">
        <f t="shared" si="339"/>
        <v>culhrt-expshrlnsgla</v>
      </c>
      <c r="L2013" s="389" t="str">
        <f t="shared" si="340"/>
        <v>culhrt-</v>
      </c>
    </row>
    <row r="2014" spans="1:12">
      <c r="A2014" s="362" t="s">
        <v>5221</v>
      </c>
      <c r="B2014" s="454">
        <v>0</v>
      </c>
      <c r="C2014" s="454"/>
      <c r="D2014" s="454"/>
      <c r="E2014" s="454"/>
      <c r="F2014" s="454"/>
      <c r="G2014" s="389" t="str">
        <f t="shared" si="335"/>
        <v>EandR1</v>
      </c>
      <c r="H2014" s="389" t="str">
        <f t="shared" si="336"/>
        <v>culhrt</v>
      </c>
      <c r="I2014" s="389" t="str">
        <f t="shared" si="337"/>
        <v>expshrlnsoth</v>
      </c>
      <c r="J2014" s="389" t="str">
        <f t="shared" si="338"/>
        <v>EandR1-</v>
      </c>
      <c r="K2014" s="389" t="str">
        <f t="shared" si="339"/>
        <v>culhrt-expshrlnsoth</v>
      </c>
      <c r="L2014" s="389" t="str">
        <f t="shared" si="340"/>
        <v>culhrt-</v>
      </c>
    </row>
    <row r="2015" spans="1:12">
      <c r="A2015" s="362" t="s">
        <v>5222</v>
      </c>
      <c r="B2015" s="454">
        <v>0</v>
      </c>
      <c r="C2015" s="454"/>
      <c r="D2015" s="454"/>
      <c r="E2015" s="454"/>
      <c r="F2015" s="454"/>
      <c r="G2015" s="389" t="str">
        <f t="shared" si="335"/>
        <v>EandR1</v>
      </c>
      <c r="H2015" s="389" t="str">
        <f t="shared" si="336"/>
        <v>cullib</v>
      </c>
      <c r="I2015" s="389" t="str">
        <f t="shared" si="337"/>
        <v>expgrngla</v>
      </c>
      <c r="J2015" s="389" t="str">
        <f t="shared" si="338"/>
        <v>EandR1-</v>
      </c>
      <c r="K2015" s="389" t="str">
        <f t="shared" si="339"/>
        <v>cullib-expgrngla</v>
      </c>
      <c r="L2015" s="389" t="str">
        <f t="shared" si="340"/>
        <v>cullib-</v>
      </c>
    </row>
    <row r="2016" spans="1:12">
      <c r="A2016" s="362" t="s">
        <v>5223</v>
      </c>
      <c r="B2016" s="454">
        <v>0</v>
      </c>
      <c r="C2016" s="454"/>
      <c r="D2016" s="454"/>
      <c r="E2016" s="454"/>
      <c r="F2016" s="454"/>
      <c r="G2016" s="389" t="str">
        <f t="shared" si="335"/>
        <v>EandR1</v>
      </c>
      <c r="H2016" s="389" t="str">
        <f t="shared" si="336"/>
        <v>cullib</v>
      </c>
      <c r="I2016" s="389" t="str">
        <f t="shared" si="337"/>
        <v>explnsgla</v>
      </c>
      <c r="J2016" s="389" t="str">
        <f t="shared" si="338"/>
        <v>EandR1-</v>
      </c>
      <c r="K2016" s="389" t="str">
        <f t="shared" si="339"/>
        <v>cullib-explnsgla</v>
      </c>
      <c r="L2016" s="389" t="str">
        <f t="shared" si="340"/>
        <v>cullib-</v>
      </c>
    </row>
    <row r="2017" spans="1:12">
      <c r="A2017" s="362" t="s">
        <v>5224</v>
      </c>
      <c r="B2017" s="454">
        <v>0</v>
      </c>
      <c r="C2017" s="454"/>
      <c r="D2017" s="454"/>
      <c r="E2017" s="454"/>
      <c r="F2017" s="454"/>
      <c r="G2017" s="389" t="str">
        <f t="shared" si="335"/>
        <v>EandR1</v>
      </c>
      <c r="H2017" s="389" t="str">
        <f t="shared" si="336"/>
        <v>cullib</v>
      </c>
      <c r="I2017" s="389" t="str">
        <f t="shared" si="337"/>
        <v>expshrlnsgla</v>
      </c>
      <c r="J2017" s="389" t="str">
        <f t="shared" si="338"/>
        <v>EandR1-</v>
      </c>
      <c r="K2017" s="389" t="str">
        <f t="shared" si="339"/>
        <v>cullib-expshrlnsgla</v>
      </c>
      <c r="L2017" s="389" t="str">
        <f t="shared" si="340"/>
        <v>cullib-</v>
      </c>
    </row>
    <row r="2018" spans="1:12">
      <c r="A2018" s="362" t="s">
        <v>5225</v>
      </c>
      <c r="B2018" s="454">
        <v>0</v>
      </c>
      <c r="C2018" s="454"/>
      <c r="D2018" s="454"/>
      <c r="E2018" s="454"/>
      <c r="F2018" s="454"/>
      <c r="G2018" s="389" t="str">
        <f t="shared" si="335"/>
        <v>EandR1</v>
      </c>
      <c r="H2018" s="389" t="str">
        <f t="shared" si="336"/>
        <v>cullib</v>
      </c>
      <c r="I2018" s="389" t="str">
        <f t="shared" si="337"/>
        <v>expshrlnsoth</v>
      </c>
      <c r="J2018" s="389" t="str">
        <f t="shared" si="338"/>
        <v>EandR1-</v>
      </c>
      <c r="K2018" s="389" t="str">
        <f t="shared" si="339"/>
        <v>cullib-expshrlnsoth</v>
      </c>
      <c r="L2018" s="389" t="str">
        <f t="shared" si="340"/>
        <v>cullib-</v>
      </c>
    </row>
    <row r="2019" spans="1:12">
      <c r="A2019" s="362" t="s">
        <v>5226</v>
      </c>
      <c r="B2019" s="454">
        <v>0</v>
      </c>
      <c r="C2019" s="454"/>
      <c r="D2019" s="454"/>
      <c r="E2019" s="454"/>
      <c r="F2019" s="454"/>
      <c r="G2019" s="389" t="str">
        <f t="shared" si="335"/>
        <v>EandR1</v>
      </c>
      <c r="H2019" s="389" t="str">
        <f t="shared" si="336"/>
        <v>culopn</v>
      </c>
      <c r="I2019" s="389" t="str">
        <f t="shared" si="337"/>
        <v>expgrngla</v>
      </c>
      <c r="J2019" s="389" t="str">
        <f t="shared" si="338"/>
        <v>EandR1-</v>
      </c>
      <c r="K2019" s="389" t="str">
        <f t="shared" si="339"/>
        <v>culopn-expgrngla</v>
      </c>
      <c r="L2019" s="389" t="str">
        <f t="shared" si="340"/>
        <v>culopn-</v>
      </c>
    </row>
    <row r="2020" spans="1:12">
      <c r="A2020" s="362" t="s">
        <v>5227</v>
      </c>
      <c r="B2020" s="454">
        <v>0</v>
      </c>
      <c r="C2020" s="454"/>
      <c r="D2020" s="454"/>
      <c r="E2020" s="454"/>
      <c r="F2020" s="454"/>
      <c r="G2020" s="389" t="str">
        <f t="shared" si="335"/>
        <v>EandR1</v>
      </c>
      <c r="H2020" s="389" t="str">
        <f t="shared" si="336"/>
        <v>culopn</v>
      </c>
      <c r="I2020" s="389" t="str">
        <f t="shared" si="337"/>
        <v>explnsgla</v>
      </c>
      <c r="J2020" s="389" t="str">
        <f t="shared" si="338"/>
        <v>EandR1-</v>
      </c>
      <c r="K2020" s="389" t="str">
        <f t="shared" si="339"/>
        <v>culopn-explnsgla</v>
      </c>
      <c r="L2020" s="389" t="str">
        <f t="shared" si="340"/>
        <v>culopn-</v>
      </c>
    </row>
    <row r="2021" spans="1:12">
      <c r="A2021" s="362" t="s">
        <v>5228</v>
      </c>
      <c r="B2021" s="454">
        <v>0</v>
      </c>
      <c r="C2021" s="454"/>
      <c r="D2021" s="454"/>
      <c r="E2021" s="454"/>
      <c r="F2021" s="454"/>
      <c r="G2021" s="389" t="str">
        <f t="shared" si="335"/>
        <v>EandR1</v>
      </c>
      <c r="H2021" s="389" t="str">
        <f t="shared" si="336"/>
        <v>culopn</v>
      </c>
      <c r="I2021" s="389" t="str">
        <f t="shared" si="337"/>
        <v>expshrlnsgla</v>
      </c>
      <c r="J2021" s="389" t="str">
        <f t="shared" si="338"/>
        <v>EandR1-</v>
      </c>
      <c r="K2021" s="389" t="str">
        <f t="shared" si="339"/>
        <v>culopn-expshrlnsgla</v>
      </c>
      <c r="L2021" s="389" t="str">
        <f t="shared" si="340"/>
        <v>culopn-</v>
      </c>
    </row>
    <row r="2022" spans="1:12">
      <c r="A2022" s="362" t="s">
        <v>5229</v>
      </c>
      <c r="B2022" s="454">
        <v>0</v>
      </c>
      <c r="C2022" s="454"/>
      <c r="D2022" s="454"/>
      <c r="E2022" s="454"/>
      <c r="F2022" s="454"/>
      <c r="G2022" s="389" t="str">
        <f t="shared" si="335"/>
        <v>EandR1</v>
      </c>
      <c r="H2022" s="389" t="str">
        <f t="shared" si="336"/>
        <v>culopn</v>
      </c>
      <c r="I2022" s="389" t="str">
        <f t="shared" si="337"/>
        <v>expshrlnsoth</v>
      </c>
      <c r="J2022" s="389" t="str">
        <f t="shared" si="338"/>
        <v>EandR1-</v>
      </c>
      <c r="K2022" s="389" t="str">
        <f t="shared" si="339"/>
        <v>culopn-expshrlnsoth</v>
      </c>
      <c r="L2022" s="389" t="str">
        <f t="shared" si="340"/>
        <v>culopn-</v>
      </c>
    </row>
    <row r="2023" spans="1:12">
      <c r="A2023" s="362" t="s">
        <v>5230</v>
      </c>
      <c r="B2023" s="454">
        <v>0</v>
      </c>
      <c r="C2023" s="454"/>
      <c r="D2023" s="454"/>
      <c r="E2023" s="454"/>
      <c r="F2023" s="454"/>
      <c r="G2023" s="389" t="str">
        <f t="shared" si="335"/>
        <v>EandR1</v>
      </c>
      <c r="H2023" s="389" t="str">
        <f t="shared" si="336"/>
        <v>culspr</v>
      </c>
      <c r="I2023" s="389" t="str">
        <f t="shared" si="337"/>
        <v>expgrngla</v>
      </c>
      <c r="J2023" s="389" t="str">
        <f t="shared" si="338"/>
        <v>EandR1-</v>
      </c>
      <c r="K2023" s="389" t="str">
        <f t="shared" si="339"/>
        <v>culspr-expgrngla</v>
      </c>
      <c r="L2023" s="389" t="str">
        <f t="shared" si="340"/>
        <v>culspr-</v>
      </c>
    </row>
    <row r="2024" spans="1:12">
      <c r="A2024" s="362" t="s">
        <v>5231</v>
      </c>
      <c r="B2024" s="454">
        <v>0</v>
      </c>
      <c r="C2024" s="454"/>
      <c r="D2024" s="454"/>
      <c r="E2024" s="454"/>
      <c r="F2024" s="454"/>
      <c r="G2024" s="389" t="str">
        <f t="shared" si="335"/>
        <v>EandR1</v>
      </c>
      <c r="H2024" s="389" t="str">
        <f t="shared" si="336"/>
        <v>culspr</v>
      </c>
      <c r="I2024" s="389" t="str">
        <f t="shared" si="337"/>
        <v>explnsgla</v>
      </c>
      <c r="J2024" s="389" t="str">
        <f t="shared" si="338"/>
        <v>EandR1-</v>
      </c>
      <c r="K2024" s="389" t="str">
        <f t="shared" si="339"/>
        <v>culspr-explnsgla</v>
      </c>
      <c r="L2024" s="389" t="str">
        <f t="shared" si="340"/>
        <v>culspr-</v>
      </c>
    </row>
    <row r="2025" spans="1:12">
      <c r="A2025" s="362" t="s">
        <v>5232</v>
      </c>
      <c r="B2025" s="454">
        <v>0</v>
      </c>
      <c r="C2025" s="454"/>
      <c r="D2025" s="454"/>
      <c r="E2025" s="454"/>
      <c r="F2025" s="454"/>
      <c r="G2025" s="389" t="str">
        <f t="shared" si="335"/>
        <v>EandR1</v>
      </c>
      <c r="H2025" s="389" t="str">
        <f t="shared" si="336"/>
        <v>culspr</v>
      </c>
      <c r="I2025" s="389" t="str">
        <f t="shared" si="337"/>
        <v>expshrlnsgla</v>
      </c>
      <c r="J2025" s="389" t="str">
        <f t="shared" si="338"/>
        <v>EandR1-</v>
      </c>
      <c r="K2025" s="389" t="str">
        <f t="shared" si="339"/>
        <v>culspr-expshrlnsgla</v>
      </c>
      <c r="L2025" s="389" t="str">
        <f t="shared" si="340"/>
        <v>culspr-</v>
      </c>
    </row>
    <row r="2026" spans="1:12">
      <c r="A2026" s="362" t="s">
        <v>5233</v>
      </c>
      <c r="B2026" s="454">
        <v>0</v>
      </c>
      <c r="C2026" s="454"/>
      <c r="D2026" s="454"/>
      <c r="E2026" s="454"/>
      <c r="F2026" s="454"/>
      <c r="G2026" s="389" t="str">
        <f t="shared" si="335"/>
        <v>EandR1</v>
      </c>
      <c r="H2026" s="389" t="str">
        <f t="shared" si="336"/>
        <v>culspr</v>
      </c>
      <c r="I2026" s="389" t="str">
        <f t="shared" si="337"/>
        <v>expshrlnsoth</v>
      </c>
      <c r="J2026" s="389" t="str">
        <f t="shared" si="338"/>
        <v>EandR1-</v>
      </c>
      <c r="K2026" s="389" t="str">
        <f t="shared" si="339"/>
        <v>culspr-expshrlnsoth</v>
      </c>
      <c r="L2026" s="389" t="str">
        <f t="shared" si="340"/>
        <v>culspr-</v>
      </c>
    </row>
    <row r="2027" spans="1:12">
      <c r="A2027" s="362" t="s">
        <v>5234</v>
      </c>
      <c r="B2027" s="454">
        <v>0</v>
      </c>
      <c r="C2027" s="454"/>
      <c r="D2027" s="454"/>
      <c r="E2027" s="454"/>
      <c r="F2027" s="454"/>
      <c r="G2027" s="389" t="str">
        <f t="shared" si="335"/>
        <v>EandR1</v>
      </c>
      <c r="H2027" s="389" t="str">
        <f t="shared" si="336"/>
        <v>cultot</v>
      </c>
      <c r="I2027" s="389" t="str">
        <f t="shared" si="337"/>
        <v>expgrngla</v>
      </c>
      <c r="J2027" s="389" t="str">
        <f t="shared" si="338"/>
        <v>EandR1-</v>
      </c>
      <c r="K2027" s="389" t="str">
        <f t="shared" si="339"/>
        <v>cultot-expgrngla</v>
      </c>
      <c r="L2027" s="389" t="str">
        <f t="shared" si="340"/>
        <v>cultot-</v>
      </c>
    </row>
    <row r="2028" spans="1:12">
      <c r="A2028" s="362" t="s">
        <v>5235</v>
      </c>
      <c r="B2028" s="454">
        <v>0</v>
      </c>
      <c r="C2028" s="454"/>
      <c r="D2028" s="454"/>
      <c r="E2028" s="454"/>
      <c r="F2028" s="454"/>
      <c r="G2028" s="389" t="str">
        <f t="shared" si="335"/>
        <v>EandR1</v>
      </c>
      <c r="H2028" s="389" t="str">
        <f t="shared" si="336"/>
        <v>cultot</v>
      </c>
      <c r="I2028" s="389" t="str">
        <f t="shared" si="337"/>
        <v>explnsgla</v>
      </c>
      <c r="J2028" s="389" t="str">
        <f t="shared" si="338"/>
        <v>EandR1-</v>
      </c>
      <c r="K2028" s="389" t="str">
        <f t="shared" si="339"/>
        <v>cultot-explnsgla</v>
      </c>
      <c r="L2028" s="389" t="str">
        <f t="shared" si="340"/>
        <v>cultot-</v>
      </c>
    </row>
    <row r="2029" spans="1:12">
      <c r="A2029" s="362" t="s">
        <v>5236</v>
      </c>
      <c r="B2029" s="454">
        <v>0</v>
      </c>
      <c r="C2029" s="454"/>
      <c r="D2029" s="454"/>
      <c r="E2029" s="454"/>
      <c r="F2029" s="454"/>
      <c r="G2029" s="389" t="str">
        <f t="shared" si="335"/>
        <v>EandR1</v>
      </c>
      <c r="H2029" s="389" t="str">
        <f t="shared" si="336"/>
        <v>cultot</v>
      </c>
      <c r="I2029" s="389" t="str">
        <f t="shared" si="337"/>
        <v>expshrlnsgla</v>
      </c>
      <c r="J2029" s="389" t="str">
        <f t="shared" si="338"/>
        <v>EandR1-</v>
      </c>
      <c r="K2029" s="389" t="str">
        <f t="shared" si="339"/>
        <v>cultot-expshrlnsgla</v>
      </c>
      <c r="L2029" s="389" t="str">
        <f t="shared" si="340"/>
        <v>cultot-</v>
      </c>
    </row>
    <row r="2030" spans="1:12">
      <c r="A2030" s="362" t="s">
        <v>5237</v>
      </c>
      <c r="B2030" s="454">
        <v>0</v>
      </c>
      <c r="C2030" s="454"/>
      <c r="D2030" s="454"/>
      <c r="E2030" s="454"/>
      <c r="F2030" s="454"/>
      <c r="G2030" s="389" t="str">
        <f t="shared" si="335"/>
        <v>EandR1</v>
      </c>
      <c r="H2030" s="389" t="str">
        <f t="shared" si="336"/>
        <v>cultot</v>
      </c>
      <c r="I2030" s="389" t="str">
        <f t="shared" si="337"/>
        <v>expshrlnsoth</v>
      </c>
      <c r="J2030" s="389" t="str">
        <f t="shared" si="338"/>
        <v>EandR1-</v>
      </c>
      <c r="K2030" s="389" t="str">
        <f t="shared" si="339"/>
        <v>cultot-expshrlnsoth</v>
      </c>
      <c r="L2030" s="389" t="str">
        <f t="shared" si="340"/>
        <v>cultot-</v>
      </c>
    </row>
    <row r="2031" spans="1:12">
      <c r="A2031" s="362" t="s">
        <v>5238</v>
      </c>
      <c r="B2031" s="454">
        <v>0</v>
      </c>
      <c r="C2031" s="454"/>
      <c r="D2031" s="454"/>
      <c r="E2031" s="454"/>
      <c r="F2031" s="454"/>
      <c r="G2031" s="389" t="str">
        <f t="shared" si="335"/>
        <v>EandR1</v>
      </c>
      <c r="H2031" s="389" t="str">
        <f t="shared" si="336"/>
        <v>cultrs</v>
      </c>
      <c r="I2031" s="389" t="str">
        <f t="shared" si="337"/>
        <v>expgrngla</v>
      </c>
      <c r="J2031" s="389" t="str">
        <f t="shared" si="338"/>
        <v>EandR1-</v>
      </c>
      <c r="K2031" s="389" t="str">
        <f t="shared" si="339"/>
        <v>cultrs-expgrngla</v>
      </c>
      <c r="L2031" s="389" t="str">
        <f t="shared" si="340"/>
        <v>cultrs-</v>
      </c>
    </row>
    <row r="2032" spans="1:12">
      <c r="A2032" s="362" t="s">
        <v>5239</v>
      </c>
      <c r="B2032" s="454">
        <v>0</v>
      </c>
      <c r="C2032" s="454"/>
      <c r="D2032" s="454"/>
      <c r="E2032" s="454"/>
      <c r="F2032" s="454"/>
      <c r="G2032" s="389" t="str">
        <f t="shared" si="335"/>
        <v>EandR1</v>
      </c>
      <c r="H2032" s="389" t="str">
        <f t="shared" si="336"/>
        <v>cultrs</v>
      </c>
      <c r="I2032" s="389" t="str">
        <f t="shared" si="337"/>
        <v>explnsgla</v>
      </c>
      <c r="J2032" s="389" t="str">
        <f t="shared" si="338"/>
        <v>EandR1-</v>
      </c>
      <c r="K2032" s="389" t="str">
        <f t="shared" si="339"/>
        <v>cultrs-explnsgla</v>
      </c>
      <c r="L2032" s="389" t="str">
        <f t="shared" si="340"/>
        <v>cultrs-</v>
      </c>
    </row>
    <row r="2033" spans="1:12">
      <c r="A2033" s="362" t="s">
        <v>5240</v>
      </c>
      <c r="B2033" s="454">
        <v>0</v>
      </c>
      <c r="C2033" s="454"/>
      <c r="D2033" s="454"/>
      <c r="E2033" s="454"/>
      <c r="F2033" s="454"/>
      <c r="G2033" s="389" t="str">
        <f t="shared" si="335"/>
        <v>EandR1</v>
      </c>
      <c r="H2033" s="389" t="str">
        <f t="shared" si="336"/>
        <v>cultrs</v>
      </c>
      <c r="I2033" s="389" t="str">
        <f t="shared" si="337"/>
        <v>expshrlnsgla</v>
      </c>
      <c r="J2033" s="389" t="str">
        <f t="shared" si="338"/>
        <v>EandR1-</v>
      </c>
      <c r="K2033" s="389" t="str">
        <f t="shared" si="339"/>
        <v>cultrs-expshrlnsgla</v>
      </c>
      <c r="L2033" s="389" t="str">
        <f t="shared" si="340"/>
        <v>cultrs-</v>
      </c>
    </row>
    <row r="2034" spans="1:12">
      <c r="A2034" s="362" t="s">
        <v>5241</v>
      </c>
      <c r="B2034" s="454">
        <v>0</v>
      </c>
      <c r="C2034" s="454"/>
      <c r="D2034" s="454"/>
      <c r="E2034" s="454"/>
      <c r="F2034" s="454"/>
      <c r="G2034" s="389" t="str">
        <f t="shared" si="335"/>
        <v>EandR1</v>
      </c>
      <c r="H2034" s="389" t="str">
        <f t="shared" si="336"/>
        <v>cultrs</v>
      </c>
      <c r="I2034" s="389" t="str">
        <f t="shared" si="337"/>
        <v>expshrlnsoth</v>
      </c>
      <c r="J2034" s="389" t="str">
        <f t="shared" si="338"/>
        <v>EandR1-</v>
      </c>
      <c r="K2034" s="389" t="str">
        <f t="shared" si="339"/>
        <v>cultrs-expshrlnsoth</v>
      </c>
      <c r="L2034" s="389" t="str">
        <f t="shared" si="340"/>
        <v>cultrs-</v>
      </c>
    </row>
    <row r="2035" spans="1:12">
      <c r="A2035" s="362" t="s">
        <v>5242</v>
      </c>
      <c r="B2035" s="454">
        <v>0</v>
      </c>
      <c r="C2035" s="454"/>
      <c r="D2035" s="454"/>
      <c r="E2035" s="454"/>
      <c r="F2035" s="454"/>
      <c r="G2035" s="389" t="str">
        <f t="shared" si="335"/>
        <v>EandR1</v>
      </c>
      <c r="H2035" s="389" t="str">
        <f t="shared" si="336"/>
        <v>digtot</v>
      </c>
      <c r="I2035" s="389" t="str">
        <f t="shared" si="337"/>
        <v>expgrngla</v>
      </c>
      <c r="J2035" s="389" t="str">
        <f t="shared" si="338"/>
        <v>EandR1-</v>
      </c>
      <c r="K2035" s="389" t="str">
        <f t="shared" si="339"/>
        <v>digtot-expgrngla</v>
      </c>
      <c r="L2035" s="389" t="str">
        <f t="shared" si="340"/>
        <v>digtot-</v>
      </c>
    </row>
    <row r="2036" spans="1:12">
      <c r="A2036" s="362" t="s">
        <v>5243</v>
      </c>
      <c r="B2036" s="454">
        <v>0</v>
      </c>
      <c r="C2036" s="454"/>
      <c r="D2036" s="454"/>
      <c r="E2036" s="454"/>
      <c r="F2036" s="454"/>
      <c r="G2036" s="389" t="str">
        <f t="shared" si="335"/>
        <v>EandR1</v>
      </c>
      <c r="H2036" s="389" t="str">
        <f t="shared" si="336"/>
        <v>digtot</v>
      </c>
      <c r="I2036" s="389" t="str">
        <f t="shared" si="337"/>
        <v>explnsgla</v>
      </c>
      <c r="J2036" s="389" t="str">
        <f t="shared" si="338"/>
        <v>EandR1-</v>
      </c>
      <c r="K2036" s="389" t="str">
        <f t="shared" si="339"/>
        <v>digtot-explnsgla</v>
      </c>
      <c r="L2036" s="389" t="str">
        <f t="shared" si="340"/>
        <v>digtot-</v>
      </c>
    </row>
    <row r="2037" spans="1:12">
      <c r="A2037" s="362" t="s">
        <v>5244</v>
      </c>
      <c r="B2037" s="454">
        <v>0</v>
      </c>
      <c r="C2037" s="454"/>
      <c r="D2037" s="454"/>
      <c r="E2037" s="454"/>
      <c r="F2037" s="454"/>
      <c r="G2037" s="389" t="str">
        <f t="shared" si="335"/>
        <v>EandR1</v>
      </c>
      <c r="H2037" s="389" t="str">
        <f t="shared" si="336"/>
        <v>digtot</v>
      </c>
      <c r="I2037" s="389" t="str">
        <f t="shared" si="337"/>
        <v>expshrlnsgla</v>
      </c>
      <c r="J2037" s="389" t="str">
        <f t="shared" si="338"/>
        <v>EandR1-</v>
      </c>
      <c r="K2037" s="389" t="str">
        <f t="shared" si="339"/>
        <v>digtot-expshrlnsgla</v>
      </c>
      <c r="L2037" s="389" t="str">
        <f t="shared" si="340"/>
        <v>digtot-</v>
      </c>
    </row>
    <row r="2038" spans="1:12">
      <c r="A2038" s="362" t="s">
        <v>5245</v>
      </c>
      <c r="B2038" s="454">
        <v>0</v>
      </c>
      <c r="C2038" s="454"/>
      <c r="D2038" s="454"/>
      <c r="E2038" s="454"/>
      <c r="F2038" s="454"/>
      <c r="G2038" s="389" t="str">
        <f t="shared" si="335"/>
        <v>EandR1</v>
      </c>
      <c r="H2038" s="389" t="str">
        <f t="shared" si="336"/>
        <v>digtot</v>
      </c>
      <c r="I2038" s="389" t="str">
        <f t="shared" si="337"/>
        <v>expshrlnsoth</v>
      </c>
      <c r="J2038" s="389" t="str">
        <f t="shared" si="338"/>
        <v>EandR1-</v>
      </c>
      <c r="K2038" s="389" t="str">
        <f t="shared" si="339"/>
        <v>digtot-expshrlnsoth</v>
      </c>
      <c r="L2038" s="389" t="str">
        <f t="shared" si="340"/>
        <v>digtot-</v>
      </c>
    </row>
    <row r="2039" spans="1:12">
      <c r="A2039" s="362" t="s">
        <v>5246</v>
      </c>
      <c r="B2039" s="454">
        <v>0</v>
      </c>
      <c r="C2039" s="454"/>
      <c r="D2039" s="454"/>
      <c r="E2039" s="454"/>
      <c r="F2039" s="454"/>
      <c r="G2039" s="389" t="str">
        <f t="shared" si="335"/>
        <v>EandR1</v>
      </c>
      <c r="H2039" s="389" t="str">
        <f t="shared" si="336"/>
        <v>eduerlprm</v>
      </c>
      <c r="I2039" s="389" t="str">
        <f t="shared" si="337"/>
        <v>expgrngla</v>
      </c>
      <c r="J2039" s="389" t="str">
        <f t="shared" si="338"/>
        <v>EandR1-</v>
      </c>
      <c r="K2039" s="389" t="str">
        <f t="shared" si="339"/>
        <v>eduerlprm-expgrngla</v>
      </c>
      <c r="L2039" s="389" t="str">
        <f t="shared" si="340"/>
        <v>eduerlprm-</v>
      </c>
    </row>
    <row r="2040" spans="1:12">
      <c r="A2040" s="362" t="s">
        <v>5247</v>
      </c>
      <c r="B2040" s="454">
        <v>0</v>
      </c>
      <c r="C2040" s="454"/>
      <c r="D2040" s="454"/>
      <c r="E2040" s="454"/>
      <c r="F2040" s="454"/>
      <c r="G2040" s="389" t="str">
        <f t="shared" si="335"/>
        <v>EandR1</v>
      </c>
      <c r="H2040" s="389" t="str">
        <f t="shared" si="336"/>
        <v>eduerlprm</v>
      </c>
      <c r="I2040" s="389" t="str">
        <f t="shared" si="337"/>
        <v>explnsgla</v>
      </c>
      <c r="J2040" s="389" t="str">
        <f t="shared" si="338"/>
        <v>EandR1-</v>
      </c>
      <c r="K2040" s="389" t="str">
        <f t="shared" si="339"/>
        <v>eduerlprm-explnsgla</v>
      </c>
      <c r="L2040" s="389" t="str">
        <f t="shared" si="340"/>
        <v>eduerlprm-</v>
      </c>
    </row>
    <row r="2041" spans="1:12">
      <c r="A2041" s="362" t="s">
        <v>5248</v>
      </c>
      <c r="B2041" s="454">
        <v>0</v>
      </c>
      <c r="C2041" s="454"/>
      <c r="D2041" s="454"/>
      <c r="E2041" s="454"/>
      <c r="F2041" s="454"/>
      <c r="G2041" s="389" t="str">
        <f t="shared" si="335"/>
        <v>EandR1</v>
      </c>
      <c r="H2041" s="389" t="str">
        <f t="shared" si="336"/>
        <v>eduerlprm</v>
      </c>
      <c r="I2041" s="389" t="str">
        <f t="shared" si="337"/>
        <v>expshrlnsgla</v>
      </c>
      <c r="J2041" s="389" t="str">
        <f t="shared" si="338"/>
        <v>EandR1-</v>
      </c>
      <c r="K2041" s="389" t="str">
        <f t="shared" si="339"/>
        <v>eduerlprm-expshrlnsgla</v>
      </c>
      <c r="L2041" s="389" t="str">
        <f t="shared" si="340"/>
        <v>eduerlprm-</v>
      </c>
    </row>
    <row r="2042" spans="1:12">
      <c r="A2042" s="362" t="s">
        <v>5249</v>
      </c>
      <c r="B2042" s="454">
        <v>0</v>
      </c>
      <c r="C2042" s="454"/>
      <c r="D2042" s="454"/>
      <c r="E2042" s="454"/>
      <c r="F2042" s="454"/>
      <c r="G2042" s="389" t="str">
        <f t="shared" si="335"/>
        <v>EandR1</v>
      </c>
      <c r="H2042" s="389" t="str">
        <f t="shared" si="336"/>
        <v>eduerlprm</v>
      </c>
      <c r="I2042" s="389" t="str">
        <f t="shared" si="337"/>
        <v>expshrlnsoth</v>
      </c>
      <c r="J2042" s="389" t="str">
        <f t="shared" si="338"/>
        <v>EandR1-</v>
      </c>
      <c r="K2042" s="389" t="str">
        <f t="shared" si="339"/>
        <v>eduerlprm-expshrlnsoth</v>
      </c>
      <c r="L2042" s="389" t="str">
        <f t="shared" si="340"/>
        <v>eduerlprm-</v>
      </c>
    </row>
    <row r="2043" spans="1:12">
      <c r="A2043" s="362" t="s">
        <v>5250</v>
      </c>
      <c r="B2043" s="454">
        <v>0</v>
      </c>
      <c r="C2043" s="454"/>
      <c r="D2043" s="454"/>
      <c r="E2043" s="454"/>
      <c r="F2043" s="454"/>
      <c r="G2043" s="389" t="str">
        <f t="shared" si="335"/>
        <v>EandR1</v>
      </c>
      <c r="H2043" s="389" t="str">
        <f t="shared" si="336"/>
        <v>edupstoth</v>
      </c>
      <c r="I2043" s="389" t="str">
        <f t="shared" si="337"/>
        <v>expgrngla</v>
      </c>
      <c r="J2043" s="389" t="str">
        <f t="shared" si="338"/>
        <v>EandR1-</v>
      </c>
      <c r="K2043" s="389" t="str">
        <f t="shared" si="339"/>
        <v>edupstoth-expgrngla</v>
      </c>
      <c r="L2043" s="389" t="str">
        <f t="shared" si="340"/>
        <v>edupstoth-</v>
      </c>
    </row>
    <row r="2044" spans="1:12">
      <c r="A2044" s="362" t="s">
        <v>5251</v>
      </c>
      <c r="B2044" s="454">
        <v>0</v>
      </c>
      <c r="C2044" s="454"/>
      <c r="D2044" s="454"/>
      <c r="E2044" s="454"/>
      <c r="F2044" s="454"/>
      <c r="G2044" s="389" t="str">
        <f t="shared" si="335"/>
        <v>EandR1</v>
      </c>
      <c r="H2044" s="389" t="str">
        <f t="shared" si="336"/>
        <v>edupstoth</v>
      </c>
      <c r="I2044" s="389" t="str">
        <f t="shared" si="337"/>
        <v>explnsgla</v>
      </c>
      <c r="J2044" s="389" t="str">
        <f t="shared" si="338"/>
        <v>EandR1-</v>
      </c>
      <c r="K2044" s="389" t="str">
        <f t="shared" si="339"/>
        <v>edupstoth-explnsgla</v>
      </c>
      <c r="L2044" s="389" t="str">
        <f t="shared" si="340"/>
        <v>edupstoth-</v>
      </c>
    </row>
    <row r="2045" spans="1:12">
      <c r="A2045" s="362" t="s">
        <v>5252</v>
      </c>
      <c r="B2045" s="454">
        <v>0</v>
      </c>
      <c r="C2045" s="454"/>
      <c r="D2045" s="454"/>
      <c r="E2045" s="454"/>
      <c r="F2045" s="454"/>
      <c r="G2045" s="389" t="str">
        <f t="shared" si="335"/>
        <v>EandR1</v>
      </c>
      <c r="H2045" s="389" t="str">
        <f t="shared" si="336"/>
        <v>edupstoth</v>
      </c>
      <c r="I2045" s="389" t="str">
        <f t="shared" si="337"/>
        <v>expshrlnsgla</v>
      </c>
      <c r="J2045" s="389" t="str">
        <f t="shared" si="338"/>
        <v>EandR1-</v>
      </c>
      <c r="K2045" s="389" t="str">
        <f t="shared" si="339"/>
        <v>edupstoth-expshrlnsgla</v>
      </c>
      <c r="L2045" s="389" t="str">
        <f t="shared" si="340"/>
        <v>edupstoth-</v>
      </c>
    </row>
    <row r="2046" spans="1:12">
      <c r="A2046" s="362" t="s">
        <v>5253</v>
      </c>
      <c r="B2046" s="454">
        <v>0</v>
      </c>
      <c r="C2046" s="454"/>
      <c r="D2046" s="454"/>
      <c r="E2046" s="454"/>
      <c r="F2046" s="454"/>
      <c r="G2046" s="389" t="str">
        <f t="shared" si="335"/>
        <v>EandR1</v>
      </c>
      <c r="H2046" s="389" t="str">
        <f t="shared" si="336"/>
        <v>edupstoth</v>
      </c>
      <c r="I2046" s="389" t="str">
        <f t="shared" si="337"/>
        <v>expshrlnsoth</v>
      </c>
      <c r="J2046" s="389" t="str">
        <f t="shared" si="338"/>
        <v>EandR1-</v>
      </c>
      <c r="K2046" s="389" t="str">
        <f t="shared" si="339"/>
        <v>edupstoth-expshrlnsoth</v>
      </c>
      <c r="L2046" s="389" t="str">
        <f t="shared" si="340"/>
        <v>edupstoth-</v>
      </c>
    </row>
    <row r="2047" spans="1:12">
      <c r="A2047" s="362" t="s">
        <v>5254</v>
      </c>
      <c r="B2047" s="454">
        <v>0</v>
      </c>
      <c r="C2047" s="454"/>
      <c r="D2047" s="454"/>
      <c r="E2047" s="454"/>
      <c r="F2047" s="454"/>
      <c r="G2047" s="389" t="str">
        <f t="shared" si="335"/>
        <v>EandR1</v>
      </c>
      <c r="H2047" s="389" t="str">
        <f t="shared" si="336"/>
        <v>eduscn</v>
      </c>
      <c r="I2047" s="389" t="str">
        <f t="shared" si="337"/>
        <v>expgrngla</v>
      </c>
      <c r="J2047" s="389" t="str">
        <f t="shared" si="338"/>
        <v>EandR1-</v>
      </c>
      <c r="K2047" s="389" t="str">
        <f t="shared" si="339"/>
        <v>eduscn-expgrngla</v>
      </c>
      <c r="L2047" s="389" t="str">
        <f t="shared" si="340"/>
        <v>eduscn-</v>
      </c>
    </row>
    <row r="2048" spans="1:12">
      <c r="A2048" s="362" t="s">
        <v>5255</v>
      </c>
      <c r="B2048" s="454">
        <v>0</v>
      </c>
      <c r="C2048" s="454"/>
      <c r="D2048" s="454"/>
      <c r="E2048" s="454"/>
      <c r="F2048" s="454"/>
      <c r="G2048" s="389" t="str">
        <f t="shared" si="335"/>
        <v>EandR1</v>
      </c>
      <c r="H2048" s="389" t="str">
        <f t="shared" si="336"/>
        <v>eduscn</v>
      </c>
      <c r="I2048" s="389" t="str">
        <f t="shared" si="337"/>
        <v>explnsgla</v>
      </c>
      <c r="J2048" s="389" t="str">
        <f t="shared" si="338"/>
        <v>EandR1-</v>
      </c>
      <c r="K2048" s="389" t="str">
        <f t="shared" si="339"/>
        <v>eduscn-explnsgla</v>
      </c>
      <c r="L2048" s="389" t="str">
        <f t="shared" si="340"/>
        <v>eduscn-</v>
      </c>
    </row>
    <row r="2049" spans="1:12">
      <c r="A2049" s="362" t="s">
        <v>5256</v>
      </c>
      <c r="B2049" s="454">
        <v>0</v>
      </c>
      <c r="C2049" s="454"/>
      <c r="D2049" s="454"/>
      <c r="E2049" s="454"/>
      <c r="F2049" s="454"/>
      <c r="G2049" s="389" t="str">
        <f t="shared" si="335"/>
        <v>EandR1</v>
      </c>
      <c r="H2049" s="389" t="str">
        <f t="shared" si="336"/>
        <v>eduscn</v>
      </c>
      <c r="I2049" s="389" t="str">
        <f t="shared" si="337"/>
        <v>expshrlnsgla</v>
      </c>
      <c r="J2049" s="389" t="str">
        <f t="shared" si="338"/>
        <v>EandR1-</v>
      </c>
      <c r="K2049" s="389" t="str">
        <f t="shared" si="339"/>
        <v>eduscn-expshrlnsgla</v>
      </c>
      <c r="L2049" s="389" t="str">
        <f t="shared" si="340"/>
        <v>eduscn-</v>
      </c>
    </row>
    <row r="2050" spans="1:12">
      <c r="A2050" s="362" t="s">
        <v>5257</v>
      </c>
      <c r="B2050" s="454">
        <v>0</v>
      </c>
      <c r="C2050" s="454"/>
      <c r="D2050" s="454"/>
      <c r="E2050" s="454"/>
      <c r="F2050" s="454"/>
      <c r="G2050" s="389" t="str">
        <f t="shared" si="335"/>
        <v>EandR1</v>
      </c>
      <c r="H2050" s="389" t="str">
        <f t="shared" si="336"/>
        <v>eduscn</v>
      </c>
      <c r="I2050" s="389" t="str">
        <f t="shared" si="337"/>
        <v>expshrlnsoth</v>
      </c>
      <c r="J2050" s="389" t="str">
        <f t="shared" si="338"/>
        <v>EandR1-</v>
      </c>
      <c r="K2050" s="389" t="str">
        <f t="shared" si="339"/>
        <v>eduscn-expshrlnsoth</v>
      </c>
      <c r="L2050" s="389" t="str">
        <f t="shared" si="340"/>
        <v>eduscn-</v>
      </c>
    </row>
    <row r="2051" spans="1:12">
      <c r="A2051" s="362" t="s">
        <v>5258</v>
      </c>
      <c r="B2051" s="454">
        <v>0</v>
      </c>
      <c r="C2051" s="454"/>
      <c r="D2051" s="454"/>
      <c r="E2051" s="454"/>
      <c r="F2051" s="454"/>
      <c r="G2051" s="389" t="str">
        <f t="shared" si="335"/>
        <v>EandR1</v>
      </c>
      <c r="H2051" s="389" t="str">
        <f t="shared" si="336"/>
        <v>eduspc</v>
      </c>
      <c r="I2051" s="389" t="str">
        <f t="shared" si="337"/>
        <v>expgrngla</v>
      </c>
      <c r="J2051" s="389" t="str">
        <f t="shared" si="338"/>
        <v>EandR1-</v>
      </c>
      <c r="K2051" s="389" t="str">
        <f t="shared" si="339"/>
        <v>eduspc-expgrngla</v>
      </c>
      <c r="L2051" s="389" t="str">
        <f t="shared" si="340"/>
        <v>eduspc-</v>
      </c>
    </row>
    <row r="2052" spans="1:12">
      <c r="A2052" s="362" t="s">
        <v>5259</v>
      </c>
      <c r="B2052" s="454">
        <v>0</v>
      </c>
      <c r="C2052" s="454"/>
      <c r="D2052" s="454"/>
      <c r="E2052" s="454"/>
      <c r="F2052" s="454"/>
      <c r="G2052" s="389" t="str">
        <f t="shared" si="335"/>
        <v>EandR1</v>
      </c>
      <c r="H2052" s="389" t="str">
        <f t="shared" si="336"/>
        <v>eduspc</v>
      </c>
      <c r="I2052" s="389" t="str">
        <f t="shared" si="337"/>
        <v>explnsgla</v>
      </c>
      <c r="J2052" s="389" t="str">
        <f t="shared" si="338"/>
        <v>EandR1-</v>
      </c>
      <c r="K2052" s="389" t="str">
        <f t="shared" si="339"/>
        <v>eduspc-explnsgla</v>
      </c>
      <c r="L2052" s="389" t="str">
        <f t="shared" si="340"/>
        <v>eduspc-</v>
      </c>
    </row>
    <row r="2053" spans="1:12">
      <c r="A2053" s="362" t="s">
        <v>5260</v>
      </c>
      <c r="B2053" s="454">
        <v>0</v>
      </c>
      <c r="C2053" s="454"/>
      <c r="D2053" s="454"/>
      <c r="E2053" s="454"/>
      <c r="F2053" s="454"/>
      <c r="G2053" s="389" t="str">
        <f t="shared" si="335"/>
        <v>EandR1</v>
      </c>
      <c r="H2053" s="389" t="str">
        <f t="shared" si="336"/>
        <v>eduspc</v>
      </c>
      <c r="I2053" s="389" t="str">
        <f t="shared" si="337"/>
        <v>expshrlnsgla</v>
      </c>
      <c r="J2053" s="389" t="str">
        <f t="shared" si="338"/>
        <v>EandR1-</v>
      </c>
      <c r="K2053" s="389" t="str">
        <f t="shared" si="339"/>
        <v>eduspc-expshrlnsgla</v>
      </c>
      <c r="L2053" s="389" t="str">
        <f t="shared" si="340"/>
        <v>eduspc-</v>
      </c>
    </row>
    <row r="2054" spans="1:12">
      <c r="A2054" s="362" t="s">
        <v>5261</v>
      </c>
      <c r="B2054" s="454">
        <v>0</v>
      </c>
      <c r="C2054" s="454"/>
      <c r="D2054" s="454"/>
      <c r="E2054" s="454"/>
      <c r="F2054" s="454"/>
      <c r="G2054" s="389" t="str">
        <f t="shared" si="335"/>
        <v>EandR1</v>
      </c>
      <c r="H2054" s="389" t="str">
        <f t="shared" si="336"/>
        <v>eduspc</v>
      </c>
      <c r="I2054" s="389" t="str">
        <f t="shared" si="337"/>
        <v>expshrlnsoth</v>
      </c>
      <c r="J2054" s="389" t="str">
        <f t="shared" si="338"/>
        <v>EandR1-</v>
      </c>
      <c r="K2054" s="389" t="str">
        <f t="shared" si="339"/>
        <v>eduspc-expshrlnsoth</v>
      </c>
      <c r="L2054" s="389" t="str">
        <f t="shared" si="340"/>
        <v>eduspc-</v>
      </c>
    </row>
    <row r="2055" spans="1:12">
      <c r="A2055" s="362" t="s">
        <v>5262</v>
      </c>
      <c r="B2055" s="454">
        <v>0</v>
      </c>
      <c r="C2055" s="454"/>
      <c r="D2055" s="454"/>
      <c r="E2055" s="454"/>
      <c r="F2055" s="454"/>
      <c r="G2055" s="389" t="str">
        <f t="shared" si="335"/>
        <v>EandR1</v>
      </c>
      <c r="H2055" s="389" t="str">
        <f t="shared" si="336"/>
        <v>edutot</v>
      </c>
      <c r="I2055" s="389" t="str">
        <f t="shared" si="337"/>
        <v>expgrngla</v>
      </c>
      <c r="J2055" s="389" t="str">
        <f t="shared" si="338"/>
        <v>EandR1-</v>
      </c>
      <c r="K2055" s="389" t="str">
        <f t="shared" si="339"/>
        <v>edutot-expgrngla</v>
      </c>
      <c r="L2055" s="389" t="str">
        <f t="shared" si="340"/>
        <v>edutot-</v>
      </c>
    </row>
    <row r="2056" spans="1:12">
      <c r="A2056" s="362" t="s">
        <v>5263</v>
      </c>
      <c r="B2056" s="454">
        <v>0</v>
      </c>
      <c r="C2056" s="454"/>
      <c r="D2056" s="454"/>
      <c r="E2056" s="454"/>
      <c r="F2056" s="454"/>
      <c r="G2056" s="389" t="str">
        <f t="shared" si="335"/>
        <v>EandR1</v>
      </c>
      <c r="H2056" s="389" t="str">
        <f t="shared" si="336"/>
        <v>edutot</v>
      </c>
      <c r="I2056" s="389" t="str">
        <f t="shared" si="337"/>
        <v>explnsgla</v>
      </c>
      <c r="J2056" s="389" t="str">
        <f t="shared" si="338"/>
        <v>EandR1-</v>
      </c>
      <c r="K2056" s="389" t="str">
        <f t="shared" si="339"/>
        <v>edutot-explnsgla</v>
      </c>
      <c r="L2056" s="389" t="str">
        <f t="shared" si="340"/>
        <v>edutot-</v>
      </c>
    </row>
    <row r="2057" spans="1:12">
      <c r="A2057" s="362" t="s">
        <v>5264</v>
      </c>
      <c r="B2057" s="454">
        <v>0</v>
      </c>
      <c r="C2057" s="454"/>
      <c r="D2057" s="454"/>
      <c r="E2057" s="454"/>
      <c r="F2057" s="454"/>
      <c r="G2057" s="389" t="str">
        <f t="shared" si="335"/>
        <v>EandR1</v>
      </c>
      <c r="H2057" s="389" t="str">
        <f t="shared" si="336"/>
        <v>edutot</v>
      </c>
      <c r="I2057" s="389" t="str">
        <f t="shared" si="337"/>
        <v>expshrlnsgla</v>
      </c>
      <c r="J2057" s="389" t="str">
        <f t="shared" si="338"/>
        <v>EandR1-</v>
      </c>
      <c r="K2057" s="389" t="str">
        <f t="shared" si="339"/>
        <v>edutot-expshrlnsgla</v>
      </c>
      <c r="L2057" s="389" t="str">
        <f t="shared" si="340"/>
        <v>edutot-</v>
      </c>
    </row>
    <row r="2058" spans="1:12">
      <c r="A2058" s="362" t="s">
        <v>5265</v>
      </c>
      <c r="B2058" s="454">
        <v>0</v>
      </c>
      <c r="C2058" s="454"/>
      <c r="D2058" s="454"/>
      <c r="E2058" s="454"/>
      <c r="F2058" s="454"/>
      <c r="G2058" s="389" t="str">
        <f t="shared" si="335"/>
        <v>EandR1</v>
      </c>
      <c r="H2058" s="389" t="str">
        <f t="shared" si="336"/>
        <v>edutot</v>
      </c>
      <c r="I2058" s="389" t="str">
        <f t="shared" si="337"/>
        <v>expshrlnsoth</v>
      </c>
      <c r="J2058" s="389" t="str">
        <f t="shared" si="338"/>
        <v>EandR1-</v>
      </c>
      <c r="K2058" s="389" t="str">
        <f t="shared" si="339"/>
        <v>edutot-expshrlnsoth</v>
      </c>
      <c r="L2058" s="389" t="str">
        <f t="shared" si="340"/>
        <v>edutot-</v>
      </c>
    </row>
    <row r="2059" spans="1:12">
      <c r="A2059" s="362" t="s">
        <v>5266</v>
      </c>
      <c r="B2059" s="454">
        <v>0</v>
      </c>
      <c r="C2059" s="454"/>
      <c r="D2059" s="454"/>
      <c r="E2059" s="454"/>
      <c r="F2059" s="454"/>
      <c r="G2059" s="389" t="str">
        <f t="shared" si="335"/>
        <v>EandR1</v>
      </c>
      <c r="H2059" s="389" t="str">
        <f t="shared" si="336"/>
        <v>envagr</v>
      </c>
      <c r="I2059" s="389" t="str">
        <f t="shared" si="337"/>
        <v>expgrngla</v>
      </c>
      <c r="J2059" s="389" t="str">
        <f t="shared" si="338"/>
        <v>EandR1-</v>
      </c>
      <c r="K2059" s="389" t="str">
        <f t="shared" si="339"/>
        <v>envagr-expgrngla</v>
      </c>
      <c r="L2059" s="389" t="str">
        <f t="shared" si="340"/>
        <v>envagr-</v>
      </c>
    </row>
    <row r="2060" spans="1:12">
      <c r="A2060" s="362" t="s">
        <v>5267</v>
      </c>
      <c r="B2060" s="454">
        <v>0</v>
      </c>
      <c r="C2060" s="454"/>
      <c r="D2060" s="454"/>
      <c r="E2060" s="454"/>
      <c r="F2060" s="454"/>
      <c r="G2060" s="389" t="str">
        <f t="shared" si="335"/>
        <v>EandR1</v>
      </c>
      <c r="H2060" s="389" t="str">
        <f t="shared" si="336"/>
        <v>envagr</v>
      </c>
      <c r="I2060" s="389" t="str">
        <f t="shared" si="337"/>
        <v>explnsgla</v>
      </c>
      <c r="J2060" s="389" t="str">
        <f t="shared" si="338"/>
        <v>EandR1-</v>
      </c>
      <c r="K2060" s="389" t="str">
        <f t="shared" si="339"/>
        <v>envagr-explnsgla</v>
      </c>
      <c r="L2060" s="389" t="str">
        <f t="shared" si="340"/>
        <v>envagr-</v>
      </c>
    </row>
    <row r="2061" spans="1:12">
      <c r="A2061" s="362" t="s">
        <v>5268</v>
      </c>
      <c r="B2061" s="454">
        <v>0</v>
      </c>
      <c r="C2061" s="454"/>
      <c r="D2061" s="454"/>
      <c r="E2061" s="454"/>
      <c r="F2061" s="454"/>
      <c r="G2061" s="389" t="str">
        <f t="shared" si="335"/>
        <v>EandR1</v>
      </c>
      <c r="H2061" s="389" t="str">
        <f t="shared" si="336"/>
        <v>envagr</v>
      </c>
      <c r="I2061" s="389" t="str">
        <f t="shared" si="337"/>
        <v>expshrlnsgla</v>
      </c>
      <c r="J2061" s="389" t="str">
        <f t="shared" si="338"/>
        <v>EandR1-</v>
      </c>
      <c r="K2061" s="389" t="str">
        <f t="shared" si="339"/>
        <v>envagr-expshrlnsgla</v>
      </c>
      <c r="L2061" s="389" t="str">
        <f t="shared" si="340"/>
        <v>envagr-</v>
      </c>
    </row>
    <row r="2062" spans="1:12">
      <c r="A2062" s="362" t="s">
        <v>5269</v>
      </c>
      <c r="B2062" s="454">
        <v>0</v>
      </c>
      <c r="C2062" s="454"/>
      <c r="D2062" s="454"/>
      <c r="E2062" s="454"/>
      <c r="F2062" s="454"/>
      <c r="G2062" s="389" t="str">
        <f t="shared" si="335"/>
        <v>EandR1</v>
      </c>
      <c r="H2062" s="389" t="str">
        <f t="shared" si="336"/>
        <v>envagr</v>
      </c>
      <c r="I2062" s="389" t="str">
        <f t="shared" si="337"/>
        <v>expshrlnsoth</v>
      </c>
      <c r="J2062" s="389" t="str">
        <f t="shared" si="338"/>
        <v>EandR1-</v>
      </c>
      <c r="K2062" s="389" t="str">
        <f t="shared" si="339"/>
        <v>envagr-expshrlnsoth</v>
      </c>
      <c r="L2062" s="389" t="str">
        <f t="shared" si="340"/>
        <v>envagr-</v>
      </c>
    </row>
    <row r="2063" spans="1:12">
      <c r="A2063" s="362" t="s">
        <v>5270</v>
      </c>
      <c r="B2063" s="454">
        <v>0</v>
      </c>
      <c r="C2063" s="454"/>
      <c r="D2063" s="454"/>
      <c r="E2063" s="454"/>
      <c r="F2063" s="454"/>
      <c r="G2063" s="389" t="str">
        <f t="shared" si="335"/>
        <v>EandR1</v>
      </c>
      <c r="H2063" s="389" t="str">
        <f t="shared" si="336"/>
        <v>envcll</v>
      </c>
      <c r="I2063" s="389" t="str">
        <f t="shared" si="337"/>
        <v>expgrngla</v>
      </c>
      <c r="J2063" s="389" t="str">
        <f t="shared" si="338"/>
        <v>EandR1-</v>
      </c>
      <c r="K2063" s="389" t="str">
        <f t="shared" si="339"/>
        <v>envcll-expgrngla</v>
      </c>
      <c r="L2063" s="389" t="str">
        <f t="shared" si="340"/>
        <v>envcll-</v>
      </c>
    </row>
    <row r="2064" spans="1:12">
      <c r="A2064" s="362" t="s">
        <v>5271</v>
      </c>
      <c r="B2064" s="454">
        <v>0</v>
      </c>
      <c r="C2064" s="454"/>
      <c r="D2064" s="454"/>
      <c r="E2064" s="454"/>
      <c r="F2064" s="454"/>
      <c r="G2064" s="389" t="str">
        <f t="shared" si="335"/>
        <v>EandR1</v>
      </c>
      <c r="H2064" s="389" t="str">
        <f t="shared" si="336"/>
        <v>envcll</v>
      </c>
      <c r="I2064" s="389" t="str">
        <f t="shared" si="337"/>
        <v>explnsgla</v>
      </c>
      <c r="J2064" s="389" t="str">
        <f t="shared" si="338"/>
        <v>EandR1-</v>
      </c>
      <c r="K2064" s="389" t="str">
        <f t="shared" si="339"/>
        <v>envcll-explnsgla</v>
      </c>
      <c r="L2064" s="389" t="str">
        <f t="shared" si="340"/>
        <v>envcll-</v>
      </c>
    </row>
    <row r="2065" spans="1:12">
      <c r="A2065" s="362" t="s">
        <v>5272</v>
      </c>
      <c r="B2065" s="454">
        <v>0</v>
      </c>
      <c r="C2065" s="454"/>
      <c r="D2065" s="454"/>
      <c r="E2065" s="454"/>
      <c r="F2065" s="454"/>
      <c r="G2065" s="389" t="str">
        <f t="shared" ref="G2065:G2128" si="341">LEFT(A2065,SEARCH("-",A2065)-1)</f>
        <v>EandR1</v>
      </c>
      <c r="H2065" s="389" t="str">
        <f t="shared" ref="H2065:H2128" si="342">LEFT(K2065,SEARCH("-",K2065)-1)</f>
        <v>envcll</v>
      </c>
      <c r="I2065" s="389" t="str">
        <f t="shared" ref="I2065:I2128" si="343">SUBSTITUTE(K2065,L2065,"")</f>
        <v>expshrlnsgla</v>
      </c>
      <c r="J2065" s="389" t="str">
        <f t="shared" ref="J2065:J2128" si="344">LEFT(A2065,SEARCH("-",A2065))</f>
        <v>EandR1-</v>
      </c>
      <c r="K2065" s="389" t="str">
        <f t="shared" ref="K2065:K2128" si="345">SUBSTITUTE(A2065,J2065,"")</f>
        <v>envcll-expshrlnsgla</v>
      </c>
      <c r="L2065" s="389" t="str">
        <f t="shared" ref="L2065:L2128" si="346">LEFT(K2065,SEARCH("-",K2065))</f>
        <v>envcll-</v>
      </c>
    </row>
    <row r="2066" spans="1:12">
      <c r="A2066" s="362" t="s">
        <v>5273</v>
      </c>
      <c r="B2066" s="454">
        <v>0</v>
      </c>
      <c r="C2066" s="454"/>
      <c r="D2066" s="454"/>
      <c r="E2066" s="454"/>
      <c r="F2066" s="454"/>
      <c r="G2066" s="389" t="str">
        <f t="shared" si="341"/>
        <v>EandR1</v>
      </c>
      <c r="H2066" s="389" t="str">
        <f t="shared" si="342"/>
        <v>envcll</v>
      </c>
      <c r="I2066" s="389" t="str">
        <f t="shared" si="343"/>
        <v>expshrlnsoth</v>
      </c>
      <c r="J2066" s="389" t="str">
        <f t="shared" si="344"/>
        <v>EandR1-</v>
      </c>
      <c r="K2066" s="389" t="str">
        <f t="shared" si="345"/>
        <v>envcll-expshrlnsoth</v>
      </c>
      <c r="L2066" s="389" t="str">
        <f t="shared" si="346"/>
        <v>envcll-</v>
      </c>
    </row>
    <row r="2067" spans="1:12">
      <c r="A2067" s="362" t="s">
        <v>5274</v>
      </c>
      <c r="B2067" s="454">
        <v>0</v>
      </c>
      <c r="C2067" s="454"/>
      <c r="D2067" s="454"/>
      <c r="E2067" s="454"/>
      <c r="F2067" s="454"/>
      <c r="G2067" s="389" t="str">
        <f t="shared" si="341"/>
        <v>EandR1</v>
      </c>
      <c r="H2067" s="389" t="str">
        <f t="shared" si="342"/>
        <v>envclm</v>
      </c>
      <c r="I2067" s="389" t="str">
        <f t="shared" si="343"/>
        <v>expgrngla</v>
      </c>
      <c r="J2067" s="389" t="str">
        <f t="shared" si="344"/>
        <v>EandR1-</v>
      </c>
      <c r="K2067" s="389" t="str">
        <f t="shared" si="345"/>
        <v>envclm-expgrngla</v>
      </c>
      <c r="L2067" s="389" t="str">
        <f t="shared" si="346"/>
        <v>envclm-</v>
      </c>
    </row>
    <row r="2068" spans="1:12">
      <c r="A2068" s="362" t="s">
        <v>5275</v>
      </c>
      <c r="B2068" s="454">
        <v>0</v>
      </c>
      <c r="C2068" s="454"/>
      <c r="D2068" s="454"/>
      <c r="E2068" s="454"/>
      <c r="F2068" s="454"/>
      <c r="G2068" s="389" t="str">
        <f t="shared" si="341"/>
        <v>EandR1</v>
      </c>
      <c r="H2068" s="389" t="str">
        <f t="shared" si="342"/>
        <v>envclm</v>
      </c>
      <c r="I2068" s="389" t="str">
        <f t="shared" si="343"/>
        <v>explnsgla</v>
      </c>
      <c r="J2068" s="389" t="str">
        <f t="shared" si="344"/>
        <v>EandR1-</v>
      </c>
      <c r="K2068" s="389" t="str">
        <f t="shared" si="345"/>
        <v>envclm-explnsgla</v>
      </c>
      <c r="L2068" s="389" t="str">
        <f t="shared" si="346"/>
        <v>envclm-</v>
      </c>
    </row>
    <row r="2069" spans="1:12">
      <c r="A2069" s="362" t="s">
        <v>5276</v>
      </c>
      <c r="B2069" s="454">
        <v>0</v>
      </c>
      <c r="C2069" s="454"/>
      <c r="D2069" s="454"/>
      <c r="E2069" s="454"/>
      <c r="F2069" s="454"/>
      <c r="G2069" s="389" t="str">
        <f t="shared" si="341"/>
        <v>EandR1</v>
      </c>
      <c r="H2069" s="389" t="str">
        <f t="shared" si="342"/>
        <v>envclm</v>
      </c>
      <c r="I2069" s="389" t="str">
        <f t="shared" si="343"/>
        <v>expshrlnsgla</v>
      </c>
      <c r="J2069" s="389" t="str">
        <f t="shared" si="344"/>
        <v>EandR1-</v>
      </c>
      <c r="K2069" s="389" t="str">
        <f t="shared" si="345"/>
        <v>envclm-expshrlnsgla</v>
      </c>
      <c r="L2069" s="389" t="str">
        <f t="shared" si="346"/>
        <v>envclm-</v>
      </c>
    </row>
    <row r="2070" spans="1:12">
      <c r="A2070" s="362" t="s">
        <v>5277</v>
      </c>
      <c r="B2070" s="454">
        <v>0</v>
      </c>
      <c r="C2070" s="454"/>
      <c r="D2070" s="454"/>
      <c r="E2070" s="454"/>
      <c r="F2070" s="454"/>
      <c r="G2070" s="389" t="str">
        <f t="shared" si="341"/>
        <v>EandR1</v>
      </c>
      <c r="H2070" s="389" t="str">
        <f t="shared" si="342"/>
        <v>envclm</v>
      </c>
      <c r="I2070" s="389" t="str">
        <f t="shared" si="343"/>
        <v>expshrlnsoth</v>
      </c>
      <c r="J2070" s="389" t="str">
        <f t="shared" si="344"/>
        <v>EandR1-</v>
      </c>
      <c r="K2070" s="389" t="str">
        <f t="shared" si="345"/>
        <v>envclm-expshrlnsoth</v>
      </c>
      <c r="L2070" s="389" t="str">
        <f t="shared" si="346"/>
        <v>envclm-</v>
      </c>
    </row>
    <row r="2071" spans="1:12">
      <c r="A2071" s="362" t="s">
        <v>5278</v>
      </c>
      <c r="B2071" s="454">
        <v>0</v>
      </c>
      <c r="C2071" s="454"/>
      <c r="D2071" s="454"/>
      <c r="E2071" s="454"/>
      <c r="F2071" s="454"/>
      <c r="G2071" s="389" t="str">
        <f t="shared" si="341"/>
        <v>EandR1</v>
      </c>
      <c r="H2071" s="389" t="str">
        <f t="shared" si="342"/>
        <v>envcmm</v>
      </c>
      <c r="I2071" s="389" t="str">
        <f t="shared" si="343"/>
        <v>expgrngla</v>
      </c>
      <c r="J2071" s="389" t="str">
        <f t="shared" si="344"/>
        <v>EandR1-</v>
      </c>
      <c r="K2071" s="389" t="str">
        <f t="shared" si="345"/>
        <v>envcmm-expgrngla</v>
      </c>
      <c r="L2071" s="389" t="str">
        <f t="shared" si="346"/>
        <v>envcmm-</v>
      </c>
    </row>
    <row r="2072" spans="1:12">
      <c r="A2072" s="362" t="s">
        <v>5279</v>
      </c>
      <c r="B2072" s="454">
        <v>0</v>
      </c>
      <c r="C2072" s="454"/>
      <c r="D2072" s="454"/>
      <c r="E2072" s="454"/>
      <c r="F2072" s="454"/>
      <c r="G2072" s="389" t="str">
        <f t="shared" si="341"/>
        <v>EandR1</v>
      </c>
      <c r="H2072" s="389" t="str">
        <f t="shared" si="342"/>
        <v>envcmm</v>
      </c>
      <c r="I2072" s="389" t="str">
        <f t="shared" si="343"/>
        <v>explnsgla</v>
      </c>
      <c r="J2072" s="389" t="str">
        <f t="shared" si="344"/>
        <v>EandR1-</v>
      </c>
      <c r="K2072" s="389" t="str">
        <f t="shared" si="345"/>
        <v>envcmm-explnsgla</v>
      </c>
      <c r="L2072" s="389" t="str">
        <f t="shared" si="346"/>
        <v>envcmm-</v>
      </c>
    </row>
    <row r="2073" spans="1:12">
      <c r="A2073" s="362" t="s">
        <v>5280</v>
      </c>
      <c r="B2073" s="454">
        <v>0</v>
      </c>
      <c r="C2073" s="454"/>
      <c r="D2073" s="454"/>
      <c r="E2073" s="454"/>
      <c r="F2073" s="454"/>
      <c r="G2073" s="389" t="str">
        <f t="shared" si="341"/>
        <v>EandR1</v>
      </c>
      <c r="H2073" s="389" t="str">
        <f t="shared" si="342"/>
        <v>envcmm</v>
      </c>
      <c r="I2073" s="389" t="str">
        <f t="shared" si="343"/>
        <v>expshrlnsgla</v>
      </c>
      <c r="J2073" s="389" t="str">
        <f t="shared" si="344"/>
        <v>EandR1-</v>
      </c>
      <c r="K2073" s="389" t="str">
        <f t="shared" si="345"/>
        <v>envcmm-expshrlnsgla</v>
      </c>
      <c r="L2073" s="389" t="str">
        <f t="shared" si="346"/>
        <v>envcmm-</v>
      </c>
    </row>
    <row r="2074" spans="1:12">
      <c r="A2074" s="362" t="s">
        <v>5281</v>
      </c>
      <c r="B2074" s="454">
        <v>0</v>
      </c>
      <c r="C2074" s="454"/>
      <c r="D2074" s="454"/>
      <c r="E2074" s="454"/>
      <c r="F2074" s="454"/>
      <c r="G2074" s="389" t="str">
        <f t="shared" si="341"/>
        <v>EandR1</v>
      </c>
      <c r="H2074" s="389" t="str">
        <f t="shared" si="342"/>
        <v>envcmm</v>
      </c>
      <c r="I2074" s="389" t="str">
        <f t="shared" si="343"/>
        <v>expshrlnsoth</v>
      </c>
      <c r="J2074" s="389" t="str">
        <f t="shared" si="344"/>
        <v>EandR1-</v>
      </c>
      <c r="K2074" s="389" t="str">
        <f t="shared" si="345"/>
        <v>envcmm-expshrlnsoth</v>
      </c>
      <c r="L2074" s="389" t="str">
        <f t="shared" si="346"/>
        <v>envcmm-</v>
      </c>
    </row>
    <row r="2075" spans="1:12">
      <c r="A2075" s="362" t="s">
        <v>5282</v>
      </c>
      <c r="B2075" s="454">
        <v>0</v>
      </c>
      <c r="C2075" s="454"/>
      <c r="D2075" s="454"/>
      <c r="E2075" s="454"/>
      <c r="F2075" s="454"/>
      <c r="G2075" s="389" t="str">
        <f t="shared" si="341"/>
        <v>EandR1</v>
      </c>
      <c r="H2075" s="389" t="str">
        <f t="shared" si="342"/>
        <v>envcmt</v>
      </c>
      <c r="I2075" s="389" t="str">
        <f t="shared" si="343"/>
        <v>expgrngla</v>
      </c>
      <c r="J2075" s="389" t="str">
        <f t="shared" si="344"/>
        <v>EandR1-</v>
      </c>
      <c r="K2075" s="389" t="str">
        <f t="shared" si="345"/>
        <v>envcmt-expgrngla</v>
      </c>
      <c r="L2075" s="389" t="str">
        <f t="shared" si="346"/>
        <v>envcmt-</v>
      </c>
    </row>
    <row r="2076" spans="1:12">
      <c r="A2076" s="362" t="s">
        <v>5283</v>
      </c>
      <c r="B2076" s="454">
        <v>0</v>
      </c>
      <c r="C2076" s="454"/>
      <c r="D2076" s="454"/>
      <c r="E2076" s="454"/>
      <c r="F2076" s="454"/>
      <c r="G2076" s="389" t="str">
        <f t="shared" si="341"/>
        <v>EandR1</v>
      </c>
      <c r="H2076" s="389" t="str">
        <f t="shared" si="342"/>
        <v>envcmt</v>
      </c>
      <c r="I2076" s="389" t="str">
        <f t="shared" si="343"/>
        <v>explnsgla</v>
      </c>
      <c r="J2076" s="389" t="str">
        <f t="shared" si="344"/>
        <v>EandR1-</v>
      </c>
      <c r="K2076" s="389" t="str">
        <f t="shared" si="345"/>
        <v>envcmt-explnsgla</v>
      </c>
      <c r="L2076" s="389" t="str">
        <f t="shared" si="346"/>
        <v>envcmt-</v>
      </c>
    </row>
    <row r="2077" spans="1:12">
      <c r="A2077" s="362" t="s">
        <v>5284</v>
      </c>
      <c r="B2077" s="454">
        <v>0</v>
      </c>
      <c r="C2077" s="454"/>
      <c r="D2077" s="454"/>
      <c r="E2077" s="454"/>
      <c r="F2077" s="454"/>
      <c r="G2077" s="389" t="str">
        <f t="shared" si="341"/>
        <v>EandR1</v>
      </c>
      <c r="H2077" s="389" t="str">
        <f t="shared" si="342"/>
        <v>envcmt</v>
      </c>
      <c r="I2077" s="389" t="str">
        <f t="shared" si="343"/>
        <v>expshrlnsgla</v>
      </c>
      <c r="J2077" s="389" t="str">
        <f t="shared" si="344"/>
        <v>EandR1-</v>
      </c>
      <c r="K2077" s="389" t="str">
        <f t="shared" si="345"/>
        <v>envcmt-expshrlnsgla</v>
      </c>
      <c r="L2077" s="389" t="str">
        <f t="shared" si="346"/>
        <v>envcmt-</v>
      </c>
    </row>
    <row r="2078" spans="1:12">
      <c r="A2078" s="362" t="s">
        <v>5285</v>
      </c>
      <c r="B2078" s="454">
        <v>0</v>
      </c>
      <c r="C2078" s="454"/>
      <c r="D2078" s="454"/>
      <c r="E2078" s="454"/>
      <c r="F2078" s="454"/>
      <c r="G2078" s="389" t="str">
        <f t="shared" si="341"/>
        <v>EandR1</v>
      </c>
      <c r="H2078" s="389" t="str">
        <f t="shared" si="342"/>
        <v>envcmt</v>
      </c>
      <c r="I2078" s="389" t="str">
        <f t="shared" si="343"/>
        <v>expshrlnsoth</v>
      </c>
      <c r="J2078" s="389" t="str">
        <f t="shared" si="344"/>
        <v>EandR1-</v>
      </c>
      <c r="K2078" s="389" t="str">
        <f t="shared" si="345"/>
        <v>envcmt-expshrlnsoth</v>
      </c>
      <c r="L2078" s="389" t="str">
        <f t="shared" si="346"/>
        <v>envcmt-</v>
      </c>
    </row>
    <row r="2079" spans="1:12">
      <c r="A2079" s="362" t="s">
        <v>5286</v>
      </c>
      <c r="B2079" s="454">
        <v>0</v>
      </c>
      <c r="C2079" s="454"/>
      <c r="D2079" s="454"/>
      <c r="E2079" s="454"/>
      <c r="F2079" s="454"/>
      <c r="G2079" s="389" t="str">
        <f t="shared" si="341"/>
        <v>EandR1</v>
      </c>
      <c r="H2079" s="389" t="str">
        <f t="shared" si="342"/>
        <v>envcst</v>
      </c>
      <c r="I2079" s="389" t="str">
        <f t="shared" si="343"/>
        <v>expgrngla</v>
      </c>
      <c r="J2079" s="389" t="str">
        <f t="shared" si="344"/>
        <v>EandR1-</v>
      </c>
      <c r="K2079" s="389" t="str">
        <f t="shared" si="345"/>
        <v>envcst-expgrngla</v>
      </c>
      <c r="L2079" s="389" t="str">
        <f t="shared" si="346"/>
        <v>envcst-</v>
      </c>
    </row>
    <row r="2080" spans="1:12">
      <c r="A2080" s="362" t="s">
        <v>5287</v>
      </c>
      <c r="B2080" s="454">
        <v>0</v>
      </c>
      <c r="C2080" s="454"/>
      <c r="D2080" s="454"/>
      <c r="E2080" s="454"/>
      <c r="F2080" s="454"/>
      <c r="G2080" s="389" t="str">
        <f t="shared" si="341"/>
        <v>EandR1</v>
      </c>
      <c r="H2080" s="389" t="str">
        <f t="shared" si="342"/>
        <v>envcst</v>
      </c>
      <c r="I2080" s="389" t="str">
        <f t="shared" si="343"/>
        <v>explnsgla</v>
      </c>
      <c r="J2080" s="389" t="str">
        <f t="shared" si="344"/>
        <v>EandR1-</v>
      </c>
      <c r="K2080" s="389" t="str">
        <f t="shared" si="345"/>
        <v>envcst-explnsgla</v>
      </c>
      <c r="L2080" s="389" t="str">
        <f t="shared" si="346"/>
        <v>envcst-</v>
      </c>
    </row>
    <row r="2081" spans="1:12">
      <c r="A2081" s="362" t="s">
        <v>5288</v>
      </c>
      <c r="B2081" s="454">
        <v>0</v>
      </c>
      <c r="C2081" s="454"/>
      <c r="D2081" s="454"/>
      <c r="E2081" s="454"/>
      <c r="F2081" s="454"/>
      <c r="G2081" s="389" t="str">
        <f t="shared" si="341"/>
        <v>EandR1</v>
      </c>
      <c r="H2081" s="389" t="str">
        <f t="shared" si="342"/>
        <v>envcst</v>
      </c>
      <c r="I2081" s="389" t="str">
        <f t="shared" si="343"/>
        <v>expshrlnsgla</v>
      </c>
      <c r="J2081" s="389" t="str">
        <f t="shared" si="344"/>
        <v>EandR1-</v>
      </c>
      <c r="K2081" s="389" t="str">
        <f t="shared" si="345"/>
        <v>envcst-expshrlnsgla</v>
      </c>
      <c r="L2081" s="389" t="str">
        <f t="shared" si="346"/>
        <v>envcst-</v>
      </c>
    </row>
    <row r="2082" spans="1:12">
      <c r="A2082" s="362" t="s">
        <v>5289</v>
      </c>
      <c r="B2082" s="454">
        <v>0</v>
      </c>
      <c r="C2082" s="454"/>
      <c r="D2082" s="454"/>
      <c r="E2082" s="454"/>
      <c r="F2082" s="454"/>
      <c r="G2082" s="389" t="str">
        <f t="shared" si="341"/>
        <v>EandR1</v>
      </c>
      <c r="H2082" s="389" t="str">
        <f t="shared" si="342"/>
        <v>envcst</v>
      </c>
      <c r="I2082" s="389" t="str">
        <f t="shared" si="343"/>
        <v>expshrlnsoth</v>
      </c>
      <c r="J2082" s="389" t="str">
        <f t="shared" si="344"/>
        <v>EandR1-</v>
      </c>
      <c r="K2082" s="389" t="str">
        <f t="shared" si="345"/>
        <v>envcst-expshrlnsoth</v>
      </c>
      <c r="L2082" s="389" t="str">
        <f t="shared" si="346"/>
        <v>envcst-</v>
      </c>
    </row>
    <row r="2083" spans="1:12">
      <c r="A2083" s="362" t="s">
        <v>5290</v>
      </c>
      <c r="B2083" s="454">
        <v>0</v>
      </c>
      <c r="C2083" s="454"/>
      <c r="D2083" s="454"/>
      <c r="E2083" s="454"/>
      <c r="F2083" s="454"/>
      <c r="G2083" s="389" t="str">
        <f t="shared" si="341"/>
        <v>EandR1</v>
      </c>
      <c r="H2083" s="389" t="str">
        <f t="shared" si="342"/>
        <v>envdsp</v>
      </c>
      <c r="I2083" s="389" t="str">
        <f t="shared" si="343"/>
        <v>expgrngla</v>
      </c>
      <c r="J2083" s="389" t="str">
        <f t="shared" si="344"/>
        <v>EandR1-</v>
      </c>
      <c r="K2083" s="389" t="str">
        <f t="shared" si="345"/>
        <v>envdsp-expgrngla</v>
      </c>
      <c r="L2083" s="389" t="str">
        <f t="shared" si="346"/>
        <v>envdsp-</v>
      </c>
    </row>
    <row r="2084" spans="1:12">
      <c r="A2084" s="362" t="s">
        <v>5291</v>
      </c>
      <c r="B2084" s="454">
        <v>0</v>
      </c>
      <c r="C2084" s="454"/>
      <c r="D2084" s="454"/>
      <c r="E2084" s="454"/>
      <c r="F2084" s="454"/>
      <c r="G2084" s="389" t="str">
        <f t="shared" si="341"/>
        <v>EandR1</v>
      </c>
      <c r="H2084" s="389" t="str">
        <f t="shared" si="342"/>
        <v>envdsp</v>
      </c>
      <c r="I2084" s="389" t="str">
        <f t="shared" si="343"/>
        <v>explnsgla</v>
      </c>
      <c r="J2084" s="389" t="str">
        <f t="shared" si="344"/>
        <v>EandR1-</v>
      </c>
      <c r="K2084" s="389" t="str">
        <f t="shared" si="345"/>
        <v>envdsp-explnsgla</v>
      </c>
      <c r="L2084" s="389" t="str">
        <f t="shared" si="346"/>
        <v>envdsp-</v>
      </c>
    </row>
    <row r="2085" spans="1:12">
      <c r="A2085" s="362" t="s">
        <v>5292</v>
      </c>
      <c r="B2085" s="454">
        <v>0</v>
      </c>
      <c r="C2085" s="454"/>
      <c r="D2085" s="454"/>
      <c r="E2085" s="454"/>
      <c r="F2085" s="454"/>
      <c r="G2085" s="389" t="str">
        <f t="shared" si="341"/>
        <v>EandR1</v>
      </c>
      <c r="H2085" s="389" t="str">
        <f t="shared" si="342"/>
        <v>envdsp</v>
      </c>
      <c r="I2085" s="389" t="str">
        <f t="shared" si="343"/>
        <v>expshrlnsgla</v>
      </c>
      <c r="J2085" s="389" t="str">
        <f t="shared" si="344"/>
        <v>EandR1-</v>
      </c>
      <c r="K2085" s="389" t="str">
        <f t="shared" si="345"/>
        <v>envdsp-expshrlnsgla</v>
      </c>
      <c r="L2085" s="389" t="str">
        <f t="shared" si="346"/>
        <v>envdsp-</v>
      </c>
    </row>
    <row r="2086" spans="1:12">
      <c r="A2086" s="362" t="s">
        <v>5293</v>
      </c>
      <c r="B2086" s="454">
        <v>0</v>
      </c>
      <c r="C2086" s="454"/>
      <c r="D2086" s="454"/>
      <c r="E2086" s="454"/>
      <c r="F2086" s="454"/>
      <c r="G2086" s="389" t="str">
        <f t="shared" si="341"/>
        <v>EandR1</v>
      </c>
      <c r="H2086" s="389" t="str">
        <f t="shared" si="342"/>
        <v>envdsp</v>
      </c>
      <c r="I2086" s="389" t="str">
        <f t="shared" si="343"/>
        <v>expshrlnsoth</v>
      </c>
      <c r="J2086" s="389" t="str">
        <f t="shared" si="344"/>
        <v>EandR1-</v>
      </c>
      <c r="K2086" s="389" t="str">
        <f t="shared" si="345"/>
        <v>envdsp-expshrlnsoth</v>
      </c>
      <c r="L2086" s="389" t="str">
        <f t="shared" si="346"/>
        <v>envdsp-</v>
      </c>
    </row>
    <row r="2087" spans="1:12">
      <c r="A2087" s="362" t="s">
        <v>5294</v>
      </c>
      <c r="B2087" s="454">
        <v>0</v>
      </c>
      <c r="C2087" s="454"/>
      <c r="D2087" s="454"/>
      <c r="E2087" s="454"/>
      <c r="F2087" s="454"/>
      <c r="G2087" s="389" t="str">
        <f t="shared" si="341"/>
        <v>EandR1</v>
      </c>
      <c r="H2087" s="389" t="str">
        <f t="shared" si="342"/>
        <v>envflddrn</v>
      </c>
      <c r="I2087" s="389" t="str">
        <f t="shared" si="343"/>
        <v>expgrngla</v>
      </c>
      <c r="J2087" s="389" t="str">
        <f t="shared" si="344"/>
        <v>EandR1-</v>
      </c>
      <c r="K2087" s="389" t="str">
        <f t="shared" si="345"/>
        <v>envflddrn-expgrngla</v>
      </c>
      <c r="L2087" s="389" t="str">
        <f t="shared" si="346"/>
        <v>envflddrn-</v>
      </c>
    </row>
    <row r="2088" spans="1:12">
      <c r="A2088" s="362" t="s">
        <v>5295</v>
      </c>
      <c r="B2088" s="454">
        <v>0</v>
      </c>
      <c r="C2088" s="454"/>
      <c r="D2088" s="454"/>
      <c r="E2088" s="454"/>
      <c r="F2088" s="454"/>
      <c r="G2088" s="389" t="str">
        <f t="shared" si="341"/>
        <v>EandR1</v>
      </c>
      <c r="H2088" s="389" t="str">
        <f t="shared" si="342"/>
        <v>envflddrn</v>
      </c>
      <c r="I2088" s="389" t="str">
        <f t="shared" si="343"/>
        <v>explnsgla</v>
      </c>
      <c r="J2088" s="389" t="str">
        <f t="shared" si="344"/>
        <v>EandR1-</v>
      </c>
      <c r="K2088" s="389" t="str">
        <f t="shared" si="345"/>
        <v>envflddrn-explnsgla</v>
      </c>
      <c r="L2088" s="389" t="str">
        <f t="shared" si="346"/>
        <v>envflddrn-</v>
      </c>
    </row>
    <row r="2089" spans="1:12">
      <c r="A2089" s="362" t="s">
        <v>5296</v>
      </c>
      <c r="B2089" s="454">
        <v>0</v>
      </c>
      <c r="C2089" s="454"/>
      <c r="D2089" s="454"/>
      <c r="E2089" s="454"/>
      <c r="F2089" s="454"/>
      <c r="G2089" s="389" t="str">
        <f t="shared" si="341"/>
        <v>EandR1</v>
      </c>
      <c r="H2089" s="389" t="str">
        <f t="shared" si="342"/>
        <v>envflddrn</v>
      </c>
      <c r="I2089" s="389" t="str">
        <f t="shared" si="343"/>
        <v>expshrlnsgla</v>
      </c>
      <c r="J2089" s="389" t="str">
        <f t="shared" si="344"/>
        <v>EandR1-</v>
      </c>
      <c r="K2089" s="389" t="str">
        <f t="shared" si="345"/>
        <v>envflddrn-expshrlnsgla</v>
      </c>
      <c r="L2089" s="389" t="str">
        <f t="shared" si="346"/>
        <v>envflddrn-</v>
      </c>
    </row>
    <row r="2090" spans="1:12">
      <c r="A2090" s="362" t="s">
        <v>5297</v>
      </c>
      <c r="B2090" s="454">
        <v>0</v>
      </c>
      <c r="C2090" s="454"/>
      <c r="D2090" s="454"/>
      <c r="E2090" s="454"/>
      <c r="F2090" s="454"/>
      <c r="G2090" s="389" t="str">
        <f t="shared" si="341"/>
        <v>EandR1</v>
      </c>
      <c r="H2090" s="389" t="str">
        <f t="shared" si="342"/>
        <v>envflddrn</v>
      </c>
      <c r="I2090" s="389" t="str">
        <f t="shared" si="343"/>
        <v>expshrlnsoth</v>
      </c>
      <c r="J2090" s="389" t="str">
        <f t="shared" si="344"/>
        <v>EandR1-</v>
      </c>
      <c r="K2090" s="389" t="str">
        <f t="shared" si="345"/>
        <v>envflddrn-expshrlnsoth</v>
      </c>
      <c r="L2090" s="389" t="str">
        <f t="shared" si="346"/>
        <v>envflddrn-</v>
      </c>
    </row>
    <row r="2091" spans="1:12">
      <c r="A2091" s="362" t="s">
        <v>5298</v>
      </c>
      <c r="B2091" s="454">
        <v>0</v>
      </c>
      <c r="C2091" s="454"/>
      <c r="D2091" s="454"/>
      <c r="E2091" s="454"/>
      <c r="F2091" s="454"/>
      <c r="G2091" s="389" t="str">
        <f t="shared" si="341"/>
        <v>EandR1</v>
      </c>
      <c r="H2091" s="389" t="str">
        <f t="shared" si="342"/>
        <v>envmin</v>
      </c>
      <c r="I2091" s="389" t="str">
        <f t="shared" si="343"/>
        <v>expgrngla</v>
      </c>
      <c r="J2091" s="389" t="str">
        <f t="shared" si="344"/>
        <v>EandR1-</v>
      </c>
      <c r="K2091" s="389" t="str">
        <f t="shared" si="345"/>
        <v>envmin-expgrngla</v>
      </c>
      <c r="L2091" s="389" t="str">
        <f t="shared" si="346"/>
        <v>envmin-</v>
      </c>
    </row>
    <row r="2092" spans="1:12">
      <c r="A2092" s="362" t="s">
        <v>5299</v>
      </c>
      <c r="B2092" s="454">
        <v>0</v>
      </c>
      <c r="C2092" s="454"/>
      <c r="D2092" s="454"/>
      <c r="E2092" s="454"/>
      <c r="F2092" s="454"/>
      <c r="G2092" s="389" t="str">
        <f t="shared" si="341"/>
        <v>EandR1</v>
      </c>
      <c r="H2092" s="389" t="str">
        <f t="shared" si="342"/>
        <v>envmin</v>
      </c>
      <c r="I2092" s="389" t="str">
        <f t="shared" si="343"/>
        <v>explnsgla</v>
      </c>
      <c r="J2092" s="389" t="str">
        <f t="shared" si="344"/>
        <v>EandR1-</v>
      </c>
      <c r="K2092" s="389" t="str">
        <f t="shared" si="345"/>
        <v>envmin-explnsgla</v>
      </c>
      <c r="L2092" s="389" t="str">
        <f t="shared" si="346"/>
        <v>envmin-</v>
      </c>
    </row>
    <row r="2093" spans="1:12">
      <c r="A2093" s="362" t="s">
        <v>5300</v>
      </c>
      <c r="B2093" s="454">
        <v>0</v>
      </c>
      <c r="C2093" s="454"/>
      <c r="D2093" s="454"/>
      <c r="E2093" s="454"/>
      <c r="F2093" s="454"/>
      <c r="G2093" s="389" t="str">
        <f t="shared" si="341"/>
        <v>EandR1</v>
      </c>
      <c r="H2093" s="389" t="str">
        <f t="shared" si="342"/>
        <v>envmin</v>
      </c>
      <c r="I2093" s="389" t="str">
        <f t="shared" si="343"/>
        <v>expshrlnsgla</v>
      </c>
      <c r="J2093" s="389" t="str">
        <f t="shared" si="344"/>
        <v>EandR1-</v>
      </c>
      <c r="K2093" s="389" t="str">
        <f t="shared" si="345"/>
        <v>envmin-expshrlnsgla</v>
      </c>
      <c r="L2093" s="389" t="str">
        <f t="shared" si="346"/>
        <v>envmin-</v>
      </c>
    </row>
    <row r="2094" spans="1:12">
      <c r="A2094" s="362" t="s">
        <v>5301</v>
      </c>
      <c r="B2094" s="454">
        <v>0</v>
      </c>
      <c r="C2094" s="454"/>
      <c r="D2094" s="454"/>
      <c r="E2094" s="454"/>
      <c r="F2094" s="454"/>
      <c r="G2094" s="389" t="str">
        <f t="shared" si="341"/>
        <v>EandR1</v>
      </c>
      <c r="H2094" s="389" t="str">
        <f t="shared" si="342"/>
        <v>envmin</v>
      </c>
      <c r="I2094" s="389" t="str">
        <f t="shared" si="343"/>
        <v>expshrlnsoth</v>
      </c>
      <c r="J2094" s="389" t="str">
        <f t="shared" si="344"/>
        <v>EandR1-</v>
      </c>
      <c r="K2094" s="389" t="str">
        <f t="shared" si="345"/>
        <v>envmin-expshrlnsoth</v>
      </c>
      <c r="L2094" s="389" t="str">
        <f t="shared" si="346"/>
        <v>envmin-</v>
      </c>
    </row>
    <row r="2095" spans="1:12">
      <c r="A2095" s="362" t="s">
        <v>5302</v>
      </c>
      <c r="B2095" s="454">
        <v>0</v>
      </c>
      <c r="C2095" s="454"/>
      <c r="D2095" s="454"/>
      <c r="E2095" s="454"/>
      <c r="F2095" s="454"/>
      <c r="G2095" s="389" t="str">
        <f t="shared" si="341"/>
        <v>EandR1</v>
      </c>
      <c r="H2095" s="389" t="str">
        <f t="shared" si="342"/>
        <v>envrcy</v>
      </c>
      <c r="I2095" s="389" t="str">
        <f t="shared" si="343"/>
        <v>expgrngla</v>
      </c>
      <c r="J2095" s="389" t="str">
        <f t="shared" si="344"/>
        <v>EandR1-</v>
      </c>
      <c r="K2095" s="389" t="str">
        <f t="shared" si="345"/>
        <v>envrcy-expgrngla</v>
      </c>
      <c r="L2095" s="389" t="str">
        <f t="shared" si="346"/>
        <v>envrcy-</v>
      </c>
    </row>
    <row r="2096" spans="1:12">
      <c r="A2096" s="362" t="s">
        <v>5303</v>
      </c>
      <c r="B2096" s="454">
        <v>0</v>
      </c>
      <c r="C2096" s="454"/>
      <c r="D2096" s="454"/>
      <c r="E2096" s="454"/>
      <c r="F2096" s="454"/>
      <c r="G2096" s="389" t="str">
        <f t="shared" si="341"/>
        <v>EandR1</v>
      </c>
      <c r="H2096" s="389" t="str">
        <f t="shared" si="342"/>
        <v>envrcy</v>
      </c>
      <c r="I2096" s="389" t="str">
        <f t="shared" si="343"/>
        <v>explnsgla</v>
      </c>
      <c r="J2096" s="389" t="str">
        <f t="shared" si="344"/>
        <v>EandR1-</v>
      </c>
      <c r="K2096" s="389" t="str">
        <f t="shared" si="345"/>
        <v>envrcy-explnsgla</v>
      </c>
      <c r="L2096" s="389" t="str">
        <f t="shared" si="346"/>
        <v>envrcy-</v>
      </c>
    </row>
    <row r="2097" spans="1:12">
      <c r="A2097" s="362" t="s">
        <v>5304</v>
      </c>
      <c r="B2097" s="454">
        <v>0</v>
      </c>
      <c r="C2097" s="454"/>
      <c r="D2097" s="454"/>
      <c r="E2097" s="454"/>
      <c r="F2097" s="454"/>
      <c r="G2097" s="389" t="str">
        <f t="shared" si="341"/>
        <v>EandR1</v>
      </c>
      <c r="H2097" s="389" t="str">
        <f t="shared" si="342"/>
        <v>envrcy</v>
      </c>
      <c r="I2097" s="389" t="str">
        <f t="shared" si="343"/>
        <v>expshrlnsgla</v>
      </c>
      <c r="J2097" s="389" t="str">
        <f t="shared" si="344"/>
        <v>EandR1-</v>
      </c>
      <c r="K2097" s="389" t="str">
        <f t="shared" si="345"/>
        <v>envrcy-expshrlnsgla</v>
      </c>
      <c r="L2097" s="389" t="str">
        <f t="shared" si="346"/>
        <v>envrcy-</v>
      </c>
    </row>
    <row r="2098" spans="1:12">
      <c r="A2098" s="362" t="s">
        <v>5305</v>
      </c>
      <c r="B2098" s="454">
        <v>0</v>
      </c>
      <c r="C2098" s="454"/>
      <c r="D2098" s="454"/>
      <c r="E2098" s="454"/>
      <c r="F2098" s="454"/>
      <c r="G2098" s="389" t="str">
        <f t="shared" si="341"/>
        <v>EandR1</v>
      </c>
      <c r="H2098" s="389" t="str">
        <f t="shared" si="342"/>
        <v>envrcy</v>
      </c>
      <c r="I2098" s="389" t="str">
        <f t="shared" si="343"/>
        <v>expshrlnsoth</v>
      </c>
      <c r="J2098" s="389" t="str">
        <f t="shared" si="344"/>
        <v>EandR1-</v>
      </c>
      <c r="K2098" s="389" t="str">
        <f t="shared" si="345"/>
        <v>envrcy-expshrlnsoth</v>
      </c>
      <c r="L2098" s="389" t="str">
        <f t="shared" si="346"/>
        <v>envrcy-</v>
      </c>
    </row>
    <row r="2099" spans="1:12">
      <c r="A2099" s="362" t="s">
        <v>5306</v>
      </c>
      <c r="B2099" s="454">
        <v>0</v>
      </c>
      <c r="C2099" s="454"/>
      <c r="D2099" s="454"/>
      <c r="E2099" s="454"/>
      <c r="F2099" s="454"/>
      <c r="G2099" s="389" t="str">
        <f t="shared" si="341"/>
        <v>EandR1</v>
      </c>
      <c r="H2099" s="389" t="str">
        <f t="shared" si="342"/>
        <v>envrglenv</v>
      </c>
      <c r="I2099" s="389" t="str">
        <f t="shared" si="343"/>
        <v>expgrngla</v>
      </c>
      <c r="J2099" s="389" t="str">
        <f t="shared" si="344"/>
        <v>EandR1-</v>
      </c>
      <c r="K2099" s="389" t="str">
        <f t="shared" si="345"/>
        <v>envrglenv-expgrngla</v>
      </c>
      <c r="L2099" s="389" t="str">
        <f t="shared" si="346"/>
        <v>envrglenv-</v>
      </c>
    </row>
    <row r="2100" spans="1:12">
      <c r="A2100" s="362" t="s">
        <v>5307</v>
      </c>
      <c r="B2100" s="454">
        <v>0</v>
      </c>
      <c r="C2100" s="454"/>
      <c r="D2100" s="454"/>
      <c r="E2100" s="454"/>
      <c r="F2100" s="454"/>
      <c r="G2100" s="389" t="str">
        <f t="shared" si="341"/>
        <v>EandR1</v>
      </c>
      <c r="H2100" s="389" t="str">
        <f t="shared" si="342"/>
        <v>envrglenv</v>
      </c>
      <c r="I2100" s="389" t="str">
        <f t="shared" si="343"/>
        <v>explnsgla</v>
      </c>
      <c r="J2100" s="389" t="str">
        <f t="shared" si="344"/>
        <v>EandR1-</v>
      </c>
      <c r="K2100" s="389" t="str">
        <f t="shared" si="345"/>
        <v>envrglenv-explnsgla</v>
      </c>
      <c r="L2100" s="389" t="str">
        <f t="shared" si="346"/>
        <v>envrglenv-</v>
      </c>
    </row>
    <row r="2101" spans="1:12">
      <c r="A2101" s="362" t="s">
        <v>5308</v>
      </c>
      <c r="B2101" s="454">
        <v>0</v>
      </c>
      <c r="C2101" s="454"/>
      <c r="D2101" s="454"/>
      <c r="E2101" s="454"/>
      <c r="F2101" s="454"/>
      <c r="G2101" s="389" t="str">
        <f t="shared" si="341"/>
        <v>EandR1</v>
      </c>
      <c r="H2101" s="389" t="str">
        <f t="shared" si="342"/>
        <v>envrglenv</v>
      </c>
      <c r="I2101" s="389" t="str">
        <f t="shared" si="343"/>
        <v>expshrlnsgla</v>
      </c>
      <c r="J2101" s="389" t="str">
        <f t="shared" si="344"/>
        <v>EandR1-</v>
      </c>
      <c r="K2101" s="389" t="str">
        <f t="shared" si="345"/>
        <v>envrglenv-expshrlnsgla</v>
      </c>
      <c r="L2101" s="389" t="str">
        <f t="shared" si="346"/>
        <v>envrglenv-</v>
      </c>
    </row>
    <row r="2102" spans="1:12">
      <c r="A2102" s="362" t="s">
        <v>5309</v>
      </c>
      <c r="B2102" s="454">
        <v>0</v>
      </c>
      <c r="C2102" s="454"/>
      <c r="D2102" s="454"/>
      <c r="E2102" s="454"/>
      <c r="F2102" s="454"/>
      <c r="G2102" s="389" t="str">
        <f t="shared" si="341"/>
        <v>EandR1</v>
      </c>
      <c r="H2102" s="389" t="str">
        <f t="shared" si="342"/>
        <v>envrglenv</v>
      </c>
      <c r="I2102" s="389" t="str">
        <f t="shared" si="343"/>
        <v>expshrlnsoth</v>
      </c>
      <c r="J2102" s="389" t="str">
        <f t="shared" si="344"/>
        <v>EandR1-</v>
      </c>
      <c r="K2102" s="389" t="str">
        <f t="shared" si="345"/>
        <v>envrglenv-expshrlnsoth</v>
      </c>
      <c r="L2102" s="389" t="str">
        <f t="shared" si="346"/>
        <v>envrglenv-</v>
      </c>
    </row>
    <row r="2103" spans="1:12">
      <c r="A2103" s="362" t="s">
        <v>5310</v>
      </c>
      <c r="B2103" s="454">
        <v>0</v>
      </c>
      <c r="C2103" s="454"/>
      <c r="D2103" s="454"/>
      <c r="E2103" s="454"/>
      <c r="F2103" s="454"/>
      <c r="G2103" s="389" t="str">
        <f t="shared" si="341"/>
        <v>EandR1</v>
      </c>
      <c r="H2103" s="389" t="str">
        <f t="shared" si="342"/>
        <v>envrgltrd</v>
      </c>
      <c r="I2103" s="389" t="str">
        <f t="shared" si="343"/>
        <v>expgrngla</v>
      </c>
      <c r="J2103" s="389" t="str">
        <f t="shared" si="344"/>
        <v>EandR1-</v>
      </c>
      <c r="K2103" s="389" t="str">
        <f t="shared" si="345"/>
        <v>envrgltrd-expgrngla</v>
      </c>
      <c r="L2103" s="389" t="str">
        <f t="shared" si="346"/>
        <v>envrgltrd-</v>
      </c>
    </row>
    <row r="2104" spans="1:12">
      <c r="A2104" s="362" t="s">
        <v>5311</v>
      </c>
      <c r="B2104" s="454">
        <v>0</v>
      </c>
      <c r="C2104" s="454"/>
      <c r="D2104" s="454"/>
      <c r="E2104" s="454"/>
      <c r="F2104" s="454"/>
      <c r="G2104" s="389" t="str">
        <f t="shared" si="341"/>
        <v>EandR1</v>
      </c>
      <c r="H2104" s="389" t="str">
        <f t="shared" si="342"/>
        <v>envrgltrd</v>
      </c>
      <c r="I2104" s="389" t="str">
        <f t="shared" si="343"/>
        <v>explnsgla</v>
      </c>
      <c r="J2104" s="389" t="str">
        <f t="shared" si="344"/>
        <v>EandR1-</v>
      </c>
      <c r="K2104" s="389" t="str">
        <f t="shared" si="345"/>
        <v>envrgltrd-explnsgla</v>
      </c>
      <c r="L2104" s="389" t="str">
        <f t="shared" si="346"/>
        <v>envrgltrd-</v>
      </c>
    </row>
    <row r="2105" spans="1:12">
      <c r="A2105" s="362" t="s">
        <v>5312</v>
      </c>
      <c r="B2105" s="454">
        <v>0</v>
      </c>
      <c r="C2105" s="454"/>
      <c r="D2105" s="454"/>
      <c r="E2105" s="454"/>
      <c r="F2105" s="454"/>
      <c r="G2105" s="389" t="str">
        <f t="shared" si="341"/>
        <v>EandR1</v>
      </c>
      <c r="H2105" s="389" t="str">
        <f t="shared" si="342"/>
        <v>envrgltrd</v>
      </c>
      <c r="I2105" s="389" t="str">
        <f t="shared" si="343"/>
        <v>expshrlnsgla</v>
      </c>
      <c r="J2105" s="389" t="str">
        <f t="shared" si="344"/>
        <v>EandR1-</v>
      </c>
      <c r="K2105" s="389" t="str">
        <f t="shared" si="345"/>
        <v>envrgltrd-expshrlnsgla</v>
      </c>
      <c r="L2105" s="389" t="str">
        <f t="shared" si="346"/>
        <v>envrgltrd-</v>
      </c>
    </row>
    <row r="2106" spans="1:12">
      <c r="A2106" s="362" t="s">
        <v>5313</v>
      </c>
      <c r="B2106" s="454">
        <v>0</v>
      </c>
      <c r="C2106" s="454"/>
      <c r="D2106" s="454"/>
      <c r="E2106" s="454"/>
      <c r="F2106" s="454"/>
      <c r="G2106" s="389" t="str">
        <f t="shared" si="341"/>
        <v>EandR1</v>
      </c>
      <c r="H2106" s="389" t="str">
        <f t="shared" si="342"/>
        <v>envrgltrd</v>
      </c>
      <c r="I2106" s="389" t="str">
        <f t="shared" si="343"/>
        <v>expshrlnsoth</v>
      </c>
      <c r="J2106" s="389" t="str">
        <f t="shared" si="344"/>
        <v>EandR1-</v>
      </c>
      <c r="K2106" s="389" t="str">
        <f t="shared" si="345"/>
        <v>envrgltrd-expshrlnsoth</v>
      </c>
      <c r="L2106" s="389" t="str">
        <f t="shared" si="346"/>
        <v>envrgltrd-</v>
      </c>
    </row>
    <row r="2107" spans="1:12">
      <c r="A2107" s="362" t="s">
        <v>5314</v>
      </c>
      <c r="B2107" s="454">
        <v>0</v>
      </c>
      <c r="C2107" s="454"/>
      <c r="D2107" s="454"/>
      <c r="E2107" s="454"/>
      <c r="F2107" s="454"/>
      <c r="G2107" s="389" t="str">
        <f t="shared" si="341"/>
        <v>EandR1</v>
      </c>
      <c r="H2107" s="389" t="str">
        <f t="shared" si="342"/>
        <v>envstr</v>
      </c>
      <c r="I2107" s="389" t="str">
        <f t="shared" si="343"/>
        <v>expgrngla</v>
      </c>
      <c r="J2107" s="389" t="str">
        <f t="shared" si="344"/>
        <v>EandR1-</v>
      </c>
      <c r="K2107" s="389" t="str">
        <f t="shared" si="345"/>
        <v>envstr-expgrngla</v>
      </c>
      <c r="L2107" s="389" t="str">
        <f t="shared" si="346"/>
        <v>envstr-</v>
      </c>
    </row>
    <row r="2108" spans="1:12">
      <c r="A2108" s="362" t="s">
        <v>5315</v>
      </c>
      <c r="B2108" s="454">
        <v>0</v>
      </c>
      <c r="C2108" s="454"/>
      <c r="D2108" s="454"/>
      <c r="E2108" s="454"/>
      <c r="F2108" s="454"/>
      <c r="G2108" s="389" t="str">
        <f t="shared" si="341"/>
        <v>EandR1</v>
      </c>
      <c r="H2108" s="389" t="str">
        <f t="shared" si="342"/>
        <v>envstr</v>
      </c>
      <c r="I2108" s="389" t="str">
        <f t="shared" si="343"/>
        <v>explnsgla</v>
      </c>
      <c r="J2108" s="389" t="str">
        <f t="shared" si="344"/>
        <v>EandR1-</v>
      </c>
      <c r="K2108" s="389" t="str">
        <f t="shared" si="345"/>
        <v>envstr-explnsgla</v>
      </c>
      <c r="L2108" s="389" t="str">
        <f t="shared" si="346"/>
        <v>envstr-</v>
      </c>
    </row>
    <row r="2109" spans="1:12">
      <c r="A2109" s="362" t="s">
        <v>5316</v>
      </c>
      <c r="B2109" s="454">
        <v>0</v>
      </c>
      <c r="C2109" s="454"/>
      <c r="D2109" s="454"/>
      <c r="E2109" s="454"/>
      <c r="F2109" s="454"/>
      <c r="G2109" s="389" t="str">
        <f t="shared" si="341"/>
        <v>EandR1</v>
      </c>
      <c r="H2109" s="389" t="str">
        <f t="shared" si="342"/>
        <v>envstr</v>
      </c>
      <c r="I2109" s="389" t="str">
        <f t="shared" si="343"/>
        <v>expshrlnsgla</v>
      </c>
      <c r="J2109" s="389" t="str">
        <f t="shared" si="344"/>
        <v>EandR1-</v>
      </c>
      <c r="K2109" s="389" t="str">
        <f t="shared" si="345"/>
        <v>envstr-expshrlnsgla</v>
      </c>
      <c r="L2109" s="389" t="str">
        <f t="shared" si="346"/>
        <v>envstr-</v>
      </c>
    </row>
    <row r="2110" spans="1:12">
      <c r="A2110" s="362" t="s">
        <v>5317</v>
      </c>
      <c r="B2110" s="454">
        <v>0</v>
      </c>
      <c r="C2110" s="454"/>
      <c r="D2110" s="454"/>
      <c r="E2110" s="454"/>
      <c r="F2110" s="454"/>
      <c r="G2110" s="389" t="str">
        <f t="shared" si="341"/>
        <v>EandR1</v>
      </c>
      <c r="H2110" s="389" t="str">
        <f t="shared" si="342"/>
        <v>envstr</v>
      </c>
      <c r="I2110" s="389" t="str">
        <f t="shared" si="343"/>
        <v>expshrlnsoth</v>
      </c>
      <c r="J2110" s="389" t="str">
        <f t="shared" si="344"/>
        <v>EandR1-</v>
      </c>
      <c r="K2110" s="389" t="str">
        <f t="shared" si="345"/>
        <v>envstr-expshrlnsoth</v>
      </c>
      <c r="L2110" s="389" t="str">
        <f t="shared" si="346"/>
        <v>envstr-</v>
      </c>
    </row>
    <row r="2111" spans="1:12">
      <c r="A2111" s="362" t="s">
        <v>5318</v>
      </c>
      <c r="B2111" s="454">
        <v>0</v>
      </c>
      <c r="C2111" s="454"/>
      <c r="D2111" s="454"/>
      <c r="E2111" s="454"/>
      <c r="F2111" s="454"/>
      <c r="G2111" s="389" t="str">
        <f t="shared" si="341"/>
        <v>EandR1</v>
      </c>
      <c r="H2111" s="389" t="str">
        <f t="shared" si="342"/>
        <v>envtot</v>
      </c>
      <c r="I2111" s="389" t="str">
        <f t="shared" si="343"/>
        <v>expgrngla</v>
      </c>
      <c r="J2111" s="389" t="str">
        <f t="shared" si="344"/>
        <v>EandR1-</v>
      </c>
      <c r="K2111" s="389" t="str">
        <f t="shared" si="345"/>
        <v>envtot-expgrngla</v>
      </c>
      <c r="L2111" s="389" t="str">
        <f t="shared" si="346"/>
        <v>envtot-</v>
      </c>
    </row>
    <row r="2112" spans="1:12">
      <c r="A2112" s="362" t="s">
        <v>5319</v>
      </c>
      <c r="B2112" s="454">
        <v>0</v>
      </c>
      <c r="C2112" s="454"/>
      <c r="D2112" s="454"/>
      <c r="E2112" s="454"/>
      <c r="F2112" s="454"/>
      <c r="G2112" s="389" t="str">
        <f t="shared" si="341"/>
        <v>EandR1</v>
      </c>
      <c r="H2112" s="389" t="str">
        <f t="shared" si="342"/>
        <v>envtot</v>
      </c>
      <c r="I2112" s="389" t="str">
        <f t="shared" si="343"/>
        <v>explnsgla</v>
      </c>
      <c r="J2112" s="389" t="str">
        <f t="shared" si="344"/>
        <v>EandR1-</v>
      </c>
      <c r="K2112" s="389" t="str">
        <f t="shared" si="345"/>
        <v>envtot-explnsgla</v>
      </c>
      <c r="L2112" s="389" t="str">
        <f t="shared" si="346"/>
        <v>envtot-</v>
      </c>
    </row>
    <row r="2113" spans="1:12">
      <c r="A2113" s="362" t="s">
        <v>5320</v>
      </c>
      <c r="B2113" s="454">
        <v>0</v>
      </c>
      <c r="C2113" s="454"/>
      <c r="D2113" s="454"/>
      <c r="E2113" s="454"/>
      <c r="F2113" s="454"/>
      <c r="G2113" s="389" t="str">
        <f t="shared" si="341"/>
        <v>EandR1</v>
      </c>
      <c r="H2113" s="389" t="str">
        <f t="shared" si="342"/>
        <v>envtot</v>
      </c>
      <c r="I2113" s="389" t="str">
        <f t="shared" si="343"/>
        <v>expshrlnsgla</v>
      </c>
      <c r="J2113" s="389" t="str">
        <f t="shared" si="344"/>
        <v>EandR1-</v>
      </c>
      <c r="K2113" s="389" t="str">
        <f t="shared" si="345"/>
        <v>envtot-expshrlnsgla</v>
      </c>
      <c r="L2113" s="389" t="str">
        <f t="shared" si="346"/>
        <v>envtot-</v>
      </c>
    </row>
    <row r="2114" spans="1:12">
      <c r="A2114" s="362" t="s">
        <v>5321</v>
      </c>
      <c r="B2114" s="454">
        <v>0</v>
      </c>
      <c r="C2114" s="454"/>
      <c r="D2114" s="454"/>
      <c r="E2114" s="454"/>
      <c r="F2114" s="454"/>
      <c r="G2114" s="389" t="str">
        <f t="shared" si="341"/>
        <v>EandR1</v>
      </c>
      <c r="H2114" s="389" t="str">
        <f t="shared" si="342"/>
        <v>envtot</v>
      </c>
      <c r="I2114" s="389" t="str">
        <f t="shared" si="343"/>
        <v>expshrlnsoth</v>
      </c>
      <c r="J2114" s="389" t="str">
        <f t="shared" si="344"/>
        <v>EandR1-</v>
      </c>
      <c r="K2114" s="389" t="str">
        <f t="shared" si="345"/>
        <v>envtot-expshrlnsoth</v>
      </c>
      <c r="L2114" s="389" t="str">
        <f t="shared" si="346"/>
        <v>envtot-</v>
      </c>
    </row>
    <row r="2115" spans="1:12">
      <c r="A2115" s="362" t="s">
        <v>5322</v>
      </c>
      <c r="B2115" s="454">
        <v>0</v>
      </c>
      <c r="C2115" s="454"/>
      <c r="D2115" s="454"/>
      <c r="E2115" s="454"/>
      <c r="F2115" s="454"/>
      <c r="G2115" s="389" t="str">
        <f t="shared" si="341"/>
        <v>EandR1</v>
      </c>
      <c r="H2115" s="389" t="str">
        <f t="shared" si="342"/>
        <v>envtrd</v>
      </c>
      <c r="I2115" s="389" t="str">
        <f t="shared" si="343"/>
        <v>expgrngla</v>
      </c>
      <c r="J2115" s="389" t="str">
        <f t="shared" si="344"/>
        <v>EandR1-</v>
      </c>
      <c r="K2115" s="389" t="str">
        <f t="shared" si="345"/>
        <v>envtrd-expgrngla</v>
      </c>
      <c r="L2115" s="389" t="str">
        <f t="shared" si="346"/>
        <v>envtrd-</v>
      </c>
    </row>
    <row r="2116" spans="1:12">
      <c r="A2116" s="362" t="s">
        <v>5323</v>
      </c>
      <c r="B2116" s="454">
        <v>0</v>
      </c>
      <c r="C2116" s="454"/>
      <c r="D2116" s="454"/>
      <c r="E2116" s="454"/>
      <c r="F2116" s="454"/>
      <c r="G2116" s="389" t="str">
        <f t="shared" si="341"/>
        <v>EandR1</v>
      </c>
      <c r="H2116" s="389" t="str">
        <f t="shared" si="342"/>
        <v>envtrd</v>
      </c>
      <c r="I2116" s="389" t="str">
        <f t="shared" si="343"/>
        <v>explnsgla</v>
      </c>
      <c r="J2116" s="389" t="str">
        <f t="shared" si="344"/>
        <v>EandR1-</v>
      </c>
      <c r="K2116" s="389" t="str">
        <f t="shared" si="345"/>
        <v>envtrd-explnsgla</v>
      </c>
      <c r="L2116" s="389" t="str">
        <f t="shared" si="346"/>
        <v>envtrd-</v>
      </c>
    </row>
    <row r="2117" spans="1:12">
      <c r="A2117" s="362" t="s">
        <v>5324</v>
      </c>
      <c r="B2117" s="454">
        <v>0</v>
      </c>
      <c r="C2117" s="454"/>
      <c r="D2117" s="454"/>
      <c r="E2117" s="454"/>
      <c r="F2117" s="454"/>
      <c r="G2117" s="389" t="str">
        <f t="shared" si="341"/>
        <v>EandR1</v>
      </c>
      <c r="H2117" s="389" t="str">
        <f t="shared" si="342"/>
        <v>envtrd</v>
      </c>
      <c r="I2117" s="389" t="str">
        <f t="shared" si="343"/>
        <v>expshrlnsgla</v>
      </c>
      <c r="J2117" s="389" t="str">
        <f t="shared" si="344"/>
        <v>EandR1-</v>
      </c>
      <c r="K2117" s="389" t="str">
        <f t="shared" si="345"/>
        <v>envtrd-expshrlnsgla</v>
      </c>
      <c r="L2117" s="389" t="str">
        <f t="shared" si="346"/>
        <v>envtrd-</v>
      </c>
    </row>
    <row r="2118" spans="1:12">
      <c r="A2118" s="362" t="s">
        <v>5325</v>
      </c>
      <c r="B2118" s="454">
        <v>0</v>
      </c>
      <c r="C2118" s="454"/>
      <c r="D2118" s="454"/>
      <c r="E2118" s="454"/>
      <c r="F2118" s="454"/>
      <c r="G2118" s="389" t="str">
        <f t="shared" si="341"/>
        <v>EandR1</v>
      </c>
      <c r="H2118" s="389" t="str">
        <f t="shared" si="342"/>
        <v>envtrd</v>
      </c>
      <c r="I2118" s="389" t="str">
        <f t="shared" si="343"/>
        <v>expshrlnsoth</v>
      </c>
      <c r="J2118" s="389" t="str">
        <f t="shared" si="344"/>
        <v>EandR1-</v>
      </c>
      <c r="K2118" s="389" t="str">
        <f t="shared" si="345"/>
        <v>envtrd-expshrlnsoth</v>
      </c>
      <c r="L2118" s="389" t="str">
        <f t="shared" si="346"/>
        <v>envtrd-</v>
      </c>
    </row>
    <row r="2119" spans="1:12">
      <c r="A2119" s="362" t="s">
        <v>5326</v>
      </c>
      <c r="B2119" s="454">
        <v>0</v>
      </c>
      <c r="C2119" s="454"/>
      <c r="D2119" s="454"/>
      <c r="E2119" s="454"/>
      <c r="F2119" s="454"/>
      <c r="G2119" s="389" t="str">
        <f t="shared" si="341"/>
        <v>EandR1</v>
      </c>
      <c r="H2119" s="389" t="str">
        <f t="shared" si="342"/>
        <v>frstot</v>
      </c>
      <c r="I2119" s="389" t="str">
        <f t="shared" si="343"/>
        <v>expgrngla</v>
      </c>
      <c r="J2119" s="389" t="str">
        <f t="shared" si="344"/>
        <v>EandR1-</v>
      </c>
      <c r="K2119" s="389" t="str">
        <f t="shared" si="345"/>
        <v>frstot-expgrngla</v>
      </c>
      <c r="L2119" s="389" t="str">
        <f t="shared" si="346"/>
        <v>frstot-</v>
      </c>
    </row>
    <row r="2120" spans="1:12">
      <c r="A2120" s="362" t="s">
        <v>5327</v>
      </c>
      <c r="B2120" s="454">
        <v>0</v>
      </c>
      <c r="C2120" s="454"/>
      <c r="D2120" s="454"/>
      <c r="E2120" s="454"/>
      <c r="F2120" s="454"/>
      <c r="G2120" s="389" t="str">
        <f t="shared" si="341"/>
        <v>EandR1</v>
      </c>
      <c r="H2120" s="389" t="str">
        <f t="shared" si="342"/>
        <v>frstot</v>
      </c>
      <c r="I2120" s="389" t="str">
        <f t="shared" si="343"/>
        <v>explnsgla</v>
      </c>
      <c r="J2120" s="389" t="str">
        <f t="shared" si="344"/>
        <v>EandR1-</v>
      </c>
      <c r="K2120" s="389" t="str">
        <f t="shared" si="345"/>
        <v>frstot-explnsgla</v>
      </c>
      <c r="L2120" s="389" t="str">
        <f t="shared" si="346"/>
        <v>frstot-</v>
      </c>
    </row>
    <row r="2121" spans="1:12">
      <c r="A2121" s="362" t="s">
        <v>5328</v>
      </c>
      <c r="B2121" s="454">
        <v>0</v>
      </c>
      <c r="C2121" s="454"/>
      <c r="D2121" s="454"/>
      <c r="E2121" s="454"/>
      <c r="F2121" s="454"/>
      <c r="G2121" s="389" t="str">
        <f t="shared" si="341"/>
        <v>EandR1</v>
      </c>
      <c r="H2121" s="389" t="str">
        <f t="shared" si="342"/>
        <v>frstot</v>
      </c>
      <c r="I2121" s="389" t="str">
        <f t="shared" si="343"/>
        <v>expshrlnsgla</v>
      </c>
      <c r="J2121" s="389" t="str">
        <f t="shared" si="344"/>
        <v>EandR1-</v>
      </c>
      <c r="K2121" s="389" t="str">
        <f t="shared" si="345"/>
        <v>frstot-expshrlnsgla</v>
      </c>
      <c r="L2121" s="389" t="str">
        <f t="shared" si="346"/>
        <v>frstot-</v>
      </c>
    </row>
    <row r="2122" spans="1:12">
      <c r="A2122" s="362" t="s">
        <v>5329</v>
      </c>
      <c r="B2122" s="454">
        <v>0</v>
      </c>
      <c r="C2122" s="454"/>
      <c r="D2122" s="454"/>
      <c r="E2122" s="454"/>
      <c r="F2122" s="454"/>
      <c r="G2122" s="389" t="str">
        <f t="shared" si="341"/>
        <v>EandR1</v>
      </c>
      <c r="H2122" s="389" t="str">
        <f t="shared" si="342"/>
        <v>frstot</v>
      </c>
      <c r="I2122" s="389" t="str">
        <f t="shared" si="343"/>
        <v>expshrlnsoth</v>
      </c>
      <c r="J2122" s="389" t="str">
        <f t="shared" si="344"/>
        <v>EandR1-</v>
      </c>
      <c r="K2122" s="389" t="str">
        <f t="shared" si="345"/>
        <v>frstot-expshrlnsoth</v>
      </c>
      <c r="L2122" s="389" t="str">
        <f t="shared" si="346"/>
        <v>frstot-</v>
      </c>
    </row>
    <row r="2123" spans="1:12">
      <c r="A2123" s="362" t="s">
        <v>5330</v>
      </c>
      <c r="B2123" s="454">
        <v>0</v>
      </c>
      <c r="C2123" s="454"/>
      <c r="D2123" s="454"/>
      <c r="E2123" s="454"/>
      <c r="F2123" s="454"/>
      <c r="G2123" s="389" t="str">
        <f t="shared" si="341"/>
        <v>EandR1</v>
      </c>
      <c r="H2123" s="389" t="str">
        <f t="shared" si="342"/>
        <v>housgfcftot</v>
      </c>
      <c r="I2123" s="389" t="str">
        <f t="shared" si="343"/>
        <v>expgrngla</v>
      </c>
      <c r="J2123" s="389" t="str">
        <f t="shared" si="344"/>
        <v>EandR1-</v>
      </c>
      <c r="K2123" s="389" t="str">
        <f t="shared" si="345"/>
        <v>housgfcftot-expgrngla</v>
      </c>
      <c r="L2123" s="389" t="str">
        <f t="shared" si="346"/>
        <v>housgfcftot-</v>
      </c>
    </row>
    <row r="2124" spans="1:12">
      <c r="A2124" s="362" t="s">
        <v>5331</v>
      </c>
      <c r="B2124" s="454">
        <v>0</v>
      </c>
      <c r="C2124" s="454"/>
      <c r="D2124" s="454"/>
      <c r="E2124" s="454"/>
      <c r="F2124" s="454"/>
      <c r="G2124" s="389" t="str">
        <f t="shared" si="341"/>
        <v>EandR1</v>
      </c>
      <c r="H2124" s="389" t="str">
        <f t="shared" si="342"/>
        <v>housgfcftot</v>
      </c>
      <c r="I2124" s="389" t="str">
        <f t="shared" si="343"/>
        <v>explnsgla</v>
      </c>
      <c r="J2124" s="389" t="str">
        <f t="shared" si="344"/>
        <v>EandR1-</v>
      </c>
      <c r="K2124" s="389" t="str">
        <f t="shared" si="345"/>
        <v>housgfcftot-explnsgla</v>
      </c>
      <c r="L2124" s="389" t="str">
        <f t="shared" si="346"/>
        <v>housgfcftot-</v>
      </c>
    </row>
    <row r="2125" spans="1:12">
      <c r="A2125" s="362" t="s">
        <v>5332</v>
      </c>
      <c r="B2125" s="454">
        <v>0</v>
      </c>
      <c r="C2125" s="454"/>
      <c r="D2125" s="454"/>
      <c r="E2125" s="454"/>
      <c r="F2125" s="454"/>
      <c r="G2125" s="389" t="str">
        <f t="shared" si="341"/>
        <v>EandR1</v>
      </c>
      <c r="H2125" s="389" t="str">
        <f t="shared" si="342"/>
        <v>housgfcftot</v>
      </c>
      <c r="I2125" s="389" t="str">
        <f t="shared" si="343"/>
        <v>expshrlnsgla</v>
      </c>
      <c r="J2125" s="389" t="str">
        <f t="shared" si="344"/>
        <v>EandR1-</v>
      </c>
      <c r="K2125" s="389" t="str">
        <f t="shared" si="345"/>
        <v>housgfcftot-expshrlnsgla</v>
      </c>
      <c r="L2125" s="389" t="str">
        <f t="shared" si="346"/>
        <v>housgfcftot-</v>
      </c>
    </row>
    <row r="2126" spans="1:12">
      <c r="A2126" s="362" t="s">
        <v>5333</v>
      </c>
      <c r="B2126" s="454">
        <v>0</v>
      </c>
      <c r="C2126" s="454"/>
      <c r="D2126" s="454"/>
      <c r="E2126" s="454"/>
      <c r="F2126" s="454"/>
      <c r="G2126" s="389" t="str">
        <f t="shared" si="341"/>
        <v>EandR1</v>
      </c>
      <c r="H2126" s="389" t="str">
        <f t="shared" si="342"/>
        <v>housgfcftot</v>
      </c>
      <c r="I2126" s="389" t="str">
        <f t="shared" si="343"/>
        <v>expshrlnsoth</v>
      </c>
      <c r="J2126" s="389" t="str">
        <f t="shared" si="344"/>
        <v>EandR1-</v>
      </c>
      <c r="K2126" s="389" t="str">
        <f t="shared" si="345"/>
        <v>housgfcftot-expshrlnsoth</v>
      </c>
      <c r="L2126" s="389" t="str">
        <f t="shared" si="346"/>
        <v>housgfcftot-</v>
      </c>
    </row>
    <row r="2127" spans="1:12">
      <c r="A2127" s="362" t="s">
        <v>5334</v>
      </c>
      <c r="B2127" s="454">
        <v>0</v>
      </c>
      <c r="C2127" s="454"/>
      <c r="D2127" s="454"/>
      <c r="E2127" s="454"/>
      <c r="F2127" s="454"/>
      <c r="G2127" s="389" t="str">
        <f t="shared" si="341"/>
        <v>EandR1</v>
      </c>
      <c r="H2127" s="389" t="str">
        <f t="shared" si="342"/>
        <v>houshratot</v>
      </c>
      <c r="I2127" s="389" t="str">
        <f t="shared" si="343"/>
        <v>expgrngla</v>
      </c>
      <c r="J2127" s="389" t="str">
        <f t="shared" si="344"/>
        <v>EandR1-</v>
      </c>
      <c r="K2127" s="389" t="str">
        <f t="shared" si="345"/>
        <v>houshratot-expgrngla</v>
      </c>
      <c r="L2127" s="389" t="str">
        <f t="shared" si="346"/>
        <v>houshratot-</v>
      </c>
    </row>
    <row r="2128" spans="1:12">
      <c r="A2128" s="362" t="s">
        <v>5335</v>
      </c>
      <c r="B2128" s="454">
        <v>0</v>
      </c>
      <c r="C2128" s="454"/>
      <c r="D2128" s="454"/>
      <c r="E2128" s="454"/>
      <c r="F2128" s="454"/>
      <c r="G2128" s="389" t="str">
        <f t="shared" si="341"/>
        <v>EandR1</v>
      </c>
      <c r="H2128" s="389" t="str">
        <f t="shared" si="342"/>
        <v>houshratot</v>
      </c>
      <c r="I2128" s="389" t="str">
        <f t="shared" si="343"/>
        <v>explnsgla</v>
      </c>
      <c r="J2128" s="389" t="str">
        <f t="shared" si="344"/>
        <v>EandR1-</v>
      </c>
      <c r="K2128" s="389" t="str">
        <f t="shared" si="345"/>
        <v>houshratot-explnsgla</v>
      </c>
      <c r="L2128" s="389" t="str">
        <f t="shared" si="346"/>
        <v>houshratot-</v>
      </c>
    </row>
    <row r="2129" spans="1:12">
      <c r="A2129" s="362" t="s">
        <v>5336</v>
      </c>
      <c r="B2129" s="454">
        <v>0</v>
      </c>
      <c r="C2129" s="454"/>
      <c r="D2129" s="454"/>
      <c r="E2129" s="454"/>
      <c r="F2129" s="454"/>
      <c r="G2129" s="389" t="str">
        <f t="shared" ref="G2129:G2192" si="347">LEFT(A2129,SEARCH("-",A2129)-1)</f>
        <v>EandR1</v>
      </c>
      <c r="H2129" s="389" t="str">
        <f t="shared" ref="H2129:H2192" si="348">LEFT(K2129,SEARCH("-",K2129)-1)</f>
        <v>houshratot</v>
      </c>
      <c r="I2129" s="389" t="str">
        <f t="shared" ref="I2129:I2192" si="349">SUBSTITUTE(K2129,L2129,"")</f>
        <v>expshrlnsgla</v>
      </c>
      <c r="J2129" s="389" t="str">
        <f t="shared" ref="J2129:J2192" si="350">LEFT(A2129,SEARCH("-",A2129))</f>
        <v>EandR1-</v>
      </c>
      <c r="K2129" s="389" t="str">
        <f t="shared" ref="K2129:K2192" si="351">SUBSTITUTE(A2129,J2129,"")</f>
        <v>houshratot-expshrlnsgla</v>
      </c>
      <c r="L2129" s="389" t="str">
        <f t="shared" ref="L2129:L2192" si="352">LEFT(K2129,SEARCH("-",K2129))</f>
        <v>houshratot-</v>
      </c>
    </row>
    <row r="2130" spans="1:12">
      <c r="A2130" s="362" t="s">
        <v>5337</v>
      </c>
      <c r="B2130" s="454">
        <v>0</v>
      </c>
      <c r="C2130" s="454"/>
      <c r="D2130" s="454"/>
      <c r="E2130" s="454"/>
      <c r="F2130" s="454"/>
      <c r="G2130" s="389" t="str">
        <f t="shared" si="347"/>
        <v>EandR1</v>
      </c>
      <c r="H2130" s="389" t="str">
        <f t="shared" si="348"/>
        <v>houshratot</v>
      </c>
      <c r="I2130" s="389" t="str">
        <f t="shared" si="349"/>
        <v>expshrlnsoth</v>
      </c>
      <c r="J2130" s="389" t="str">
        <f t="shared" si="350"/>
        <v>EandR1-</v>
      </c>
      <c r="K2130" s="389" t="str">
        <f t="shared" si="351"/>
        <v>houshratot-expshrlnsoth</v>
      </c>
      <c r="L2130" s="389" t="str">
        <f t="shared" si="352"/>
        <v>houshratot-</v>
      </c>
    </row>
    <row r="2131" spans="1:12">
      <c r="A2131" s="362" t="s">
        <v>5338</v>
      </c>
      <c r="B2131" s="454">
        <v>0</v>
      </c>
      <c r="C2131" s="454"/>
      <c r="D2131" s="454"/>
      <c r="E2131" s="454"/>
      <c r="F2131" s="454"/>
      <c r="G2131" s="389" t="str">
        <f t="shared" si="347"/>
        <v>EandR1</v>
      </c>
      <c r="H2131" s="389" t="str">
        <f t="shared" si="348"/>
        <v>houstot</v>
      </c>
      <c r="I2131" s="389" t="str">
        <f t="shared" si="349"/>
        <v>expgrngla</v>
      </c>
      <c r="J2131" s="389" t="str">
        <f t="shared" si="350"/>
        <v>EandR1-</v>
      </c>
      <c r="K2131" s="389" t="str">
        <f t="shared" si="351"/>
        <v>houstot-expgrngla</v>
      </c>
      <c r="L2131" s="389" t="str">
        <f t="shared" si="352"/>
        <v>houstot-</v>
      </c>
    </row>
    <row r="2132" spans="1:12">
      <c r="A2132" s="362" t="s">
        <v>5339</v>
      </c>
      <c r="B2132" s="454">
        <v>0</v>
      </c>
      <c r="C2132" s="454"/>
      <c r="D2132" s="454"/>
      <c r="E2132" s="454"/>
      <c r="F2132" s="454"/>
      <c r="G2132" s="389" t="str">
        <f t="shared" si="347"/>
        <v>EandR1</v>
      </c>
      <c r="H2132" s="389" t="str">
        <f t="shared" si="348"/>
        <v>houstot</v>
      </c>
      <c r="I2132" s="389" t="str">
        <f t="shared" si="349"/>
        <v>explnsgla</v>
      </c>
      <c r="J2132" s="389" t="str">
        <f t="shared" si="350"/>
        <v>EandR1-</v>
      </c>
      <c r="K2132" s="389" t="str">
        <f t="shared" si="351"/>
        <v>houstot-explnsgla</v>
      </c>
      <c r="L2132" s="389" t="str">
        <f t="shared" si="352"/>
        <v>houstot-</v>
      </c>
    </row>
    <row r="2133" spans="1:12">
      <c r="A2133" s="362" t="s">
        <v>5340</v>
      </c>
      <c r="B2133" s="454">
        <v>0</v>
      </c>
      <c r="C2133" s="454"/>
      <c r="D2133" s="454"/>
      <c r="E2133" s="454"/>
      <c r="F2133" s="454"/>
      <c r="G2133" s="389" t="str">
        <f t="shared" si="347"/>
        <v>EandR1</v>
      </c>
      <c r="H2133" s="389" t="str">
        <f t="shared" si="348"/>
        <v>houstot</v>
      </c>
      <c r="I2133" s="389" t="str">
        <f t="shared" si="349"/>
        <v>expshrlnsgla</v>
      </c>
      <c r="J2133" s="389" t="str">
        <f t="shared" si="350"/>
        <v>EandR1-</v>
      </c>
      <c r="K2133" s="389" t="str">
        <f t="shared" si="351"/>
        <v>houstot-expshrlnsgla</v>
      </c>
      <c r="L2133" s="389" t="str">
        <f t="shared" si="352"/>
        <v>houstot-</v>
      </c>
    </row>
    <row r="2134" spans="1:12">
      <c r="A2134" s="362" t="s">
        <v>5341</v>
      </c>
      <c r="B2134" s="454">
        <v>0</v>
      </c>
      <c r="C2134" s="454"/>
      <c r="D2134" s="454"/>
      <c r="E2134" s="454"/>
      <c r="F2134" s="454"/>
      <c r="G2134" s="389" t="str">
        <f t="shared" si="347"/>
        <v>EandR1</v>
      </c>
      <c r="H2134" s="389" t="str">
        <f t="shared" si="348"/>
        <v>houstot</v>
      </c>
      <c r="I2134" s="389" t="str">
        <f t="shared" si="349"/>
        <v>expshrlnsoth</v>
      </c>
      <c r="J2134" s="389" t="str">
        <f t="shared" si="350"/>
        <v>EandR1-</v>
      </c>
      <c r="K2134" s="389" t="str">
        <f t="shared" si="351"/>
        <v>houstot-expshrlnsoth</v>
      </c>
      <c r="L2134" s="389" t="str">
        <f t="shared" si="352"/>
        <v>houstot-</v>
      </c>
    </row>
    <row r="2135" spans="1:12">
      <c r="A2135" s="362" t="s">
        <v>5342</v>
      </c>
      <c r="B2135" s="454">
        <v>0</v>
      </c>
      <c r="C2135" s="454"/>
      <c r="D2135" s="454"/>
      <c r="E2135" s="454"/>
      <c r="F2135" s="454"/>
      <c r="G2135" s="389" t="str">
        <f t="shared" si="347"/>
        <v>EandR1</v>
      </c>
      <c r="H2135" s="389" t="str">
        <f t="shared" si="348"/>
        <v>phtot</v>
      </c>
      <c r="I2135" s="389" t="str">
        <f t="shared" si="349"/>
        <v>expgrngla</v>
      </c>
      <c r="J2135" s="389" t="str">
        <f t="shared" si="350"/>
        <v>EandR1-</v>
      </c>
      <c r="K2135" s="389" t="str">
        <f t="shared" si="351"/>
        <v>phtot-expgrngla</v>
      </c>
      <c r="L2135" s="389" t="str">
        <f t="shared" si="352"/>
        <v>phtot-</v>
      </c>
    </row>
    <row r="2136" spans="1:12">
      <c r="A2136" s="362" t="s">
        <v>5343</v>
      </c>
      <c r="B2136" s="454">
        <v>0</v>
      </c>
      <c r="C2136" s="454"/>
      <c r="D2136" s="454"/>
      <c r="E2136" s="454"/>
      <c r="F2136" s="454"/>
      <c r="G2136" s="389" t="str">
        <f t="shared" si="347"/>
        <v>EandR1</v>
      </c>
      <c r="H2136" s="389" t="str">
        <f t="shared" si="348"/>
        <v>phtot</v>
      </c>
      <c r="I2136" s="389" t="str">
        <f t="shared" si="349"/>
        <v>explnsgla</v>
      </c>
      <c r="J2136" s="389" t="str">
        <f t="shared" si="350"/>
        <v>EandR1-</v>
      </c>
      <c r="K2136" s="389" t="str">
        <f t="shared" si="351"/>
        <v>phtot-explnsgla</v>
      </c>
      <c r="L2136" s="389" t="str">
        <f t="shared" si="352"/>
        <v>phtot-</v>
      </c>
    </row>
    <row r="2137" spans="1:12">
      <c r="A2137" s="362" t="s">
        <v>5344</v>
      </c>
      <c r="B2137" s="454">
        <v>0</v>
      </c>
      <c r="C2137" s="454"/>
      <c r="D2137" s="454"/>
      <c r="E2137" s="454"/>
      <c r="F2137" s="454"/>
      <c r="G2137" s="389" t="str">
        <f t="shared" si="347"/>
        <v>EandR1</v>
      </c>
      <c r="H2137" s="389" t="str">
        <f t="shared" si="348"/>
        <v>phtot</v>
      </c>
      <c r="I2137" s="389" t="str">
        <f t="shared" si="349"/>
        <v>expshrlnsgla</v>
      </c>
      <c r="J2137" s="389" t="str">
        <f t="shared" si="350"/>
        <v>EandR1-</v>
      </c>
      <c r="K2137" s="389" t="str">
        <f t="shared" si="351"/>
        <v>phtot-expshrlnsgla</v>
      </c>
      <c r="L2137" s="389" t="str">
        <f t="shared" si="352"/>
        <v>phtot-</v>
      </c>
    </row>
    <row r="2138" spans="1:12">
      <c r="A2138" s="362" t="s">
        <v>5345</v>
      </c>
      <c r="B2138" s="454">
        <v>0</v>
      </c>
      <c r="C2138" s="454"/>
      <c r="D2138" s="454"/>
      <c r="E2138" s="454"/>
      <c r="F2138" s="454"/>
      <c r="G2138" s="389" t="str">
        <f t="shared" si="347"/>
        <v>EandR1</v>
      </c>
      <c r="H2138" s="389" t="str">
        <f t="shared" si="348"/>
        <v>phtot</v>
      </c>
      <c r="I2138" s="389" t="str">
        <f t="shared" si="349"/>
        <v>expshrlnsoth</v>
      </c>
      <c r="J2138" s="389" t="str">
        <f t="shared" si="350"/>
        <v>EandR1-</v>
      </c>
      <c r="K2138" s="389" t="str">
        <f t="shared" si="351"/>
        <v>phtot-expshrlnsoth</v>
      </c>
      <c r="L2138" s="389" t="str">
        <f t="shared" si="352"/>
        <v>phtot-</v>
      </c>
    </row>
    <row r="2139" spans="1:12">
      <c r="A2139" s="362" t="s">
        <v>5346</v>
      </c>
      <c r="B2139" s="454">
        <v>0</v>
      </c>
      <c r="C2139" s="454"/>
      <c r="D2139" s="454"/>
      <c r="E2139" s="454"/>
      <c r="F2139" s="454"/>
      <c r="G2139" s="389" t="str">
        <f t="shared" si="347"/>
        <v>EandR1</v>
      </c>
      <c r="H2139" s="389" t="str">
        <f t="shared" si="348"/>
        <v>plantot</v>
      </c>
      <c r="I2139" s="389" t="str">
        <f t="shared" si="349"/>
        <v>expgrngla</v>
      </c>
      <c r="J2139" s="389" t="str">
        <f t="shared" si="350"/>
        <v>EandR1-</v>
      </c>
      <c r="K2139" s="389" t="str">
        <f t="shared" si="351"/>
        <v>plantot-expgrngla</v>
      </c>
      <c r="L2139" s="389" t="str">
        <f t="shared" si="352"/>
        <v>plantot-</v>
      </c>
    </row>
    <row r="2140" spans="1:12">
      <c r="A2140" s="362" t="s">
        <v>5347</v>
      </c>
      <c r="B2140" s="454">
        <v>0</v>
      </c>
      <c r="C2140" s="454"/>
      <c r="D2140" s="454"/>
      <c r="E2140" s="454"/>
      <c r="F2140" s="454"/>
      <c r="G2140" s="389" t="str">
        <f t="shared" si="347"/>
        <v>EandR1</v>
      </c>
      <c r="H2140" s="389" t="str">
        <f t="shared" si="348"/>
        <v>plantot</v>
      </c>
      <c r="I2140" s="389" t="str">
        <f t="shared" si="349"/>
        <v>explnsgla</v>
      </c>
      <c r="J2140" s="389" t="str">
        <f t="shared" si="350"/>
        <v>EandR1-</v>
      </c>
      <c r="K2140" s="389" t="str">
        <f t="shared" si="351"/>
        <v>plantot-explnsgla</v>
      </c>
      <c r="L2140" s="389" t="str">
        <f t="shared" si="352"/>
        <v>plantot-</v>
      </c>
    </row>
    <row r="2141" spans="1:12">
      <c r="A2141" s="362" t="s">
        <v>5348</v>
      </c>
      <c r="B2141" s="454">
        <v>0</v>
      </c>
      <c r="C2141" s="454"/>
      <c r="D2141" s="454"/>
      <c r="E2141" s="454"/>
      <c r="F2141" s="454"/>
      <c r="G2141" s="389" t="str">
        <f t="shared" si="347"/>
        <v>EandR1</v>
      </c>
      <c r="H2141" s="389" t="str">
        <f t="shared" si="348"/>
        <v>plantot</v>
      </c>
      <c r="I2141" s="389" t="str">
        <f t="shared" si="349"/>
        <v>expshrlnsgla</v>
      </c>
      <c r="J2141" s="389" t="str">
        <f t="shared" si="350"/>
        <v>EandR1-</v>
      </c>
      <c r="K2141" s="389" t="str">
        <f t="shared" si="351"/>
        <v>plantot-expshrlnsgla</v>
      </c>
      <c r="L2141" s="389" t="str">
        <f t="shared" si="352"/>
        <v>plantot-</v>
      </c>
    </row>
    <row r="2142" spans="1:12">
      <c r="A2142" s="362" t="s">
        <v>5349</v>
      </c>
      <c r="B2142" s="454">
        <v>0</v>
      </c>
      <c r="C2142" s="454"/>
      <c r="D2142" s="454"/>
      <c r="E2142" s="454"/>
      <c r="F2142" s="454"/>
      <c r="G2142" s="389" t="str">
        <f t="shared" si="347"/>
        <v>EandR1</v>
      </c>
      <c r="H2142" s="389" t="str">
        <f t="shared" si="348"/>
        <v>plantot</v>
      </c>
      <c r="I2142" s="389" t="str">
        <f t="shared" si="349"/>
        <v>expshrlnsoth</v>
      </c>
      <c r="J2142" s="389" t="str">
        <f t="shared" si="350"/>
        <v>EandR1-</v>
      </c>
      <c r="K2142" s="389" t="str">
        <f t="shared" si="351"/>
        <v>plantot-expshrlnsoth</v>
      </c>
      <c r="L2142" s="389" t="str">
        <f t="shared" si="352"/>
        <v>plantot-</v>
      </c>
    </row>
    <row r="2143" spans="1:12">
      <c r="A2143" s="362" t="s">
        <v>5350</v>
      </c>
      <c r="B2143" s="454">
        <v>0</v>
      </c>
      <c r="C2143" s="454"/>
      <c r="D2143" s="454"/>
      <c r="E2143" s="454"/>
      <c r="F2143" s="454"/>
      <c r="G2143" s="389" t="str">
        <f t="shared" si="347"/>
        <v>EandR1</v>
      </c>
      <c r="H2143" s="389" t="str">
        <f t="shared" si="348"/>
        <v>poltot</v>
      </c>
      <c r="I2143" s="389" t="str">
        <f t="shared" si="349"/>
        <v>expgrngla</v>
      </c>
      <c r="J2143" s="389" t="str">
        <f t="shared" si="350"/>
        <v>EandR1-</v>
      </c>
      <c r="K2143" s="389" t="str">
        <f t="shared" si="351"/>
        <v>poltot-expgrngla</v>
      </c>
      <c r="L2143" s="389" t="str">
        <f t="shared" si="352"/>
        <v>poltot-</v>
      </c>
    </row>
    <row r="2144" spans="1:12">
      <c r="A2144" s="362" t="s">
        <v>5351</v>
      </c>
      <c r="B2144" s="454">
        <v>0</v>
      </c>
      <c r="C2144" s="454"/>
      <c r="D2144" s="454"/>
      <c r="E2144" s="454"/>
      <c r="F2144" s="454"/>
      <c r="G2144" s="389" t="str">
        <f t="shared" si="347"/>
        <v>EandR1</v>
      </c>
      <c r="H2144" s="389" t="str">
        <f t="shared" si="348"/>
        <v>poltot</v>
      </c>
      <c r="I2144" s="389" t="str">
        <f t="shared" si="349"/>
        <v>explnsgla</v>
      </c>
      <c r="J2144" s="389" t="str">
        <f t="shared" si="350"/>
        <v>EandR1-</v>
      </c>
      <c r="K2144" s="389" t="str">
        <f t="shared" si="351"/>
        <v>poltot-explnsgla</v>
      </c>
      <c r="L2144" s="389" t="str">
        <f t="shared" si="352"/>
        <v>poltot-</v>
      </c>
    </row>
    <row r="2145" spans="1:12">
      <c r="A2145" s="362" t="s">
        <v>5352</v>
      </c>
      <c r="B2145" s="454">
        <v>0</v>
      </c>
      <c r="C2145" s="454"/>
      <c r="D2145" s="454"/>
      <c r="E2145" s="454"/>
      <c r="F2145" s="454"/>
      <c r="G2145" s="389" t="str">
        <f t="shared" si="347"/>
        <v>EandR1</v>
      </c>
      <c r="H2145" s="389" t="str">
        <f t="shared" si="348"/>
        <v>poltot</v>
      </c>
      <c r="I2145" s="389" t="str">
        <f t="shared" si="349"/>
        <v>expshrlnsgla</v>
      </c>
      <c r="J2145" s="389" t="str">
        <f t="shared" si="350"/>
        <v>EandR1-</v>
      </c>
      <c r="K2145" s="389" t="str">
        <f t="shared" si="351"/>
        <v>poltot-expshrlnsgla</v>
      </c>
      <c r="L2145" s="389" t="str">
        <f t="shared" si="352"/>
        <v>poltot-</v>
      </c>
    </row>
    <row r="2146" spans="1:12">
      <c r="A2146" s="362" t="s">
        <v>5353</v>
      </c>
      <c r="B2146" s="454">
        <v>0</v>
      </c>
      <c r="C2146" s="454"/>
      <c r="D2146" s="454"/>
      <c r="E2146" s="454"/>
      <c r="F2146" s="454"/>
      <c r="G2146" s="389" t="str">
        <f t="shared" si="347"/>
        <v>EandR1</v>
      </c>
      <c r="H2146" s="389" t="str">
        <f t="shared" si="348"/>
        <v>poltot</v>
      </c>
      <c r="I2146" s="389" t="str">
        <f t="shared" si="349"/>
        <v>expshrlnsoth</v>
      </c>
      <c r="J2146" s="389" t="str">
        <f t="shared" si="350"/>
        <v>EandR1-</v>
      </c>
      <c r="K2146" s="389" t="str">
        <f t="shared" si="351"/>
        <v>poltot-expshrlnsoth</v>
      </c>
      <c r="L2146" s="389" t="str">
        <f t="shared" si="352"/>
        <v>poltot-</v>
      </c>
    </row>
    <row r="2147" spans="1:12">
      <c r="A2147" s="362" t="s">
        <v>5354</v>
      </c>
      <c r="B2147" s="454">
        <v>0</v>
      </c>
      <c r="C2147" s="454"/>
      <c r="D2147" s="454"/>
      <c r="E2147" s="454"/>
      <c r="F2147" s="454"/>
      <c r="G2147" s="389" t="str">
        <f t="shared" si="347"/>
        <v>EandR1</v>
      </c>
      <c r="H2147" s="389" t="str">
        <f t="shared" si="348"/>
        <v>sctot</v>
      </c>
      <c r="I2147" s="389" t="str">
        <f t="shared" si="349"/>
        <v>expgrngla</v>
      </c>
      <c r="J2147" s="389" t="str">
        <f t="shared" si="350"/>
        <v>EandR1-</v>
      </c>
      <c r="K2147" s="389" t="str">
        <f t="shared" si="351"/>
        <v>sctot-expgrngla</v>
      </c>
      <c r="L2147" s="389" t="str">
        <f t="shared" si="352"/>
        <v>sctot-</v>
      </c>
    </row>
    <row r="2148" spans="1:12">
      <c r="A2148" s="362" t="s">
        <v>5355</v>
      </c>
      <c r="B2148" s="454">
        <v>0</v>
      </c>
      <c r="C2148" s="454"/>
      <c r="D2148" s="454"/>
      <c r="E2148" s="454"/>
      <c r="F2148" s="454"/>
      <c r="G2148" s="389" t="str">
        <f t="shared" si="347"/>
        <v>EandR1</v>
      </c>
      <c r="H2148" s="389" t="str">
        <f t="shared" si="348"/>
        <v>sctot</v>
      </c>
      <c r="I2148" s="389" t="str">
        <f t="shared" si="349"/>
        <v>explnsgla</v>
      </c>
      <c r="J2148" s="389" t="str">
        <f t="shared" si="350"/>
        <v>EandR1-</v>
      </c>
      <c r="K2148" s="389" t="str">
        <f t="shared" si="351"/>
        <v>sctot-explnsgla</v>
      </c>
      <c r="L2148" s="389" t="str">
        <f t="shared" si="352"/>
        <v>sctot-</v>
      </c>
    </row>
    <row r="2149" spans="1:12">
      <c r="A2149" s="362" t="s">
        <v>5356</v>
      </c>
      <c r="B2149" s="454">
        <v>0</v>
      </c>
      <c r="C2149" s="454"/>
      <c r="D2149" s="454"/>
      <c r="E2149" s="454"/>
      <c r="F2149" s="454"/>
      <c r="G2149" s="389" t="str">
        <f t="shared" si="347"/>
        <v>EandR1</v>
      </c>
      <c r="H2149" s="389" t="str">
        <f t="shared" si="348"/>
        <v>sctot</v>
      </c>
      <c r="I2149" s="389" t="str">
        <f t="shared" si="349"/>
        <v>expshrlnsgla</v>
      </c>
      <c r="J2149" s="389" t="str">
        <f t="shared" si="350"/>
        <v>EandR1-</v>
      </c>
      <c r="K2149" s="389" t="str">
        <f t="shared" si="351"/>
        <v>sctot-expshrlnsgla</v>
      </c>
      <c r="L2149" s="389" t="str">
        <f t="shared" si="352"/>
        <v>sctot-</v>
      </c>
    </row>
    <row r="2150" spans="1:12">
      <c r="A2150" s="362" t="s">
        <v>5357</v>
      </c>
      <c r="B2150" s="454">
        <v>0</v>
      </c>
      <c r="C2150" s="454"/>
      <c r="D2150" s="454"/>
      <c r="E2150" s="454"/>
      <c r="F2150" s="454"/>
      <c r="G2150" s="389" t="str">
        <f t="shared" si="347"/>
        <v>EandR1</v>
      </c>
      <c r="H2150" s="389" t="str">
        <f t="shared" si="348"/>
        <v>sctot</v>
      </c>
      <c r="I2150" s="389" t="str">
        <f t="shared" si="349"/>
        <v>expshrlnsoth</v>
      </c>
      <c r="J2150" s="389" t="str">
        <f t="shared" si="350"/>
        <v>EandR1-</v>
      </c>
      <c r="K2150" s="389" t="str">
        <f t="shared" si="351"/>
        <v>sctot-expshrlnsoth</v>
      </c>
      <c r="L2150" s="389" t="str">
        <f t="shared" si="352"/>
        <v>sctot-</v>
      </c>
    </row>
    <row r="2151" spans="1:12">
      <c r="A2151" s="362" t="s">
        <v>5358</v>
      </c>
      <c r="B2151" s="454">
        <v>0</v>
      </c>
      <c r="C2151" s="454"/>
      <c r="D2151" s="454"/>
      <c r="E2151" s="454"/>
      <c r="F2151" s="454"/>
      <c r="G2151" s="389" t="str">
        <f t="shared" si="347"/>
        <v>EandR1</v>
      </c>
      <c r="H2151" s="389" t="str">
        <f t="shared" si="348"/>
        <v>tradcomenr</v>
      </c>
      <c r="I2151" s="389" t="str">
        <f t="shared" si="349"/>
        <v>expgrngla</v>
      </c>
      <c r="J2151" s="389" t="str">
        <f t="shared" si="350"/>
        <v>EandR1-</v>
      </c>
      <c r="K2151" s="389" t="str">
        <f t="shared" si="351"/>
        <v>tradcomenr-expgrngla</v>
      </c>
      <c r="L2151" s="389" t="str">
        <f t="shared" si="352"/>
        <v>tradcomenr-</v>
      </c>
    </row>
    <row r="2152" spans="1:12">
      <c r="A2152" s="362" t="s">
        <v>5359</v>
      </c>
      <c r="B2152" s="454">
        <v>0</v>
      </c>
      <c r="C2152" s="454"/>
      <c r="D2152" s="454"/>
      <c r="E2152" s="454"/>
      <c r="F2152" s="454"/>
      <c r="G2152" s="389" t="str">
        <f t="shared" si="347"/>
        <v>EandR1</v>
      </c>
      <c r="H2152" s="389" t="str">
        <f t="shared" si="348"/>
        <v>tradcomenr</v>
      </c>
      <c r="I2152" s="389" t="str">
        <f t="shared" si="349"/>
        <v>explnsgla</v>
      </c>
      <c r="J2152" s="389" t="str">
        <f t="shared" si="350"/>
        <v>EandR1-</v>
      </c>
      <c r="K2152" s="389" t="str">
        <f t="shared" si="351"/>
        <v>tradcomenr-explnsgla</v>
      </c>
      <c r="L2152" s="389" t="str">
        <f t="shared" si="352"/>
        <v>tradcomenr-</v>
      </c>
    </row>
    <row r="2153" spans="1:12">
      <c r="A2153" s="362" t="s">
        <v>5360</v>
      </c>
      <c r="B2153" s="454">
        <v>0</v>
      </c>
      <c r="C2153" s="454"/>
      <c r="D2153" s="454"/>
      <c r="E2153" s="454"/>
      <c r="F2153" s="454"/>
      <c r="G2153" s="389" t="str">
        <f t="shared" si="347"/>
        <v>EandR1</v>
      </c>
      <c r="H2153" s="389" t="str">
        <f t="shared" si="348"/>
        <v>tradcomenr</v>
      </c>
      <c r="I2153" s="389" t="str">
        <f t="shared" si="349"/>
        <v>expshrlnsgla</v>
      </c>
      <c r="J2153" s="389" t="str">
        <f t="shared" si="350"/>
        <v>EandR1-</v>
      </c>
      <c r="K2153" s="389" t="str">
        <f t="shared" si="351"/>
        <v>tradcomenr-expshrlnsgla</v>
      </c>
      <c r="L2153" s="389" t="str">
        <f t="shared" si="352"/>
        <v>tradcomenr-</v>
      </c>
    </row>
    <row r="2154" spans="1:12">
      <c r="A2154" s="362" t="s">
        <v>5361</v>
      </c>
      <c r="B2154" s="454">
        <v>0</v>
      </c>
      <c r="C2154" s="454"/>
      <c r="D2154" s="454"/>
      <c r="E2154" s="454"/>
      <c r="F2154" s="454"/>
      <c r="G2154" s="389" t="str">
        <f t="shared" si="347"/>
        <v>EandR1</v>
      </c>
      <c r="H2154" s="389" t="str">
        <f t="shared" si="348"/>
        <v>tradcomenr</v>
      </c>
      <c r="I2154" s="389" t="str">
        <f t="shared" si="349"/>
        <v>expshrlnsoth</v>
      </c>
      <c r="J2154" s="389" t="str">
        <f t="shared" si="350"/>
        <v>EandR1-</v>
      </c>
      <c r="K2154" s="389" t="str">
        <f t="shared" si="351"/>
        <v>tradcomenr-expshrlnsoth</v>
      </c>
      <c r="L2154" s="389" t="str">
        <f t="shared" si="352"/>
        <v>tradcomenr-</v>
      </c>
    </row>
    <row r="2155" spans="1:12">
      <c r="A2155" s="362" t="s">
        <v>5362</v>
      </c>
      <c r="B2155" s="454">
        <v>0</v>
      </c>
      <c r="C2155" s="454"/>
      <c r="D2155" s="454"/>
      <c r="E2155" s="454"/>
      <c r="F2155" s="454"/>
      <c r="G2155" s="389" t="str">
        <f t="shared" si="347"/>
        <v>EandR1</v>
      </c>
      <c r="H2155" s="389" t="str">
        <f t="shared" si="348"/>
        <v>tradcomfin</v>
      </c>
      <c r="I2155" s="389" t="str">
        <f t="shared" si="349"/>
        <v>expgrngla</v>
      </c>
      <c r="J2155" s="389" t="str">
        <f t="shared" si="350"/>
        <v>EandR1-</v>
      </c>
      <c r="K2155" s="389" t="str">
        <f t="shared" si="351"/>
        <v>tradcomfin-expgrngla</v>
      </c>
      <c r="L2155" s="389" t="str">
        <f t="shared" si="352"/>
        <v>tradcomfin-</v>
      </c>
    </row>
    <row r="2156" spans="1:12">
      <c r="A2156" s="362" t="s">
        <v>5363</v>
      </c>
      <c r="B2156" s="454">
        <v>0</v>
      </c>
      <c r="C2156" s="454"/>
      <c r="D2156" s="454"/>
      <c r="E2156" s="454"/>
      <c r="F2156" s="454"/>
      <c r="G2156" s="389" t="str">
        <f t="shared" si="347"/>
        <v>EandR1</v>
      </c>
      <c r="H2156" s="389" t="str">
        <f t="shared" si="348"/>
        <v>tradcomfin</v>
      </c>
      <c r="I2156" s="389" t="str">
        <f t="shared" si="349"/>
        <v>explnsgla</v>
      </c>
      <c r="J2156" s="389" t="str">
        <f t="shared" si="350"/>
        <v>EandR1-</v>
      </c>
      <c r="K2156" s="389" t="str">
        <f t="shared" si="351"/>
        <v>tradcomfin-explnsgla</v>
      </c>
      <c r="L2156" s="389" t="str">
        <f t="shared" si="352"/>
        <v>tradcomfin-</v>
      </c>
    </row>
    <row r="2157" spans="1:12">
      <c r="A2157" s="362" t="s">
        <v>5364</v>
      </c>
      <c r="B2157" s="454">
        <v>0</v>
      </c>
      <c r="C2157" s="454"/>
      <c r="D2157" s="454"/>
      <c r="E2157" s="454"/>
      <c r="F2157" s="454"/>
      <c r="G2157" s="389" t="str">
        <f t="shared" si="347"/>
        <v>EandR1</v>
      </c>
      <c r="H2157" s="389" t="str">
        <f t="shared" si="348"/>
        <v>tradcomfin</v>
      </c>
      <c r="I2157" s="389" t="str">
        <f t="shared" si="349"/>
        <v>expshrlnsgla</v>
      </c>
      <c r="J2157" s="389" t="str">
        <f t="shared" si="350"/>
        <v>EandR1-</v>
      </c>
      <c r="K2157" s="389" t="str">
        <f t="shared" si="351"/>
        <v>tradcomfin-expshrlnsgla</v>
      </c>
      <c r="L2157" s="389" t="str">
        <f t="shared" si="352"/>
        <v>tradcomfin-</v>
      </c>
    </row>
    <row r="2158" spans="1:12">
      <c r="A2158" s="362" t="s">
        <v>5365</v>
      </c>
      <c r="B2158" s="454">
        <v>0</v>
      </c>
      <c r="C2158" s="454"/>
      <c r="D2158" s="454"/>
      <c r="E2158" s="454"/>
      <c r="F2158" s="454"/>
      <c r="G2158" s="389" t="str">
        <f t="shared" si="347"/>
        <v>EandR1</v>
      </c>
      <c r="H2158" s="389" t="str">
        <f t="shared" si="348"/>
        <v>tradcomfin</v>
      </c>
      <c r="I2158" s="389" t="str">
        <f t="shared" si="349"/>
        <v>expshrlnsoth</v>
      </c>
      <c r="J2158" s="389" t="str">
        <f t="shared" si="350"/>
        <v>EandR1-</v>
      </c>
      <c r="K2158" s="389" t="str">
        <f t="shared" si="351"/>
        <v>tradcomfin-expshrlnsoth</v>
      </c>
      <c r="L2158" s="389" t="str">
        <f t="shared" si="352"/>
        <v>tradcomfin-</v>
      </c>
    </row>
    <row r="2159" spans="1:12">
      <c r="A2159" s="362" t="s">
        <v>5366</v>
      </c>
      <c r="B2159" s="454">
        <v>0</v>
      </c>
      <c r="C2159" s="454"/>
      <c r="D2159" s="454"/>
      <c r="E2159" s="454"/>
      <c r="F2159" s="454"/>
      <c r="G2159" s="389" t="str">
        <f t="shared" si="347"/>
        <v>EandR1</v>
      </c>
      <c r="H2159" s="389" t="str">
        <f t="shared" si="348"/>
        <v>tradcomhous</v>
      </c>
      <c r="I2159" s="389" t="str">
        <f t="shared" si="349"/>
        <v>expgrngla</v>
      </c>
      <c r="J2159" s="389" t="str">
        <f t="shared" si="350"/>
        <v>EandR1-</v>
      </c>
      <c r="K2159" s="389" t="str">
        <f t="shared" si="351"/>
        <v>tradcomhous-expgrngla</v>
      </c>
      <c r="L2159" s="389" t="str">
        <f t="shared" si="352"/>
        <v>tradcomhous-</v>
      </c>
    </row>
    <row r="2160" spans="1:12">
      <c r="A2160" s="362" t="s">
        <v>5367</v>
      </c>
      <c r="B2160" s="454">
        <v>0</v>
      </c>
      <c r="C2160" s="454"/>
      <c r="D2160" s="454"/>
      <c r="E2160" s="454"/>
      <c r="F2160" s="454"/>
      <c r="G2160" s="389" t="str">
        <f t="shared" si="347"/>
        <v>EandR1</v>
      </c>
      <c r="H2160" s="389" t="str">
        <f t="shared" si="348"/>
        <v>tradcomhous</v>
      </c>
      <c r="I2160" s="389" t="str">
        <f t="shared" si="349"/>
        <v>explnsgla</v>
      </c>
      <c r="J2160" s="389" t="str">
        <f t="shared" si="350"/>
        <v>EandR1-</v>
      </c>
      <c r="K2160" s="389" t="str">
        <f t="shared" si="351"/>
        <v>tradcomhous-explnsgla</v>
      </c>
      <c r="L2160" s="389" t="str">
        <f t="shared" si="352"/>
        <v>tradcomhous-</v>
      </c>
    </row>
    <row r="2161" spans="1:12">
      <c r="A2161" s="362" t="s">
        <v>5368</v>
      </c>
      <c r="B2161" s="454">
        <v>0</v>
      </c>
      <c r="C2161" s="454"/>
      <c r="D2161" s="454"/>
      <c r="E2161" s="454"/>
      <c r="F2161" s="454"/>
      <c r="G2161" s="389" t="str">
        <f t="shared" si="347"/>
        <v>EandR1</v>
      </c>
      <c r="H2161" s="389" t="str">
        <f t="shared" si="348"/>
        <v>tradcomhous</v>
      </c>
      <c r="I2161" s="389" t="str">
        <f t="shared" si="349"/>
        <v>expshrlnsgla</v>
      </c>
      <c r="J2161" s="389" t="str">
        <f t="shared" si="350"/>
        <v>EandR1-</v>
      </c>
      <c r="K2161" s="389" t="str">
        <f t="shared" si="351"/>
        <v>tradcomhous-expshrlnsgla</v>
      </c>
      <c r="L2161" s="389" t="str">
        <f t="shared" si="352"/>
        <v>tradcomhous-</v>
      </c>
    </row>
    <row r="2162" spans="1:12">
      <c r="A2162" s="362" t="s">
        <v>5369</v>
      </c>
      <c r="B2162" s="454">
        <v>0</v>
      </c>
      <c r="C2162" s="454"/>
      <c r="D2162" s="454"/>
      <c r="E2162" s="454"/>
      <c r="F2162" s="454"/>
      <c r="G2162" s="389" t="str">
        <f t="shared" si="347"/>
        <v>EandR1</v>
      </c>
      <c r="H2162" s="389" t="str">
        <f t="shared" si="348"/>
        <v>tradcomhous</v>
      </c>
      <c r="I2162" s="389" t="str">
        <f t="shared" si="349"/>
        <v>expshrlnsoth</v>
      </c>
      <c r="J2162" s="389" t="str">
        <f t="shared" si="350"/>
        <v>EandR1-</v>
      </c>
      <c r="K2162" s="389" t="str">
        <f t="shared" si="351"/>
        <v>tradcomhous-expshrlnsoth</v>
      </c>
      <c r="L2162" s="389" t="str">
        <f t="shared" si="352"/>
        <v>tradcomhous-</v>
      </c>
    </row>
    <row r="2163" spans="1:12">
      <c r="A2163" s="362" t="s">
        <v>5370</v>
      </c>
      <c r="B2163" s="454">
        <v>0</v>
      </c>
      <c r="C2163" s="454"/>
      <c r="D2163" s="454"/>
      <c r="E2163" s="454"/>
      <c r="F2163" s="454"/>
      <c r="G2163" s="389" t="str">
        <f t="shared" si="347"/>
        <v>EandR1</v>
      </c>
      <c r="H2163" s="389" t="str">
        <f t="shared" si="348"/>
        <v>tradcomhsp</v>
      </c>
      <c r="I2163" s="389" t="str">
        <f t="shared" si="349"/>
        <v>expgrngla</v>
      </c>
      <c r="J2163" s="389" t="str">
        <f t="shared" si="350"/>
        <v>EandR1-</v>
      </c>
      <c r="K2163" s="389" t="str">
        <f t="shared" si="351"/>
        <v>tradcomhsp-expgrngla</v>
      </c>
      <c r="L2163" s="389" t="str">
        <f t="shared" si="352"/>
        <v>tradcomhsp-</v>
      </c>
    </row>
    <row r="2164" spans="1:12">
      <c r="A2164" s="362" t="s">
        <v>5371</v>
      </c>
      <c r="B2164" s="454">
        <v>0</v>
      </c>
      <c r="C2164" s="454"/>
      <c r="D2164" s="454"/>
      <c r="E2164" s="454"/>
      <c r="F2164" s="454"/>
      <c r="G2164" s="389" t="str">
        <f t="shared" si="347"/>
        <v>EandR1</v>
      </c>
      <c r="H2164" s="389" t="str">
        <f t="shared" si="348"/>
        <v>tradcomhsp</v>
      </c>
      <c r="I2164" s="389" t="str">
        <f t="shared" si="349"/>
        <v>explnsgla</v>
      </c>
      <c r="J2164" s="389" t="str">
        <f t="shared" si="350"/>
        <v>EandR1-</v>
      </c>
      <c r="K2164" s="389" t="str">
        <f t="shared" si="351"/>
        <v>tradcomhsp-explnsgla</v>
      </c>
      <c r="L2164" s="389" t="str">
        <f t="shared" si="352"/>
        <v>tradcomhsp-</v>
      </c>
    </row>
    <row r="2165" spans="1:12">
      <c r="A2165" s="362" t="s">
        <v>5372</v>
      </c>
      <c r="B2165" s="454">
        <v>0</v>
      </c>
      <c r="C2165" s="454"/>
      <c r="D2165" s="454"/>
      <c r="E2165" s="454"/>
      <c r="F2165" s="454"/>
      <c r="G2165" s="389" t="str">
        <f t="shared" si="347"/>
        <v>EandR1</v>
      </c>
      <c r="H2165" s="389" t="str">
        <f t="shared" si="348"/>
        <v>tradcomhsp</v>
      </c>
      <c r="I2165" s="389" t="str">
        <f t="shared" si="349"/>
        <v>expshrlnsgla</v>
      </c>
      <c r="J2165" s="389" t="str">
        <f t="shared" si="350"/>
        <v>EandR1-</v>
      </c>
      <c r="K2165" s="389" t="str">
        <f t="shared" si="351"/>
        <v>tradcomhsp-expshrlnsgla</v>
      </c>
      <c r="L2165" s="389" t="str">
        <f t="shared" si="352"/>
        <v>tradcomhsp-</v>
      </c>
    </row>
    <row r="2166" spans="1:12">
      <c r="A2166" s="362" t="s">
        <v>5373</v>
      </c>
      <c r="B2166" s="454">
        <v>0</v>
      </c>
      <c r="C2166" s="454"/>
      <c r="D2166" s="454"/>
      <c r="E2166" s="454"/>
      <c r="F2166" s="454"/>
      <c r="G2166" s="389" t="str">
        <f t="shared" si="347"/>
        <v>EandR1</v>
      </c>
      <c r="H2166" s="389" t="str">
        <f t="shared" si="348"/>
        <v>tradcomhsp</v>
      </c>
      <c r="I2166" s="389" t="str">
        <f t="shared" si="349"/>
        <v>expshrlnsoth</v>
      </c>
      <c r="J2166" s="389" t="str">
        <f t="shared" si="350"/>
        <v>EandR1-</v>
      </c>
      <c r="K2166" s="389" t="str">
        <f t="shared" si="351"/>
        <v>tradcomhsp-expshrlnsoth</v>
      </c>
      <c r="L2166" s="389" t="str">
        <f t="shared" si="352"/>
        <v>tradcomhsp-</v>
      </c>
    </row>
    <row r="2167" spans="1:12">
      <c r="A2167" s="362" t="s">
        <v>5374</v>
      </c>
      <c r="B2167" s="454">
        <v>0</v>
      </c>
      <c r="C2167" s="454"/>
      <c r="D2167" s="454"/>
      <c r="E2167" s="454"/>
      <c r="F2167" s="454"/>
      <c r="G2167" s="389" t="str">
        <f t="shared" si="347"/>
        <v>EandR1</v>
      </c>
      <c r="H2167" s="389" t="str">
        <f t="shared" si="348"/>
        <v>tradcomoth</v>
      </c>
      <c r="I2167" s="389" t="str">
        <f t="shared" si="349"/>
        <v>expgrngla</v>
      </c>
      <c r="J2167" s="389" t="str">
        <f t="shared" si="350"/>
        <v>EandR1-</v>
      </c>
      <c r="K2167" s="389" t="str">
        <f t="shared" si="351"/>
        <v>tradcomoth-expgrngla</v>
      </c>
      <c r="L2167" s="389" t="str">
        <f t="shared" si="352"/>
        <v>tradcomoth-</v>
      </c>
    </row>
    <row r="2168" spans="1:12">
      <c r="A2168" s="362" t="s">
        <v>5375</v>
      </c>
      <c r="B2168" s="454">
        <v>0</v>
      </c>
      <c r="C2168" s="454"/>
      <c r="D2168" s="454"/>
      <c r="E2168" s="454"/>
      <c r="F2168" s="454"/>
      <c r="G2168" s="389" t="str">
        <f t="shared" si="347"/>
        <v>EandR1</v>
      </c>
      <c r="H2168" s="389" t="str">
        <f t="shared" si="348"/>
        <v>tradcomoth</v>
      </c>
      <c r="I2168" s="389" t="str">
        <f t="shared" si="349"/>
        <v>explnsgla</v>
      </c>
      <c r="J2168" s="389" t="str">
        <f t="shared" si="350"/>
        <v>EandR1-</v>
      </c>
      <c r="K2168" s="389" t="str">
        <f t="shared" si="351"/>
        <v>tradcomoth-explnsgla</v>
      </c>
      <c r="L2168" s="389" t="str">
        <f t="shared" si="352"/>
        <v>tradcomoth-</v>
      </c>
    </row>
    <row r="2169" spans="1:12">
      <c r="A2169" s="362" t="s">
        <v>5376</v>
      </c>
      <c r="B2169" s="454">
        <v>0</v>
      </c>
      <c r="C2169" s="454"/>
      <c r="D2169" s="454"/>
      <c r="E2169" s="454"/>
      <c r="F2169" s="454"/>
      <c r="G2169" s="389" t="str">
        <f t="shared" si="347"/>
        <v>EandR1</v>
      </c>
      <c r="H2169" s="389" t="str">
        <f t="shared" si="348"/>
        <v>tradcomoth</v>
      </c>
      <c r="I2169" s="389" t="str">
        <f t="shared" si="349"/>
        <v>expshrlnsgla</v>
      </c>
      <c r="J2169" s="389" t="str">
        <f t="shared" si="350"/>
        <v>EandR1-</v>
      </c>
      <c r="K2169" s="389" t="str">
        <f t="shared" si="351"/>
        <v>tradcomoth-expshrlnsgla</v>
      </c>
      <c r="L2169" s="389" t="str">
        <f t="shared" si="352"/>
        <v>tradcomoth-</v>
      </c>
    </row>
    <row r="2170" spans="1:12">
      <c r="A2170" s="362" t="s">
        <v>5377</v>
      </c>
      <c r="B2170" s="454">
        <v>0</v>
      </c>
      <c r="C2170" s="454"/>
      <c r="D2170" s="454"/>
      <c r="E2170" s="454"/>
      <c r="F2170" s="454"/>
      <c r="G2170" s="389" t="str">
        <f t="shared" si="347"/>
        <v>EandR1</v>
      </c>
      <c r="H2170" s="389" t="str">
        <f t="shared" si="348"/>
        <v>tradcomoth</v>
      </c>
      <c r="I2170" s="389" t="str">
        <f t="shared" si="349"/>
        <v>expshrlnsoth</v>
      </c>
      <c r="J2170" s="389" t="str">
        <f t="shared" si="350"/>
        <v>EandR1-</v>
      </c>
      <c r="K2170" s="389" t="str">
        <f t="shared" si="351"/>
        <v>tradcomoth-expshrlnsoth</v>
      </c>
      <c r="L2170" s="389" t="str">
        <f t="shared" si="352"/>
        <v>tradcomoth-</v>
      </c>
    </row>
    <row r="2171" spans="1:12">
      <c r="A2171" s="362" t="s">
        <v>5378</v>
      </c>
      <c r="B2171" s="454">
        <v>0</v>
      </c>
      <c r="C2171" s="454"/>
      <c r="D2171" s="454"/>
      <c r="E2171" s="454"/>
      <c r="F2171" s="454"/>
      <c r="G2171" s="389" t="str">
        <f t="shared" si="347"/>
        <v>EandR1</v>
      </c>
      <c r="H2171" s="389" t="str">
        <f t="shared" si="348"/>
        <v>tradcomreal</v>
      </c>
      <c r="I2171" s="389" t="str">
        <f t="shared" si="349"/>
        <v>expgrngla</v>
      </c>
      <c r="J2171" s="389" t="str">
        <f t="shared" si="350"/>
        <v>EandR1-</v>
      </c>
      <c r="K2171" s="389" t="str">
        <f t="shared" si="351"/>
        <v>tradcomreal-expgrngla</v>
      </c>
      <c r="L2171" s="389" t="str">
        <f t="shared" si="352"/>
        <v>tradcomreal-</v>
      </c>
    </row>
    <row r="2172" spans="1:12">
      <c r="A2172" s="362" t="s">
        <v>5379</v>
      </c>
      <c r="B2172" s="454">
        <v>0</v>
      </c>
      <c r="C2172" s="454"/>
      <c r="D2172" s="454"/>
      <c r="E2172" s="454"/>
      <c r="F2172" s="454"/>
      <c r="G2172" s="389" t="str">
        <f t="shared" si="347"/>
        <v>EandR1</v>
      </c>
      <c r="H2172" s="389" t="str">
        <f t="shared" si="348"/>
        <v>tradcomreal</v>
      </c>
      <c r="I2172" s="389" t="str">
        <f t="shared" si="349"/>
        <v>explnsgla</v>
      </c>
      <c r="J2172" s="389" t="str">
        <f t="shared" si="350"/>
        <v>EandR1-</v>
      </c>
      <c r="K2172" s="389" t="str">
        <f t="shared" si="351"/>
        <v>tradcomreal-explnsgla</v>
      </c>
      <c r="L2172" s="389" t="str">
        <f t="shared" si="352"/>
        <v>tradcomreal-</v>
      </c>
    </row>
    <row r="2173" spans="1:12">
      <c r="A2173" s="362" t="s">
        <v>5380</v>
      </c>
      <c r="B2173" s="454">
        <v>0</v>
      </c>
      <c r="C2173" s="454"/>
      <c r="D2173" s="454"/>
      <c r="E2173" s="454"/>
      <c r="F2173" s="454"/>
      <c r="G2173" s="389" t="str">
        <f t="shared" si="347"/>
        <v>EandR1</v>
      </c>
      <c r="H2173" s="389" t="str">
        <f t="shared" si="348"/>
        <v>tradcomreal</v>
      </c>
      <c r="I2173" s="389" t="str">
        <f t="shared" si="349"/>
        <v>expshrlnsgla</v>
      </c>
      <c r="J2173" s="389" t="str">
        <f t="shared" si="350"/>
        <v>EandR1-</v>
      </c>
      <c r="K2173" s="389" t="str">
        <f t="shared" si="351"/>
        <v>tradcomreal-expshrlnsgla</v>
      </c>
      <c r="L2173" s="389" t="str">
        <f t="shared" si="352"/>
        <v>tradcomreal-</v>
      </c>
    </row>
    <row r="2174" spans="1:12">
      <c r="A2174" s="362" t="s">
        <v>5381</v>
      </c>
      <c r="B2174" s="454">
        <v>0</v>
      </c>
      <c r="C2174" s="454"/>
      <c r="D2174" s="454"/>
      <c r="E2174" s="454"/>
      <c r="F2174" s="454"/>
      <c r="G2174" s="389" t="str">
        <f t="shared" si="347"/>
        <v>EandR1</v>
      </c>
      <c r="H2174" s="389" t="str">
        <f t="shared" si="348"/>
        <v>tradcomreal</v>
      </c>
      <c r="I2174" s="389" t="str">
        <f t="shared" si="349"/>
        <v>expshrlnsoth</v>
      </c>
      <c r="J2174" s="389" t="str">
        <f t="shared" si="350"/>
        <v>EandR1-</v>
      </c>
      <c r="K2174" s="389" t="str">
        <f t="shared" si="351"/>
        <v>tradcomreal-expshrlnsoth</v>
      </c>
      <c r="L2174" s="389" t="str">
        <f t="shared" si="352"/>
        <v>tradcomreal-</v>
      </c>
    </row>
    <row r="2175" spans="1:12">
      <c r="A2175" s="362" t="s">
        <v>5382</v>
      </c>
      <c r="B2175" s="454">
        <v>0</v>
      </c>
      <c r="C2175" s="454"/>
      <c r="D2175" s="454"/>
      <c r="E2175" s="454"/>
      <c r="F2175" s="454"/>
      <c r="G2175" s="389" t="str">
        <f t="shared" si="347"/>
        <v>EandR1</v>
      </c>
      <c r="H2175" s="389" t="str">
        <f t="shared" si="348"/>
        <v>tradcomtot</v>
      </c>
      <c r="I2175" s="389" t="str">
        <f t="shared" si="349"/>
        <v>expgrngla</v>
      </c>
      <c r="J2175" s="389" t="str">
        <f t="shared" si="350"/>
        <v>EandR1-</v>
      </c>
      <c r="K2175" s="389" t="str">
        <f t="shared" si="351"/>
        <v>tradcomtot-expgrngla</v>
      </c>
      <c r="L2175" s="389" t="str">
        <f t="shared" si="352"/>
        <v>tradcomtot-</v>
      </c>
    </row>
    <row r="2176" spans="1:12">
      <c r="A2176" s="362" t="s">
        <v>5383</v>
      </c>
      <c r="B2176" s="454">
        <v>0</v>
      </c>
      <c r="C2176" s="454"/>
      <c r="D2176" s="454"/>
      <c r="E2176" s="454"/>
      <c r="F2176" s="454"/>
      <c r="G2176" s="389" t="str">
        <f t="shared" si="347"/>
        <v>EandR1</v>
      </c>
      <c r="H2176" s="389" t="str">
        <f t="shared" si="348"/>
        <v>tradcomtot</v>
      </c>
      <c r="I2176" s="389" t="str">
        <f t="shared" si="349"/>
        <v>explnsgla</v>
      </c>
      <c r="J2176" s="389" t="str">
        <f t="shared" si="350"/>
        <v>EandR1-</v>
      </c>
      <c r="K2176" s="389" t="str">
        <f t="shared" si="351"/>
        <v>tradcomtot-explnsgla</v>
      </c>
      <c r="L2176" s="389" t="str">
        <f t="shared" si="352"/>
        <v>tradcomtot-</v>
      </c>
    </row>
    <row r="2177" spans="1:12">
      <c r="A2177" s="362" t="s">
        <v>5384</v>
      </c>
      <c r="B2177" s="454">
        <v>0</v>
      </c>
      <c r="C2177" s="454"/>
      <c r="D2177" s="454"/>
      <c r="E2177" s="454"/>
      <c r="F2177" s="454"/>
      <c r="G2177" s="389" t="str">
        <f t="shared" si="347"/>
        <v>EandR1</v>
      </c>
      <c r="H2177" s="389" t="str">
        <f t="shared" si="348"/>
        <v>tradcomtot</v>
      </c>
      <c r="I2177" s="389" t="str">
        <f t="shared" si="349"/>
        <v>expshrlnsgla</v>
      </c>
      <c r="J2177" s="389" t="str">
        <f t="shared" si="350"/>
        <v>EandR1-</v>
      </c>
      <c r="K2177" s="389" t="str">
        <f t="shared" si="351"/>
        <v>tradcomtot-expshrlnsgla</v>
      </c>
      <c r="L2177" s="389" t="str">
        <f t="shared" si="352"/>
        <v>tradcomtot-</v>
      </c>
    </row>
    <row r="2178" spans="1:12">
      <c r="A2178" s="362" t="s">
        <v>5385</v>
      </c>
      <c r="B2178" s="454">
        <v>0</v>
      </c>
      <c r="C2178" s="454"/>
      <c r="D2178" s="454"/>
      <c r="E2178" s="454"/>
      <c r="F2178" s="454"/>
      <c r="G2178" s="389" t="str">
        <f t="shared" si="347"/>
        <v>EandR1</v>
      </c>
      <c r="H2178" s="389" t="str">
        <f t="shared" si="348"/>
        <v>tradcomtot</v>
      </c>
      <c r="I2178" s="389" t="str">
        <f t="shared" si="349"/>
        <v>expshrlnsoth</v>
      </c>
      <c r="J2178" s="389" t="str">
        <f t="shared" si="350"/>
        <v>EandR1-</v>
      </c>
      <c r="K2178" s="389" t="str">
        <f t="shared" si="351"/>
        <v>tradcomtot-expshrlnsoth</v>
      </c>
      <c r="L2178" s="389" t="str">
        <f t="shared" si="352"/>
        <v>tradcomtot-</v>
      </c>
    </row>
    <row r="2179" spans="1:12">
      <c r="A2179" s="362" t="s">
        <v>5386</v>
      </c>
      <c r="B2179" s="454">
        <v>0</v>
      </c>
      <c r="C2179" s="454"/>
      <c r="D2179" s="454"/>
      <c r="E2179" s="454"/>
      <c r="F2179" s="454"/>
      <c r="G2179" s="389" t="str">
        <f t="shared" si="347"/>
        <v>EandR1</v>
      </c>
      <c r="H2179" s="389" t="str">
        <f t="shared" si="348"/>
        <v>tradcomwtr</v>
      </c>
      <c r="I2179" s="389" t="str">
        <f t="shared" si="349"/>
        <v>expgrngla</v>
      </c>
      <c r="J2179" s="389" t="str">
        <f t="shared" si="350"/>
        <v>EandR1-</v>
      </c>
      <c r="K2179" s="389" t="str">
        <f t="shared" si="351"/>
        <v>tradcomwtr-expgrngla</v>
      </c>
      <c r="L2179" s="389" t="str">
        <f t="shared" si="352"/>
        <v>tradcomwtr-</v>
      </c>
    </row>
    <row r="2180" spans="1:12">
      <c r="A2180" s="362" t="s">
        <v>5387</v>
      </c>
      <c r="B2180" s="454">
        <v>0</v>
      </c>
      <c r="C2180" s="454"/>
      <c r="D2180" s="454"/>
      <c r="E2180" s="454"/>
      <c r="F2180" s="454"/>
      <c r="G2180" s="389" t="str">
        <f t="shared" si="347"/>
        <v>EandR1</v>
      </c>
      <c r="H2180" s="389" t="str">
        <f t="shared" si="348"/>
        <v>tradcomwtr</v>
      </c>
      <c r="I2180" s="389" t="str">
        <f t="shared" si="349"/>
        <v>explnsgla</v>
      </c>
      <c r="J2180" s="389" t="str">
        <f t="shared" si="350"/>
        <v>EandR1-</v>
      </c>
      <c r="K2180" s="389" t="str">
        <f t="shared" si="351"/>
        <v>tradcomwtr-explnsgla</v>
      </c>
      <c r="L2180" s="389" t="str">
        <f t="shared" si="352"/>
        <v>tradcomwtr-</v>
      </c>
    </row>
    <row r="2181" spans="1:12">
      <c r="A2181" s="362" t="s">
        <v>5388</v>
      </c>
      <c r="B2181" s="454">
        <v>0</v>
      </c>
      <c r="C2181" s="454"/>
      <c r="D2181" s="454"/>
      <c r="E2181" s="454"/>
      <c r="F2181" s="454"/>
      <c r="G2181" s="389" t="str">
        <f t="shared" si="347"/>
        <v>EandR1</v>
      </c>
      <c r="H2181" s="389" t="str">
        <f t="shared" si="348"/>
        <v>tradcomwtr</v>
      </c>
      <c r="I2181" s="389" t="str">
        <f t="shared" si="349"/>
        <v>expshrlnsgla</v>
      </c>
      <c r="J2181" s="389" t="str">
        <f t="shared" si="350"/>
        <v>EandR1-</v>
      </c>
      <c r="K2181" s="389" t="str">
        <f t="shared" si="351"/>
        <v>tradcomwtr-expshrlnsgla</v>
      </c>
      <c r="L2181" s="389" t="str">
        <f t="shared" si="352"/>
        <v>tradcomwtr-</v>
      </c>
    </row>
    <row r="2182" spans="1:12">
      <c r="A2182" s="362" t="s">
        <v>5389</v>
      </c>
      <c r="B2182" s="454">
        <v>0</v>
      </c>
      <c r="C2182" s="454"/>
      <c r="D2182" s="454"/>
      <c r="E2182" s="454"/>
      <c r="F2182" s="454"/>
      <c r="G2182" s="389" t="str">
        <f t="shared" si="347"/>
        <v>EandR1</v>
      </c>
      <c r="H2182" s="389" t="str">
        <f t="shared" si="348"/>
        <v>tradcomwtr</v>
      </c>
      <c r="I2182" s="389" t="str">
        <f t="shared" si="349"/>
        <v>expshrlnsoth</v>
      </c>
      <c r="J2182" s="389" t="str">
        <f t="shared" si="350"/>
        <v>EandR1-</v>
      </c>
      <c r="K2182" s="389" t="str">
        <f t="shared" si="351"/>
        <v>tradcomwtr-expshrlnsoth</v>
      </c>
      <c r="L2182" s="389" t="str">
        <f t="shared" si="352"/>
        <v>tradcomwtr-</v>
      </c>
    </row>
    <row r="2183" spans="1:12">
      <c r="A2183" s="362" t="s">
        <v>5390</v>
      </c>
      <c r="B2183" s="454">
        <v>0</v>
      </c>
      <c r="C2183" s="454"/>
      <c r="D2183" s="454"/>
      <c r="E2183" s="454"/>
      <c r="F2183" s="454"/>
      <c r="G2183" s="389" t="str">
        <f t="shared" si="347"/>
        <v>EandR1</v>
      </c>
      <c r="H2183" s="389" t="str">
        <f t="shared" si="348"/>
        <v>tradoth</v>
      </c>
      <c r="I2183" s="389" t="str">
        <f t="shared" si="349"/>
        <v>expgrngla</v>
      </c>
      <c r="J2183" s="389" t="str">
        <f t="shared" si="350"/>
        <v>EandR1-</v>
      </c>
      <c r="K2183" s="389" t="str">
        <f t="shared" si="351"/>
        <v>tradoth-expgrngla</v>
      </c>
      <c r="L2183" s="389" t="str">
        <f t="shared" si="352"/>
        <v>tradoth-</v>
      </c>
    </row>
    <row r="2184" spans="1:12">
      <c r="A2184" s="362" t="s">
        <v>5391</v>
      </c>
      <c r="B2184" s="454">
        <v>0</v>
      </c>
      <c r="C2184" s="454"/>
      <c r="D2184" s="454"/>
      <c r="E2184" s="454"/>
      <c r="F2184" s="454"/>
      <c r="G2184" s="389" t="str">
        <f t="shared" si="347"/>
        <v>EandR1</v>
      </c>
      <c r="H2184" s="389" t="str">
        <f t="shared" si="348"/>
        <v>tradoth</v>
      </c>
      <c r="I2184" s="389" t="str">
        <f t="shared" si="349"/>
        <v>explnsgla</v>
      </c>
      <c r="J2184" s="389" t="str">
        <f t="shared" si="350"/>
        <v>EandR1-</v>
      </c>
      <c r="K2184" s="389" t="str">
        <f t="shared" si="351"/>
        <v>tradoth-explnsgla</v>
      </c>
      <c r="L2184" s="389" t="str">
        <f t="shared" si="352"/>
        <v>tradoth-</v>
      </c>
    </row>
    <row r="2185" spans="1:12">
      <c r="A2185" s="362" t="s">
        <v>5392</v>
      </c>
      <c r="B2185" s="454">
        <v>0</v>
      </c>
      <c r="C2185" s="454"/>
      <c r="D2185" s="454"/>
      <c r="E2185" s="454"/>
      <c r="F2185" s="454"/>
      <c r="G2185" s="389" t="str">
        <f t="shared" si="347"/>
        <v>EandR1</v>
      </c>
      <c r="H2185" s="389" t="str">
        <f t="shared" si="348"/>
        <v>tradoth</v>
      </c>
      <c r="I2185" s="389" t="str">
        <f t="shared" si="349"/>
        <v>expshrlnsgla</v>
      </c>
      <c r="J2185" s="389" t="str">
        <f t="shared" si="350"/>
        <v>EandR1-</v>
      </c>
      <c r="K2185" s="389" t="str">
        <f t="shared" si="351"/>
        <v>tradoth-expshrlnsgla</v>
      </c>
      <c r="L2185" s="389" t="str">
        <f t="shared" si="352"/>
        <v>tradoth-</v>
      </c>
    </row>
    <row r="2186" spans="1:12">
      <c r="A2186" s="362" t="s">
        <v>5393</v>
      </c>
      <c r="B2186" s="454">
        <v>0</v>
      </c>
      <c r="C2186" s="454"/>
      <c r="D2186" s="454"/>
      <c r="E2186" s="454"/>
      <c r="F2186" s="454"/>
      <c r="G2186" s="389" t="str">
        <f t="shared" si="347"/>
        <v>EandR1</v>
      </c>
      <c r="H2186" s="389" t="str">
        <f t="shared" si="348"/>
        <v>tradoth</v>
      </c>
      <c r="I2186" s="389" t="str">
        <f t="shared" si="349"/>
        <v>expshrlnsoth</v>
      </c>
      <c r="J2186" s="389" t="str">
        <f t="shared" si="350"/>
        <v>EandR1-</v>
      </c>
      <c r="K2186" s="389" t="str">
        <f t="shared" si="351"/>
        <v>tradoth-expshrlnsoth</v>
      </c>
      <c r="L2186" s="389" t="str">
        <f t="shared" si="352"/>
        <v>tradoth-</v>
      </c>
    </row>
    <row r="2187" spans="1:12">
      <c r="A2187" s="362" t="s">
        <v>5394</v>
      </c>
      <c r="B2187" s="454">
        <v>0</v>
      </c>
      <c r="C2187" s="454"/>
      <c r="D2187" s="454"/>
      <c r="E2187" s="454"/>
      <c r="F2187" s="454"/>
      <c r="G2187" s="389" t="str">
        <f t="shared" si="347"/>
        <v>EandR1</v>
      </c>
      <c r="H2187" s="389" t="str">
        <f t="shared" si="348"/>
        <v>tradtot</v>
      </c>
      <c r="I2187" s="389" t="str">
        <f t="shared" si="349"/>
        <v>expgrngla</v>
      </c>
      <c r="J2187" s="389" t="str">
        <f t="shared" si="350"/>
        <v>EandR1-</v>
      </c>
      <c r="K2187" s="389" t="str">
        <f t="shared" si="351"/>
        <v>tradtot-expgrngla</v>
      </c>
      <c r="L2187" s="389" t="str">
        <f t="shared" si="352"/>
        <v>tradtot-</v>
      </c>
    </row>
    <row r="2188" spans="1:12">
      <c r="A2188" s="362" t="s">
        <v>5395</v>
      </c>
      <c r="B2188" s="454">
        <v>0</v>
      </c>
      <c r="C2188" s="454"/>
      <c r="D2188" s="454"/>
      <c r="E2188" s="454"/>
      <c r="F2188" s="454"/>
      <c r="G2188" s="389" t="str">
        <f t="shared" si="347"/>
        <v>EandR1</v>
      </c>
      <c r="H2188" s="389" t="str">
        <f t="shared" si="348"/>
        <v>tradtot</v>
      </c>
      <c r="I2188" s="389" t="str">
        <f t="shared" si="349"/>
        <v>explnsgla</v>
      </c>
      <c r="J2188" s="389" t="str">
        <f t="shared" si="350"/>
        <v>EandR1-</v>
      </c>
      <c r="K2188" s="389" t="str">
        <f t="shared" si="351"/>
        <v>tradtot-explnsgla</v>
      </c>
      <c r="L2188" s="389" t="str">
        <f t="shared" si="352"/>
        <v>tradtot-</v>
      </c>
    </row>
    <row r="2189" spans="1:12">
      <c r="A2189" s="362" t="s">
        <v>5396</v>
      </c>
      <c r="B2189" s="454">
        <v>0</v>
      </c>
      <c r="C2189" s="454"/>
      <c r="D2189" s="454"/>
      <c r="E2189" s="454"/>
      <c r="F2189" s="454"/>
      <c r="G2189" s="389" t="str">
        <f t="shared" si="347"/>
        <v>EandR1</v>
      </c>
      <c r="H2189" s="389" t="str">
        <f t="shared" si="348"/>
        <v>tradtot</v>
      </c>
      <c r="I2189" s="389" t="str">
        <f t="shared" si="349"/>
        <v>expshrlnsgla</v>
      </c>
      <c r="J2189" s="389" t="str">
        <f t="shared" si="350"/>
        <v>EandR1-</v>
      </c>
      <c r="K2189" s="389" t="str">
        <f t="shared" si="351"/>
        <v>tradtot-expshrlnsgla</v>
      </c>
      <c r="L2189" s="389" t="str">
        <f t="shared" si="352"/>
        <v>tradtot-</v>
      </c>
    </row>
    <row r="2190" spans="1:12">
      <c r="A2190" s="362" t="s">
        <v>5397</v>
      </c>
      <c r="B2190" s="454">
        <v>0</v>
      </c>
      <c r="C2190" s="454"/>
      <c r="D2190" s="454"/>
      <c r="E2190" s="454"/>
      <c r="F2190" s="454"/>
      <c r="G2190" s="389" t="str">
        <f t="shared" si="347"/>
        <v>EandR1</v>
      </c>
      <c r="H2190" s="389" t="str">
        <f t="shared" si="348"/>
        <v>tradtot</v>
      </c>
      <c r="I2190" s="389" t="str">
        <f t="shared" si="349"/>
        <v>expshrlnsoth</v>
      </c>
      <c r="J2190" s="389" t="str">
        <f t="shared" si="350"/>
        <v>EandR1-</v>
      </c>
      <c r="K2190" s="389" t="str">
        <f t="shared" si="351"/>
        <v>tradtot-expshrlnsoth</v>
      </c>
      <c r="L2190" s="389" t="str">
        <f t="shared" si="352"/>
        <v>tradtot-</v>
      </c>
    </row>
    <row r="2191" spans="1:12">
      <c r="A2191" s="362" t="s">
        <v>5398</v>
      </c>
      <c r="B2191" s="454">
        <v>0</v>
      </c>
      <c r="C2191" s="454"/>
      <c r="D2191" s="454"/>
      <c r="E2191" s="454"/>
      <c r="F2191" s="454"/>
      <c r="G2191" s="389" t="str">
        <f t="shared" si="347"/>
        <v>EandR1</v>
      </c>
      <c r="H2191" s="389" t="str">
        <f t="shared" si="348"/>
        <v>transahtarp</v>
      </c>
      <c r="I2191" s="389" t="str">
        <f t="shared" si="349"/>
        <v>expgrngla</v>
      </c>
      <c r="J2191" s="389" t="str">
        <f t="shared" si="350"/>
        <v>EandR1-</v>
      </c>
      <c r="K2191" s="389" t="str">
        <f t="shared" si="351"/>
        <v>transahtarp-expgrngla</v>
      </c>
      <c r="L2191" s="389" t="str">
        <f t="shared" si="352"/>
        <v>transahtarp-</v>
      </c>
    </row>
    <row r="2192" spans="1:12">
      <c r="A2192" s="362" t="s">
        <v>5399</v>
      </c>
      <c r="B2192" s="454">
        <v>0</v>
      </c>
      <c r="C2192" s="454"/>
      <c r="D2192" s="454"/>
      <c r="E2192" s="454"/>
      <c r="F2192" s="454"/>
      <c r="G2192" s="389" t="str">
        <f t="shared" si="347"/>
        <v>EandR1</v>
      </c>
      <c r="H2192" s="389" t="str">
        <f t="shared" si="348"/>
        <v>transahtarp</v>
      </c>
      <c r="I2192" s="389" t="str">
        <f t="shared" si="349"/>
        <v>explnsgla</v>
      </c>
      <c r="J2192" s="389" t="str">
        <f t="shared" si="350"/>
        <v>EandR1-</v>
      </c>
      <c r="K2192" s="389" t="str">
        <f t="shared" si="351"/>
        <v>transahtarp-explnsgla</v>
      </c>
      <c r="L2192" s="389" t="str">
        <f t="shared" si="352"/>
        <v>transahtarp-</v>
      </c>
    </row>
    <row r="2193" spans="1:12">
      <c r="A2193" s="362" t="s">
        <v>5400</v>
      </c>
      <c r="B2193" s="454">
        <v>0</v>
      </c>
      <c r="C2193" s="454"/>
      <c r="D2193" s="454"/>
      <c r="E2193" s="454"/>
      <c r="F2193" s="454"/>
      <c r="G2193" s="389" t="str">
        <f t="shared" ref="G2193:G2237" si="353">LEFT(A2193,SEARCH("-",A2193)-1)</f>
        <v>EandR1</v>
      </c>
      <c r="H2193" s="389" t="str">
        <f t="shared" ref="H2193:H2237" si="354">LEFT(K2193,SEARCH("-",K2193)-1)</f>
        <v>transahtarp</v>
      </c>
      <c r="I2193" s="389" t="str">
        <f t="shared" ref="I2193:I2237" si="355">SUBSTITUTE(K2193,L2193,"")</f>
        <v>expshrlnsgla</v>
      </c>
      <c r="J2193" s="389" t="str">
        <f t="shared" ref="J2193:J2237" si="356">LEFT(A2193,SEARCH("-",A2193))</f>
        <v>EandR1-</v>
      </c>
      <c r="K2193" s="389" t="str">
        <f t="shared" ref="K2193:K2237" si="357">SUBSTITUTE(A2193,J2193,"")</f>
        <v>transahtarp-expshrlnsgla</v>
      </c>
      <c r="L2193" s="389" t="str">
        <f t="shared" ref="L2193:L2237" si="358">LEFT(K2193,SEARCH("-",K2193))</f>
        <v>transahtarp-</v>
      </c>
    </row>
    <row r="2194" spans="1:12">
      <c r="A2194" s="362" t="s">
        <v>5401</v>
      </c>
      <c r="B2194" s="454">
        <v>0</v>
      </c>
      <c r="C2194" s="454"/>
      <c r="D2194" s="454"/>
      <c r="E2194" s="454"/>
      <c r="F2194" s="454"/>
      <c r="G2194" s="389" t="str">
        <f t="shared" si="353"/>
        <v>EandR1</v>
      </c>
      <c r="H2194" s="389" t="str">
        <f t="shared" si="354"/>
        <v>transahtarp</v>
      </c>
      <c r="I2194" s="389" t="str">
        <f t="shared" si="355"/>
        <v>expshrlnsoth</v>
      </c>
      <c r="J2194" s="389" t="str">
        <f t="shared" si="356"/>
        <v>EandR1-</v>
      </c>
      <c r="K2194" s="389" t="str">
        <f t="shared" si="357"/>
        <v>transahtarp-expshrlnsoth</v>
      </c>
      <c r="L2194" s="389" t="str">
        <f t="shared" si="358"/>
        <v>transahtarp-</v>
      </c>
    </row>
    <row r="2195" spans="1:12">
      <c r="A2195" s="362" t="s">
        <v>5402</v>
      </c>
      <c r="B2195" s="454">
        <v>0</v>
      </c>
      <c r="C2195" s="454"/>
      <c r="D2195" s="454"/>
      <c r="E2195" s="454"/>
      <c r="F2195" s="454"/>
      <c r="G2195" s="389" t="str">
        <f t="shared" si="353"/>
        <v>EandR1</v>
      </c>
      <c r="H2195" s="389" t="str">
        <f t="shared" si="354"/>
        <v>transahthrbprs</v>
      </c>
      <c r="I2195" s="389" t="str">
        <f t="shared" si="355"/>
        <v>expgrngla</v>
      </c>
      <c r="J2195" s="389" t="str">
        <f t="shared" si="356"/>
        <v>EandR1-</v>
      </c>
      <c r="K2195" s="389" t="str">
        <f t="shared" si="357"/>
        <v>transahthrbprs-expgrngla</v>
      </c>
      <c r="L2195" s="389" t="str">
        <f t="shared" si="358"/>
        <v>transahthrbprs-</v>
      </c>
    </row>
    <row r="2196" spans="1:12">
      <c r="A2196" s="362" t="s">
        <v>5403</v>
      </c>
      <c r="B2196" s="454">
        <v>0</v>
      </c>
      <c r="C2196" s="454"/>
      <c r="D2196" s="454"/>
      <c r="E2196" s="454"/>
      <c r="F2196" s="454"/>
      <c r="G2196" s="389" t="str">
        <f t="shared" si="353"/>
        <v>EandR1</v>
      </c>
      <c r="H2196" s="389" t="str">
        <f t="shared" si="354"/>
        <v>transahthrbprs</v>
      </c>
      <c r="I2196" s="389" t="str">
        <f t="shared" si="355"/>
        <v>explnsgla</v>
      </c>
      <c r="J2196" s="389" t="str">
        <f t="shared" si="356"/>
        <v>EandR1-</v>
      </c>
      <c r="K2196" s="389" t="str">
        <f t="shared" si="357"/>
        <v>transahthrbprs-explnsgla</v>
      </c>
      <c r="L2196" s="389" t="str">
        <f t="shared" si="358"/>
        <v>transahthrbprs-</v>
      </c>
    </row>
    <row r="2197" spans="1:12">
      <c r="A2197" s="362" t="s">
        <v>5404</v>
      </c>
      <c r="B2197" s="454">
        <v>0</v>
      </c>
      <c r="C2197" s="454"/>
      <c r="D2197" s="454"/>
      <c r="E2197" s="454"/>
      <c r="F2197" s="454"/>
      <c r="G2197" s="389" t="str">
        <f t="shared" si="353"/>
        <v>EandR1</v>
      </c>
      <c r="H2197" s="389" t="str">
        <f t="shared" si="354"/>
        <v>transahthrbprs</v>
      </c>
      <c r="I2197" s="389" t="str">
        <f t="shared" si="355"/>
        <v>expshrlnsgla</v>
      </c>
      <c r="J2197" s="389" t="str">
        <f t="shared" si="356"/>
        <v>EandR1-</v>
      </c>
      <c r="K2197" s="389" t="str">
        <f t="shared" si="357"/>
        <v>transahthrbprs-expshrlnsgla</v>
      </c>
      <c r="L2197" s="389" t="str">
        <f t="shared" si="358"/>
        <v>transahthrbprs-</v>
      </c>
    </row>
    <row r="2198" spans="1:12">
      <c r="A2198" s="362" t="s">
        <v>5405</v>
      </c>
      <c r="B2198" s="454">
        <v>0</v>
      </c>
      <c r="C2198" s="454"/>
      <c r="D2198" s="454"/>
      <c r="E2198" s="454"/>
      <c r="F2198" s="454"/>
      <c r="G2198" s="389" t="str">
        <f t="shared" si="353"/>
        <v>EandR1</v>
      </c>
      <c r="H2198" s="389" t="str">
        <f t="shared" si="354"/>
        <v>transahthrbprs</v>
      </c>
      <c r="I2198" s="389" t="str">
        <f t="shared" si="355"/>
        <v>expshrlnsoth</v>
      </c>
      <c r="J2198" s="389" t="str">
        <f t="shared" si="356"/>
        <v>EandR1-</v>
      </c>
      <c r="K2198" s="389" t="str">
        <f t="shared" si="357"/>
        <v>transahthrbprs-expshrlnsoth</v>
      </c>
      <c r="L2198" s="389" t="str">
        <f t="shared" si="358"/>
        <v>transahthrbprs-</v>
      </c>
    </row>
    <row r="2199" spans="1:12">
      <c r="A2199" s="362" t="s">
        <v>5406</v>
      </c>
      <c r="B2199" s="454">
        <v>0</v>
      </c>
      <c r="C2199" s="454"/>
      <c r="D2199" s="454"/>
      <c r="E2199" s="454"/>
      <c r="F2199" s="454"/>
      <c r="G2199" s="389" t="str">
        <f t="shared" si="353"/>
        <v>EandR1</v>
      </c>
      <c r="H2199" s="389" t="str">
        <f t="shared" si="354"/>
        <v>transahttll</v>
      </c>
      <c r="I2199" s="389" t="str">
        <f t="shared" si="355"/>
        <v>expgrngla</v>
      </c>
      <c r="J2199" s="389" t="str">
        <f t="shared" si="356"/>
        <v>EandR1-</v>
      </c>
      <c r="K2199" s="389" t="str">
        <f t="shared" si="357"/>
        <v>transahttll-expgrngla</v>
      </c>
      <c r="L2199" s="389" t="str">
        <f t="shared" si="358"/>
        <v>transahttll-</v>
      </c>
    </row>
    <row r="2200" spans="1:12">
      <c r="A2200" s="362" t="s">
        <v>5407</v>
      </c>
      <c r="B2200" s="454">
        <v>0</v>
      </c>
      <c r="C2200" s="454"/>
      <c r="D2200" s="454"/>
      <c r="E2200" s="454"/>
      <c r="F2200" s="454"/>
      <c r="G2200" s="389" t="str">
        <f t="shared" si="353"/>
        <v>EandR1</v>
      </c>
      <c r="H2200" s="389" t="str">
        <f t="shared" si="354"/>
        <v>transahttll</v>
      </c>
      <c r="I2200" s="389" t="str">
        <f t="shared" si="355"/>
        <v>explnsgla</v>
      </c>
      <c r="J2200" s="389" t="str">
        <f t="shared" si="356"/>
        <v>EandR1-</v>
      </c>
      <c r="K2200" s="389" t="str">
        <f t="shared" si="357"/>
        <v>transahttll-explnsgla</v>
      </c>
      <c r="L2200" s="389" t="str">
        <f t="shared" si="358"/>
        <v>transahttll-</v>
      </c>
    </row>
    <row r="2201" spans="1:12">
      <c r="A2201" s="362" t="s">
        <v>5408</v>
      </c>
      <c r="B2201" s="454">
        <v>0</v>
      </c>
      <c r="C2201" s="454"/>
      <c r="D2201" s="454"/>
      <c r="E2201" s="454"/>
      <c r="F2201" s="454"/>
      <c r="G2201" s="389" t="str">
        <f t="shared" si="353"/>
        <v>EandR1</v>
      </c>
      <c r="H2201" s="389" t="str">
        <f t="shared" si="354"/>
        <v>transahttll</v>
      </c>
      <c r="I2201" s="389" t="str">
        <f t="shared" si="355"/>
        <v>expshrlnsgla</v>
      </c>
      <c r="J2201" s="389" t="str">
        <f t="shared" si="356"/>
        <v>EandR1-</v>
      </c>
      <c r="K2201" s="389" t="str">
        <f t="shared" si="357"/>
        <v>transahttll-expshrlnsgla</v>
      </c>
      <c r="L2201" s="389" t="str">
        <f t="shared" si="358"/>
        <v>transahttll-</v>
      </c>
    </row>
    <row r="2202" spans="1:12">
      <c r="A2202" s="362" t="s">
        <v>5409</v>
      </c>
      <c r="B2202" s="454">
        <v>0</v>
      </c>
      <c r="C2202" s="454"/>
      <c r="D2202" s="454"/>
      <c r="E2202" s="454"/>
      <c r="F2202" s="454"/>
      <c r="G2202" s="389" t="str">
        <f t="shared" si="353"/>
        <v>EandR1</v>
      </c>
      <c r="H2202" s="389" t="str">
        <f t="shared" si="354"/>
        <v>transahttll</v>
      </c>
      <c r="I2202" s="389" t="str">
        <f t="shared" si="355"/>
        <v>expshrlnsoth</v>
      </c>
      <c r="J2202" s="389" t="str">
        <f t="shared" si="356"/>
        <v>EandR1-</v>
      </c>
      <c r="K2202" s="389" t="str">
        <f t="shared" si="357"/>
        <v>transahttll-expshrlnsoth</v>
      </c>
      <c r="L2202" s="389" t="str">
        <f t="shared" si="358"/>
        <v>transahttll-</v>
      </c>
    </row>
    <row r="2203" spans="1:12">
      <c r="A2203" s="362" t="s">
        <v>5410</v>
      </c>
      <c r="B2203" s="454">
        <v>0</v>
      </c>
      <c r="C2203" s="454"/>
      <c r="D2203" s="454"/>
      <c r="E2203" s="454"/>
      <c r="F2203" s="454"/>
      <c r="G2203" s="389" t="str">
        <f t="shared" si="353"/>
        <v>EandR1</v>
      </c>
      <c r="H2203" s="389" t="str">
        <f t="shared" si="354"/>
        <v>transpblbus</v>
      </c>
      <c r="I2203" s="389" t="str">
        <f t="shared" si="355"/>
        <v>expgrngla</v>
      </c>
      <c r="J2203" s="389" t="str">
        <f t="shared" si="356"/>
        <v>EandR1-</v>
      </c>
      <c r="K2203" s="389" t="str">
        <f t="shared" si="357"/>
        <v>transpblbus-expgrngla</v>
      </c>
      <c r="L2203" s="389" t="str">
        <f t="shared" si="358"/>
        <v>transpblbus-</v>
      </c>
    </row>
    <row r="2204" spans="1:12">
      <c r="A2204" s="362" t="s">
        <v>5411</v>
      </c>
      <c r="B2204" s="454">
        <v>0</v>
      </c>
      <c r="C2204" s="454"/>
      <c r="D2204" s="454"/>
      <c r="E2204" s="454"/>
      <c r="F2204" s="454"/>
      <c r="G2204" s="389" t="str">
        <f t="shared" si="353"/>
        <v>EandR1</v>
      </c>
      <c r="H2204" s="389" t="str">
        <f t="shared" si="354"/>
        <v>transpblbus</v>
      </c>
      <c r="I2204" s="389" t="str">
        <f t="shared" si="355"/>
        <v>explnsgla</v>
      </c>
      <c r="J2204" s="389" t="str">
        <f t="shared" si="356"/>
        <v>EandR1-</v>
      </c>
      <c r="K2204" s="389" t="str">
        <f t="shared" si="357"/>
        <v>transpblbus-explnsgla</v>
      </c>
      <c r="L2204" s="389" t="str">
        <f t="shared" si="358"/>
        <v>transpblbus-</v>
      </c>
    </row>
    <row r="2205" spans="1:12">
      <c r="A2205" s="362" t="s">
        <v>5412</v>
      </c>
      <c r="B2205" s="454">
        <v>0</v>
      </c>
      <c r="C2205" s="454"/>
      <c r="D2205" s="454"/>
      <c r="E2205" s="454"/>
      <c r="F2205" s="454"/>
      <c r="G2205" s="389" t="str">
        <f t="shared" si="353"/>
        <v>EandR1</v>
      </c>
      <c r="H2205" s="389" t="str">
        <f t="shared" si="354"/>
        <v>transpblbus</v>
      </c>
      <c r="I2205" s="389" t="str">
        <f t="shared" si="355"/>
        <v>expshrlnsgla</v>
      </c>
      <c r="J2205" s="389" t="str">
        <f t="shared" si="356"/>
        <v>EandR1-</v>
      </c>
      <c r="K2205" s="389" t="str">
        <f t="shared" si="357"/>
        <v>transpblbus-expshrlnsgla</v>
      </c>
      <c r="L2205" s="389" t="str">
        <f t="shared" si="358"/>
        <v>transpblbus-</v>
      </c>
    </row>
    <row r="2206" spans="1:12">
      <c r="A2206" s="362" t="s">
        <v>5413</v>
      </c>
      <c r="B2206" s="454">
        <v>0</v>
      </c>
      <c r="C2206" s="454"/>
      <c r="D2206" s="454"/>
      <c r="E2206" s="454"/>
      <c r="F2206" s="454"/>
      <c r="G2206" s="389" t="str">
        <f t="shared" si="353"/>
        <v>EandR1</v>
      </c>
      <c r="H2206" s="389" t="str">
        <f t="shared" si="354"/>
        <v>transpblbus</v>
      </c>
      <c r="I2206" s="389" t="str">
        <f t="shared" si="355"/>
        <v>expshrlnsoth</v>
      </c>
      <c r="J2206" s="389" t="str">
        <f t="shared" si="356"/>
        <v>EandR1-</v>
      </c>
      <c r="K2206" s="389" t="str">
        <f t="shared" si="357"/>
        <v>transpblbus-expshrlnsoth</v>
      </c>
      <c r="L2206" s="389" t="str">
        <f t="shared" si="358"/>
        <v>transpblbus-</v>
      </c>
    </row>
    <row r="2207" spans="1:12">
      <c r="A2207" s="362" t="s">
        <v>5414</v>
      </c>
      <c r="B2207" s="454">
        <v>0</v>
      </c>
      <c r="C2207" s="454"/>
      <c r="D2207" s="454"/>
      <c r="E2207" s="454"/>
      <c r="F2207" s="454"/>
      <c r="G2207" s="389" t="str">
        <f t="shared" si="353"/>
        <v>EandR1</v>
      </c>
      <c r="H2207" s="389" t="str">
        <f t="shared" si="354"/>
        <v>transpblrail</v>
      </c>
      <c r="I2207" s="389" t="str">
        <f t="shared" si="355"/>
        <v>expgrngla</v>
      </c>
      <c r="J2207" s="389" t="str">
        <f t="shared" si="356"/>
        <v>EandR1-</v>
      </c>
      <c r="K2207" s="389" t="str">
        <f t="shared" si="357"/>
        <v>transpblrail-expgrngla</v>
      </c>
      <c r="L2207" s="389" t="str">
        <f t="shared" si="358"/>
        <v>transpblrail-</v>
      </c>
    </row>
    <row r="2208" spans="1:12">
      <c r="A2208" s="362" t="s">
        <v>5415</v>
      </c>
      <c r="B2208" s="454">
        <v>0</v>
      </c>
      <c r="C2208" s="454"/>
      <c r="D2208" s="454"/>
      <c r="E2208" s="454"/>
      <c r="F2208" s="454"/>
      <c r="G2208" s="389" t="str">
        <f t="shared" si="353"/>
        <v>EandR1</v>
      </c>
      <c r="H2208" s="389" t="str">
        <f t="shared" si="354"/>
        <v>transpblrail</v>
      </c>
      <c r="I2208" s="389" t="str">
        <f t="shared" si="355"/>
        <v>explnsgla</v>
      </c>
      <c r="J2208" s="389" t="str">
        <f t="shared" si="356"/>
        <v>EandR1-</v>
      </c>
      <c r="K2208" s="389" t="str">
        <f t="shared" si="357"/>
        <v>transpblrail-explnsgla</v>
      </c>
      <c r="L2208" s="389" t="str">
        <f t="shared" si="358"/>
        <v>transpblrail-</v>
      </c>
    </row>
    <row r="2209" spans="1:12">
      <c r="A2209" s="362" t="s">
        <v>5416</v>
      </c>
      <c r="B2209" s="454">
        <v>0</v>
      </c>
      <c r="C2209" s="454"/>
      <c r="D2209" s="454"/>
      <c r="E2209" s="454"/>
      <c r="F2209" s="454"/>
      <c r="G2209" s="389" t="str">
        <f t="shared" si="353"/>
        <v>EandR1</v>
      </c>
      <c r="H2209" s="389" t="str">
        <f t="shared" si="354"/>
        <v>transpblrail</v>
      </c>
      <c r="I2209" s="389" t="str">
        <f t="shared" si="355"/>
        <v>expshrlnsgla</v>
      </c>
      <c r="J2209" s="389" t="str">
        <f t="shared" si="356"/>
        <v>EandR1-</v>
      </c>
      <c r="K2209" s="389" t="str">
        <f t="shared" si="357"/>
        <v>transpblrail-expshrlnsgla</v>
      </c>
      <c r="L2209" s="389" t="str">
        <f t="shared" si="358"/>
        <v>transpblrail-</v>
      </c>
    </row>
    <row r="2210" spans="1:12">
      <c r="A2210" s="362" t="s">
        <v>5417</v>
      </c>
      <c r="B2210" s="454">
        <v>0</v>
      </c>
      <c r="C2210" s="454"/>
      <c r="D2210" s="454"/>
      <c r="E2210" s="454"/>
      <c r="F2210" s="454"/>
      <c r="G2210" s="389" t="str">
        <f t="shared" si="353"/>
        <v>EandR1</v>
      </c>
      <c r="H2210" s="389" t="str">
        <f t="shared" si="354"/>
        <v>transpblrail</v>
      </c>
      <c r="I2210" s="389" t="str">
        <f t="shared" si="355"/>
        <v>expshrlnsoth</v>
      </c>
      <c r="J2210" s="389" t="str">
        <f t="shared" si="356"/>
        <v>EandR1-</v>
      </c>
      <c r="K2210" s="389" t="str">
        <f t="shared" si="357"/>
        <v>transpblrail-expshrlnsoth</v>
      </c>
      <c r="L2210" s="389" t="str">
        <f t="shared" si="358"/>
        <v>transpblrail-</v>
      </c>
    </row>
    <row r="2211" spans="1:12">
      <c r="A2211" s="362" t="s">
        <v>5418</v>
      </c>
      <c r="B2211" s="454">
        <v>0</v>
      </c>
      <c r="C2211" s="454"/>
      <c r="D2211" s="454"/>
      <c r="E2211" s="454"/>
      <c r="F2211" s="454"/>
      <c r="G2211" s="389" t="str">
        <f t="shared" si="353"/>
        <v>EandR1</v>
      </c>
      <c r="H2211" s="389" t="str">
        <f t="shared" si="354"/>
        <v>transprk</v>
      </c>
      <c r="I2211" s="389" t="str">
        <f t="shared" si="355"/>
        <v>expgrngla</v>
      </c>
      <c r="J2211" s="389" t="str">
        <f t="shared" si="356"/>
        <v>EandR1-</v>
      </c>
      <c r="K2211" s="389" t="str">
        <f t="shared" si="357"/>
        <v>transprk-expgrngla</v>
      </c>
      <c r="L2211" s="389" t="str">
        <f t="shared" si="358"/>
        <v>transprk-</v>
      </c>
    </row>
    <row r="2212" spans="1:12">
      <c r="A2212" s="362" t="s">
        <v>5419</v>
      </c>
      <c r="B2212" s="454">
        <v>0</v>
      </c>
      <c r="C2212" s="454"/>
      <c r="D2212" s="454"/>
      <c r="E2212" s="454"/>
      <c r="F2212" s="454"/>
      <c r="G2212" s="389" t="str">
        <f t="shared" si="353"/>
        <v>EandR1</v>
      </c>
      <c r="H2212" s="389" t="str">
        <f t="shared" si="354"/>
        <v>transprk</v>
      </c>
      <c r="I2212" s="389" t="str">
        <f t="shared" si="355"/>
        <v>explnsgla</v>
      </c>
      <c r="J2212" s="389" t="str">
        <f t="shared" si="356"/>
        <v>EandR1-</v>
      </c>
      <c r="K2212" s="389" t="str">
        <f t="shared" si="357"/>
        <v>transprk-explnsgla</v>
      </c>
      <c r="L2212" s="389" t="str">
        <f t="shared" si="358"/>
        <v>transprk-</v>
      </c>
    </row>
    <row r="2213" spans="1:12">
      <c r="A2213" s="362" t="s">
        <v>5420</v>
      </c>
      <c r="B2213" s="454">
        <v>0</v>
      </c>
      <c r="C2213" s="454"/>
      <c r="D2213" s="454"/>
      <c r="E2213" s="454"/>
      <c r="F2213" s="454"/>
      <c r="G2213" s="389" t="str">
        <f t="shared" si="353"/>
        <v>EandR1</v>
      </c>
      <c r="H2213" s="389" t="str">
        <f t="shared" si="354"/>
        <v>transprk</v>
      </c>
      <c r="I2213" s="389" t="str">
        <f t="shared" si="355"/>
        <v>expshrlnsgla</v>
      </c>
      <c r="J2213" s="389" t="str">
        <f t="shared" si="356"/>
        <v>EandR1-</v>
      </c>
      <c r="K2213" s="389" t="str">
        <f t="shared" si="357"/>
        <v>transprk-expshrlnsgla</v>
      </c>
      <c r="L2213" s="389" t="str">
        <f t="shared" si="358"/>
        <v>transprk-</v>
      </c>
    </row>
    <row r="2214" spans="1:12">
      <c r="A2214" s="362" t="s">
        <v>5421</v>
      </c>
      <c r="B2214" s="454">
        <v>0</v>
      </c>
      <c r="C2214" s="454"/>
      <c r="D2214" s="454"/>
      <c r="E2214" s="454"/>
      <c r="F2214" s="454"/>
      <c r="G2214" s="389" t="str">
        <f t="shared" si="353"/>
        <v>EandR1</v>
      </c>
      <c r="H2214" s="389" t="str">
        <f t="shared" si="354"/>
        <v>transprk</v>
      </c>
      <c r="I2214" s="389" t="str">
        <f t="shared" si="355"/>
        <v>expshrlnsoth</v>
      </c>
      <c r="J2214" s="389" t="str">
        <f t="shared" si="356"/>
        <v>EandR1-</v>
      </c>
      <c r="K2214" s="389" t="str">
        <f t="shared" si="357"/>
        <v>transprk-expshrlnsoth</v>
      </c>
      <c r="L2214" s="389" t="str">
        <f t="shared" si="358"/>
        <v>transprk-</v>
      </c>
    </row>
    <row r="2215" spans="1:12">
      <c r="A2215" s="362" t="s">
        <v>5422</v>
      </c>
      <c r="B2215" s="454">
        <v>0</v>
      </c>
      <c r="C2215" s="454"/>
      <c r="D2215" s="454"/>
      <c r="E2215" s="454"/>
      <c r="F2215" s="454"/>
      <c r="G2215" s="389" t="str">
        <f t="shared" si="353"/>
        <v>EandR1</v>
      </c>
      <c r="H2215" s="389" t="str">
        <f t="shared" si="354"/>
        <v>transrds</v>
      </c>
      <c r="I2215" s="389" t="str">
        <f t="shared" si="355"/>
        <v>expgrngla</v>
      </c>
      <c r="J2215" s="389" t="str">
        <f t="shared" si="356"/>
        <v>EandR1-</v>
      </c>
      <c r="K2215" s="389" t="str">
        <f t="shared" si="357"/>
        <v>transrds-expgrngla</v>
      </c>
      <c r="L2215" s="389" t="str">
        <f t="shared" si="358"/>
        <v>transrds-</v>
      </c>
    </row>
    <row r="2216" spans="1:12">
      <c r="A2216" s="362" t="s">
        <v>5423</v>
      </c>
      <c r="B2216" s="454">
        <v>0</v>
      </c>
      <c r="C2216" s="454"/>
      <c r="D2216" s="454"/>
      <c r="E2216" s="454"/>
      <c r="F2216" s="454"/>
      <c r="G2216" s="389" t="str">
        <f t="shared" si="353"/>
        <v>EandR1</v>
      </c>
      <c r="H2216" s="389" t="str">
        <f t="shared" si="354"/>
        <v>transrds</v>
      </c>
      <c r="I2216" s="389" t="str">
        <f t="shared" si="355"/>
        <v>explnsgla</v>
      </c>
      <c r="J2216" s="389" t="str">
        <f t="shared" si="356"/>
        <v>EandR1-</v>
      </c>
      <c r="K2216" s="389" t="str">
        <f t="shared" si="357"/>
        <v>transrds-explnsgla</v>
      </c>
      <c r="L2216" s="389" t="str">
        <f t="shared" si="358"/>
        <v>transrds-</v>
      </c>
    </row>
    <row r="2217" spans="1:12">
      <c r="A2217" s="362" t="s">
        <v>5424</v>
      </c>
      <c r="B2217" s="454">
        <v>0</v>
      </c>
      <c r="C2217" s="454"/>
      <c r="D2217" s="454"/>
      <c r="E2217" s="454"/>
      <c r="F2217" s="454"/>
      <c r="G2217" s="389" t="str">
        <f t="shared" si="353"/>
        <v>EandR1</v>
      </c>
      <c r="H2217" s="389" t="str">
        <f t="shared" si="354"/>
        <v>transrds</v>
      </c>
      <c r="I2217" s="389" t="str">
        <f t="shared" si="355"/>
        <v>expshrlnsgla</v>
      </c>
      <c r="J2217" s="389" t="str">
        <f t="shared" si="356"/>
        <v>EandR1-</v>
      </c>
      <c r="K2217" s="389" t="str">
        <f t="shared" si="357"/>
        <v>transrds-expshrlnsgla</v>
      </c>
      <c r="L2217" s="389" t="str">
        <f t="shared" si="358"/>
        <v>transrds-</v>
      </c>
    </row>
    <row r="2218" spans="1:12">
      <c r="A2218" s="362" t="s">
        <v>5425</v>
      </c>
      <c r="B2218" s="454">
        <v>0</v>
      </c>
      <c r="C2218" s="454"/>
      <c r="D2218" s="454"/>
      <c r="E2218" s="454"/>
      <c r="F2218" s="454"/>
      <c r="G2218" s="389" t="str">
        <f t="shared" si="353"/>
        <v>EandR1</v>
      </c>
      <c r="H2218" s="389" t="str">
        <f t="shared" si="354"/>
        <v>transrds</v>
      </c>
      <c r="I2218" s="389" t="str">
        <f t="shared" si="355"/>
        <v>expshrlnsoth</v>
      </c>
      <c r="J2218" s="389" t="str">
        <f t="shared" si="356"/>
        <v>EandR1-</v>
      </c>
      <c r="K2218" s="389" t="str">
        <f t="shared" si="357"/>
        <v>transrds-expshrlnsoth</v>
      </c>
      <c r="L2218" s="389" t="str">
        <f t="shared" si="358"/>
        <v>transrds-</v>
      </c>
    </row>
    <row r="2219" spans="1:12">
      <c r="A2219" s="362" t="s">
        <v>5426</v>
      </c>
      <c r="B2219" s="454">
        <v>0</v>
      </c>
      <c r="C2219" s="454"/>
      <c r="D2219" s="454"/>
      <c r="E2219" s="454"/>
      <c r="F2219" s="454"/>
      <c r="G2219" s="389" t="str">
        <f t="shared" si="353"/>
        <v>EandR1</v>
      </c>
      <c r="H2219" s="389" t="str">
        <f t="shared" si="354"/>
        <v>transtot</v>
      </c>
      <c r="I2219" s="389" t="str">
        <f t="shared" si="355"/>
        <v>expgrngla</v>
      </c>
      <c r="J2219" s="389" t="str">
        <f t="shared" si="356"/>
        <v>EandR1-</v>
      </c>
      <c r="K2219" s="389" t="str">
        <f t="shared" si="357"/>
        <v>transtot-expgrngla</v>
      </c>
      <c r="L2219" s="389" t="str">
        <f t="shared" si="358"/>
        <v>transtot-</v>
      </c>
    </row>
    <row r="2220" spans="1:12">
      <c r="A2220" s="362" t="s">
        <v>5427</v>
      </c>
      <c r="B2220" s="454">
        <v>0</v>
      </c>
      <c r="C2220" s="454"/>
      <c r="D2220" s="454"/>
      <c r="E2220" s="454"/>
      <c r="F2220" s="454"/>
      <c r="G2220" s="389" t="str">
        <f t="shared" si="353"/>
        <v>EandR1</v>
      </c>
      <c r="H2220" s="389" t="str">
        <f t="shared" si="354"/>
        <v>transtot</v>
      </c>
      <c r="I2220" s="389" t="str">
        <f t="shared" si="355"/>
        <v>explnsgla</v>
      </c>
      <c r="J2220" s="389" t="str">
        <f t="shared" si="356"/>
        <v>EandR1-</v>
      </c>
      <c r="K2220" s="389" t="str">
        <f t="shared" si="357"/>
        <v>transtot-explnsgla</v>
      </c>
      <c r="L2220" s="389" t="str">
        <f t="shared" si="358"/>
        <v>transtot-</v>
      </c>
    </row>
    <row r="2221" spans="1:12">
      <c r="A2221" s="362" t="s">
        <v>5428</v>
      </c>
      <c r="B2221" s="454">
        <v>0</v>
      </c>
      <c r="C2221" s="454"/>
      <c r="D2221" s="454"/>
      <c r="E2221" s="454"/>
      <c r="F2221" s="454"/>
      <c r="G2221" s="389" t="str">
        <f t="shared" si="353"/>
        <v>EandR1</v>
      </c>
      <c r="H2221" s="389" t="str">
        <f t="shared" si="354"/>
        <v>transtot</v>
      </c>
      <c r="I2221" s="389" t="str">
        <f t="shared" si="355"/>
        <v>expshrlnsgla</v>
      </c>
      <c r="J2221" s="389" t="str">
        <f t="shared" si="356"/>
        <v>EandR1-</v>
      </c>
      <c r="K2221" s="389" t="str">
        <f t="shared" si="357"/>
        <v>transtot-expshrlnsgla</v>
      </c>
      <c r="L2221" s="389" t="str">
        <f t="shared" si="358"/>
        <v>transtot-</v>
      </c>
    </row>
    <row r="2222" spans="1:12">
      <c r="A2222" s="362" t="s">
        <v>5429</v>
      </c>
      <c r="B2222" s="454">
        <v>0</v>
      </c>
      <c r="C2222" s="454"/>
      <c r="D2222" s="454"/>
      <c r="E2222" s="454"/>
      <c r="F2222" s="454"/>
      <c r="G2222" s="389" t="str">
        <f t="shared" si="353"/>
        <v>EandR1</v>
      </c>
      <c r="H2222" s="389" t="str">
        <f t="shared" si="354"/>
        <v>transtot</v>
      </c>
      <c r="I2222" s="389" t="str">
        <f t="shared" si="355"/>
        <v>expshrlnsoth</v>
      </c>
      <c r="J2222" s="389" t="str">
        <f t="shared" si="356"/>
        <v>EandR1-</v>
      </c>
      <c r="K2222" s="389" t="str">
        <f t="shared" si="357"/>
        <v>transtot-expshrlnsoth</v>
      </c>
      <c r="L2222" s="389" t="str">
        <f t="shared" si="358"/>
        <v>transtot-</v>
      </c>
    </row>
    <row r="2223" spans="1:12">
      <c r="A2223" s="362" t="s">
        <v>5430</v>
      </c>
      <c r="B2223" s="454">
        <v>0</v>
      </c>
      <c r="C2223" s="454"/>
      <c r="D2223" s="454"/>
      <c r="E2223" s="454"/>
      <c r="F2223" s="454"/>
      <c r="G2223" s="389" t="str">
        <f t="shared" si="353"/>
        <v>EandR1C</v>
      </c>
      <c r="H2223" s="389" t="str">
        <f t="shared" si="354"/>
        <v>expgrnothpub</v>
      </c>
      <c r="I2223" s="389" t="str">
        <f t="shared" si="355"/>
        <v>alltot</v>
      </c>
      <c r="J2223" s="389" t="str">
        <f t="shared" si="356"/>
        <v>EandR1C-</v>
      </c>
      <c r="K2223" s="389" t="str">
        <f t="shared" si="357"/>
        <v>expgrnothpub-alltot</v>
      </c>
      <c r="L2223" s="389" t="str">
        <f t="shared" si="358"/>
        <v>expgrnothpub-</v>
      </c>
    </row>
    <row r="2224" spans="1:12">
      <c r="A2224" s="362" t="s">
        <v>5431</v>
      </c>
      <c r="B2224" s="454">
        <v>0</v>
      </c>
      <c r="C2224" s="454"/>
      <c r="D2224" s="454"/>
      <c r="E2224" s="454"/>
      <c r="F2224" s="454"/>
      <c r="G2224" s="389" t="str">
        <f t="shared" si="353"/>
        <v>EandR1C</v>
      </c>
      <c r="H2224" s="389" t="str">
        <f t="shared" si="354"/>
        <v>expgrnothpuboth</v>
      </c>
      <c r="I2224" s="389" t="str">
        <f t="shared" si="355"/>
        <v>alltot</v>
      </c>
      <c r="J2224" s="389" t="str">
        <f t="shared" si="356"/>
        <v>EandR1C-</v>
      </c>
      <c r="K2224" s="389" t="str">
        <f t="shared" si="357"/>
        <v>expgrnothpuboth-alltot</v>
      </c>
      <c r="L2224" s="389" t="str">
        <f t="shared" si="358"/>
        <v>expgrnothpuboth-</v>
      </c>
    </row>
    <row r="2225" spans="1:12">
      <c r="A2225" s="362" t="s">
        <v>5432</v>
      </c>
      <c r="B2225" s="454">
        <v>0</v>
      </c>
      <c r="C2225" s="454"/>
      <c r="D2225" s="454"/>
      <c r="E2225" s="454"/>
      <c r="F2225" s="454"/>
      <c r="G2225" s="389" t="str">
        <f t="shared" si="353"/>
        <v>EandR1C</v>
      </c>
      <c r="H2225" s="389" t="str">
        <f t="shared" si="354"/>
        <v>expgrnothpubrfl</v>
      </c>
      <c r="I2225" s="389" t="str">
        <f t="shared" si="355"/>
        <v>alltot</v>
      </c>
      <c r="J2225" s="389" t="str">
        <f t="shared" si="356"/>
        <v>EandR1C-</v>
      </c>
      <c r="K2225" s="389" t="str">
        <f t="shared" si="357"/>
        <v>expgrnothpubrfl-alltot</v>
      </c>
      <c r="L2225" s="389" t="str">
        <f t="shared" si="358"/>
        <v>expgrnothpubrfl-</v>
      </c>
    </row>
    <row r="2226" spans="1:12">
      <c r="A2226" s="362" t="s">
        <v>5433</v>
      </c>
      <c r="B2226" s="454">
        <v>0</v>
      </c>
      <c r="C2226" s="454"/>
      <c r="D2226" s="454"/>
      <c r="E2226" s="454"/>
      <c r="F2226" s="454"/>
      <c r="G2226" s="389" t="str">
        <f t="shared" si="353"/>
        <v>EandR1C</v>
      </c>
      <c r="H2226" s="389" t="str">
        <f t="shared" si="354"/>
        <v>expgrnothpubttl</v>
      </c>
      <c r="I2226" s="389" t="str">
        <f t="shared" si="355"/>
        <v>alltot</v>
      </c>
      <c r="J2226" s="389" t="str">
        <f t="shared" si="356"/>
        <v>EandR1C-</v>
      </c>
      <c r="K2226" s="389" t="str">
        <f t="shared" si="357"/>
        <v>expgrnothpubttl-alltot</v>
      </c>
      <c r="L2226" s="389" t="str">
        <f t="shared" si="358"/>
        <v>expgrnothpubttl-</v>
      </c>
    </row>
    <row r="2227" spans="1:12">
      <c r="A2227" s="362" t="s">
        <v>5434</v>
      </c>
      <c r="B2227" s="454">
        <v>0</v>
      </c>
      <c r="C2227" s="454"/>
      <c r="D2227" s="454"/>
      <c r="E2227" s="454"/>
      <c r="F2227" s="454"/>
      <c r="G2227" s="389" t="str">
        <f t="shared" si="353"/>
        <v>EandR1C</v>
      </c>
      <c r="H2227" s="389" t="str">
        <f t="shared" si="354"/>
        <v>expgrnothpubxrail</v>
      </c>
      <c r="I2227" s="389" t="str">
        <f t="shared" si="355"/>
        <v>alltot</v>
      </c>
      <c r="J2227" s="389" t="str">
        <f t="shared" si="356"/>
        <v>EandR1C-</v>
      </c>
      <c r="K2227" s="389" t="str">
        <f t="shared" si="357"/>
        <v>expgrnothpubxrail-alltot</v>
      </c>
      <c r="L2227" s="389" t="str">
        <f t="shared" si="358"/>
        <v>expgrnothpubxrail-</v>
      </c>
    </row>
    <row r="2228" spans="1:12">
      <c r="A2228" s="362" t="s">
        <v>5435</v>
      </c>
      <c r="B2228" s="454">
        <v>0</v>
      </c>
      <c r="C2228" s="454"/>
      <c r="D2228" s="454"/>
      <c r="E2228" s="454"/>
      <c r="F2228" s="454"/>
      <c r="G2228" s="389" t="str">
        <f t="shared" si="353"/>
        <v>EandR1C</v>
      </c>
      <c r="H2228" s="389" t="str">
        <f t="shared" si="354"/>
        <v>explnsothpub</v>
      </c>
      <c r="I2228" s="389" t="str">
        <f t="shared" si="355"/>
        <v>alltot</v>
      </c>
      <c r="J2228" s="389" t="str">
        <f t="shared" si="356"/>
        <v>EandR1C-</v>
      </c>
      <c r="K2228" s="389" t="str">
        <f t="shared" si="357"/>
        <v>explnsothpub-alltot</v>
      </c>
      <c r="L2228" s="389" t="str">
        <f t="shared" si="358"/>
        <v>explnsothpub-</v>
      </c>
    </row>
    <row r="2229" spans="1:12">
      <c r="A2229" s="362" t="s">
        <v>5436</v>
      </c>
      <c r="B2229" s="454">
        <v>0</v>
      </c>
      <c r="C2229" s="454"/>
      <c r="D2229" s="454"/>
      <c r="E2229" s="454"/>
      <c r="F2229" s="454"/>
      <c r="G2229" s="389" t="str">
        <f t="shared" si="353"/>
        <v>EandR1C</v>
      </c>
      <c r="H2229" s="389" t="str">
        <f t="shared" si="354"/>
        <v>explnsothpuboth</v>
      </c>
      <c r="I2229" s="389" t="str">
        <f t="shared" si="355"/>
        <v>alltot</v>
      </c>
      <c r="J2229" s="389" t="str">
        <f t="shared" si="356"/>
        <v>EandR1C-</v>
      </c>
      <c r="K2229" s="389" t="str">
        <f t="shared" si="357"/>
        <v>explnsothpuboth-alltot</v>
      </c>
      <c r="L2229" s="389" t="str">
        <f t="shared" si="358"/>
        <v>explnsothpuboth-</v>
      </c>
    </row>
    <row r="2230" spans="1:12">
      <c r="A2230" s="362" t="s">
        <v>5437</v>
      </c>
      <c r="B2230" s="454">
        <v>0</v>
      </c>
      <c r="C2230" s="454"/>
      <c r="D2230" s="454"/>
      <c r="E2230" s="454"/>
      <c r="F2230" s="454"/>
      <c r="G2230" s="389" t="str">
        <f t="shared" si="353"/>
        <v>EandR1C</v>
      </c>
      <c r="H2230" s="389" t="str">
        <f t="shared" si="354"/>
        <v>explnsothpubrfl</v>
      </c>
      <c r="I2230" s="389" t="str">
        <f t="shared" si="355"/>
        <v>alltot</v>
      </c>
      <c r="J2230" s="389" t="str">
        <f t="shared" si="356"/>
        <v>EandR1C-</v>
      </c>
      <c r="K2230" s="389" t="str">
        <f t="shared" si="357"/>
        <v>explnsothpubrfl-alltot</v>
      </c>
      <c r="L2230" s="389" t="str">
        <f t="shared" si="358"/>
        <v>explnsothpubrfl-</v>
      </c>
    </row>
    <row r="2231" spans="1:12">
      <c r="A2231" s="362" t="s">
        <v>5438</v>
      </c>
      <c r="B2231" s="454">
        <v>0</v>
      </c>
      <c r="C2231" s="454"/>
      <c r="D2231" s="454"/>
      <c r="E2231" s="454"/>
      <c r="F2231" s="454"/>
      <c r="G2231" s="389" t="str">
        <f t="shared" si="353"/>
        <v>EandR1C</v>
      </c>
      <c r="H2231" s="389" t="str">
        <f t="shared" si="354"/>
        <v>explnsothpubttl</v>
      </c>
      <c r="I2231" s="389" t="str">
        <f t="shared" si="355"/>
        <v>alltot</v>
      </c>
      <c r="J2231" s="389" t="str">
        <f t="shared" si="356"/>
        <v>EandR1C-</v>
      </c>
      <c r="K2231" s="389" t="str">
        <f t="shared" si="357"/>
        <v>explnsothpubttl-alltot</v>
      </c>
      <c r="L2231" s="389" t="str">
        <f t="shared" si="358"/>
        <v>explnsothpubttl-</v>
      </c>
    </row>
    <row r="2232" spans="1:12">
      <c r="A2232" s="362" t="s">
        <v>5439</v>
      </c>
      <c r="B2232" s="454">
        <v>0</v>
      </c>
      <c r="C2232" s="454"/>
      <c r="D2232" s="454"/>
      <c r="E2232" s="454"/>
      <c r="F2232" s="454"/>
      <c r="G2232" s="389" t="str">
        <f t="shared" si="353"/>
        <v>EandR1C</v>
      </c>
      <c r="H2232" s="389" t="str">
        <f t="shared" si="354"/>
        <v>explnsothpubxrail</v>
      </c>
      <c r="I2232" s="389" t="str">
        <f t="shared" si="355"/>
        <v>alltot</v>
      </c>
      <c r="J2232" s="389" t="str">
        <f t="shared" si="356"/>
        <v>EandR1C-</v>
      </c>
      <c r="K2232" s="389" t="str">
        <f t="shared" si="357"/>
        <v>explnsothpubxrail-alltot</v>
      </c>
      <c r="L2232" s="389" t="str">
        <f t="shared" si="358"/>
        <v>explnsothpubxrail-</v>
      </c>
    </row>
    <row r="2233" spans="1:12">
      <c r="A2233" s="362" t="s">
        <v>5440</v>
      </c>
      <c r="B2233" s="454">
        <v>0</v>
      </c>
      <c r="C2233" s="454"/>
      <c r="D2233" s="454"/>
      <c r="E2233" s="454"/>
      <c r="F2233" s="454"/>
      <c r="G2233" s="389" t="str">
        <f t="shared" si="353"/>
        <v>EandR1C</v>
      </c>
      <c r="H2233" s="389" t="str">
        <f t="shared" si="354"/>
        <v>expshrlnsoth</v>
      </c>
      <c r="I2233" s="389" t="str">
        <f t="shared" si="355"/>
        <v>alltot</v>
      </c>
      <c r="J2233" s="389" t="str">
        <f t="shared" si="356"/>
        <v>EandR1C-</v>
      </c>
      <c r="K2233" s="389" t="str">
        <f t="shared" si="357"/>
        <v>expshrlnsoth-alltot</v>
      </c>
      <c r="L2233" s="389" t="str">
        <f t="shared" si="358"/>
        <v>expshrlnsoth-</v>
      </c>
    </row>
    <row r="2234" spans="1:12">
      <c r="A2234" s="362" t="s">
        <v>5441</v>
      </c>
      <c r="B2234" s="454">
        <v>0</v>
      </c>
      <c r="C2234" s="454"/>
      <c r="D2234" s="454"/>
      <c r="E2234" s="454"/>
      <c r="F2234" s="454"/>
      <c r="G2234" s="389" t="str">
        <f t="shared" si="353"/>
        <v>EandR1C</v>
      </c>
      <c r="H2234" s="389" t="str">
        <f t="shared" si="354"/>
        <v>expshrlnsothoth</v>
      </c>
      <c r="I2234" s="389" t="str">
        <f t="shared" si="355"/>
        <v>alltot</v>
      </c>
      <c r="J2234" s="389" t="str">
        <f t="shared" si="356"/>
        <v>EandR1C-</v>
      </c>
      <c r="K2234" s="389" t="str">
        <f t="shared" si="357"/>
        <v>expshrlnsothoth-alltot</v>
      </c>
      <c r="L2234" s="389" t="str">
        <f t="shared" si="358"/>
        <v>expshrlnsothoth-</v>
      </c>
    </row>
    <row r="2235" spans="1:12">
      <c r="A2235" s="362" t="s">
        <v>5442</v>
      </c>
      <c r="B2235" s="454">
        <v>0</v>
      </c>
      <c r="C2235" s="454"/>
      <c r="D2235" s="454"/>
      <c r="E2235" s="454"/>
      <c r="F2235" s="454"/>
      <c r="G2235" s="389" t="str">
        <f t="shared" si="353"/>
        <v>EandR1C</v>
      </c>
      <c r="H2235" s="389" t="str">
        <f t="shared" si="354"/>
        <v>expshrlnsothrfl</v>
      </c>
      <c r="I2235" s="389" t="str">
        <f t="shared" si="355"/>
        <v>alltot</v>
      </c>
      <c r="J2235" s="389" t="str">
        <f t="shared" si="356"/>
        <v>EandR1C-</v>
      </c>
      <c r="K2235" s="389" t="str">
        <f t="shared" si="357"/>
        <v>expshrlnsothrfl-alltot</v>
      </c>
      <c r="L2235" s="389" t="str">
        <f t="shared" si="358"/>
        <v>expshrlnsothrfl-</v>
      </c>
    </row>
    <row r="2236" spans="1:12">
      <c r="A2236" s="362" t="s">
        <v>5443</v>
      </c>
      <c r="B2236" s="454">
        <v>0</v>
      </c>
      <c r="C2236" s="454"/>
      <c r="D2236" s="454"/>
      <c r="E2236" s="454"/>
      <c r="F2236" s="454"/>
      <c r="G2236" s="389" t="str">
        <f t="shared" si="353"/>
        <v>EandR1C</v>
      </c>
      <c r="H2236" s="389" t="str">
        <f t="shared" si="354"/>
        <v>expshrlnsothttl</v>
      </c>
      <c r="I2236" s="389" t="str">
        <f t="shared" si="355"/>
        <v>alltot</v>
      </c>
      <c r="J2236" s="389" t="str">
        <f t="shared" si="356"/>
        <v>EandR1C-</v>
      </c>
      <c r="K2236" s="389" t="str">
        <f t="shared" si="357"/>
        <v>expshrlnsothttl-alltot</v>
      </c>
      <c r="L2236" s="389" t="str">
        <f t="shared" si="358"/>
        <v>expshrlnsothttl-</v>
      </c>
    </row>
    <row r="2237" spans="1:12">
      <c r="A2237" s="362" t="s">
        <v>5444</v>
      </c>
      <c r="B2237" s="454">
        <v>0</v>
      </c>
      <c r="C2237" s="454"/>
      <c r="D2237" s="454"/>
      <c r="E2237" s="454"/>
      <c r="F2237" s="454"/>
      <c r="G2237" s="389" t="str">
        <f t="shared" si="353"/>
        <v>EandR1C</v>
      </c>
      <c r="H2237" s="389" t="str">
        <f t="shared" si="354"/>
        <v>expshrlnsothxrail</v>
      </c>
      <c r="I2237" s="389" t="str">
        <f t="shared" si="355"/>
        <v>alltot</v>
      </c>
      <c r="J2237" s="389" t="str">
        <f t="shared" si="356"/>
        <v>EandR1C-</v>
      </c>
      <c r="K2237" s="389" t="str">
        <f t="shared" si="357"/>
        <v>expshrlnsothxrail-alltot</v>
      </c>
      <c r="L2237" s="389" t="str">
        <f t="shared" si="358"/>
        <v>expshrlnsothxrail-</v>
      </c>
    </row>
    <row r="2238" spans="1:12">
      <c r="A2238" s="362" t="s">
        <v>1910</v>
      </c>
      <c r="B2238" s="454">
        <f t="shared" ca="1" si="326"/>
        <v>0</v>
      </c>
      <c r="C2238" s="454" t="str">
        <f t="shared" ca="1" si="334"/>
        <v/>
      </c>
      <c r="D2238" s="532" t="str">
        <f t="shared" ca="1" si="334"/>
        <v/>
      </c>
      <c r="E2238" s="454" t="str">
        <f t="shared" ca="1" si="334"/>
        <v/>
      </c>
      <c r="F2238" s="454">
        <f t="shared" ca="1" si="334"/>
        <v>0</v>
      </c>
      <c r="G2238" s="389" t="str">
        <f t="shared" si="327"/>
        <v>MRR</v>
      </c>
      <c r="H2238" s="389" t="str">
        <f t="shared" si="328"/>
        <v>mrrstrt</v>
      </c>
      <c r="I2238" s="389" t="str">
        <f t="shared" si="329"/>
        <v>amt</v>
      </c>
      <c r="J2238" s="389" t="str">
        <f t="shared" si="330"/>
        <v>MRR-</v>
      </c>
      <c r="K2238" s="389" t="str">
        <f t="shared" si="331"/>
        <v>mrrstrt-amt</v>
      </c>
      <c r="L2238" s="389" t="str">
        <f t="shared" si="332"/>
        <v>mrrstrt-</v>
      </c>
    </row>
    <row r="2239" spans="1:12">
      <c r="A2239" s="362" t="s">
        <v>5445</v>
      </c>
      <c r="B2239" s="454">
        <f t="shared" ca="1" si="326"/>
        <v>0</v>
      </c>
      <c r="C2239" s="454" t="str">
        <f t="shared" ca="1" si="334"/>
        <v/>
      </c>
      <c r="D2239" s="454" t="str">
        <f t="shared" ca="1" si="334"/>
        <v/>
      </c>
      <c r="E2239" s="454" t="str">
        <f t="shared" ca="1" si="334"/>
        <v/>
      </c>
      <c r="F2239" s="454" t="str">
        <f t="shared" ca="1" si="334"/>
        <v/>
      </c>
      <c r="G2239" s="389" t="str">
        <f t="shared" si="327"/>
        <v>MRR</v>
      </c>
      <c r="H2239" s="389" t="str">
        <f t="shared" si="328"/>
        <v>mrrcrdtdep</v>
      </c>
      <c r="I2239" s="389" t="str">
        <f t="shared" si="329"/>
        <v>amt</v>
      </c>
      <c r="J2239" s="389" t="str">
        <f t="shared" si="330"/>
        <v>MRR-</v>
      </c>
      <c r="K2239" s="389" t="str">
        <f t="shared" si="331"/>
        <v>mrrcrdtdep-amt</v>
      </c>
      <c r="L2239" s="389" t="str">
        <f t="shared" si="332"/>
        <v>mrrcrdtdep-</v>
      </c>
    </row>
    <row r="2240" spans="1:12">
      <c r="A2240" s="362" t="s">
        <v>5446</v>
      </c>
      <c r="B2240" s="454">
        <f t="shared" ca="1" si="326"/>
        <v>0</v>
      </c>
      <c r="C2240" s="454" t="str">
        <f t="shared" ca="1" si="334"/>
        <v/>
      </c>
      <c r="D2240" s="454" t="str">
        <f t="shared" ca="1" si="334"/>
        <v/>
      </c>
      <c r="E2240" s="454" t="str">
        <f t="shared" ca="1" si="334"/>
        <v/>
      </c>
      <c r="F2240" s="454" t="str">
        <f t="shared" ca="1" si="334"/>
        <v/>
      </c>
      <c r="G2240" s="389" t="str">
        <f t="shared" si="327"/>
        <v>MRR</v>
      </c>
      <c r="H2240" s="389" t="str">
        <f t="shared" si="328"/>
        <v>mrrcrdttrns</v>
      </c>
      <c r="I2240" s="389" t="str">
        <f t="shared" si="329"/>
        <v>amt</v>
      </c>
      <c r="J2240" s="389" t="str">
        <f t="shared" si="330"/>
        <v>MRR-</v>
      </c>
      <c r="K2240" s="389" t="str">
        <f t="shared" si="331"/>
        <v>mrrcrdttrns-amt</v>
      </c>
      <c r="L2240" s="389" t="str">
        <f t="shared" si="332"/>
        <v>mrrcrdttrns-</v>
      </c>
    </row>
    <row r="2241" spans="1:12">
      <c r="A2241" s="362" t="s">
        <v>5447</v>
      </c>
      <c r="B2241" s="454">
        <f t="shared" ca="1" si="326"/>
        <v>0</v>
      </c>
      <c r="C2241" s="454" t="str">
        <f t="shared" ca="1" si="334"/>
        <v/>
      </c>
      <c r="D2241" s="454" t="str">
        <f t="shared" ca="1" si="334"/>
        <v/>
      </c>
      <c r="E2241" s="454" t="str">
        <f t="shared" ca="1" si="334"/>
        <v/>
      </c>
      <c r="F2241" s="454" t="str">
        <f t="shared" ca="1" si="334"/>
        <v/>
      </c>
      <c r="G2241" s="389" t="str">
        <f t="shared" si="327"/>
        <v>MRR</v>
      </c>
      <c r="H2241" s="389" t="str">
        <f t="shared" si="328"/>
        <v>mrrcrdt</v>
      </c>
      <c r="I2241" s="389" t="str">
        <f t="shared" si="329"/>
        <v>amt</v>
      </c>
      <c r="J2241" s="389" t="str">
        <f t="shared" si="330"/>
        <v>MRR-</v>
      </c>
      <c r="K2241" s="389" t="str">
        <f t="shared" si="331"/>
        <v>mrrcrdt-amt</v>
      </c>
      <c r="L2241" s="389" t="str">
        <f t="shared" si="332"/>
        <v>mrrcrdt-</v>
      </c>
    </row>
    <row r="2242" spans="1:12">
      <c r="A2242" s="362" t="s">
        <v>5448</v>
      </c>
      <c r="B2242" s="454">
        <f t="shared" ca="1" si="326"/>
        <v>0</v>
      </c>
      <c r="C2242" s="454" t="str">
        <f t="shared" ca="1" si="334"/>
        <v/>
      </c>
      <c r="D2242" s="454" t="str">
        <f t="shared" ca="1" si="334"/>
        <v/>
      </c>
      <c r="E2242" s="454" t="str">
        <f t="shared" ca="1" si="334"/>
        <v/>
      </c>
      <c r="F2242" s="454" t="str">
        <f t="shared" ca="1" si="334"/>
        <v/>
      </c>
      <c r="G2242" s="389" t="str">
        <f t="shared" si="327"/>
        <v>MRR</v>
      </c>
      <c r="H2242" s="389" t="str">
        <f t="shared" si="328"/>
        <v>mrrdbtfin</v>
      </c>
      <c r="I2242" s="389" t="str">
        <f t="shared" si="329"/>
        <v>amt</v>
      </c>
      <c r="J2242" s="389" t="str">
        <f t="shared" si="330"/>
        <v>MRR-</v>
      </c>
      <c r="K2242" s="389" t="str">
        <f t="shared" si="331"/>
        <v>mrrdbtfin-amt</v>
      </c>
      <c r="L2242" s="389" t="str">
        <f t="shared" si="332"/>
        <v>mrrdbtfin-</v>
      </c>
    </row>
    <row r="2243" spans="1:12">
      <c r="A2243" s="362" t="s">
        <v>5449</v>
      </c>
      <c r="B2243" s="454">
        <f t="shared" ca="1" si="326"/>
        <v>0</v>
      </c>
      <c r="C2243" s="454" t="str">
        <f t="shared" ca="1" si="334"/>
        <v/>
      </c>
      <c r="D2243" s="454" t="str">
        <f t="shared" ca="1" si="334"/>
        <v/>
      </c>
      <c r="E2243" s="454" t="str">
        <f t="shared" ca="1" si="334"/>
        <v/>
      </c>
      <c r="F2243" s="454" t="str">
        <f t="shared" ca="1" si="334"/>
        <v/>
      </c>
      <c r="G2243" s="389" t="str">
        <f t="shared" si="327"/>
        <v>MRR</v>
      </c>
      <c r="H2243" s="389" t="str">
        <f t="shared" si="328"/>
        <v>mrrdbtrpy</v>
      </c>
      <c r="I2243" s="389" t="str">
        <f t="shared" si="329"/>
        <v>amt</v>
      </c>
      <c r="J2243" s="389" t="str">
        <f t="shared" si="330"/>
        <v>MRR-</v>
      </c>
      <c r="K2243" s="389" t="str">
        <f t="shared" si="331"/>
        <v>mrrdbtrpy-amt</v>
      </c>
      <c r="L2243" s="389" t="str">
        <f t="shared" si="332"/>
        <v>mrrdbtrpy-</v>
      </c>
    </row>
    <row r="2244" spans="1:12">
      <c r="A2244" s="362" t="s">
        <v>5450</v>
      </c>
      <c r="B2244" s="454">
        <f t="shared" ca="1" si="326"/>
        <v>0</v>
      </c>
      <c r="C2244" s="454" t="str">
        <f t="shared" ca="1" si="334"/>
        <v/>
      </c>
      <c r="D2244" s="454" t="str">
        <f t="shared" ca="1" si="334"/>
        <v/>
      </c>
      <c r="E2244" s="454" t="str">
        <f t="shared" ca="1" si="334"/>
        <v/>
      </c>
      <c r="F2244" s="454" t="str">
        <f t="shared" ca="1" si="334"/>
        <v/>
      </c>
      <c r="G2244" s="389" t="str">
        <f t="shared" si="327"/>
        <v>MRR</v>
      </c>
      <c r="H2244" s="389" t="str">
        <f t="shared" si="328"/>
        <v>mrrdbtrtrns</v>
      </c>
      <c r="I2244" s="389" t="str">
        <f t="shared" si="329"/>
        <v>amt</v>
      </c>
      <c r="J2244" s="389" t="str">
        <f t="shared" si="330"/>
        <v>MRR-</v>
      </c>
      <c r="K2244" s="389" t="str">
        <f t="shared" si="331"/>
        <v>mrrdbtrtrns-amt</v>
      </c>
      <c r="L2244" s="389" t="str">
        <f t="shared" si="332"/>
        <v>mrrdbtrtrns-</v>
      </c>
    </row>
    <row r="2245" spans="1:12">
      <c r="A2245" s="362" t="s">
        <v>5451</v>
      </c>
      <c r="B2245" s="454">
        <f t="shared" ca="1" si="326"/>
        <v>0</v>
      </c>
      <c r="C2245" s="454" t="str">
        <f t="shared" ca="1" si="334"/>
        <v/>
      </c>
      <c r="D2245" s="454" t="str">
        <f t="shared" ca="1" si="334"/>
        <v/>
      </c>
      <c r="E2245" s="454" t="str">
        <f t="shared" ca="1" si="334"/>
        <v/>
      </c>
      <c r="F2245" s="454" t="str">
        <f t="shared" ca="1" si="334"/>
        <v/>
      </c>
      <c r="G2245" s="389" t="str">
        <f t="shared" si="327"/>
        <v>MRR</v>
      </c>
      <c r="H2245" s="389" t="str">
        <f t="shared" si="328"/>
        <v>mrrdbt</v>
      </c>
      <c r="I2245" s="389" t="str">
        <f t="shared" si="329"/>
        <v>amt</v>
      </c>
      <c r="J2245" s="389" t="str">
        <f t="shared" si="330"/>
        <v>MRR-</v>
      </c>
      <c r="K2245" s="389" t="str">
        <f t="shared" si="331"/>
        <v>mrrdbt-amt</v>
      </c>
      <c r="L2245" s="389" t="str">
        <f t="shared" si="332"/>
        <v>mrrdbt-</v>
      </c>
    </row>
    <row r="2246" spans="1:12">
      <c r="A2246" s="362" t="s">
        <v>5452</v>
      </c>
      <c r="B2246" s="454">
        <f t="shared" ca="1" si="326"/>
        <v>0</v>
      </c>
      <c r="C2246" s="454" t="str">
        <f t="shared" ca="1" si="334"/>
        <v/>
      </c>
      <c r="D2246" s="454" t="str">
        <f t="shared" ca="1" si="334"/>
        <v/>
      </c>
      <c r="E2246" s="454" t="str">
        <f t="shared" ca="1" si="334"/>
        <v/>
      </c>
      <c r="F2246" s="454" t="str">
        <f t="shared" ca="1" si="334"/>
        <v/>
      </c>
      <c r="G2246" s="389" t="str">
        <f t="shared" si="327"/>
        <v>MRR</v>
      </c>
      <c r="H2246" s="389" t="str">
        <f t="shared" si="328"/>
        <v>mrrchng</v>
      </c>
      <c r="I2246" s="389" t="str">
        <f t="shared" si="329"/>
        <v>amt</v>
      </c>
      <c r="J2246" s="389" t="str">
        <f t="shared" si="330"/>
        <v>MRR-</v>
      </c>
      <c r="K2246" s="389" t="str">
        <f t="shared" si="331"/>
        <v>mrrchng-amt</v>
      </c>
      <c r="L2246" s="389" t="str">
        <f t="shared" si="332"/>
        <v>mrrchng-</v>
      </c>
    </row>
    <row r="2247" spans="1:12">
      <c r="A2247" s="362" t="s">
        <v>3317</v>
      </c>
      <c r="B2247" s="454">
        <f t="shared" ref="B2247:B2275" ca="1" si="359">INDEX(INDIRECT(LEFT($A2247,SEARCH("-",$A2247,1)-1)&amp;"_data"),MATCH(MID($A2247, SEARCH("-",$A2247) + 1, SEARCH("-",$A2247,SEARCH("-",$A2247)+1) - SEARCH("-",$A2247) - 1),INDIRECT(LEFT($A2247,SEARCH("-",$A2247,1)-1)&amp;"_rows"),0),MATCH(RIGHT($A2247,LEN($A2247) - SEARCH("-", $A2247, SEARCH("-", $A2247) + 1)),INDIRECT(LEFT($A2247,SEARCH("-",$A2247,1)-1)&amp;"_Header"),0))</f>
        <v>0</v>
      </c>
      <c r="C2247" s="532" t="str">
        <f t="shared" ca="1" si="334"/>
        <v/>
      </c>
      <c r="D2247" s="454" t="str">
        <f t="shared" ca="1" si="334"/>
        <v/>
      </c>
      <c r="E2247" s="454" t="str">
        <f t="shared" ca="1" si="334"/>
        <v/>
      </c>
      <c r="F2247" s="454" t="str">
        <f t="shared" ca="1" si="334"/>
        <v/>
      </c>
      <c r="G2247" s="389" t="str">
        <f t="shared" si="327"/>
        <v>MRR</v>
      </c>
      <c r="H2247" s="389" t="str">
        <f t="shared" si="328"/>
        <v>mrrend</v>
      </c>
      <c r="I2247" s="389" t="str">
        <f>SUBSTITUTE(K2247,L2247,"")</f>
        <v>amt</v>
      </c>
      <c r="J2247" s="389" t="str">
        <f t="shared" si="330"/>
        <v>MRR-</v>
      </c>
      <c r="K2247" s="389" t="str">
        <f>SUBSTITUTE(A2247,J2247,"")</f>
        <v>mrrend-amt</v>
      </c>
      <c r="L2247" s="389" t="str">
        <f t="shared" si="332"/>
        <v>mrrend-</v>
      </c>
    </row>
    <row r="2248" spans="1:12">
      <c r="A2248" t="s">
        <v>5453</v>
      </c>
      <c r="B2248" s="454">
        <f t="shared" ca="1" si="359"/>
        <v>0</v>
      </c>
      <c r="C2248" s="454" t="str">
        <f t="shared" ref="C2248:F2275" ca="1" si="360">IFERROR(INDEX(INDIRECT(LEFT($A2248,SEARCH("-",$A2248,1)-1)&amp;"_validation_data"),MATCH($A2248&amp;"-"&amp;C$1,INDIRECT(LEFT($A2248,SEARCH("-",$A2248,1)-1)&amp;"_validation_rows"),0),3),"")</f>
        <v/>
      </c>
      <c r="D2248" s="454" t="str">
        <f t="shared" ca="1" si="360"/>
        <v/>
      </c>
      <c r="E2248" s="454" t="str">
        <f t="shared" ca="1" si="360"/>
        <v/>
      </c>
      <c r="F2248" s="454" t="str">
        <f t="shared" ca="1" si="360"/>
        <v/>
      </c>
      <c r="G2248" s="389" t="str">
        <f>LEFT(A2248, 7)</f>
        <v>EandR1B</v>
      </c>
      <c r="H2248" s="389" t="str">
        <f t="shared" si="328"/>
        <v>edutot</v>
      </c>
      <c r="I2248" s="389" t="str">
        <f t="shared" ref="I2248:I2275" si="361">SUBSTITUTE(K2248,L2248,"")</f>
        <v>expgrnothhous</v>
      </c>
      <c r="J2248" s="389" t="str">
        <f t="shared" si="330"/>
        <v>EandR1B-</v>
      </c>
      <c r="K2248" s="389" t="str">
        <f t="shared" ref="K2248:K2275" si="362">SUBSTITUTE(A2248,J2248,"")</f>
        <v>edutot-expgrnothhous</v>
      </c>
      <c r="L2248" s="389" t="str">
        <f t="shared" si="332"/>
        <v>edutot-</v>
      </c>
    </row>
    <row r="2249" spans="1:12">
      <c r="A2249" t="s">
        <v>5454</v>
      </c>
      <c r="B2249" s="454">
        <f t="shared" ca="1" si="359"/>
        <v>0</v>
      </c>
      <c r="C2249" s="454" t="str">
        <f ca="1">IFERROR(INDEX(INDIRECT(LEFT($A2249,SEARCH("-",$A2249,1)-1)&amp;"_validation_data"),MATCH($A2249&amp;"-"&amp;C$1,INDIRECT(LEFT($A2249,SEARCH("-",$A2249,1)-1)&amp;"_validation_rows"),0),3),"")</f>
        <v/>
      </c>
      <c r="D2249" s="454" t="str">
        <f t="shared" ca="1" si="360"/>
        <v/>
      </c>
      <c r="E2249" s="454" t="str">
        <f t="shared" ca="1" si="360"/>
        <v/>
      </c>
      <c r="F2249" s="454" t="str">
        <f t="shared" ca="1" si="360"/>
        <v/>
      </c>
      <c r="G2249" s="389" t="str">
        <f t="shared" ref="G2249:G2275" si="363">LEFT(A2249, 7)</f>
        <v>EandR1B</v>
      </c>
      <c r="H2249" s="389" t="str">
        <f t="shared" ref="H2249:H2275" si="364">LEFT(K2249,SEARCH("-",K2249)-1)</f>
        <v>transtot</v>
      </c>
      <c r="I2249" s="389" t="str">
        <f t="shared" si="361"/>
        <v>expgrnothhous</v>
      </c>
      <c r="J2249" s="389" t="str">
        <f t="shared" si="330"/>
        <v>EandR1B-</v>
      </c>
      <c r="K2249" s="389" t="str">
        <f t="shared" si="362"/>
        <v>transtot-expgrnothhous</v>
      </c>
      <c r="L2249" s="389" t="str">
        <f t="shared" ref="L2249:L2275" si="365">LEFT(K2249,SEARCH("-",K2249))</f>
        <v>transtot-</v>
      </c>
    </row>
    <row r="2250" spans="1:12">
      <c r="A2250" t="s">
        <v>5455</v>
      </c>
      <c r="B2250" s="454">
        <f t="shared" ca="1" si="359"/>
        <v>0</v>
      </c>
      <c r="C2250" s="454" t="str">
        <f t="shared" ca="1" si="360"/>
        <v/>
      </c>
      <c r="D2250" s="454" t="str">
        <f t="shared" ca="1" si="360"/>
        <v/>
      </c>
      <c r="E2250" s="454" t="str">
        <f t="shared" ca="1" si="360"/>
        <v/>
      </c>
      <c r="F2250" s="454" t="str">
        <f t="shared" ca="1" si="360"/>
        <v/>
      </c>
      <c r="G2250" s="389" t="str">
        <f t="shared" si="363"/>
        <v>EandR1B</v>
      </c>
      <c r="H2250" s="389" t="str">
        <f t="shared" si="364"/>
        <v>sctot</v>
      </c>
      <c r="I2250" s="389" t="str">
        <f t="shared" si="361"/>
        <v>expgrnothhous</v>
      </c>
      <c r="J2250" s="389" t="str">
        <f t="shared" ref="J2250:J2275" si="366">LEFT(A2250,SEARCH("-",A2250))</f>
        <v>EandR1B-</v>
      </c>
      <c r="K2250" s="389" t="str">
        <f t="shared" si="362"/>
        <v>sctot-expgrnothhous</v>
      </c>
      <c r="L2250" s="389" t="str">
        <f t="shared" si="365"/>
        <v>sctot-</v>
      </c>
    </row>
    <row r="2251" spans="1:12">
      <c r="A2251" t="s">
        <v>5456</v>
      </c>
      <c r="B2251" s="454">
        <f t="shared" ca="1" si="359"/>
        <v>0</v>
      </c>
      <c r="C2251" s="454" t="str">
        <f t="shared" ca="1" si="360"/>
        <v/>
      </c>
      <c r="D2251" s="454" t="str">
        <f t="shared" ca="1" si="360"/>
        <v/>
      </c>
      <c r="E2251" s="454" t="str">
        <f t="shared" ca="1" si="360"/>
        <v/>
      </c>
      <c r="F2251" s="454" t="str">
        <f t="shared" ca="1" si="360"/>
        <v/>
      </c>
      <c r="G2251" s="389" t="str">
        <f t="shared" si="363"/>
        <v>EandR1B</v>
      </c>
      <c r="H2251" s="389" t="str">
        <f t="shared" si="364"/>
        <v>phtot</v>
      </c>
      <c r="I2251" s="389" t="str">
        <f t="shared" si="361"/>
        <v>expgrnothhous</v>
      </c>
      <c r="J2251" s="389" t="str">
        <f t="shared" si="366"/>
        <v>EandR1B-</v>
      </c>
      <c r="K2251" s="389" t="str">
        <f t="shared" si="362"/>
        <v>phtot-expgrnothhous</v>
      </c>
      <c r="L2251" s="389" t="str">
        <f t="shared" si="365"/>
        <v>phtot-</v>
      </c>
    </row>
    <row r="2252" spans="1:12">
      <c r="A2252" t="s">
        <v>5457</v>
      </c>
      <c r="B2252" s="454">
        <f t="shared" ca="1" si="359"/>
        <v>0</v>
      </c>
      <c r="C2252" s="454" t="str">
        <f t="shared" ca="1" si="360"/>
        <v/>
      </c>
      <c r="D2252" s="454" t="str">
        <f t="shared" ca="1" si="360"/>
        <v/>
      </c>
      <c r="E2252" s="454" t="str">
        <f t="shared" ca="1" si="360"/>
        <v/>
      </c>
      <c r="F2252" s="454" t="str">
        <f t="shared" ca="1" si="360"/>
        <v/>
      </c>
      <c r="G2252" s="389" t="str">
        <f t="shared" si="363"/>
        <v>EandR1B</v>
      </c>
      <c r="H2252" s="389" t="str">
        <f t="shared" si="364"/>
        <v>houstot</v>
      </c>
      <c r="I2252" s="389" t="str">
        <f t="shared" si="361"/>
        <v>expgrnothhous</v>
      </c>
      <c r="J2252" s="389" t="str">
        <f t="shared" si="366"/>
        <v>EandR1B-</v>
      </c>
      <c r="K2252" s="389" t="str">
        <f t="shared" si="362"/>
        <v>houstot-expgrnothhous</v>
      </c>
      <c r="L2252" s="389" t="str">
        <f t="shared" si="365"/>
        <v>houstot-</v>
      </c>
    </row>
    <row r="2253" spans="1:12">
      <c r="A2253" t="s">
        <v>5458</v>
      </c>
      <c r="B2253" s="454">
        <f t="shared" ca="1" si="359"/>
        <v>0</v>
      </c>
      <c r="C2253" s="454" t="str">
        <f t="shared" ca="1" si="360"/>
        <v/>
      </c>
      <c r="D2253" s="454" t="str">
        <f t="shared" ca="1" si="360"/>
        <v/>
      </c>
      <c r="E2253" s="454" t="str">
        <f t="shared" ca="1" si="360"/>
        <v/>
      </c>
      <c r="F2253" s="454" t="str">
        <f t="shared" ca="1" si="360"/>
        <v/>
      </c>
      <c r="G2253" s="389" t="str">
        <f t="shared" si="363"/>
        <v>EandR1B</v>
      </c>
      <c r="H2253" s="389" t="str">
        <f t="shared" si="364"/>
        <v>cultot</v>
      </c>
      <c r="I2253" s="389" t="str">
        <f t="shared" si="361"/>
        <v>expgrnothhous</v>
      </c>
      <c r="J2253" s="389" t="str">
        <f t="shared" si="366"/>
        <v>EandR1B-</v>
      </c>
      <c r="K2253" s="389" t="str">
        <f t="shared" si="362"/>
        <v>cultot-expgrnothhous</v>
      </c>
      <c r="L2253" s="389" t="str">
        <f t="shared" si="365"/>
        <v>cultot-</v>
      </c>
    </row>
    <row r="2254" spans="1:12">
      <c r="A2254" t="s">
        <v>5459</v>
      </c>
      <c r="B2254" s="454">
        <f t="shared" ca="1" si="359"/>
        <v>0</v>
      </c>
      <c r="C2254" s="454" t="str">
        <f t="shared" ca="1" si="360"/>
        <v/>
      </c>
      <c r="D2254" s="454" t="str">
        <f t="shared" ca="1" si="360"/>
        <v/>
      </c>
      <c r="E2254" s="454" t="str">
        <f t="shared" ca="1" si="360"/>
        <v/>
      </c>
      <c r="F2254" s="454" t="str">
        <f t="shared" ca="1" si="360"/>
        <v/>
      </c>
      <c r="G2254" s="389" t="str">
        <f t="shared" si="363"/>
        <v>EandR1B</v>
      </c>
      <c r="H2254" s="389" t="str">
        <f t="shared" si="364"/>
        <v>envtot</v>
      </c>
      <c r="I2254" s="389" t="str">
        <f t="shared" si="361"/>
        <v>expgrnothhous</v>
      </c>
      <c r="J2254" s="389" t="str">
        <f t="shared" si="366"/>
        <v>EandR1B-</v>
      </c>
      <c r="K2254" s="389" t="str">
        <f t="shared" si="362"/>
        <v>envtot-expgrnothhous</v>
      </c>
      <c r="L2254" s="389" t="str">
        <f t="shared" si="365"/>
        <v>envtot-</v>
      </c>
    </row>
    <row r="2255" spans="1:12">
      <c r="A2255" t="s">
        <v>5460</v>
      </c>
      <c r="B2255" s="454">
        <f t="shared" ca="1" si="359"/>
        <v>0</v>
      </c>
      <c r="C2255" s="454" t="str">
        <f t="shared" ca="1" si="360"/>
        <v/>
      </c>
      <c r="D2255" s="454" t="str">
        <f t="shared" ca="1" si="360"/>
        <v/>
      </c>
      <c r="E2255" s="454" t="str">
        <f t="shared" ca="1" si="360"/>
        <v/>
      </c>
      <c r="F2255" s="454" t="str">
        <f t="shared" ca="1" si="360"/>
        <v/>
      </c>
      <c r="G2255" s="389" t="str">
        <f t="shared" si="363"/>
        <v>EandR1B</v>
      </c>
      <c r="H2255" s="389" t="str">
        <f t="shared" si="364"/>
        <v>plantot</v>
      </c>
      <c r="I2255" s="389" t="str">
        <f t="shared" si="361"/>
        <v>expgrnothhous</v>
      </c>
      <c r="J2255" s="389" t="str">
        <f t="shared" si="366"/>
        <v>EandR1B-</v>
      </c>
      <c r="K2255" s="389" t="str">
        <f t="shared" si="362"/>
        <v>plantot-expgrnothhous</v>
      </c>
      <c r="L2255" s="389" t="str">
        <f t="shared" si="365"/>
        <v>plantot-</v>
      </c>
    </row>
    <row r="2256" spans="1:12">
      <c r="A2256" t="s">
        <v>5461</v>
      </c>
      <c r="B2256" s="454">
        <f t="shared" ca="1" si="359"/>
        <v>0</v>
      </c>
      <c r="C2256" s="454" t="str">
        <f t="shared" ca="1" si="360"/>
        <v/>
      </c>
      <c r="D2256" s="454" t="str">
        <f t="shared" ca="1" si="360"/>
        <v/>
      </c>
      <c r="E2256" s="454" t="str">
        <f t="shared" ca="1" si="360"/>
        <v/>
      </c>
      <c r="F2256" s="454" t="str">
        <f t="shared" ca="1" si="360"/>
        <v/>
      </c>
      <c r="G2256" s="389" t="str">
        <f t="shared" si="363"/>
        <v>EandR1B</v>
      </c>
      <c r="H2256" s="389" t="str">
        <f t="shared" si="364"/>
        <v>digtot</v>
      </c>
      <c r="I2256" s="389" t="str">
        <f t="shared" si="361"/>
        <v>expgrnothhous</v>
      </c>
      <c r="J2256" s="389" t="str">
        <f t="shared" si="366"/>
        <v>EandR1B-</v>
      </c>
      <c r="K2256" s="389" t="str">
        <f t="shared" si="362"/>
        <v>digtot-expgrnothhous</v>
      </c>
      <c r="L2256" s="389" t="str">
        <f t="shared" si="365"/>
        <v>digtot-</v>
      </c>
    </row>
    <row r="2257" spans="1:12">
      <c r="A2257" t="s">
        <v>5462</v>
      </c>
      <c r="B2257" s="454">
        <f t="shared" ca="1" si="359"/>
        <v>0</v>
      </c>
      <c r="C2257" s="454" t="str">
        <f t="shared" ca="1" si="360"/>
        <v/>
      </c>
      <c r="D2257" s="454" t="str">
        <f t="shared" ca="1" si="360"/>
        <v/>
      </c>
      <c r="E2257" s="454" t="str">
        <f t="shared" ca="1" si="360"/>
        <v/>
      </c>
      <c r="F2257" s="454" t="str">
        <f t="shared" ca="1" si="360"/>
        <v/>
      </c>
      <c r="G2257" s="389" t="str">
        <f t="shared" si="363"/>
        <v>EandR1B</v>
      </c>
      <c r="H2257" s="389" t="str">
        <f t="shared" si="364"/>
        <v>poltot</v>
      </c>
      <c r="I2257" s="389" t="str">
        <f t="shared" si="361"/>
        <v>expgrnothhous</v>
      </c>
      <c r="J2257" s="389" t="str">
        <f t="shared" si="366"/>
        <v>EandR1B-</v>
      </c>
      <c r="K2257" s="389" t="str">
        <f t="shared" si="362"/>
        <v>poltot-expgrnothhous</v>
      </c>
      <c r="L2257" s="389" t="str">
        <f t="shared" si="365"/>
        <v>poltot-</v>
      </c>
    </row>
    <row r="2258" spans="1:12">
      <c r="A2258" t="s">
        <v>5463</v>
      </c>
      <c r="B2258" s="454">
        <f t="shared" ca="1" si="359"/>
        <v>0</v>
      </c>
      <c r="C2258" s="454" t="str">
        <f t="shared" ca="1" si="360"/>
        <v/>
      </c>
      <c r="D2258" s="454" t="str">
        <f t="shared" ca="1" si="360"/>
        <v/>
      </c>
      <c r="E2258" s="454" t="str">
        <f t="shared" ca="1" si="360"/>
        <v/>
      </c>
      <c r="F2258" s="454" t="str">
        <f t="shared" ca="1" si="360"/>
        <v/>
      </c>
      <c r="G2258" s="389" t="str">
        <f t="shared" si="363"/>
        <v>EandR1B</v>
      </c>
      <c r="H2258" s="389" t="str">
        <f t="shared" si="364"/>
        <v>frstot</v>
      </c>
      <c r="I2258" s="389" t="str">
        <f t="shared" si="361"/>
        <v>expgrnothhous</v>
      </c>
      <c r="J2258" s="389" t="str">
        <f t="shared" si="366"/>
        <v>EandR1B-</v>
      </c>
      <c r="K2258" s="389" t="str">
        <f t="shared" si="362"/>
        <v>frstot-expgrnothhous</v>
      </c>
      <c r="L2258" s="389" t="str">
        <f t="shared" si="365"/>
        <v>frstot-</v>
      </c>
    </row>
    <row r="2259" spans="1:12">
      <c r="A2259" t="s">
        <v>5464</v>
      </c>
      <c r="B2259" s="454">
        <f t="shared" ca="1" si="359"/>
        <v>0</v>
      </c>
      <c r="C2259" s="454" t="str">
        <f t="shared" ca="1" si="360"/>
        <v/>
      </c>
      <c r="D2259" s="454" t="str">
        <f t="shared" ca="1" si="360"/>
        <v/>
      </c>
      <c r="E2259" s="454" t="str">
        <f t="shared" ca="1" si="360"/>
        <v/>
      </c>
      <c r="F2259" s="454" t="str">
        <f t="shared" ca="1" si="360"/>
        <v/>
      </c>
      <c r="G2259" s="389" t="str">
        <f t="shared" si="363"/>
        <v>EandR1B</v>
      </c>
      <c r="H2259" s="389" t="str">
        <f t="shared" si="364"/>
        <v>centot</v>
      </c>
      <c r="I2259" s="389" t="str">
        <f t="shared" si="361"/>
        <v>expgrnothhous</v>
      </c>
      <c r="J2259" s="389" t="str">
        <f t="shared" si="366"/>
        <v>EandR1B-</v>
      </c>
      <c r="K2259" s="389" t="str">
        <f t="shared" si="362"/>
        <v>centot-expgrnothhous</v>
      </c>
      <c r="L2259" s="389" t="str">
        <f t="shared" si="365"/>
        <v>centot-</v>
      </c>
    </row>
    <row r="2260" spans="1:12">
      <c r="A2260" t="s">
        <v>5465</v>
      </c>
      <c r="B2260" s="454">
        <f t="shared" ca="1" si="359"/>
        <v>0</v>
      </c>
      <c r="C2260" s="454" t="str">
        <f t="shared" ca="1" si="360"/>
        <v/>
      </c>
      <c r="D2260" s="454" t="str">
        <f t="shared" ca="1" si="360"/>
        <v/>
      </c>
      <c r="E2260" s="454" t="str">
        <f t="shared" ca="1" si="360"/>
        <v/>
      </c>
      <c r="F2260" s="454" t="str">
        <f t="shared" ca="1" si="360"/>
        <v/>
      </c>
      <c r="G2260" s="389" t="str">
        <f t="shared" si="363"/>
        <v>EandR1B</v>
      </c>
      <c r="H2260" s="389" t="str">
        <f t="shared" si="364"/>
        <v>tradtot</v>
      </c>
      <c r="I2260" s="389" t="str">
        <f t="shared" si="361"/>
        <v>expgrnothhous</v>
      </c>
      <c r="J2260" s="389" t="str">
        <f t="shared" si="366"/>
        <v>EandR1B-</v>
      </c>
      <c r="K2260" s="389" t="str">
        <f t="shared" si="362"/>
        <v>tradtot-expgrnothhous</v>
      </c>
      <c r="L2260" s="389" t="str">
        <f t="shared" si="365"/>
        <v>tradtot-</v>
      </c>
    </row>
    <row r="2261" spans="1:12">
      <c r="A2261" t="s">
        <v>5466</v>
      </c>
      <c r="B2261" s="454">
        <f t="shared" ca="1" si="359"/>
        <v>0</v>
      </c>
      <c r="C2261" s="454" t="str">
        <f t="shared" ca="1" si="360"/>
        <v/>
      </c>
      <c r="D2261" s="454" t="str">
        <f t="shared" ca="1" si="360"/>
        <v/>
      </c>
      <c r="E2261" s="454" t="str">
        <f t="shared" ca="1" si="360"/>
        <v/>
      </c>
      <c r="F2261" s="454" t="str">
        <f t="shared" ca="1" si="360"/>
        <v/>
      </c>
      <c r="G2261" s="389" t="str">
        <f t="shared" si="363"/>
        <v>EandR1B</v>
      </c>
      <c r="H2261" s="389" t="str">
        <f t="shared" si="364"/>
        <v>alltot</v>
      </c>
      <c r="I2261" s="389" t="str">
        <f t="shared" si="361"/>
        <v>expgrnothhous</v>
      </c>
      <c r="J2261" s="389" t="str">
        <f t="shared" si="366"/>
        <v>EandR1B-</v>
      </c>
      <c r="K2261" s="389" t="str">
        <f t="shared" si="362"/>
        <v>alltot-expgrnothhous</v>
      </c>
      <c r="L2261" s="389" t="str">
        <f t="shared" si="365"/>
        <v>alltot-</v>
      </c>
    </row>
    <row r="2262" spans="1:12">
      <c r="A2262" t="s">
        <v>5467</v>
      </c>
      <c r="B2262" s="454">
        <f t="shared" ca="1" si="359"/>
        <v>0</v>
      </c>
      <c r="C2262" s="454" t="str">
        <f t="shared" ca="1" si="360"/>
        <v/>
      </c>
      <c r="D2262" s="454" t="str">
        <f t="shared" ca="1" si="360"/>
        <v/>
      </c>
      <c r="E2262" s="454" t="str">
        <f t="shared" ca="1" si="360"/>
        <v/>
      </c>
      <c r="F2262" s="454" t="str">
        <f t="shared" ca="1" si="360"/>
        <v/>
      </c>
      <c r="G2262" s="389" t="str">
        <f t="shared" si="363"/>
        <v>EandR1B</v>
      </c>
      <c r="H2262" s="389" t="str">
        <f t="shared" si="364"/>
        <v>edutot</v>
      </c>
      <c r="I2262" s="389" t="str">
        <f t="shared" si="361"/>
        <v>expgrnothnpish</v>
      </c>
      <c r="J2262" s="389" t="str">
        <f t="shared" si="366"/>
        <v>EandR1B-</v>
      </c>
      <c r="K2262" s="389" t="str">
        <f t="shared" si="362"/>
        <v>edutot-expgrnothnpish</v>
      </c>
      <c r="L2262" s="389" t="str">
        <f t="shared" si="365"/>
        <v>edutot-</v>
      </c>
    </row>
    <row r="2263" spans="1:12">
      <c r="A2263" t="s">
        <v>5468</v>
      </c>
      <c r="B2263" s="454">
        <f t="shared" ca="1" si="359"/>
        <v>0</v>
      </c>
      <c r="C2263" s="454" t="str">
        <f t="shared" ca="1" si="360"/>
        <v/>
      </c>
      <c r="D2263" s="454" t="str">
        <f t="shared" ca="1" si="360"/>
        <v/>
      </c>
      <c r="E2263" s="454" t="str">
        <f t="shared" ca="1" si="360"/>
        <v/>
      </c>
      <c r="F2263" s="454" t="str">
        <f t="shared" ca="1" si="360"/>
        <v/>
      </c>
      <c r="G2263" s="389" t="str">
        <f t="shared" si="363"/>
        <v>EandR1B</v>
      </c>
      <c r="H2263" s="389" t="str">
        <f t="shared" si="364"/>
        <v>transtot</v>
      </c>
      <c r="I2263" s="389" t="str">
        <f t="shared" si="361"/>
        <v>expgrnothnpish</v>
      </c>
      <c r="J2263" s="389" t="str">
        <f t="shared" si="366"/>
        <v>EandR1B-</v>
      </c>
      <c r="K2263" s="389" t="str">
        <f t="shared" si="362"/>
        <v>transtot-expgrnothnpish</v>
      </c>
      <c r="L2263" s="389" t="str">
        <f t="shared" si="365"/>
        <v>transtot-</v>
      </c>
    </row>
    <row r="2264" spans="1:12">
      <c r="A2264" t="s">
        <v>5469</v>
      </c>
      <c r="B2264" s="454">
        <f t="shared" ca="1" si="359"/>
        <v>0</v>
      </c>
      <c r="C2264" s="454" t="str">
        <f t="shared" ca="1" si="360"/>
        <v/>
      </c>
      <c r="D2264" s="454" t="str">
        <f t="shared" ca="1" si="360"/>
        <v/>
      </c>
      <c r="E2264" s="454" t="str">
        <f t="shared" ca="1" si="360"/>
        <v/>
      </c>
      <c r="F2264" s="454" t="str">
        <f t="shared" ca="1" si="360"/>
        <v/>
      </c>
      <c r="G2264" s="389" t="str">
        <f t="shared" si="363"/>
        <v>EandR1B</v>
      </c>
      <c r="H2264" s="389" t="str">
        <f t="shared" si="364"/>
        <v>sctot</v>
      </c>
      <c r="I2264" s="389" t="str">
        <f t="shared" si="361"/>
        <v>expgrnothnpish</v>
      </c>
      <c r="J2264" s="389" t="str">
        <f t="shared" si="366"/>
        <v>EandR1B-</v>
      </c>
      <c r="K2264" s="389" t="str">
        <f t="shared" si="362"/>
        <v>sctot-expgrnothnpish</v>
      </c>
      <c r="L2264" s="389" t="str">
        <f t="shared" si="365"/>
        <v>sctot-</v>
      </c>
    </row>
    <row r="2265" spans="1:12">
      <c r="A2265" t="s">
        <v>5470</v>
      </c>
      <c r="B2265" s="454">
        <f t="shared" ca="1" si="359"/>
        <v>0</v>
      </c>
      <c r="C2265" s="454" t="str">
        <f t="shared" ca="1" si="360"/>
        <v/>
      </c>
      <c r="D2265" s="454" t="str">
        <f t="shared" ca="1" si="360"/>
        <v/>
      </c>
      <c r="E2265" s="454" t="str">
        <f t="shared" ca="1" si="360"/>
        <v/>
      </c>
      <c r="F2265" s="454" t="str">
        <f t="shared" ca="1" si="360"/>
        <v/>
      </c>
      <c r="G2265" s="389" t="str">
        <f t="shared" si="363"/>
        <v>EandR1B</v>
      </c>
      <c r="H2265" s="389" t="str">
        <f t="shared" si="364"/>
        <v>phtot</v>
      </c>
      <c r="I2265" s="389" t="str">
        <f t="shared" si="361"/>
        <v>expgrnothnpish</v>
      </c>
      <c r="J2265" s="389" t="str">
        <f t="shared" si="366"/>
        <v>EandR1B-</v>
      </c>
      <c r="K2265" s="389" t="str">
        <f t="shared" si="362"/>
        <v>phtot-expgrnothnpish</v>
      </c>
      <c r="L2265" s="389" t="str">
        <f t="shared" si="365"/>
        <v>phtot-</v>
      </c>
    </row>
    <row r="2266" spans="1:12">
      <c r="A2266" t="s">
        <v>5471</v>
      </c>
      <c r="B2266" s="454">
        <f t="shared" ca="1" si="359"/>
        <v>0</v>
      </c>
      <c r="C2266" s="454" t="str">
        <f t="shared" ca="1" si="360"/>
        <v/>
      </c>
      <c r="D2266" s="454" t="str">
        <f t="shared" ca="1" si="360"/>
        <v/>
      </c>
      <c r="E2266" s="454" t="str">
        <f t="shared" ca="1" si="360"/>
        <v/>
      </c>
      <c r="F2266" s="454" t="str">
        <f t="shared" ca="1" si="360"/>
        <v/>
      </c>
      <c r="G2266" s="389" t="str">
        <f t="shared" si="363"/>
        <v>EandR1B</v>
      </c>
      <c r="H2266" s="389" t="str">
        <f t="shared" si="364"/>
        <v>houstot</v>
      </c>
      <c r="I2266" s="389" t="str">
        <f t="shared" si="361"/>
        <v>expgrnothnpish</v>
      </c>
      <c r="J2266" s="389" t="str">
        <f t="shared" si="366"/>
        <v>EandR1B-</v>
      </c>
      <c r="K2266" s="389" t="str">
        <f t="shared" si="362"/>
        <v>houstot-expgrnothnpish</v>
      </c>
      <c r="L2266" s="389" t="str">
        <f t="shared" si="365"/>
        <v>houstot-</v>
      </c>
    </row>
    <row r="2267" spans="1:12">
      <c r="A2267" t="s">
        <v>5472</v>
      </c>
      <c r="B2267" s="454">
        <f t="shared" ca="1" si="359"/>
        <v>0</v>
      </c>
      <c r="C2267" s="454" t="str">
        <f t="shared" ca="1" si="360"/>
        <v/>
      </c>
      <c r="D2267" s="454" t="str">
        <f t="shared" ca="1" si="360"/>
        <v/>
      </c>
      <c r="E2267" s="454" t="str">
        <f t="shared" ca="1" si="360"/>
        <v/>
      </c>
      <c r="F2267" s="454" t="str">
        <f t="shared" ca="1" si="360"/>
        <v/>
      </c>
      <c r="G2267" s="389" t="str">
        <f t="shared" si="363"/>
        <v>EandR1B</v>
      </c>
      <c r="H2267" s="389" t="str">
        <f t="shared" si="364"/>
        <v>cultot</v>
      </c>
      <c r="I2267" s="389" t="str">
        <f t="shared" si="361"/>
        <v>expgrnothnpish</v>
      </c>
      <c r="J2267" s="389" t="str">
        <f t="shared" si="366"/>
        <v>EandR1B-</v>
      </c>
      <c r="K2267" s="389" t="str">
        <f t="shared" si="362"/>
        <v>cultot-expgrnothnpish</v>
      </c>
      <c r="L2267" s="389" t="str">
        <f t="shared" si="365"/>
        <v>cultot-</v>
      </c>
    </row>
    <row r="2268" spans="1:12">
      <c r="A2268" t="s">
        <v>5473</v>
      </c>
      <c r="B2268" s="454">
        <f t="shared" ca="1" si="359"/>
        <v>0</v>
      </c>
      <c r="C2268" s="454" t="str">
        <f t="shared" ca="1" si="360"/>
        <v/>
      </c>
      <c r="D2268" s="454" t="str">
        <f t="shared" ca="1" si="360"/>
        <v/>
      </c>
      <c r="E2268" s="454" t="str">
        <f t="shared" ca="1" si="360"/>
        <v/>
      </c>
      <c r="F2268" s="454" t="str">
        <f t="shared" ca="1" si="360"/>
        <v/>
      </c>
      <c r="G2268" s="389" t="str">
        <f t="shared" si="363"/>
        <v>EandR1B</v>
      </c>
      <c r="H2268" s="389" t="str">
        <f t="shared" si="364"/>
        <v>envtot</v>
      </c>
      <c r="I2268" s="389" t="str">
        <f t="shared" si="361"/>
        <v>expgrnothnpish</v>
      </c>
      <c r="J2268" s="389" t="str">
        <f t="shared" si="366"/>
        <v>EandR1B-</v>
      </c>
      <c r="K2268" s="389" t="str">
        <f t="shared" si="362"/>
        <v>envtot-expgrnothnpish</v>
      </c>
      <c r="L2268" s="389" t="str">
        <f t="shared" si="365"/>
        <v>envtot-</v>
      </c>
    </row>
    <row r="2269" spans="1:12">
      <c r="A2269" t="s">
        <v>5474</v>
      </c>
      <c r="B2269" s="454">
        <f t="shared" ca="1" si="359"/>
        <v>0</v>
      </c>
      <c r="C2269" s="454" t="str">
        <f t="shared" ca="1" si="360"/>
        <v/>
      </c>
      <c r="D2269" s="454" t="str">
        <f t="shared" ca="1" si="360"/>
        <v/>
      </c>
      <c r="E2269" s="454" t="str">
        <f t="shared" ca="1" si="360"/>
        <v/>
      </c>
      <c r="F2269" s="454" t="str">
        <f t="shared" ca="1" si="360"/>
        <v/>
      </c>
      <c r="G2269" s="389" t="str">
        <f t="shared" si="363"/>
        <v>EandR1B</v>
      </c>
      <c r="H2269" s="389" t="str">
        <f t="shared" si="364"/>
        <v>plantot</v>
      </c>
      <c r="I2269" s="389" t="str">
        <f t="shared" si="361"/>
        <v>expgrnothnpish</v>
      </c>
      <c r="J2269" s="389" t="str">
        <f t="shared" si="366"/>
        <v>EandR1B-</v>
      </c>
      <c r="K2269" s="389" t="str">
        <f t="shared" si="362"/>
        <v>plantot-expgrnothnpish</v>
      </c>
      <c r="L2269" s="389" t="str">
        <f t="shared" si="365"/>
        <v>plantot-</v>
      </c>
    </row>
    <row r="2270" spans="1:12">
      <c r="A2270" t="s">
        <v>5475</v>
      </c>
      <c r="B2270" s="454">
        <f t="shared" ca="1" si="359"/>
        <v>0</v>
      </c>
      <c r="C2270" s="454" t="str">
        <f t="shared" ca="1" si="360"/>
        <v/>
      </c>
      <c r="D2270" s="454" t="str">
        <f t="shared" ca="1" si="360"/>
        <v/>
      </c>
      <c r="E2270" s="454" t="str">
        <f t="shared" ca="1" si="360"/>
        <v/>
      </c>
      <c r="F2270" s="454" t="str">
        <f t="shared" ca="1" si="360"/>
        <v/>
      </c>
      <c r="G2270" s="389" t="str">
        <f t="shared" si="363"/>
        <v>EandR1B</v>
      </c>
      <c r="H2270" s="389" t="str">
        <f t="shared" si="364"/>
        <v>digtot</v>
      </c>
      <c r="I2270" s="389" t="str">
        <f t="shared" si="361"/>
        <v>expgrnothnpish</v>
      </c>
      <c r="J2270" s="389" t="str">
        <f t="shared" si="366"/>
        <v>EandR1B-</v>
      </c>
      <c r="K2270" s="389" t="str">
        <f t="shared" si="362"/>
        <v>digtot-expgrnothnpish</v>
      </c>
      <c r="L2270" s="389" t="str">
        <f t="shared" si="365"/>
        <v>digtot-</v>
      </c>
    </row>
    <row r="2271" spans="1:12">
      <c r="A2271" t="s">
        <v>5476</v>
      </c>
      <c r="B2271" s="454">
        <f t="shared" ca="1" si="359"/>
        <v>0</v>
      </c>
      <c r="C2271" s="454" t="str">
        <f t="shared" ca="1" si="360"/>
        <v/>
      </c>
      <c r="D2271" s="454" t="str">
        <f t="shared" ca="1" si="360"/>
        <v/>
      </c>
      <c r="E2271" s="454" t="str">
        <f t="shared" ca="1" si="360"/>
        <v/>
      </c>
      <c r="F2271" s="454" t="str">
        <f t="shared" ca="1" si="360"/>
        <v/>
      </c>
      <c r="G2271" s="389" t="str">
        <f t="shared" si="363"/>
        <v>EandR1B</v>
      </c>
      <c r="H2271" s="389" t="str">
        <f t="shared" si="364"/>
        <v>poltot</v>
      </c>
      <c r="I2271" s="389" t="str">
        <f t="shared" si="361"/>
        <v>expgrnothnpish</v>
      </c>
      <c r="J2271" s="389" t="str">
        <f t="shared" si="366"/>
        <v>EandR1B-</v>
      </c>
      <c r="K2271" s="389" t="str">
        <f t="shared" si="362"/>
        <v>poltot-expgrnothnpish</v>
      </c>
      <c r="L2271" s="389" t="str">
        <f t="shared" si="365"/>
        <v>poltot-</v>
      </c>
    </row>
    <row r="2272" spans="1:12">
      <c r="A2272" t="s">
        <v>5477</v>
      </c>
      <c r="B2272" s="454">
        <f t="shared" ca="1" si="359"/>
        <v>0</v>
      </c>
      <c r="C2272" s="454" t="str">
        <f t="shared" ca="1" si="360"/>
        <v/>
      </c>
      <c r="D2272" s="454" t="str">
        <f t="shared" ca="1" si="360"/>
        <v/>
      </c>
      <c r="E2272" s="454" t="str">
        <f t="shared" ca="1" si="360"/>
        <v/>
      </c>
      <c r="F2272" s="454" t="str">
        <f t="shared" ca="1" si="360"/>
        <v/>
      </c>
      <c r="G2272" s="389" t="str">
        <f t="shared" si="363"/>
        <v>EandR1B</v>
      </c>
      <c r="H2272" s="389" t="str">
        <f t="shared" si="364"/>
        <v>frstot</v>
      </c>
      <c r="I2272" s="389" t="str">
        <f t="shared" si="361"/>
        <v>expgrnothnpish</v>
      </c>
      <c r="J2272" s="389" t="str">
        <f t="shared" si="366"/>
        <v>EandR1B-</v>
      </c>
      <c r="K2272" s="389" t="str">
        <f t="shared" si="362"/>
        <v>frstot-expgrnothnpish</v>
      </c>
      <c r="L2272" s="389" t="str">
        <f t="shared" si="365"/>
        <v>frstot-</v>
      </c>
    </row>
    <row r="2273" spans="1:12">
      <c r="A2273" t="s">
        <v>5478</v>
      </c>
      <c r="B2273" s="454">
        <f t="shared" ca="1" si="359"/>
        <v>0</v>
      </c>
      <c r="C2273" s="454" t="str">
        <f t="shared" ca="1" si="360"/>
        <v/>
      </c>
      <c r="D2273" s="454" t="str">
        <f t="shared" ca="1" si="360"/>
        <v/>
      </c>
      <c r="E2273" s="454" t="str">
        <f t="shared" ca="1" si="360"/>
        <v/>
      </c>
      <c r="F2273" s="454" t="str">
        <f t="shared" ca="1" si="360"/>
        <v/>
      </c>
      <c r="G2273" s="389" t="str">
        <f t="shared" si="363"/>
        <v>EandR1B</v>
      </c>
      <c r="H2273" s="389" t="str">
        <f t="shared" si="364"/>
        <v>centot</v>
      </c>
      <c r="I2273" s="389" t="str">
        <f t="shared" si="361"/>
        <v>expgrnothnpish</v>
      </c>
      <c r="J2273" s="389" t="str">
        <f t="shared" si="366"/>
        <v>EandR1B-</v>
      </c>
      <c r="K2273" s="389" t="str">
        <f t="shared" si="362"/>
        <v>centot-expgrnothnpish</v>
      </c>
      <c r="L2273" s="389" t="str">
        <f t="shared" si="365"/>
        <v>centot-</v>
      </c>
    </row>
    <row r="2274" spans="1:12">
      <c r="A2274" t="s">
        <v>5479</v>
      </c>
      <c r="B2274" s="454">
        <f t="shared" ca="1" si="359"/>
        <v>0</v>
      </c>
      <c r="C2274" s="454" t="str">
        <f t="shared" ca="1" si="360"/>
        <v/>
      </c>
      <c r="D2274" s="454" t="str">
        <f t="shared" ca="1" si="360"/>
        <v/>
      </c>
      <c r="E2274" s="454" t="str">
        <f t="shared" ca="1" si="360"/>
        <v/>
      </c>
      <c r="F2274" s="454" t="str">
        <f t="shared" ca="1" si="360"/>
        <v/>
      </c>
      <c r="G2274" s="389" t="str">
        <f t="shared" si="363"/>
        <v>EandR1B</v>
      </c>
      <c r="H2274" s="389" t="str">
        <f t="shared" si="364"/>
        <v>tradtot</v>
      </c>
      <c r="I2274" s="389" t="str">
        <f t="shared" si="361"/>
        <v>expgrnothnpish</v>
      </c>
      <c r="J2274" s="389" t="str">
        <f t="shared" si="366"/>
        <v>EandR1B-</v>
      </c>
      <c r="K2274" s="389" t="str">
        <f t="shared" si="362"/>
        <v>tradtot-expgrnothnpish</v>
      </c>
      <c r="L2274" s="389" t="str">
        <f t="shared" si="365"/>
        <v>tradtot-</v>
      </c>
    </row>
    <row r="2275" spans="1:12">
      <c r="A2275" t="s">
        <v>5480</v>
      </c>
      <c r="B2275" s="454">
        <f t="shared" ca="1" si="359"/>
        <v>0</v>
      </c>
      <c r="C2275" s="454" t="str">
        <f t="shared" ca="1" si="360"/>
        <v/>
      </c>
      <c r="D2275" s="454" t="str">
        <f t="shared" ca="1" si="360"/>
        <v/>
      </c>
      <c r="E2275" s="454" t="str">
        <f t="shared" ca="1" si="360"/>
        <v/>
      </c>
      <c r="F2275" s="454" t="str">
        <f t="shared" ca="1" si="360"/>
        <v/>
      </c>
      <c r="G2275" s="389" t="str">
        <f t="shared" si="363"/>
        <v>EandR1B</v>
      </c>
      <c r="H2275" s="389" t="str">
        <f t="shared" si="364"/>
        <v>alltot</v>
      </c>
      <c r="I2275" s="389" t="str">
        <f t="shared" si="361"/>
        <v>expgrnothnpish</v>
      </c>
      <c r="J2275" s="389" t="str">
        <f t="shared" si="366"/>
        <v>EandR1B-</v>
      </c>
      <c r="K2275" s="389" t="str">
        <f t="shared" si="362"/>
        <v>alltot-expgrnothnpish</v>
      </c>
      <c r="L2275" s="389" t="str">
        <f t="shared" si="365"/>
        <v>alltot-</v>
      </c>
    </row>
    <row r="2276" spans="1:12">
      <c r="A2276" t="s">
        <v>5481</v>
      </c>
      <c r="B2276" s="454">
        <f t="shared" ref="B2276:B2319" ca="1" si="367">INDEX(INDIRECT(LEFT($A2276,SEARCH("-",$A2276,1)-1)&amp;"_data"),MATCH(MID($A2276, SEARCH("-",$A2276) + 1, SEARCH("-",$A2276,SEARCH("-",$A2276)+1) - SEARCH("-",$A2276) - 1),INDIRECT(LEFT($A2276,SEARCH("-",$A2276,1)-1)&amp;"_rows"),0),MATCH(RIGHT($A2276,LEN($A2276) - SEARCH("-", $A2276, SEARCH("-", $A2276) + 1)),INDIRECT(LEFT($A2276,SEARCH("-",$A2276,1)-1)&amp;"_Header"),0))</f>
        <v>0</v>
      </c>
      <c r="C2276" s="454" t="str">
        <f t="shared" ref="C2276:F2320" ca="1" si="368">IFERROR(INDEX(INDIRECT(LEFT($A2276,SEARCH("-",$A2276,1)-1)&amp;"_validation_data"),MATCH($A2276&amp;"-"&amp;C$1,INDIRECT(LEFT($A2276,SEARCH("-",$A2276,1)-1)&amp;"_validation_rows"),0),3),"")</f>
        <v/>
      </c>
      <c r="D2276" s="454" t="str">
        <f t="shared" ca="1" si="368"/>
        <v/>
      </c>
      <c r="E2276" s="454" t="str">
        <f t="shared" ca="1" si="368"/>
        <v/>
      </c>
      <c r="F2276" s="454" t="str">
        <f t="shared" ref="F2276:F2319" ca="1" si="369">IFERROR(INDEX(INDIRECT(LEFT($A2276,SEARCH("-",$A2276,1)-1)&amp;"_validation_data"),MATCH($A2276&amp;"-"&amp;F$1,INDIRECT(LEFT($A2276,SEARCH("-",$A2276,1)-1)&amp;"_validation_rows"),0),3),"")</f>
        <v/>
      </c>
      <c r="G2276" s="389" t="str">
        <f t="shared" ref="G2276:G2285" si="370">LEFT(A2276, 6)</f>
        <v>EandR1</v>
      </c>
      <c r="H2276" s="389" t="str">
        <f t="shared" ref="H2276:H2321" si="371">LEFT(K2276,SEARCH("-",K2276)-1)</f>
        <v>eduerlprm</v>
      </c>
      <c r="I2276" s="389" t="str">
        <f t="shared" ref="I2276:I2320" si="372">SUBSTITUTE(K2276,L2276,"")</f>
        <v>reclndbld</v>
      </c>
      <c r="J2276" s="389" t="str">
        <f t="shared" ref="J2276:J2322" si="373">LEFT(A2276,SEARCH("-",A2276))</f>
        <v>EandR1-</v>
      </c>
      <c r="K2276" s="389" t="str">
        <f t="shared" ref="K2276:K2320" si="374">SUBSTITUTE(A2276,J2276,"")</f>
        <v>eduerlprm-reclndbld</v>
      </c>
      <c r="L2276" s="389" t="str">
        <f t="shared" ref="L2276:L2321" si="375">LEFT(K2276,SEARCH("-",K2276))</f>
        <v>eduerlprm-</v>
      </c>
    </row>
    <row r="2277" spans="1:12">
      <c r="A2277" t="s">
        <v>5482</v>
      </c>
      <c r="B2277" s="454">
        <f t="shared" ca="1" si="367"/>
        <v>0</v>
      </c>
      <c r="C2277" s="454" t="str">
        <f t="shared" ca="1" si="368"/>
        <v/>
      </c>
      <c r="D2277" s="454" t="str">
        <f t="shared" ca="1" si="368"/>
        <v/>
      </c>
      <c r="E2277" s="454" t="str">
        <f t="shared" ca="1" si="368"/>
        <v/>
      </c>
      <c r="F2277" s="454" t="str">
        <f t="shared" ca="1" si="369"/>
        <v/>
      </c>
      <c r="G2277" s="389" t="str">
        <f t="shared" si="370"/>
        <v>EandR1</v>
      </c>
      <c r="H2277" s="389" t="str">
        <f t="shared" si="371"/>
        <v>eduscn</v>
      </c>
      <c r="I2277" s="389" t="str">
        <f t="shared" si="372"/>
        <v>reclndbld</v>
      </c>
      <c r="J2277" s="389" t="str">
        <f t="shared" si="373"/>
        <v>EandR1-</v>
      </c>
      <c r="K2277" s="389" t="str">
        <f t="shared" si="374"/>
        <v>eduscn-reclndbld</v>
      </c>
      <c r="L2277" s="389" t="str">
        <f t="shared" si="375"/>
        <v>eduscn-</v>
      </c>
    </row>
    <row r="2278" spans="1:12">
      <c r="A2278" t="s">
        <v>5483</v>
      </c>
      <c r="B2278" s="454">
        <f t="shared" ca="1" si="367"/>
        <v>0</v>
      </c>
      <c r="C2278" s="454" t="str">
        <f t="shared" ca="1" si="368"/>
        <v/>
      </c>
      <c r="D2278" s="454" t="str">
        <f t="shared" ca="1" si="368"/>
        <v/>
      </c>
      <c r="E2278" s="454" t="str">
        <f t="shared" ca="1" si="368"/>
        <v/>
      </c>
      <c r="F2278" s="454" t="str">
        <f t="shared" ca="1" si="369"/>
        <v/>
      </c>
      <c r="G2278" s="389" t="str">
        <f t="shared" si="370"/>
        <v>EandR1</v>
      </c>
      <c r="H2278" s="389" t="str">
        <f t="shared" si="371"/>
        <v>eduspc</v>
      </c>
      <c r="I2278" s="389" t="str">
        <f t="shared" si="372"/>
        <v>reclndbld</v>
      </c>
      <c r="J2278" s="389" t="str">
        <f t="shared" si="373"/>
        <v>EandR1-</v>
      </c>
      <c r="K2278" s="389" t="str">
        <f t="shared" si="374"/>
        <v>eduspc-reclndbld</v>
      </c>
      <c r="L2278" s="389" t="str">
        <f t="shared" si="375"/>
        <v>eduspc-</v>
      </c>
    </row>
    <row r="2279" spans="1:12">
      <c r="A2279" t="s">
        <v>5484</v>
      </c>
      <c r="B2279" s="454">
        <f t="shared" ca="1" si="367"/>
        <v>0</v>
      </c>
      <c r="C2279" s="454" t="str">
        <f t="shared" ca="1" si="368"/>
        <v/>
      </c>
      <c r="D2279" s="454" t="str">
        <f t="shared" ca="1" si="368"/>
        <v/>
      </c>
      <c r="E2279" s="454" t="str">
        <f t="shared" ca="1" si="368"/>
        <v/>
      </c>
      <c r="F2279" s="454" t="str">
        <f t="shared" ca="1" si="369"/>
        <v/>
      </c>
      <c r="G2279" s="389" t="str">
        <f t="shared" si="370"/>
        <v>EandR1</v>
      </c>
      <c r="H2279" s="389" t="str">
        <f t="shared" si="371"/>
        <v>edupstoth</v>
      </c>
      <c r="I2279" s="389" t="str">
        <f t="shared" si="372"/>
        <v>reclndbld</v>
      </c>
      <c r="J2279" s="389" t="str">
        <f t="shared" si="373"/>
        <v>EandR1-</v>
      </c>
      <c r="K2279" s="389" t="str">
        <f t="shared" si="374"/>
        <v>edupstoth-reclndbld</v>
      </c>
      <c r="L2279" s="389" t="str">
        <f t="shared" si="375"/>
        <v>edupstoth-</v>
      </c>
    </row>
    <row r="2280" spans="1:12">
      <c r="A2280" t="s">
        <v>5485</v>
      </c>
      <c r="B2280" s="454">
        <f t="shared" ca="1" si="367"/>
        <v>0</v>
      </c>
      <c r="C2280" s="454" t="str">
        <f t="shared" ca="1" si="368"/>
        <v/>
      </c>
      <c r="D2280" s="454" t="str">
        <f t="shared" ca="1" si="368"/>
        <v/>
      </c>
      <c r="E2280" s="454" t="str">
        <f t="shared" ca="1" si="368"/>
        <v/>
      </c>
      <c r="F2280" s="454" t="str">
        <f t="shared" ca="1" si="369"/>
        <v/>
      </c>
      <c r="G2280" s="389" t="str">
        <f t="shared" si="370"/>
        <v>EandR1</v>
      </c>
      <c r="H2280" s="389" t="str">
        <f t="shared" si="371"/>
        <v>edutot</v>
      </c>
      <c r="I2280" s="389" t="str">
        <f t="shared" si="372"/>
        <v>reclndbld</v>
      </c>
      <c r="J2280" s="389" t="str">
        <f t="shared" si="373"/>
        <v>EandR1-</v>
      </c>
      <c r="K2280" s="389" t="str">
        <f t="shared" si="374"/>
        <v>edutot-reclndbld</v>
      </c>
      <c r="L2280" s="389" t="str">
        <f t="shared" si="375"/>
        <v>edutot-</v>
      </c>
    </row>
    <row r="2281" spans="1:12">
      <c r="A2281" t="s">
        <v>5486</v>
      </c>
      <c r="B2281" s="454">
        <f t="shared" ca="1" si="367"/>
        <v>0</v>
      </c>
      <c r="C2281" s="454" t="str">
        <f t="shared" ca="1" si="368"/>
        <v/>
      </c>
      <c r="D2281" s="454" t="str">
        <f t="shared" ca="1" si="368"/>
        <v/>
      </c>
      <c r="E2281" s="454" t="str">
        <f t="shared" ca="1" si="368"/>
        <v/>
      </c>
      <c r="F2281" s="454" t="str">
        <f t="shared" ca="1" si="369"/>
        <v/>
      </c>
      <c r="G2281" s="389" t="str">
        <f t="shared" si="370"/>
        <v>EandR1</v>
      </c>
      <c r="H2281" s="389" t="str">
        <f t="shared" si="371"/>
        <v>transrds</v>
      </c>
      <c r="I2281" s="389" t="str">
        <f t="shared" si="372"/>
        <v>reclndbld</v>
      </c>
      <c r="J2281" s="389" t="str">
        <f t="shared" si="373"/>
        <v>EandR1-</v>
      </c>
      <c r="K2281" s="389" t="str">
        <f t="shared" si="374"/>
        <v>transrds-reclndbld</v>
      </c>
      <c r="L2281" s="389" t="str">
        <f t="shared" si="375"/>
        <v>transrds-</v>
      </c>
    </row>
    <row r="2282" spans="1:12">
      <c r="A2282" t="s">
        <v>5487</v>
      </c>
      <c r="B2282" s="454">
        <f t="shared" ca="1" si="367"/>
        <v>0</v>
      </c>
      <c r="C2282" s="454" t="str">
        <f t="shared" ca="1" si="368"/>
        <v/>
      </c>
      <c r="D2282" s="454" t="str">
        <f t="shared" ca="1" si="368"/>
        <v/>
      </c>
      <c r="E2282" s="454" t="str">
        <f t="shared" ca="1" si="368"/>
        <v/>
      </c>
      <c r="F2282" s="454" t="str">
        <f t="shared" ca="1" si="369"/>
        <v/>
      </c>
      <c r="G2282" s="389" t="str">
        <f t="shared" si="370"/>
        <v>EandR1</v>
      </c>
      <c r="H2282" s="389" t="str">
        <f t="shared" si="371"/>
        <v>transprk</v>
      </c>
      <c r="I2282" s="389" t="str">
        <f t="shared" si="372"/>
        <v>reclndbld</v>
      </c>
      <c r="J2282" s="389" t="str">
        <f t="shared" si="373"/>
        <v>EandR1-</v>
      </c>
      <c r="K2282" s="389" t="str">
        <f t="shared" si="374"/>
        <v>transprk-reclndbld</v>
      </c>
      <c r="L2282" s="389" t="str">
        <f t="shared" si="375"/>
        <v>transprk-</v>
      </c>
    </row>
    <row r="2283" spans="1:12">
      <c r="A2283" t="s">
        <v>5488</v>
      </c>
      <c r="B2283" s="454">
        <f t="shared" ca="1" si="367"/>
        <v>0</v>
      </c>
      <c r="C2283" s="454" t="str">
        <f t="shared" ca="1" si="368"/>
        <v/>
      </c>
      <c r="D2283" s="454" t="str">
        <f t="shared" ca="1" si="368"/>
        <v/>
      </c>
      <c r="E2283" s="454" t="str">
        <f t="shared" ca="1" si="368"/>
        <v/>
      </c>
      <c r="F2283" s="454" t="str">
        <f t="shared" ca="1" si="369"/>
        <v/>
      </c>
      <c r="G2283" s="389" t="str">
        <f t="shared" si="370"/>
        <v>EandR1</v>
      </c>
      <c r="H2283" s="389" t="str">
        <f t="shared" si="371"/>
        <v>transpblbus</v>
      </c>
      <c r="I2283" s="389" t="str">
        <f t="shared" si="372"/>
        <v>reclndbld</v>
      </c>
      <c r="J2283" s="389" t="str">
        <f t="shared" si="373"/>
        <v>EandR1-</v>
      </c>
      <c r="K2283" s="389" t="str">
        <f t="shared" si="374"/>
        <v>transpblbus-reclndbld</v>
      </c>
      <c r="L2283" s="389" t="str">
        <f t="shared" si="375"/>
        <v>transpblbus-</v>
      </c>
    </row>
    <row r="2284" spans="1:12">
      <c r="A2284" t="s">
        <v>5489</v>
      </c>
      <c r="B2284" s="454">
        <f t="shared" ca="1" si="367"/>
        <v>0</v>
      </c>
      <c r="C2284" s="454" t="str">
        <f t="shared" ca="1" si="368"/>
        <v/>
      </c>
      <c r="D2284" s="454" t="str">
        <f t="shared" ca="1" si="368"/>
        <v/>
      </c>
      <c r="E2284" s="454" t="str">
        <f t="shared" ca="1" si="368"/>
        <v/>
      </c>
      <c r="F2284" s="454" t="str">
        <f t="shared" ca="1" si="369"/>
        <v/>
      </c>
      <c r="G2284" s="389" t="str">
        <f t="shared" si="370"/>
        <v>EandR1</v>
      </c>
      <c r="H2284" s="389" t="str">
        <f t="shared" si="371"/>
        <v>transpblrail</v>
      </c>
      <c r="I2284" s="389" t="str">
        <f t="shared" si="372"/>
        <v>reclndbld</v>
      </c>
      <c r="J2284" s="389" t="str">
        <f t="shared" si="373"/>
        <v>EandR1-</v>
      </c>
      <c r="K2284" s="389" t="str">
        <f t="shared" si="374"/>
        <v>transpblrail-reclndbld</v>
      </c>
      <c r="L2284" s="389" t="str">
        <f t="shared" si="375"/>
        <v>transpblrail-</v>
      </c>
    </row>
    <row r="2285" spans="1:12">
      <c r="A2285" t="s">
        <v>5490</v>
      </c>
      <c r="B2285" s="454">
        <f t="shared" ca="1" si="367"/>
        <v>0</v>
      </c>
      <c r="C2285" s="454" t="str">
        <f t="shared" ca="1" si="368"/>
        <v/>
      </c>
      <c r="D2285" s="454" t="str">
        <f t="shared" ca="1" si="368"/>
        <v/>
      </c>
      <c r="E2285" s="454" t="str">
        <f t="shared" ca="1" si="368"/>
        <v/>
      </c>
      <c r="F2285" s="454" t="str">
        <f t="shared" ca="1" si="369"/>
        <v/>
      </c>
      <c r="G2285" s="389" t="str">
        <f t="shared" si="370"/>
        <v>EandR1</v>
      </c>
      <c r="H2285" s="389" t="str">
        <f t="shared" si="371"/>
        <v>transahtarp</v>
      </c>
      <c r="I2285" s="389" t="str">
        <f t="shared" si="372"/>
        <v>reclndbld</v>
      </c>
      <c r="J2285" s="389" t="str">
        <f t="shared" si="373"/>
        <v>EandR1-</v>
      </c>
      <c r="K2285" s="389" t="str">
        <f t="shared" si="374"/>
        <v>transahtarp-reclndbld</v>
      </c>
      <c r="L2285" s="389" t="str">
        <f t="shared" si="375"/>
        <v>transahtarp-</v>
      </c>
    </row>
    <row r="2286" spans="1:12">
      <c r="A2286" t="s">
        <v>5491</v>
      </c>
      <c r="B2286" s="454">
        <f t="shared" ca="1" si="367"/>
        <v>0</v>
      </c>
      <c r="C2286" s="454" t="str">
        <f t="shared" ca="1" si="368"/>
        <v/>
      </c>
      <c r="D2286" s="454" t="str">
        <f t="shared" ca="1" si="368"/>
        <v/>
      </c>
      <c r="E2286" s="454" t="str">
        <f t="shared" ca="1" si="368"/>
        <v/>
      </c>
      <c r="F2286" s="454" t="str">
        <f t="shared" ca="1" si="369"/>
        <v/>
      </c>
      <c r="G2286" s="389" t="str">
        <f t="shared" ref="G2286:G2349" si="376">LEFT(A2286, 6)</f>
        <v>EandR1</v>
      </c>
      <c r="H2286" s="389" t="str">
        <f t="shared" si="371"/>
        <v>transahthrbprs</v>
      </c>
      <c r="I2286" s="389" t="str">
        <f t="shared" si="372"/>
        <v>reclndbld</v>
      </c>
      <c r="J2286" s="389" t="str">
        <f t="shared" si="373"/>
        <v>EandR1-</v>
      </c>
      <c r="K2286" s="389" t="str">
        <f t="shared" si="374"/>
        <v>transahthrbprs-reclndbld</v>
      </c>
      <c r="L2286" s="389" t="str">
        <f t="shared" si="375"/>
        <v>transahthrbprs-</v>
      </c>
    </row>
    <row r="2287" spans="1:12">
      <c r="A2287" t="s">
        <v>5492</v>
      </c>
      <c r="B2287" s="454">
        <f t="shared" ca="1" si="367"/>
        <v>0</v>
      </c>
      <c r="C2287" s="454" t="str">
        <f t="shared" ca="1" si="368"/>
        <v/>
      </c>
      <c r="D2287" s="454" t="str">
        <f t="shared" ca="1" si="368"/>
        <v/>
      </c>
      <c r="E2287" s="454" t="str">
        <f t="shared" ca="1" si="368"/>
        <v/>
      </c>
      <c r="F2287" s="454" t="str">
        <f t="shared" ca="1" si="369"/>
        <v/>
      </c>
      <c r="G2287" s="389" t="str">
        <f t="shared" si="376"/>
        <v>EandR1</v>
      </c>
      <c r="H2287" s="389" t="str">
        <f t="shared" si="371"/>
        <v>transahttll</v>
      </c>
      <c r="I2287" s="389" t="str">
        <f t="shared" si="372"/>
        <v>reclndbld</v>
      </c>
      <c r="J2287" s="389" t="str">
        <f t="shared" si="373"/>
        <v>EandR1-</v>
      </c>
      <c r="K2287" s="389" t="str">
        <f t="shared" si="374"/>
        <v>transahttll-reclndbld</v>
      </c>
      <c r="L2287" s="389" t="str">
        <f t="shared" si="375"/>
        <v>transahttll-</v>
      </c>
    </row>
    <row r="2288" spans="1:12">
      <c r="A2288" t="s">
        <v>5493</v>
      </c>
      <c r="B2288" s="454">
        <f t="shared" ca="1" si="367"/>
        <v>0</v>
      </c>
      <c r="C2288" s="454" t="str">
        <f t="shared" ca="1" si="368"/>
        <v/>
      </c>
      <c r="D2288" s="454" t="str">
        <f t="shared" ca="1" si="368"/>
        <v/>
      </c>
      <c r="E2288" s="454" t="str">
        <f t="shared" ca="1" si="368"/>
        <v/>
      </c>
      <c r="F2288" s="454" t="str">
        <f t="shared" ca="1" si="369"/>
        <v/>
      </c>
      <c r="G2288" s="389" t="str">
        <f t="shared" si="376"/>
        <v>EandR1</v>
      </c>
      <c r="H2288" s="389" t="str">
        <f t="shared" si="371"/>
        <v>transtot</v>
      </c>
      <c r="I2288" s="389" t="str">
        <f t="shared" si="372"/>
        <v>reclndbld</v>
      </c>
      <c r="J2288" s="389" t="str">
        <f t="shared" si="373"/>
        <v>EandR1-</v>
      </c>
      <c r="K2288" s="389" t="str">
        <f t="shared" si="374"/>
        <v>transtot-reclndbld</v>
      </c>
      <c r="L2288" s="389" t="str">
        <f t="shared" si="375"/>
        <v>transtot-</v>
      </c>
    </row>
    <row r="2289" spans="1:12">
      <c r="A2289" t="s">
        <v>5494</v>
      </c>
      <c r="B2289" s="454">
        <f t="shared" ca="1" si="367"/>
        <v>0</v>
      </c>
      <c r="C2289" s="454" t="str">
        <f t="shared" ca="1" si="368"/>
        <v/>
      </c>
      <c r="D2289" s="454" t="str">
        <f t="shared" ca="1" si="368"/>
        <v/>
      </c>
      <c r="E2289" s="454" t="str">
        <f t="shared" ca="1" si="368"/>
        <v/>
      </c>
      <c r="F2289" s="454" t="str">
        <f t="shared" ca="1" si="369"/>
        <v/>
      </c>
      <c r="G2289" s="389" t="str">
        <f t="shared" si="376"/>
        <v>EandR1</v>
      </c>
      <c r="H2289" s="389" t="str">
        <f t="shared" si="371"/>
        <v>sctot</v>
      </c>
      <c r="I2289" s="389" t="str">
        <f t="shared" si="372"/>
        <v>reclndbld</v>
      </c>
      <c r="J2289" s="389" t="str">
        <f t="shared" si="373"/>
        <v>EandR1-</v>
      </c>
      <c r="K2289" s="389" t="str">
        <f t="shared" si="374"/>
        <v>sctot-reclndbld</v>
      </c>
      <c r="L2289" s="389" t="str">
        <f t="shared" si="375"/>
        <v>sctot-</v>
      </c>
    </row>
    <row r="2290" spans="1:12">
      <c r="A2290" t="s">
        <v>5495</v>
      </c>
      <c r="B2290" s="454">
        <f t="shared" ca="1" si="367"/>
        <v>0</v>
      </c>
      <c r="C2290" s="454" t="str">
        <f t="shared" ca="1" si="368"/>
        <v/>
      </c>
      <c r="D2290" s="454" t="str">
        <f t="shared" ca="1" si="368"/>
        <v/>
      </c>
      <c r="E2290" s="454" t="str">
        <f t="shared" ca="1" si="368"/>
        <v/>
      </c>
      <c r="F2290" s="454" t="str">
        <f t="shared" ca="1" si="369"/>
        <v/>
      </c>
      <c r="G2290" s="389" t="str">
        <f t="shared" si="376"/>
        <v>EandR1</v>
      </c>
      <c r="H2290" s="389" t="str">
        <f t="shared" si="371"/>
        <v>phtot</v>
      </c>
      <c r="I2290" s="389" t="str">
        <f t="shared" si="372"/>
        <v>reclndbld</v>
      </c>
      <c r="J2290" s="389" t="str">
        <f t="shared" si="373"/>
        <v>EandR1-</v>
      </c>
      <c r="K2290" s="389" t="str">
        <f t="shared" si="374"/>
        <v>phtot-reclndbld</v>
      </c>
      <c r="L2290" s="389" t="str">
        <f t="shared" si="375"/>
        <v>phtot-</v>
      </c>
    </row>
    <row r="2291" spans="1:12">
      <c r="A2291" t="s">
        <v>5496</v>
      </c>
      <c r="B2291" s="454">
        <f t="shared" ca="1" si="367"/>
        <v>0</v>
      </c>
      <c r="C2291" s="454" t="str">
        <f t="shared" ca="1" si="368"/>
        <v/>
      </c>
      <c r="D2291" s="454" t="str">
        <f t="shared" ca="1" si="368"/>
        <v/>
      </c>
      <c r="E2291" s="454" t="str">
        <f t="shared" ca="1" si="368"/>
        <v/>
      </c>
      <c r="F2291" s="454" t="str">
        <f t="shared" ca="1" si="369"/>
        <v/>
      </c>
      <c r="G2291" s="389" t="str">
        <f t="shared" si="376"/>
        <v>EandR1</v>
      </c>
      <c r="H2291" s="389" t="str">
        <f t="shared" si="371"/>
        <v>houshratot</v>
      </c>
      <c r="I2291" s="389" t="str">
        <f t="shared" si="372"/>
        <v>reclndbld</v>
      </c>
      <c r="J2291" s="389" t="str">
        <f t="shared" si="373"/>
        <v>EandR1-</v>
      </c>
      <c r="K2291" s="389" t="str">
        <f t="shared" si="374"/>
        <v>houshratot-reclndbld</v>
      </c>
      <c r="L2291" s="389" t="str">
        <f t="shared" si="375"/>
        <v>houshratot-</v>
      </c>
    </row>
    <row r="2292" spans="1:12">
      <c r="A2292" t="s">
        <v>5497</v>
      </c>
      <c r="B2292" s="454">
        <f t="shared" ca="1" si="367"/>
        <v>0</v>
      </c>
      <c r="C2292" s="454" t="str">
        <f t="shared" ca="1" si="368"/>
        <v/>
      </c>
      <c r="D2292" s="454" t="str">
        <f t="shared" ca="1" si="368"/>
        <v/>
      </c>
      <c r="E2292" s="454" t="str">
        <f t="shared" ca="1" si="368"/>
        <v/>
      </c>
      <c r="F2292" s="454" t="str">
        <f t="shared" ca="1" si="369"/>
        <v/>
      </c>
      <c r="G2292" s="389" t="str">
        <f t="shared" si="376"/>
        <v>EandR1</v>
      </c>
      <c r="H2292" s="389" t="str">
        <f t="shared" si="371"/>
        <v>housgfcftot</v>
      </c>
      <c r="I2292" s="389" t="str">
        <f t="shared" si="372"/>
        <v>reclndbld</v>
      </c>
      <c r="J2292" s="389" t="str">
        <f t="shared" si="373"/>
        <v>EandR1-</v>
      </c>
      <c r="K2292" s="389" t="str">
        <f t="shared" si="374"/>
        <v>housgfcftot-reclndbld</v>
      </c>
      <c r="L2292" s="389" t="str">
        <f t="shared" si="375"/>
        <v>housgfcftot-</v>
      </c>
    </row>
    <row r="2293" spans="1:12">
      <c r="A2293" t="s">
        <v>5498</v>
      </c>
      <c r="B2293" s="454">
        <f t="shared" ca="1" si="367"/>
        <v>0</v>
      </c>
      <c r="C2293" s="454" t="str">
        <f t="shared" ca="1" si="368"/>
        <v/>
      </c>
      <c r="D2293" s="454" t="str">
        <f t="shared" ca="1" si="368"/>
        <v/>
      </c>
      <c r="E2293" s="454" t="str">
        <f t="shared" ca="1" si="368"/>
        <v/>
      </c>
      <c r="F2293" s="454" t="str">
        <f t="shared" ca="1" si="369"/>
        <v/>
      </c>
      <c r="G2293" s="389" t="str">
        <f t="shared" si="376"/>
        <v>EandR1</v>
      </c>
      <c r="H2293" s="389" t="str">
        <f t="shared" si="371"/>
        <v>houstot</v>
      </c>
      <c r="I2293" s="389" t="str">
        <f t="shared" si="372"/>
        <v>reclndbld</v>
      </c>
      <c r="J2293" s="389" t="str">
        <f t="shared" si="373"/>
        <v>EandR1-</v>
      </c>
      <c r="K2293" s="389" t="str">
        <f t="shared" si="374"/>
        <v>houstot-reclndbld</v>
      </c>
      <c r="L2293" s="389" t="str">
        <f t="shared" si="375"/>
        <v>houstot-</v>
      </c>
    </row>
    <row r="2294" spans="1:12">
      <c r="A2294" t="s">
        <v>5499</v>
      </c>
      <c r="B2294" s="454">
        <f t="shared" ca="1" si="367"/>
        <v>0</v>
      </c>
      <c r="C2294" s="454" t="str">
        <f t="shared" ca="1" si="368"/>
        <v/>
      </c>
      <c r="D2294" s="454" t="str">
        <f t="shared" ca="1" si="368"/>
        <v/>
      </c>
      <c r="E2294" s="454" t="str">
        <f t="shared" ca="1" si="368"/>
        <v/>
      </c>
      <c r="F2294" s="454" t="str">
        <f t="shared" ca="1" si="369"/>
        <v/>
      </c>
      <c r="G2294" s="389" t="str">
        <f t="shared" si="376"/>
        <v>EandR1</v>
      </c>
      <c r="H2294" s="389" t="str">
        <f t="shared" si="371"/>
        <v>culhrt</v>
      </c>
      <c r="I2294" s="389" t="str">
        <f t="shared" si="372"/>
        <v>reclndbld</v>
      </c>
      <c r="J2294" s="389" t="str">
        <f t="shared" si="373"/>
        <v>EandR1-</v>
      </c>
      <c r="K2294" s="389" t="str">
        <f t="shared" si="374"/>
        <v>culhrt-reclndbld</v>
      </c>
      <c r="L2294" s="389" t="str">
        <f t="shared" si="375"/>
        <v>culhrt-</v>
      </c>
    </row>
    <row r="2295" spans="1:12">
      <c r="A2295" t="s">
        <v>5500</v>
      </c>
      <c r="B2295" s="454">
        <f t="shared" ca="1" si="367"/>
        <v>0</v>
      </c>
      <c r="C2295" s="454" t="str">
        <f t="shared" ca="1" si="368"/>
        <v/>
      </c>
      <c r="D2295" s="454" t="str">
        <f t="shared" ca="1" si="368"/>
        <v/>
      </c>
      <c r="E2295" s="454" t="str">
        <f t="shared" ca="1" si="368"/>
        <v/>
      </c>
      <c r="F2295" s="454" t="str">
        <f t="shared" ca="1" si="369"/>
        <v/>
      </c>
      <c r="G2295" s="389" t="str">
        <f t="shared" si="376"/>
        <v>EandR1</v>
      </c>
      <c r="H2295" s="389" t="str">
        <f t="shared" si="371"/>
        <v>culspr</v>
      </c>
      <c r="I2295" s="389" t="str">
        <f t="shared" si="372"/>
        <v>reclndbld</v>
      </c>
      <c r="J2295" s="389" t="str">
        <f t="shared" si="373"/>
        <v>EandR1-</v>
      </c>
      <c r="K2295" s="389" t="str">
        <f t="shared" si="374"/>
        <v>culspr-reclndbld</v>
      </c>
      <c r="L2295" s="389" t="str">
        <f t="shared" si="375"/>
        <v>culspr-</v>
      </c>
    </row>
    <row r="2296" spans="1:12">
      <c r="A2296" t="s">
        <v>5501</v>
      </c>
      <c r="B2296" s="454">
        <f t="shared" ca="1" si="367"/>
        <v>0</v>
      </c>
      <c r="C2296" s="454" t="str">
        <f t="shared" ca="1" si="368"/>
        <v/>
      </c>
      <c r="D2296" s="454" t="str">
        <f t="shared" ca="1" si="368"/>
        <v/>
      </c>
      <c r="E2296" s="454" t="str">
        <f t="shared" ca="1" si="368"/>
        <v/>
      </c>
      <c r="F2296" s="454" t="str">
        <f t="shared" ca="1" si="369"/>
        <v/>
      </c>
      <c r="G2296" s="389" t="str">
        <f t="shared" si="376"/>
        <v>EandR1</v>
      </c>
      <c r="H2296" s="389" t="str">
        <f t="shared" si="371"/>
        <v>culopn</v>
      </c>
      <c r="I2296" s="389" t="str">
        <f t="shared" si="372"/>
        <v>reclndbld</v>
      </c>
      <c r="J2296" s="389" t="str">
        <f t="shared" si="373"/>
        <v>EandR1-</v>
      </c>
      <c r="K2296" s="389" t="str">
        <f t="shared" si="374"/>
        <v>culopn-reclndbld</v>
      </c>
      <c r="L2296" s="389" t="str">
        <f t="shared" si="375"/>
        <v>culopn-</v>
      </c>
    </row>
    <row r="2297" spans="1:12">
      <c r="A2297" t="s">
        <v>5502</v>
      </c>
      <c r="B2297" s="454">
        <f t="shared" ca="1" si="367"/>
        <v>0</v>
      </c>
      <c r="C2297" s="454" t="str">
        <f t="shared" ca="1" si="368"/>
        <v/>
      </c>
      <c r="D2297" s="454" t="str">
        <f t="shared" ca="1" si="368"/>
        <v/>
      </c>
      <c r="E2297" s="454" t="str">
        <f t="shared" ca="1" si="368"/>
        <v/>
      </c>
      <c r="F2297" s="454" t="str">
        <f t="shared" ca="1" si="369"/>
        <v/>
      </c>
      <c r="G2297" s="389" t="str">
        <f t="shared" si="376"/>
        <v>EandR1</v>
      </c>
      <c r="H2297" s="389" t="str">
        <f t="shared" si="371"/>
        <v>cultrs</v>
      </c>
      <c r="I2297" s="389" t="str">
        <f t="shared" si="372"/>
        <v>reclndbld</v>
      </c>
      <c r="J2297" s="389" t="str">
        <f t="shared" si="373"/>
        <v>EandR1-</v>
      </c>
      <c r="K2297" s="389" t="str">
        <f t="shared" si="374"/>
        <v>cultrs-reclndbld</v>
      </c>
      <c r="L2297" s="389" t="str">
        <f t="shared" si="375"/>
        <v>cultrs-</v>
      </c>
    </row>
    <row r="2298" spans="1:12">
      <c r="A2298" t="s">
        <v>5503</v>
      </c>
      <c r="B2298" s="454">
        <f t="shared" ca="1" si="367"/>
        <v>0</v>
      </c>
      <c r="C2298" s="454" t="str">
        <f t="shared" ca="1" si="368"/>
        <v/>
      </c>
      <c r="D2298" s="454" t="str">
        <f t="shared" ca="1" si="368"/>
        <v/>
      </c>
      <c r="E2298" s="454" t="str">
        <f t="shared" ca="1" si="368"/>
        <v/>
      </c>
      <c r="F2298" s="454" t="str">
        <f t="shared" ca="1" si="369"/>
        <v/>
      </c>
      <c r="G2298" s="389" t="str">
        <f t="shared" si="376"/>
        <v>EandR1</v>
      </c>
      <c r="H2298" s="389" t="str">
        <f t="shared" si="371"/>
        <v>cullib</v>
      </c>
      <c r="I2298" s="389" t="str">
        <f t="shared" si="372"/>
        <v>reclndbld</v>
      </c>
      <c r="J2298" s="389" t="str">
        <f t="shared" si="373"/>
        <v>EandR1-</v>
      </c>
      <c r="K2298" s="389" t="str">
        <f t="shared" si="374"/>
        <v>cullib-reclndbld</v>
      </c>
      <c r="L2298" s="389" t="str">
        <f t="shared" si="375"/>
        <v>cullib-</v>
      </c>
    </row>
    <row r="2299" spans="1:12">
      <c r="A2299" t="s">
        <v>5504</v>
      </c>
      <c r="B2299" s="454">
        <f t="shared" ca="1" si="367"/>
        <v>0</v>
      </c>
      <c r="C2299" s="454" t="str">
        <f t="shared" ca="1" si="368"/>
        <v/>
      </c>
      <c r="D2299" s="454" t="str">
        <f t="shared" ca="1" si="368"/>
        <v/>
      </c>
      <c r="E2299" s="454" t="str">
        <f t="shared" ca="1" si="368"/>
        <v/>
      </c>
      <c r="F2299" s="454" t="str">
        <f t="shared" ca="1" si="369"/>
        <v/>
      </c>
      <c r="G2299" s="389" t="str">
        <f t="shared" si="376"/>
        <v>EandR1</v>
      </c>
      <c r="H2299" s="389" t="str">
        <f t="shared" si="371"/>
        <v>cultot</v>
      </c>
      <c r="I2299" s="389" t="str">
        <f t="shared" si="372"/>
        <v>reclndbld</v>
      </c>
      <c r="J2299" s="389" t="str">
        <f t="shared" si="373"/>
        <v>EandR1-</v>
      </c>
      <c r="K2299" s="389" t="str">
        <f t="shared" si="374"/>
        <v>cultot-reclndbld</v>
      </c>
      <c r="L2299" s="389" t="str">
        <f t="shared" si="375"/>
        <v>cultot-</v>
      </c>
    </row>
    <row r="2300" spans="1:12">
      <c r="A2300" t="s">
        <v>5505</v>
      </c>
      <c r="B2300" s="454">
        <f t="shared" ca="1" si="367"/>
        <v>0</v>
      </c>
      <c r="C2300" s="454" t="str">
        <f t="shared" ca="1" si="368"/>
        <v/>
      </c>
      <c r="D2300" s="454" t="str">
        <f t="shared" ca="1" si="368"/>
        <v/>
      </c>
      <c r="E2300" s="454" t="str">
        <f t="shared" ca="1" si="368"/>
        <v/>
      </c>
      <c r="F2300" s="454" t="str">
        <f t="shared" ca="1" si="369"/>
        <v/>
      </c>
      <c r="G2300" s="389" t="str">
        <f t="shared" si="376"/>
        <v>EandR1</v>
      </c>
      <c r="H2300" s="389" t="str">
        <f t="shared" si="371"/>
        <v>envcmt</v>
      </c>
      <c r="I2300" s="389" t="str">
        <f t="shared" si="372"/>
        <v>reclndbld</v>
      </c>
      <c r="J2300" s="389" t="str">
        <f t="shared" si="373"/>
        <v>EandR1-</v>
      </c>
      <c r="K2300" s="389" t="str">
        <f t="shared" si="374"/>
        <v>envcmt-reclndbld</v>
      </c>
      <c r="L2300" s="389" t="str">
        <f t="shared" si="375"/>
        <v>envcmt-</v>
      </c>
    </row>
    <row r="2301" spans="1:12">
      <c r="A2301" t="s">
        <v>5506</v>
      </c>
      <c r="B2301" s="454">
        <f t="shared" ca="1" si="367"/>
        <v>0</v>
      </c>
      <c r="C2301" s="454" t="str">
        <f t="shared" ca="1" si="368"/>
        <v/>
      </c>
      <c r="D2301" s="454" t="str">
        <f t="shared" ca="1" si="368"/>
        <v/>
      </c>
      <c r="E2301" s="454" t="str">
        <f t="shared" ca="1" si="368"/>
        <v/>
      </c>
      <c r="F2301" s="454" t="str">
        <f t="shared" ca="1" si="369"/>
        <v/>
      </c>
      <c r="G2301" s="389" t="str">
        <f t="shared" si="376"/>
        <v>EandR1</v>
      </c>
      <c r="H2301" s="389" t="str">
        <f t="shared" si="371"/>
        <v>envcst</v>
      </c>
      <c r="I2301" s="389" t="str">
        <f t="shared" si="372"/>
        <v>reclndbld</v>
      </c>
      <c r="J2301" s="389" t="str">
        <f t="shared" si="373"/>
        <v>EandR1-</v>
      </c>
      <c r="K2301" s="389" t="str">
        <f t="shared" si="374"/>
        <v>envcst-reclndbld</v>
      </c>
      <c r="L2301" s="389" t="str">
        <f t="shared" si="375"/>
        <v>envcst-</v>
      </c>
    </row>
    <row r="2302" spans="1:12">
      <c r="A2302" t="s">
        <v>5507</v>
      </c>
      <c r="B2302" s="454">
        <f t="shared" ca="1" si="367"/>
        <v>0</v>
      </c>
      <c r="C2302" s="454" t="str">
        <f t="shared" ca="1" si="368"/>
        <v/>
      </c>
      <c r="D2302" s="454" t="str">
        <f t="shared" ca="1" si="368"/>
        <v/>
      </c>
      <c r="E2302" s="454" t="str">
        <f t="shared" ca="1" si="368"/>
        <v/>
      </c>
      <c r="F2302" s="454" t="str">
        <f t="shared" ca="1" si="369"/>
        <v/>
      </c>
      <c r="G2302" s="389" t="str">
        <f t="shared" si="376"/>
        <v>EandR1</v>
      </c>
      <c r="H2302" s="389" t="str">
        <f t="shared" si="371"/>
        <v>envcmm</v>
      </c>
      <c r="I2302" s="389" t="str">
        <f t="shared" si="372"/>
        <v>reclndbld</v>
      </c>
      <c r="J2302" s="389" t="str">
        <f t="shared" si="373"/>
        <v>EandR1-</v>
      </c>
      <c r="K2302" s="389" t="str">
        <f t="shared" si="374"/>
        <v>envcmm-reclndbld</v>
      </c>
      <c r="L2302" s="389" t="str">
        <f t="shared" si="375"/>
        <v>envcmm-</v>
      </c>
    </row>
    <row r="2303" spans="1:12">
      <c r="A2303" t="s">
        <v>5508</v>
      </c>
      <c r="B2303" s="454">
        <f t="shared" ca="1" si="367"/>
        <v>0</v>
      </c>
      <c r="C2303" s="454" t="str">
        <f t="shared" ca="1" si="368"/>
        <v/>
      </c>
      <c r="D2303" s="454" t="str">
        <f t="shared" ca="1" si="368"/>
        <v/>
      </c>
      <c r="E2303" s="454" t="str">
        <f t="shared" ca="1" si="368"/>
        <v/>
      </c>
      <c r="F2303" s="454" t="str">
        <f t="shared" ca="1" si="369"/>
        <v/>
      </c>
      <c r="G2303" s="389" t="str">
        <f t="shared" si="376"/>
        <v>EandR1</v>
      </c>
      <c r="H2303" s="389" t="str">
        <f t="shared" si="371"/>
        <v>envflddrn</v>
      </c>
      <c r="I2303" s="389" t="str">
        <f t="shared" si="372"/>
        <v>reclndbld</v>
      </c>
      <c r="J2303" s="389" t="str">
        <f t="shared" si="373"/>
        <v>EandR1-</v>
      </c>
      <c r="K2303" s="389" t="str">
        <f t="shared" si="374"/>
        <v>envflddrn-reclndbld</v>
      </c>
      <c r="L2303" s="389" t="str">
        <f t="shared" si="375"/>
        <v>envflddrn-</v>
      </c>
    </row>
    <row r="2304" spans="1:12">
      <c r="A2304" t="s">
        <v>5509</v>
      </c>
      <c r="B2304" s="454">
        <f t="shared" ca="1" si="367"/>
        <v>0</v>
      </c>
      <c r="C2304" s="454" t="str">
        <f t="shared" ca="1" si="368"/>
        <v/>
      </c>
      <c r="D2304" s="454" t="str">
        <f t="shared" ca="1" si="368"/>
        <v/>
      </c>
      <c r="E2304" s="454" t="str">
        <f t="shared" ca="1" si="368"/>
        <v/>
      </c>
      <c r="F2304" s="454" t="str">
        <f t="shared" ca="1" si="369"/>
        <v/>
      </c>
      <c r="G2304" s="389" t="str">
        <f t="shared" si="376"/>
        <v>EandR1</v>
      </c>
      <c r="H2304" s="389" t="str">
        <f t="shared" si="371"/>
        <v>envagr</v>
      </c>
      <c r="I2304" s="389" t="str">
        <f t="shared" si="372"/>
        <v>reclndbld</v>
      </c>
      <c r="J2304" s="389" t="str">
        <f t="shared" si="373"/>
        <v>EandR1-</v>
      </c>
      <c r="K2304" s="389" t="str">
        <f t="shared" si="374"/>
        <v>envagr-reclndbld</v>
      </c>
      <c r="L2304" s="389" t="str">
        <f t="shared" si="375"/>
        <v>envagr-</v>
      </c>
    </row>
    <row r="2305" spans="1:12">
      <c r="A2305" t="s">
        <v>5510</v>
      </c>
      <c r="B2305" s="454">
        <f t="shared" ca="1" si="367"/>
        <v>0</v>
      </c>
      <c r="C2305" s="454" t="str">
        <f t="shared" ca="1" si="368"/>
        <v/>
      </c>
      <c r="D2305" s="454" t="str">
        <f t="shared" ca="1" si="368"/>
        <v/>
      </c>
      <c r="E2305" s="454" t="str">
        <f t="shared" ca="1" si="368"/>
        <v/>
      </c>
      <c r="F2305" s="454" t="str">
        <f t="shared" ca="1" si="369"/>
        <v/>
      </c>
      <c r="G2305" s="389" t="str">
        <f t="shared" si="376"/>
        <v>EandR1</v>
      </c>
      <c r="H2305" s="389" t="str">
        <f t="shared" si="371"/>
        <v>envrglenv</v>
      </c>
      <c r="I2305" s="389" t="str">
        <f t="shared" si="372"/>
        <v>reclndbld</v>
      </c>
      <c r="J2305" s="389" t="str">
        <f t="shared" si="373"/>
        <v>EandR1-</v>
      </c>
      <c r="K2305" s="389" t="str">
        <f t="shared" si="374"/>
        <v>envrglenv-reclndbld</v>
      </c>
      <c r="L2305" s="389" t="str">
        <f t="shared" si="375"/>
        <v>envrglenv-</v>
      </c>
    </row>
    <row r="2306" spans="1:12">
      <c r="A2306" t="s">
        <v>5511</v>
      </c>
      <c r="B2306" s="454">
        <f t="shared" ca="1" si="367"/>
        <v>0</v>
      </c>
      <c r="C2306" s="454" t="str">
        <f t="shared" ca="1" si="368"/>
        <v/>
      </c>
      <c r="D2306" s="454" t="str">
        <f t="shared" ca="1" si="368"/>
        <v/>
      </c>
      <c r="E2306" s="454" t="str">
        <f t="shared" ca="1" si="368"/>
        <v/>
      </c>
      <c r="F2306" s="454" t="str">
        <f t="shared" ca="1" si="369"/>
        <v/>
      </c>
      <c r="G2306" s="389" t="str">
        <f t="shared" si="376"/>
        <v>EandR1</v>
      </c>
      <c r="H2306" s="389" t="str">
        <f t="shared" si="371"/>
        <v>envrgltrd</v>
      </c>
      <c r="I2306" s="389" t="str">
        <f t="shared" si="372"/>
        <v>reclndbld</v>
      </c>
      <c r="J2306" s="389" t="str">
        <f t="shared" si="373"/>
        <v>EandR1-</v>
      </c>
      <c r="K2306" s="389" t="str">
        <f t="shared" si="374"/>
        <v>envrgltrd-reclndbld</v>
      </c>
      <c r="L2306" s="389" t="str">
        <f t="shared" si="375"/>
        <v>envrgltrd-</v>
      </c>
    </row>
    <row r="2307" spans="1:12">
      <c r="A2307" t="s">
        <v>5512</v>
      </c>
      <c r="B2307" s="454">
        <f t="shared" ca="1" si="367"/>
        <v>0</v>
      </c>
      <c r="C2307" s="454" t="str">
        <f t="shared" ca="1" si="368"/>
        <v/>
      </c>
      <c r="D2307" s="454" t="str">
        <f t="shared" ca="1" si="368"/>
        <v/>
      </c>
      <c r="E2307" s="454" t="str">
        <f t="shared" ca="1" si="368"/>
        <v/>
      </c>
      <c r="F2307" s="454" t="str">
        <f t="shared" ca="1" si="369"/>
        <v/>
      </c>
      <c r="G2307" s="389" t="str">
        <f t="shared" si="376"/>
        <v>EandR1</v>
      </c>
      <c r="H2307" s="389" t="str">
        <f t="shared" si="371"/>
        <v>envstr</v>
      </c>
      <c r="I2307" s="389" t="str">
        <f t="shared" si="372"/>
        <v>reclndbld</v>
      </c>
      <c r="J2307" s="389" t="str">
        <f t="shared" si="373"/>
        <v>EandR1-</v>
      </c>
      <c r="K2307" s="389" t="str">
        <f t="shared" si="374"/>
        <v>envstr-reclndbld</v>
      </c>
      <c r="L2307" s="389" t="str">
        <f t="shared" si="375"/>
        <v>envstr-</v>
      </c>
    </row>
    <row r="2308" spans="1:12">
      <c r="A2308" t="s">
        <v>5513</v>
      </c>
      <c r="B2308" s="454">
        <f t="shared" ca="1" si="367"/>
        <v>0</v>
      </c>
      <c r="C2308" s="454" t="str">
        <f t="shared" ca="1" si="368"/>
        <v/>
      </c>
      <c r="D2308" s="454" t="str">
        <f t="shared" ca="1" si="368"/>
        <v/>
      </c>
      <c r="E2308" s="454" t="str">
        <f t="shared" ca="1" si="368"/>
        <v/>
      </c>
      <c r="F2308" s="454" t="str">
        <f t="shared" ca="1" si="369"/>
        <v/>
      </c>
      <c r="G2308" s="389" t="str">
        <f t="shared" si="376"/>
        <v>EandR1</v>
      </c>
      <c r="H2308" s="389" t="str">
        <f t="shared" si="371"/>
        <v>envcll</v>
      </c>
      <c r="I2308" s="389" t="str">
        <f t="shared" si="372"/>
        <v>reclndbld</v>
      </c>
      <c r="J2308" s="389" t="str">
        <f t="shared" si="373"/>
        <v>EandR1-</v>
      </c>
      <c r="K2308" s="389" t="str">
        <f t="shared" si="374"/>
        <v>envcll-reclndbld</v>
      </c>
      <c r="L2308" s="389" t="str">
        <f t="shared" si="375"/>
        <v>envcll-</v>
      </c>
    </row>
    <row r="2309" spans="1:12">
      <c r="A2309" t="s">
        <v>5514</v>
      </c>
      <c r="B2309" s="454">
        <f t="shared" ca="1" si="367"/>
        <v>0</v>
      </c>
      <c r="C2309" s="454" t="str">
        <f t="shared" ca="1" si="368"/>
        <v/>
      </c>
      <c r="D2309" s="454" t="str">
        <f t="shared" ca="1" si="368"/>
        <v/>
      </c>
      <c r="E2309" s="454" t="str">
        <f t="shared" ca="1" si="368"/>
        <v/>
      </c>
      <c r="F2309" s="454" t="str">
        <f t="shared" ca="1" si="369"/>
        <v/>
      </c>
      <c r="G2309" s="389" t="str">
        <f t="shared" si="376"/>
        <v>EandR1</v>
      </c>
      <c r="H2309" s="389" t="str">
        <f t="shared" si="371"/>
        <v>envdsp</v>
      </c>
      <c r="I2309" s="389" t="str">
        <f t="shared" si="372"/>
        <v>reclndbld</v>
      </c>
      <c r="J2309" s="389" t="str">
        <f t="shared" si="373"/>
        <v>EandR1-</v>
      </c>
      <c r="K2309" s="389" t="str">
        <f t="shared" si="374"/>
        <v>envdsp-reclndbld</v>
      </c>
      <c r="L2309" s="389" t="str">
        <f t="shared" si="375"/>
        <v>envdsp-</v>
      </c>
    </row>
    <row r="2310" spans="1:12">
      <c r="A2310" t="s">
        <v>5515</v>
      </c>
      <c r="B2310" s="454">
        <f t="shared" ca="1" si="367"/>
        <v>0</v>
      </c>
      <c r="C2310" s="454" t="str">
        <f t="shared" ca="1" si="368"/>
        <v/>
      </c>
      <c r="D2310" s="454" t="str">
        <f t="shared" ca="1" si="368"/>
        <v/>
      </c>
      <c r="E2310" s="454" t="str">
        <f t="shared" ca="1" si="368"/>
        <v/>
      </c>
      <c r="F2310" s="454" t="str">
        <f t="shared" ca="1" si="369"/>
        <v/>
      </c>
      <c r="G2310" s="389" t="str">
        <f t="shared" si="376"/>
        <v>EandR1</v>
      </c>
      <c r="H2310" s="389" t="str">
        <f t="shared" si="371"/>
        <v>envtrd</v>
      </c>
      <c r="I2310" s="389" t="str">
        <f t="shared" si="372"/>
        <v>reclndbld</v>
      </c>
      <c r="J2310" s="389" t="str">
        <f t="shared" si="373"/>
        <v>EandR1-</v>
      </c>
      <c r="K2310" s="389" t="str">
        <f t="shared" si="374"/>
        <v>envtrd-reclndbld</v>
      </c>
      <c r="L2310" s="389" t="str">
        <f t="shared" si="375"/>
        <v>envtrd-</v>
      </c>
    </row>
    <row r="2311" spans="1:12">
      <c r="A2311" t="s">
        <v>5516</v>
      </c>
      <c r="B2311" s="454">
        <f t="shared" ca="1" si="367"/>
        <v>0</v>
      </c>
      <c r="C2311" s="454" t="str">
        <f t="shared" ca="1" si="368"/>
        <v/>
      </c>
      <c r="D2311" s="454" t="str">
        <f t="shared" ca="1" si="368"/>
        <v/>
      </c>
      <c r="E2311" s="454" t="str">
        <f t="shared" ca="1" si="368"/>
        <v/>
      </c>
      <c r="F2311" s="454" t="str">
        <f t="shared" ca="1" si="369"/>
        <v/>
      </c>
      <c r="G2311" s="389" t="str">
        <f t="shared" si="376"/>
        <v>EandR1</v>
      </c>
      <c r="H2311" s="389" t="str">
        <f t="shared" si="371"/>
        <v>envrcy</v>
      </c>
      <c r="I2311" s="389" t="str">
        <f t="shared" si="372"/>
        <v>reclndbld</v>
      </c>
      <c r="J2311" s="389" t="str">
        <f t="shared" si="373"/>
        <v>EandR1-</v>
      </c>
      <c r="K2311" s="389" t="str">
        <f t="shared" si="374"/>
        <v>envrcy-reclndbld</v>
      </c>
      <c r="L2311" s="389" t="str">
        <f t="shared" si="375"/>
        <v>envrcy-</v>
      </c>
    </row>
    <row r="2312" spans="1:12">
      <c r="A2312" t="s">
        <v>5517</v>
      </c>
      <c r="B2312" s="454">
        <f t="shared" ca="1" si="367"/>
        <v>0</v>
      </c>
      <c r="C2312" s="454" t="str">
        <f t="shared" ca="1" si="368"/>
        <v/>
      </c>
      <c r="D2312" s="454" t="str">
        <f t="shared" ca="1" si="368"/>
        <v/>
      </c>
      <c r="E2312" s="454" t="str">
        <f t="shared" ca="1" si="368"/>
        <v/>
      </c>
      <c r="F2312" s="454" t="str">
        <f t="shared" ca="1" si="369"/>
        <v/>
      </c>
      <c r="G2312" s="389" t="str">
        <f t="shared" si="376"/>
        <v>EandR1</v>
      </c>
      <c r="H2312" s="389" t="str">
        <f t="shared" si="371"/>
        <v>envmin</v>
      </c>
      <c r="I2312" s="389" t="str">
        <f t="shared" si="372"/>
        <v>reclndbld</v>
      </c>
      <c r="J2312" s="389" t="str">
        <f t="shared" si="373"/>
        <v>EandR1-</v>
      </c>
      <c r="K2312" s="389" t="str">
        <f t="shared" si="374"/>
        <v>envmin-reclndbld</v>
      </c>
      <c r="L2312" s="389" t="str">
        <f t="shared" si="375"/>
        <v>envmin-</v>
      </c>
    </row>
    <row r="2313" spans="1:12">
      <c r="A2313" t="s">
        <v>5518</v>
      </c>
      <c r="B2313" s="454">
        <f t="shared" ca="1" si="367"/>
        <v>0</v>
      </c>
      <c r="C2313" s="454" t="str">
        <f t="shared" ca="1" si="368"/>
        <v/>
      </c>
      <c r="D2313" s="454" t="str">
        <f t="shared" ca="1" si="368"/>
        <v/>
      </c>
      <c r="E2313" s="454" t="str">
        <f t="shared" ca="1" si="368"/>
        <v/>
      </c>
      <c r="F2313" s="454" t="str">
        <f t="shared" ca="1" si="369"/>
        <v/>
      </c>
      <c r="G2313" s="389" t="str">
        <f t="shared" si="376"/>
        <v>EandR1</v>
      </c>
      <c r="H2313" s="389" t="str">
        <f t="shared" si="371"/>
        <v>envclm</v>
      </c>
      <c r="I2313" s="389" t="str">
        <f t="shared" si="372"/>
        <v>reclndbld</v>
      </c>
      <c r="J2313" s="389" t="str">
        <f t="shared" si="373"/>
        <v>EandR1-</v>
      </c>
      <c r="K2313" s="389" t="str">
        <f t="shared" si="374"/>
        <v>envclm-reclndbld</v>
      </c>
      <c r="L2313" s="389" t="str">
        <f t="shared" si="375"/>
        <v>envclm-</v>
      </c>
    </row>
    <row r="2314" spans="1:12">
      <c r="A2314" t="s">
        <v>5519</v>
      </c>
      <c r="B2314" s="454">
        <f t="shared" ca="1" si="367"/>
        <v>0</v>
      </c>
      <c r="C2314" s="454" t="str">
        <f t="shared" ca="1" si="368"/>
        <v/>
      </c>
      <c r="D2314" s="454" t="str">
        <f t="shared" ca="1" si="368"/>
        <v/>
      </c>
      <c r="E2314" s="454" t="str">
        <f t="shared" ca="1" si="368"/>
        <v/>
      </c>
      <c r="F2314" s="454" t="str">
        <f t="shared" ca="1" si="369"/>
        <v/>
      </c>
      <c r="G2314" s="389" t="str">
        <f t="shared" si="376"/>
        <v>EandR1</v>
      </c>
      <c r="H2314" s="389" t="str">
        <f t="shared" si="371"/>
        <v>envtot</v>
      </c>
      <c r="I2314" s="389" t="str">
        <f t="shared" si="372"/>
        <v>reclndbld</v>
      </c>
      <c r="J2314" s="389" t="str">
        <f t="shared" si="373"/>
        <v>EandR1-</v>
      </c>
      <c r="K2314" s="389" t="str">
        <f t="shared" si="374"/>
        <v>envtot-reclndbld</v>
      </c>
      <c r="L2314" s="389" t="str">
        <f t="shared" si="375"/>
        <v>envtot-</v>
      </c>
    </row>
    <row r="2315" spans="1:12">
      <c r="A2315" t="s">
        <v>5520</v>
      </c>
      <c r="B2315" s="454">
        <f t="shared" ca="1" si="367"/>
        <v>0</v>
      </c>
      <c r="C2315" s="454" t="str">
        <f t="shared" ca="1" si="368"/>
        <v/>
      </c>
      <c r="D2315" s="454" t="str">
        <f t="shared" ca="1" si="368"/>
        <v/>
      </c>
      <c r="E2315" s="454" t="str">
        <f t="shared" ca="1" si="368"/>
        <v/>
      </c>
      <c r="F2315" s="454" t="str">
        <f t="shared" ca="1" si="369"/>
        <v/>
      </c>
      <c r="G2315" s="389" t="str">
        <f t="shared" si="376"/>
        <v>EandR1</v>
      </c>
      <c r="H2315" s="389" t="str">
        <f t="shared" si="371"/>
        <v>plantot</v>
      </c>
      <c r="I2315" s="389" t="str">
        <f t="shared" si="372"/>
        <v>reclndbld</v>
      </c>
      <c r="J2315" s="389" t="str">
        <f t="shared" si="373"/>
        <v>EandR1-</v>
      </c>
      <c r="K2315" s="389" t="str">
        <f t="shared" si="374"/>
        <v>plantot-reclndbld</v>
      </c>
      <c r="L2315" s="389" t="str">
        <f t="shared" si="375"/>
        <v>plantot-</v>
      </c>
    </row>
    <row r="2316" spans="1:12">
      <c r="A2316" t="s">
        <v>5521</v>
      </c>
      <c r="B2316" s="454">
        <f t="shared" ca="1" si="367"/>
        <v>0</v>
      </c>
      <c r="C2316" s="454" t="str">
        <f t="shared" ca="1" si="368"/>
        <v/>
      </c>
      <c r="D2316" s="454" t="str">
        <f t="shared" ca="1" si="368"/>
        <v/>
      </c>
      <c r="E2316" s="454" t="str">
        <f t="shared" ca="1" si="368"/>
        <v/>
      </c>
      <c r="F2316" s="454" t="str">
        <f t="shared" ca="1" si="369"/>
        <v/>
      </c>
      <c r="G2316" s="389" t="str">
        <f t="shared" si="376"/>
        <v>EandR1</v>
      </c>
      <c r="H2316" s="389" t="str">
        <f t="shared" si="371"/>
        <v>digtot</v>
      </c>
      <c r="I2316" s="389" t="str">
        <f t="shared" si="372"/>
        <v>reclndbld</v>
      </c>
      <c r="J2316" s="389" t="str">
        <f t="shared" si="373"/>
        <v>EandR1-</v>
      </c>
      <c r="K2316" s="389" t="str">
        <f t="shared" si="374"/>
        <v>digtot-reclndbld</v>
      </c>
      <c r="L2316" s="389" t="str">
        <f t="shared" si="375"/>
        <v>digtot-</v>
      </c>
    </row>
    <row r="2317" spans="1:12">
      <c r="A2317" t="s">
        <v>5522</v>
      </c>
      <c r="B2317" s="454">
        <f t="shared" ca="1" si="367"/>
        <v>0</v>
      </c>
      <c r="C2317" s="454" t="str">
        <f t="shared" ca="1" si="368"/>
        <v/>
      </c>
      <c r="D2317" s="454" t="str">
        <f t="shared" ca="1" si="368"/>
        <v/>
      </c>
      <c r="E2317" s="454" t="str">
        <f t="shared" ca="1" si="368"/>
        <v/>
      </c>
      <c r="F2317" s="454" t="str">
        <f t="shared" ca="1" si="369"/>
        <v/>
      </c>
      <c r="G2317" s="389" t="str">
        <f t="shared" si="376"/>
        <v>EandR1</v>
      </c>
      <c r="H2317" s="389" t="str">
        <f t="shared" si="371"/>
        <v>poltot</v>
      </c>
      <c r="I2317" s="389" t="str">
        <f t="shared" si="372"/>
        <v>reclndbld</v>
      </c>
      <c r="J2317" s="389" t="str">
        <f t="shared" si="373"/>
        <v>EandR1-</v>
      </c>
      <c r="K2317" s="389" t="str">
        <f t="shared" si="374"/>
        <v>poltot-reclndbld</v>
      </c>
      <c r="L2317" s="389" t="str">
        <f t="shared" si="375"/>
        <v>poltot-</v>
      </c>
    </row>
    <row r="2318" spans="1:12">
      <c r="A2318" t="s">
        <v>5523</v>
      </c>
      <c r="B2318" s="454">
        <f t="shared" ca="1" si="367"/>
        <v>0</v>
      </c>
      <c r="C2318" s="454" t="str">
        <f t="shared" ca="1" si="368"/>
        <v/>
      </c>
      <c r="D2318" s="454" t="str">
        <f t="shared" ca="1" si="368"/>
        <v/>
      </c>
      <c r="E2318" s="454" t="str">
        <f t="shared" ca="1" si="368"/>
        <v/>
      </c>
      <c r="F2318" s="454" t="str">
        <f t="shared" ca="1" si="369"/>
        <v/>
      </c>
      <c r="G2318" s="389" t="str">
        <f t="shared" si="376"/>
        <v>EandR1</v>
      </c>
      <c r="H2318" s="389" t="str">
        <f t="shared" si="371"/>
        <v>frstot</v>
      </c>
      <c r="I2318" s="389" t="str">
        <f t="shared" si="372"/>
        <v>reclndbld</v>
      </c>
      <c r="J2318" s="389" t="str">
        <f t="shared" si="373"/>
        <v>EandR1-</v>
      </c>
      <c r="K2318" s="389" t="str">
        <f t="shared" si="374"/>
        <v>frstot-reclndbld</v>
      </c>
      <c r="L2318" s="389" t="str">
        <f t="shared" si="375"/>
        <v>frstot-</v>
      </c>
    </row>
    <row r="2319" spans="1:12">
      <c r="A2319" t="s">
        <v>5524</v>
      </c>
      <c r="B2319" s="454">
        <f t="shared" ca="1" si="367"/>
        <v>0</v>
      </c>
      <c r="C2319" s="454" t="str">
        <f t="shared" ca="1" si="368"/>
        <v/>
      </c>
      <c r="D2319" s="454" t="str">
        <f t="shared" ca="1" si="368"/>
        <v/>
      </c>
      <c r="E2319" s="454" t="str">
        <f t="shared" ca="1" si="368"/>
        <v/>
      </c>
      <c r="F2319" s="454" t="str">
        <f t="shared" ca="1" si="369"/>
        <v/>
      </c>
      <c r="G2319" s="389" t="str">
        <f t="shared" si="376"/>
        <v>EandR1</v>
      </c>
      <c r="H2319" s="389" t="str">
        <f t="shared" si="371"/>
        <v>centot</v>
      </c>
      <c r="I2319" s="389" t="str">
        <f t="shared" si="372"/>
        <v>reclndbld</v>
      </c>
      <c r="J2319" s="389" t="str">
        <f t="shared" si="373"/>
        <v>EandR1-</v>
      </c>
      <c r="K2319" s="389" t="str">
        <f t="shared" si="374"/>
        <v>centot-reclndbld</v>
      </c>
      <c r="L2319" s="389" t="str">
        <f t="shared" si="375"/>
        <v>centot-</v>
      </c>
    </row>
    <row r="2320" spans="1:12">
      <c r="A2320" t="s">
        <v>5525</v>
      </c>
      <c r="B2320" s="454">
        <f t="shared" ref="B2320:B2383" ca="1" si="377">INDEX(INDIRECT(LEFT($A2320,SEARCH("-",$A2320,1)-1)&amp;"_data"),MATCH(MID($A2320, SEARCH("-",$A2320) + 1, SEARCH("-",$A2320,SEARCH("-",$A2320)+1) - SEARCH("-",$A2320) - 1),INDIRECT(LEFT($A2320,SEARCH("-",$A2320,1)-1)&amp;"_rows"),0),MATCH(RIGHT($A2320,LEN($A2320) - SEARCH("-", $A2320, SEARCH("-", $A2320) + 1)),INDIRECT(LEFT($A2320,SEARCH("-",$A2320,1)-1)&amp;"_Header"),0))</f>
        <v>0</v>
      </c>
      <c r="C2320" s="454" t="str">
        <f t="shared" ca="1" si="368"/>
        <v/>
      </c>
      <c r="D2320" s="454" t="str">
        <f t="shared" ca="1" si="368"/>
        <v/>
      </c>
      <c r="E2320" s="454" t="str">
        <f t="shared" ca="1" si="368"/>
        <v/>
      </c>
      <c r="F2320" s="454" t="str">
        <f t="shared" ca="1" si="368"/>
        <v/>
      </c>
      <c r="G2320" s="389" t="str">
        <f t="shared" si="376"/>
        <v>EandR1</v>
      </c>
      <c r="H2320" s="389" t="str">
        <f t="shared" si="371"/>
        <v>tradcomhous</v>
      </c>
      <c r="I2320" s="389" t="str">
        <f t="shared" si="372"/>
        <v>reclndbld</v>
      </c>
      <c r="J2320" s="389" t="str">
        <f t="shared" si="373"/>
        <v>EandR1-</v>
      </c>
      <c r="K2320" s="389" t="str">
        <f t="shared" si="374"/>
        <v>tradcomhous-reclndbld</v>
      </c>
      <c r="L2320" s="389" t="str">
        <f t="shared" si="375"/>
        <v>tradcomhous-</v>
      </c>
    </row>
    <row r="2321" spans="1:12">
      <c r="A2321" t="s">
        <v>5526</v>
      </c>
      <c r="B2321" s="454">
        <f t="shared" ca="1" si="377"/>
        <v>0</v>
      </c>
      <c r="C2321" s="454" t="str">
        <f t="shared" ref="C2321:F2384" ca="1" si="378">IFERROR(INDEX(INDIRECT(LEFT($A2321,SEARCH("-",$A2321,1)-1)&amp;"_validation_data"),MATCH($A2321&amp;"-"&amp;C$1,INDIRECT(LEFT($A2321,SEARCH("-",$A2321,1)-1)&amp;"_validation_rows"),0),3),"")</f>
        <v/>
      </c>
      <c r="D2321" s="454" t="str">
        <f t="shared" ca="1" si="378"/>
        <v/>
      </c>
      <c r="E2321" s="454" t="str">
        <f t="shared" ca="1" si="378"/>
        <v/>
      </c>
      <c r="F2321" s="454" t="str">
        <f t="shared" ca="1" si="378"/>
        <v/>
      </c>
      <c r="G2321" s="389" t="str">
        <f t="shared" si="376"/>
        <v>EandR1</v>
      </c>
      <c r="H2321" s="389" t="str">
        <f t="shared" si="371"/>
        <v>tradcomreal</v>
      </c>
      <c r="I2321" s="389" t="str">
        <f t="shared" ref="I2321:I2384" si="379">SUBSTITUTE(K2321,L2321,"")</f>
        <v>reclndbld</v>
      </c>
      <c r="J2321" s="389" t="str">
        <f t="shared" si="373"/>
        <v>EandR1-</v>
      </c>
      <c r="K2321" s="389" t="str">
        <f t="shared" ref="K2321:K2384" si="380">SUBSTITUTE(A2321,J2321,"")</f>
        <v>tradcomreal-reclndbld</v>
      </c>
      <c r="L2321" s="389" t="str">
        <f t="shared" si="375"/>
        <v>tradcomreal-</v>
      </c>
    </row>
    <row r="2322" spans="1:12">
      <c r="A2322" t="s">
        <v>5527</v>
      </c>
      <c r="B2322" s="454">
        <f t="shared" ca="1" si="377"/>
        <v>0</v>
      </c>
      <c r="C2322" s="454" t="str">
        <f t="shared" ca="1" si="378"/>
        <v/>
      </c>
      <c r="D2322" s="454" t="str">
        <f t="shared" ca="1" si="378"/>
        <v/>
      </c>
      <c r="E2322" s="454" t="str">
        <f t="shared" ca="1" si="378"/>
        <v/>
      </c>
      <c r="F2322" s="454" t="str">
        <f t="shared" ca="1" si="378"/>
        <v/>
      </c>
      <c r="G2322" s="389" t="str">
        <f t="shared" si="376"/>
        <v>EandR1</v>
      </c>
      <c r="H2322" s="389" t="str">
        <f t="shared" ref="H2322:H2385" si="381">LEFT(K2322,SEARCH("-",K2322)-1)</f>
        <v>tradcomfin</v>
      </c>
      <c r="I2322" s="389" t="str">
        <f t="shared" si="379"/>
        <v>reclndbld</v>
      </c>
      <c r="J2322" s="389" t="str">
        <f t="shared" si="373"/>
        <v>EandR1-</v>
      </c>
      <c r="K2322" s="389" t="str">
        <f t="shared" si="380"/>
        <v>tradcomfin-reclndbld</v>
      </c>
      <c r="L2322" s="389" t="str">
        <f t="shared" ref="L2322:L2385" si="382">LEFT(K2322,SEARCH("-",K2322))</f>
        <v>tradcomfin-</v>
      </c>
    </row>
    <row r="2323" spans="1:12">
      <c r="A2323" t="s">
        <v>5528</v>
      </c>
      <c r="B2323" s="454">
        <f t="shared" ca="1" si="377"/>
        <v>0</v>
      </c>
      <c r="C2323" s="454" t="str">
        <f t="shared" ca="1" si="378"/>
        <v/>
      </c>
      <c r="D2323" s="454" t="str">
        <f t="shared" ca="1" si="378"/>
        <v/>
      </c>
      <c r="E2323" s="454" t="str">
        <f t="shared" ca="1" si="378"/>
        <v/>
      </c>
      <c r="F2323" s="454" t="str">
        <f t="shared" ca="1" si="378"/>
        <v/>
      </c>
      <c r="G2323" s="389" t="str">
        <f t="shared" si="376"/>
        <v>EandR1</v>
      </c>
      <c r="H2323" s="389" t="str">
        <f t="shared" si="381"/>
        <v>tradcomenr</v>
      </c>
      <c r="I2323" s="389" t="str">
        <f t="shared" si="379"/>
        <v>reclndbld</v>
      </c>
      <c r="J2323" s="389" t="str">
        <f t="shared" ref="J2323:J2386" si="383">LEFT(A2323,SEARCH("-",A2323))</f>
        <v>EandR1-</v>
      </c>
      <c r="K2323" s="389" t="str">
        <f t="shared" si="380"/>
        <v>tradcomenr-reclndbld</v>
      </c>
      <c r="L2323" s="389" t="str">
        <f t="shared" si="382"/>
        <v>tradcomenr-</v>
      </c>
    </row>
    <row r="2324" spans="1:12">
      <c r="A2324" t="s">
        <v>5529</v>
      </c>
      <c r="B2324" s="454">
        <f t="shared" ca="1" si="377"/>
        <v>0</v>
      </c>
      <c r="C2324" s="454" t="str">
        <f t="shared" ca="1" si="378"/>
        <v/>
      </c>
      <c r="D2324" s="454" t="str">
        <f t="shared" ca="1" si="378"/>
        <v/>
      </c>
      <c r="E2324" s="454" t="str">
        <f t="shared" ca="1" si="378"/>
        <v/>
      </c>
      <c r="F2324" s="454" t="str">
        <f t="shared" ca="1" si="378"/>
        <v/>
      </c>
      <c r="G2324" s="389" t="str">
        <f t="shared" si="376"/>
        <v>EandR1</v>
      </c>
      <c r="H2324" s="389" t="str">
        <f t="shared" si="381"/>
        <v>tradcomwtr</v>
      </c>
      <c r="I2324" s="389" t="str">
        <f t="shared" si="379"/>
        <v>reclndbld</v>
      </c>
      <c r="J2324" s="389" t="str">
        <f t="shared" si="383"/>
        <v>EandR1-</v>
      </c>
      <c r="K2324" s="389" t="str">
        <f t="shared" si="380"/>
        <v>tradcomwtr-reclndbld</v>
      </c>
      <c r="L2324" s="389" t="str">
        <f t="shared" si="382"/>
        <v>tradcomwtr-</v>
      </c>
    </row>
    <row r="2325" spans="1:12">
      <c r="A2325" t="s">
        <v>5530</v>
      </c>
      <c r="B2325" s="454">
        <f t="shared" ca="1" si="377"/>
        <v>0</v>
      </c>
      <c r="C2325" s="454" t="str">
        <f t="shared" ca="1" si="378"/>
        <v/>
      </c>
      <c r="D2325" s="454" t="str">
        <f t="shared" ca="1" si="378"/>
        <v/>
      </c>
      <c r="E2325" s="454" t="str">
        <f t="shared" ca="1" si="378"/>
        <v/>
      </c>
      <c r="F2325" s="454" t="str">
        <f t="shared" ca="1" si="378"/>
        <v/>
      </c>
      <c r="G2325" s="389" t="str">
        <f t="shared" si="376"/>
        <v>EandR1</v>
      </c>
      <c r="H2325" s="389" t="str">
        <f t="shared" si="381"/>
        <v>tradcomhsp</v>
      </c>
      <c r="I2325" s="389" t="str">
        <f t="shared" si="379"/>
        <v>reclndbld</v>
      </c>
      <c r="J2325" s="389" t="str">
        <f t="shared" si="383"/>
        <v>EandR1-</v>
      </c>
      <c r="K2325" s="389" t="str">
        <f t="shared" si="380"/>
        <v>tradcomhsp-reclndbld</v>
      </c>
      <c r="L2325" s="389" t="str">
        <f t="shared" si="382"/>
        <v>tradcomhsp-</v>
      </c>
    </row>
    <row r="2326" spans="1:12">
      <c r="A2326" t="s">
        <v>5531</v>
      </c>
      <c r="B2326" s="454">
        <f t="shared" ca="1" si="377"/>
        <v>0</v>
      </c>
      <c r="C2326" s="454" t="str">
        <f t="shared" ca="1" si="378"/>
        <v/>
      </c>
      <c r="D2326" s="454" t="str">
        <f t="shared" ca="1" si="378"/>
        <v/>
      </c>
      <c r="E2326" s="454" t="str">
        <f t="shared" ca="1" si="378"/>
        <v/>
      </c>
      <c r="F2326" s="454" t="str">
        <f t="shared" ca="1" si="378"/>
        <v/>
      </c>
      <c r="G2326" s="389" t="str">
        <f t="shared" si="376"/>
        <v>EandR1</v>
      </c>
      <c r="H2326" s="389" t="str">
        <f t="shared" si="381"/>
        <v>tradcomoth</v>
      </c>
      <c r="I2326" s="389" t="str">
        <f t="shared" si="379"/>
        <v>reclndbld</v>
      </c>
      <c r="J2326" s="389" t="str">
        <f t="shared" si="383"/>
        <v>EandR1-</v>
      </c>
      <c r="K2326" s="389" t="str">
        <f t="shared" si="380"/>
        <v>tradcomoth-reclndbld</v>
      </c>
      <c r="L2326" s="389" t="str">
        <f t="shared" si="382"/>
        <v>tradcomoth-</v>
      </c>
    </row>
    <row r="2327" spans="1:12">
      <c r="A2327" t="s">
        <v>5532</v>
      </c>
      <c r="B2327" s="454">
        <f t="shared" ca="1" si="377"/>
        <v>0</v>
      </c>
      <c r="C2327" s="454" t="str">
        <f t="shared" ca="1" si="378"/>
        <v/>
      </c>
      <c r="D2327" s="454" t="str">
        <f t="shared" ca="1" si="378"/>
        <v/>
      </c>
      <c r="E2327" s="454" t="str">
        <f t="shared" ca="1" si="378"/>
        <v/>
      </c>
      <c r="F2327" s="454" t="str">
        <f t="shared" ca="1" si="378"/>
        <v/>
      </c>
      <c r="G2327" s="389" t="str">
        <f t="shared" si="376"/>
        <v>EandR1</v>
      </c>
      <c r="H2327" s="389" t="str">
        <f t="shared" si="381"/>
        <v>tradcomtot</v>
      </c>
      <c r="I2327" s="389" t="str">
        <f t="shared" si="379"/>
        <v>reclndbld</v>
      </c>
      <c r="J2327" s="389" t="str">
        <f t="shared" si="383"/>
        <v>EandR1-</v>
      </c>
      <c r="K2327" s="389" t="str">
        <f t="shared" si="380"/>
        <v>tradcomtot-reclndbld</v>
      </c>
      <c r="L2327" s="389" t="str">
        <f t="shared" si="382"/>
        <v>tradcomtot-</v>
      </c>
    </row>
    <row r="2328" spans="1:12">
      <c r="A2328" t="s">
        <v>5533</v>
      </c>
      <c r="B2328" s="454">
        <f t="shared" ca="1" si="377"/>
        <v>0</v>
      </c>
      <c r="C2328" s="454" t="str">
        <f t="shared" ca="1" si="378"/>
        <v/>
      </c>
      <c r="D2328" s="454" t="str">
        <f t="shared" ca="1" si="378"/>
        <v/>
      </c>
      <c r="E2328" s="454" t="str">
        <f t="shared" ca="1" si="378"/>
        <v/>
      </c>
      <c r="F2328" s="454" t="str">
        <f t="shared" ca="1" si="378"/>
        <v/>
      </c>
      <c r="G2328" s="389" t="str">
        <f t="shared" si="376"/>
        <v>EandR1</v>
      </c>
      <c r="H2328" s="389" t="str">
        <f t="shared" si="381"/>
        <v>tradoth</v>
      </c>
      <c r="I2328" s="389" t="str">
        <f t="shared" si="379"/>
        <v>reclndbld</v>
      </c>
      <c r="J2328" s="389" t="str">
        <f t="shared" si="383"/>
        <v>EandR1-</v>
      </c>
      <c r="K2328" s="389" t="str">
        <f t="shared" si="380"/>
        <v>tradoth-reclndbld</v>
      </c>
      <c r="L2328" s="389" t="str">
        <f t="shared" si="382"/>
        <v>tradoth-</v>
      </c>
    </row>
    <row r="2329" spans="1:12">
      <c r="A2329" t="s">
        <v>5534</v>
      </c>
      <c r="B2329" s="454">
        <f t="shared" ca="1" si="377"/>
        <v>0</v>
      </c>
      <c r="C2329" s="454" t="str">
        <f t="shared" ca="1" si="378"/>
        <v/>
      </c>
      <c r="D2329" s="454" t="str">
        <f t="shared" ca="1" si="378"/>
        <v/>
      </c>
      <c r="E2329" s="454" t="str">
        <f t="shared" ca="1" si="378"/>
        <v/>
      </c>
      <c r="F2329" s="454" t="str">
        <f t="shared" ca="1" si="378"/>
        <v/>
      </c>
      <c r="G2329" s="389" t="str">
        <f t="shared" si="376"/>
        <v>EandR1</v>
      </c>
      <c r="H2329" s="389" t="str">
        <f t="shared" si="381"/>
        <v>tradtot</v>
      </c>
      <c r="I2329" s="389" t="str">
        <f t="shared" si="379"/>
        <v>reclndbld</v>
      </c>
      <c r="J2329" s="389" t="str">
        <f t="shared" si="383"/>
        <v>EandR1-</v>
      </c>
      <c r="K2329" s="389" t="str">
        <f t="shared" si="380"/>
        <v>tradtot-reclndbld</v>
      </c>
      <c r="L2329" s="389" t="str">
        <f t="shared" si="382"/>
        <v>tradtot-</v>
      </c>
    </row>
    <row r="2330" spans="1:12">
      <c r="A2330" t="s">
        <v>5535</v>
      </c>
      <c r="B2330" s="454">
        <f t="shared" ca="1" si="377"/>
        <v>0</v>
      </c>
      <c r="C2330" s="454" t="str">
        <f t="shared" ca="1" si="378"/>
        <v/>
      </c>
      <c r="D2330" s="454" t="str">
        <f t="shared" ca="1" si="378"/>
        <v/>
      </c>
      <c r="E2330" s="454" t="str">
        <f t="shared" ca="1" si="378"/>
        <v/>
      </c>
      <c r="F2330" s="454" t="str">
        <f t="shared" ca="1" si="378"/>
        <v/>
      </c>
      <c r="G2330" s="389" t="str">
        <f t="shared" si="376"/>
        <v>EandR1</v>
      </c>
      <c r="H2330" s="389" t="str">
        <f t="shared" si="381"/>
        <v>alltot</v>
      </c>
      <c r="I2330" s="389" t="str">
        <f t="shared" si="379"/>
        <v>reclndbld</v>
      </c>
      <c r="J2330" s="389" t="str">
        <f t="shared" si="383"/>
        <v>EandR1-</v>
      </c>
      <c r="K2330" s="389" t="str">
        <f t="shared" si="380"/>
        <v>alltot-reclndbld</v>
      </c>
      <c r="L2330" s="389" t="str">
        <f t="shared" si="382"/>
        <v>alltot-</v>
      </c>
    </row>
    <row r="2331" spans="1:12">
      <c r="A2331" t="s">
        <v>5536</v>
      </c>
      <c r="B2331" s="454">
        <f t="shared" ca="1" si="377"/>
        <v>0</v>
      </c>
      <c r="C2331" s="454" t="str">
        <f t="shared" ca="1" si="378"/>
        <v/>
      </c>
      <c r="D2331" s="454" t="str">
        <f t="shared" ca="1" si="378"/>
        <v/>
      </c>
      <c r="E2331" s="454" t="str">
        <f t="shared" ca="1" si="378"/>
        <v/>
      </c>
      <c r="F2331" s="454" t="str">
        <f t="shared" ca="1" si="378"/>
        <v/>
      </c>
      <c r="G2331" s="389" t="str">
        <f t="shared" si="376"/>
        <v>EandR1</v>
      </c>
      <c r="H2331" s="389" t="str">
        <f t="shared" si="381"/>
        <v>eduerlprm</v>
      </c>
      <c r="I2331" s="389" t="str">
        <f t="shared" si="379"/>
        <v>recvhc</v>
      </c>
      <c r="J2331" s="389" t="str">
        <f t="shared" si="383"/>
        <v>EandR1-</v>
      </c>
      <c r="K2331" s="389" t="str">
        <f t="shared" si="380"/>
        <v>eduerlprm-recvhc</v>
      </c>
      <c r="L2331" s="389" t="str">
        <f t="shared" si="382"/>
        <v>eduerlprm-</v>
      </c>
    </row>
    <row r="2332" spans="1:12">
      <c r="A2332" t="s">
        <v>5537</v>
      </c>
      <c r="B2332" s="454">
        <f t="shared" ca="1" si="377"/>
        <v>0</v>
      </c>
      <c r="C2332" s="454" t="str">
        <f t="shared" ca="1" si="378"/>
        <v/>
      </c>
      <c r="D2332" s="454" t="str">
        <f t="shared" ca="1" si="378"/>
        <v/>
      </c>
      <c r="E2332" s="454" t="str">
        <f t="shared" ca="1" si="378"/>
        <v/>
      </c>
      <c r="F2332" s="454" t="str">
        <f t="shared" ca="1" si="378"/>
        <v/>
      </c>
      <c r="G2332" s="389" t="str">
        <f t="shared" si="376"/>
        <v>EandR1</v>
      </c>
      <c r="H2332" s="389" t="str">
        <f t="shared" si="381"/>
        <v>eduscn</v>
      </c>
      <c r="I2332" s="389" t="str">
        <f t="shared" si="379"/>
        <v>recvhc</v>
      </c>
      <c r="J2332" s="389" t="str">
        <f t="shared" si="383"/>
        <v>EandR1-</v>
      </c>
      <c r="K2332" s="389" t="str">
        <f t="shared" si="380"/>
        <v>eduscn-recvhc</v>
      </c>
      <c r="L2332" s="389" t="str">
        <f t="shared" si="382"/>
        <v>eduscn-</v>
      </c>
    </row>
    <row r="2333" spans="1:12">
      <c r="A2333" t="s">
        <v>5538</v>
      </c>
      <c r="B2333" s="454">
        <f t="shared" ca="1" si="377"/>
        <v>0</v>
      </c>
      <c r="C2333" s="454" t="str">
        <f t="shared" ca="1" si="378"/>
        <v/>
      </c>
      <c r="D2333" s="454" t="str">
        <f t="shared" ca="1" si="378"/>
        <v/>
      </c>
      <c r="E2333" s="454" t="str">
        <f t="shared" ca="1" si="378"/>
        <v/>
      </c>
      <c r="F2333" s="454" t="str">
        <f t="shared" ca="1" si="378"/>
        <v/>
      </c>
      <c r="G2333" s="389" t="str">
        <f t="shared" si="376"/>
        <v>EandR1</v>
      </c>
      <c r="H2333" s="389" t="str">
        <f t="shared" si="381"/>
        <v>eduspc</v>
      </c>
      <c r="I2333" s="389" t="str">
        <f t="shared" si="379"/>
        <v>recvhc</v>
      </c>
      <c r="J2333" s="389" t="str">
        <f t="shared" si="383"/>
        <v>EandR1-</v>
      </c>
      <c r="K2333" s="389" t="str">
        <f t="shared" si="380"/>
        <v>eduspc-recvhc</v>
      </c>
      <c r="L2333" s="389" t="str">
        <f t="shared" si="382"/>
        <v>eduspc-</v>
      </c>
    </row>
    <row r="2334" spans="1:12">
      <c r="A2334" t="s">
        <v>5539</v>
      </c>
      <c r="B2334" s="454">
        <f t="shared" ca="1" si="377"/>
        <v>0</v>
      </c>
      <c r="C2334" s="454" t="str">
        <f t="shared" ca="1" si="378"/>
        <v/>
      </c>
      <c r="D2334" s="454" t="str">
        <f t="shared" ca="1" si="378"/>
        <v/>
      </c>
      <c r="E2334" s="454" t="str">
        <f t="shared" ca="1" si="378"/>
        <v/>
      </c>
      <c r="F2334" s="454" t="str">
        <f t="shared" ca="1" si="378"/>
        <v/>
      </c>
      <c r="G2334" s="389" t="str">
        <f t="shared" si="376"/>
        <v>EandR1</v>
      </c>
      <c r="H2334" s="389" t="str">
        <f t="shared" si="381"/>
        <v>edupstoth</v>
      </c>
      <c r="I2334" s="389" t="str">
        <f t="shared" si="379"/>
        <v>recvhc</v>
      </c>
      <c r="J2334" s="389" t="str">
        <f t="shared" si="383"/>
        <v>EandR1-</v>
      </c>
      <c r="K2334" s="389" t="str">
        <f t="shared" si="380"/>
        <v>edupstoth-recvhc</v>
      </c>
      <c r="L2334" s="389" t="str">
        <f t="shared" si="382"/>
        <v>edupstoth-</v>
      </c>
    </row>
    <row r="2335" spans="1:12">
      <c r="A2335" t="s">
        <v>5540</v>
      </c>
      <c r="B2335" s="454">
        <f t="shared" ca="1" si="377"/>
        <v>0</v>
      </c>
      <c r="C2335" s="454" t="str">
        <f t="shared" ca="1" si="378"/>
        <v/>
      </c>
      <c r="D2335" s="454" t="str">
        <f t="shared" ca="1" si="378"/>
        <v/>
      </c>
      <c r="E2335" s="454" t="str">
        <f t="shared" ca="1" si="378"/>
        <v/>
      </c>
      <c r="F2335" s="454" t="str">
        <f t="shared" ca="1" si="378"/>
        <v/>
      </c>
      <c r="G2335" s="389" t="str">
        <f t="shared" si="376"/>
        <v>EandR1</v>
      </c>
      <c r="H2335" s="389" t="str">
        <f t="shared" si="381"/>
        <v>edutot</v>
      </c>
      <c r="I2335" s="389" t="str">
        <f t="shared" si="379"/>
        <v>recvhc</v>
      </c>
      <c r="J2335" s="389" t="str">
        <f t="shared" si="383"/>
        <v>EandR1-</v>
      </c>
      <c r="K2335" s="389" t="str">
        <f t="shared" si="380"/>
        <v>edutot-recvhc</v>
      </c>
      <c r="L2335" s="389" t="str">
        <f t="shared" si="382"/>
        <v>edutot-</v>
      </c>
    </row>
    <row r="2336" spans="1:12">
      <c r="A2336" t="s">
        <v>5541</v>
      </c>
      <c r="B2336" s="454">
        <f t="shared" ca="1" si="377"/>
        <v>0</v>
      </c>
      <c r="C2336" s="454" t="str">
        <f t="shared" ca="1" si="378"/>
        <v/>
      </c>
      <c r="D2336" s="454" t="str">
        <f t="shared" ca="1" si="378"/>
        <v/>
      </c>
      <c r="E2336" s="454" t="str">
        <f t="shared" ca="1" si="378"/>
        <v/>
      </c>
      <c r="F2336" s="454" t="str">
        <f t="shared" ca="1" si="378"/>
        <v/>
      </c>
      <c r="G2336" s="389" t="str">
        <f t="shared" si="376"/>
        <v>EandR1</v>
      </c>
      <c r="H2336" s="389" t="str">
        <f t="shared" si="381"/>
        <v>transrds</v>
      </c>
      <c r="I2336" s="389" t="str">
        <f t="shared" si="379"/>
        <v>recvhc</v>
      </c>
      <c r="J2336" s="389" t="str">
        <f t="shared" si="383"/>
        <v>EandR1-</v>
      </c>
      <c r="K2336" s="389" t="str">
        <f t="shared" si="380"/>
        <v>transrds-recvhc</v>
      </c>
      <c r="L2336" s="389" t="str">
        <f t="shared" si="382"/>
        <v>transrds-</v>
      </c>
    </row>
    <row r="2337" spans="1:12">
      <c r="A2337" t="s">
        <v>5542</v>
      </c>
      <c r="B2337" s="454">
        <f t="shared" ca="1" si="377"/>
        <v>0</v>
      </c>
      <c r="C2337" s="454" t="str">
        <f t="shared" ca="1" si="378"/>
        <v/>
      </c>
      <c r="D2337" s="454" t="str">
        <f t="shared" ca="1" si="378"/>
        <v/>
      </c>
      <c r="E2337" s="454" t="str">
        <f t="shared" ca="1" si="378"/>
        <v/>
      </c>
      <c r="F2337" s="454" t="str">
        <f t="shared" ca="1" si="378"/>
        <v/>
      </c>
      <c r="G2337" s="389" t="str">
        <f t="shared" si="376"/>
        <v>EandR1</v>
      </c>
      <c r="H2337" s="389" t="str">
        <f t="shared" si="381"/>
        <v>transprk</v>
      </c>
      <c r="I2337" s="389" t="str">
        <f t="shared" si="379"/>
        <v>recvhc</v>
      </c>
      <c r="J2337" s="389" t="str">
        <f t="shared" si="383"/>
        <v>EandR1-</v>
      </c>
      <c r="K2337" s="389" t="str">
        <f t="shared" si="380"/>
        <v>transprk-recvhc</v>
      </c>
      <c r="L2337" s="389" t="str">
        <f t="shared" si="382"/>
        <v>transprk-</v>
      </c>
    </row>
    <row r="2338" spans="1:12">
      <c r="A2338" t="s">
        <v>5543</v>
      </c>
      <c r="B2338" s="454">
        <f t="shared" ca="1" si="377"/>
        <v>0</v>
      </c>
      <c r="C2338" s="454" t="str">
        <f t="shared" ca="1" si="378"/>
        <v/>
      </c>
      <c r="D2338" s="454" t="str">
        <f t="shared" ca="1" si="378"/>
        <v/>
      </c>
      <c r="E2338" s="454" t="str">
        <f t="shared" ca="1" si="378"/>
        <v/>
      </c>
      <c r="F2338" s="454" t="str">
        <f t="shared" ca="1" si="378"/>
        <v/>
      </c>
      <c r="G2338" s="389" t="str">
        <f t="shared" si="376"/>
        <v>EandR1</v>
      </c>
      <c r="H2338" s="389" t="str">
        <f t="shared" si="381"/>
        <v>transpblbus</v>
      </c>
      <c r="I2338" s="389" t="str">
        <f t="shared" si="379"/>
        <v>recvhc</v>
      </c>
      <c r="J2338" s="389" t="str">
        <f t="shared" si="383"/>
        <v>EandR1-</v>
      </c>
      <c r="K2338" s="389" t="str">
        <f t="shared" si="380"/>
        <v>transpblbus-recvhc</v>
      </c>
      <c r="L2338" s="389" t="str">
        <f t="shared" si="382"/>
        <v>transpblbus-</v>
      </c>
    </row>
    <row r="2339" spans="1:12">
      <c r="A2339" t="s">
        <v>5544</v>
      </c>
      <c r="B2339" s="454">
        <f t="shared" ca="1" si="377"/>
        <v>0</v>
      </c>
      <c r="C2339" s="454" t="str">
        <f t="shared" ca="1" si="378"/>
        <v/>
      </c>
      <c r="D2339" s="454" t="str">
        <f t="shared" ca="1" si="378"/>
        <v/>
      </c>
      <c r="E2339" s="454" t="str">
        <f t="shared" ca="1" si="378"/>
        <v/>
      </c>
      <c r="F2339" s="454" t="str">
        <f t="shared" ca="1" si="378"/>
        <v/>
      </c>
      <c r="G2339" s="389" t="str">
        <f t="shared" si="376"/>
        <v>EandR1</v>
      </c>
      <c r="H2339" s="389" t="str">
        <f t="shared" si="381"/>
        <v>transpblrail</v>
      </c>
      <c r="I2339" s="389" t="str">
        <f t="shared" si="379"/>
        <v>recvhc</v>
      </c>
      <c r="J2339" s="389" t="str">
        <f t="shared" si="383"/>
        <v>EandR1-</v>
      </c>
      <c r="K2339" s="389" t="str">
        <f t="shared" si="380"/>
        <v>transpblrail-recvhc</v>
      </c>
      <c r="L2339" s="389" t="str">
        <f t="shared" si="382"/>
        <v>transpblrail-</v>
      </c>
    </row>
    <row r="2340" spans="1:12">
      <c r="A2340" t="s">
        <v>5545</v>
      </c>
      <c r="B2340" s="454">
        <f t="shared" ca="1" si="377"/>
        <v>0</v>
      </c>
      <c r="C2340" s="454" t="str">
        <f t="shared" ca="1" si="378"/>
        <v/>
      </c>
      <c r="D2340" s="454" t="str">
        <f t="shared" ca="1" si="378"/>
        <v/>
      </c>
      <c r="E2340" s="454" t="str">
        <f t="shared" ca="1" si="378"/>
        <v/>
      </c>
      <c r="F2340" s="454" t="str">
        <f t="shared" ca="1" si="378"/>
        <v/>
      </c>
      <c r="G2340" s="389" t="str">
        <f t="shared" si="376"/>
        <v>EandR1</v>
      </c>
      <c r="H2340" s="389" t="str">
        <f t="shared" si="381"/>
        <v>transahtarp</v>
      </c>
      <c r="I2340" s="389" t="str">
        <f t="shared" si="379"/>
        <v>recvhc</v>
      </c>
      <c r="J2340" s="389" t="str">
        <f t="shared" si="383"/>
        <v>EandR1-</v>
      </c>
      <c r="K2340" s="389" t="str">
        <f t="shared" si="380"/>
        <v>transahtarp-recvhc</v>
      </c>
      <c r="L2340" s="389" t="str">
        <f t="shared" si="382"/>
        <v>transahtarp-</v>
      </c>
    </row>
    <row r="2341" spans="1:12">
      <c r="A2341" t="s">
        <v>5546</v>
      </c>
      <c r="B2341" s="454">
        <f t="shared" ca="1" si="377"/>
        <v>0</v>
      </c>
      <c r="C2341" s="454" t="str">
        <f t="shared" ca="1" si="378"/>
        <v/>
      </c>
      <c r="D2341" s="454" t="str">
        <f t="shared" ca="1" si="378"/>
        <v/>
      </c>
      <c r="E2341" s="454" t="str">
        <f t="shared" ca="1" si="378"/>
        <v/>
      </c>
      <c r="F2341" s="454" t="str">
        <f t="shared" ca="1" si="378"/>
        <v/>
      </c>
      <c r="G2341" s="389" t="str">
        <f t="shared" si="376"/>
        <v>EandR1</v>
      </c>
      <c r="H2341" s="389" t="str">
        <f t="shared" si="381"/>
        <v>transahthrbprs</v>
      </c>
      <c r="I2341" s="389" t="str">
        <f t="shared" si="379"/>
        <v>recvhc</v>
      </c>
      <c r="J2341" s="389" t="str">
        <f t="shared" si="383"/>
        <v>EandR1-</v>
      </c>
      <c r="K2341" s="389" t="str">
        <f t="shared" si="380"/>
        <v>transahthrbprs-recvhc</v>
      </c>
      <c r="L2341" s="389" t="str">
        <f t="shared" si="382"/>
        <v>transahthrbprs-</v>
      </c>
    </row>
    <row r="2342" spans="1:12">
      <c r="A2342" t="s">
        <v>5547</v>
      </c>
      <c r="B2342" s="454">
        <f t="shared" ca="1" si="377"/>
        <v>0</v>
      </c>
      <c r="C2342" s="454" t="str">
        <f t="shared" ca="1" si="378"/>
        <v/>
      </c>
      <c r="D2342" s="454" t="str">
        <f t="shared" ca="1" si="378"/>
        <v/>
      </c>
      <c r="E2342" s="454" t="str">
        <f t="shared" ca="1" si="378"/>
        <v/>
      </c>
      <c r="F2342" s="454" t="str">
        <f t="shared" ca="1" si="378"/>
        <v/>
      </c>
      <c r="G2342" s="389" t="str">
        <f t="shared" si="376"/>
        <v>EandR1</v>
      </c>
      <c r="H2342" s="389" t="str">
        <f t="shared" si="381"/>
        <v>transahttll</v>
      </c>
      <c r="I2342" s="389" t="str">
        <f t="shared" si="379"/>
        <v>recvhc</v>
      </c>
      <c r="J2342" s="389" t="str">
        <f t="shared" si="383"/>
        <v>EandR1-</v>
      </c>
      <c r="K2342" s="389" t="str">
        <f t="shared" si="380"/>
        <v>transahttll-recvhc</v>
      </c>
      <c r="L2342" s="389" t="str">
        <f t="shared" si="382"/>
        <v>transahttll-</v>
      </c>
    </row>
    <row r="2343" spans="1:12">
      <c r="A2343" t="s">
        <v>5548</v>
      </c>
      <c r="B2343" s="454">
        <f t="shared" ca="1" si="377"/>
        <v>0</v>
      </c>
      <c r="C2343" s="454" t="str">
        <f t="shared" ca="1" si="378"/>
        <v/>
      </c>
      <c r="D2343" s="454" t="str">
        <f t="shared" ca="1" si="378"/>
        <v/>
      </c>
      <c r="E2343" s="454" t="str">
        <f t="shared" ca="1" si="378"/>
        <v/>
      </c>
      <c r="F2343" s="454" t="str">
        <f t="shared" ca="1" si="378"/>
        <v/>
      </c>
      <c r="G2343" s="389" t="str">
        <f t="shared" si="376"/>
        <v>EandR1</v>
      </c>
      <c r="H2343" s="389" t="str">
        <f t="shared" si="381"/>
        <v>transtot</v>
      </c>
      <c r="I2343" s="389" t="str">
        <f t="shared" si="379"/>
        <v>recvhc</v>
      </c>
      <c r="J2343" s="389" t="str">
        <f t="shared" si="383"/>
        <v>EandR1-</v>
      </c>
      <c r="K2343" s="389" t="str">
        <f t="shared" si="380"/>
        <v>transtot-recvhc</v>
      </c>
      <c r="L2343" s="389" t="str">
        <f t="shared" si="382"/>
        <v>transtot-</v>
      </c>
    </row>
    <row r="2344" spans="1:12">
      <c r="A2344" t="s">
        <v>5549</v>
      </c>
      <c r="B2344" s="454">
        <f t="shared" ca="1" si="377"/>
        <v>0</v>
      </c>
      <c r="C2344" s="454" t="str">
        <f t="shared" ca="1" si="378"/>
        <v/>
      </c>
      <c r="D2344" s="454" t="str">
        <f t="shared" ca="1" si="378"/>
        <v/>
      </c>
      <c r="E2344" s="454" t="str">
        <f t="shared" ca="1" si="378"/>
        <v/>
      </c>
      <c r="F2344" s="454" t="str">
        <f t="shared" ca="1" si="378"/>
        <v/>
      </c>
      <c r="G2344" s="389" t="str">
        <f t="shared" si="376"/>
        <v>EandR1</v>
      </c>
      <c r="H2344" s="389" t="str">
        <f t="shared" si="381"/>
        <v>sctot</v>
      </c>
      <c r="I2344" s="389" t="str">
        <f t="shared" si="379"/>
        <v>recvhc</v>
      </c>
      <c r="J2344" s="389" t="str">
        <f t="shared" si="383"/>
        <v>EandR1-</v>
      </c>
      <c r="K2344" s="389" t="str">
        <f t="shared" si="380"/>
        <v>sctot-recvhc</v>
      </c>
      <c r="L2344" s="389" t="str">
        <f t="shared" si="382"/>
        <v>sctot-</v>
      </c>
    </row>
    <row r="2345" spans="1:12">
      <c r="A2345" t="s">
        <v>5550</v>
      </c>
      <c r="B2345" s="454">
        <f t="shared" ca="1" si="377"/>
        <v>0</v>
      </c>
      <c r="C2345" s="454" t="str">
        <f t="shared" ca="1" si="378"/>
        <v/>
      </c>
      <c r="D2345" s="454" t="str">
        <f t="shared" ca="1" si="378"/>
        <v/>
      </c>
      <c r="E2345" s="454" t="str">
        <f t="shared" ca="1" si="378"/>
        <v/>
      </c>
      <c r="F2345" s="454" t="str">
        <f t="shared" ca="1" si="378"/>
        <v/>
      </c>
      <c r="G2345" s="389" t="str">
        <f t="shared" si="376"/>
        <v>EandR1</v>
      </c>
      <c r="H2345" s="389" t="str">
        <f t="shared" si="381"/>
        <v>phtot</v>
      </c>
      <c r="I2345" s="389" t="str">
        <f t="shared" si="379"/>
        <v>recvhc</v>
      </c>
      <c r="J2345" s="389" t="str">
        <f t="shared" si="383"/>
        <v>EandR1-</v>
      </c>
      <c r="K2345" s="389" t="str">
        <f t="shared" si="380"/>
        <v>phtot-recvhc</v>
      </c>
      <c r="L2345" s="389" t="str">
        <f t="shared" si="382"/>
        <v>phtot-</v>
      </c>
    </row>
    <row r="2346" spans="1:12">
      <c r="A2346" t="s">
        <v>5551</v>
      </c>
      <c r="B2346" s="454">
        <f t="shared" ca="1" si="377"/>
        <v>0</v>
      </c>
      <c r="C2346" s="454" t="str">
        <f t="shared" ca="1" si="378"/>
        <v/>
      </c>
      <c r="D2346" s="454" t="str">
        <f t="shared" ca="1" si="378"/>
        <v/>
      </c>
      <c r="E2346" s="454" t="str">
        <f t="shared" ca="1" si="378"/>
        <v/>
      </c>
      <c r="F2346" s="454" t="str">
        <f t="shared" ca="1" si="378"/>
        <v/>
      </c>
      <c r="G2346" s="389" t="str">
        <f t="shared" si="376"/>
        <v>EandR1</v>
      </c>
      <c r="H2346" s="389" t="str">
        <f t="shared" si="381"/>
        <v>houshratot</v>
      </c>
      <c r="I2346" s="389" t="str">
        <f t="shared" si="379"/>
        <v>recvhc</v>
      </c>
      <c r="J2346" s="389" t="str">
        <f t="shared" si="383"/>
        <v>EandR1-</v>
      </c>
      <c r="K2346" s="389" t="str">
        <f t="shared" si="380"/>
        <v>houshratot-recvhc</v>
      </c>
      <c r="L2346" s="389" t="str">
        <f t="shared" si="382"/>
        <v>houshratot-</v>
      </c>
    </row>
    <row r="2347" spans="1:12">
      <c r="A2347" t="s">
        <v>5552</v>
      </c>
      <c r="B2347" s="454">
        <f t="shared" ca="1" si="377"/>
        <v>0</v>
      </c>
      <c r="C2347" s="454" t="str">
        <f t="shared" ca="1" si="378"/>
        <v/>
      </c>
      <c r="D2347" s="454" t="str">
        <f t="shared" ca="1" si="378"/>
        <v/>
      </c>
      <c r="E2347" s="454" t="str">
        <f t="shared" ca="1" si="378"/>
        <v/>
      </c>
      <c r="F2347" s="454" t="str">
        <f t="shared" ca="1" si="378"/>
        <v/>
      </c>
      <c r="G2347" s="389" t="str">
        <f t="shared" si="376"/>
        <v>EandR1</v>
      </c>
      <c r="H2347" s="389" t="str">
        <f t="shared" si="381"/>
        <v>housgfcftot</v>
      </c>
      <c r="I2347" s="389" t="str">
        <f t="shared" si="379"/>
        <v>recvhc</v>
      </c>
      <c r="J2347" s="389" t="str">
        <f t="shared" si="383"/>
        <v>EandR1-</v>
      </c>
      <c r="K2347" s="389" t="str">
        <f t="shared" si="380"/>
        <v>housgfcftot-recvhc</v>
      </c>
      <c r="L2347" s="389" t="str">
        <f t="shared" si="382"/>
        <v>housgfcftot-</v>
      </c>
    </row>
    <row r="2348" spans="1:12">
      <c r="A2348" t="s">
        <v>5553</v>
      </c>
      <c r="B2348" s="454">
        <f t="shared" ca="1" si="377"/>
        <v>0</v>
      </c>
      <c r="C2348" s="454" t="str">
        <f t="shared" ca="1" si="378"/>
        <v/>
      </c>
      <c r="D2348" s="454" t="str">
        <f t="shared" ca="1" si="378"/>
        <v/>
      </c>
      <c r="E2348" s="454" t="str">
        <f t="shared" ca="1" si="378"/>
        <v/>
      </c>
      <c r="F2348" s="454" t="str">
        <f t="shared" ca="1" si="378"/>
        <v/>
      </c>
      <c r="G2348" s="389" t="str">
        <f t="shared" si="376"/>
        <v>EandR1</v>
      </c>
      <c r="H2348" s="389" t="str">
        <f t="shared" si="381"/>
        <v>houstot</v>
      </c>
      <c r="I2348" s="389" t="str">
        <f t="shared" si="379"/>
        <v>recvhc</v>
      </c>
      <c r="J2348" s="389" t="str">
        <f t="shared" si="383"/>
        <v>EandR1-</v>
      </c>
      <c r="K2348" s="389" t="str">
        <f t="shared" si="380"/>
        <v>houstot-recvhc</v>
      </c>
      <c r="L2348" s="389" t="str">
        <f t="shared" si="382"/>
        <v>houstot-</v>
      </c>
    </row>
    <row r="2349" spans="1:12">
      <c r="A2349" t="s">
        <v>5554</v>
      </c>
      <c r="B2349" s="454">
        <f t="shared" ca="1" si="377"/>
        <v>0</v>
      </c>
      <c r="C2349" s="454" t="str">
        <f t="shared" ca="1" si="378"/>
        <v/>
      </c>
      <c r="D2349" s="454" t="str">
        <f t="shared" ca="1" si="378"/>
        <v/>
      </c>
      <c r="E2349" s="454" t="str">
        <f t="shared" ca="1" si="378"/>
        <v/>
      </c>
      <c r="F2349" s="454" t="str">
        <f t="shared" ca="1" si="378"/>
        <v/>
      </c>
      <c r="G2349" s="389" t="str">
        <f t="shared" si="376"/>
        <v>EandR1</v>
      </c>
      <c r="H2349" s="389" t="str">
        <f t="shared" si="381"/>
        <v>culhrt</v>
      </c>
      <c r="I2349" s="389" t="str">
        <f t="shared" si="379"/>
        <v>recvhc</v>
      </c>
      <c r="J2349" s="389" t="str">
        <f t="shared" si="383"/>
        <v>EandR1-</v>
      </c>
      <c r="K2349" s="389" t="str">
        <f t="shared" si="380"/>
        <v>culhrt-recvhc</v>
      </c>
      <c r="L2349" s="389" t="str">
        <f t="shared" si="382"/>
        <v>culhrt-</v>
      </c>
    </row>
    <row r="2350" spans="1:12">
      <c r="A2350" t="s">
        <v>5555</v>
      </c>
      <c r="B2350" s="454">
        <f t="shared" ca="1" si="377"/>
        <v>0</v>
      </c>
      <c r="C2350" s="454" t="str">
        <f t="shared" ca="1" si="378"/>
        <v/>
      </c>
      <c r="D2350" s="454" t="str">
        <f t="shared" ca="1" si="378"/>
        <v/>
      </c>
      <c r="E2350" s="454" t="str">
        <f t="shared" ca="1" si="378"/>
        <v/>
      </c>
      <c r="F2350" s="454" t="str">
        <f t="shared" ca="1" si="378"/>
        <v/>
      </c>
      <c r="G2350" s="389" t="str">
        <f t="shared" ref="G2350:G2413" si="384">LEFT(A2350, 6)</f>
        <v>EandR1</v>
      </c>
      <c r="H2350" s="389" t="str">
        <f t="shared" si="381"/>
        <v>culspr</v>
      </c>
      <c r="I2350" s="389" t="str">
        <f t="shared" si="379"/>
        <v>recvhc</v>
      </c>
      <c r="J2350" s="389" t="str">
        <f t="shared" si="383"/>
        <v>EandR1-</v>
      </c>
      <c r="K2350" s="389" t="str">
        <f t="shared" si="380"/>
        <v>culspr-recvhc</v>
      </c>
      <c r="L2350" s="389" t="str">
        <f t="shared" si="382"/>
        <v>culspr-</v>
      </c>
    </row>
    <row r="2351" spans="1:12">
      <c r="A2351" t="s">
        <v>5556</v>
      </c>
      <c r="B2351" s="454">
        <f t="shared" ca="1" si="377"/>
        <v>0</v>
      </c>
      <c r="C2351" s="454" t="str">
        <f t="shared" ca="1" si="378"/>
        <v/>
      </c>
      <c r="D2351" s="454" t="str">
        <f t="shared" ca="1" si="378"/>
        <v/>
      </c>
      <c r="E2351" s="454" t="str">
        <f t="shared" ca="1" si="378"/>
        <v/>
      </c>
      <c r="F2351" s="454" t="str">
        <f t="shared" ca="1" si="378"/>
        <v/>
      </c>
      <c r="G2351" s="389" t="str">
        <f t="shared" si="384"/>
        <v>EandR1</v>
      </c>
      <c r="H2351" s="389" t="str">
        <f t="shared" si="381"/>
        <v>culopn</v>
      </c>
      <c r="I2351" s="389" t="str">
        <f t="shared" si="379"/>
        <v>recvhc</v>
      </c>
      <c r="J2351" s="389" t="str">
        <f t="shared" si="383"/>
        <v>EandR1-</v>
      </c>
      <c r="K2351" s="389" t="str">
        <f t="shared" si="380"/>
        <v>culopn-recvhc</v>
      </c>
      <c r="L2351" s="389" t="str">
        <f t="shared" si="382"/>
        <v>culopn-</v>
      </c>
    </row>
    <row r="2352" spans="1:12">
      <c r="A2352" t="s">
        <v>5557</v>
      </c>
      <c r="B2352" s="454">
        <f t="shared" ca="1" si="377"/>
        <v>0</v>
      </c>
      <c r="C2352" s="454" t="str">
        <f t="shared" ca="1" si="378"/>
        <v/>
      </c>
      <c r="D2352" s="454" t="str">
        <f t="shared" ca="1" si="378"/>
        <v/>
      </c>
      <c r="E2352" s="454" t="str">
        <f t="shared" ca="1" si="378"/>
        <v/>
      </c>
      <c r="F2352" s="454" t="str">
        <f t="shared" ca="1" si="378"/>
        <v/>
      </c>
      <c r="G2352" s="389" t="str">
        <f t="shared" si="384"/>
        <v>EandR1</v>
      </c>
      <c r="H2352" s="389" t="str">
        <f t="shared" si="381"/>
        <v>cultrs</v>
      </c>
      <c r="I2352" s="389" t="str">
        <f t="shared" si="379"/>
        <v>recvhc</v>
      </c>
      <c r="J2352" s="389" t="str">
        <f t="shared" si="383"/>
        <v>EandR1-</v>
      </c>
      <c r="K2352" s="389" t="str">
        <f t="shared" si="380"/>
        <v>cultrs-recvhc</v>
      </c>
      <c r="L2352" s="389" t="str">
        <f t="shared" si="382"/>
        <v>cultrs-</v>
      </c>
    </row>
    <row r="2353" spans="1:12">
      <c r="A2353" t="s">
        <v>5558</v>
      </c>
      <c r="B2353" s="454">
        <f t="shared" ca="1" si="377"/>
        <v>0</v>
      </c>
      <c r="C2353" s="454" t="str">
        <f t="shared" ca="1" si="378"/>
        <v/>
      </c>
      <c r="D2353" s="454" t="str">
        <f t="shared" ca="1" si="378"/>
        <v/>
      </c>
      <c r="E2353" s="454" t="str">
        <f t="shared" ca="1" si="378"/>
        <v/>
      </c>
      <c r="F2353" s="454" t="str">
        <f t="shared" ca="1" si="378"/>
        <v/>
      </c>
      <c r="G2353" s="389" t="str">
        <f t="shared" si="384"/>
        <v>EandR1</v>
      </c>
      <c r="H2353" s="389" t="str">
        <f t="shared" si="381"/>
        <v>cullib</v>
      </c>
      <c r="I2353" s="389" t="str">
        <f t="shared" si="379"/>
        <v>recvhc</v>
      </c>
      <c r="J2353" s="389" t="str">
        <f t="shared" si="383"/>
        <v>EandR1-</v>
      </c>
      <c r="K2353" s="389" t="str">
        <f t="shared" si="380"/>
        <v>cullib-recvhc</v>
      </c>
      <c r="L2353" s="389" t="str">
        <f t="shared" si="382"/>
        <v>cullib-</v>
      </c>
    </row>
    <row r="2354" spans="1:12">
      <c r="A2354" t="s">
        <v>5559</v>
      </c>
      <c r="B2354" s="454">
        <f t="shared" ca="1" si="377"/>
        <v>0</v>
      </c>
      <c r="C2354" s="454" t="str">
        <f t="shared" ca="1" si="378"/>
        <v/>
      </c>
      <c r="D2354" s="454" t="str">
        <f t="shared" ca="1" si="378"/>
        <v/>
      </c>
      <c r="E2354" s="454" t="str">
        <f t="shared" ca="1" si="378"/>
        <v/>
      </c>
      <c r="F2354" s="454" t="str">
        <f t="shared" ca="1" si="378"/>
        <v/>
      </c>
      <c r="G2354" s="389" t="str">
        <f t="shared" si="384"/>
        <v>EandR1</v>
      </c>
      <c r="H2354" s="389" t="str">
        <f t="shared" si="381"/>
        <v>cultot</v>
      </c>
      <c r="I2354" s="389" t="str">
        <f t="shared" si="379"/>
        <v>recvhc</v>
      </c>
      <c r="J2354" s="389" t="str">
        <f t="shared" si="383"/>
        <v>EandR1-</v>
      </c>
      <c r="K2354" s="389" t="str">
        <f t="shared" si="380"/>
        <v>cultot-recvhc</v>
      </c>
      <c r="L2354" s="389" t="str">
        <f t="shared" si="382"/>
        <v>cultot-</v>
      </c>
    </row>
    <row r="2355" spans="1:12">
      <c r="A2355" t="s">
        <v>5560</v>
      </c>
      <c r="B2355" s="454">
        <f t="shared" ca="1" si="377"/>
        <v>0</v>
      </c>
      <c r="C2355" s="454" t="str">
        <f t="shared" ca="1" si="378"/>
        <v/>
      </c>
      <c r="D2355" s="454" t="str">
        <f t="shared" ca="1" si="378"/>
        <v/>
      </c>
      <c r="E2355" s="454" t="str">
        <f t="shared" ca="1" si="378"/>
        <v/>
      </c>
      <c r="F2355" s="454" t="str">
        <f t="shared" ca="1" si="378"/>
        <v/>
      </c>
      <c r="G2355" s="389" t="str">
        <f t="shared" si="384"/>
        <v>EandR1</v>
      </c>
      <c r="H2355" s="389" t="str">
        <f t="shared" si="381"/>
        <v>envcmt</v>
      </c>
      <c r="I2355" s="389" t="str">
        <f t="shared" si="379"/>
        <v>recvhc</v>
      </c>
      <c r="J2355" s="389" t="str">
        <f t="shared" si="383"/>
        <v>EandR1-</v>
      </c>
      <c r="K2355" s="389" t="str">
        <f t="shared" si="380"/>
        <v>envcmt-recvhc</v>
      </c>
      <c r="L2355" s="389" t="str">
        <f t="shared" si="382"/>
        <v>envcmt-</v>
      </c>
    </row>
    <row r="2356" spans="1:12">
      <c r="A2356" t="s">
        <v>5561</v>
      </c>
      <c r="B2356" s="454">
        <f t="shared" ca="1" si="377"/>
        <v>0</v>
      </c>
      <c r="C2356" s="454" t="str">
        <f t="shared" ca="1" si="378"/>
        <v/>
      </c>
      <c r="D2356" s="454" t="str">
        <f t="shared" ca="1" si="378"/>
        <v/>
      </c>
      <c r="E2356" s="454" t="str">
        <f t="shared" ca="1" si="378"/>
        <v/>
      </c>
      <c r="F2356" s="454" t="str">
        <f t="shared" ca="1" si="378"/>
        <v/>
      </c>
      <c r="G2356" s="389" t="str">
        <f t="shared" si="384"/>
        <v>EandR1</v>
      </c>
      <c r="H2356" s="389" t="str">
        <f t="shared" si="381"/>
        <v>envcst</v>
      </c>
      <c r="I2356" s="389" t="str">
        <f t="shared" si="379"/>
        <v>recvhc</v>
      </c>
      <c r="J2356" s="389" t="str">
        <f t="shared" si="383"/>
        <v>EandR1-</v>
      </c>
      <c r="K2356" s="389" t="str">
        <f t="shared" si="380"/>
        <v>envcst-recvhc</v>
      </c>
      <c r="L2356" s="389" t="str">
        <f t="shared" si="382"/>
        <v>envcst-</v>
      </c>
    </row>
    <row r="2357" spans="1:12">
      <c r="A2357" t="s">
        <v>5562</v>
      </c>
      <c r="B2357" s="454">
        <f t="shared" ca="1" si="377"/>
        <v>0</v>
      </c>
      <c r="C2357" s="454" t="str">
        <f t="shared" ca="1" si="378"/>
        <v/>
      </c>
      <c r="D2357" s="454" t="str">
        <f t="shared" ca="1" si="378"/>
        <v/>
      </c>
      <c r="E2357" s="454" t="str">
        <f t="shared" ca="1" si="378"/>
        <v/>
      </c>
      <c r="F2357" s="454" t="str">
        <f t="shared" ca="1" si="378"/>
        <v/>
      </c>
      <c r="G2357" s="389" t="str">
        <f t="shared" si="384"/>
        <v>EandR1</v>
      </c>
      <c r="H2357" s="389" t="str">
        <f t="shared" si="381"/>
        <v>envcmm</v>
      </c>
      <c r="I2357" s="389" t="str">
        <f t="shared" si="379"/>
        <v>recvhc</v>
      </c>
      <c r="J2357" s="389" t="str">
        <f t="shared" si="383"/>
        <v>EandR1-</v>
      </c>
      <c r="K2357" s="389" t="str">
        <f t="shared" si="380"/>
        <v>envcmm-recvhc</v>
      </c>
      <c r="L2357" s="389" t="str">
        <f t="shared" si="382"/>
        <v>envcmm-</v>
      </c>
    </row>
    <row r="2358" spans="1:12">
      <c r="A2358" t="s">
        <v>5563</v>
      </c>
      <c r="B2358" s="454">
        <f t="shared" ca="1" si="377"/>
        <v>0</v>
      </c>
      <c r="C2358" s="454" t="str">
        <f t="shared" ca="1" si="378"/>
        <v/>
      </c>
      <c r="D2358" s="454" t="str">
        <f t="shared" ca="1" si="378"/>
        <v/>
      </c>
      <c r="E2358" s="454" t="str">
        <f t="shared" ca="1" si="378"/>
        <v/>
      </c>
      <c r="F2358" s="454" t="str">
        <f t="shared" ca="1" si="378"/>
        <v/>
      </c>
      <c r="G2358" s="389" t="str">
        <f t="shared" si="384"/>
        <v>EandR1</v>
      </c>
      <c r="H2358" s="389" t="str">
        <f t="shared" si="381"/>
        <v>envflddrn</v>
      </c>
      <c r="I2358" s="389" t="str">
        <f t="shared" si="379"/>
        <v>recvhc</v>
      </c>
      <c r="J2358" s="389" t="str">
        <f t="shared" si="383"/>
        <v>EandR1-</v>
      </c>
      <c r="K2358" s="389" t="str">
        <f t="shared" si="380"/>
        <v>envflddrn-recvhc</v>
      </c>
      <c r="L2358" s="389" t="str">
        <f t="shared" si="382"/>
        <v>envflddrn-</v>
      </c>
    </row>
    <row r="2359" spans="1:12">
      <c r="A2359" t="s">
        <v>5564</v>
      </c>
      <c r="B2359" s="454">
        <f t="shared" ca="1" si="377"/>
        <v>0</v>
      </c>
      <c r="C2359" s="454" t="str">
        <f t="shared" ca="1" si="378"/>
        <v/>
      </c>
      <c r="D2359" s="454" t="str">
        <f t="shared" ca="1" si="378"/>
        <v/>
      </c>
      <c r="E2359" s="454" t="str">
        <f t="shared" ca="1" si="378"/>
        <v/>
      </c>
      <c r="F2359" s="454" t="str">
        <f t="shared" ca="1" si="378"/>
        <v/>
      </c>
      <c r="G2359" s="389" t="str">
        <f t="shared" si="384"/>
        <v>EandR1</v>
      </c>
      <c r="H2359" s="389" t="str">
        <f t="shared" si="381"/>
        <v>envagr</v>
      </c>
      <c r="I2359" s="389" t="str">
        <f t="shared" si="379"/>
        <v>recvhc</v>
      </c>
      <c r="J2359" s="389" t="str">
        <f t="shared" si="383"/>
        <v>EandR1-</v>
      </c>
      <c r="K2359" s="389" t="str">
        <f t="shared" si="380"/>
        <v>envagr-recvhc</v>
      </c>
      <c r="L2359" s="389" t="str">
        <f t="shared" si="382"/>
        <v>envagr-</v>
      </c>
    </row>
    <row r="2360" spans="1:12">
      <c r="A2360" t="s">
        <v>5565</v>
      </c>
      <c r="B2360" s="454">
        <f t="shared" ca="1" si="377"/>
        <v>0</v>
      </c>
      <c r="C2360" s="454" t="str">
        <f t="shared" ca="1" si="378"/>
        <v/>
      </c>
      <c r="D2360" s="454" t="str">
        <f t="shared" ca="1" si="378"/>
        <v/>
      </c>
      <c r="E2360" s="454" t="str">
        <f t="shared" ca="1" si="378"/>
        <v/>
      </c>
      <c r="F2360" s="454" t="str">
        <f t="shared" ca="1" si="378"/>
        <v/>
      </c>
      <c r="G2360" s="389" t="str">
        <f t="shared" si="384"/>
        <v>EandR1</v>
      </c>
      <c r="H2360" s="389" t="str">
        <f t="shared" si="381"/>
        <v>envrglenv</v>
      </c>
      <c r="I2360" s="389" t="str">
        <f t="shared" si="379"/>
        <v>recvhc</v>
      </c>
      <c r="J2360" s="389" t="str">
        <f t="shared" si="383"/>
        <v>EandR1-</v>
      </c>
      <c r="K2360" s="389" t="str">
        <f t="shared" si="380"/>
        <v>envrglenv-recvhc</v>
      </c>
      <c r="L2360" s="389" t="str">
        <f t="shared" si="382"/>
        <v>envrglenv-</v>
      </c>
    </row>
    <row r="2361" spans="1:12">
      <c r="A2361" t="s">
        <v>5566</v>
      </c>
      <c r="B2361" s="454">
        <f t="shared" ca="1" si="377"/>
        <v>0</v>
      </c>
      <c r="C2361" s="454" t="str">
        <f t="shared" ca="1" si="378"/>
        <v/>
      </c>
      <c r="D2361" s="454" t="str">
        <f t="shared" ca="1" si="378"/>
        <v/>
      </c>
      <c r="E2361" s="454" t="str">
        <f t="shared" ca="1" si="378"/>
        <v/>
      </c>
      <c r="F2361" s="454" t="str">
        <f t="shared" ca="1" si="378"/>
        <v/>
      </c>
      <c r="G2361" s="389" t="str">
        <f t="shared" si="384"/>
        <v>EandR1</v>
      </c>
      <c r="H2361" s="389" t="str">
        <f t="shared" si="381"/>
        <v>envrgltrd</v>
      </c>
      <c r="I2361" s="389" t="str">
        <f t="shared" si="379"/>
        <v>recvhc</v>
      </c>
      <c r="J2361" s="389" t="str">
        <f t="shared" si="383"/>
        <v>EandR1-</v>
      </c>
      <c r="K2361" s="389" t="str">
        <f t="shared" si="380"/>
        <v>envrgltrd-recvhc</v>
      </c>
      <c r="L2361" s="389" t="str">
        <f t="shared" si="382"/>
        <v>envrgltrd-</v>
      </c>
    </row>
    <row r="2362" spans="1:12">
      <c r="A2362" t="s">
        <v>5567</v>
      </c>
      <c r="B2362" s="454">
        <f t="shared" ca="1" si="377"/>
        <v>0</v>
      </c>
      <c r="C2362" s="454" t="str">
        <f t="shared" ca="1" si="378"/>
        <v/>
      </c>
      <c r="D2362" s="454" t="str">
        <f t="shared" ca="1" si="378"/>
        <v/>
      </c>
      <c r="E2362" s="454" t="str">
        <f t="shared" ca="1" si="378"/>
        <v/>
      </c>
      <c r="F2362" s="454" t="str">
        <f t="shared" ca="1" si="378"/>
        <v/>
      </c>
      <c r="G2362" s="389" t="str">
        <f t="shared" si="384"/>
        <v>EandR1</v>
      </c>
      <c r="H2362" s="389" t="str">
        <f t="shared" si="381"/>
        <v>envstr</v>
      </c>
      <c r="I2362" s="389" t="str">
        <f t="shared" si="379"/>
        <v>recvhc</v>
      </c>
      <c r="J2362" s="389" t="str">
        <f t="shared" si="383"/>
        <v>EandR1-</v>
      </c>
      <c r="K2362" s="389" t="str">
        <f t="shared" si="380"/>
        <v>envstr-recvhc</v>
      </c>
      <c r="L2362" s="389" t="str">
        <f t="shared" si="382"/>
        <v>envstr-</v>
      </c>
    </row>
    <row r="2363" spans="1:12">
      <c r="A2363" t="s">
        <v>5568</v>
      </c>
      <c r="B2363" s="454">
        <f t="shared" ca="1" si="377"/>
        <v>0</v>
      </c>
      <c r="C2363" s="454" t="str">
        <f t="shared" ca="1" si="378"/>
        <v/>
      </c>
      <c r="D2363" s="454" t="str">
        <f t="shared" ca="1" si="378"/>
        <v/>
      </c>
      <c r="E2363" s="454" t="str">
        <f t="shared" ca="1" si="378"/>
        <v/>
      </c>
      <c r="F2363" s="454" t="str">
        <f t="shared" ca="1" si="378"/>
        <v/>
      </c>
      <c r="G2363" s="389" t="str">
        <f t="shared" si="384"/>
        <v>EandR1</v>
      </c>
      <c r="H2363" s="389" t="str">
        <f t="shared" si="381"/>
        <v>envcll</v>
      </c>
      <c r="I2363" s="389" t="str">
        <f t="shared" si="379"/>
        <v>recvhc</v>
      </c>
      <c r="J2363" s="389" t="str">
        <f t="shared" si="383"/>
        <v>EandR1-</v>
      </c>
      <c r="K2363" s="389" t="str">
        <f t="shared" si="380"/>
        <v>envcll-recvhc</v>
      </c>
      <c r="L2363" s="389" t="str">
        <f t="shared" si="382"/>
        <v>envcll-</v>
      </c>
    </row>
    <row r="2364" spans="1:12">
      <c r="A2364" t="s">
        <v>5569</v>
      </c>
      <c r="B2364" s="454">
        <f t="shared" ca="1" si="377"/>
        <v>0</v>
      </c>
      <c r="C2364" s="454" t="str">
        <f t="shared" ca="1" si="378"/>
        <v/>
      </c>
      <c r="D2364" s="454" t="str">
        <f t="shared" ca="1" si="378"/>
        <v/>
      </c>
      <c r="E2364" s="454" t="str">
        <f t="shared" ca="1" si="378"/>
        <v/>
      </c>
      <c r="F2364" s="454" t="str">
        <f t="shared" ca="1" si="378"/>
        <v/>
      </c>
      <c r="G2364" s="389" t="str">
        <f t="shared" si="384"/>
        <v>EandR1</v>
      </c>
      <c r="H2364" s="389" t="str">
        <f t="shared" si="381"/>
        <v>envdsp</v>
      </c>
      <c r="I2364" s="389" t="str">
        <f t="shared" si="379"/>
        <v>recvhc</v>
      </c>
      <c r="J2364" s="389" t="str">
        <f t="shared" si="383"/>
        <v>EandR1-</v>
      </c>
      <c r="K2364" s="389" t="str">
        <f t="shared" si="380"/>
        <v>envdsp-recvhc</v>
      </c>
      <c r="L2364" s="389" t="str">
        <f t="shared" si="382"/>
        <v>envdsp-</v>
      </c>
    </row>
    <row r="2365" spans="1:12">
      <c r="A2365" t="s">
        <v>5570</v>
      </c>
      <c r="B2365" s="454">
        <f t="shared" ca="1" si="377"/>
        <v>0</v>
      </c>
      <c r="C2365" s="454" t="str">
        <f t="shared" ca="1" si="378"/>
        <v/>
      </c>
      <c r="D2365" s="454" t="str">
        <f t="shared" ca="1" si="378"/>
        <v/>
      </c>
      <c r="E2365" s="454" t="str">
        <f t="shared" ca="1" si="378"/>
        <v/>
      </c>
      <c r="F2365" s="454" t="str">
        <f t="shared" ca="1" si="378"/>
        <v/>
      </c>
      <c r="G2365" s="389" t="str">
        <f t="shared" si="384"/>
        <v>EandR1</v>
      </c>
      <c r="H2365" s="389" t="str">
        <f t="shared" si="381"/>
        <v>envtrd</v>
      </c>
      <c r="I2365" s="389" t="str">
        <f t="shared" si="379"/>
        <v>recvhc</v>
      </c>
      <c r="J2365" s="389" t="str">
        <f t="shared" si="383"/>
        <v>EandR1-</v>
      </c>
      <c r="K2365" s="389" t="str">
        <f t="shared" si="380"/>
        <v>envtrd-recvhc</v>
      </c>
      <c r="L2365" s="389" t="str">
        <f t="shared" si="382"/>
        <v>envtrd-</v>
      </c>
    </row>
    <row r="2366" spans="1:12">
      <c r="A2366" t="s">
        <v>5571</v>
      </c>
      <c r="B2366" s="454">
        <f t="shared" ca="1" si="377"/>
        <v>0</v>
      </c>
      <c r="C2366" s="454" t="str">
        <f t="shared" ca="1" si="378"/>
        <v/>
      </c>
      <c r="D2366" s="454" t="str">
        <f t="shared" ca="1" si="378"/>
        <v/>
      </c>
      <c r="E2366" s="454" t="str">
        <f t="shared" ca="1" si="378"/>
        <v/>
      </c>
      <c r="F2366" s="454" t="str">
        <f t="shared" ca="1" si="378"/>
        <v/>
      </c>
      <c r="G2366" s="389" t="str">
        <f t="shared" si="384"/>
        <v>EandR1</v>
      </c>
      <c r="H2366" s="389" t="str">
        <f t="shared" si="381"/>
        <v>envrcy</v>
      </c>
      <c r="I2366" s="389" t="str">
        <f t="shared" si="379"/>
        <v>recvhc</v>
      </c>
      <c r="J2366" s="389" t="str">
        <f t="shared" si="383"/>
        <v>EandR1-</v>
      </c>
      <c r="K2366" s="389" t="str">
        <f t="shared" si="380"/>
        <v>envrcy-recvhc</v>
      </c>
      <c r="L2366" s="389" t="str">
        <f t="shared" si="382"/>
        <v>envrcy-</v>
      </c>
    </row>
    <row r="2367" spans="1:12">
      <c r="A2367" t="s">
        <v>5572</v>
      </c>
      <c r="B2367" s="454">
        <f t="shared" ca="1" si="377"/>
        <v>0</v>
      </c>
      <c r="C2367" s="454" t="str">
        <f t="shared" ca="1" si="378"/>
        <v/>
      </c>
      <c r="D2367" s="454" t="str">
        <f t="shared" ca="1" si="378"/>
        <v/>
      </c>
      <c r="E2367" s="454" t="str">
        <f t="shared" ca="1" si="378"/>
        <v/>
      </c>
      <c r="F2367" s="454" t="str">
        <f t="shared" ca="1" si="378"/>
        <v/>
      </c>
      <c r="G2367" s="389" t="str">
        <f t="shared" si="384"/>
        <v>EandR1</v>
      </c>
      <c r="H2367" s="389" t="str">
        <f t="shared" si="381"/>
        <v>envmin</v>
      </c>
      <c r="I2367" s="389" t="str">
        <f t="shared" si="379"/>
        <v>recvhc</v>
      </c>
      <c r="J2367" s="389" t="str">
        <f t="shared" si="383"/>
        <v>EandR1-</v>
      </c>
      <c r="K2367" s="389" t="str">
        <f t="shared" si="380"/>
        <v>envmin-recvhc</v>
      </c>
      <c r="L2367" s="389" t="str">
        <f t="shared" si="382"/>
        <v>envmin-</v>
      </c>
    </row>
    <row r="2368" spans="1:12">
      <c r="A2368" t="s">
        <v>5573</v>
      </c>
      <c r="B2368" s="454">
        <f t="shared" ca="1" si="377"/>
        <v>0</v>
      </c>
      <c r="C2368" s="454" t="str">
        <f t="shared" ca="1" si="378"/>
        <v/>
      </c>
      <c r="D2368" s="454" t="str">
        <f t="shared" ca="1" si="378"/>
        <v/>
      </c>
      <c r="E2368" s="454" t="str">
        <f t="shared" ca="1" si="378"/>
        <v/>
      </c>
      <c r="F2368" s="454" t="str">
        <f t="shared" ca="1" si="378"/>
        <v/>
      </c>
      <c r="G2368" s="389" t="str">
        <f t="shared" si="384"/>
        <v>EandR1</v>
      </c>
      <c r="H2368" s="389" t="str">
        <f t="shared" si="381"/>
        <v>envclm</v>
      </c>
      <c r="I2368" s="389" t="str">
        <f t="shared" si="379"/>
        <v>recvhc</v>
      </c>
      <c r="J2368" s="389" t="str">
        <f t="shared" si="383"/>
        <v>EandR1-</v>
      </c>
      <c r="K2368" s="389" t="str">
        <f t="shared" si="380"/>
        <v>envclm-recvhc</v>
      </c>
      <c r="L2368" s="389" t="str">
        <f t="shared" si="382"/>
        <v>envclm-</v>
      </c>
    </row>
    <row r="2369" spans="1:12">
      <c r="A2369" t="s">
        <v>5574</v>
      </c>
      <c r="B2369" s="454">
        <f t="shared" ca="1" si="377"/>
        <v>0</v>
      </c>
      <c r="C2369" s="454" t="str">
        <f t="shared" ca="1" si="378"/>
        <v/>
      </c>
      <c r="D2369" s="454" t="str">
        <f t="shared" ca="1" si="378"/>
        <v/>
      </c>
      <c r="E2369" s="454" t="str">
        <f t="shared" ca="1" si="378"/>
        <v/>
      </c>
      <c r="F2369" s="454" t="str">
        <f t="shared" ca="1" si="378"/>
        <v/>
      </c>
      <c r="G2369" s="389" t="str">
        <f t="shared" si="384"/>
        <v>EandR1</v>
      </c>
      <c r="H2369" s="389" t="str">
        <f t="shared" si="381"/>
        <v>envtot</v>
      </c>
      <c r="I2369" s="389" t="str">
        <f t="shared" si="379"/>
        <v>recvhc</v>
      </c>
      <c r="J2369" s="389" t="str">
        <f t="shared" si="383"/>
        <v>EandR1-</v>
      </c>
      <c r="K2369" s="389" t="str">
        <f t="shared" si="380"/>
        <v>envtot-recvhc</v>
      </c>
      <c r="L2369" s="389" t="str">
        <f t="shared" si="382"/>
        <v>envtot-</v>
      </c>
    </row>
    <row r="2370" spans="1:12">
      <c r="A2370" t="s">
        <v>5575</v>
      </c>
      <c r="B2370" s="454">
        <f t="shared" ca="1" si="377"/>
        <v>0</v>
      </c>
      <c r="C2370" s="454" t="str">
        <f t="shared" ca="1" si="378"/>
        <v/>
      </c>
      <c r="D2370" s="454" t="str">
        <f t="shared" ca="1" si="378"/>
        <v/>
      </c>
      <c r="E2370" s="454" t="str">
        <f t="shared" ca="1" si="378"/>
        <v/>
      </c>
      <c r="F2370" s="454" t="str">
        <f t="shared" ca="1" si="378"/>
        <v/>
      </c>
      <c r="G2370" s="389" t="str">
        <f t="shared" si="384"/>
        <v>EandR1</v>
      </c>
      <c r="H2370" s="389" t="str">
        <f t="shared" si="381"/>
        <v>plantot</v>
      </c>
      <c r="I2370" s="389" t="str">
        <f t="shared" si="379"/>
        <v>recvhc</v>
      </c>
      <c r="J2370" s="389" t="str">
        <f t="shared" si="383"/>
        <v>EandR1-</v>
      </c>
      <c r="K2370" s="389" t="str">
        <f t="shared" si="380"/>
        <v>plantot-recvhc</v>
      </c>
      <c r="L2370" s="389" t="str">
        <f t="shared" si="382"/>
        <v>plantot-</v>
      </c>
    </row>
    <row r="2371" spans="1:12">
      <c r="A2371" t="s">
        <v>5576</v>
      </c>
      <c r="B2371" s="454">
        <f t="shared" ca="1" si="377"/>
        <v>0</v>
      </c>
      <c r="C2371" s="454" t="str">
        <f t="shared" ca="1" si="378"/>
        <v/>
      </c>
      <c r="D2371" s="454" t="str">
        <f t="shared" ca="1" si="378"/>
        <v/>
      </c>
      <c r="E2371" s="454" t="str">
        <f t="shared" ca="1" si="378"/>
        <v/>
      </c>
      <c r="F2371" s="454" t="str">
        <f t="shared" ca="1" si="378"/>
        <v/>
      </c>
      <c r="G2371" s="389" t="str">
        <f t="shared" si="384"/>
        <v>EandR1</v>
      </c>
      <c r="H2371" s="389" t="str">
        <f t="shared" si="381"/>
        <v>digtot</v>
      </c>
      <c r="I2371" s="389" t="str">
        <f t="shared" si="379"/>
        <v>recvhc</v>
      </c>
      <c r="J2371" s="389" t="str">
        <f t="shared" si="383"/>
        <v>EandR1-</v>
      </c>
      <c r="K2371" s="389" t="str">
        <f t="shared" si="380"/>
        <v>digtot-recvhc</v>
      </c>
      <c r="L2371" s="389" t="str">
        <f t="shared" si="382"/>
        <v>digtot-</v>
      </c>
    </row>
    <row r="2372" spans="1:12">
      <c r="A2372" t="s">
        <v>5577</v>
      </c>
      <c r="B2372" s="454">
        <f t="shared" ca="1" si="377"/>
        <v>0</v>
      </c>
      <c r="C2372" s="454" t="str">
        <f t="shared" ca="1" si="378"/>
        <v/>
      </c>
      <c r="D2372" s="454" t="str">
        <f t="shared" ca="1" si="378"/>
        <v/>
      </c>
      <c r="E2372" s="454" t="str">
        <f t="shared" ca="1" si="378"/>
        <v/>
      </c>
      <c r="F2372" s="454" t="str">
        <f t="shared" ca="1" si="378"/>
        <v/>
      </c>
      <c r="G2372" s="389" t="str">
        <f t="shared" si="384"/>
        <v>EandR1</v>
      </c>
      <c r="H2372" s="389" t="str">
        <f t="shared" si="381"/>
        <v>poltot</v>
      </c>
      <c r="I2372" s="389" t="str">
        <f t="shared" si="379"/>
        <v>recvhc</v>
      </c>
      <c r="J2372" s="389" t="str">
        <f t="shared" si="383"/>
        <v>EandR1-</v>
      </c>
      <c r="K2372" s="389" t="str">
        <f t="shared" si="380"/>
        <v>poltot-recvhc</v>
      </c>
      <c r="L2372" s="389" t="str">
        <f t="shared" si="382"/>
        <v>poltot-</v>
      </c>
    </row>
    <row r="2373" spans="1:12">
      <c r="A2373" t="s">
        <v>5578</v>
      </c>
      <c r="B2373" s="454">
        <f t="shared" ca="1" si="377"/>
        <v>0</v>
      </c>
      <c r="C2373" s="454" t="str">
        <f t="shared" ca="1" si="378"/>
        <v/>
      </c>
      <c r="D2373" s="454" t="str">
        <f t="shared" ca="1" si="378"/>
        <v/>
      </c>
      <c r="E2373" s="454" t="str">
        <f t="shared" ca="1" si="378"/>
        <v/>
      </c>
      <c r="F2373" s="454" t="str">
        <f t="shared" ca="1" si="378"/>
        <v/>
      </c>
      <c r="G2373" s="389" t="str">
        <f t="shared" si="384"/>
        <v>EandR1</v>
      </c>
      <c r="H2373" s="389" t="str">
        <f t="shared" si="381"/>
        <v>frstot</v>
      </c>
      <c r="I2373" s="389" t="str">
        <f t="shared" si="379"/>
        <v>recvhc</v>
      </c>
      <c r="J2373" s="389" t="str">
        <f t="shared" si="383"/>
        <v>EandR1-</v>
      </c>
      <c r="K2373" s="389" t="str">
        <f t="shared" si="380"/>
        <v>frstot-recvhc</v>
      </c>
      <c r="L2373" s="389" t="str">
        <f t="shared" si="382"/>
        <v>frstot-</v>
      </c>
    </row>
    <row r="2374" spans="1:12">
      <c r="A2374" t="s">
        <v>5579</v>
      </c>
      <c r="B2374" s="454">
        <f t="shared" ca="1" si="377"/>
        <v>0</v>
      </c>
      <c r="C2374" s="454" t="str">
        <f t="shared" ca="1" si="378"/>
        <v/>
      </c>
      <c r="D2374" s="454" t="str">
        <f t="shared" ca="1" si="378"/>
        <v/>
      </c>
      <c r="E2374" s="454" t="str">
        <f t="shared" ca="1" si="378"/>
        <v/>
      </c>
      <c r="F2374" s="454" t="str">
        <f t="shared" ca="1" si="378"/>
        <v/>
      </c>
      <c r="G2374" s="389" t="str">
        <f t="shared" si="384"/>
        <v>EandR1</v>
      </c>
      <c r="H2374" s="389" t="str">
        <f t="shared" si="381"/>
        <v>centot</v>
      </c>
      <c r="I2374" s="389" t="str">
        <f t="shared" si="379"/>
        <v>recvhc</v>
      </c>
      <c r="J2374" s="389" t="str">
        <f t="shared" si="383"/>
        <v>EandR1-</v>
      </c>
      <c r="K2374" s="389" t="str">
        <f t="shared" si="380"/>
        <v>centot-recvhc</v>
      </c>
      <c r="L2374" s="389" t="str">
        <f t="shared" si="382"/>
        <v>centot-</v>
      </c>
    </row>
    <row r="2375" spans="1:12">
      <c r="A2375" t="s">
        <v>5580</v>
      </c>
      <c r="B2375" s="454">
        <f t="shared" ca="1" si="377"/>
        <v>0</v>
      </c>
      <c r="C2375" s="454" t="str">
        <f t="shared" ca="1" si="378"/>
        <v/>
      </c>
      <c r="D2375" s="454" t="str">
        <f t="shared" ca="1" si="378"/>
        <v/>
      </c>
      <c r="E2375" s="454" t="str">
        <f t="shared" ca="1" si="378"/>
        <v/>
      </c>
      <c r="F2375" s="454" t="str">
        <f t="shared" ca="1" si="378"/>
        <v/>
      </c>
      <c r="G2375" s="389" t="str">
        <f t="shared" si="384"/>
        <v>EandR1</v>
      </c>
      <c r="H2375" s="389" t="str">
        <f t="shared" si="381"/>
        <v>tradcomhous</v>
      </c>
      <c r="I2375" s="389" t="str">
        <f t="shared" si="379"/>
        <v>recvhc</v>
      </c>
      <c r="J2375" s="389" t="str">
        <f t="shared" si="383"/>
        <v>EandR1-</v>
      </c>
      <c r="K2375" s="389" t="str">
        <f t="shared" si="380"/>
        <v>tradcomhous-recvhc</v>
      </c>
      <c r="L2375" s="389" t="str">
        <f t="shared" si="382"/>
        <v>tradcomhous-</v>
      </c>
    </row>
    <row r="2376" spans="1:12">
      <c r="A2376" t="s">
        <v>5581</v>
      </c>
      <c r="B2376" s="454">
        <f t="shared" ca="1" si="377"/>
        <v>0</v>
      </c>
      <c r="C2376" s="454" t="str">
        <f t="shared" ca="1" si="378"/>
        <v/>
      </c>
      <c r="D2376" s="454" t="str">
        <f t="shared" ca="1" si="378"/>
        <v/>
      </c>
      <c r="E2376" s="454" t="str">
        <f t="shared" ca="1" si="378"/>
        <v/>
      </c>
      <c r="F2376" s="454" t="str">
        <f t="shared" ca="1" si="378"/>
        <v/>
      </c>
      <c r="G2376" s="389" t="str">
        <f t="shared" si="384"/>
        <v>EandR1</v>
      </c>
      <c r="H2376" s="389" t="str">
        <f t="shared" si="381"/>
        <v>tradcomreal</v>
      </c>
      <c r="I2376" s="389" t="str">
        <f t="shared" si="379"/>
        <v>recvhc</v>
      </c>
      <c r="J2376" s="389" t="str">
        <f t="shared" si="383"/>
        <v>EandR1-</v>
      </c>
      <c r="K2376" s="389" t="str">
        <f t="shared" si="380"/>
        <v>tradcomreal-recvhc</v>
      </c>
      <c r="L2376" s="389" t="str">
        <f t="shared" si="382"/>
        <v>tradcomreal-</v>
      </c>
    </row>
    <row r="2377" spans="1:12">
      <c r="A2377" t="s">
        <v>5582</v>
      </c>
      <c r="B2377" s="454">
        <f t="shared" ca="1" si="377"/>
        <v>0</v>
      </c>
      <c r="C2377" s="454" t="str">
        <f t="shared" ca="1" si="378"/>
        <v/>
      </c>
      <c r="D2377" s="454" t="str">
        <f t="shared" ca="1" si="378"/>
        <v/>
      </c>
      <c r="E2377" s="454" t="str">
        <f t="shared" ca="1" si="378"/>
        <v/>
      </c>
      <c r="F2377" s="454" t="str">
        <f t="shared" ca="1" si="378"/>
        <v/>
      </c>
      <c r="G2377" s="389" t="str">
        <f t="shared" si="384"/>
        <v>EandR1</v>
      </c>
      <c r="H2377" s="389" t="str">
        <f t="shared" si="381"/>
        <v>tradcomfin</v>
      </c>
      <c r="I2377" s="389" t="str">
        <f t="shared" si="379"/>
        <v>recvhc</v>
      </c>
      <c r="J2377" s="389" t="str">
        <f t="shared" si="383"/>
        <v>EandR1-</v>
      </c>
      <c r="K2377" s="389" t="str">
        <f t="shared" si="380"/>
        <v>tradcomfin-recvhc</v>
      </c>
      <c r="L2377" s="389" t="str">
        <f t="shared" si="382"/>
        <v>tradcomfin-</v>
      </c>
    </row>
    <row r="2378" spans="1:12">
      <c r="A2378" t="s">
        <v>5583</v>
      </c>
      <c r="B2378" s="454">
        <f t="shared" ca="1" si="377"/>
        <v>0</v>
      </c>
      <c r="C2378" s="454" t="str">
        <f t="shared" ca="1" si="378"/>
        <v/>
      </c>
      <c r="D2378" s="454" t="str">
        <f t="shared" ca="1" si="378"/>
        <v/>
      </c>
      <c r="E2378" s="454" t="str">
        <f t="shared" ca="1" si="378"/>
        <v/>
      </c>
      <c r="F2378" s="454" t="str">
        <f t="shared" ca="1" si="378"/>
        <v/>
      </c>
      <c r="G2378" s="389" t="str">
        <f t="shared" si="384"/>
        <v>EandR1</v>
      </c>
      <c r="H2378" s="389" t="str">
        <f t="shared" si="381"/>
        <v>tradcomenr</v>
      </c>
      <c r="I2378" s="389" t="str">
        <f t="shared" si="379"/>
        <v>recvhc</v>
      </c>
      <c r="J2378" s="389" t="str">
        <f t="shared" si="383"/>
        <v>EandR1-</v>
      </c>
      <c r="K2378" s="389" t="str">
        <f t="shared" si="380"/>
        <v>tradcomenr-recvhc</v>
      </c>
      <c r="L2378" s="389" t="str">
        <f t="shared" si="382"/>
        <v>tradcomenr-</v>
      </c>
    </row>
    <row r="2379" spans="1:12">
      <c r="A2379" t="s">
        <v>5584</v>
      </c>
      <c r="B2379" s="454">
        <f t="shared" ca="1" si="377"/>
        <v>0</v>
      </c>
      <c r="C2379" s="454" t="str">
        <f t="shared" ca="1" si="378"/>
        <v/>
      </c>
      <c r="D2379" s="454" t="str">
        <f t="shared" ca="1" si="378"/>
        <v/>
      </c>
      <c r="E2379" s="454" t="str">
        <f t="shared" ca="1" si="378"/>
        <v/>
      </c>
      <c r="F2379" s="454" t="str">
        <f t="shared" ca="1" si="378"/>
        <v/>
      </c>
      <c r="G2379" s="389" t="str">
        <f t="shared" si="384"/>
        <v>EandR1</v>
      </c>
      <c r="H2379" s="389" t="str">
        <f t="shared" si="381"/>
        <v>tradcomwtr</v>
      </c>
      <c r="I2379" s="389" t="str">
        <f t="shared" si="379"/>
        <v>recvhc</v>
      </c>
      <c r="J2379" s="389" t="str">
        <f t="shared" si="383"/>
        <v>EandR1-</v>
      </c>
      <c r="K2379" s="389" t="str">
        <f t="shared" si="380"/>
        <v>tradcomwtr-recvhc</v>
      </c>
      <c r="L2379" s="389" t="str">
        <f t="shared" si="382"/>
        <v>tradcomwtr-</v>
      </c>
    </row>
    <row r="2380" spans="1:12">
      <c r="A2380" t="s">
        <v>5585</v>
      </c>
      <c r="B2380" s="454">
        <f t="shared" ca="1" si="377"/>
        <v>0</v>
      </c>
      <c r="C2380" s="454" t="str">
        <f t="shared" ca="1" si="378"/>
        <v/>
      </c>
      <c r="D2380" s="454" t="str">
        <f t="shared" ca="1" si="378"/>
        <v/>
      </c>
      <c r="E2380" s="454" t="str">
        <f t="shared" ca="1" si="378"/>
        <v/>
      </c>
      <c r="F2380" s="454" t="str">
        <f t="shared" ca="1" si="378"/>
        <v/>
      </c>
      <c r="G2380" s="389" t="str">
        <f t="shared" si="384"/>
        <v>EandR1</v>
      </c>
      <c r="H2380" s="389" t="str">
        <f t="shared" si="381"/>
        <v>tradcomhsp</v>
      </c>
      <c r="I2380" s="389" t="str">
        <f t="shared" si="379"/>
        <v>recvhc</v>
      </c>
      <c r="J2380" s="389" t="str">
        <f t="shared" si="383"/>
        <v>EandR1-</v>
      </c>
      <c r="K2380" s="389" t="str">
        <f t="shared" si="380"/>
        <v>tradcomhsp-recvhc</v>
      </c>
      <c r="L2380" s="389" t="str">
        <f t="shared" si="382"/>
        <v>tradcomhsp-</v>
      </c>
    </row>
    <row r="2381" spans="1:12">
      <c r="A2381" t="s">
        <v>5586</v>
      </c>
      <c r="B2381" s="454">
        <f t="shared" ca="1" si="377"/>
        <v>0</v>
      </c>
      <c r="C2381" s="454" t="str">
        <f t="shared" ca="1" si="378"/>
        <v/>
      </c>
      <c r="D2381" s="454" t="str">
        <f t="shared" ca="1" si="378"/>
        <v/>
      </c>
      <c r="E2381" s="454" t="str">
        <f t="shared" ca="1" si="378"/>
        <v/>
      </c>
      <c r="F2381" s="454" t="str">
        <f t="shared" ca="1" si="378"/>
        <v/>
      </c>
      <c r="G2381" s="389" t="str">
        <f t="shared" si="384"/>
        <v>EandR1</v>
      </c>
      <c r="H2381" s="389" t="str">
        <f t="shared" si="381"/>
        <v>tradcomoth</v>
      </c>
      <c r="I2381" s="389" t="str">
        <f t="shared" si="379"/>
        <v>recvhc</v>
      </c>
      <c r="J2381" s="389" t="str">
        <f t="shared" si="383"/>
        <v>EandR1-</v>
      </c>
      <c r="K2381" s="389" t="str">
        <f t="shared" si="380"/>
        <v>tradcomoth-recvhc</v>
      </c>
      <c r="L2381" s="389" t="str">
        <f t="shared" si="382"/>
        <v>tradcomoth-</v>
      </c>
    </row>
    <row r="2382" spans="1:12">
      <c r="A2382" t="s">
        <v>5587</v>
      </c>
      <c r="B2382" s="454">
        <f t="shared" ca="1" si="377"/>
        <v>0</v>
      </c>
      <c r="C2382" s="454" t="str">
        <f t="shared" ca="1" si="378"/>
        <v/>
      </c>
      <c r="D2382" s="454" t="str">
        <f t="shared" ca="1" si="378"/>
        <v/>
      </c>
      <c r="E2382" s="454" t="str">
        <f t="shared" ca="1" si="378"/>
        <v/>
      </c>
      <c r="F2382" s="454" t="str">
        <f t="shared" ca="1" si="378"/>
        <v/>
      </c>
      <c r="G2382" s="389" t="str">
        <f t="shared" si="384"/>
        <v>EandR1</v>
      </c>
      <c r="H2382" s="389" t="str">
        <f t="shared" si="381"/>
        <v>tradcomtot</v>
      </c>
      <c r="I2382" s="389" t="str">
        <f t="shared" si="379"/>
        <v>recvhc</v>
      </c>
      <c r="J2382" s="389" t="str">
        <f t="shared" si="383"/>
        <v>EandR1-</v>
      </c>
      <c r="K2382" s="389" t="str">
        <f t="shared" si="380"/>
        <v>tradcomtot-recvhc</v>
      </c>
      <c r="L2382" s="389" t="str">
        <f t="shared" si="382"/>
        <v>tradcomtot-</v>
      </c>
    </row>
    <row r="2383" spans="1:12">
      <c r="A2383" t="s">
        <v>5588</v>
      </c>
      <c r="B2383" s="454">
        <f t="shared" ca="1" si="377"/>
        <v>0</v>
      </c>
      <c r="C2383" s="454" t="str">
        <f t="shared" ca="1" si="378"/>
        <v/>
      </c>
      <c r="D2383" s="454" t="str">
        <f t="shared" ca="1" si="378"/>
        <v/>
      </c>
      <c r="E2383" s="454" t="str">
        <f t="shared" ca="1" si="378"/>
        <v/>
      </c>
      <c r="F2383" s="454" t="str">
        <f t="shared" ca="1" si="378"/>
        <v/>
      </c>
      <c r="G2383" s="389" t="str">
        <f t="shared" si="384"/>
        <v>EandR1</v>
      </c>
      <c r="H2383" s="389" t="str">
        <f t="shared" si="381"/>
        <v>tradoth</v>
      </c>
      <c r="I2383" s="389" t="str">
        <f t="shared" si="379"/>
        <v>recvhc</v>
      </c>
      <c r="J2383" s="389" t="str">
        <f t="shared" si="383"/>
        <v>EandR1-</v>
      </c>
      <c r="K2383" s="389" t="str">
        <f t="shared" si="380"/>
        <v>tradoth-recvhc</v>
      </c>
      <c r="L2383" s="389" t="str">
        <f t="shared" si="382"/>
        <v>tradoth-</v>
      </c>
    </row>
    <row r="2384" spans="1:12">
      <c r="A2384" t="s">
        <v>5589</v>
      </c>
      <c r="B2384" s="454">
        <f t="shared" ref="B2384:B2440" ca="1" si="385">INDEX(INDIRECT(LEFT($A2384,SEARCH("-",$A2384,1)-1)&amp;"_data"),MATCH(MID($A2384, SEARCH("-",$A2384) + 1, SEARCH("-",$A2384,SEARCH("-",$A2384)+1) - SEARCH("-",$A2384) - 1),INDIRECT(LEFT($A2384,SEARCH("-",$A2384,1)-1)&amp;"_rows"),0),MATCH(RIGHT($A2384,LEN($A2384) - SEARCH("-", $A2384, SEARCH("-", $A2384) + 1)),INDIRECT(LEFT($A2384,SEARCH("-",$A2384,1)-1)&amp;"_Header"),0))</f>
        <v>0</v>
      </c>
      <c r="C2384" s="454" t="str">
        <f t="shared" ca="1" si="378"/>
        <v/>
      </c>
      <c r="D2384" s="454" t="str">
        <f t="shared" ca="1" si="378"/>
        <v/>
      </c>
      <c r="E2384" s="454" t="str">
        <f t="shared" ca="1" si="378"/>
        <v/>
      </c>
      <c r="F2384" s="454" t="str">
        <f t="shared" ref="F2384:F2440" ca="1" si="386">IFERROR(INDEX(INDIRECT(LEFT($A2384,SEARCH("-",$A2384,1)-1)&amp;"_validation_data"),MATCH($A2384&amp;"-"&amp;F$1,INDIRECT(LEFT($A2384,SEARCH("-",$A2384,1)-1)&amp;"_validation_rows"),0),3),"")</f>
        <v/>
      </c>
      <c r="G2384" s="389" t="str">
        <f t="shared" si="384"/>
        <v>EandR1</v>
      </c>
      <c r="H2384" s="389" t="str">
        <f t="shared" si="381"/>
        <v>tradtot</v>
      </c>
      <c r="I2384" s="389" t="str">
        <f t="shared" si="379"/>
        <v>recvhc</v>
      </c>
      <c r="J2384" s="389" t="str">
        <f t="shared" si="383"/>
        <v>EandR1-</v>
      </c>
      <c r="K2384" s="389" t="str">
        <f t="shared" si="380"/>
        <v>tradtot-recvhc</v>
      </c>
      <c r="L2384" s="389" t="str">
        <f t="shared" si="382"/>
        <v>tradtot-</v>
      </c>
    </row>
    <row r="2385" spans="1:12">
      <c r="A2385" t="s">
        <v>5590</v>
      </c>
      <c r="B2385" s="454">
        <f t="shared" ca="1" si="385"/>
        <v>0</v>
      </c>
      <c r="C2385" s="454" t="str">
        <f t="shared" ref="C2385:E2440" ca="1" si="387">IFERROR(INDEX(INDIRECT(LEFT($A2385,SEARCH("-",$A2385,1)-1)&amp;"_validation_data"),MATCH($A2385&amp;"-"&amp;C$1,INDIRECT(LEFT($A2385,SEARCH("-",$A2385,1)-1)&amp;"_validation_rows"),0),3),"")</f>
        <v/>
      </c>
      <c r="D2385" s="454" t="str">
        <f t="shared" ca="1" si="387"/>
        <v/>
      </c>
      <c r="E2385" s="454" t="str">
        <f t="shared" ca="1" si="387"/>
        <v/>
      </c>
      <c r="F2385" s="454" t="str">
        <f t="shared" ca="1" si="386"/>
        <v/>
      </c>
      <c r="G2385" s="389" t="str">
        <f t="shared" si="384"/>
        <v>EandR1</v>
      </c>
      <c r="H2385" s="389" t="str">
        <f t="shared" si="381"/>
        <v>alltot</v>
      </c>
      <c r="I2385" s="389" t="str">
        <f t="shared" ref="I2385:I2440" si="388">SUBSTITUTE(K2385,L2385,"")</f>
        <v>recvhc</v>
      </c>
      <c r="J2385" s="389" t="str">
        <f t="shared" si="383"/>
        <v>EandR1-</v>
      </c>
      <c r="K2385" s="389" t="str">
        <f t="shared" ref="K2385:K2440" si="389">SUBSTITUTE(A2385,J2385,"")</f>
        <v>alltot-recvhc</v>
      </c>
      <c r="L2385" s="389" t="str">
        <f t="shared" si="382"/>
        <v>alltot-</v>
      </c>
    </row>
    <row r="2386" spans="1:12">
      <c r="A2386" t="s">
        <v>5591</v>
      </c>
      <c r="B2386" s="454">
        <f t="shared" ca="1" si="385"/>
        <v>0</v>
      </c>
      <c r="C2386" s="454" t="str">
        <f t="shared" ca="1" si="387"/>
        <v/>
      </c>
      <c r="D2386" s="454" t="str">
        <f t="shared" ca="1" si="387"/>
        <v/>
      </c>
      <c r="E2386" s="454" t="str">
        <f t="shared" ca="1" si="387"/>
        <v/>
      </c>
      <c r="F2386" s="454" t="str">
        <f t="shared" ca="1" si="386"/>
        <v/>
      </c>
      <c r="G2386" s="389" t="str">
        <f t="shared" si="384"/>
        <v>EandR1</v>
      </c>
      <c r="H2386" s="389" t="str">
        <f t="shared" ref="H2386:H2440" si="390">LEFT(K2386,SEARCH("-",K2386)-1)</f>
        <v>eduerlprm</v>
      </c>
      <c r="I2386" s="389" t="str">
        <f t="shared" si="388"/>
        <v>receqpmch</v>
      </c>
      <c r="J2386" s="389" t="str">
        <f t="shared" si="383"/>
        <v>EandR1-</v>
      </c>
      <c r="K2386" s="389" t="str">
        <f t="shared" si="389"/>
        <v>eduerlprm-receqpmch</v>
      </c>
      <c r="L2386" s="389" t="str">
        <f t="shared" ref="L2386:L2440" si="391">LEFT(K2386,SEARCH("-",K2386))</f>
        <v>eduerlprm-</v>
      </c>
    </row>
    <row r="2387" spans="1:12">
      <c r="A2387" t="s">
        <v>5592</v>
      </c>
      <c r="B2387" s="454">
        <f t="shared" ca="1" si="385"/>
        <v>0</v>
      </c>
      <c r="C2387" s="454" t="str">
        <f t="shared" ca="1" si="387"/>
        <v/>
      </c>
      <c r="D2387" s="454" t="str">
        <f t="shared" ca="1" si="387"/>
        <v/>
      </c>
      <c r="E2387" s="454" t="str">
        <f t="shared" ca="1" si="387"/>
        <v/>
      </c>
      <c r="F2387" s="454" t="str">
        <f t="shared" ca="1" si="386"/>
        <v/>
      </c>
      <c r="G2387" s="389" t="str">
        <f t="shared" si="384"/>
        <v>EandR1</v>
      </c>
      <c r="H2387" s="389" t="str">
        <f t="shared" si="390"/>
        <v>eduscn</v>
      </c>
      <c r="I2387" s="389" t="str">
        <f t="shared" si="388"/>
        <v>receqpmch</v>
      </c>
      <c r="J2387" s="389" t="str">
        <f t="shared" ref="J2387:J2440" si="392">LEFT(A2387,SEARCH("-",A2387))</f>
        <v>EandR1-</v>
      </c>
      <c r="K2387" s="389" t="str">
        <f t="shared" si="389"/>
        <v>eduscn-receqpmch</v>
      </c>
      <c r="L2387" s="389" t="str">
        <f t="shared" si="391"/>
        <v>eduscn-</v>
      </c>
    </row>
    <row r="2388" spans="1:12">
      <c r="A2388" t="s">
        <v>5593</v>
      </c>
      <c r="B2388" s="454">
        <f t="shared" ca="1" si="385"/>
        <v>0</v>
      </c>
      <c r="C2388" s="454" t="str">
        <f t="shared" ca="1" si="387"/>
        <v/>
      </c>
      <c r="D2388" s="454" t="str">
        <f t="shared" ca="1" si="387"/>
        <v/>
      </c>
      <c r="E2388" s="454" t="str">
        <f t="shared" ca="1" si="387"/>
        <v/>
      </c>
      <c r="F2388" s="454" t="str">
        <f t="shared" ca="1" si="386"/>
        <v/>
      </c>
      <c r="G2388" s="389" t="str">
        <f t="shared" si="384"/>
        <v>EandR1</v>
      </c>
      <c r="H2388" s="389" t="str">
        <f t="shared" si="390"/>
        <v>eduspc</v>
      </c>
      <c r="I2388" s="389" t="str">
        <f t="shared" si="388"/>
        <v>receqpmch</v>
      </c>
      <c r="J2388" s="389" t="str">
        <f t="shared" si="392"/>
        <v>EandR1-</v>
      </c>
      <c r="K2388" s="389" t="str">
        <f t="shared" si="389"/>
        <v>eduspc-receqpmch</v>
      </c>
      <c r="L2388" s="389" t="str">
        <f t="shared" si="391"/>
        <v>eduspc-</v>
      </c>
    </row>
    <row r="2389" spans="1:12">
      <c r="A2389" t="s">
        <v>5594</v>
      </c>
      <c r="B2389" s="454">
        <f t="shared" ca="1" si="385"/>
        <v>0</v>
      </c>
      <c r="C2389" s="454" t="str">
        <f t="shared" ca="1" si="387"/>
        <v/>
      </c>
      <c r="D2389" s="454" t="str">
        <f t="shared" ca="1" si="387"/>
        <v/>
      </c>
      <c r="E2389" s="454" t="str">
        <f t="shared" ca="1" si="387"/>
        <v/>
      </c>
      <c r="F2389" s="454" t="str">
        <f t="shared" ca="1" si="386"/>
        <v/>
      </c>
      <c r="G2389" s="389" t="str">
        <f t="shared" si="384"/>
        <v>EandR1</v>
      </c>
      <c r="H2389" s="389" t="str">
        <f t="shared" si="390"/>
        <v>edupstoth</v>
      </c>
      <c r="I2389" s="389" t="str">
        <f t="shared" si="388"/>
        <v>receqpmch</v>
      </c>
      <c r="J2389" s="389" t="str">
        <f t="shared" si="392"/>
        <v>EandR1-</v>
      </c>
      <c r="K2389" s="389" t="str">
        <f t="shared" si="389"/>
        <v>edupstoth-receqpmch</v>
      </c>
      <c r="L2389" s="389" t="str">
        <f t="shared" si="391"/>
        <v>edupstoth-</v>
      </c>
    </row>
    <row r="2390" spans="1:12">
      <c r="A2390" t="s">
        <v>5595</v>
      </c>
      <c r="B2390" s="454">
        <f t="shared" ca="1" si="385"/>
        <v>0</v>
      </c>
      <c r="C2390" s="454" t="str">
        <f t="shared" ca="1" si="387"/>
        <v/>
      </c>
      <c r="D2390" s="454" t="str">
        <f t="shared" ca="1" si="387"/>
        <v/>
      </c>
      <c r="E2390" s="454" t="str">
        <f t="shared" ca="1" si="387"/>
        <v/>
      </c>
      <c r="F2390" s="454" t="str">
        <f t="shared" ca="1" si="386"/>
        <v/>
      </c>
      <c r="G2390" s="389" t="str">
        <f t="shared" si="384"/>
        <v>EandR1</v>
      </c>
      <c r="H2390" s="389" t="str">
        <f t="shared" si="390"/>
        <v>edutot</v>
      </c>
      <c r="I2390" s="389" t="str">
        <f t="shared" si="388"/>
        <v>receqpmch</v>
      </c>
      <c r="J2390" s="389" t="str">
        <f t="shared" si="392"/>
        <v>EandR1-</v>
      </c>
      <c r="K2390" s="389" t="str">
        <f t="shared" si="389"/>
        <v>edutot-receqpmch</v>
      </c>
      <c r="L2390" s="389" t="str">
        <f t="shared" si="391"/>
        <v>edutot-</v>
      </c>
    </row>
    <row r="2391" spans="1:12">
      <c r="A2391" t="s">
        <v>5596</v>
      </c>
      <c r="B2391" s="454">
        <f t="shared" ca="1" si="385"/>
        <v>0</v>
      </c>
      <c r="C2391" s="454" t="str">
        <f t="shared" ca="1" si="387"/>
        <v/>
      </c>
      <c r="D2391" s="454" t="str">
        <f t="shared" ca="1" si="387"/>
        <v/>
      </c>
      <c r="E2391" s="454" t="str">
        <f t="shared" ca="1" si="387"/>
        <v/>
      </c>
      <c r="F2391" s="454" t="str">
        <f t="shared" ca="1" si="386"/>
        <v/>
      </c>
      <c r="G2391" s="389" t="str">
        <f t="shared" si="384"/>
        <v>EandR1</v>
      </c>
      <c r="H2391" s="389" t="str">
        <f t="shared" si="390"/>
        <v>transrds</v>
      </c>
      <c r="I2391" s="389" t="str">
        <f t="shared" si="388"/>
        <v>receqpmch</v>
      </c>
      <c r="J2391" s="389" t="str">
        <f t="shared" si="392"/>
        <v>EandR1-</v>
      </c>
      <c r="K2391" s="389" t="str">
        <f t="shared" si="389"/>
        <v>transrds-receqpmch</v>
      </c>
      <c r="L2391" s="389" t="str">
        <f t="shared" si="391"/>
        <v>transrds-</v>
      </c>
    </row>
    <row r="2392" spans="1:12">
      <c r="A2392" t="s">
        <v>5597</v>
      </c>
      <c r="B2392" s="454">
        <f t="shared" ca="1" si="385"/>
        <v>0</v>
      </c>
      <c r="C2392" s="454" t="str">
        <f t="shared" ca="1" si="387"/>
        <v/>
      </c>
      <c r="D2392" s="454" t="str">
        <f t="shared" ca="1" si="387"/>
        <v/>
      </c>
      <c r="E2392" s="454" t="str">
        <f t="shared" ca="1" si="387"/>
        <v/>
      </c>
      <c r="F2392" s="454" t="str">
        <f t="shared" ca="1" si="386"/>
        <v/>
      </c>
      <c r="G2392" s="389" t="str">
        <f t="shared" si="384"/>
        <v>EandR1</v>
      </c>
      <c r="H2392" s="389" t="str">
        <f t="shared" si="390"/>
        <v>transprk</v>
      </c>
      <c r="I2392" s="389" t="str">
        <f t="shared" si="388"/>
        <v>receqpmch</v>
      </c>
      <c r="J2392" s="389" t="str">
        <f t="shared" si="392"/>
        <v>EandR1-</v>
      </c>
      <c r="K2392" s="389" t="str">
        <f t="shared" si="389"/>
        <v>transprk-receqpmch</v>
      </c>
      <c r="L2392" s="389" t="str">
        <f t="shared" si="391"/>
        <v>transprk-</v>
      </c>
    </row>
    <row r="2393" spans="1:12">
      <c r="A2393" t="s">
        <v>5598</v>
      </c>
      <c r="B2393" s="454">
        <f t="shared" ca="1" si="385"/>
        <v>0</v>
      </c>
      <c r="C2393" s="454" t="str">
        <f t="shared" ca="1" si="387"/>
        <v/>
      </c>
      <c r="D2393" s="454" t="str">
        <f t="shared" ca="1" si="387"/>
        <v/>
      </c>
      <c r="E2393" s="454" t="str">
        <f t="shared" ca="1" si="387"/>
        <v/>
      </c>
      <c r="F2393" s="454" t="str">
        <f t="shared" ca="1" si="386"/>
        <v/>
      </c>
      <c r="G2393" s="389" t="str">
        <f t="shared" si="384"/>
        <v>EandR1</v>
      </c>
      <c r="H2393" s="389" t="str">
        <f t="shared" si="390"/>
        <v>transpblbus</v>
      </c>
      <c r="I2393" s="389" t="str">
        <f t="shared" si="388"/>
        <v>receqpmch</v>
      </c>
      <c r="J2393" s="389" t="str">
        <f t="shared" si="392"/>
        <v>EandR1-</v>
      </c>
      <c r="K2393" s="389" t="str">
        <f t="shared" si="389"/>
        <v>transpblbus-receqpmch</v>
      </c>
      <c r="L2393" s="389" t="str">
        <f t="shared" si="391"/>
        <v>transpblbus-</v>
      </c>
    </row>
    <row r="2394" spans="1:12">
      <c r="A2394" t="s">
        <v>5599</v>
      </c>
      <c r="B2394" s="454">
        <f t="shared" ca="1" si="385"/>
        <v>0</v>
      </c>
      <c r="C2394" s="454" t="str">
        <f t="shared" ca="1" si="387"/>
        <v/>
      </c>
      <c r="D2394" s="454" t="str">
        <f t="shared" ca="1" si="387"/>
        <v/>
      </c>
      <c r="E2394" s="454" t="str">
        <f t="shared" ca="1" si="387"/>
        <v/>
      </c>
      <c r="F2394" s="454" t="str">
        <f t="shared" ca="1" si="386"/>
        <v/>
      </c>
      <c r="G2394" s="389" t="str">
        <f t="shared" si="384"/>
        <v>EandR1</v>
      </c>
      <c r="H2394" s="389" t="str">
        <f t="shared" si="390"/>
        <v>transpblrail</v>
      </c>
      <c r="I2394" s="389" t="str">
        <f t="shared" si="388"/>
        <v>receqpmch</v>
      </c>
      <c r="J2394" s="389" t="str">
        <f t="shared" si="392"/>
        <v>EandR1-</v>
      </c>
      <c r="K2394" s="389" t="str">
        <f t="shared" si="389"/>
        <v>transpblrail-receqpmch</v>
      </c>
      <c r="L2394" s="389" t="str">
        <f t="shared" si="391"/>
        <v>transpblrail-</v>
      </c>
    </row>
    <row r="2395" spans="1:12">
      <c r="A2395" t="s">
        <v>5600</v>
      </c>
      <c r="B2395" s="454">
        <f t="shared" ca="1" si="385"/>
        <v>0</v>
      </c>
      <c r="C2395" s="454" t="str">
        <f t="shared" ca="1" si="387"/>
        <v/>
      </c>
      <c r="D2395" s="454" t="str">
        <f t="shared" ca="1" si="387"/>
        <v/>
      </c>
      <c r="E2395" s="454" t="str">
        <f t="shared" ca="1" si="387"/>
        <v/>
      </c>
      <c r="F2395" s="454" t="str">
        <f t="shared" ca="1" si="386"/>
        <v/>
      </c>
      <c r="G2395" s="389" t="str">
        <f t="shared" si="384"/>
        <v>EandR1</v>
      </c>
      <c r="H2395" s="389" t="str">
        <f t="shared" si="390"/>
        <v>transahtarp</v>
      </c>
      <c r="I2395" s="389" t="str">
        <f t="shared" si="388"/>
        <v>receqpmch</v>
      </c>
      <c r="J2395" s="389" t="str">
        <f t="shared" si="392"/>
        <v>EandR1-</v>
      </c>
      <c r="K2395" s="389" t="str">
        <f t="shared" si="389"/>
        <v>transahtarp-receqpmch</v>
      </c>
      <c r="L2395" s="389" t="str">
        <f t="shared" si="391"/>
        <v>transahtarp-</v>
      </c>
    </row>
    <row r="2396" spans="1:12">
      <c r="A2396" t="s">
        <v>5601</v>
      </c>
      <c r="B2396" s="454">
        <f t="shared" ca="1" si="385"/>
        <v>0</v>
      </c>
      <c r="C2396" s="454" t="str">
        <f t="shared" ca="1" si="387"/>
        <v/>
      </c>
      <c r="D2396" s="454" t="str">
        <f t="shared" ca="1" si="387"/>
        <v/>
      </c>
      <c r="E2396" s="454" t="str">
        <f t="shared" ca="1" si="387"/>
        <v/>
      </c>
      <c r="F2396" s="454" t="str">
        <f t="shared" ca="1" si="386"/>
        <v/>
      </c>
      <c r="G2396" s="389" t="str">
        <f t="shared" si="384"/>
        <v>EandR1</v>
      </c>
      <c r="H2396" s="389" t="str">
        <f t="shared" si="390"/>
        <v>transahthrbprs</v>
      </c>
      <c r="I2396" s="389" t="str">
        <f t="shared" si="388"/>
        <v>receqpmch</v>
      </c>
      <c r="J2396" s="389" t="str">
        <f t="shared" si="392"/>
        <v>EandR1-</v>
      </c>
      <c r="K2396" s="389" t="str">
        <f t="shared" si="389"/>
        <v>transahthrbprs-receqpmch</v>
      </c>
      <c r="L2396" s="389" t="str">
        <f t="shared" si="391"/>
        <v>transahthrbprs-</v>
      </c>
    </row>
    <row r="2397" spans="1:12">
      <c r="A2397" t="s">
        <v>5602</v>
      </c>
      <c r="B2397" s="454">
        <f t="shared" ca="1" si="385"/>
        <v>0</v>
      </c>
      <c r="C2397" s="454" t="str">
        <f t="shared" ca="1" si="387"/>
        <v/>
      </c>
      <c r="D2397" s="454" t="str">
        <f t="shared" ca="1" si="387"/>
        <v/>
      </c>
      <c r="E2397" s="454" t="str">
        <f t="shared" ca="1" si="387"/>
        <v/>
      </c>
      <c r="F2397" s="454" t="str">
        <f t="shared" ca="1" si="386"/>
        <v/>
      </c>
      <c r="G2397" s="389" t="str">
        <f t="shared" si="384"/>
        <v>EandR1</v>
      </c>
      <c r="H2397" s="389" t="str">
        <f t="shared" si="390"/>
        <v>transahttll</v>
      </c>
      <c r="I2397" s="389" t="str">
        <f t="shared" si="388"/>
        <v>receqpmch</v>
      </c>
      <c r="J2397" s="389" t="str">
        <f t="shared" si="392"/>
        <v>EandR1-</v>
      </c>
      <c r="K2397" s="389" t="str">
        <f t="shared" si="389"/>
        <v>transahttll-receqpmch</v>
      </c>
      <c r="L2397" s="389" t="str">
        <f t="shared" si="391"/>
        <v>transahttll-</v>
      </c>
    </row>
    <row r="2398" spans="1:12">
      <c r="A2398" t="s">
        <v>5603</v>
      </c>
      <c r="B2398" s="454">
        <f t="shared" ca="1" si="385"/>
        <v>0</v>
      </c>
      <c r="C2398" s="454" t="str">
        <f t="shared" ca="1" si="387"/>
        <v/>
      </c>
      <c r="D2398" s="454" t="str">
        <f t="shared" ca="1" si="387"/>
        <v/>
      </c>
      <c r="E2398" s="454" t="str">
        <f t="shared" ca="1" si="387"/>
        <v/>
      </c>
      <c r="F2398" s="454" t="str">
        <f t="shared" ca="1" si="386"/>
        <v/>
      </c>
      <c r="G2398" s="389" t="str">
        <f t="shared" si="384"/>
        <v>EandR1</v>
      </c>
      <c r="H2398" s="389" t="str">
        <f t="shared" si="390"/>
        <v>transtot</v>
      </c>
      <c r="I2398" s="389" t="str">
        <f t="shared" si="388"/>
        <v>receqpmch</v>
      </c>
      <c r="J2398" s="389" t="str">
        <f t="shared" si="392"/>
        <v>EandR1-</v>
      </c>
      <c r="K2398" s="389" t="str">
        <f t="shared" si="389"/>
        <v>transtot-receqpmch</v>
      </c>
      <c r="L2398" s="389" t="str">
        <f t="shared" si="391"/>
        <v>transtot-</v>
      </c>
    </row>
    <row r="2399" spans="1:12">
      <c r="A2399" t="s">
        <v>5604</v>
      </c>
      <c r="B2399" s="454">
        <f t="shared" ca="1" si="385"/>
        <v>0</v>
      </c>
      <c r="C2399" s="454" t="str">
        <f t="shared" ca="1" si="387"/>
        <v/>
      </c>
      <c r="D2399" s="454" t="str">
        <f t="shared" ca="1" si="387"/>
        <v/>
      </c>
      <c r="E2399" s="454" t="str">
        <f t="shared" ca="1" si="387"/>
        <v/>
      </c>
      <c r="F2399" s="454" t="str">
        <f t="shared" ca="1" si="386"/>
        <v/>
      </c>
      <c r="G2399" s="389" t="str">
        <f t="shared" si="384"/>
        <v>EandR1</v>
      </c>
      <c r="H2399" s="389" t="str">
        <f t="shared" si="390"/>
        <v>sctot</v>
      </c>
      <c r="I2399" s="389" t="str">
        <f t="shared" si="388"/>
        <v>receqpmch</v>
      </c>
      <c r="J2399" s="389" t="str">
        <f t="shared" si="392"/>
        <v>EandR1-</v>
      </c>
      <c r="K2399" s="389" t="str">
        <f t="shared" si="389"/>
        <v>sctot-receqpmch</v>
      </c>
      <c r="L2399" s="389" t="str">
        <f t="shared" si="391"/>
        <v>sctot-</v>
      </c>
    </row>
    <row r="2400" spans="1:12">
      <c r="A2400" t="s">
        <v>5605</v>
      </c>
      <c r="B2400" s="454">
        <f t="shared" ca="1" si="385"/>
        <v>0</v>
      </c>
      <c r="C2400" s="454" t="str">
        <f t="shared" ca="1" si="387"/>
        <v/>
      </c>
      <c r="D2400" s="454" t="str">
        <f t="shared" ca="1" si="387"/>
        <v/>
      </c>
      <c r="E2400" s="454" t="str">
        <f t="shared" ca="1" si="387"/>
        <v/>
      </c>
      <c r="F2400" s="454" t="str">
        <f t="shared" ca="1" si="386"/>
        <v/>
      </c>
      <c r="G2400" s="389" t="str">
        <f t="shared" si="384"/>
        <v>EandR1</v>
      </c>
      <c r="H2400" s="389" t="str">
        <f t="shared" si="390"/>
        <v>phtot</v>
      </c>
      <c r="I2400" s="389" t="str">
        <f t="shared" si="388"/>
        <v>receqpmch</v>
      </c>
      <c r="J2400" s="389" t="str">
        <f t="shared" si="392"/>
        <v>EandR1-</v>
      </c>
      <c r="K2400" s="389" t="str">
        <f t="shared" si="389"/>
        <v>phtot-receqpmch</v>
      </c>
      <c r="L2400" s="389" t="str">
        <f t="shared" si="391"/>
        <v>phtot-</v>
      </c>
    </row>
    <row r="2401" spans="1:12">
      <c r="A2401" t="s">
        <v>5606</v>
      </c>
      <c r="B2401" s="454">
        <f t="shared" ca="1" si="385"/>
        <v>0</v>
      </c>
      <c r="C2401" s="454" t="str">
        <f t="shared" ca="1" si="387"/>
        <v/>
      </c>
      <c r="D2401" s="454" t="str">
        <f t="shared" ca="1" si="387"/>
        <v/>
      </c>
      <c r="E2401" s="454" t="str">
        <f t="shared" ca="1" si="387"/>
        <v/>
      </c>
      <c r="F2401" s="454" t="str">
        <f t="shared" ca="1" si="386"/>
        <v/>
      </c>
      <c r="G2401" s="389" t="str">
        <f t="shared" si="384"/>
        <v>EandR1</v>
      </c>
      <c r="H2401" s="389" t="str">
        <f t="shared" si="390"/>
        <v>houshratot</v>
      </c>
      <c r="I2401" s="389" t="str">
        <f t="shared" si="388"/>
        <v>receqpmch</v>
      </c>
      <c r="J2401" s="389" t="str">
        <f t="shared" si="392"/>
        <v>EandR1-</v>
      </c>
      <c r="K2401" s="389" t="str">
        <f t="shared" si="389"/>
        <v>houshratot-receqpmch</v>
      </c>
      <c r="L2401" s="389" t="str">
        <f t="shared" si="391"/>
        <v>houshratot-</v>
      </c>
    </row>
    <row r="2402" spans="1:12">
      <c r="A2402" t="s">
        <v>5607</v>
      </c>
      <c r="B2402" s="454">
        <f t="shared" ca="1" si="385"/>
        <v>0</v>
      </c>
      <c r="C2402" s="454" t="str">
        <f t="shared" ca="1" si="387"/>
        <v/>
      </c>
      <c r="D2402" s="454" t="str">
        <f t="shared" ca="1" si="387"/>
        <v/>
      </c>
      <c r="E2402" s="454" t="str">
        <f t="shared" ca="1" si="387"/>
        <v/>
      </c>
      <c r="F2402" s="454" t="str">
        <f t="shared" ca="1" si="386"/>
        <v/>
      </c>
      <c r="G2402" s="389" t="str">
        <f t="shared" si="384"/>
        <v>EandR1</v>
      </c>
      <c r="H2402" s="389" t="str">
        <f t="shared" si="390"/>
        <v>housgfcftot</v>
      </c>
      <c r="I2402" s="389" t="str">
        <f t="shared" si="388"/>
        <v>receqpmch</v>
      </c>
      <c r="J2402" s="389" t="str">
        <f t="shared" si="392"/>
        <v>EandR1-</v>
      </c>
      <c r="K2402" s="389" t="str">
        <f t="shared" si="389"/>
        <v>housgfcftot-receqpmch</v>
      </c>
      <c r="L2402" s="389" t="str">
        <f t="shared" si="391"/>
        <v>housgfcftot-</v>
      </c>
    </row>
    <row r="2403" spans="1:12">
      <c r="A2403" t="s">
        <v>5608</v>
      </c>
      <c r="B2403" s="454">
        <f t="shared" ca="1" si="385"/>
        <v>0</v>
      </c>
      <c r="C2403" s="454" t="str">
        <f t="shared" ca="1" si="387"/>
        <v/>
      </c>
      <c r="D2403" s="454" t="str">
        <f t="shared" ca="1" si="387"/>
        <v/>
      </c>
      <c r="E2403" s="454" t="str">
        <f t="shared" ca="1" si="387"/>
        <v/>
      </c>
      <c r="F2403" s="454" t="str">
        <f t="shared" ca="1" si="386"/>
        <v/>
      </c>
      <c r="G2403" s="389" t="str">
        <f t="shared" si="384"/>
        <v>EandR1</v>
      </c>
      <c r="H2403" s="389" t="str">
        <f t="shared" si="390"/>
        <v>houstot</v>
      </c>
      <c r="I2403" s="389" t="str">
        <f t="shared" si="388"/>
        <v>receqpmch</v>
      </c>
      <c r="J2403" s="389" t="str">
        <f t="shared" si="392"/>
        <v>EandR1-</v>
      </c>
      <c r="K2403" s="389" t="str">
        <f t="shared" si="389"/>
        <v>houstot-receqpmch</v>
      </c>
      <c r="L2403" s="389" t="str">
        <f t="shared" si="391"/>
        <v>houstot-</v>
      </c>
    </row>
    <row r="2404" spans="1:12">
      <c r="A2404" t="s">
        <v>5609</v>
      </c>
      <c r="B2404" s="454">
        <f t="shared" ca="1" si="385"/>
        <v>0</v>
      </c>
      <c r="C2404" s="454" t="str">
        <f t="shared" ca="1" si="387"/>
        <v/>
      </c>
      <c r="D2404" s="454" t="str">
        <f t="shared" ca="1" si="387"/>
        <v/>
      </c>
      <c r="E2404" s="454" t="str">
        <f t="shared" ca="1" si="387"/>
        <v/>
      </c>
      <c r="F2404" s="454" t="str">
        <f t="shared" ca="1" si="386"/>
        <v/>
      </c>
      <c r="G2404" s="389" t="str">
        <f t="shared" si="384"/>
        <v>EandR1</v>
      </c>
      <c r="H2404" s="389" t="str">
        <f t="shared" si="390"/>
        <v>culhrt</v>
      </c>
      <c r="I2404" s="389" t="str">
        <f t="shared" si="388"/>
        <v>receqpmch</v>
      </c>
      <c r="J2404" s="389" t="str">
        <f t="shared" si="392"/>
        <v>EandR1-</v>
      </c>
      <c r="K2404" s="389" t="str">
        <f t="shared" si="389"/>
        <v>culhrt-receqpmch</v>
      </c>
      <c r="L2404" s="389" t="str">
        <f t="shared" si="391"/>
        <v>culhrt-</v>
      </c>
    </row>
    <row r="2405" spans="1:12">
      <c r="A2405" t="s">
        <v>5610</v>
      </c>
      <c r="B2405" s="454">
        <f t="shared" ca="1" si="385"/>
        <v>0</v>
      </c>
      <c r="C2405" s="454" t="str">
        <f t="shared" ca="1" si="387"/>
        <v/>
      </c>
      <c r="D2405" s="454" t="str">
        <f t="shared" ca="1" si="387"/>
        <v/>
      </c>
      <c r="E2405" s="454" t="str">
        <f t="shared" ca="1" si="387"/>
        <v/>
      </c>
      <c r="F2405" s="454" t="str">
        <f t="shared" ca="1" si="386"/>
        <v/>
      </c>
      <c r="G2405" s="389" t="str">
        <f t="shared" si="384"/>
        <v>EandR1</v>
      </c>
      <c r="H2405" s="389" t="str">
        <f t="shared" si="390"/>
        <v>culspr</v>
      </c>
      <c r="I2405" s="389" t="str">
        <f t="shared" si="388"/>
        <v>receqpmch</v>
      </c>
      <c r="J2405" s="389" t="str">
        <f t="shared" si="392"/>
        <v>EandR1-</v>
      </c>
      <c r="K2405" s="389" t="str">
        <f t="shared" si="389"/>
        <v>culspr-receqpmch</v>
      </c>
      <c r="L2405" s="389" t="str">
        <f t="shared" si="391"/>
        <v>culspr-</v>
      </c>
    </row>
    <row r="2406" spans="1:12">
      <c r="A2406" t="s">
        <v>5611</v>
      </c>
      <c r="B2406" s="454">
        <f t="shared" ca="1" si="385"/>
        <v>0</v>
      </c>
      <c r="C2406" s="454" t="str">
        <f t="shared" ca="1" si="387"/>
        <v/>
      </c>
      <c r="D2406" s="454" t="str">
        <f t="shared" ca="1" si="387"/>
        <v/>
      </c>
      <c r="E2406" s="454" t="str">
        <f t="shared" ca="1" si="387"/>
        <v/>
      </c>
      <c r="F2406" s="454" t="str">
        <f t="shared" ca="1" si="386"/>
        <v/>
      </c>
      <c r="G2406" s="389" t="str">
        <f t="shared" si="384"/>
        <v>EandR1</v>
      </c>
      <c r="H2406" s="389" t="str">
        <f t="shared" si="390"/>
        <v>culopn</v>
      </c>
      <c r="I2406" s="389" t="str">
        <f t="shared" si="388"/>
        <v>receqpmch</v>
      </c>
      <c r="J2406" s="389" t="str">
        <f t="shared" si="392"/>
        <v>EandR1-</v>
      </c>
      <c r="K2406" s="389" t="str">
        <f t="shared" si="389"/>
        <v>culopn-receqpmch</v>
      </c>
      <c r="L2406" s="389" t="str">
        <f t="shared" si="391"/>
        <v>culopn-</v>
      </c>
    </row>
    <row r="2407" spans="1:12">
      <c r="A2407" t="s">
        <v>5612</v>
      </c>
      <c r="B2407" s="454">
        <f t="shared" ca="1" si="385"/>
        <v>0</v>
      </c>
      <c r="C2407" s="454" t="str">
        <f t="shared" ca="1" si="387"/>
        <v/>
      </c>
      <c r="D2407" s="454" t="str">
        <f t="shared" ca="1" si="387"/>
        <v/>
      </c>
      <c r="E2407" s="454" t="str">
        <f t="shared" ca="1" si="387"/>
        <v/>
      </c>
      <c r="F2407" s="454" t="str">
        <f t="shared" ca="1" si="386"/>
        <v/>
      </c>
      <c r="G2407" s="389" t="str">
        <f t="shared" si="384"/>
        <v>EandR1</v>
      </c>
      <c r="H2407" s="389" t="str">
        <f t="shared" si="390"/>
        <v>cultrs</v>
      </c>
      <c r="I2407" s="389" t="str">
        <f t="shared" si="388"/>
        <v>receqpmch</v>
      </c>
      <c r="J2407" s="389" t="str">
        <f t="shared" si="392"/>
        <v>EandR1-</v>
      </c>
      <c r="K2407" s="389" t="str">
        <f t="shared" si="389"/>
        <v>cultrs-receqpmch</v>
      </c>
      <c r="L2407" s="389" t="str">
        <f t="shared" si="391"/>
        <v>cultrs-</v>
      </c>
    </row>
    <row r="2408" spans="1:12">
      <c r="A2408" t="s">
        <v>5613</v>
      </c>
      <c r="B2408" s="454">
        <f t="shared" ca="1" si="385"/>
        <v>0</v>
      </c>
      <c r="C2408" s="454" t="str">
        <f t="shared" ca="1" si="387"/>
        <v/>
      </c>
      <c r="D2408" s="454" t="str">
        <f t="shared" ca="1" si="387"/>
        <v/>
      </c>
      <c r="E2408" s="454" t="str">
        <f t="shared" ca="1" si="387"/>
        <v/>
      </c>
      <c r="F2408" s="454" t="str">
        <f t="shared" ca="1" si="386"/>
        <v/>
      </c>
      <c r="G2408" s="389" t="str">
        <f t="shared" si="384"/>
        <v>EandR1</v>
      </c>
      <c r="H2408" s="389" t="str">
        <f t="shared" si="390"/>
        <v>cullib</v>
      </c>
      <c r="I2408" s="389" t="str">
        <f t="shared" si="388"/>
        <v>receqpmch</v>
      </c>
      <c r="J2408" s="389" t="str">
        <f t="shared" si="392"/>
        <v>EandR1-</v>
      </c>
      <c r="K2408" s="389" t="str">
        <f t="shared" si="389"/>
        <v>cullib-receqpmch</v>
      </c>
      <c r="L2408" s="389" t="str">
        <f t="shared" si="391"/>
        <v>cullib-</v>
      </c>
    </row>
    <row r="2409" spans="1:12">
      <c r="A2409" t="s">
        <v>5614</v>
      </c>
      <c r="B2409" s="454">
        <f t="shared" ca="1" si="385"/>
        <v>0</v>
      </c>
      <c r="C2409" s="454" t="str">
        <f t="shared" ca="1" si="387"/>
        <v/>
      </c>
      <c r="D2409" s="454" t="str">
        <f t="shared" ca="1" si="387"/>
        <v/>
      </c>
      <c r="E2409" s="454" t="str">
        <f t="shared" ca="1" si="387"/>
        <v/>
      </c>
      <c r="F2409" s="454" t="str">
        <f t="shared" ca="1" si="386"/>
        <v/>
      </c>
      <c r="G2409" s="389" t="str">
        <f t="shared" si="384"/>
        <v>EandR1</v>
      </c>
      <c r="H2409" s="389" t="str">
        <f t="shared" si="390"/>
        <v>cultot</v>
      </c>
      <c r="I2409" s="389" t="str">
        <f t="shared" si="388"/>
        <v>receqpmch</v>
      </c>
      <c r="J2409" s="389" t="str">
        <f t="shared" si="392"/>
        <v>EandR1-</v>
      </c>
      <c r="K2409" s="389" t="str">
        <f t="shared" si="389"/>
        <v>cultot-receqpmch</v>
      </c>
      <c r="L2409" s="389" t="str">
        <f t="shared" si="391"/>
        <v>cultot-</v>
      </c>
    </row>
    <row r="2410" spans="1:12">
      <c r="A2410" t="s">
        <v>5615</v>
      </c>
      <c r="B2410" s="454">
        <f t="shared" ca="1" si="385"/>
        <v>0</v>
      </c>
      <c r="C2410" s="454" t="str">
        <f t="shared" ca="1" si="387"/>
        <v/>
      </c>
      <c r="D2410" s="454" t="str">
        <f t="shared" ca="1" si="387"/>
        <v/>
      </c>
      <c r="E2410" s="454" t="str">
        <f t="shared" ca="1" si="387"/>
        <v/>
      </c>
      <c r="F2410" s="454" t="str">
        <f t="shared" ca="1" si="386"/>
        <v/>
      </c>
      <c r="G2410" s="389" t="str">
        <f t="shared" si="384"/>
        <v>EandR1</v>
      </c>
      <c r="H2410" s="389" t="str">
        <f t="shared" si="390"/>
        <v>envcmt</v>
      </c>
      <c r="I2410" s="389" t="str">
        <f t="shared" si="388"/>
        <v>receqpmch</v>
      </c>
      <c r="J2410" s="389" t="str">
        <f t="shared" si="392"/>
        <v>EandR1-</v>
      </c>
      <c r="K2410" s="389" t="str">
        <f t="shared" si="389"/>
        <v>envcmt-receqpmch</v>
      </c>
      <c r="L2410" s="389" t="str">
        <f t="shared" si="391"/>
        <v>envcmt-</v>
      </c>
    </row>
    <row r="2411" spans="1:12">
      <c r="A2411" t="s">
        <v>5616</v>
      </c>
      <c r="B2411" s="454">
        <f t="shared" ca="1" si="385"/>
        <v>0</v>
      </c>
      <c r="C2411" s="454" t="str">
        <f t="shared" ca="1" si="387"/>
        <v/>
      </c>
      <c r="D2411" s="454" t="str">
        <f t="shared" ca="1" si="387"/>
        <v/>
      </c>
      <c r="E2411" s="454" t="str">
        <f t="shared" ca="1" si="387"/>
        <v/>
      </c>
      <c r="F2411" s="454" t="str">
        <f t="shared" ca="1" si="386"/>
        <v/>
      </c>
      <c r="G2411" s="389" t="str">
        <f t="shared" si="384"/>
        <v>EandR1</v>
      </c>
      <c r="H2411" s="389" t="str">
        <f t="shared" si="390"/>
        <v>envcst</v>
      </c>
      <c r="I2411" s="389" t="str">
        <f t="shared" si="388"/>
        <v>receqpmch</v>
      </c>
      <c r="J2411" s="389" t="str">
        <f t="shared" si="392"/>
        <v>EandR1-</v>
      </c>
      <c r="K2411" s="389" t="str">
        <f t="shared" si="389"/>
        <v>envcst-receqpmch</v>
      </c>
      <c r="L2411" s="389" t="str">
        <f t="shared" si="391"/>
        <v>envcst-</v>
      </c>
    </row>
    <row r="2412" spans="1:12">
      <c r="A2412" t="s">
        <v>5617</v>
      </c>
      <c r="B2412" s="454">
        <f t="shared" ca="1" si="385"/>
        <v>0</v>
      </c>
      <c r="C2412" s="454" t="str">
        <f t="shared" ca="1" si="387"/>
        <v/>
      </c>
      <c r="D2412" s="454" t="str">
        <f t="shared" ca="1" si="387"/>
        <v/>
      </c>
      <c r="E2412" s="454" t="str">
        <f t="shared" ca="1" si="387"/>
        <v/>
      </c>
      <c r="F2412" s="454" t="str">
        <f t="shared" ca="1" si="386"/>
        <v/>
      </c>
      <c r="G2412" s="389" t="str">
        <f t="shared" si="384"/>
        <v>EandR1</v>
      </c>
      <c r="H2412" s="389" t="str">
        <f t="shared" si="390"/>
        <v>envcmm</v>
      </c>
      <c r="I2412" s="389" t="str">
        <f t="shared" si="388"/>
        <v>receqpmch</v>
      </c>
      <c r="J2412" s="389" t="str">
        <f t="shared" si="392"/>
        <v>EandR1-</v>
      </c>
      <c r="K2412" s="389" t="str">
        <f t="shared" si="389"/>
        <v>envcmm-receqpmch</v>
      </c>
      <c r="L2412" s="389" t="str">
        <f t="shared" si="391"/>
        <v>envcmm-</v>
      </c>
    </row>
    <row r="2413" spans="1:12">
      <c r="A2413" t="s">
        <v>5618</v>
      </c>
      <c r="B2413" s="454">
        <f t="shared" ca="1" si="385"/>
        <v>0</v>
      </c>
      <c r="C2413" s="454" t="str">
        <f t="shared" ca="1" si="387"/>
        <v/>
      </c>
      <c r="D2413" s="454" t="str">
        <f t="shared" ca="1" si="387"/>
        <v/>
      </c>
      <c r="E2413" s="454" t="str">
        <f t="shared" ca="1" si="387"/>
        <v/>
      </c>
      <c r="F2413" s="454" t="str">
        <f t="shared" ca="1" si="386"/>
        <v/>
      </c>
      <c r="G2413" s="389" t="str">
        <f t="shared" si="384"/>
        <v>EandR1</v>
      </c>
      <c r="H2413" s="389" t="str">
        <f t="shared" si="390"/>
        <v>envflddrn</v>
      </c>
      <c r="I2413" s="389" t="str">
        <f t="shared" si="388"/>
        <v>receqpmch</v>
      </c>
      <c r="J2413" s="389" t="str">
        <f t="shared" si="392"/>
        <v>EandR1-</v>
      </c>
      <c r="K2413" s="389" t="str">
        <f t="shared" si="389"/>
        <v>envflddrn-receqpmch</v>
      </c>
      <c r="L2413" s="389" t="str">
        <f t="shared" si="391"/>
        <v>envflddrn-</v>
      </c>
    </row>
    <row r="2414" spans="1:12">
      <c r="A2414" t="s">
        <v>5619</v>
      </c>
      <c r="B2414" s="454">
        <f t="shared" ca="1" si="385"/>
        <v>0</v>
      </c>
      <c r="C2414" s="454" t="str">
        <f t="shared" ca="1" si="387"/>
        <v/>
      </c>
      <c r="D2414" s="454" t="str">
        <f t="shared" ca="1" si="387"/>
        <v/>
      </c>
      <c r="E2414" s="454" t="str">
        <f t="shared" ca="1" si="387"/>
        <v/>
      </c>
      <c r="F2414" s="454" t="str">
        <f t="shared" ca="1" si="386"/>
        <v/>
      </c>
      <c r="G2414" s="389" t="str">
        <f t="shared" ref="G2414:G2440" si="393">LEFT(A2414, 6)</f>
        <v>EandR1</v>
      </c>
      <c r="H2414" s="389" t="str">
        <f t="shared" si="390"/>
        <v>envagr</v>
      </c>
      <c r="I2414" s="389" t="str">
        <f t="shared" si="388"/>
        <v>receqpmch</v>
      </c>
      <c r="J2414" s="389" t="str">
        <f t="shared" si="392"/>
        <v>EandR1-</v>
      </c>
      <c r="K2414" s="389" t="str">
        <f t="shared" si="389"/>
        <v>envagr-receqpmch</v>
      </c>
      <c r="L2414" s="389" t="str">
        <f t="shared" si="391"/>
        <v>envagr-</v>
      </c>
    </row>
    <row r="2415" spans="1:12">
      <c r="A2415" t="s">
        <v>5620</v>
      </c>
      <c r="B2415" s="454">
        <f t="shared" ca="1" si="385"/>
        <v>0</v>
      </c>
      <c r="C2415" s="454" t="str">
        <f t="shared" ca="1" si="387"/>
        <v/>
      </c>
      <c r="D2415" s="454" t="str">
        <f t="shared" ca="1" si="387"/>
        <v/>
      </c>
      <c r="E2415" s="454" t="str">
        <f t="shared" ca="1" si="387"/>
        <v/>
      </c>
      <c r="F2415" s="454" t="str">
        <f t="shared" ca="1" si="386"/>
        <v/>
      </c>
      <c r="G2415" s="389" t="str">
        <f t="shared" si="393"/>
        <v>EandR1</v>
      </c>
      <c r="H2415" s="389" t="str">
        <f t="shared" si="390"/>
        <v>envrglenv</v>
      </c>
      <c r="I2415" s="389" t="str">
        <f t="shared" si="388"/>
        <v>receqpmch</v>
      </c>
      <c r="J2415" s="389" t="str">
        <f t="shared" si="392"/>
        <v>EandR1-</v>
      </c>
      <c r="K2415" s="389" t="str">
        <f t="shared" si="389"/>
        <v>envrglenv-receqpmch</v>
      </c>
      <c r="L2415" s="389" t="str">
        <f t="shared" si="391"/>
        <v>envrglenv-</v>
      </c>
    </row>
    <row r="2416" spans="1:12">
      <c r="A2416" t="s">
        <v>5621</v>
      </c>
      <c r="B2416" s="454">
        <f t="shared" ca="1" si="385"/>
        <v>0</v>
      </c>
      <c r="C2416" s="454" t="str">
        <f t="shared" ca="1" si="387"/>
        <v/>
      </c>
      <c r="D2416" s="454" t="str">
        <f t="shared" ca="1" si="387"/>
        <v/>
      </c>
      <c r="E2416" s="454" t="str">
        <f t="shared" ca="1" si="387"/>
        <v/>
      </c>
      <c r="F2416" s="454" t="str">
        <f t="shared" ca="1" si="386"/>
        <v/>
      </c>
      <c r="G2416" s="389" t="str">
        <f t="shared" si="393"/>
        <v>EandR1</v>
      </c>
      <c r="H2416" s="389" t="str">
        <f t="shared" si="390"/>
        <v>envrgltrd</v>
      </c>
      <c r="I2416" s="389" t="str">
        <f t="shared" si="388"/>
        <v>receqpmch</v>
      </c>
      <c r="J2416" s="389" t="str">
        <f t="shared" si="392"/>
        <v>EandR1-</v>
      </c>
      <c r="K2416" s="389" t="str">
        <f t="shared" si="389"/>
        <v>envrgltrd-receqpmch</v>
      </c>
      <c r="L2416" s="389" t="str">
        <f t="shared" si="391"/>
        <v>envrgltrd-</v>
      </c>
    </row>
    <row r="2417" spans="1:12">
      <c r="A2417" t="s">
        <v>5622</v>
      </c>
      <c r="B2417" s="454">
        <f t="shared" ca="1" si="385"/>
        <v>0</v>
      </c>
      <c r="C2417" s="454" t="str">
        <f t="shared" ca="1" si="387"/>
        <v/>
      </c>
      <c r="D2417" s="454" t="str">
        <f t="shared" ca="1" si="387"/>
        <v/>
      </c>
      <c r="E2417" s="454" t="str">
        <f t="shared" ca="1" si="387"/>
        <v/>
      </c>
      <c r="F2417" s="454" t="str">
        <f t="shared" ca="1" si="386"/>
        <v/>
      </c>
      <c r="G2417" s="389" t="str">
        <f t="shared" si="393"/>
        <v>EandR1</v>
      </c>
      <c r="H2417" s="389" t="str">
        <f t="shared" si="390"/>
        <v>envstr</v>
      </c>
      <c r="I2417" s="389" t="str">
        <f t="shared" si="388"/>
        <v>receqpmch</v>
      </c>
      <c r="J2417" s="389" t="str">
        <f t="shared" si="392"/>
        <v>EandR1-</v>
      </c>
      <c r="K2417" s="389" t="str">
        <f t="shared" si="389"/>
        <v>envstr-receqpmch</v>
      </c>
      <c r="L2417" s="389" t="str">
        <f t="shared" si="391"/>
        <v>envstr-</v>
      </c>
    </row>
    <row r="2418" spans="1:12">
      <c r="A2418" t="s">
        <v>5623</v>
      </c>
      <c r="B2418" s="454">
        <f t="shared" ca="1" si="385"/>
        <v>0</v>
      </c>
      <c r="C2418" s="454" t="str">
        <f t="shared" ca="1" si="387"/>
        <v/>
      </c>
      <c r="D2418" s="454" t="str">
        <f t="shared" ca="1" si="387"/>
        <v/>
      </c>
      <c r="E2418" s="454" t="str">
        <f t="shared" ca="1" si="387"/>
        <v/>
      </c>
      <c r="F2418" s="454" t="str">
        <f t="shared" ca="1" si="386"/>
        <v/>
      </c>
      <c r="G2418" s="389" t="str">
        <f t="shared" si="393"/>
        <v>EandR1</v>
      </c>
      <c r="H2418" s="389" t="str">
        <f t="shared" si="390"/>
        <v>envcll</v>
      </c>
      <c r="I2418" s="389" t="str">
        <f t="shared" si="388"/>
        <v>receqpmch</v>
      </c>
      <c r="J2418" s="389" t="str">
        <f t="shared" si="392"/>
        <v>EandR1-</v>
      </c>
      <c r="K2418" s="389" t="str">
        <f t="shared" si="389"/>
        <v>envcll-receqpmch</v>
      </c>
      <c r="L2418" s="389" t="str">
        <f t="shared" si="391"/>
        <v>envcll-</v>
      </c>
    </row>
    <row r="2419" spans="1:12">
      <c r="A2419" t="s">
        <v>5624</v>
      </c>
      <c r="B2419" s="454">
        <f t="shared" ca="1" si="385"/>
        <v>0</v>
      </c>
      <c r="C2419" s="454" t="str">
        <f t="shared" ca="1" si="387"/>
        <v/>
      </c>
      <c r="D2419" s="454" t="str">
        <f t="shared" ca="1" si="387"/>
        <v/>
      </c>
      <c r="E2419" s="454" t="str">
        <f t="shared" ca="1" si="387"/>
        <v/>
      </c>
      <c r="F2419" s="454" t="str">
        <f t="shared" ca="1" si="386"/>
        <v/>
      </c>
      <c r="G2419" s="389" t="str">
        <f t="shared" si="393"/>
        <v>EandR1</v>
      </c>
      <c r="H2419" s="389" t="str">
        <f t="shared" si="390"/>
        <v>envdsp</v>
      </c>
      <c r="I2419" s="389" t="str">
        <f t="shared" si="388"/>
        <v>receqpmch</v>
      </c>
      <c r="J2419" s="389" t="str">
        <f t="shared" si="392"/>
        <v>EandR1-</v>
      </c>
      <c r="K2419" s="389" t="str">
        <f t="shared" si="389"/>
        <v>envdsp-receqpmch</v>
      </c>
      <c r="L2419" s="389" t="str">
        <f t="shared" si="391"/>
        <v>envdsp-</v>
      </c>
    </row>
    <row r="2420" spans="1:12">
      <c r="A2420" t="s">
        <v>5625</v>
      </c>
      <c r="B2420" s="454">
        <f t="shared" ca="1" si="385"/>
        <v>0</v>
      </c>
      <c r="C2420" s="454" t="str">
        <f t="shared" ca="1" si="387"/>
        <v/>
      </c>
      <c r="D2420" s="454" t="str">
        <f t="shared" ca="1" si="387"/>
        <v/>
      </c>
      <c r="E2420" s="454" t="str">
        <f t="shared" ca="1" si="387"/>
        <v/>
      </c>
      <c r="F2420" s="454" t="str">
        <f t="shared" ca="1" si="386"/>
        <v/>
      </c>
      <c r="G2420" s="389" t="str">
        <f t="shared" si="393"/>
        <v>EandR1</v>
      </c>
      <c r="H2420" s="389" t="str">
        <f t="shared" si="390"/>
        <v>envtrd</v>
      </c>
      <c r="I2420" s="389" t="str">
        <f t="shared" si="388"/>
        <v>receqpmch</v>
      </c>
      <c r="J2420" s="389" t="str">
        <f t="shared" si="392"/>
        <v>EandR1-</v>
      </c>
      <c r="K2420" s="389" t="str">
        <f t="shared" si="389"/>
        <v>envtrd-receqpmch</v>
      </c>
      <c r="L2420" s="389" t="str">
        <f t="shared" si="391"/>
        <v>envtrd-</v>
      </c>
    </row>
    <row r="2421" spans="1:12">
      <c r="A2421" t="s">
        <v>5626</v>
      </c>
      <c r="B2421" s="454">
        <f t="shared" ca="1" si="385"/>
        <v>0</v>
      </c>
      <c r="C2421" s="454" t="str">
        <f t="shared" ca="1" si="387"/>
        <v/>
      </c>
      <c r="D2421" s="454" t="str">
        <f t="shared" ca="1" si="387"/>
        <v/>
      </c>
      <c r="E2421" s="454" t="str">
        <f t="shared" ca="1" si="387"/>
        <v/>
      </c>
      <c r="F2421" s="454" t="str">
        <f t="shared" ca="1" si="386"/>
        <v/>
      </c>
      <c r="G2421" s="389" t="str">
        <f t="shared" si="393"/>
        <v>EandR1</v>
      </c>
      <c r="H2421" s="389" t="str">
        <f t="shared" si="390"/>
        <v>envrcy</v>
      </c>
      <c r="I2421" s="389" t="str">
        <f t="shared" si="388"/>
        <v>receqpmch</v>
      </c>
      <c r="J2421" s="389" t="str">
        <f t="shared" si="392"/>
        <v>EandR1-</v>
      </c>
      <c r="K2421" s="389" t="str">
        <f t="shared" si="389"/>
        <v>envrcy-receqpmch</v>
      </c>
      <c r="L2421" s="389" t="str">
        <f t="shared" si="391"/>
        <v>envrcy-</v>
      </c>
    </row>
    <row r="2422" spans="1:12">
      <c r="A2422" t="s">
        <v>5627</v>
      </c>
      <c r="B2422" s="454">
        <f t="shared" ca="1" si="385"/>
        <v>0</v>
      </c>
      <c r="C2422" s="454" t="str">
        <f t="shared" ca="1" si="387"/>
        <v/>
      </c>
      <c r="D2422" s="454" t="str">
        <f t="shared" ca="1" si="387"/>
        <v/>
      </c>
      <c r="E2422" s="454" t="str">
        <f t="shared" ca="1" si="387"/>
        <v/>
      </c>
      <c r="F2422" s="454" t="str">
        <f t="shared" ca="1" si="386"/>
        <v/>
      </c>
      <c r="G2422" s="389" t="str">
        <f t="shared" si="393"/>
        <v>EandR1</v>
      </c>
      <c r="H2422" s="389" t="str">
        <f t="shared" si="390"/>
        <v>envmin</v>
      </c>
      <c r="I2422" s="389" t="str">
        <f t="shared" si="388"/>
        <v>receqpmch</v>
      </c>
      <c r="J2422" s="389" t="str">
        <f t="shared" si="392"/>
        <v>EandR1-</v>
      </c>
      <c r="K2422" s="389" t="str">
        <f t="shared" si="389"/>
        <v>envmin-receqpmch</v>
      </c>
      <c r="L2422" s="389" t="str">
        <f t="shared" si="391"/>
        <v>envmin-</v>
      </c>
    </row>
    <row r="2423" spans="1:12">
      <c r="A2423" t="s">
        <v>5628</v>
      </c>
      <c r="B2423" s="454">
        <f t="shared" ca="1" si="385"/>
        <v>0</v>
      </c>
      <c r="C2423" s="454" t="str">
        <f t="shared" ca="1" si="387"/>
        <v/>
      </c>
      <c r="D2423" s="454" t="str">
        <f t="shared" ca="1" si="387"/>
        <v/>
      </c>
      <c r="E2423" s="454" t="str">
        <f t="shared" ca="1" si="387"/>
        <v/>
      </c>
      <c r="F2423" s="454" t="str">
        <f t="shared" ca="1" si="386"/>
        <v/>
      </c>
      <c r="G2423" s="389" t="str">
        <f t="shared" si="393"/>
        <v>EandR1</v>
      </c>
      <c r="H2423" s="389" t="str">
        <f t="shared" si="390"/>
        <v>envclm</v>
      </c>
      <c r="I2423" s="389" t="str">
        <f t="shared" si="388"/>
        <v>receqpmch</v>
      </c>
      <c r="J2423" s="389" t="str">
        <f t="shared" si="392"/>
        <v>EandR1-</v>
      </c>
      <c r="K2423" s="389" t="str">
        <f t="shared" si="389"/>
        <v>envclm-receqpmch</v>
      </c>
      <c r="L2423" s="389" t="str">
        <f t="shared" si="391"/>
        <v>envclm-</v>
      </c>
    </row>
    <row r="2424" spans="1:12">
      <c r="A2424" t="s">
        <v>5629</v>
      </c>
      <c r="B2424" s="454">
        <f t="shared" ca="1" si="385"/>
        <v>0</v>
      </c>
      <c r="C2424" s="454" t="str">
        <f t="shared" ca="1" si="387"/>
        <v/>
      </c>
      <c r="D2424" s="454" t="str">
        <f t="shared" ca="1" si="387"/>
        <v/>
      </c>
      <c r="E2424" s="454" t="str">
        <f t="shared" ca="1" si="387"/>
        <v/>
      </c>
      <c r="F2424" s="454" t="str">
        <f t="shared" ca="1" si="386"/>
        <v/>
      </c>
      <c r="G2424" s="389" t="str">
        <f t="shared" si="393"/>
        <v>EandR1</v>
      </c>
      <c r="H2424" s="389" t="str">
        <f t="shared" si="390"/>
        <v>envtot</v>
      </c>
      <c r="I2424" s="389" t="str">
        <f t="shared" si="388"/>
        <v>receqpmch</v>
      </c>
      <c r="J2424" s="389" t="str">
        <f t="shared" si="392"/>
        <v>EandR1-</v>
      </c>
      <c r="K2424" s="389" t="str">
        <f t="shared" si="389"/>
        <v>envtot-receqpmch</v>
      </c>
      <c r="L2424" s="389" t="str">
        <f t="shared" si="391"/>
        <v>envtot-</v>
      </c>
    </row>
    <row r="2425" spans="1:12">
      <c r="A2425" t="s">
        <v>5630</v>
      </c>
      <c r="B2425" s="454">
        <f t="shared" ca="1" si="385"/>
        <v>0</v>
      </c>
      <c r="C2425" s="454" t="str">
        <f t="shared" ca="1" si="387"/>
        <v/>
      </c>
      <c r="D2425" s="454" t="str">
        <f t="shared" ca="1" si="387"/>
        <v/>
      </c>
      <c r="E2425" s="454" t="str">
        <f t="shared" ca="1" si="387"/>
        <v/>
      </c>
      <c r="F2425" s="454" t="str">
        <f t="shared" ca="1" si="386"/>
        <v/>
      </c>
      <c r="G2425" s="389" t="str">
        <f t="shared" si="393"/>
        <v>EandR1</v>
      </c>
      <c r="H2425" s="389" t="str">
        <f t="shared" si="390"/>
        <v>plantot</v>
      </c>
      <c r="I2425" s="389" t="str">
        <f t="shared" si="388"/>
        <v>receqpmch</v>
      </c>
      <c r="J2425" s="389" t="str">
        <f t="shared" si="392"/>
        <v>EandR1-</v>
      </c>
      <c r="K2425" s="389" t="str">
        <f t="shared" si="389"/>
        <v>plantot-receqpmch</v>
      </c>
      <c r="L2425" s="389" t="str">
        <f t="shared" si="391"/>
        <v>plantot-</v>
      </c>
    </row>
    <row r="2426" spans="1:12">
      <c r="A2426" t="s">
        <v>5631</v>
      </c>
      <c r="B2426" s="454">
        <f t="shared" ca="1" si="385"/>
        <v>0</v>
      </c>
      <c r="C2426" s="454" t="str">
        <f t="shared" ca="1" si="387"/>
        <v/>
      </c>
      <c r="D2426" s="454" t="str">
        <f t="shared" ca="1" si="387"/>
        <v/>
      </c>
      <c r="E2426" s="454" t="str">
        <f t="shared" ca="1" si="387"/>
        <v/>
      </c>
      <c r="F2426" s="454" t="str">
        <f t="shared" ca="1" si="386"/>
        <v/>
      </c>
      <c r="G2426" s="389" t="str">
        <f t="shared" si="393"/>
        <v>EandR1</v>
      </c>
      <c r="H2426" s="389" t="str">
        <f t="shared" si="390"/>
        <v>digtot</v>
      </c>
      <c r="I2426" s="389" t="str">
        <f t="shared" si="388"/>
        <v>receqpmch</v>
      </c>
      <c r="J2426" s="389" t="str">
        <f t="shared" si="392"/>
        <v>EandR1-</v>
      </c>
      <c r="K2426" s="389" t="str">
        <f t="shared" si="389"/>
        <v>digtot-receqpmch</v>
      </c>
      <c r="L2426" s="389" t="str">
        <f t="shared" si="391"/>
        <v>digtot-</v>
      </c>
    </row>
    <row r="2427" spans="1:12">
      <c r="A2427" t="s">
        <v>5632</v>
      </c>
      <c r="B2427" s="454">
        <f t="shared" ca="1" si="385"/>
        <v>0</v>
      </c>
      <c r="C2427" s="454" t="str">
        <f t="shared" ca="1" si="387"/>
        <v/>
      </c>
      <c r="D2427" s="454" t="str">
        <f t="shared" ca="1" si="387"/>
        <v/>
      </c>
      <c r="E2427" s="454" t="str">
        <f t="shared" ca="1" si="387"/>
        <v/>
      </c>
      <c r="F2427" s="454" t="str">
        <f t="shared" ca="1" si="386"/>
        <v/>
      </c>
      <c r="G2427" s="389" t="str">
        <f t="shared" si="393"/>
        <v>EandR1</v>
      </c>
      <c r="H2427" s="389" t="str">
        <f t="shared" si="390"/>
        <v>poltot</v>
      </c>
      <c r="I2427" s="389" t="str">
        <f t="shared" si="388"/>
        <v>receqpmch</v>
      </c>
      <c r="J2427" s="389" t="str">
        <f t="shared" si="392"/>
        <v>EandR1-</v>
      </c>
      <c r="K2427" s="389" t="str">
        <f t="shared" si="389"/>
        <v>poltot-receqpmch</v>
      </c>
      <c r="L2427" s="389" t="str">
        <f t="shared" si="391"/>
        <v>poltot-</v>
      </c>
    </row>
    <row r="2428" spans="1:12">
      <c r="A2428" t="s">
        <v>5633</v>
      </c>
      <c r="B2428" s="454">
        <f t="shared" ca="1" si="385"/>
        <v>0</v>
      </c>
      <c r="C2428" s="454" t="str">
        <f t="shared" ca="1" si="387"/>
        <v/>
      </c>
      <c r="D2428" s="454" t="str">
        <f t="shared" ca="1" si="387"/>
        <v/>
      </c>
      <c r="E2428" s="454" t="str">
        <f t="shared" ca="1" si="387"/>
        <v/>
      </c>
      <c r="F2428" s="454" t="str">
        <f t="shared" ca="1" si="386"/>
        <v/>
      </c>
      <c r="G2428" s="389" t="str">
        <f t="shared" si="393"/>
        <v>EandR1</v>
      </c>
      <c r="H2428" s="389" t="str">
        <f t="shared" si="390"/>
        <v>frstot</v>
      </c>
      <c r="I2428" s="389" t="str">
        <f t="shared" si="388"/>
        <v>receqpmch</v>
      </c>
      <c r="J2428" s="389" t="str">
        <f t="shared" si="392"/>
        <v>EandR1-</v>
      </c>
      <c r="K2428" s="389" t="str">
        <f t="shared" si="389"/>
        <v>frstot-receqpmch</v>
      </c>
      <c r="L2428" s="389" t="str">
        <f t="shared" si="391"/>
        <v>frstot-</v>
      </c>
    </row>
    <row r="2429" spans="1:12">
      <c r="A2429" t="s">
        <v>5634</v>
      </c>
      <c r="B2429" s="454">
        <f t="shared" ca="1" si="385"/>
        <v>0</v>
      </c>
      <c r="C2429" s="454" t="str">
        <f t="shared" ca="1" si="387"/>
        <v/>
      </c>
      <c r="D2429" s="454" t="str">
        <f t="shared" ca="1" si="387"/>
        <v/>
      </c>
      <c r="E2429" s="454" t="str">
        <f t="shared" ca="1" si="387"/>
        <v/>
      </c>
      <c r="F2429" s="454" t="str">
        <f t="shared" ca="1" si="386"/>
        <v/>
      </c>
      <c r="G2429" s="389" t="str">
        <f t="shared" si="393"/>
        <v>EandR1</v>
      </c>
      <c r="H2429" s="389" t="str">
        <f t="shared" si="390"/>
        <v>centot</v>
      </c>
      <c r="I2429" s="389" t="str">
        <f t="shared" si="388"/>
        <v>receqpmch</v>
      </c>
      <c r="J2429" s="389" t="str">
        <f t="shared" si="392"/>
        <v>EandR1-</v>
      </c>
      <c r="K2429" s="389" t="str">
        <f t="shared" si="389"/>
        <v>centot-receqpmch</v>
      </c>
      <c r="L2429" s="389" t="str">
        <f t="shared" si="391"/>
        <v>centot-</v>
      </c>
    </row>
    <row r="2430" spans="1:12">
      <c r="A2430" t="s">
        <v>5635</v>
      </c>
      <c r="B2430" s="454">
        <f t="shared" ca="1" si="385"/>
        <v>0</v>
      </c>
      <c r="C2430" s="454" t="str">
        <f t="shared" ca="1" si="387"/>
        <v/>
      </c>
      <c r="D2430" s="454" t="str">
        <f t="shared" ca="1" si="387"/>
        <v/>
      </c>
      <c r="E2430" s="454" t="str">
        <f t="shared" ca="1" si="387"/>
        <v/>
      </c>
      <c r="F2430" s="454" t="str">
        <f t="shared" ca="1" si="386"/>
        <v/>
      </c>
      <c r="G2430" s="389" t="str">
        <f t="shared" si="393"/>
        <v>EandR1</v>
      </c>
      <c r="H2430" s="389" t="str">
        <f t="shared" si="390"/>
        <v>tradcomhous</v>
      </c>
      <c r="I2430" s="389" t="str">
        <f t="shared" si="388"/>
        <v>receqpmch</v>
      </c>
      <c r="J2430" s="389" t="str">
        <f t="shared" si="392"/>
        <v>EandR1-</v>
      </c>
      <c r="K2430" s="389" t="str">
        <f t="shared" si="389"/>
        <v>tradcomhous-receqpmch</v>
      </c>
      <c r="L2430" s="389" t="str">
        <f t="shared" si="391"/>
        <v>tradcomhous-</v>
      </c>
    </row>
    <row r="2431" spans="1:12">
      <c r="A2431" t="s">
        <v>5636</v>
      </c>
      <c r="B2431" s="454">
        <f t="shared" ca="1" si="385"/>
        <v>0</v>
      </c>
      <c r="C2431" s="454" t="str">
        <f t="shared" ca="1" si="387"/>
        <v/>
      </c>
      <c r="D2431" s="454" t="str">
        <f t="shared" ca="1" si="387"/>
        <v/>
      </c>
      <c r="E2431" s="454" t="str">
        <f t="shared" ca="1" si="387"/>
        <v/>
      </c>
      <c r="F2431" s="454" t="str">
        <f t="shared" ca="1" si="386"/>
        <v/>
      </c>
      <c r="G2431" s="389" t="str">
        <f t="shared" si="393"/>
        <v>EandR1</v>
      </c>
      <c r="H2431" s="389" t="str">
        <f t="shared" si="390"/>
        <v>tradcomreal</v>
      </c>
      <c r="I2431" s="389" t="str">
        <f t="shared" si="388"/>
        <v>receqpmch</v>
      </c>
      <c r="J2431" s="389" t="str">
        <f t="shared" si="392"/>
        <v>EandR1-</v>
      </c>
      <c r="K2431" s="389" t="str">
        <f t="shared" si="389"/>
        <v>tradcomreal-receqpmch</v>
      </c>
      <c r="L2431" s="389" t="str">
        <f t="shared" si="391"/>
        <v>tradcomreal-</v>
      </c>
    </row>
    <row r="2432" spans="1:12">
      <c r="A2432" t="s">
        <v>5637</v>
      </c>
      <c r="B2432" s="454">
        <f t="shared" ca="1" si="385"/>
        <v>0</v>
      </c>
      <c r="C2432" s="454" t="str">
        <f t="shared" ca="1" si="387"/>
        <v/>
      </c>
      <c r="D2432" s="454" t="str">
        <f t="shared" ca="1" si="387"/>
        <v/>
      </c>
      <c r="E2432" s="454" t="str">
        <f t="shared" ca="1" si="387"/>
        <v/>
      </c>
      <c r="F2432" s="454" t="str">
        <f t="shared" ca="1" si="386"/>
        <v/>
      </c>
      <c r="G2432" s="389" t="str">
        <f t="shared" si="393"/>
        <v>EandR1</v>
      </c>
      <c r="H2432" s="389" t="str">
        <f t="shared" si="390"/>
        <v>tradcomfin</v>
      </c>
      <c r="I2432" s="389" t="str">
        <f t="shared" si="388"/>
        <v>receqpmch</v>
      </c>
      <c r="J2432" s="389" t="str">
        <f t="shared" si="392"/>
        <v>EandR1-</v>
      </c>
      <c r="K2432" s="389" t="str">
        <f t="shared" si="389"/>
        <v>tradcomfin-receqpmch</v>
      </c>
      <c r="L2432" s="389" t="str">
        <f t="shared" si="391"/>
        <v>tradcomfin-</v>
      </c>
    </row>
    <row r="2433" spans="1:12">
      <c r="A2433" t="s">
        <v>5638</v>
      </c>
      <c r="B2433" s="454">
        <f t="shared" ca="1" si="385"/>
        <v>0</v>
      </c>
      <c r="C2433" s="454" t="str">
        <f t="shared" ca="1" si="387"/>
        <v/>
      </c>
      <c r="D2433" s="454" t="str">
        <f t="shared" ca="1" si="387"/>
        <v/>
      </c>
      <c r="E2433" s="454" t="str">
        <f t="shared" ca="1" si="387"/>
        <v/>
      </c>
      <c r="F2433" s="454" t="str">
        <f t="shared" ca="1" si="386"/>
        <v/>
      </c>
      <c r="G2433" s="389" t="str">
        <f t="shared" si="393"/>
        <v>EandR1</v>
      </c>
      <c r="H2433" s="389" t="str">
        <f t="shared" si="390"/>
        <v>tradcomenr</v>
      </c>
      <c r="I2433" s="389" t="str">
        <f t="shared" si="388"/>
        <v>receqpmch</v>
      </c>
      <c r="J2433" s="389" t="str">
        <f t="shared" si="392"/>
        <v>EandR1-</v>
      </c>
      <c r="K2433" s="389" t="str">
        <f t="shared" si="389"/>
        <v>tradcomenr-receqpmch</v>
      </c>
      <c r="L2433" s="389" t="str">
        <f t="shared" si="391"/>
        <v>tradcomenr-</v>
      </c>
    </row>
    <row r="2434" spans="1:12">
      <c r="A2434" t="s">
        <v>5639</v>
      </c>
      <c r="B2434" s="454">
        <f t="shared" ca="1" si="385"/>
        <v>0</v>
      </c>
      <c r="C2434" s="454" t="str">
        <f t="shared" ca="1" si="387"/>
        <v/>
      </c>
      <c r="D2434" s="454" t="str">
        <f t="shared" ca="1" si="387"/>
        <v/>
      </c>
      <c r="E2434" s="454" t="str">
        <f t="shared" ca="1" si="387"/>
        <v/>
      </c>
      <c r="F2434" s="454" t="str">
        <f t="shared" ca="1" si="386"/>
        <v/>
      </c>
      <c r="G2434" s="389" t="str">
        <f t="shared" si="393"/>
        <v>EandR1</v>
      </c>
      <c r="H2434" s="389" t="str">
        <f t="shared" si="390"/>
        <v>tradcomwtr</v>
      </c>
      <c r="I2434" s="389" t="str">
        <f t="shared" si="388"/>
        <v>receqpmch</v>
      </c>
      <c r="J2434" s="389" t="str">
        <f t="shared" si="392"/>
        <v>EandR1-</v>
      </c>
      <c r="K2434" s="389" t="str">
        <f t="shared" si="389"/>
        <v>tradcomwtr-receqpmch</v>
      </c>
      <c r="L2434" s="389" t="str">
        <f t="shared" si="391"/>
        <v>tradcomwtr-</v>
      </c>
    </row>
    <row r="2435" spans="1:12">
      <c r="A2435" t="s">
        <v>5640</v>
      </c>
      <c r="B2435" s="454">
        <f t="shared" ca="1" si="385"/>
        <v>0</v>
      </c>
      <c r="C2435" s="454" t="str">
        <f t="shared" ca="1" si="387"/>
        <v/>
      </c>
      <c r="D2435" s="454" t="str">
        <f t="shared" ca="1" si="387"/>
        <v/>
      </c>
      <c r="E2435" s="454" t="str">
        <f t="shared" ca="1" si="387"/>
        <v/>
      </c>
      <c r="F2435" s="454" t="str">
        <f t="shared" ca="1" si="386"/>
        <v/>
      </c>
      <c r="G2435" s="389" t="str">
        <f t="shared" si="393"/>
        <v>EandR1</v>
      </c>
      <c r="H2435" s="389" t="str">
        <f t="shared" si="390"/>
        <v>tradcomhsp</v>
      </c>
      <c r="I2435" s="389" t="str">
        <f t="shared" si="388"/>
        <v>receqpmch</v>
      </c>
      <c r="J2435" s="389" t="str">
        <f t="shared" si="392"/>
        <v>EandR1-</v>
      </c>
      <c r="K2435" s="389" t="str">
        <f t="shared" si="389"/>
        <v>tradcomhsp-receqpmch</v>
      </c>
      <c r="L2435" s="389" t="str">
        <f t="shared" si="391"/>
        <v>tradcomhsp-</v>
      </c>
    </row>
    <row r="2436" spans="1:12">
      <c r="A2436" t="s">
        <v>5641</v>
      </c>
      <c r="B2436" s="454">
        <f t="shared" ca="1" si="385"/>
        <v>0</v>
      </c>
      <c r="C2436" s="454" t="str">
        <f t="shared" ca="1" si="387"/>
        <v/>
      </c>
      <c r="D2436" s="454" t="str">
        <f t="shared" ca="1" si="387"/>
        <v/>
      </c>
      <c r="E2436" s="454" t="str">
        <f t="shared" ca="1" si="387"/>
        <v/>
      </c>
      <c r="F2436" s="454" t="str">
        <f t="shared" ca="1" si="386"/>
        <v/>
      </c>
      <c r="G2436" s="389" t="str">
        <f t="shared" si="393"/>
        <v>EandR1</v>
      </c>
      <c r="H2436" s="389" t="str">
        <f t="shared" si="390"/>
        <v>tradcomoth</v>
      </c>
      <c r="I2436" s="389" t="str">
        <f t="shared" si="388"/>
        <v>receqpmch</v>
      </c>
      <c r="J2436" s="389" t="str">
        <f t="shared" si="392"/>
        <v>EandR1-</v>
      </c>
      <c r="K2436" s="389" t="str">
        <f t="shared" si="389"/>
        <v>tradcomoth-receqpmch</v>
      </c>
      <c r="L2436" s="389" t="str">
        <f t="shared" si="391"/>
        <v>tradcomoth-</v>
      </c>
    </row>
    <row r="2437" spans="1:12">
      <c r="A2437" t="s">
        <v>5642</v>
      </c>
      <c r="B2437" s="454">
        <f t="shared" ca="1" si="385"/>
        <v>0</v>
      </c>
      <c r="C2437" s="454" t="str">
        <f t="shared" ca="1" si="387"/>
        <v/>
      </c>
      <c r="D2437" s="454" t="str">
        <f t="shared" ca="1" si="387"/>
        <v/>
      </c>
      <c r="E2437" s="454" t="str">
        <f t="shared" ca="1" si="387"/>
        <v/>
      </c>
      <c r="F2437" s="454" t="str">
        <f t="shared" ca="1" si="386"/>
        <v/>
      </c>
      <c r="G2437" s="389" t="str">
        <f t="shared" si="393"/>
        <v>EandR1</v>
      </c>
      <c r="H2437" s="389" t="str">
        <f t="shared" si="390"/>
        <v>tradcomtot</v>
      </c>
      <c r="I2437" s="389" t="str">
        <f t="shared" si="388"/>
        <v>receqpmch</v>
      </c>
      <c r="J2437" s="389" t="str">
        <f t="shared" si="392"/>
        <v>EandR1-</v>
      </c>
      <c r="K2437" s="389" t="str">
        <f t="shared" si="389"/>
        <v>tradcomtot-receqpmch</v>
      </c>
      <c r="L2437" s="389" t="str">
        <f t="shared" si="391"/>
        <v>tradcomtot-</v>
      </c>
    </row>
    <row r="2438" spans="1:12">
      <c r="A2438" t="s">
        <v>5643</v>
      </c>
      <c r="B2438" s="454">
        <f t="shared" ca="1" si="385"/>
        <v>0</v>
      </c>
      <c r="C2438" s="454" t="str">
        <f t="shared" ca="1" si="387"/>
        <v/>
      </c>
      <c r="D2438" s="454" t="str">
        <f t="shared" ca="1" si="387"/>
        <v/>
      </c>
      <c r="E2438" s="454" t="str">
        <f t="shared" ca="1" si="387"/>
        <v/>
      </c>
      <c r="F2438" s="454" t="str">
        <f t="shared" ca="1" si="386"/>
        <v/>
      </c>
      <c r="G2438" s="389" t="str">
        <f t="shared" si="393"/>
        <v>EandR1</v>
      </c>
      <c r="H2438" s="389" t="str">
        <f t="shared" si="390"/>
        <v>tradoth</v>
      </c>
      <c r="I2438" s="389" t="str">
        <f t="shared" si="388"/>
        <v>receqpmch</v>
      </c>
      <c r="J2438" s="389" t="str">
        <f t="shared" si="392"/>
        <v>EandR1-</v>
      </c>
      <c r="K2438" s="389" t="str">
        <f t="shared" si="389"/>
        <v>tradoth-receqpmch</v>
      </c>
      <c r="L2438" s="389" t="str">
        <f t="shared" si="391"/>
        <v>tradoth-</v>
      </c>
    </row>
    <row r="2439" spans="1:12">
      <c r="A2439" t="s">
        <v>5644</v>
      </c>
      <c r="B2439" s="454">
        <f t="shared" ca="1" si="385"/>
        <v>0</v>
      </c>
      <c r="C2439" s="454" t="str">
        <f t="shared" ca="1" si="387"/>
        <v/>
      </c>
      <c r="D2439" s="454" t="str">
        <f t="shared" ca="1" si="387"/>
        <v/>
      </c>
      <c r="E2439" s="454" t="str">
        <f t="shared" ca="1" si="387"/>
        <v/>
      </c>
      <c r="F2439" s="454" t="str">
        <f t="shared" ca="1" si="386"/>
        <v/>
      </c>
      <c r="G2439" s="389" t="str">
        <f t="shared" si="393"/>
        <v>EandR1</v>
      </c>
      <c r="H2439" s="389" t="str">
        <f t="shared" si="390"/>
        <v>tradtot</v>
      </c>
      <c r="I2439" s="389" t="str">
        <f t="shared" si="388"/>
        <v>receqpmch</v>
      </c>
      <c r="J2439" s="389" t="str">
        <f t="shared" si="392"/>
        <v>EandR1-</v>
      </c>
      <c r="K2439" s="389" t="str">
        <f t="shared" si="389"/>
        <v>tradtot-receqpmch</v>
      </c>
      <c r="L2439" s="389" t="str">
        <f t="shared" si="391"/>
        <v>tradtot-</v>
      </c>
    </row>
    <row r="2440" spans="1:12">
      <c r="A2440" t="s">
        <v>5645</v>
      </c>
      <c r="B2440" s="454">
        <f t="shared" ca="1" si="385"/>
        <v>0</v>
      </c>
      <c r="C2440" s="454" t="str">
        <f t="shared" ca="1" si="387"/>
        <v/>
      </c>
      <c r="D2440" s="454" t="str">
        <f t="shared" ca="1" si="387"/>
        <v/>
      </c>
      <c r="E2440" s="454" t="str">
        <f t="shared" ca="1" si="387"/>
        <v/>
      </c>
      <c r="F2440" s="454" t="str">
        <f t="shared" ca="1" si="386"/>
        <v/>
      </c>
      <c r="G2440" s="389" t="str">
        <f t="shared" si="393"/>
        <v>EandR1</v>
      </c>
      <c r="H2440" s="389" t="str">
        <f t="shared" si="390"/>
        <v>alltot</v>
      </c>
      <c r="I2440" s="389" t="str">
        <f t="shared" si="388"/>
        <v>receqpmch</v>
      </c>
      <c r="J2440" s="389" t="str">
        <f t="shared" si="392"/>
        <v>EandR1-</v>
      </c>
      <c r="K2440" s="389" t="str">
        <f t="shared" si="389"/>
        <v>alltot-receqpmch</v>
      </c>
      <c r="L2440" s="389" t="str">
        <f t="shared" si="391"/>
        <v>alltot-</v>
      </c>
    </row>
    <row r="2441" spans="1:12">
      <c r="A2441" t="s">
        <v>5646</v>
      </c>
      <c r="B2441" s="454">
        <f t="shared" ref="B2441:B2446" ca="1" si="394">INDEX(INDIRECT(LEFT($A2441,SEARCH("-",$A2441,1)-1)&amp;"_data"),MATCH(MID($A2441, SEARCH("-",$A2441) + 1, SEARCH("-",$A2441,SEARCH("-",$A2441)+1) - SEARCH("-",$A2441) - 1),INDIRECT(LEFT($A2441,SEARCH("-",$A2441,1)-1)&amp;"_rows"),0),MATCH(RIGHT($A2441,LEN($A2441) - SEARCH("-", $A2441, SEARCH("-", $A2441) + 1)),INDIRECT(LEFT($A2441,SEARCH("-",$A2441,1)-1)&amp;"_Header_table2"),0))</f>
        <v>0</v>
      </c>
      <c r="C2441" s="454" t="str">
        <f t="shared" ref="C2441:F2451" ca="1" si="395">IFERROR(INDEX(INDIRECT(LEFT($A2441,SEARCH("-",$A2441,1)-1)&amp;"_validation_data"),MATCH($A2441&amp;"-"&amp;C$1,INDIRECT(LEFT($A2441,SEARCH("-",$A2441,1)-1)&amp;"_validation_rows"),0),3),"")</f>
        <v/>
      </c>
      <c r="D2441" s="454" t="str">
        <f t="shared" ca="1" si="395"/>
        <v/>
      </c>
      <c r="E2441" s="454" t="str">
        <f t="shared" ca="1" si="395"/>
        <v/>
      </c>
      <c r="F2441" s="454" t="str">
        <f t="shared" ca="1" si="395"/>
        <v/>
      </c>
      <c r="G2441" s="389" t="str">
        <f t="shared" ref="G2441:G2446" si="396">LEFT(A2441, 6)</f>
        <v>EandR1</v>
      </c>
      <c r="H2441" s="389" t="str">
        <f t="shared" ref="H2441:H2452" si="397">LEFT(K2441,SEARCH("-",K2441)-1)</f>
        <v>expothtngoth</v>
      </c>
      <c r="I2441" s="389" t="str">
        <f t="shared" ref="I2441:I2451" si="398">SUBSTITUTE(K2441,L2441,"")</f>
        <v>infraoth</v>
      </c>
      <c r="J2441" s="389" t="str">
        <f t="shared" ref="J2441:J2453" si="399">LEFT(A2441,SEARCH("-",A2441))</f>
        <v>EandR1-</v>
      </c>
      <c r="K2441" s="389" t="str">
        <f t="shared" ref="K2441:K2451" si="400">SUBSTITUTE(A2441,J2441,"")</f>
        <v>expothtngoth-infraoth</v>
      </c>
      <c r="L2441" s="389" t="str">
        <f t="shared" ref="L2441:L2452" si="401">LEFT(K2441,SEARCH("-",K2441))</f>
        <v>expothtngoth-</v>
      </c>
    </row>
    <row r="2442" spans="1:12">
      <c r="A2442" t="s">
        <v>5647</v>
      </c>
      <c r="B2442" s="454">
        <f t="shared" ca="1" si="394"/>
        <v>0</v>
      </c>
      <c r="C2442" s="454" t="str">
        <f t="shared" ca="1" si="395"/>
        <v/>
      </c>
      <c r="D2442" s="454" t="str">
        <f t="shared" ca="1" si="395"/>
        <v/>
      </c>
      <c r="E2442" s="454" t="str">
        <f t="shared" ca="1" si="395"/>
        <v/>
      </c>
      <c r="F2442" s="454" t="str">
        <f t="shared" ca="1" si="395"/>
        <v/>
      </c>
      <c r="G2442" s="389" t="str">
        <f t="shared" si="396"/>
        <v>EandR1</v>
      </c>
      <c r="H2442" s="389" t="str">
        <f t="shared" si="397"/>
        <v>expothtngoth</v>
      </c>
      <c r="I2442" s="389" t="str">
        <f t="shared" si="398"/>
        <v>com</v>
      </c>
      <c r="J2442" s="389" t="str">
        <f t="shared" si="399"/>
        <v>EandR1-</v>
      </c>
      <c r="K2442" s="389" t="str">
        <f t="shared" si="400"/>
        <v>expothtngoth-com</v>
      </c>
      <c r="L2442" s="389" t="str">
        <f t="shared" si="401"/>
        <v>expothtngoth-</v>
      </c>
    </row>
    <row r="2443" spans="1:12">
      <c r="A2443" t="s">
        <v>5648</v>
      </c>
      <c r="B2443" s="454">
        <f t="shared" ca="1" si="394"/>
        <v>0</v>
      </c>
      <c r="C2443" s="454" t="str">
        <f t="shared" ca="1" si="395"/>
        <v/>
      </c>
      <c r="D2443" s="454" t="str">
        <f t="shared" ca="1" si="395"/>
        <v/>
      </c>
      <c r="E2443" s="454" t="str">
        <f t="shared" ca="1" si="395"/>
        <v/>
      </c>
      <c r="F2443" s="454" t="str">
        <f t="shared" ca="1" si="395"/>
        <v/>
      </c>
      <c r="G2443" s="389" t="str">
        <f t="shared" si="396"/>
        <v>EandR1</v>
      </c>
      <c r="H2443" s="389" t="str">
        <f t="shared" si="397"/>
        <v>expothtngoth</v>
      </c>
      <c r="I2443" s="389" t="str">
        <f t="shared" si="398"/>
        <v>tngher</v>
      </c>
      <c r="J2443" s="389" t="str">
        <f t="shared" si="399"/>
        <v>EandR1-</v>
      </c>
      <c r="K2443" s="389" t="str">
        <f t="shared" si="400"/>
        <v>expothtngoth-tngher</v>
      </c>
      <c r="L2443" s="389" t="str">
        <f t="shared" si="401"/>
        <v>expothtngoth-</v>
      </c>
    </row>
    <row r="2444" spans="1:12">
      <c r="A2444" t="s">
        <v>5649</v>
      </c>
      <c r="B2444" s="454">
        <f t="shared" ca="1" si="394"/>
        <v>0</v>
      </c>
      <c r="C2444" s="454" t="str">
        <f t="shared" ca="1" si="395"/>
        <v/>
      </c>
      <c r="D2444" s="454" t="str">
        <f t="shared" ca="1" si="395"/>
        <v/>
      </c>
      <c r="E2444" s="454" t="str">
        <f t="shared" ca="1" si="395"/>
        <v/>
      </c>
      <c r="F2444" s="454" t="str">
        <f t="shared" ca="1" si="395"/>
        <v/>
      </c>
      <c r="G2444" s="389" t="str">
        <f t="shared" si="396"/>
        <v>EandR1</v>
      </c>
      <c r="H2444" s="389" t="str">
        <f t="shared" si="397"/>
        <v>disothtngoth</v>
      </c>
      <c r="I2444" s="389" t="str">
        <f t="shared" si="398"/>
        <v>infraoth</v>
      </c>
      <c r="J2444" s="389" t="str">
        <f t="shared" si="399"/>
        <v>EandR1-</v>
      </c>
      <c r="K2444" s="389" t="str">
        <f t="shared" si="400"/>
        <v>disothtngoth-infraoth</v>
      </c>
      <c r="L2444" s="389" t="str">
        <f t="shared" si="401"/>
        <v>disothtngoth-</v>
      </c>
    </row>
    <row r="2445" spans="1:12">
      <c r="A2445" t="s">
        <v>5650</v>
      </c>
      <c r="B2445" s="454">
        <f t="shared" ca="1" si="394"/>
        <v>0</v>
      </c>
      <c r="C2445" s="454" t="str">
        <f t="shared" ca="1" si="395"/>
        <v/>
      </c>
      <c r="D2445" s="454" t="str">
        <f t="shared" ca="1" si="395"/>
        <v/>
      </c>
      <c r="E2445" s="454" t="str">
        <f t="shared" ca="1" si="395"/>
        <v/>
      </c>
      <c r="F2445" s="454" t="str">
        <f t="shared" ca="1" si="395"/>
        <v/>
      </c>
      <c r="G2445" s="389" t="str">
        <f t="shared" si="396"/>
        <v>EandR1</v>
      </c>
      <c r="H2445" s="389" t="str">
        <f t="shared" si="397"/>
        <v>disothtngoth</v>
      </c>
      <c r="I2445" s="389" t="str">
        <f t="shared" si="398"/>
        <v>com</v>
      </c>
      <c r="J2445" s="389" t="str">
        <f t="shared" si="399"/>
        <v>EandR1-</v>
      </c>
      <c r="K2445" s="389" t="str">
        <f t="shared" si="400"/>
        <v>disothtngoth-com</v>
      </c>
      <c r="L2445" s="389" t="str">
        <f t="shared" si="401"/>
        <v>disothtngoth-</v>
      </c>
    </row>
    <row r="2446" spans="1:12">
      <c r="A2446" t="s">
        <v>5651</v>
      </c>
      <c r="B2446" s="454">
        <f t="shared" ca="1" si="394"/>
        <v>0</v>
      </c>
      <c r="C2446" s="454" t="str">
        <f t="shared" ca="1" si="395"/>
        <v/>
      </c>
      <c r="D2446" s="454" t="str">
        <f t="shared" ca="1" si="395"/>
        <v/>
      </c>
      <c r="E2446" s="454" t="str">
        <f t="shared" ca="1" si="395"/>
        <v/>
      </c>
      <c r="F2446" s="454" t="str">
        <f t="shared" ca="1" si="395"/>
        <v/>
      </c>
      <c r="G2446" s="389" t="str">
        <f t="shared" si="396"/>
        <v>EandR1</v>
      </c>
      <c r="H2446" s="389" t="str">
        <f t="shared" si="397"/>
        <v>disothtngoth</v>
      </c>
      <c r="I2446" s="389" t="str">
        <f t="shared" si="398"/>
        <v>tngher</v>
      </c>
      <c r="J2446" s="389" t="str">
        <f t="shared" si="399"/>
        <v>EandR1-</v>
      </c>
      <c r="K2446" s="389" t="str">
        <f t="shared" si="400"/>
        <v>disothtngoth-tngher</v>
      </c>
      <c r="L2446" s="389" t="str">
        <f t="shared" si="401"/>
        <v>disothtngoth-</v>
      </c>
    </row>
    <row r="2447" spans="1:12">
      <c r="A2447" t="s">
        <v>5652</v>
      </c>
      <c r="B2447" s="454">
        <f t="shared" ref="B2447:B2500" ca="1" si="402">INDEX(INDIRECT(LEFT($A2447,SEARCH("-",$A2447,1)-1)&amp;"_data"),MATCH(MID($A2447, SEARCH("-",$A2447) + 1, SEARCH("-",$A2447,SEARCH("-",$A2447)+1) - SEARCH("-",$A2447) - 1),INDIRECT(LEFT($A2447,SEARCH("-",$A2447,1)-1)&amp;"_rows"),0),MATCH(RIGHT($A2447,LEN($A2447) - SEARCH("-", $A2447, SEARCH("-", $A2447) + 1)),INDIRECT(LEFT($A2447,SEARCH("-",$A2447,1)-1)&amp;"_Header"),0))</f>
        <v>0</v>
      </c>
      <c r="C2447" s="454" t="str">
        <f t="shared" ca="1" si="395"/>
        <v/>
      </c>
      <c r="D2447" s="454" t="str">
        <f t="shared" ca="1" si="395"/>
        <v/>
      </c>
      <c r="E2447" s="454" t="str">
        <f t="shared" ca="1" si="395"/>
        <v/>
      </c>
      <c r="F2447" s="454" t="str">
        <f t="shared" ca="1" si="395"/>
        <v/>
      </c>
      <c r="G2447" s="389" t="str">
        <f>LEFT(A2447, 7)</f>
        <v>EandR1G</v>
      </c>
      <c r="H2447" s="389" t="str">
        <f t="shared" si="397"/>
        <v>lndbld</v>
      </c>
      <c r="I2447" s="389" t="str">
        <f t="shared" si="398"/>
        <v>acq</v>
      </c>
      <c r="J2447" s="389" t="str">
        <f t="shared" si="399"/>
        <v>EandR1G-</v>
      </c>
      <c r="K2447" s="389" t="str">
        <f t="shared" si="400"/>
        <v>lndbld-acq</v>
      </c>
      <c r="L2447" s="389" t="str">
        <f t="shared" si="401"/>
        <v>lndbld-</v>
      </c>
    </row>
    <row r="2448" spans="1:12">
      <c r="A2448" t="s">
        <v>5653</v>
      </c>
      <c r="B2448" s="454">
        <f t="shared" ca="1" si="402"/>
        <v>0</v>
      </c>
      <c r="C2448" s="454" t="str">
        <f t="shared" ca="1" si="395"/>
        <v/>
      </c>
      <c r="D2448" s="454" t="str">
        <f t="shared" ca="1" si="395"/>
        <v/>
      </c>
      <c r="E2448" s="454" t="str">
        <f t="shared" ca="1" si="395"/>
        <v/>
      </c>
      <c r="F2448" s="454" t="str">
        <f t="shared" ca="1" si="395"/>
        <v/>
      </c>
      <c r="G2448" s="389" t="str">
        <f t="shared" ref="G2448:G2501" si="403">LEFT(A2448, 7)</f>
        <v>EandR1G</v>
      </c>
      <c r="H2448" s="389" t="str">
        <f t="shared" si="397"/>
        <v>dwl</v>
      </c>
      <c r="I2448" s="389" t="str">
        <f t="shared" si="398"/>
        <v>acq</v>
      </c>
      <c r="J2448" s="389" t="str">
        <f t="shared" si="399"/>
        <v>EandR1G-</v>
      </c>
      <c r="K2448" s="389" t="str">
        <f t="shared" si="400"/>
        <v>dwl-acq</v>
      </c>
      <c r="L2448" s="389" t="str">
        <f t="shared" si="401"/>
        <v>dwl-</v>
      </c>
    </row>
    <row r="2449" spans="1:12">
      <c r="A2449" t="s">
        <v>5654</v>
      </c>
      <c r="B2449" s="454">
        <f t="shared" ca="1" si="402"/>
        <v>0</v>
      </c>
      <c r="C2449" s="454" t="str">
        <f t="shared" ca="1" si="395"/>
        <v/>
      </c>
      <c r="D2449" s="454" t="str">
        <f t="shared" ca="1" si="395"/>
        <v/>
      </c>
      <c r="E2449" s="454" t="str">
        <f t="shared" ca="1" si="395"/>
        <v/>
      </c>
      <c r="F2449" s="454" t="str">
        <f t="shared" ca="1" si="395"/>
        <v/>
      </c>
      <c r="G2449" s="389" t="str">
        <f t="shared" si="403"/>
        <v>EandR1G</v>
      </c>
      <c r="H2449" s="389" t="str">
        <f t="shared" si="397"/>
        <v>othbld</v>
      </c>
      <c r="I2449" s="389" t="str">
        <f t="shared" si="398"/>
        <v>acq</v>
      </c>
      <c r="J2449" s="389" t="str">
        <f t="shared" si="399"/>
        <v>EandR1G-</v>
      </c>
      <c r="K2449" s="389" t="str">
        <f t="shared" si="400"/>
        <v>othbld-acq</v>
      </c>
      <c r="L2449" s="389" t="str">
        <f t="shared" si="401"/>
        <v>othbld-</v>
      </c>
    </row>
    <row r="2450" spans="1:12">
      <c r="A2450" t="s">
        <v>5655</v>
      </c>
      <c r="B2450" s="454">
        <f t="shared" ca="1" si="402"/>
        <v>0</v>
      </c>
      <c r="C2450" s="454" t="str">
        <f t="shared" ca="1" si="395"/>
        <v/>
      </c>
      <c r="D2450" s="454" t="str">
        <f t="shared" ca="1" si="395"/>
        <v/>
      </c>
      <c r="E2450" s="454" t="str">
        <f t="shared" ca="1" si="395"/>
        <v/>
      </c>
      <c r="F2450" s="454" t="str">
        <f t="shared" ca="1" si="395"/>
        <v/>
      </c>
      <c r="G2450" s="389" t="str">
        <f t="shared" si="403"/>
        <v>EandR1G</v>
      </c>
      <c r="H2450" s="389" t="str">
        <f t="shared" si="397"/>
        <v>lnd</v>
      </c>
      <c r="I2450" s="389" t="str">
        <f t="shared" si="398"/>
        <v>acq</v>
      </c>
      <c r="J2450" s="389" t="str">
        <f t="shared" si="399"/>
        <v>EandR1G-</v>
      </c>
      <c r="K2450" s="389" t="str">
        <f t="shared" si="400"/>
        <v>lnd-acq</v>
      </c>
      <c r="L2450" s="389" t="str">
        <f t="shared" si="401"/>
        <v>lnd-</v>
      </c>
    </row>
    <row r="2451" spans="1:12">
      <c r="A2451" t="s">
        <v>5656</v>
      </c>
      <c r="B2451" s="454">
        <f t="shared" ca="1" si="402"/>
        <v>0</v>
      </c>
      <c r="C2451" s="454" t="str">
        <f t="shared" ca="1" si="395"/>
        <v/>
      </c>
      <c r="D2451" s="454" t="str">
        <f t="shared" ca="1" si="395"/>
        <v/>
      </c>
      <c r="E2451" s="454" t="str">
        <f t="shared" ca="1" si="395"/>
        <v/>
      </c>
      <c r="F2451" s="454" t="str">
        <f t="shared" ref="F2451:F2504" ca="1" si="404">IFERROR(INDEX(INDIRECT(LEFT($A2451,SEARCH("-",$A2451,1)-1)&amp;"_validation_data"),MATCH($A2451&amp;"-"&amp;F$1,INDIRECT(LEFT($A2451,SEARCH("-",$A2451,1)-1)&amp;"_validation_rows"),0),3),"")</f>
        <v/>
      </c>
      <c r="G2451" s="389" t="str">
        <f t="shared" si="403"/>
        <v>EandR1G</v>
      </c>
      <c r="H2451" s="389" t="str">
        <f t="shared" si="397"/>
        <v>lndimp</v>
      </c>
      <c r="I2451" s="389" t="str">
        <f t="shared" si="398"/>
        <v>acq</v>
      </c>
      <c r="J2451" s="389" t="str">
        <f t="shared" si="399"/>
        <v>EandR1G-</v>
      </c>
      <c r="K2451" s="389" t="str">
        <f t="shared" si="400"/>
        <v>lndimp-acq</v>
      </c>
      <c r="L2451" s="389" t="str">
        <f t="shared" si="401"/>
        <v>lndimp-</v>
      </c>
    </row>
    <row r="2452" spans="1:12">
      <c r="A2452" t="s">
        <v>5657</v>
      </c>
      <c r="B2452" s="454">
        <f t="shared" ca="1" si="402"/>
        <v>0</v>
      </c>
      <c r="C2452" s="454" t="str">
        <f t="shared" ref="C2452:F2505" ca="1" si="405">IFERROR(INDEX(INDIRECT(LEFT($A2452,SEARCH("-",$A2452,1)-1)&amp;"_validation_data"),MATCH($A2452&amp;"-"&amp;C$1,INDIRECT(LEFT($A2452,SEARCH("-",$A2452,1)-1)&amp;"_validation_rows"),0),3),"")</f>
        <v/>
      </c>
      <c r="D2452" s="454" t="str">
        <f t="shared" ca="1" si="405"/>
        <v/>
      </c>
      <c r="E2452" s="454" t="str">
        <f t="shared" ca="1" si="405"/>
        <v/>
      </c>
      <c r="F2452" s="454" t="str">
        <f t="shared" ca="1" si="404"/>
        <v/>
      </c>
      <c r="G2452" s="389" t="str">
        <f t="shared" si="403"/>
        <v>EandR1G</v>
      </c>
      <c r="H2452" s="389" t="str">
        <f t="shared" si="397"/>
        <v>cnscnvrnv</v>
      </c>
      <c r="I2452" s="389" t="str">
        <f t="shared" ref="I2452:I2505" si="406">SUBSTITUTE(K2452,L2452,"")</f>
        <v>acq</v>
      </c>
      <c r="J2452" s="389" t="str">
        <f t="shared" si="399"/>
        <v>EandR1G-</v>
      </c>
      <c r="K2452" s="389" t="str">
        <f t="shared" ref="K2452:K2505" si="407">SUBSTITUTE(A2452,J2452,"")</f>
        <v>cnscnvrnv-acq</v>
      </c>
      <c r="L2452" s="389" t="str">
        <f t="shared" si="401"/>
        <v>cnscnvrnv-</v>
      </c>
    </row>
    <row r="2453" spans="1:12">
      <c r="A2453" t="s">
        <v>5658</v>
      </c>
      <c r="B2453" s="454">
        <f t="shared" ca="1" si="402"/>
        <v>0</v>
      </c>
      <c r="C2453" s="454" t="str">
        <f t="shared" ca="1" si="405"/>
        <v/>
      </c>
      <c r="D2453" s="454" t="str">
        <f t="shared" ca="1" si="405"/>
        <v/>
      </c>
      <c r="E2453" s="454" t="str">
        <f t="shared" ca="1" si="405"/>
        <v/>
      </c>
      <c r="F2453" s="454" t="str">
        <f t="shared" ca="1" si="404"/>
        <v/>
      </c>
      <c r="G2453" s="389" t="str">
        <f t="shared" si="403"/>
        <v>EandR1G</v>
      </c>
      <c r="H2453" s="389" t="str">
        <f t="shared" ref="H2453:H2506" si="408">LEFT(K2453,SEARCH("-",K2453)-1)</f>
        <v>cnscnvrnvdwl</v>
      </c>
      <c r="I2453" s="389" t="str">
        <f t="shared" si="406"/>
        <v>acq</v>
      </c>
      <c r="J2453" s="389" t="str">
        <f t="shared" si="399"/>
        <v>EandR1G-</v>
      </c>
      <c r="K2453" s="389" t="str">
        <f t="shared" si="407"/>
        <v>cnscnvrnvdwl-acq</v>
      </c>
      <c r="L2453" s="389" t="str">
        <f t="shared" ref="L2453:L2506" si="409">LEFT(K2453,SEARCH("-",K2453))</f>
        <v>cnscnvrnvdwl-</v>
      </c>
    </row>
    <row r="2454" spans="1:12">
      <c r="A2454" t="s">
        <v>5659</v>
      </c>
      <c r="B2454" s="454">
        <f t="shared" ca="1" si="402"/>
        <v>0</v>
      </c>
      <c r="C2454" s="454" t="str">
        <f t="shared" ca="1" si="405"/>
        <v/>
      </c>
      <c r="D2454" s="454" t="str">
        <f t="shared" ca="1" si="405"/>
        <v/>
      </c>
      <c r="E2454" s="454" t="str">
        <f t="shared" ca="1" si="405"/>
        <v/>
      </c>
      <c r="F2454" s="454" t="str">
        <f t="shared" ca="1" si="404"/>
        <v/>
      </c>
      <c r="G2454" s="389" t="str">
        <f t="shared" si="403"/>
        <v>EandR1G</v>
      </c>
      <c r="H2454" s="389" t="str">
        <f t="shared" si="408"/>
        <v>cnscnvrnvothdwl</v>
      </c>
      <c r="I2454" s="389" t="str">
        <f t="shared" si="406"/>
        <v>acq</v>
      </c>
      <c r="J2454" s="389" t="str">
        <f t="shared" ref="J2454:J2507" si="410">LEFT(A2454,SEARCH("-",A2454))</f>
        <v>EandR1G-</v>
      </c>
      <c r="K2454" s="389" t="str">
        <f t="shared" si="407"/>
        <v>cnscnvrnvothdwl-acq</v>
      </c>
      <c r="L2454" s="389" t="str">
        <f t="shared" si="409"/>
        <v>cnscnvrnvothdwl-</v>
      </c>
    </row>
    <row r="2455" spans="1:12">
      <c r="A2455" t="s">
        <v>5660</v>
      </c>
      <c r="B2455" s="454">
        <f t="shared" ca="1" si="402"/>
        <v>0</v>
      </c>
      <c r="C2455" s="454" t="str">
        <f t="shared" ca="1" si="405"/>
        <v/>
      </c>
      <c r="D2455" s="454" t="str">
        <f t="shared" ca="1" si="405"/>
        <v/>
      </c>
      <c r="E2455" s="454" t="str">
        <f t="shared" ca="1" si="405"/>
        <v/>
      </c>
      <c r="F2455" s="454" t="str">
        <f t="shared" ca="1" si="404"/>
        <v/>
      </c>
      <c r="G2455" s="389" t="str">
        <f t="shared" si="403"/>
        <v>EandR1G</v>
      </c>
      <c r="H2455" s="389" t="str">
        <f t="shared" si="408"/>
        <v>cnscnvrnvothst</v>
      </c>
      <c r="I2455" s="389" t="str">
        <f t="shared" si="406"/>
        <v>acq</v>
      </c>
      <c r="J2455" s="389" t="str">
        <f t="shared" si="410"/>
        <v>EandR1G-</v>
      </c>
      <c r="K2455" s="389" t="str">
        <f t="shared" si="407"/>
        <v>cnscnvrnvothst-acq</v>
      </c>
      <c r="L2455" s="389" t="str">
        <f t="shared" si="409"/>
        <v>cnscnvrnvothst-</v>
      </c>
    </row>
    <row r="2456" spans="1:12">
      <c r="A2456" t="s">
        <v>5661</v>
      </c>
      <c r="B2456" s="454">
        <f t="shared" ca="1" si="402"/>
        <v>0</v>
      </c>
      <c r="C2456" s="454" t="str">
        <f t="shared" ca="1" si="405"/>
        <v/>
      </c>
      <c r="D2456" s="454" t="str">
        <f t="shared" ca="1" si="405"/>
        <v/>
      </c>
      <c r="E2456" s="454" t="str">
        <f t="shared" ca="1" si="405"/>
        <v/>
      </c>
      <c r="F2456" s="454" t="str">
        <f t="shared" ca="1" si="404"/>
        <v/>
      </c>
      <c r="G2456" s="389" t="str">
        <f t="shared" si="403"/>
        <v>EandR1G</v>
      </c>
      <c r="H2456" s="389" t="str">
        <f t="shared" si="408"/>
        <v>cnscnvrnvlndimp</v>
      </c>
      <c r="I2456" s="389" t="str">
        <f t="shared" si="406"/>
        <v>acq</v>
      </c>
      <c r="J2456" s="389" t="str">
        <f t="shared" si="410"/>
        <v>EandR1G-</v>
      </c>
      <c r="K2456" s="389" t="str">
        <f t="shared" si="407"/>
        <v>cnscnvrnvlndimp-acq</v>
      </c>
      <c r="L2456" s="389" t="str">
        <f t="shared" si="409"/>
        <v>cnscnvrnvlndimp-</v>
      </c>
    </row>
    <row r="2457" spans="1:12">
      <c r="A2457" t="s">
        <v>5662</v>
      </c>
      <c r="B2457" s="454">
        <f t="shared" ca="1" si="402"/>
        <v>0</v>
      </c>
      <c r="C2457" s="454" t="str">
        <f t="shared" ca="1" si="405"/>
        <v/>
      </c>
      <c r="D2457" s="454" t="str">
        <f t="shared" ca="1" si="405"/>
        <v/>
      </c>
      <c r="E2457" s="454" t="str">
        <f t="shared" ca="1" si="405"/>
        <v/>
      </c>
      <c r="F2457" s="454" t="str">
        <f t="shared" ca="1" si="404"/>
        <v/>
      </c>
      <c r="G2457" s="389" t="str">
        <f t="shared" si="403"/>
        <v>EandR1G</v>
      </c>
      <c r="H2457" s="389" t="str">
        <f t="shared" si="408"/>
        <v>vhc</v>
      </c>
      <c r="I2457" s="389" t="str">
        <f t="shared" si="406"/>
        <v>acq</v>
      </c>
      <c r="J2457" s="389" t="str">
        <f t="shared" si="410"/>
        <v>EandR1G-</v>
      </c>
      <c r="K2457" s="389" t="str">
        <f t="shared" si="407"/>
        <v>vhc-acq</v>
      </c>
      <c r="L2457" s="389" t="str">
        <f t="shared" si="409"/>
        <v>vhc-</v>
      </c>
    </row>
    <row r="2458" spans="1:12">
      <c r="A2458" t="s">
        <v>5663</v>
      </c>
      <c r="B2458" s="454">
        <f t="shared" ca="1" si="402"/>
        <v>0</v>
      </c>
      <c r="C2458" s="454" t="str">
        <f t="shared" ca="1" si="405"/>
        <v/>
      </c>
      <c r="D2458" s="454" t="str">
        <f t="shared" ca="1" si="405"/>
        <v/>
      </c>
      <c r="E2458" s="454" t="str">
        <f t="shared" ca="1" si="405"/>
        <v/>
      </c>
      <c r="F2458" s="454" t="str">
        <f t="shared" ca="1" si="404"/>
        <v/>
      </c>
      <c r="G2458" s="389" t="str">
        <f t="shared" si="403"/>
        <v>EandR1G</v>
      </c>
      <c r="H2458" s="389" t="str">
        <f t="shared" si="408"/>
        <v>eqpmch</v>
      </c>
      <c r="I2458" s="389" t="str">
        <f t="shared" si="406"/>
        <v>acq</v>
      </c>
      <c r="J2458" s="389" t="str">
        <f t="shared" si="410"/>
        <v>EandR1G-</v>
      </c>
      <c r="K2458" s="389" t="str">
        <f t="shared" si="407"/>
        <v>eqpmch-acq</v>
      </c>
      <c r="L2458" s="389" t="str">
        <f t="shared" si="409"/>
        <v>eqpmch-</v>
      </c>
    </row>
    <row r="2459" spans="1:12">
      <c r="A2459" t="s">
        <v>5664</v>
      </c>
      <c r="B2459" s="454">
        <f t="shared" ca="1" si="402"/>
        <v>0</v>
      </c>
      <c r="C2459" s="454" t="str">
        <f t="shared" ca="1" si="405"/>
        <v/>
      </c>
      <c r="D2459" s="454" t="str">
        <f t="shared" ca="1" si="405"/>
        <v/>
      </c>
      <c r="E2459" s="454" t="str">
        <f t="shared" ca="1" si="405"/>
        <v/>
      </c>
      <c r="F2459" s="454" t="str">
        <f t="shared" ca="1" si="404"/>
        <v/>
      </c>
      <c r="G2459" s="389" t="str">
        <f t="shared" si="403"/>
        <v>EandR1G</v>
      </c>
      <c r="H2459" s="389" t="str">
        <f t="shared" si="408"/>
        <v>pmch</v>
      </c>
      <c r="I2459" s="389" t="str">
        <f t="shared" si="406"/>
        <v>acq</v>
      </c>
      <c r="J2459" s="389" t="str">
        <f t="shared" si="410"/>
        <v>EandR1G-</v>
      </c>
      <c r="K2459" s="389" t="str">
        <f t="shared" si="407"/>
        <v>pmch-acq</v>
      </c>
      <c r="L2459" s="389" t="str">
        <f t="shared" si="409"/>
        <v>pmch-</v>
      </c>
    </row>
    <row r="2460" spans="1:12">
      <c r="A2460" t="s">
        <v>5665</v>
      </c>
      <c r="B2460" s="454">
        <f t="shared" ca="1" si="402"/>
        <v>0</v>
      </c>
      <c r="C2460" s="454" t="str">
        <f t="shared" ca="1" si="405"/>
        <v/>
      </c>
      <c r="D2460" s="454" t="str">
        <f t="shared" ca="1" si="405"/>
        <v/>
      </c>
      <c r="E2460" s="454" t="str">
        <f t="shared" ca="1" si="405"/>
        <v/>
      </c>
      <c r="F2460" s="454" t="str">
        <f t="shared" ca="1" si="404"/>
        <v/>
      </c>
      <c r="G2460" s="389" t="str">
        <f t="shared" si="403"/>
        <v>EandR1G</v>
      </c>
      <c r="H2460" s="389" t="str">
        <f t="shared" si="408"/>
        <v>eq</v>
      </c>
      <c r="I2460" s="389" t="str">
        <f t="shared" si="406"/>
        <v>acq</v>
      </c>
      <c r="J2460" s="389" t="str">
        <f t="shared" si="410"/>
        <v>EandR1G-</v>
      </c>
      <c r="K2460" s="389" t="str">
        <f t="shared" si="407"/>
        <v>eq-acq</v>
      </c>
      <c r="L2460" s="389" t="str">
        <f t="shared" si="409"/>
        <v>eq-</v>
      </c>
    </row>
    <row r="2461" spans="1:12">
      <c r="A2461" t="s">
        <v>5666</v>
      </c>
      <c r="B2461" s="454">
        <f t="shared" ca="1" si="402"/>
        <v>0</v>
      </c>
      <c r="C2461" s="454" t="str">
        <f t="shared" ca="1" si="405"/>
        <v/>
      </c>
      <c r="D2461" s="454" t="str">
        <f t="shared" ca="1" si="405"/>
        <v/>
      </c>
      <c r="E2461" s="454" t="str">
        <f t="shared" ca="1" si="405"/>
        <v/>
      </c>
      <c r="F2461" s="454" t="str">
        <f t="shared" ca="1" si="404"/>
        <v/>
      </c>
      <c r="G2461" s="389" t="str">
        <f t="shared" si="403"/>
        <v>EandR1G</v>
      </c>
      <c r="H2461" s="389" t="str">
        <f t="shared" si="408"/>
        <v>furfit</v>
      </c>
      <c r="I2461" s="389" t="str">
        <f t="shared" si="406"/>
        <v>acq</v>
      </c>
      <c r="J2461" s="389" t="str">
        <f t="shared" si="410"/>
        <v>EandR1G-</v>
      </c>
      <c r="K2461" s="389" t="str">
        <f t="shared" si="407"/>
        <v>furfit-acq</v>
      </c>
      <c r="L2461" s="389" t="str">
        <f t="shared" si="409"/>
        <v>furfit-</v>
      </c>
    </row>
    <row r="2462" spans="1:12">
      <c r="A2462" t="s">
        <v>5667</v>
      </c>
      <c r="B2462" s="454">
        <f t="shared" ca="1" si="402"/>
        <v>0</v>
      </c>
      <c r="C2462" s="454" t="str">
        <f t="shared" ca="1" si="405"/>
        <v/>
      </c>
      <c r="D2462" s="454" t="str">
        <f t="shared" ca="1" si="405"/>
        <v/>
      </c>
      <c r="E2462" s="454" t="str">
        <f t="shared" ca="1" si="405"/>
        <v/>
      </c>
      <c r="F2462" s="454" t="str">
        <f t="shared" ca="1" si="404"/>
        <v/>
      </c>
      <c r="G2462" s="389" t="str">
        <f t="shared" si="403"/>
        <v>EandR1G</v>
      </c>
      <c r="H2462" s="389" t="str">
        <f t="shared" si="408"/>
        <v>vhceqpmch</v>
      </c>
      <c r="I2462" s="389" t="str">
        <f t="shared" si="406"/>
        <v>acq</v>
      </c>
      <c r="J2462" s="389" t="str">
        <f t="shared" si="410"/>
        <v>EandR1G-</v>
      </c>
      <c r="K2462" s="389" t="str">
        <f t="shared" si="407"/>
        <v>vhceqpmch-acq</v>
      </c>
      <c r="L2462" s="389" t="str">
        <f t="shared" si="409"/>
        <v>vhceqpmch-</v>
      </c>
    </row>
    <row r="2463" spans="1:12">
      <c r="A2463" t="s">
        <v>5668</v>
      </c>
      <c r="B2463" s="454">
        <f t="shared" ca="1" si="402"/>
        <v>0</v>
      </c>
      <c r="C2463" s="454" t="str">
        <f t="shared" ca="1" si="405"/>
        <v/>
      </c>
      <c r="D2463" s="454" t="str">
        <f t="shared" ca="1" si="405"/>
        <v/>
      </c>
      <c r="E2463" s="454" t="str">
        <f t="shared" ca="1" si="405"/>
        <v/>
      </c>
      <c r="F2463" s="454" t="str">
        <f t="shared" ca="1" si="404"/>
        <v/>
      </c>
      <c r="G2463" s="389" t="str">
        <f t="shared" si="403"/>
        <v>EandR1G</v>
      </c>
      <c r="H2463" s="389" t="str">
        <f t="shared" si="408"/>
        <v>int</v>
      </c>
      <c r="I2463" s="389" t="str">
        <f t="shared" si="406"/>
        <v>acq</v>
      </c>
      <c r="J2463" s="389" t="str">
        <f t="shared" si="410"/>
        <v>EandR1G-</v>
      </c>
      <c r="K2463" s="389" t="str">
        <f t="shared" si="407"/>
        <v>int-acq</v>
      </c>
      <c r="L2463" s="389" t="str">
        <f t="shared" si="409"/>
        <v>int-</v>
      </c>
    </row>
    <row r="2464" spans="1:12">
      <c r="A2464" t="s">
        <v>5669</v>
      </c>
      <c r="B2464" s="454">
        <f t="shared" ca="1" si="402"/>
        <v>0</v>
      </c>
      <c r="C2464" s="454" t="str">
        <f t="shared" ca="1" si="405"/>
        <v/>
      </c>
      <c r="D2464" s="454" t="str">
        <f t="shared" ca="1" si="405"/>
        <v/>
      </c>
      <c r="E2464" s="454" t="str">
        <f t="shared" ca="1" si="405"/>
        <v/>
      </c>
      <c r="F2464" s="454" t="str">
        <f t="shared" ca="1" si="404"/>
        <v/>
      </c>
      <c r="G2464" s="389" t="str">
        <f t="shared" si="403"/>
        <v>EandR1G</v>
      </c>
      <c r="H2464" s="389" t="str">
        <f t="shared" si="408"/>
        <v>intdevexp</v>
      </c>
      <c r="I2464" s="389" t="str">
        <f t="shared" si="406"/>
        <v>acq</v>
      </c>
      <c r="J2464" s="389" t="str">
        <f t="shared" si="410"/>
        <v>EandR1G-</v>
      </c>
      <c r="K2464" s="389" t="str">
        <f t="shared" si="407"/>
        <v>intdevexp-acq</v>
      </c>
      <c r="L2464" s="389" t="str">
        <f t="shared" si="409"/>
        <v>intdevexp-</v>
      </c>
    </row>
    <row r="2465" spans="1:12">
      <c r="A2465" t="s">
        <v>5670</v>
      </c>
      <c r="B2465" s="454">
        <f t="shared" ca="1" si="402"/>
        <v>0</v>
      </c>
      <c r="C2465" s="454" t="str">
        <f t="shared" ca="1" si="405"/>
        <v/>
      </c>
      <c r="D2465" s="454" t="str">
        <f t="shared" ca="1" si="405"/>
        <v/>
      </c>
      <c r="E2465" s="454" t="str">
        <f t="shared" ca="1" si="405"/>
        <v/>
      </c>
      <c r="F2465" s="454" t="str">
        <f t="shared" ca="1" si="404"/>
        <v/>
      </c>
      <c r="G2465" s="389" t="str">
        <f t="shared" si="403"/>
        <v>EandR1G</v>
      </c>
      <c r="H2465" s="389" t="str">
        <f t="shared" si="408"/>
        <v>intsftpur</v>
      </c>
      <c r="I2465" s="389" t="str">
        <f t="shared" si="406"/>
        <v>acq</v>
      </c>
      <c r="J2465" s="389" t="str">
        <f t="shared" si="410"/>
        <v>EandR1G-</v>
      </c>
      <c r="K2465" s="389" t="str">
        <f t="shared" si="407"/>
        <v>intsftpur-acq</v>
      </c>
      <c r="L2465" s="389" t="str">
        <f t="shared" si="409"/>
        <v>intsftpur-</v>
      </c>
    </row>
    <row r="2466" spans="1:12">
      <c r="A2466" t="s">
        <v>5671</v>
      </c>
      <c r="B2466" s="454">
        <f t="shared" ca="1" si="402"/>
        <v>0</v>
      </c>
      <c r="C2466" s="454" t="str">
        <f t="shared" ca="1" si="405"/>
        <v/>
      </c>
      <c r="D2466" s="454" t="str">
        <f t="shared" ca="1" si="405"/>
        <v/>
      </c>
      <c r="E2466" s="454" t="str">
        <f t="shared" ca="1" si="405"/>
        <v/>
      </c>
      <c r="F2466" s="454" t="str">
        <f t="shared" ca="1" si="404"/>
        <v/>
      </c>
      <c r="G2466" s="389" t="str">
        <f t="shared" si="403"/>
        <v>EandR1G</v>
      </c>
      <c r="H2466" s="389" t="str">
        <f t="shared" si="408"/>
        <v>intsftdev</v>
      </c>
      <c r="I2466" s="389" t="str">
        <f t="shared" si="406"/>
        <v>acq</v>
      </c>
      <c r="J2466" s="389" t="str">
        <f t="shared" si="410"/>
        <v>EandR1G-</v>
      </c>
      <c r="K2466" s="389" t="str">
        <f t="shared" si="407"/>
        <v>intsftdev-acq</v>
      </c>
      <c r="L2466" s="389" t="str">
        <f t="shared" si="409"/>
        <v>intsftdev-</v>
      </c>
    </row>
    <row r="2467" spans="1:12">
      <c r="A2467" t="s">
        <v>5672</v>
      </c>
      <c r="B2467" s="454">
        <f t="shared" ca="1" si="402"/>
        <v>0</v>
      </c>
      <c r="C2467" s="454" t="str">
        <f t="shared" ca="1" si="405"/>
        <v/>
      </c>
      <c r="D2467" s="454" t="str">
        <f t="shared" ca="1" si="405"/>
        <v/>
      </c>
      <c r="E2467" s="454" t="str">
        <f t="shared" ca="1" si="405"/>
        <v/>
      </c>
      <c r="F2467" s="454">
        <f ca="1">INDEX(INDIRECT(LEFT($A2467,SEARCH("-",$A2467,1)-1)&amp;"_data"),MATCH(MID($A2467, SEARCH("-",$A2467) + 1, SEARCH("-",$A2467,SEARCH("-",$A2467)+1) - SEARCH("-",$A2467) - 1),INDIRECT(LEFT($A2467,SEARCH("-",$A2467,1)-1)&amp;"_rows"),0),MATCH(RIGHT($A2467&amp;"-"&amp;$F$1,LEN($A2467&amp;"-"&amp;$F$1) - SEARCH("-", $A2467, SEARCH("-", $A2467) + 1)),INDIRECT(LEFT($A2467,SEARCH("-",$A2467,1)-1)&amp;"_Header"),0))</f>
        <v>0</v>
      </c>
      <c r="G2467" s="389" t="str">
        <f t="shared" si="403"/>
        <v>EandR1G</v>
      </c>
      <c r="H2467" s="389" t="str">
        <f t="shared" si="408"/>
        <v>intart</v>
      </c>
      <c r="I2467" s="389" t="str">
        <f t="shared" si="406"/>
        <v>acq</v>
      </c>
      <c r="J2467" s="389" t="str">
        <f t="shared" si="410"/>
        <v>EandR1G-</v>
      </c>
      <c r="K2467" s="389" t="str">
        <f t="shared" si="407"/>
        <v>intart-acq</v>
      </c>
      <c r="L2467" s="389" t="str">
        <f t="shared" si="409"/>
        <v>intart-</v>
      </c>
    </row>
    <row r="2468" spans="1:12">
      <c r="A2468" t="s">
        <v>5673</v>
      </c>
      <c r="B2468" s="454">
        <f t="shared" ca="1" si="402"/>
        <v>0</v>
      </c>
      <c r="C2468" s="454" t="str">
        <f t="shared" ca="1" si="405"/>
        <v/>
      </c>
      <c r="D2468" s="454" t="str">
        <f t="shared" ca="1" si="405"/>
        <v/>
      </c>
      <c r="E2468" s="454" t="str">
        <f t="shared" ca="1" si="405"/>
        <v/>
      </c>
      <c r="F2468" s="454">
        <f ca="1">INDEX(INDIRECT(LEFT($A2468,SEARCH("-",$A2468,1)-1)&amp;"_data"),MATCH(MID($A2468, SEARCH("-",$A2468) + 1, SEARCH("-",$A2468,SEARCH("-",$A2468)+1) - SEARCH("-",$A2468) - 1),INDIRECT(LEFT($A2468,SEARCH("-",$A2468,1)-1)&amp;"_rows"),0),MATCH(RIGHT($A2468&amp;"-"&amp;$F$1,LEN($A2468&amp;"-"&amp;$F$1) - SEARCH("-", $A2468, SEARCH("-", $A2468) + 1)),INDIRECT(LEFT($A2468,SEARCH("-",$A2468,1)-1)&amp;"_Header"),0))</f>
        <v>0</v>
      </c>
      <c r="G2468" s="389" t="str">
        <f t="shared" si="403"/>
        <v>EandR1G</v>
      </c>
      <c r="H2468" s="389" t="str">
        <f t="shared" si="408"/>
        <v>inther</v>
      </c>
      <c r="I2468" s="389" t="str">
        <f t="shared" si="406"/>
        <v>acq</v>
      </c>
      <c r="J2468" s="389" t="str">
        <f t="shared" si="410"/>
        <v>EandR1G-</v>
      </c>
      <c r="K2468" s="389" t="str">
        <f t="shared" si="407"/>
        <v>inther-acq</v>
      </c>
      <c r="L2468" s="389" t="str">
        <f t="shared" si="409"/>
        <v>inther-</v>
      </c>
    </row>
    <row r="2469" spans="1:12">
      <c r="A2469" t="s">
        <v>5674</v>
      </c>
      <c r="B2469" s="454">
        <f t="shared" ca="1" si="402"/>
        <v>0</v>
      </c>
      <c r="C2469" s="454" t="str">
        <f t="shared" ca="1" si="405"/>
        <v/>
      </c>
      <c r="D2469" s="454" t="str">
        <f t="shared" ca="1" si="405"/>
        <v/>
      </c>
      <c r="E2469" s="454" t="str">
        <f t="shared" ca="1" si="405"/>
        <v/>
      </c>
      <c r="F2469" s="454">
        <f ca="1">INDEX(INDIRECT(LEFT($A2469,SEARCH("-",$A2469,1)-1)&amp;"_data"),MATCH(MID($A2469, SEARCH("-",$A2469) + 1, SEARCH("-",$A2469,SEARCH("-",$A2469)+1) - SEARCH("-",$A2469) - 1),INDIRECT(LEFT($A2469,SEARCH("-",$A2469,1)-1)&amp;"_rows"),0),MATCH(RIGHT($A2469&amp;"-"&amp;$F$1,LEN($A2469&amp;"-"&amp;$F$1) - SEARCH("-", $A2469, SEARCH("-", $A2469) + 1)),INDIRECT(LEFT($A2469,SEARCH("-",$A2469,1)-1)&amp;"_Header"),0))</f>
        <v>0</v>
      </c>
      <c r="G2469" s="389" t="str">
        <f t="shared" si="403"/>
        <v>EandR1G</v>
      </c>
      <c r="H2469" s="389" t="str">
        <f t="shared" si="408"/>
        <v>intgwl</v>
      </c>
      <c r="I2469" s="389" t="str">
        <f t="shared" si="406"/>
        <v>acq</v>
      </c>
      <c r="J2469" s="389" t="str">
        <f t="shared" si="410"/>
        <v>EandR1G-</v>
      </c>
      <c r="K2469" s="389" t="str">
        <f t="shared" si="407"/>
        <v>intgwl-acq</v>
      </c>
      <c r="L2469" s="389" t="str">
        <f t="shared" si="409"/>
        <v>intgwl-</v>
      </c>
    </row>
    <row r="2470" spans="1:12">
      <c r="A2470" t="s">
        <v>5675</v>
      </c>
      <c r="B2470" s="454">
        <f t="shared" ca="1" si="402"/>
        <v>0</v>
      </c>
      <c r="C2470" s="454" t="str">
        <f t="shared" ca="1" si="405"/>
        <v/>
      </c>
      <c r="D2470" s="454" t="str">
        <f t="shared" ca="1" si="405"/>
        <v/>
      </c>
      <c r="E2470" s="454" t="str">
        <f t="shared" ca="1" si="405"/>
        <v/>
      </c>
      <c r="F2470" s="454" t="str">
        <f ca="1">INDEX(INDIRECT(LEFT($A2470,SEARCH("-",$A2470,1)-1)&amp;"_data"),MATCH(MID($A2470, SEARCH("-",$A2470) + 1, SEARCH("-",$A2470,SEARCH("-",$A2470)+1) - SEARCH("-",$A2470) - 1),INDIRECT(LEFT($A2470,SEARCH("-",$A2470,1)-1)&amp;"_rows"),0),MATCH(RIGHT($A2470&amp;"-"&amp;$F$1,LEN($A2470&amp;"-"&amp;$F$1) - SEARCH("-", $A2470, SEARCH("-", $A2470) + 1)),INDIRECT(LEFT($A2470,SEARCH("-",$A2470,1)-1)&amp;"_Header"),0))</f>
        <v/>
      </c>
      <c r="G2470" s="389" t="str">
        <f t="shared" si="403"/>
        <v>EandR1G</v>
      </c>
      <c r="H2470" s="389" t="str">
        <f t="shared" si="408"/>
        <v>asstot</v>
      </c>
      <c r="I2470" s="389" t="str">
        <f t="shared" si="406"/>
        <v>acq</v>
      </c>
      <c r="J2470" s="389" t="str">
        <f t="shared" si="410"/>
        <v>EandR1G-</v>
      </c>
      <c r="K2470" s="389" t="str">
        <f t="shared" si="407"/>
        <v>asstot-acq</v>
      </c>
      <c r="L2470" s="389" t="str">
        <f t="shared" si="409"/>
        <v>asstot-</v>
      </c>
    </row>
    <row r="2471" spans="1:12">
      <c r="A2471" t="s">
        <v>5676</v>
      </c>
      <c r="B2471" s="454">
        <f t="shared" ca="1" si="402"/>
        <v>0</v>
      </c>
      <c r="C2471" s="454" t="str">
        <f t="shared" ca="1" si="405"/>
        <v/>
      </c>
      <c r="D2471" s="454" t="str">
        <f t="shared" ca="1" si="405"/>
        <v/>
      </c>
      <c r="E2471" s="454" t="str">
        <f t="shared" ca="1" si="405"/>
        <v/>
      </c>
      <c r="F2471" s="454" t="str">
        <f t="shared" ca="1" si="404"/>
        <v/>
      </c>
      <c r="G2471" s="389" t="str">
        <f t="shared" si="403"/>
        <v>EandR1G</v>
      </c>
      <c r="H2471" s="389" t="str">
        <f t="shared" si="408"/>
        <v>lndbld</v>
      </c>
      <c r="I2471" s="389" t="str">
        <f t="shared" si="406"/>
        <v>rec</v>
      </c>
      <c r="J2471" s="389" t="str">
        <f t="shared" si="410"/>
        <v>EandR1G-</v>
      </c>
      <c r="K2471" s="389" t="str">
        <f t="shared" si="407"/>
        <v>lndbld-rec</v>
      </c>
      <c r="L2471" s="389" t="str">
        <f t="shared" si="409"/>
        <v>lndbld-</v>
      </c>
    </row>
    <row r="2472" spans="1:12">
      <c r="A2472" t="s">
        <v>5677</v>
      </c>
      <c r="B2472" s="454">
        <f t="shared" ca="1" si="402"/>
        <v>0</v>
      </c>
      <c r="C2472" s="454" t="str">
        <f t="shared" ca="1" si="405"/>
        <v/>
      </c>
      <c r="D2472" s="454" t="str">
        <f t="shared" ca="1" si="405"/>
        <v/>
      </c>
      <c r="E2472" s="454" t="str">
        <f t="shared" ca="1" si="405"/>
        <v/>
      </c>
      <c r="F2472" s="454" t="str">
        <f t="shared" ca="1" si="404"/>
        <v/>
      </c>
      <c r="G2472" s="389" t="str">
        <f t="shared" si="403"/>
        <v>EandR1G</v>
      </c>
      <c r="H2472" s="389" t="str">
        <f t="shared" si="408"/>
        <v>dwl</v>
      </c>
      <c r="I2472" s="389" t="str">
        <f t="shared" si="406"/>
        <v>rec</v>
      </c>
      <c r="J2472" s="389" t="str">
        <f t="shared" si="410"/>
        <v>EandR1G-</v>
      </c>
      <c r="K2472" s="389" t="str">
        <f t="shared" si="407"/>
        <v>dwl-rec</v>
      </c>
      <c r="L2472" s="389" t="str">
        <f t="shared" si="409"/>
        <v>dwl-</v>
      </c>
    </row>
    <row r="2473" spans="1:12">
      <c r="A2473" t="s">
        <v>5678</v>
      </c>
      <c r="B2473" s="454">
        <f t="shared" ca="1" si="402"/>
        <v>0</v>
      </c>
      <c r="C2473" s="454" t="str">
        <f t="shared" ca="1" si="405"/>
        <v/>
      </c>
      <c r="D2473" s="454" t="str">
        <f t="shared" ca="1" si="405"/>
        <v/>
      </c>
      <c r="E2473" s="454" t="str">
        <f t="shared" ca="1" si="405"/>
        <v/>
      </c>
      <c r="F2473" s="454" t="str">
        <f t="shared" ca="1" si="404"/>
        <v/>
      </c>
      <c r="G2473" s="389" t="str">
        <f t="shared" si="403"/>
        <v>EandR1G</v>
      </c>
      <c r="H2473" s="389" t="str">
        <f t="shared" si="408"/>
        <v>othbld</v>
      </c>
      <c r="I2473" s="389" t="str">
        <f t="shared" si="406"/>
        <v>rec</v>
      </c>
      <c r="J2473" s="389" t="str">
        <f t="shared" si="410"/>
        <v>EandR1G-</v>
      </c>
      <c r="K2473" s="389" t="str">
        <f t="shared" si="407"/>
        <v>othbld-rec</v>
      </c>
      <c r="L2473" s="389" t="str">
        <f t="shared" si="409"/>
        <v>othbld-</v>
      </c>
    </row>
    <row r="2474" spans="1:12">
      <c r="A2474" t="s">
        <v>5679</v>
      </c>
      <c r="B2474" s="454">
        <f t="shared" ca="1" si="402"/>
        <v>0</v>
      </c>
      <c r="C2474" s="454" t="str">
        <f t="shared" ca="1" si="405"/>
        <v/>
      </c>
      <c r="D2474" s="454" t="str">
        <f t="shared" ca="1" si="405"/>
        <v/>
      </c>
      <c r="E2474" s="454" t="str">
        <f t="shared" ca="1" si="405"/>
        <v/>
      </c>
      <c r="F2474" s="454" t="str">
        <f t="shared" ca="1" si="404"/>
        <v/>
      </c>
      <c r="G2474" s="389" t="str">
        <f t="shared" si="403"/>
        <v>EandR1G</v>
      </c>
      <c r="H2474" s="389" t="str">
        <f t="shared" si="408"/>
        <v>lnd</v>
      </c>
      <c r="I2474" s="389" t="str">
        <f t="shared" si="406"/>
        <v>rec</v>
      </c>
      <c r="J2474" s="389" t="str">
        <f t="shared" si="410"/>
        <v>EandR1G-</v>
      </c>
      <c r="K2474" s="389" t="str">
        <f t="shared" si="407"/>
        <v>lnd-rec</v>
      </c>
      <c r="L2474" s="389" t="str">
        <f t="shared" si="409"/>
        <v>lnd-</v>
      </c>
    </row>
    <row r="2475" spans="1:12">
      <c r="A2475" t="s">
        <v>5680</v>
      </c>
      <c r="B2475" s="454">
        <f t="shared" ca="1" si="402"/>
        <v>0</v>
      </c>
      <c r="C2475" s="454" t="str">
        <f t="shared" ca="1" si="405"/>
        <v/>
      </c>
      <c r="D2475" s="454" t="str">
        <f t="shared" ca="1" si="405"/>
        <v/>
      </c>
      <c r="E2475" s="454" t="str">
        <f t="shared" ca="1" si="405"/>
        <v/>
      </c>
      <c r="F2475" s="454" t="str">
        <f t="shared" ca="1" si="404"/>
        <v/>
      </c>
      <c r="G2475" s="389" t="str">
        <f t="shared" si="403"/>
        <v>EandR1G</v>
      </c>
      <c r="H2475" s="389" t="str">
        <f t="shared" si="408"/>
        <v>lndimp</v>
      </c>
      <c r="I2475" s="389" t="str">
        <f t="shared" si="406"/>
        <v>rec</v>
      </c>
      <c r="J2475" s="389" t="str">
        <f t="shared" si="410"/>
        <v>EandR1G-</v>
      </c>
      <c r="K2475" s="389" t="str">
        <f t="shared" si="407"/>
        <v>lndimp-rec</v>
      </c>
      <c r="L2475" s="389" t="str">
        <f t="shared" si="409"/>
        <v>lndimp-</v>
      </c>
    </row>
    <row r="2476" spans="1:12">
      <c r="A2476" t="s">
        <v>5681</v>
      </c>
      <c r="B2476" s="454">
        <f t="shared" ca="1" si="402"/>
        <v>0</v>
      </c>
      <c r="C2476" s="454" t="str">
        <f t="shared" ca="1" si="405"/>
        <v/>
      </c>
      <c r="D2476" s="454" t="str">
        <f t="shared" ca="1" si="405"/>
        <v/>
      </c>
      <c r="E2476" s="454" t="str">
        <f t="shared" ca="1" si="405"/>
        <v/>
      </c>
      <c r="F2476" s="454" t="str">
        <f t="shared" ca="1" si="404"/>
        <v/>
      </c>
      <c r="G2476" s="389" t="str">
        <f t="shared" si="403"/>
        <v>EandR1G</v>
      </c>
      <c r="H2476" s="389" t="str">
        <f t="shared" si="408"/>
        <v>cnscnvrnv</v>
      </c>
      <c r="I2476" s="389" t="str">
        <f t="shared" si="406"/>
        <v>rec</v>
      </c>
      <c r="J2476" s="389" t="str">
        <f t="shared" si="410"/>
        <v>EandR1G-</v>
      </c>
      <c r="K2476" s="389" t="str">
        <f t="shared" si="407"/>
        <v>cnscnvrnv-rec</v>
      </c>
      <c r="L2476" s="389" t="str">
        <f t="shared" si="409"/>
        <v>cnscnvrnv-</v>
      </c>
    </row>
    <row r="2477" spans="1:12">
      <c r="A2477" t="s">
        <v>5682</v>
      </c>
      <c r="B2477" s="454">
        <f t="shared" ca="1" si="402"/>
        <v>0</v>
      </c>
      <c r="C2477" s="454" t="str">
        <f t="shared" ca="1" si="405"/>
        <v/>
      </c>
      <c r="D2477" s="454" t="str">
        <f t="shared" ca="1" si="405"/>
        <v/>
      </c>
      <c r="E2477" s="454" t="str">
        <f t="shared" ca="1" si="405"/>
        <v/>
      </c>
      <c r="F2477" s="454" t="str">
        <f t="shared" ca="1" si="404"/>
        <v/>
      </c>
      <c r="G2477" s="389" t="str">
        <f t="shared" si="403"/>
        <v>EandR1G</v>
      </c>
      <c r="H2477" s="389" t="str">
        <f t="shared" si="408"/>
        <v>cnscnvrnvdwl</v>
      </c>
      <c r="I2477" s="389" t="str">
        <f t="shared" si="406"/>
        <v>rec</v>
      </c>
      <c r="J2477" s="389" t="str">
        <f t="shared" si="410"/>
        <v>EandR1G-</v>
      </c>
      <c r="K2477" s="389" t="str">
        <f t="shared" si="407"/>
        <v>cnscnvrnvdwl-rec</v>
      </c>
      <c r="L2477" s="389" t="str">
        <f t="shared" si="409"/>
        <v>cnscnvrnvdwl-</v>
      </c>
    </row>
    <row r="2478" spans="1:12">
      <c r="A2478" t="s">
        <v>5683</v>
      </c>
      <c r="B2478" s="454">
        <f t="shared" ca="1" si="402"/>
        <v>0</v>
      </c>
      <c r="C2478" s="454" t="str">
        <f t="shared" ca="1" si="405"/>
        <v/>
      </c>
      <c r="D2478" s="454" t="str">
        <f t="shared" ca="1" si="405"/>
        <v/>
      </c>
      <c r="E2478" s="454" t="str">
        <f t="shared" ca="1" si="405"/>
        <v/>
      </c>
      <c r="F2478" s="454" t="str">
        <f t="shared" ca="1" si="404"/>
        <v/>
      </c>
      <c r="G2478" s="389" t="str">
        <f t="shared" si="403"/>
        <v>EandR1G</v>
      </c>
      <c r="H2478" s="389" t="str">
        <f t="shared" si="408"/>
        <v>cnscnvrnvothdwl</v>
      </c>
      <c r="I2478" s="389" t="str">
        <f t="shared" si="406"/>
        <v>rec</v>
      </c>
      <c r="J2478" s="389" t="str">
        <f t="shared" si="410"/>
        <v>EandR1G-</v>
      </c>
      <c r="K2478" s="389" t="str">
        <f t="shared" si="407"/>
        <v>cnscnvrnvothdwl-rec</v>
      </c>
      <c r="L2478" s="389" t="str">
        <f t="shared" si="409"/>
        <v>cnscnvrnvothdwl-</v>
      </c>
    </row>
    <row r="2479" spans="1:12">
      <c r="A2479" t="s">
        <v>5684</v>
      </c>
      <c r="B2479" s="454">
        <f t="shared" ca="1" si="402"/>
        <v>0</v>
      </c>
      <c r="C2479" s="454" t="str">
        <f t="shared" ca="1" si="405"/>
        <v/>
      </c>
      <c r="D2479" s="454" t="str">
        <f t="shared" ca="1" si="405"/>
        <v/>
      </c>
      <c r="E2479" s="454" t="str">
        <f t="shared" ca="1" si="405"/>
        <v/>
      </c>
      <c r="F2479" s="454" t="str">
        <f t="shared" ca="1" si="404"/>
        <v/>
      </c>
      <c r="G2479" s="389" t="str">
        <f t="shared" si="403"/>
        <v>EandR1G</v>
      </c>
      <c r="H2479" s="389" t="str">
        <f t="shared" si="408"/>
        <v>cnscnvrnvothst</v>
      </c>
      <c r="I2479" s="389" t="str">
        <f t="shared" si="406"/>
        <v>rec</v>
      </c>
      <c r="J2479" s="389" t="str">
        <f t="shared" si="410"/>
        <v>EandR1G-</v>
      </c>
      <c r="K2479" s="389" t="str">
        <f t="shared" si="407"/>
        <v>cnscnvrnvothst-rec</v>
      </c>
      <c r="L2479" s="389" t="str">
        <f t="shared" si="409"/>
        <v>cnscnvrnvothst-</v>
      </c>
    </row>
    <row r="2480" spans="1:12">
      <c r="A2480" t="s">
        <v>5685</v>
      </c>
      <c r="B2480" s="454">
        <f t="shared" ca="1" si="402"/>
        <v>0</v>
      </c>
      <c r="C2480" s="454" t="str">
        <f t="shared" ca="1" si="405"/>
        <v/>
      </c>
      <c r="D2480" s="454" t="str">
        <f t="shared" ca="1" si="405"/>
        <v/>
      </c>
      <c r="E2480" s="454" t="str">
        <f t="shared" ca="1" si="405"/>
        <v/>
      </c>
      <c r="F2480" s="454" t="str">
        <f t="shared" ca="1" si="404"/>
        <v/>
      </c>
      <c r="G2480" s="389" t="str">
        <f t="shared" si="403"/>
        <v>EandR1G</v>
      </c>
      <c r="H2480" s="389" t="str">
        <f t="shared" si="408"/>
        <v>cnscnvrnvlndimp</v>
      </c>
      <c r="I2480" s="389" t="str">
        <f t="shared" si="406"/>
        <v>rec</v>
      </c>
      <c r="J2480" s="389" t="str">
        <f t="shared" si="410"/>
        <v>EandR1G-</v>
      </c>
      <c r="K2480" s="389" t="str">
        <f t="shared" si="407"/>
        <v>cnscnvrnvlndimp-rec</v>
      </c>
      <c r="L2480" s="389" t="str">
        <f t="shared" si="409"/>
        <v>cnscnvrnvlndimp-</v>
      </c>
    </row>
    <row r="2481" spans="1:12">
      <c r="A2481" t="s">
        <v>5686</v>
      </c>
      <c r="B2481" s="454">
        <f t="shared" ca="1" si="402"/>
        <v>0</v>
      </c>
      <c r="C2481" s="454" t="str">
        <f t="shared" ca="1" si="405"/>
        <v/>
      </c>
      <c r="D2481" s="454" t="str">
        <f t="shared" ca="1" si="405"/>
        <v/>
      </c>
      <c r="E2481" s="454" t="str">
        <f t="shared" ca="1" si="405"/>
        <v/>
      </c>
      <c r="F2481" s="454" t="str">
        <f t="shared" ca="1" si="404"/>
        <v/>
      </c>
      <c r="G2481" s="389" t="str">
        <f t="shared" si="403"/>
        <v>EandR1G</v>
      </c>
      <c r="H2481" s="389" t="str">
        <f t="shared" si="408"/>
        <v>vhc</v>
      </c>
      <c r="I2481" s="389" t="str">
        <f t="shared" si="406"/>
        <v>rec</v>
      </c>
      <c r="J2481" s="389" t="str">
        <f t="shared" si="410"/>
        <v>EandR1G-</v>
      </c>
      <c r="K2481" s="389" t="str">
        <f t="shared" si="407"/>
        <v>vhc-rec</v>
      </c>
      <c r="L2481" s="389" t="str">
        <f t="shared" si="409"/>
        <v>vhc-</v>
      </c>
    </row>
    <row r="2482" spans="1:12">
      <c r="A2482" t="s">
        <v>5687</v>
      </c>
      <c r="B2482" s="454">
        <f t="shared" ca="1" si="402"/>
        <v>0</v>
      </c>
      <c r="C2482" s="454" t="str">
        <f t="shared" ca="1" si="405"/>
        <v/>
      </c>
      <c r="D2482" s="454" t="str">
        <f t="shared" ca="1" si="405"/>
        <v/>
      </c>
      <c r="E2482" s="454" t="str">
        <f t="shared" ca="1" si="405"/>
        <v/>
      </c>
      <c r="F2482" s="454" t="str">
        <f t="shared" ca="1" si="404"/>
        <v/>
      </c>
      <c r="G2482" s="389" t="str">
        <f t="shared" si="403"/>
        <v>EandR1G</v>
      </c>
      <c r="H2482" s="389" t="str">
        <f t="shared" si="408"/>
        <v>eqpmch</v>
      </c>
      <c r="I2482" s="389" t="str">
        <f t="shared" si="406"/>
        <v>rec</v>
      </c>
      <c r="J2482" s="389" t="str">
        <f t="shared" si="410"/>
        <v>EandR1G-</v>
      </c>
      <c r="K2482" s="389" t="str">
        <f t="shared" si="407"/>
        <v>eqpmch-rec</v>
      </c>
      <c r="L2482" s="389" t="str">
        <f t="shared" si="409"/>
        <v>eqpmch-</v>
      </c>
    </row>
    <row r="2483" spans="1:12">
      <c r="A2483" t="s">
        <v>5688</v>
      </c>
      <c r="B2483" s="454">
        <f t="shared" ca="1" si="402"/>
        <v>0</v>
      </c>
      <c r="C2483" s="454" t="str">
        <f t="shared" ca="1" si="405"/>
        <v/>
      </c>
      <c r="D2483" s="454" t="str">
        <f t="shared" ca="1" si="405"/>
        <v/>
      </c>
      <c r="E2483" s="454" t="str">
        <f t="shared" ca="1" si="405"/>
        <v/>
      </c>
      <c r="F2483" s="454" t="str">
        <f t="shared" ca="1" si="404"/>
        <v/>
      </c>
      <c r="G2483" s="389" t="str">
        <f t="shared" si="403"/>
        <v>EandR1G</v>
      </c>
      <c r="H2483" s="389" t="str">
        <f t="shared" si="408"/>
        <v>pmch</v>
      </c>
      <c r="I2483" s="389" t="str">
        <f t="shared" si="406"/>
        <v>rec</v>
      </c>
      <c r="J2483" s="389" t="str">
        <f t="shared" si="410"/>
        <v>EandR1G-</v>
      </c>
      <c r="K2483" s="389" t="str">
        <f t="shared" si="407"/>
        <v>pmch-rec</v>
      </c>
      <c r="L2483" s="389" t="str">
        <f t="shared" si="409"/>
        <v>pmch-</v>
      </c>
    </row>
    <row r="2484" spans="1:12">
      <c r="A2484" t="s">
        <v>5689</v>
      </c>
      <c r="B2484" s="454">
        <f t="shared" ca="1" si="402"/>
        <v>0</v>
      </c>
      <c r="C2484" s="454" t="str">
        <f t="shared" ca="1" si="405"/>
        <v/>
      </c>
      <c r="D2484" s="454" t="str">
        <f t="shared" ca="1" si="405"/>
        <v/>
      </c>
      <c r="E2484" s="454" t="str">
        <f t="shared" ca="1" si="405"/>
        <v/>
      </c>
      <c r="F2484" s="454" t="str">
        <f t="shared" ca="1" si="404"/>
        <v/>
      </c>
      <c r="G2484" s="389" t="str">
        <f t="shared" si="403"/>
        <v>EandR1G</v>
      </c>
      <c r="H2484" s="389" t="str">
        <f t="shared" si="408"/>
        <v>eq</v>
      </c>
      <c r="I2484" s="389" t="str">
        <f t="shared" si="406"/>
        <v>rec</v>
      </c>
      <c r="J2484" s="389" t="str">
        <f t="shared" si="410"/>
        <v>EandR1G-</v>
      </c>
      <c r="K2484" s="389" t="str">
        <f t="shared" si="407"/>
        <v>eq-rec</v>
      </c>
      <c r="L2484" s="389" t="str">
        <f t="shared" si="409"/>
        <v>eq-</v>
      </c>
    </row>
    <row r="2485" spans="1:12">
      <c r="A2485" t="s">
        <v>5690</v>
      </c>
      <c r="B2485" s="454">
        <f t="shared" ca="1" si="402"/>
        <v>0</v>
      </c>
      <c r="C2485" s="454" t="str">
        <f t="shared" ca="1" si="405"/>
        <v/>
      </c>
      <c r="D2485" s="454" t="str">
        <f t="shared" ca="1" si="405"/>
        <v/>
      </c>
      <c r="E2485" s="454" t="str">
        <f t="shared" ca="1" si="405"/>
        <v/>
      </c>
      <c r="F2485" s="454" t="str">
        <f t="shared" ca="1" si="404"/>
        <v/>
      </c>
      <c r="G2485" s="389" t="str">
        <f t="shared" si="403"/>
        <v>EandR1G</v>
      </c>
      <c r="H2485" s="389" t="str">
        <f t="shared" si="408"/>
        <v>furfit</v>
      </c>
      <c r="I2485" s="389" t="str">
        <f t="shared" si="406"/>
        <v>rec</v>
      </c>
      <c r="J2485" s="389" t="str">
        <f t="shared" si="410"/>
        <v>EandR1G-</v>
      </c>
      <c r="K2485" s="389" t="str">
        <f t="shared" si="407"/>
        <v>furfit-rec</v>
      </c>
      <c r="L2485" s="389" t="str">
        <f t="shared" si="409"/>
        <v>furfit-</v>
      </c>
    </row>
    <row r="2486" spans="1:12">
      <c r="A2486" t="s">
        <v>5691</v>
      </c>
      <c r="B2486" s="454">
        <f t="shared" ca="1" si="402"/>
        <v>0</v>
      </c>
      <c r="C2486" s="454" t="str">
        <f t="shared" ca="1" si="405"/>
        <v/>
      </c>
      <c r="D2486" s="454" t="str">
        <f t="shared" ca="1" si="405"/>
        <v/>
      </c>
      <c r="E2486" s="454" t="str">
        <f t="shared" ca="1" si="405"/>
        <v/>
      </c>
      <c r="F2486" s="454" t="str">
        <f t="shared" ca="1" si="404"/>
        <v/>
      </c>
      <c r="G2486" s="389" t="str">
        <f t="shared" si="403"/>
        <v>EandR1G</v>
      </c>
      <c r="H2486" s="389" t="str">
        <f t="shared" si="408"/>
        <v>vhceqpmch</v>
      </c>
      <c r="I2486" s="389" t="str">
        <f t="shared" si="406"/>
        <v>rec</v>
      </c>
      <c r="J2486" s="389" t="str">
        <f t="shared" si="410"/>
        <v>EandR1G-</v>
      </c>
      <c r="K2486" s="389" t="str">
        <f t="shared" si="407"/>
        <v>vhceqpmch-rec</v>
      </c>
      <c r="L2486" s="389" t="str">
        <f t="shared" si="409"/>
        <v>vhceqpmch-</v>
      </c>
    </row>
    <row r="2487" spans="1:12">
      <c r="A2487" t="s">
        <v>5692</v>
      </c>
      <c r="B2487" s="454">
        <f t="shared" ca="1" si="402"/>
        <v>0</v>
      </c>
      <c r="C2487" s="454" t="str">
        <f t="shared" ca="1" si="405"/>
        <v/>
      </c>
      <c r="D2487" s="454" t="str">
        <f t="shared" ca="1" si="405"/>
        <v/>
      </c>
      <c r="E2487" s="454" t="str">
        <f t="shared" ca="1" si="405"/>
        <v/>
      </c>
      <c r="F2487" s="454" t="str">
        <f t="shared" ca="1" si="404"/>
        <v/>
      </c>
      <c r="G2487" s="389" t="str">
        <f t="shared" si="403"/>
        <v>EandR1G</v>
      </c>
      <c r="H2487" s="389" t="str">
        <f t="shared" si="408"/>
        <v>int</v>
      </c>
      <c r="I2487" s="389" t="str">
        <f t="shared" si="406"/>
        <v>rec</v>
      </c>
      <c r="J2487" s="389" t="str">
        <f t="shared" si="410"/>
        <v>EandR1G-</v>
      </c>
      <c r="K2487" s="389" t="str">
        <f t="shared" si="407"/>
        <v>int-rec</v>
      </c>
      <c r="L2487" s="389" t="str">
        <f t="shared" si="409"/>
        <v>int-</v>
      </c>
    </row>
    <row r="2488" spans="1:12">
      <c r="A2488" t="s">
        <v>5693</v>
      </c>
      <c r="B2488" s="454">
        <f t="shared" ca="1" si="402"/>
        <v>0</v>
      </c>
      <c r="C2488" s="454" t="str">
        <f t="shared" ca="1" si="405"/>
        <v/>
      </c>
      <c r="D2488" s="454" t="str">
        <f t="shared" ca="1" si="405"/>
        <v/>
      </c>
      <c r="E2488" s="454" t="str">
        <f t="shared" ca="1" si="405"/>
        <v/>
      </c>
      <c r="F2488" s="454" t="str">
        <f t="shared" ca="1" si="404"/>
        <v/>
      </c>
      <c r="G2488" s="389" t="str">
        <f t="shared" si="403"/>
        <v>EandR1G</v>
      </c>
      <c r="H2488" s="389" t="str">
        <f t="shared" si="408"/>
        <v>intdevexp</v>
      </c>
      <c r="I2488" s="389" t="str">
        <f t="shared" si="406"/>
        <v>rec</v>
      </c>
      <c r="J2488" s="389" t="str">
        <f t="shared" si="410"/>
        <v>EandR1G-</v>
      </c>
      <c r="K2488" s="389" t="str">
        <f t="shared" si="407"/>
        <v>intdevexp-rec</v>
      </c>
      <c r="L2488" s="389" t="str">
        <f t="shared" si="409"/>
        <v>intdevexp-</v>
      </c>
    </row>
    <row r="2489" spans="1:12">
      <c r="A2489" t="s">
        <v>5694</v>
      </c>
      <c r="B2489" s="454">
        <f t="shared" ca="1" si="402"/>
        <v>0</v>
      </c>
      <c r="C2489" s="454" t="str">
        <f t="shared" ca="1" si="405"/>
        <v/>
      </c>
      <c r="D2489" s="454" t="str">
        <f t="shared" ca="1" si="405"/>
        <v/>
      </c>
      <c r="E2489" s="454" t="str">
        <f t="shared" ca="1" si="405"/>
        <v/>
      </c>
      <c r="F2489" s="454" t="str">
        <f t="shared" ca="1" si="404"/>
        <v/>
      </c>
      <c r="G2489" s="389" t="str">
        <f t="shared" si="403"/>
        <v>EandR1G</v>
      </c>
      <c r="H2489" s="389" t="str">
        <f t="shared" si="408"/>
        <v>intsftpur</v>
      </c>
      <c r="I2489" s="389" t="str">
        <f t="shared" si="406"/>
        <v>rec</v>
      </c>
      <c r="J2489" s="389" t="str">
        <f t="shared" si="410"/>
        <v>EandR1G-</v>
      </c>
      <c r="K2489" s="389" t="str">
        <f t="shared" si="407"/>
        <v>intsftpur-rec</v>
      </c>
      <c r="L2489" s="389" t="str">
        <f t="shared" si="409"/>
        <v>intsftpur-</v>
      </c>
    </row>
    <row r="2490" spans="1:12">
      <c r="A2490" t="s">
        <v>5695</v>
      </c>
      <c r="B2490" s="454">
        <f t="shared" ca="1" si="402"/>
        <v>0</v>
      </c>
      <c r="C2490" s="454" t="str">
        <f t="shared" ca="1" si="405"/>
        <v/>
      </c>
      <c r="D2490" s="454" t="str">
        <f t="shared" ca="1" si="405"/>
        <v/>
      </c>
      <c r="E2490" s="454" t="str">
        <f t="shared" ca="1" si="405"/>
        <v/>
      </c>
      <c r="F2490" s="454" t="str">
        <f t="shared" ca="1" si="404"/>
        <v/>
      </c>
      <c r="G2490" s="389" t="str">
        <f t="shared" si="403"/>
        <v>EandR1G</v>
      </c>
      <c r="H2490" s="389" t="str">
        <f t="shared" si="408"/>
        <v>intsftdev</v>
      </c>
      <c r="I2490" s="389" t="str">
        <f t="shared" si="406"/>
        <v>rec</v>
      </c>
      <c r="J2490" s="389" t="str">
        <f t="shared" si="410"/>
        <v>EandR1G-</v>
      </c>
      <c r="K2490" s="389" t="str">
        <f t="shared" si="407"/>
        <v>intsftdev-rec</v>
      </c>
      <c r="L2490" s="389" t="str">
        <f t="shared" si="409"/>
        <v>intsftdev-</v>
      </c>
    </row>
    <row r="2491" spans="1:12">
      <c r="A2491" t="s">
        <v>5696</v>
      </c>
      <c r="B2491" s="454">
        <f t="shared" ca="1" si="402"/>
        <v>0</v>
      </c>
      <c r="C2491" s="454" t="str">
        <f t="shared" ca="1" si="405"/>
        <v/>
      </c>
      <c r="D2491" s="454" t="str">
        <f t="shared" ca="1" si="405"/>
        <v/>
      </c>
      <c r="E2491" s="454" t="str">
        <f t="shared" ca="1" si="405"/>
        <v/>
      </c>
      <c r="F2491" s="454" t="str">
        <f t="shared" ca="1" si="404"/>
        <v/>
      </c>
      <c r="G2491" s="389" t="str">
        <f t="shared" si="403"/>
        <v>EandR1G</v>
      </c>
      <c r="H2491" s="389" t="str">
        <f t="shared" si="408"/>
        <v>intart</v>
      </c>
      <c r="I2491" s="389" t="str">
        <f t="shared" si="406"/>
        <v>rec</v>
      </c>
      <c r="J2491" s="389" t="str">
        <f t="shared" si="410"/>
        <v>EandR1G-</v>
      </c>
      <c r="K2491" s="389" t="str">
        <f t="shared" si="407"/>
        <v>intart-rec</v>
      </c>
      <c r="L2491" s="389" t="str">
        <f t="shared" si="409"/>
        <v>intart-</v>
      </c>
    </row>
    <row r="2492" spans="1:12">
      <c r="A2492" t="s">
        <v>5697</v>
      </c>
      <c r="B2492" s="454">
        <f t="shared" ca="1" si="402"/>
        <v>0</v>
      </c>
      <c r="C2492" s="454" t="str">
        <f t="shared" ca="1" si="405"/>
        <v/>
      </c>
      <c r="D2492" s="454" t="str">
        <f t="shared" ca="1" si="405"/>
        <v/>
      </c>
      <c r="E2492" s="454" t="str">
        <f t="shared" ca="1" si="405"/>
        <v/>
      </c>
      <c r="F2492" s="454" t="str">
        <f t="shared" ca="1" si="404"/>
        <v/>
      </c>
      <c r="G2492" s="389" t="str">
        <f t="shared" si="403"/>
        <v>EandR1G</v>
      </c>
      <c r="H2492" s="389" t="str">
        <f t="shared" si="408"/>
        <v>inther</v>
      </c>
      <c r="I2492" s="389" t="str">
        <f t="shared" si="406"/>
        <v>rec</v>
      </c>
      <c r="J2492" s="389" t="str">
        <f t="shared" si="410"/>
        <v>EandR1G-</v>
      </c>
      <c r="K2492" s="389" t="str">
        <f t="shared" si="407"/>
        <v>inther-rec</v>
      </c>
      <c r="L2492" s="389" t="str">
        <f t="shared" si="409"/>
        <v>inther-</v>
      </c>
    </row>
    <row r="2493" spans="1:12">
      <c r="A2493" t="s">
        <v>5698</v>
      </c>
      <c r="B2493" s="454">
        <f t="shared" ca="1" si="402"/>
        <v>0</v>
      </c>
      <c r="C2493" s="454" t="str">
        <f t="shared" ca="1" si="405"/>
        <v/>
      </c>
      <c r="D2493" s="454" t="str">
        <f t="shared" ca="1" si="405"/>
        <v/>
      </c>
      <c r="E2493" s="454" t="str">
        <f t="shared" ca="1" si="405"/>
        <v/>
      </c>
      <c r="F2493" s="454" t="str">
        <f t="shared" ca="1" si="404"/>
        <v/>
      </c>
      <c r="G2493" s="389" t="str">
        <f t="shared" si="403"/>
        <v>EandR1G</v>
      </c>
      <c r="H2493" s="389" t="str">
        <f t="shared" si="408"/>
        <v>intgwl</v>
      </c>
      <c r="I2493" s="389" t="str">
        <f t="shared" si="406"/>
        <v>rec</v>
      </c>
      <c r="J2493" s="389" t="str">
        <f t="shared" si="410"/>
        <v>EandR1G-</v>
      </c>
      <c r="K2493" s="389" t="str">
        <f t="shared" si="407"/>
        <v>intgwl-rec</v>
      </c>
      <c r="L2493" s="389" t="str">
        <f t="shared" si="409"/>
        <v>intgwl-</v>
      </c>
    </row>
    <row r="2494" spans="1:12">
      <c r="A2494" t="s">
        <v>5699</v>
      </c>
      <c r="B2494" s="454">
        <f t="shared" ca="1" si="402"/>
        <v>0</v>
      </c>
      <c r="C2494" s="454" t="str">
        <f t="shared" ca="1" si="405"/>
        <v/>
      </c>
      <c r="D2494" s="454" t="str">
        <f t="shared" ca="1" si="405"/>
        <v/>
      </c>
      <c r="E2494" s="454" t="str">
        <f t="shared" ca="1" si="405"/>
        <v/>
      </c>
      <c r="F2494" s="454" t="str">
        <f t="shared" ca="1" si="404"/>
        <v/>
      </c>
      <c r="G2494" s="389" t="str">
        <f t="shared" si="403"/>
        <v>EandR1G</v>
      </c>
      <c r="H2494" s="389" t="str">
        <f t="shared" si="408"/>
        <v>asstot</v>
      </c>
      <c r="I2494" s="389" t="str">
        <f t="shared" si="406"/>
        <v>rec</v>
      </c>
      <c r="J2494" s="389" t="str">
        <f t="shared" si="410"/>
        <v>EandR1G-</v>
      </c>
      <c r="K2494" s="389" t="str">
        <f t="shared" si="407"/>
        <v>asstot-rec</v>
      </c>
      <c r="L2494" s="389" t="str">
        <f t="shared" si="409"/>
        <v>asstot-</v>
      </c>
    </row>
    <row r="2495" spans="1:12">
      <c r="A2495" t="s">
        <v>5700</v>
      </c>
      <c r="B2495" s="454">
        <f t="shared" ca="1" si="402"/>
        <v>0</v>
      </c>
      <c r="C2495" s="454" t="str">
        <f t="shared" ca="1" si="405"/>
        <v/>
      </c>
      <c r="D2495" s="454" t="str">
        <f t="shared" ca="1" si="405"/>
        <v/>
      </c>
      <c r="E2495" s="454" t="str">
        <f t="shared" ca="1" si="405"/>
        <v/>
      </c>
      <c r="F2495" s="454" t="str">
        <f t="shared" ca="1" si="404"/>
        <v/>
      </c>
      <c r="G2495" s="389" t="str">
        <f t="shared" si="403"/>
        <v>EandR1G</v>
      </c>
      <c r="H2495" s="389" t="str">
        <f t="shared" si="408"/>
        <v>lndbld</v>
      </c>
      <c r="I2495" s="389" t="str">
        <f t="shared" si="406"/>
        <v>impcst</v>
      </c>
      <c r="J2495" s="389" t="str">
        <f t="shared" si="410"/>
        <v>EandR1G-</v>
      </c>
      <c r="K2495" s="389" t="str">
        <f t="shared" si="407"/>
        <v>lndbld-impcst</v>
      </c>
      <c r="L2495" s="389" t="str">
        <f t="shared" si="409"/>
        <v>lndbld-</v>
      </c>
    </row>
    <row r="2496" spans="1:12">
      <c r="A2496" t="s">
        <v>5701</v>
      </c>
      <c r="B2496" s="454">
        <f t="shared" ca="1" si="402"/>
        <v>0</v>
      </c>
      <c r="C2496" s="454" t="str">
        <f t="shared" ca="1" si="405"/>
        <v/>
      </c>
      <c r="D2496" s="454" t="str">
        <f t="shared" ca="1" si="405"/>
        <v/>
      </c>
      <c r="E2496" s="454" t="str">
        <f t="shared" ca="1" si="405"/>
        <v/>
      </c>
      <c r="F2496" s="454" t="str">
        <f t="shared" ca="1" si="404"/>
        <v/>
      </c>
      <c r="G2496" s="389" t="str">
        <f t="shared" si="403"/>
        <v>EandR1G</v>
      </c>
      <c r="H2496" s="389" t="str">
        <f t="shared" si="408"/>
        <v>dwl</v>
      </c>
      <c r="I2496" s="389" t="str">
        <f t="shared" si="406"/>
        <v>impcst</v>
      </c>
      <c r="J2496" s="389" t="str">
        <f t="shared" si="410"/>
        <v>EandR1G-</v>
      </c>
      <c r="K2496" s="389" t="str">
        <f t="shared" si="407"/>
        <v>dwl-impcst</v>
      </c>
      <c r="L2496" s="389" t="str">
        <f t="shared" si="409"/>
        <v>dwl-</v>
      </c>
    </row>
    <row r="2497" spans="1:12">
      <c r="A2497" t="s">
        <v>5702</v>
      </c>
      <c r="B2497" s="454">
        <f t="shared" ca="1" si="402"/>
        <v>0</v>
      </c>
      <c r="C2497" s="454" t="str">
        <f t="shared" ca="1" si="405"/>
        <v/>
      </c>
      <c r="D2497" s="454" t="str">
        <f t="shared" ca="1" si="405"/>
        <v/>
      </c>
      <c r="E2497" s="454" t="str">
        <f t="shared" ca="1" si="405"/>
        <v/>
      </c>
      <c r="F2497" s="454" t="str">
        <f t="shared" ca="1" si="404"/>
        <v/>
      </c>
      <c r="G2497" s="389" t="str">
        <f t="shared" si="403"/>
        <v>EandR1G</v>
      </c>
      <c r="H2497" s="389" t="str">
        <f t="shared" si="408"/>
        <v>othbld</v>
      </c>
      <c r="I2497" s="389" t="str">
        <f t="shared" si="406"/>
        <v>impcst</v>
      </c>
      <c r="J2497" s="389" t="str">
        <f t="shared" si="410"/>
        <v>EandR1G-</v>
      </c>
      <c r="K2497" s="389" t="str">
        <f t="shared" si="407"/>
        <v>othbld-impcst</v>
      </c>
      <c r="L2497" s="389" t="str">
        <f t="shared" si="409"/>
        <v>othbld-</v>
      </c>
    </row>
    <row r="2498" spans="1:12">
      <c r="A2498" t="s">
        <v>5703</v>
      </c>
      <c r="B2498" s="454">
        <f t="shared" ca="1" si="402"/>
        <v>0</v>
      </c>
      <c r="C2498" s="454" t="str">
        <f t="shared" ca="1" si="405"/>
        <v/>
      </c>
      <c r="D2498" s="454" t="str">
        <f t="shared" ca="1" si="405"/>
        <v/>
      </c>
      <c r="E2498" s="454" t="str">
        <f t="shared" ca="1" si="405"/>
        <v/>
      </c>
      <c r="F2498" s="454" t="str">
        <f t="shared" ca="1" si="404"/>
        <v/>
      </c>
      <c r="G2498" s="389" t="str">
        <f t="shared" si="403"/>
        <v>EandR1G</v>
      </c>
      <c r="H2498" s="389" t="str">
        <f t="shared" si="408"/>
        <v>lnd</v>
      </c>
      <c r="I2498" s="389" t="str">
        <f t="shared" si="406"/>
        <v>impcst</v>
      </c>
      <c r="J2498" s="389" t="str">
        <f t="shared" si="410"/>
        <v>EandR1G-</v>
      </c>
      <c r="K2498" s="389" t="str">
        <f t="shared" si="407"/>
        <v>lnd-impcst</v>
      </c>
      <c r="L2498" s="389" t="str">
        <f t="shared" si="409"/>
        <v>lnd-</v>
      </c>
    </row>
    <row r="2499" spans="1:12">
      <c r="A2499" t="s">
        <v>5704</v>
      </c>
      <c r="B2499" s="454">
        <f t="shared" ca="1" si="402"/>
        <v>0</v>
      </c>
      <c r="C2499" s="454" t="str">
        <f t="shared" ca="1" si="405"/>
        <v/>
      </c>
      <c r="D2499" s="454" t="str">
        <f t="shared" ca="1" si="405"/>
        <v/>
      </c>
      <c r="E2499" s="454" t="str">
        <f t="shared" ca="1" si="405"/>
        <v/>
      </c>
      <c r="F2499" s="454" t="str">
        <f t="shared" ca="1" si="404"/>
        <v/>
      </c>
      <c r="G2499" s="389" t="str">
        <f t="shared" si="403"/>
        <v>EandR1G</v>
      </c>
      <c r="H2499" s="389" t="str">
        <f t="shared" si="408"/>
        <v>lndimp</v>
      </c>
      <c r="I2499" s="389" t="str">
        <f t="shared" si="406"/>
        <v>impcst</v>
      </c>
      <c r="J2499" s="389" t="str">
        <f t="shared" si="410"/>
        <v>EandR1G-</v>
      </c>
      <c r="K2499" s="389" t="str">
        <f t="shared" si="407"/>
        <v>lndimp-impcst</v>
      </c>
      <c r="L2499" s="389" t="str">
        <f t="shared" si="409"/>
        <v>lndimp-</v>
      </c>
    </row>
    <row r="2500" spans="1:12">
      <c r="A2500" t="s">
        <v>5705</v>
      </c>
      <c r="B2500" s="454">
        <f t="shared" ca="1" si="402"/>
        <v>0</v>
      </c>
      <c r="C2500" s="454" t="str">
        <f t="shared" ca="1" si="405"/>
        <v/>
      </c>
      <c r="D2500" s="454" t="str">
        <f t="shared" ca="1" si="405"/>
        <v/>
      </c>
      <c r="E2500" s="454" t="str">
        <f t="shared" ca="1" si="405"/>
        <v/>
      </c>
      <c r="F2500" s="454" t="str">
        <f t="shared" ca="1" si="404"/>
        <v/>
      </c>
      <c r="G2500" s="389" t="str">
        <f t="shared" si="403"/>
        <v>EandR1G</v>
      </c>
      <c r="H2500" s="389" t="str">
        <f t="shared" si="408"/>
        <v>cnscnvrnv</v>
      </c>
      <c r="I2500" s="389" t="str">
        <f t="shared" si="406"/>
        <v>impcst</v>
      </c>
      <c r="J2500" s="389" t="str">
        <f t="shared" si="410"/>
        <v>EandR1G-</v>
      </c>
      <c r="K2500" s="389" t="str">
        <f t="shared" si="407"/>
        <v>cnscnvrnv-impcst</v>
      </c>
      <c r="L2500" s="389" t="str">
        <f t="shared" si="409"/>
        <v>cnscnvrnv-</v>
      </c>
    </row>
    <row r="2501" spans="1:12">
      <c r="A2501" t="s">
        <v>5706</v>
      </c>
      <c r="B2501" s="454">
        <f t="shared" ref="B2501:B2530" ca="1" si="411">INDEX(INDIRECT(LEFT($A2501,SEARCH("-",$A2501,1)-1)&amp;"_data"),MATCH(MID($A2501, SEARCH("-",$A2501) + 1, SEARCH("-",$A2501,SEARCH("-",$A2501)+1) - SEARCH("-",$A2501) - 1),INDIRECT(LEFT($A2501,SEARCH("-",$A2501,1)-1)&amp;"_rows"),0),MATCH(RIGHT($A2501,LEN($A2501) - SEARCH("-", $A2501, SEARCH("-", $A2501) + 1)),INDIRECT(LEFT($A2501,SEARCH("-",$A2501,1)-1)&amp;"_Header"),0))</f>
        <v>0</v>
      </c>
      <c r="C2501" s="454" t="str">
        <f t="shared" ca="1" si="405"/>
        <v/>
      </c>
      <c r="D2501" s="454" t="str">
        <f t="shared" ca="1" si="405"/>
        <v/>
      </c>
      <c r="E2501" s="454" t="str">
        <f t="shared" ca="1" si="405"/>
        <v/>
      </c>
      <c r="F2501" s="454" t="str">
        <f t="shared" ca="1" si="404"/>
        <v/>
      </c>
      <c r="G2501" s="389" t="str">
        <f t="shared" si="403"/>
        <v>EandR1G</v>
      </c>
      <c r="H2501" s="389" t="str">
        <f t="shared" si="408"/>
        <v>cnscnvrnvdwl</v>
      </c>
      <c r="I2501" s="389" t="str">
        <f t="shared" si="406"/>
        <v>impcst</v>
      </c>
      <c r="J2501" s="389" t="str">
        <f t="shared" si="410"/>
        <v>EandR1G-</v>
      </c>
      <c r="K2501" s="389" t="str">
        <f t="shared" si="407"/>
        <v>cnscnvrnvdwl-impcst</v>
      </c>
      <c r="L2501" s="389" t="str">
        <f t="shared" si="409"/>
        <v>cnscnvrnvdwl-</v>
      </c>
    </row>
    <row r="2502" spans="1:12">
      <c r="A2502" t="s">
        <v>5707</v>
      </c>
      <c r="B2502" s="454">
        <f t="shared" ca="1" si="411"/>
        <v>0</v>
      </c>
      <c r="C2502" s="454" t="str">
        <f t="shared" ca="1" si="405"/>
        <v/>
      </c>
      <c r="D2502" s="454" t="str">
        <f t="shared" ca="1" si="405"/>
        <v/>
      </c>
      <c r="E2502" s="454" t="str">
        <f t="shared" ca="1" si="405"/>
        <v/>
      </c>
      <c r="F2502" s="454" t="str">
        <f t="shared" ca="1" si="404"/>
        <v/>
      </c>
      <c r="G2502" s="389" t="str">
        <f t="shared" ref="G2502:G2531" si="412">LEFT(A2502, 7)</f>
        <v>EandR1G</v>
      </c>
      <c r="H2502" s="389" t="str">
        <f t="shared" si="408"/>
        <v>cnscnvrnvothdwl</v>
      </c>
      <c r="I2502" s="389" t="str">
        <f t="shared" si="406"/>
        <v>impcst</v>
      </c>
      <c r="J2502" s="389" t="str">
        <f t="shared" si="410"/>
        <v>EandR1G-</v>
      </c>
      <c r="K2502" s="389" t="str">
        <f t="shared" si="407"/>
        <v>cnscnvrnvothdwl-impcst</v>
      </c>
      <c r="L2502" s="389" t="str">
        <f t="shared" si="409"/>
        <v>cnscnvrnvothdwl-</v>
      </c>
    </row>
    <row r="2503" spans="1:12">
      <c r="A2503" t="s">
        <v>5708</v>
      </c>
      <c r="B2503" s="454">
        <f t="shared" ca="1" si="411"/>
        <v>0</v>
      </c>
      <c r="C2503" s="454" t="str">
        <f t="shared" ca="1" si="405"/>
        <v/>
      </c>
      <c r="D2503" s="454" t="str">
        <f t="shared" ca="1" si="405"/>
        <v/>
      </c>
      <c r="E2503" s="454" t="str">
        <f t="shared" ca="1" si="405"/>
        <v/>
      </c>
      <c r="F2503" s="454" t="str">
        <f t="shared" ca="1" si="404"/>
        <v/>
      </c>
      <c r="G2503" s="389" t="str">
        <f t="shared" si="412"/>
        <v>EandR1G</v>
      </c>
      <c r="H2503" s="389" t="str">
        <f t="shared" si="408"/>
        <v>cnscnvrnvothst</v>
      </c>
      <c r="I2503" s="389" t="str">
        <f t="shared" si="406"/>
        <v>impcst</v>
      </c>
      <c r="J2503" s="389" t="str">
        <f t="shared" si="410"/>
        <v>EandR1G-</v>
      </c>
      <c r="K2503" s="389" t="str">
        <f t="shared" si="407"/>
        <v>cnscnvrnvothst-impcst</v>
      </c>
      <c r="L2503" s="389" t="str">
        <f t="shared" si="409"/>
        <v>cnscnvrnvothst-</v>
      </c>
    </row>
    <row r="2504" spans="1:12">
      <c r="A2504" t="s">
        <v>5709</v>
      </c>
      <c r="B2504" s="454">
        <f t="shared" ca="1" si="411"/>
        <v>0</v>
      </c>
      <c r="C2504" s="454" t="str">
        <f t="shared" ca="1" si="405"/>
        <v/>
      </c>
      <c r="D2504" s="454" t="str">
        <f t="shared" ca="1" si="405"/>
        <v/>
      </c>
      <c r="E2504" s="454" t="str">
        <f t="shared" ca="1" si="405"/>
        <v/>
      </c>
      <c r="F2504" s="454" t="str">
        <f t="shared" ca="1" si="404"/>
        <v/>
      </c>
      <c r="G2504" s="389" t="str">
        <f t="shared" si="412"/>
        <v>EandR1G</v>
      </c>
      <c r="H2504" s="389" t="str">
        <f t="shared" si="408"/>
        <v>cnscnvrnvlndimp</v>
      </c>
      <c r="I2504" s="389" t="str">
        <f t="shared" si="406"/>
        <v>impcst</v>
      </c>
      <c r="J2504" s="389" t="str">
        <f t="shared" si="410"/>
        <v>EandR1G-</v>
      </c>
      <c r="K2504" s="389" t="str">
        <f t="shared" si="407"/>
        <v>cnscnvrnvlndimp-impcst</v>
      </c>
      <c r="L2504" s="389" t="str">
        <f t="shared" si="409"/>
        <v>cnscnvrnvlndimp-</v>
      </c>
    </row>
    <row r="2505" spans="1:12">
      <c r="A2505" t="s">
        <v>5710</v>
      </c>
      <c r="B2505" s="454">
        <f t="shared" ca="1" si="411"/>
        <v>0</v>
      </c>
      <c r="C2505" s="454" t="str">
        <f t="shared" ca="1" si="405"/>
        <v/>
      </c>
      <c r="D2505" s="454" t="str">
        <f t="shared" ca="1" si="405"/>
        <v/>
      </c>
      <c r="E2505" s="454" t="str">
        <f t="shared" ca="1" si="405"/>
        <v/>
      </c>
      <c r="F2505" s="454" t="str">
        <f t="shared" ca="1" si="405"/>
        <v/>
      </c>
      <c r="G2505" s="389" t="str">
        <f t="shared" si="412"/>
        <v>EandR1G</v>
      </c>
      <c r="H2505" s="389" t="str">
        <f t="shared" si="408"/>
        <v>vhc</v>
      </c>
      <c r="I2505" s="389" t="str">
        <f t="shared" si="406"/>
        <v>impcst</v>
      </c>
      <c r="J2505" s="389" t="str">
        <f t="shared" si="410"/>
        <v>EandR1G-</v>
      </c>
      <c r="K2505" s="389" t="str">
        <f t="shared" si="407"/>
        <v>vhc-impcst</v>
      </c>
      <c r="L2505" s="389" t="str">
        <f t="shared" si="409"/>
        <v>vhc-</v>
      </c>
    </row>
    <row r="2506" spans="1:12">
      <c r="A2506" t="s">
        <v>5711</v>
      </c>
      <c r="B2506" s="454">
        <f t="shared" ca="1" si="411"/>
        <v>0</v>
      </c>
      <c r="C2506" s="454" t="str">
        <f t="shared" ref="C2506:F2535" ca="1" si="413">IFERROR(INDEX(INDIRECT(LEFT($A2506,SEARCH("-",$A2506,1)-1)&amp;"_validation_data"),MATCH($A2506&amp;"-"&amp;C$1,INDIRECT(LEFT($A2506,SEARCH("-",$A2506,1)-1)&amp;"_validation_rows"),0),3),"")</f>
        <v/>
      </c>
      <c r="D2506" s="454" t="str">
        <f t="shared" ca="1" si="413"/>
        <v/>
      </c>
      <c r="E2506" s="454" t="str">
        <f t="shared" ca="1" si="413"/>
        <v/>
      </c>
      <c r="F2506" s="454" t="str">
        <f t="shared" ca="1" si="413"/>
        <v/>
      </c>
      <c r="G2506" s="389" t="str">
        <f t="shared" si="412"/>
        <v>EandR1G</v>
      </c>
      <c r="H2506" s="389" t="str">
        <f t="shared" si="408"/>
        <v>eqpmch</v>
      </c>
      <c r="I2506" s="389" t="str">
        <f t="shared" ref="I2506:I2535" si="414">SUBSTITUTE(K2506,L2506,"")</f>
        <v>impcst</v>
      </c>
      <c r="J2506" s="389" t="str">
        <f t="shared" si="410"/>
        <v>EandR1G-</v>
      </c>
      <c r="K2506" s="389" t="str">
        <f t="shared" ref="K2506:K2535" si="415">SUBSTITUTE(A2506,J2506,"")</f>
        <v>eqpmch-impcst</v>
      </c>
      <c r="L2506" s="389" t="str">
        <f t="shared" si="409"/>
        <v>eqpmch-</v>
      </c>
    </row>
    <row r="2507" spans="1:12">
      <c r="A2507" t="s">
        <v>5712</v>
      </c>
      <c r="B2507" s="454">
        <f t="shared" ca="1" si="411"/>
        <v>0</v>
      </c>
      <c r="C2507" s="454" t="str">
        <f t="shared" ca="1" si="413"/>
        <v/>
      </c>
      <c r="D2507" s="454" t="str">
        <f t="shared" ca="1" si="413"/>
        <v/>
      </c>
      <c r="E2507" s="454" t="str">
        <f t="shared" ca="1" si="413"/>
        <v/>
      </c>
      <c r="F2507" s="454" t="str">
        <f t="shared" ca="1" si="413"/>
        <v/>
      </c>
      <c r="G2507" s="389" t="str">
        <f t="shared" si="412"/>
        <v>EandR1G</v>
      </c>
      <c r="H2507" s="389" t="str">
        <f t="shared" ref="H2507:H2536" si="416">LEFT(K2507,SEARCH("-",K2507)-1)</f>
        <v>pmch</v>
      </c>
      <c r="I2507" s="389" t="str">
        <f t="shared" si="414"/>
        <v>impcst</v>
      </c>
      <c r="J2507" s="389" t="str">
        <f t="shared" si="410"/>
        <v>EandR1G-</v>
      </c>
      <c r="K2507" s="389" t="str">
        <f t="shared" si="415"/>
        <v>pmch-impcst</v>
      </c>
      <c r="L2507" s="389" t="str">
        <f t="shared" ref="L2507:L2536" si="417">LEFT(K2507,SEARCH("-",K2507))</f>
        <v>pmch-</v>
      </c>
    </row>
    <row r="2508" spans="1:12">
      <c r="A2508" t="s">
        <v>5713</v>
      </c>
      <c r="B2508" s="454">
        <f t="shared" ca="1" si="411"/>
        <v>0</v>
      </c>
      <c r="C2508" s="454" t="str">
        <f t="shared" ca="1" si="413"/>
        <v/>
      </c>
      <c r="D2508" s="454" t="str">
        <f t="shared" ca="1" si="413"/>
        <v/>
      </c>
      <c r="E2508" s="454" t="str">
        <f t="shared" ca="1" si="413"/>
        <v/>
      </c>
      <c r="F2508" s="454" t="str">
        <f t="shared" ca="1" si="413"/>
        <v/>
      </c>
      <c r="G2508" s="389" t="str">
        <f t="shared" si="412"/>
        <v>EandR1G</v>
      </c>
      <c r="H2508" s="389" t="str">
        <f t="shared" si="416"/>
        <v>eq</v>
      </c>
      <c r="I2508" s="389" t="str">
        <f t="shared" si="414"/>
        <v>impcst</v>
      </c>
      <c r="J2508" s="389" t="str">
        <f t="shared" ref="J2508:J2537" si="418">LEFT(A2508,SEARCH("-",A2508))</f>
        <v>EandR1G-</v>
      </c>
      <c r="K2508" s="389" t="str">
        <f t="shared" si="415"/>
        <v>eq-impcst</v>
      </c>
      <c r="L2508" s="389" t="str">
        <f t="shared" si="417"/>
        <v>eq-</v>
      </c>
    </row>
    <row r="2509" spans="1:12">
      <c r="A2509" t="s">
        <v>5714</v>
      </c>
      <c r="B2509" s="454">
        <f t="shared" ca="1" si="411"/>
        <v>0</v>
      </c>
      <c r="C2509" s="454" t="str">
        <f t="shared" ca="1" si="413"/>
        <v/>
      </c>
      <c r="D2509" s="454" t="str">
        <f t="shared" ca="1" si="413"/>
        <v/>
      </c>
      <c r="E2509" s="454" t="str">
        <f t="shared" ca="1" si="413"/>
        <v/>
      </c>
      <c r="F2509" s="454" t="str">
        <f t="shared" ca="1" si="413"/>
        <v/>
      </c>
      <c r="G2509" s="389" t="str">
        <f t="shared" si="412"/>
        <v>EandR1G</v>
      </c>
      <c r="H2509" s="389" t="str">
        <f t="shared" si="416"/>
        <v>furfit</v>
      </c>
      <c r="I2509" s="389" t="str">
        <f t="shared" si="414"/>
        <v>impcst</v>
      </c>
      <c r="J2509" s="389" t="str">
        <f t="shared" si="418"/>
        <v>EandR1G-</v>
      </c>
      <c r="K2509" s="389" t="str">
        <f t="shared" si="415"/>
        <v>furfit-impcst</v>
      </c>
      <c r="L2509" s="389" t="str">
        <f t="shared" si="417"/>
        <v>furfit-</v>
      </c>
    </row>
    <row r="2510" spans="1:12">
      <c r="A2510" t="s">
        <v>5715</v>
      </c>
      <c r="B2510" s="454">
        <f t="shared" ca="1" si="411"/>
        <v>0</v>
      </c>
      <c r="C2510" s="454" t="str">
        <f t="shared" ca="1" si="413"/>
        <v/>
      </c>
      <c r="D2510" s="454" t="str">
        <f t="shared" ca="1" si="413"/>
        <v/>
      </c>
      <c r="E2510" s="454" t="str">
        <f t="shared" ca="1" si="413"/>
        <v/>
      </c>
      <c r="F2510" s="454" t="str">
        <f t="shared" ca="1" si="413"/>
        <v/>
      </c>
      <c r="G2510" s="389" t="str">
        <f t="shared" si="412"/>
        <v>EandR1G</v>
      </c>
      <c r="H2510" s="389" t="str">
        <f t="shared" si="416"/>
        <v>vhceqpmch</v>
      </c>
      <c r="I2510" s="389" t="str">
        <f t="shared" si="414"/>
        <v>impcst</v>
      </c>
      <c r="J2510" s="389" t="str">
        <f t="shared" si="418"/>
        <v>EandR1G-</v>
      </c>
      <c r="K2510" s="389" t="str">
        <f t="shared" si="415"/>
        <v>vhceqpmch-impcst</v>
      </c>
      <c r="L2510" s="389" t="str">
        <f t="shared" si="417"/>
        <v>vhceqpmch-</v>
      </c>
    </row>
    <row r="2511" spans="1:12">
      <c r="A2511" t="s">
        <v>5716</v>
      </c>
      <c r="B2511" s="454">
        <f t="shared" ca="1" si="411"/>
        <v>0</v>
      </c>
      <c r="C2511" s="454" t="str">
        <f t="shared" ca="1" si="413"/>
        <v/>
      </c>
      <c r="D2511" s="454" t="str">
        <f t="shared" ca="1" si="413"/>
        <v/>
      </c>
      <c r="E2511" s="454" t="str">
        <f t="shared" ca="1" si="413"/>
        <v/>
      </c>
      <c r="F2511" s="454" t="str">
        <f t="shared" ca="1" si="413"/>
        <v/>
      </c>
      <c r="G2511" s="389" t="str">
        <f t="shared" si="412"/>
        <v>EandR1G</v>
      </c>
      <c r="H2511" s="389" t="str">
        <f t="shared" si="416"/>
        <v>int</v>
      </c>
      <c r="I2511" s="389" t="str">
        <f t="shared" si="414"/>
        <v>impcst</v>
      </c>
      <c r="J2511" s="389" t="str">
        <f t="shared" si="418"/>
        <v>EandR1G-</v>
      </c>
      <c r="K2511" s="389" t="str">
        <f t="shared" si="415"/>
        <v>int-impcst</v>
      </c>
      <c r="L2511" s="389" t="str">
        <f t="shared" si="417"/>
        <v>int-</v>
      </c>
    </row>
    <row r="2512" spans="1:12">
      <c r="A2512" t="s">
        <v>5717</v>
      </c>
      <c r="B2512" s="454">
        <f t="shared" ca="1" si="411"/>
        <v>0</v>
      </c>
      <c r="C2512" s="454" t="str">
        <f t="shared" ca="1" si="413"/>
        <v/>
      </c>
      <c r="D2512" s="454" t="str">
        <f t="shared" ca="1" si="413"/>
        <v/>
      </c>
      <c r="E2512" s="454" t="str">
        <f t="shared" ca="1" si="413"/>
        <v/>
      </c>
      <c r="F2512" s="454" t="str">
        <f t="shared" ca="1" si="413"/>
        <v/>
      </c>
      <c r="G2512" s="389" t="str">
        <f t="shared" si="412"/>
        <v>EandR1G</v>
      </c>
      <c r="H2512" s="389" t="str">
        <f t="shared" si="416"/>
        <v>intdevexp</v>
      </c>
      <c r="I2512" s="389" t="str">
        <f t="shared" si="414"/>
        <v>impcst</v>
      </c>
      <c r="J2512" s="389" t="str">
        <f t="shared" si="418"/>
        <v>EandR1G-</v>
      </c>
      <c r="K2512" s="389" t="str">
        <f t="shared" si="415"/>
        <v>intdevexp-impcst</v>
      </c>
      <c r="L2512" s="389" t="str">
        <f t="shared" si="417"/>
        <v>intdevexp-</v>
      </c>
    </row>
    <row r="2513" spans="1:12">
      <c r="A2513" t="s">
        <v>5718</v>
      </c>
      <c r="B2513" s="454">
        <f t="shared" ca="1" si="411"/>
        <v>0</v>
      </c>
      <c r="C2513" s="454" t="str">
        <f t="shared" ca="1" si="413"/>
        <v/>
      </c>
      <c r="D2513" s="454" t="str">
        <f t="shared" ca="1" si="413"/>
        <v/>
      </c>
      <c r="E2513" s="454" t="str">
        <f t="shared" ca="1" si="413"/>
        <v/>
      </c>
      <c r="F2513" s="454" t="str">
        <f t="shared" ca="1" si="413"/>
        <v/>
      </c>
      <c r="G2513" s="389" t="str">
        <f t="shared" si="412"/>
        <v>EandR1G</v>
      </c>
      <c r="H2513" s="389" t="str">
        <f t="shared" si="416"/>
        <v>intsftpur</v>
      </c>
      <c r="I2513" s="389" t="str">
        <f t="shared" si="414"/>
        <v>impcst</v>
      </c>
      <c r="J2513" s="389" t="str">
        <f t="shared" si="418"/>
        <v>EandR1G-</v>
      </c>
      <c r="K2513" s="389" t="str">
        <f t="shared" si="415"/>
        <v>intsftpur-impcst</v>
      </c>
      <c r="L2513" s="389" t="str">
        <f t="shared" si="417"/>
        <v>intsftpur-</v>
      </c>
    </row>
    <row r="2514" spans="1:12">
      <c r="A2514" t="s">
        <v>5719</v>
      </c>
      <c r="B2514" s="454">
        <f t="shared" ca="1" si="411"/>
        <v>0</v>
      </c>
      <c r="C2514" s="454" t="str">
        <f t="shared" ca="1" si="413"/>
        <v/>
      </c>
      <c r="D2514" s="454" t="str">
        <f t="shared" ca="1" si="413"/>
        <v/>
      </c>
      <c r="E2514" s="454" t="str">
        <f t="shared" ca="1" si="413"/>
        <v/>
      </c>
      <c r="F2514" s="454" t="str">
        <f t="shared" ca="1" si="413"/>
        <v/>
      </c>
      <c r="G2514" s="389" t="str">
        <f t="shared" si="412"/>
        <v>EandR1G</v>
      </c>
      <c r="H2514" s="389" t="str">
        <f t="shared" si="416"/>
        <v>intsftdev</v>
      </c>
      <c r="I2514" s="389" t="str">
        <f t="shared" si="414"/>
        <v>impcst</v>
      </c>
      <c r="J2514" s="389" t="str">
        <f t="shared" si="418"/>
        <v>EandR1G-</v>
      </c>
      <c r="K2514" s="389" t="str">
        <f t="shared" si="415"/>
        <v>intsftdev-impcst</v>
      </c>
      <c r="L2514" s="389" t="str">
        <f t="shared" si="417"/>
        <v>intsftdev-</v>
      </c>
    </row>
    <row r="2515" spans="1:12">
      <c r="A2515" t="s">
        <v>5720</v>
      </c>
      <c r="B2515" s="454">
        <f t="shared" ca="1" si="411"/>
        <v>0</v>
      </c>
      <c r="C2515" s="454" t="str">
        <f t="shared" ca="1" si="413"/>
        <v/>
      </c>
      <c r="D2515" s="454" t="str">
        <f t="shared" ca="1" si="413"/>
        <v/>
      </c>
      <c r="E2515" s="454" t="str">
        <f t="shared" ca="1" si="413"/>
        <v/>
      </c>
      <c r="F2515" s="454" t="str">
        <f t="shared" ca="1" si="413"/>
        <v/>
      </c>
      <c r="G2515" s="389" t="str">
        <f t="shared" si="412"/>
        <v>EandR1G</v>
      </c>
      <c r="H2515" s="389" t="str">
        <f t="shared" si="416"/>
        <v>intart</v>
      </c>
      <c r="I2515" s="389" t="str">
        <f t="shared" si="414"/>
        <v>impcst</v>
      </c>
      <c r="J2515" s="389" t="str">
        <f t="shared" si="418"/>
        <v>EandR1G-</v>
      </c>
      <c r="K2515" s="389" t="str">
        <f t="shared" si="415"/>
        <v>intart-impcst</v>
      </c>
      <c r="L2515" s="389" t="str">
        <f t="shared" si="417"/>
        <v>intart-</v>
      </c>
    </row>
    <row r="2516" spans="1:12">
      <c r="A2516" t="s">
        <v>5721</v>
      </c>
      <c r="B2516" s="454">
        <f t="shared" ca="1" si="411"/>
        <v>0</v>
      </c>
      <c r="C2516" s="454" t="str">
        <f t="shared" ca="1" si="413"/>
        <v/>
      </c>
      <c r="D2516" s="454" t="str">
        <f t="shared" ca="1" si="413"/>
        <v/>
      </c>
      <c r="E2516" s="454" t="str">
        <f t="shared" ca="1" si="413"/>
        <v/>
      </c>
      <c r="F2516" s="454" t="str">
        <f t="shared" ca="1" si="413"/>
        <v/>
      </c>
      <c r="G2516" s="389" t="str">
        <f t="shared" si="412"/>
        <v>EandR1G</v>
      </c>
      <c r="H2516" s="389" t="str">
        <f t="shared" si="416"/>
        <v>inther</v>
      </c>
      <c r="I2516" s="389" t="str">
        <f t="shared" si="414"/>
        <v>impcst</v>
      </c>
      <c r="J2516" s="389" t="str">
        <f t="shared" si="418"/>
        <v>EandR1G-</v>
      </c>
      <c r="K2516" s="389" t="str">
        <f t="shared" si="415"/>
        <v>inther-impcst</v>
      </c>
      <c r="L2516" s="389" t="str">
        <f t="shared" si="417"/>
        <v>inther-</v>
      </c>
    </row>
    <row r="2517" spans="1:12">
      <c r="A2517" t="s">
        <v>5722</v>
      </c>
      <c r="B2517" s="454">
        <f t="shared" ca="1" si="411"/>
        <v>0</v>
      </c>
      <c r="C2517" s="454" t="str">
        <f t="shared" ca="1" si="413"/>
        <v/>
      </c>
      <c r="D2517" s="454" t="str">
        <f t="shared" ca="1" si="413"/>
        <v/>
      </c>
      <c r="E2517" s="454" t="str">
        <f t="shared" ca="1" si="413"/>
        <v/>
      </c>
      <c r="F2517" s="454" t="str">
        <f t="shared" ca="1" si="413"/>
        <v/>
      </c>
      <c r="G2517" s="389" t="str">
        <f t="shared" si="412"/>
        <v>EandR1G</v>
      </c>
      <c r="H2517" s="389" t="str">
        <f t="shared" si="416"/>
        <v>intgwl</v>
      </c>
      <c r="I2517" s="389" t="str">
        <f t="shared" si="414"/>
        <v>impcst</v>
      </c>
      <c r="J2517" s="389" t="str">
        <f t="shared" si="418"/>
        <v>EandR1G-</v>
      </c>
      <c r="K2517" s="389" t="str">
        <f t="shared" si="415"/>
        <v>intgwl-impcst</v>
      </c>
      <c r="L2517" s="389" t="str">
        <f t="shared" si="417"/>
        <v>intgwl-</v>
      </c>
    </row>
    <row r="2518" spans="1:12">
      <c r="A2518" t="s">
        <v>5723</v>
      </c>
      <c r="B2518" s="454">
        <f t="shared" ca="1" si="411"/>
        <v>0</v>
      </c>
      <c r="C2518" s="454" t="str">
        <f t="shared" ca="1" si="413"/>
        <v/>
      </c>
      <c r="D2518" s="454" t="str">
        <f t="shared" ca="1" si="413"/>
        <v/>
      </c>
      <c r="E2518" s="454" t="str">
        <f t="shared" ca="1" si="413"/>
        <v/>
      </c>
      <c r="F2518" s="454" t="str">
        <f t="shared" ca="1" si="413"/>
        <v/>
      </c>
      <c r="G2518" s="389" t="str">
        <f t="shared" si="412"/>
        <v>EandR1G</v>
      </c>
      <c r="H2518" s="389" t="str">
        <f t="shared" si="416"/>
        <v>asstot</v>
      </c>
      <c r="I2518" s="389" t="str">
        <f t="shared" si="414"/>
        <v>impcst</v>
      </c>
      <c r="J2518" s="389" t="str">
        <f t="shared" si="418"/>
        <v>EandR1G-</v>
      </c>
      <c r="K2518" s="389" t="str">
        <f t="shared" si="415"/>
        <v>asstot-impcst</v>
      </c>
      <c r="L2518" s="389" t="str">
        <f t="shared" si="417"/>
        <v>asstot-</v>
      </c>
    </row>
    <row r="2519" spans="1:12">
      <c r="A2519" t="s">
        <v>5724</v>
      </c>
      <c r="B2519" s="454">
        <f t="shared" ca="1" si="411"/>
        <v>0</v>
      </c>
      <c r="C2519" s="454" t="str">
        <f t="shared" ca="1" si="413"/>
        <v/>
      </c>
      <c r="D2519" s="454" t="str">
        <f t="shared" ca="1" si="413"/>
        <v/>
      </c>
      <c r="E2519" s="454" t="str">
        <f t="shared" ca="1" si="413"/>
        <v/>
      </c>
      <c r="F2519" s="454" t="str">
        <f t="shared" ca="1" si="413"/>
        <v/>
      </c>
      <c r="G2519" s="389" t="str">
        <f t="shared" si="412"/>
        <v>EandR1G</v>
      </c>
      <c r="H2519" s="389" t="str">
        <f t="shared" si="416"/>
        <v>lndbld</v>
      </c>
      <c r="I2519" s="389" t="str">
        <f t="shared" si="414"/>
        <v>reval</v>
      </c>
      <c r="J2519" s="389" t="str">
        <f t="shared" si="418"/>
        <v>EandR1G-</v>
      </c>
      <c r="K2519" s="389" t="str">
        <f t="shared" si="415"/>
        <v>lndbld-reval</v>
      </c>
      <c r="L2519" s="389" t="str">
        <f t="shared" si="417"/>
        <v>lndbld-</v>
      </c>
    </row>
    <row r="2520" spans="1:12">
      <c r="A2520" t="s">
        <v>5725</v>
      </c>
      <c r="B2520" s="454">
        <f t="shared" ca="1" si="411"/>
        <v>0</v>
      </c>
      <c r="C2520" s="454" t="str">
        <f t="shared" ca="1" si="413"/>
        <v/>
      </c>
      <c r="D2520" s="454" t="str">
        <f t="shared" ca="1" si="413"/>
        <v/>
      </c>
      <c r="E2520" s="454" t="str">
        <f t="shared" ca="1" si="413"/>
        <v/>
      </c>
      <c r="F2520" s="454" t="str">
        <f t="shared" ca="1" si="413"/>
        <v/>
      </c>
      <c r="G2520" s="389" t="str">
        <f t="shared" si="412"/>
        <v>EandR1G</v>
      </c>
      <c r="H2520" s="389" t="str">
        <f t="shared" si="416"/>
        <v>dwl</v>
      </c>
      <c r="I2520" s="389" t="str">
        <f t="shared" si="414"/>
        <v>reval</v>
      </c>
      <c r="J2520" s="389" t="str">
        <f t="shared" si="418"/>
        <v>EandR1G-</v>
      </c>
      <c r="K2520" s="389" t="str">
        <f t="shared" si="415"/>
        <v>dwl-reval</v>
      </c>
      <c r="L2520" s="389" t="str">
        <f t="shared" si="417"/>
        <v>dwl-</v>
      </c>
    </row>
    <row r="2521" spans="1:12">
      <c r="A2521" t="s">
        <v>5726</v>
      </c>
      <c r="B2521" s="454">
        <f t="shared" ca="1" si="411"/>
        <v>0</v>
      </c>
      <c r="C2521" s="454" t="str">
        <f t="shared" ca="1" si="413"/>
        <v/>
      </c>
      <c r="D2521" s="454" t="str">
        <f t="shared" ca="1" si="413"/>
        <v/>
      </c>
      <c r="E2521" s="454" t="str">
        <f t="shared" ca="1" si="413"/>
        <v/>
      </c>
      <c r="F2521" s="454" t="str">
        <f t="shared" ca="1" si="413"/>
        <v/>
      </c>
      <c r="G2521" s="389" t="str">
        <f t="shared" si="412"/>
        <v>EandR1G</v>
      </c>
      <c r="H2521" s="389" t="str">
        <f t="shared" si="416"/>
        <v>othbld</v>
      </c>
      <c r="I2521" s="389" t="str">
        <f t="shared" si="414"/>
        <v>reval</v>
      </c>
      <c r="J2521" s="389" t="str">
        <f t="shared" si="418"/>
        <v>EandR1G-</v>
      </c>
      <c r="K2521" s="389" t="str">
        <f t="shared" si="415"/>
        <v>othbld-reval</v>
      </c>
      <c r="L2521" s="389" t="str">
        <f t="shared" si="417"/>
        <v>othbld-</v>
      </c>
    </row>
    <row r="2522" spans="1:12">
      <c r="A2522" t="s">
        <v>5727</v>
      </c>
      <c r="B2522" s="454">
        <f t="shared" ca="1" si="411"/>
        <v>0</v>
      </c>
      <c r="C2522" s="454" t="str">
        <f t="shared" ca="1" si="413"/>
        <v/>
      </c>
      <c r="D2522" s="454" t="str">
        <f t="shared" ca="1" si="413"/>
        <v/>
      </c>
      <c r="E2522" s="454" t="str">
        <f t="shared" ca="1" si="413"/>
        <v/>
      </c>
      <c r="F2522" s="454" t="str">
        <f t="shared" ca="1" si="413"/>
        <v/>
      </c>
      <c r="G2522" s="389" t="str">
        <f t="shared" si="412"/>
        <v>EandR1G</v>
      </c>
      <c r="H2522" s="389" t="str">
        <f t="shared" si="416"/>
        <v>lnd</v>
      </c>
      <c r="I2522" s="389" t="str">
        <f t="shared" si="414"/>
        <v>reval</v>
      </c>
      <c r="J2522" s="389" t="str">
        <f t="shared" si="418"/>
        <v>EandR1G-</v>
      </c>
      <c r="K2522" s="389" t="str">
        <f t="shared" si="415"/>
        <v>lnd-reval</v>
      </c>
      <c r="L2522" s="389" t="str">
        <f t="shared" si="417"/>
        <v>lnd-</v>
      </c>
    </row>
    <row r="2523" spans="1:12">
      <c r="A2523" t="s">
        <v>5728</v>
      </c>
      <c r="B2523" s="454">
        <f t="shared" ca="1" si="411"/>
        <v>0</v>
      </c>
      <c r="C2523" s="454" t="str">
        <f t="shared" ca="1" si="413"/>
        <v/>
      </c>
      <c r="D2523" s="454" t="str">
        <f t="shared" ca="1" si="413"/>
        <v/>
      </c>
      <c r="E2523" s="454" t="str">
        <f t="shared" ca="1" si="413"/>
        <v/>
      </c>
      <c r="F2523" s="454" t="str">
        <f t="shared" ca="1" si="413"/>
        <v/>
      </c>
      <c r="G2523" s="389" t="str">
        <f t="shared" si="412"/>
        <v>EandR1G</v>
      </c>
      <c r="H2523" s="389" t="str">
        <f t="shared" si="416"/>
        <v>lndimp</v>
      </c>
      <c r="I2523" s="389" t="str">
        <f t="shared" si="414"/>
        <v>reval</v>
      </c>
      <c r="J2523" s="389" t="str">
        <f t="shared" si="418"/>
        <v>EandR1G-</v>
      </c>
      <c r="K2523" s="389" t="str">
        <f t="shared" si="415"/>
        <v>lndimp-reval</v>
      </c>
      <c r="L2523" s="389" t="str">
        <f t="shared" si="417"/>
        <v>lndimp-</v>
      </c>
    </row>
    <row r="2524" spans="1:12">
      <c r="A2524" t="s">
        <v>5729</v>
      </c>
      <c r="B2524" s="454">
        <f t="shared" ca="1" si="411"/>
        <v>0</v>
      </c>
      <c r="C2524" s="454" t="str">
        <f t="shared" ca="1" si="413"/>
        <v/>
      </c>
      <c r="D2524" s="454" t="str">
        <f t="shared" ca="1" si="413"/>
        <v/>
      </c>
      <c r="E2524" s="454" t="str">
        <f t="shared" ca="1" si="413"/>
        <v/>
      </c>
      <c r="F2524" s="454" t="str">
        <f t="shared" ca="1" si="413"/>
        <v/>
      </c>
      <c r="G2524" s="389" t="str">
        <f t="shared" si="412"/>
        <v>EandR1G</v>
      </c>
      <c r="H2524" s="389" t="str">
        <f t="shared" si="416"/>
        <v>cnscnvrnv</v>
      </c>
      <c r="I2524" s="389" t="str">
        <f t="shared" si="414"/>
        <v>reval</v>
      </c>
      <c r="J2524" s="389" t="str">
        <f t="shared" si="418"/>
        <v>EandR1G-</v>
      </c>
      <c r="K2524" s="389" t="str">
        <f t="shared" si="415"/>
        <v>cnscnvrnv-reval</v>
      </c>
      <c r="L2524" s="389" t="str">
        <f t="shared" si="417"/>
        <v>cnscnvrnv-</v>
      </c>
    </row>
    <row r="2525" spans="1:12">
      <c r="A2525" t="s">
        <v>5730</v>
      </c>
      <c r="B2525" s="454">
        <f t="shared" ca="1" si="411"/>
        <v>0</v>
      </c>
      <c r="C2525" s="454" t="str">
        <f t="shared" ca="1" si="413"/>
        <v/>
      </c>
      <c r="D2525" s="454" t="str">
        <f t="shared" ca="1" si="413"/>
        <v/>
      </c>
      <c r="E2525" s="454" t="str">
        <f t="shared" ca="1" si="413"/>
        <v/>
      </c>
      <c r="F2525" s="454" t="str">
        <f t="shared" ca="1" si="413"/>
        <v/>
      </c>
      <c r="G2525" s="389" t="str">
        <f t="shared" si="412"/>
        <v>EandR1G</v>
      </c>
      <c r="H2525" s="389" t="str">
        <f t="shared" si="416"/>
        <v>cnscnvrnvdwl</v>
      </c>
      <c r="I2525" s="389" t="str">
        <f t="shared" si="414"/>
        <v>reval</v>
      </c>
      <c r="J2525" s="389" t="str">
        <f t="shared" si="418"/>
        <v>EandR1G-</v>
      </c>
      <c r="K2525" s="389" t="str">
        <f t="shared" si="415"/>
        <v>cnscnvrnvdwl-reval</v>
      </c>
      <c r="L2525" s="389" t="str">
        <f t="shared" si="417"/>
        <v>cnscnvrnvdwl-</v>
      </c>
    </row>
    <row r="2526" spans="1:12">
      <c r="A2526" t="s">
        <v>5731</v>
      </c>
      <c r="B2526" s="454">
        <f t="shared" ca="1" si="411"/>
        <v>0</v>
      </c>
      <c r="C2526" s="454" t="str">
        <f t="shared" ca="1" si="413"/>
        <v/>
      </c>
      <c r="D2526" s="454" t="str">
        <f t="shared" ca="1" si="413"/>
        <v/>
      </c>
      <c r="E2526" s="454" t="str">
        <f t="shared" ca="1" si="413"/>
        <v/>
      </c>
      <c r="F2526" s="454" t="str">
        <f t="shared" ca="1" si="413"/>
        <v/>
      </c>
      <c r="G2526" s="389" t="str">
        <f t="shared" si="412"/>
        <v>EandR1G</v>
      </c>
      <c r="H2526" s="389" t="str">
        <f t="shared" si="416"/>
        <v>cnscnvrnvothdwl</v>
      </c>
      <c r="I2526" s="389" t="str">
        <f t="shared" si="414"/>
        <v>reval</v>
      </c>
      <c r="J2526" s="389" t="str">
        <f t="shared" si="418"/>
        <v>EandR1G-</v>
      </c>
      <c r="K2526" s="389" t="str">
        <f t="shared" si="415"/>
        <v>cnscnvrnvothdwl-reval</v>
      </c>
      <c r="L2526" s="389" t="str">
        <f t="shared" si="417"/>
        <v>cnscnvrnvothdwl-</v>
      </c>
    </row>
    <row r="2527" spans="1:12">
      <c r="A2527" t="s">
        <v>5732</v>
      </c>
      <c r="B2527" s="454">
        <f t="shared" ca="1" si="411"/>
        <v>0</v>
      </c>
      <c r="C2527" s="454" t="str">
        <f t="shared" ca="1" si="413"/>
        <v/>
      </c>
      <c r="D2527" s="454" t="str">
        <f t="shared" ca="1" si="413"/>
        <v/>
      </c>
      <c r="E2527" s="454" t="str">
        <f t="shared" ca="1" si="413"/>
        <v/>
      </c>
      <c r="F2527" s="454" t="str">
        <f t="shared" ca="1" si="413"/>
        <v/>
      </c>
      <c r="G2527" s="389" t="str">
        <f t="shared" si="412"/>
        <v>EandR1G</v>
      </c>
      <c r="H2527" s="389" t="str">
        <f t="shared" si="416"/>
        <v>cnscnvrnvothst</v>
      </c>
      <c r="I2527" s="389" t="str">
        <f t="shared" si="414"/>
        <v>reval</v>
      </c>
      <c r="J2527" s="389" t="str">
        <f t="shared" si="418"/>
        <v>EandR1G-</v>
      </c>
      <c r="K2527" s="389" t="str">
        <f t="shared" si="415"/>
        <v>cnscnvrnvothst-reval</v>
      </c>
      <c r="L2527" s="389" t="str">
        <f t="shared" si="417"/>
        <v>cnscnvrnvothst-</v>
      </c>
    </row>
    <row r="2528" spans="1:12">
      <c r="A2528" t="s">
        <v>5733</v>
      </c>
      <c r="B2528" s="454">
        <f t="shared" ca="1" si="411"/>
        <v>0</v>
      </c>
      <c r="C2528" s="454" t="str">
        <f t="shared" ca="1" si="413"/>
        <v/>
      </c>
      <c r="D2528" s="454" t="str">
        <f t="shared" ca="1" si="413"/>
        <v/>
      </c>
      <c r="E2528" s="454" t="str">
        <f t="shared" ca="1" si="413"/>
        <v/>
      </c>
      <c r="F2528" s="454" t="str">
        <f t="shared" ca="1" si="413"/>
        <v/>
      </c>
      <c r="G2528" s="389" t="str">
        <f t="shared" si="412"/>
        <v>EandR1G</v>
      </c>
      <c r="H2528" s="389" t="str">
        <f t="shared" si="416"/>
        <v>cnscnvrnvlndimp</v>
      </c>
      <c r="I2528" s="389" t="str">
        <f t="shared" si="414"/>
        <v>reval</v>
      </c>
      <c r="J2528" s="389" t="str">
        <f t="shared" si="418"/>
        <v>EandR1G-</v>
      </c>
      <c r="K2528" s="389" t="str">
        <f t="shared" si="415"/>
        <v>cnscnvrnvlndimp-reval</v>
      </c>
      <c r="L2528" s="389" t="str">
        <f t="shared" si="417"/>
        <v>cnscnvrnvlndimp-</v>
      </c>
    </row>
    <row r="2529" spans="1:12">
      <c r="A2529" t="s">
        <v>5734</v>
      </c>
      <c r="B2529" s="454">
        <f t="shared" ca="1" si="411"/>
        <v>0</v>
      </c>
      <c r="C2529" s="454" t="str">
        <f t="shared" ca="1" si="413"/>
        <v/>
      </c>
      <c r="D2529" s="454" t="str">
        <f t="shared" ca="1" si="413"/>
        <v/>
      </c>
      <c r="E2529" s="454" t="str">
        <f t="shared" ca="1" si="413"/>
        <v/>
      </c>
      <c r="F2529" s="454" t="str">
        <f t="shared" ca="1" si="413"/>
        <v/>
      </c>
      <c r="G2529" s="389" t="str">
        <f t="shared" si="412"/>
        <v>EandR1G</v>
      </c>
      <c r="H2529" s="389" t="str">
        <f t="shared" si="416"/>
        <v>vhc</v>
      </c>
      <c r="I2529" s="389" t="str">
        <f t="shared" si="414"/>
        <v>reval</v>
      </c>
      <c r="J2529" s="389" t="str">
        <f t="shared" si="418"/>
        <v>EandR1G-</v>
      </c>
      <c r="K2529" s="389" t="str">
        <f t="shared" si="415"/>
        <v>vhc-reval</v>
      </c>
      <c r="L2529" s="389" t="str">
        <f t="shared" si="417"/>
        <v>vhc-</v>
      </c>
    </row>
    <row r="2530" spans="1:12">
      <c r="A2530" t="s">
        <v>5735</v>
      </c>
      <c r="B2530" s="454">
        <f t="shared" ca="1" si="411"/>
        <v>0</v>
      </c>
      <c r="C2530" s="454" t="str">
        <f t="shared" ca="1" si="413"/>
        <v/>
      </c>
      <c r="D2530" s="454" t="str">
        <f t="shared" ca="1" si="413"/>
        <v/>
      </c>
      <c r="E2530" s="454" t="str">
        <f t="shared" ca="1" si="413"/>
        <v/>
      </c>
      <c r="F2530" s="454" t="str">
        <f t="shared" ca="1" si="413"/>
        <v/>
      </c>
      <c r="G2530" s="389" t="str">
        <f t="shared" si="412"/>
        <v>EandR1G</v>
      </c>
      <c r="H2530" s="389" t="str">
        <f t="shared" si="416"/>
        <v>eqpmch</v>
      </c>
      <c r="I2530" s="389" t="str">
        <f t="shared" si="414"/>
        <v>reval</v>
      </c>
      <c r="J2530" s="389" t="str">
        <f t="shared" si="418"/>
        <v>EandR1G-</v>
      </c>
      <c r="K2530" s="389" t="str">
        <f t="shared" si="415"/>
        <v>eqpmch-reval</v>
      </c>
      <c r="L2530" s="389" t="str">
        <f t="shared" si="417"/>
        <v>eqpmch-</v>
      </c>
    </row>
    <row r="2531" spans="1:12">
      <c r="A2531" t="s">
        <v>5736</v>
      </c>
      <c r="B2531" s="454">
        <f t="shared" ref="B2531:B2588" ca="1" si="419">INDEX(INDIRECT(LEFT($A2531,SEARCH("-",$A2531,1)-1)&amp;"_data"),MATCH(MID($A2531, SEARCH("-",$A2531) + 1, SEARCH("-",$A2531,SEARCH("-",$A2531)+1) - SEARCH("-",$A2531) - 1),INDIRECT(LEFT($A2531,SEARCH("-",$A2531,1)-1)&amp;"_rows"),0),MATCH(RIGHT($A2531,LEN($A2531) - SEARCH("-", $A2531, SEARCH("-", $A2531) + 1)),INDIRECT(LEFT($A2531,SEARCH("-",$A2531,1)-1)&amp;"_Header"),0))</f>
        <v>0</v>
      </c>
      <c r="C2531" s="454" t="str">
        <f t="shared" ca="1" si="413"/>
        <v/>
      </c>
      <c r="D2531" s="454" t="str">
        <f t="shared" ca="1" si="413"/>
        <v/>
      </c>
      <c r="E2531" s="454" t="str">
        <f t="shared" ca="1" si="413"/>
        <v/>
      </c>
      <c r="F2531" s="454" t="str">
        <f t="shared" ca="1" si="413"/>
        <v/>
      </c>
      <c r="G2531" s="389" t="str">
        <f t="shared" si="412"/>
        <v>EandR1G</v>
      </c>
      <c r="H2531" s="389" t="str">
        <f t="shared" si="416"/>
        <v>pmch</v>
      </c>
      <c r="I2531" s="389" t="str">
        <f t="shared" si="414"/>
        <v>reval</v>
      </c>
      <c r="J2531" s="389" t="str">
        <f t="shared" si="418"/>
        <v>EandR1G-</v>
      </c>
      <c r="K2531" s="389" t="str">
        <f t="shared" si="415"/>
        <v>pmch-reval</v>
      </c>
      <c r="L2531" s="389" t="str">
        <f t="shared" si="417"/>
        <v>pmch-</v>
      </c>
    </row>
    <row r="2532" spans="1:12">
      <c r="A2532" t="s">
        <v>5737</v>
      </c>
      <c r="B2532" s="454">
        <f t="shared" ca="1" si="419"/>
        <v>0</v>
      </c>
      <c r="C2532" s="454" t="str">
        <f t="shared" ca="1" si="413"/>
        <v/>
      </c>
      <c r="D2532" s="454" t="str">
        <f t="shared" ca="1" si="413"/>
        <v/>
      </c>
      <c r="E2532" s="454" t="str">
        <f t="shared" ca="1" si="413"/>
        <v/>
      </c>
      <c r="F2532" s="454" t="str">
        <f t="shared" ca="1" si="413"/>
        <v/>
      </c>
      <c r="G2532" s="389" t="str">
        <f t="shared" ref="G2532:G2595" si="420">LEFT(A2532, 7)</f>
        <v>EandR1G</v>
      </c>
      <c r="H2532" s="389" t="str">
        <f t="shared" si="416"/>
        <v>eq</v>
      </c>
      <c r="I2532" s="389" t="str">
        <f t="shared" si="414"/>
        <v>reval</v>
      </c>
      <c r="J2532" s="389" t="str">
        <f t="shared" si="418"/>
        <v>EandR1G-</v>
      </c>
      <c r="K2532" s="389" t="str">
        <f t="shared" si="415"/>
        <v>eq-reval</v>
      </c>
      <c r="L2532" s="389" t="str">
        <f t="shared" si="417"/>
        <v>eq-</v>
      </c>
    </row>
    <row r="2533" spans="1:12">
      <c r="A2533" t="s">
        <v>5738</v>
      </c>
      <c r="B2533" s="454">
        <f t="shared" ca="1" si="419"/>
        <v>0</v>
      </c>
      <c r="C2533" s="454" t="str">
        <f t="shared" ca="1" si="413"/>
        <v/>
      </c>
      <c r="D2533" s="454" t="str">
        <f t="shared" ca="1" si="413"/>
        <v/>
      </c>
      <c r="E2533" s="454" t="str">
        <f t="shared" ca="1" si="413"/>
        <v/>
      </c>
      <c r="F2533" s="454" t="str">
        <f t="shared" ca="1" si="413"/>
        <v/>
      </c>
      <c r="G2533" s="389" t="str">
        <f t="shared" si="420"/>
        <v>EandR1G</v>
      </c>
      <c r="H2533" s="389" t="str">
        <f t="shared" si="416"/>
        <v>furfit</v>
      </c>
      <c r="I2533" s="389" t="str">
        <f t="shared" si="414"/>
        <v>reval</v>
      </c>
      <c r="J2533" s="389" t="str">
        <f t="shared" si="418"/>
        <v>EandR1G-</v>
      </c>
      <c r="K2533" s="389" t="str">
        <f t="shared" si="415"/>
        <v>furfit-reval</v>
      </c>
      <c r="L2533" s="389" t="str">
        <f t="shared" si="417"/>
        <v>furfit-</v>
      </c>
    </row>
    <row r="2534" spans="1:12">
      <c r="A2534" t="s">
        <v>5739</v>
      </c>
      <c r="B2534" s="454">
        <f t="shared" ca="1" si="419"/>
        <v>0</v>
      </c>
      <c r="C2534" s="454" t="str">
        <f t="shared" ca="1" si="413"/>
        <v/>
      </c>
      <c r="D2534" s="454" t="str">
        <f t="shared" ca="1" si="413"/>
        <v/>
      </c>
      <c r="E2534" s="454" t="str">
        <f t="shared" ca="1" si="413"/>
        <v/>
      </c>
      <c r="F2534" s="454" t="str">
        <f t="shared" ca="1" si="413"/>
        <v/>
      </c>
      <c r="G2534" s="389" t="str">
        <f t="shared" si="420"/>
        <v>EandR1G</v>
      </c>
      <c r="H2534" s="389" t="str">
        <f t="shared" si="416"/>
        <v>vhceqpmch</v>
      </c>
      <c r="I2534" s="389" t="str">
        <f t="shared" si="414"/>
        <v>reval</v>
      </c>
      <c r="J2534" s="389" t="str">
        <f t="shared" si="418"/>
        <v>EandR1G-</v>
      </c>
      <c r="K2534" s="389" t="str">
        <f t="shared" si="415"/>
        <v>vhceqpmch-reval</v>
      </c>
      <c r="L2534" s="389" t="str">
        <f t="shared" si="417"/>
        <v>vhceqpmch-</v>
      </c>
    </row>
    <row r="2535" spans="1:12">
      <c r="A2535" t="s">
        <v>5740</v>
      </c>
      <c r="B2535" s="454">
        <f t="shared" ca="1" si="419"/>
        <v>0</v>
      </c>
      <c r="C2535" s="454" t="str">
        <f t="shared" ca="1" si="413"/>
        <v/>
      </c>
      <c r="D2535" s="454" t="str">
        <f t="shared" ca="1" si="413"/>
        <v/>
      </c>
      <c r="E2535" s="454" t="str">
        <f t="shared" ca="1" si="413"/>
        <v/>
      </c>
      <c r="F2535" s="454" t="str">
        <f t="shared" ref="F2535:F2591" ca="1" si="421">IFERROR(INDEX(INDIRECT(LEFT($A2535,SEARCH("-",$A2535,1)-1)&amp;"_validation_data"),MATCH($A2535&amp;"-"&amp;F$1,INDIRECT(LEFT($A2535,SEARCH("-",$A2535,1)-1)&amp;"_validation_rows"),0),3),"")</f>
        <v/>
      </c>
      <c r="G2535" s="389" t="str">
        <f t="shared" si="420"/>
        <v>EandR1G</v>
      </c>
      <c r="H2535" s="389" t="str">
        <f t="shared" si="416"/>
        <v>int</v>
      </c>
      <c r="I2535" s="389" t="str">
        <f t="shared" si="414"/>
        <v>reval</v>
      </c>
      <c r="J2535" s="389" t="str">
        <f t="shared" si="418"/>
        <v>EandR1G-</v>
      </c>
      <c r="K2535" s="389" t="str">
        <f t="shared" si="415"/>
        <v>int-reval</v>
      </c>
      <c r="L2535" s="389" t="str">
        <f t="shared" si="417"/>
        <v>int-</v>
      </c>
    </row>
    <row r="2536" spans="1:12">
      <c r="A2536" t="s">
        <v>5741</v>
      </c>
      <c r="B2536" s="454">
        <f t="shared" ca="1" si="419"/>
        <v>0</v>
      </c>
      <c r="C2536" s="454" t="str">
        <f t="shared" ref="C2536:F2592" ca="1" si="422">IFERROR(INDEX(INDIRECT(LEFT($A2536,SEARCH("-",$A2536,1)-1)&amp;"_validation_data"),MATCH($A2536&amp;"-"&amp;C$1,INDIRECT(LEFT($A2536,SEARCH("-",$A2536,1)-1)&amp;"_validation_rows"),0),3),"")</f>
        <v/>
      </c>
      <c r="D2536" s="454" t="str">
        <f t="shared" ca="1" si="422"/>
        <v/>
      </c>
      <c r="E2536" s="454" t="str">
        <f t="shared" ca="1" si="422"/>
        <v/>
      </c>
      <c r="F2536" s="454" t="str">
        <f t="shared" ca="1" si="421"/>
        <v/>
      </c>
      <c r="G2536" s="389" t="str">
        <f t="shared" si="420"/>
        <v>EandR1G</v>
      </c>
      <c r="H2536" s="389" t="str">
        <f t="shared" si="416"/>
        <v>intdevexp</v>
      </c>
      <c r="I2536" s="389" t="str">
        <f t="shared" ref="I2536:I2592" si="423">SUBSTITUTE(K2536,L2536,"")</f>
        <v>reval</v>
      </c>
      <c r="J2536" s="389" t="str">
        <f t="shared" si="418"/>
        <v>EandR1G-</v>
      </c>
      <c r="K2536" s="389" t="str">
        <f t="shared" ref="K2536:K2592" si="424">SUBSTITUTE(A2536,J2536,"")</f>
        <v>intdevexp-reval</v>
      </c>
      <c r="L2536" s="389" t="str">
        <f t="shared" si="417"/>
        <v>intdevexp-</v>
      </c>
    </row>
    <row r="2537" spans="1:12">
      <c r="A2537" t="s">
        <v>5742</v>
      </c>
      <c r="B2537" s="454">
        <f t="shared" ca="1" si="419"/>
        <v>0</v>
      </c>
      <c r="C2537" s="454" t="str">
        <f t="shared" ca="1" si="422"/>
        <v/>
      </c>
      <c r="D2537" s="454" t="str">
        <f t="shared" ca="1" si="422"/>
        <v/>
      </c>
      <c r="E2537" s="454" t="str">
        <f t="shared" ca="1" si="422"/>
        <v/>
      </c>
      <c r="F2537" s="454" t="str">
        <f t="shared" ca="1" si="421"/>
        <v/>
      </c>
      <c r="G2537" s="389" t="str">
        <f t="shared" si="420"/>
        <v>EandR1G</v>
      </c>
      <c r="H2537" s="389" t="str">
        <f t="shared" ref="H2537:H2593" si="425">LEFT(K2537,SEARCH("-",K2537)-1)</f>
        <v>intsftpur</v>
      </c>
      <c r="I2537" s="389" t="str">
        <f t="shared" si="423"/>
        <v>reval</v>
      </c>
      <c r="J2537" s="389" t="str">
        <f t="shared" si="418"/>
        <v>EandR1G-</v>
      </c>
      <c r="K2537" s="389" t="str">
        <f t="shared" si="424"/>
        <v>intsftpur-reval</v>
      </c>
      <c r="L2537" s="389" t="str">
        <f t="shared" ref="L2537:L2593" si="426">LEFT(K2537,SEARCH("-",K2537))</f>
        <v>intsftpur-</v>
      </c>
    </row>
    <row r="2538" spans="1:12">
      <c r="A2538" t="s">
        <v>5743</v>
      </c>
      <c r="B2538" s="454">
        <f t="shared" ca="1" si="419"/>
        <v>0</v>
      </c>
      <c r="C2538" s="454" t="str">
        <f t="shared" ca="1" si="422"/>
        <v/>
      </c>
      <c r="D2538" s="454" t="str">
        <f t="shared" ca="1" si="422"/>
        <v/>
      </c>
      <c r="E2538" s="454" t="str">
        <f t="shared" ca="1" si="422"/>
        <v/>
      </c>
      <c r="F2538" s="454" t="str">
        <f t="shared" ca="1" si="421"/>
        <v/>
      </c>
      <c r="G2538" s="389" t="str">
        <f t="shared" si="420"/>
        <v>EandR1G</v>
      </c>
      <c r="H2538" s="389" t="str">
        <f t="shared" si="425"/>
        <v>intsftdev</v>
      </c>
      <c r="I2538" s="389" t="str">
        <f t="shared" si="423"/>
        <v>reval</v>
      </c>
      <c r="J2538" s="389" t="str">
        <f t="shared" ref="J2538:J2594" si="427">LEFT(A2538,SEARCH("-",A2538))</f>
        <v>EandR1G-</v>
      </c>
      <c r="K2538" s="389" t="str">
        <f t="shared" si="424"/>
        <v>intsftdev-reval</v>
      </c>
      <c r="L2538" s="389" t="str">
        <f t="shared" si="426"/>
        <v>intsftdev-</v>
      </c>
    </row>
    <row r="2539" spans="1:12">
      <c r="A2539" t="s">
        <v>5744</v>
      </c>
      <c r="B2539" s="454">
        <f t="shared" ca="1" si="419"/>
        <v>0</v>
      </c>
      <c r="C2539" s="454" t="str">
        <f t="shared" ca="1" si="422"/>
        <v/>
      </c>
      <c r="D2539" s="454" t="str">
        <f t="shared" ca="1" si="422"/>
        <v/>
      </c>
      <c r="E2539" s="454" t="str">
        <f t="shared" ca="1" si="422"/>
        <v/>
      </c>
      <c r="F2539" s="454" t="str">
        <f t="shared" ca="1" si="421"/>
        <v/>
      </c>
      <c r="G2539" s="389" t="str">
        <f t="shared" si="420"/>
        <v>EandR1G</v>
      </c>
      <c r="H2539" s="389" t="str">
        <f t="shared" si="425"/>
        <v>intart</v>
      </c>
      <c r="I2539" s="389" t="str">
        <f t="shared" si="423"/>
        <v>reval</v>
      </c>
      <c r="J2539" s="389" t="str">
        <f t="shared" si="427"/>
        <v>EandR1G-</v>
      </c>
      <c r="K2539" s="389" t="str">
        <f t="shared" si="424"/>
        <v>intart-reval</v>
      </c>
      <c r="L2539" s="389" t="str">
        <f t="shared" si="426"/>
        <v>intart-</v>
      </c>
    </row>
    <row r="2540" spans="1:12">
      <c r="A2540" t="s">
        <v>5745</v>
      </c>
      <c r="B2540" s="454">
        <f t="shared" ca="1" si="419"/>
        <v>0</v>
      </c>
      <c r="C2540" s="454" t="str">
        <f t="shared" ca="1" si="422"/>
        <v/>
      </c>
      <c r="D2540" s="454" t="str">
        <f t="shared" ca="1" si="422"/>
        <v/>
      </c>
      <c r="E2540" s="454" t="str">
        <f t="shared" ca="1" si="422"/>
        <v/>
      </c>
      <c r="F2540" s="454" t="str">
        <f t="shared" ca="1" si="421"/>
        <v/>
      </c>
      <c r="G2540" s="389" t="str">
        <f t="shared" si="420"/>
        <v>EandR1G</v>
      </c>
      <c r="H2540" s="389" t="str">
        <f t="shared" si="425"/>
        <v>inther</v>
      </c>
      <c r="I2540" s="389" t="str">
        <f t="shared" si="423"/>
        <v>reval</v>
      </c>
      <c r="J2540" s="389" t="str">
        <f t="shared" si="427"/>
        <v>EandR1G-</v>
      </c>
      <c r="K2540" s="389" t="str">
        <f t="shared" si="424"/>
        <v>inther-reval</v>
      </c>
      <c r="L2540" s="389" t="str">
        <f t="shared" si="426"/>
        <v>inther-</v>
      </c>
    </row>
    <row r="2541" spans="1:12">
      <c r="A2541" t="s">
        <v>5746</v>
      </c>
      <c r="B2541" s="454">
        <f t="shared" ca="1" si="419"/>
        <v>0</v>
      </c>
      <c r="C2541" s="454" t="str">
        <f t="shared" ca="1" si="422"/>
        <v/>
      </c>
      <c r="D2541" s="454" t="str">
        <f t="shared" ca="1" si="422"/>
        <v/>
      </c>
      <c r="E2541" s="454" t="str">
        <f t="shared" ca="1" si="422"/>
        <v/>
      </c>
      <c r="F2541" s="454" t="str">
        <f t="shared" ca="1" si="421"/>
        <v/>
      </c>
      <c r="G2541" s="389" t="str">
        <f t="shared" si="420"/>
        <v>EandR1G</v>
      </c>
      <c r="H2541" s="389" t="str">
        <f t="shared" si="425"/>
        <v>intgwl</v>
      </c>
      <c r="I2541" s="389" t="str">
        <f t="shared" si="423"/>
        <v>reval</v>
      </c>
      <c r="J2541" s="389" t="str">
        <f t="shared" si="427"/>
        <v>EandR1G-</v>
      </c>
      <c r="K2541" s="389" t="str">
        <f t="shared" si="424"/>
        <v>intgwl-reval</v>
      </c>
      <c r="L2541" s="389" t="str">
        <f t="shared" si="426"/>
        <v>intgwl-</v>
      </c>
    </row>
    <row r="2542" spans="1:12">
      <c r="A2542" t="s">
        <v>5747</v>
      </c>
      <c r="B2542" s="454">
        <f t="shared" ca="1" si="419"/>
        <v>0</v>
      </c>
      <c r="C2542" s="454" t="str">
        <f t="shared" ca="1" si="422"/>
        <v/>
      </c>
      <c r="D2542" s="454" t="str">
        <f t="shared" ca="1" si="422"/>
        <v/>
      </c>
      <c r="E2542" s="454" t="str">
        <f t="shared" ca="1" si="422"/>
        <v/>
      </c>
      <c r="F2542" s="454" t="str">
        <f t="shared" ca="1" si="421"/>
        <v/>
      </c>
      <c r="G2542" s="389" t="str">
        <f t="shared" si="420"/>
        <v>EandR1G</v>
      </c>
      <c r="H2542" s="389" t="str">
        <f t="shared" si="425"/>
        <v>asstot</v>
      </c>
      <c r="I2542" s="389" t="str">
        <f t="shared" si="423"/>
        <v>reval</v>
      </c>
      <c r="J2542" s="389" t="str">
        <f t="shared" si="427"/>
        <v>EandR1G-</v>
      </c>
      <c r="K2542" s="389" t="str">
        <f t="shared" si="424"/>
        <v>asstot-reval</v>
      </c>
      <c r="L2542" s="389" t="str">
        <f t="shared" si="426"/>
        <v>asstot-</v>
      </c>
    </row>
    <row r="2543" spans="1:12">
      <c r="A2543" t="s">
        <v>5748</v>
      </c>
      <c r="B2543" s="454">
        <f t="shared" ca="1" si="419"/>
        <v>0</v>
      </c>
      <c r="C2543" s="454" t="str">
        <f t="shared" ca="1" si="422"/>
        <v/>
      </c>
      <c r="D2543" s="454" t="str">
        <f t="shared" ca="1" si="422"/>
        <v/>
      </c>
      <c r="E2543" s="454" t="str">
        <f t="shared" ca="1" si="422"/>
        <v/>
      </c>
      <c r="F2543" s="454" t="str">
        <f t="shared" ca="1" si="421"/>
        <v/>
      </c>
      <c r="G2543" s="389" t="str">
        <f t="shared" si="420"/>
        <v>EandR1H</v>
      </c>
      <c r="H2543" s="389" t="str">
        <f t="shared" si="425"/>
        <v>inv</v>
      </c>
      <c r="I2543" s="389" t="str">
        <f t="shared" si="423"/>
        <v>valdirect</v>
      </c>
      <c r="J2543" s="389" t="str">
        <f t="shared" si="427"/>
        <v>EandR1H-</v>
      </c>
      <c r="K2543" s="389" t="str">
        <f t="shared" si="424"/>
        <v>inv-valdirect</v>
      </c>
      <c r="L2543" s="389" t="str">
        <f t="shared" si="426"/>
        <v>inv-</v>
      </c>
    </row>
    <row r="2544" spans="1:12">
      <c r="A2544" t="s">
        <v>5749</v>
      </c>
      <c r="B2544" s="454">
        <f t="shared" ca="1" si="419"/>
        <v>0</v>
      </c>
      <c r="C2544" s="454" t="str">
        <f t="shared" ca="1" si="422"/>
        <v/>
      </c>
      <c r="D2544" s="454" t="str">
        <f t="shared" ca="1" si="422"/>
        <v/>
      </c>
      <c r="E2544" s="454" t="str">
        <f t="shared" ca="1" si="422"/>
        <v/>
      </c>
      <c r="F2544" s="454" t="str">
        <f t="shared" ca="1" si="421"/>
        <v/>
      </c>
      <c r="G2544" s="389" t="str">
        <f t="shared" si="420"/>
        <v>EandR1H</v>
      </c>
      <c r="H2544" s="389" t="str">
        <f t="shared" si="425"/>
        <v>lndbld</v>
      </c>
      <c r="I2544" s="389" t="str">
        <f t="shared" si="423"/>
        <v>valdirect</v>
      </c>
      <c r="J2544" s="389" t="str">
        <f t="shared" si="427"/>
        <v>EandR1H-</v>
      </c>
      <c r="K2544" s="389" t="str">
        <f t="shared" si="424"/>
        <v>lndbld-valdirect</v>
      </c>
      <c r="L2544" s="389" t="str">
        <f t="shared" si="426"/>
        <v>lndbld-</v>
      </c>
    </row>
    <row r="2545" spans="1:12">
      <c r="A2545" t="s">
        <v>5750</v>
      </c>
      <c r="B2545" s="454">
        <f t="shared" ca="1" si="419"/>
        <v>0</v>
      </c>
      <c r="C2545" s="454" t="str">
        <f t="shared" ca="1" si="422"/>
        <v/>
      </c>
      <c r="D2545" s="454" t="str">
        <f t="shared" ca="1" si="422"/>
        <v/>
      </c>
      <c r="E2545" s="454" t="str">
        <f t="shared" ca="1" si="422"/>
        <v/>
      </c>
      <c r="F2545" s="454" t="str">
        <f t="shared" ca="1" si="421"/>
        <v/>
      </c>
      <c r="G2545" s="389" t="str">
        <f t="shared" si="420"/>
        <v>EandR1H</v>
      </c>
      <c r="H2545" s="389" t="str">
        <f t="shared" si="425"/>
        <v>dwl</v>
      </c>
      <c r="I2545" s="389" t="str">
        <f t="shared" si="423"/>
        <v>valdirect</v>
      </c>
      <c r="J2545" s="389" t="str">
        <f t="shared" si="427"/>
        <v>EandR1H-</v>
      </c>
      <c r="K2545" s="389" t="str">
        <f t="shared" si="424"/>
        <v>dwl-valdirect</v>
      </c>
      <c r="L2545" s="389" t="str">
        <f t="shared" si="426"/>
        <v>dwl-</v>
      </c>
    </row>
    <row r="2546" spans="1:12">
      <c r="A2546" t="s">
        <v>5751</v>
      </c>
      <c r="B2546" s="454">
        <f t="shared" ca="1" si="419"/>
        <v>0</v>
      </c>
      <c r="C2546" s="454" t="str">
        <f t="shared" ca="1" si="422"/>
        <v/>
      </c>
      <c r="D2546" s="454" t="str">
        <f t="shared" ca="1" si="422"/>
        <v/>
      </c>
      <c r="E2546" s="454" t="str">
        <f t="shared" ca="1" si="422"/>
        <v/>
      </c>
      <c r="F2546" s="454" t="str">
        <f t="shared" ca="1" si="421"/>
        <v/>
      </c>
      <c r="G2546" s="389" t="str">
        <f t="shared" si="420"/>
        <v>EandR1H</v>
      </c>
      <c r="H2546" s="389" t="str">
        <f t="shared" si="425"/>
        <v>othbld</v>
      </c>
      <c r="I2546" s="389" t="str">
        <f t="shared" si="423"/>
        <v>valdirect</v>
      </c>
      <c r="J2546" s="389" t="str">
        <f t="shared" si="427"/>
        <v>EandR1H-</v>
      </c>
      <c r="K2546" s="389" t="str">
        <f t="shared" si="424"/>
        <v>othbld-valdirect</v>
      </c>
      <c r="L2546" s="389" t="str">
        <f t="shared" si="426"/>
        <v>othbld-</v>
      </c>
    </row>
    <row r="2547" spans="1:12">
      <c r="A2547" t="s">
        <v>5752</v>
      </c>
      <c r="B2547" s="454">
        <f t="shared" ca="1" si="419"/>
        <v>0</v>
      </c>
      <c r="C2547" s="454" t="str">
        <f t="shared" ca="1" si="422"/>
        <v/>
      </c>
      <c r="D2547" s="454" t="str">
        <f t="shared" ca="1" si="422"/>
        <v/>
      </c>
      <c r="E2547" s="454" t="str">
        <f t="shared" ca="1" si="422"/>
        <v/>
      </c>
      <c r="F2547" s="454" t="str">
        <f t="shared" ca="1" si="421"/>
        <v/>
      </c>
      <c r="G2547" s="389" t="str">
        <f t="shared" si="420"/>
        <v>EandR1H</v>
      </c>
      <c r="H2547" s="389" t="str">
        <f t="shared" si="425"/>
        <v>lnd</v>
      </c>
      <c r="I2547" s="389" t="str">
        <f t="shared" si="423"/>
        <v>valdirect</v>
      </c>
      <c r="J2547" s="389" t="str">
        <f t="shared" si="427"/>
        <v>EandR1H-</v>
      </c>
      <c r="K2547" s="389" t="str">
        <f t="shared" si="424"/>
        <v>lnd-valdirect</v>
      </c>
      <c r="L2547" s="389" t="str">
        <f t="shared" si="426"/>
        <v>lnd-</v>
      </c>
    </row>
    <row r="2548" spans="1:12">
      <c r="A2548" t="s">
        <v>5753</v>
      </c>
      <c r="B2548" s="454">
        <f t="shared" ca="1" si="419"/>
        <v>0</v>
      </c>
      <c r="C2548" s="454" t="str">
        <f t="shared" ca="1" si="422"/>
        <v/>
      </c>
      <c r="D2548" s="454" t="str">
        <f t="shared" ca="1" si="422"/>
        <v/>
      </c>
      <c r="E2548" s="454" t="str">
        <f t="shared" ca="1" si="422"/>
        <v/>
      </c>
      <c r="F2548" s="454" t="str">
        <f t="shared" ca="1" si="421"/>
        <v/>
      </c>
      <c r="G2548" s="389" t="str">
        <f t="shared" si="420"/>
        <v>EandR1H</v>
      </c>
      <c r="H2548" s="389" t="str">
        <f t="shared" si="425"/>
        <v>lndimp</v>
      </c>
      <c r="I2548" s="389" t="str">
        <f t="shared" si="423"/>
        <v>valdirect</v>
      </c>
      <c r="J2548" s="389" t="str">
        <f t="shared" si="427"/>
        <v>EandR1H-</v>
      </c>
      <c r="K2548" s="389" t="str">
        <f t="shared" si="424"/>
        <v>lndimp-valdirect</v>
      </c>
      <c r="L2548" s="389" t="str">
        <f t="shared" si="426"/>
        <v>lndimp-</v>
      </c>
    </row>
    <row r="2549" spans="1:12">
      <c r="A2549" t="s">
        <v>5754</v>
      </c>
      <c r="B2549" s="454">
        <f t="shared" ca="1" si="419"/>
        <v>0</v>
      </c>
      <c r="C2549" s="454" t="str">
        <f t="shared" ca="1" si="422"/>
        <v/>
      </c>
      <c r="D2549" s="454" t="str">
        <f t="shared" ca="1" si="422"/>
        <v/>
      </c>
      <c r="E2549" s="454" t="str">
        <f t="shared" ca="1" si="422"/>
        <v/>
      </c>
      <c r="F2549" s="454" t="str">
        <f t="shared" ca="1" si="421"/>
        <v/>
      </c>
      <c r="G2549" s="389" t="str">
        <f t="shared" si="420"/>
        <v>EandR1H</v>
      </c>
      <c r="H2549" s="389" t="str">
        <f t="shared" si="425"/>
        <v>vhc</v>
      </c>
      <c r="I2549" s="389" t="str">
        <f t="shared" si="423"/>
        <v>valdirect</v>
      </c>
      <c r="J2549" s="389" t="str">
        <f t="shared" si="427"/>
        <v>EandR1H-</v>
      </c>
      <c r="K2549" s="389" t="str">
        <f t="shared" si="424"/>
        <v>vhc-valdirect</v>
      </c>
      <c r="L2549" s="389" t="str">
        <f t="shared" si="426"/>
        <v>vhc-</v>
      </c>
    </row>
    <row r="2550" spans="1:12">
      <c r="A2550" t="s">
        <v>5755</v>
      </c>
      <c r="B2550" s="454">
        <f t="shared" ca="1" si="419"/>
        <v>0</v>
      </c>
      <c r="C2550" s="454" t="str">
        <f t="shared" ca="1" si="422"/>
        <v/>
      </c>
      <c r="D2550" s="454" t="str">
        <f t="shared" ca="1" si="422"/>
        <v/>
      </c>
      <c r="E2550" s="454" t="str">
        <f t="shared" ca="1" si="422"/>
        <v/>
      </c>
      <c r="F2550" s="454" t="str">
        <f t="shared" ca="1" si="421"/>
        <v/>
      </c>
      <c r="G2550" s="389" t="str">
        <f t="shared" si="420"/>
        <v>EandR1H</v>
      </c>
      <c r="H2550" s="389" t="str">
        <f t="shared" si="425"/>
        <v>eqpmch</v>
      </c>
      <c r="I2550" s="389" t="str">
        <f t="shared" si="423"/>
        <v>valdirect</v>
      </c>
      <c r="J2550" s="389" t="str">
        <f t="shared" si="427"/>
        <v>EandR1H-</v>
      </c>
      <c r="K2550" s="389" t="str">
        <f t="shared" si="424"/>
        <v>eqpmch-valdirect</v>
      </c>
      <c r="L2550" s="389" t="str">
        <f t="shared" si="426"/>
        <v>eqpmch-</v>
      </c>
    </row>
    <row r="2551" spans="1:12">
      <c r="A2551" t="s">
        <v>5756</v>
      </c>
      <c r="B2551" s="454">
        <f t="shared" ca="1" si="419"/>
        <v>0</v>
      </c>
      <c r="C2551" s="454" t="str">
        <f t="shared" ca="1" si="422"/>
        <v/>
      </c>
      <c r="D2551" s="454" t="str">
        <f t="shared" ca="1" si="422"/>
        <v/>
      </c>
      <c r="E2551" s="454" t="str">
        <f t="shared" ca="1" si="422"/>
        <v/>
      </c>
      <c r="F2551" s="454" t="str">
        <f t="shared" ca="1" si="421"/>
        <v/>
      </c>
      <c r="G2551" s="389" t="str">
        <f t="shared" si="420"/>
        <v>EandR1H</v>
      </c>
      <c r="H2551" s="389" t="str">
        <f t="shared" si="425"/>
        <v>pmch</v>
      </c>
      <c r="I2551" s="389" t="str">
        <f t="shared" si="423"/>
        <v>valdirect</v>
      </c>
      <c r="J2551" s="389" t="str">
        <f t="shared" si="427"/>
        <v>EandR1H-</v>
      </c>
      <c r="K2551" s="389" t="str">
        <f t="shared" si="424"/>
        <v>pmch-valdirect</v>
      </c>
      <c r="L2551" s="389" t="str">
        <f t="shared" si="426"/>
        <v>pmch-</v>
      </c>
    </row>
    <row r="2552" spans="1:12">
      <c r="A2552" t="s">
        <v>5757</v>
      </c>
      <c r="B2552" s="454">
        <f t="shared" ca="1" si="419"/>
        <v>0</v>
      </c>
      <c r="C2552" s="454" t="str">
        <f t="shared" ca="1" si="422"/>
        <v/>
      </c>
      <c r="D2552" s="454" t="str">
        <f t="shared" ca="1" si="422"/>
        <v/>
      </c>
      <c r="E2552" s="454" t="str">
        <f t="shared" ca="1" si="422"/>
        <v/>
      </c>
      <c r="F2552" s="454" t="str">
        <f t="shared" ca="1" si="421"/>
        <v/>
      </c>
      <c r="G2552" s="389" t="str">
        <f t="shared" si="420"/>
        <v>EandR1H</v>
      </c>
      <c r="H2552" s="389" t="str">
        <f t="shared" si="425"/>
        <v>eq</v>
      </c>
      <c r="I2552" s="389" t="str">
        <f t="shared" si="423"/>
        <v>valdirect</v>
      </c>
      <c r="J2552" s="389" t="str">
        <f t="shared" si="427"/>
        <v>EandR1H-</v>
      </c>
      <c r="K2552" s="389" t="str">
        <f t="shared" si="424"/>
        <v>eq-valdirect</v>
      </c>
      <c r="L2552" s="389" t="str">
        <f t="shared" si="426"/>
        <v>eq-</v>
      </c>
    </row>
    <row r="2553" spans="1:12">
      <c r="A2553" t="s">
        <v>5758</v>
      </c>
      <c r="B2553" s="454">
        <f t="shared" ca="1" si="419"/>
        <v>0</v>
      </c>
      <c r="C2553" s="454" t="str">
        <f t="shared" ca="1" si="422"/>
        <v/>
      </c>
      <c r="D2553" s="454" t="str">
        <f t="shared" ca="1" si="422"/>
        <v/>
      </c>
      <c r="E2553" s="454" t="str">
        <f t="shared" ca="1" si="422"/>
        <v/>
      </c>
      <c r="F2553" s="454" t="str">
        <f t="shared" ca="1" si="421"/>
        <v/>
      </c>
      <c r="G2553" s="389" t="str">
        <f t="shared" si="420"/>
        <v>EandR1H</v>
      </c>
      <c r="H2553" s="389" t="str">
        <f t="shared" si="425"/>
        <v>furfit</v>
      </c>
      <c r="I2553" s="389" t="str">
        <f t="shared" si="423"/>
        <v>valdirect</v>
      </c>
      <c r="J2553" s="389" t="str">
        <f t="shared" si="427"/>
        <v>EandR1H-</v>
      </c>
      <c r="K2553" s="389" t="str">
        <f t="shared" si="424"/>
        <v>furfit-valdirect</v>
      </c>
      <c r="L2553" s="389" t="str">
        <f t="shared" si="426"/>
        <v>furfit-</v>
      </c>
    </row>
    <row r="2554" spans="1:12">
      <c r="A2554" t="s">
        <v>5759</v>
      </c>
      <c r="B2554" s="454">
        <f t="shared" ca="1" si="419"/>
        <v>0</v>
      </c>
      <c r="C2554" s="454" t="str">
        <f t="shared" ca="1" si="422"/>
        <v/>
      </c>
      <c r="D2554" s="454" t="str">
        <f t="shared" ca="1" si="422"/>
        <v/>
      </c>
      <c r="E2554" s="454" t="str">
        <f t="shared" ca="1" si="422"/>
        <v/>
      </c>
      <c r="F2554" s="454" t="str">
        <f t="shared" ca="1" si="421"/>
        <v/>
      </c>
      <c r="G2554" s="389" t="str">
        <f t="shared" si="420"/>
        <v>EandR1H</v>
      </c>
      <c r="H2554" s="389" t="str">
        <f t="shared" si="425"/>
        <v>int</v>
      </c>
      <c r="I2554" s="389" t="str">
        <f t="shared" si="423"/>
        <v>valdirect</v>
      </c>
      <c r="J2554" s="389" t="str">
        <f t="shared" si="427"/>
        <v>EandR1H-</v>
      </c>
      <c r="K2554" s="389" t="str">
        <f t="shared" si="424"/>
        <v>int-valdirect</v>
      </c>
      <c r="L2554" s="389" t="str">
        <f t="shared" si="426"/>
        <v>int-</v>
      </c>
    </row>
    <row r="2555" spans="1:12">
      <c r="A2555" t="s">
        <v>5760</v>
      </c>
      <c r="B2555" s="454">
        <f t="shared" ca="1" si="419"/>
        <v>0</v>
      </c>
      <c r="C2555" s="454" t="str">
        <f t="shared" ca="1" si="422"/>
        <v/>
      </c>
      <c r="D2555" s="454" t="str">
        <f t="shared" ca="1" si="422"/>
        <v/>
      </c>
      <c r="E2555" s="454" t="str">
        <f t="shared" ca="1" si="422"/>
        <v/>
      </c>
      <c r="F2555" s="454" t="str">
        <f t="shared" ca="1" si="421"/>
        <v/>
      </c>
      <c r="G2555" s="389" t="str">
        <f t="shared" si="420"/>
        <v>EandR1H</v>
      </c>
      <c r="H2555" s="389" t="str">
        <f t="shared" si="425"/>
        <v>intdevexp</v>
      </c>
      <c r="I2555" s="389" t="str">
        <f t="shared" si="423"/>
        <v>valdirect</v>
      </c>
      <c r="J2555" s="389" t="str">
        <f t="shared" si="427"/>
        <v>EandR1H-</v>
      </c>
      <c r="K2555" s="389" t="str">
        <f t="shared" si="424"/>
        <v>intdevexp-valdirect</v>
      </c>
      <c r="L2555" s="389" t="str">
        <f t="shared" si="426"/>
        <v>intdevexp-</v>
      </c>
    </row>
    <row r="2556" spans="1:12">
      <c r="A2556" t="s">
        <v>5761</v>
      </c>
      <c r="B2556" s="454">
        <f t="shared" ca="1" si="419"/>
        <v>0</v>
      </c>
      <c r="C2556" s="454" t="str">
        <f t="shared" ca="1" si="422"/>
        <v/>
      </c>
      <c r="D2556" s="454" t="str">
        <f t="shared" ca="1" si="422"/>
        <v/>
      </c>
      <c r="E2556" s="454" t="str">
        <f t="shared" ca="1" si="422"/>
        <v/>
      </c>
      <c r="F2556" s="454" t="str">
        <f t="shared" ca="1" si="421"/>
        <v/>
      </c>
      <c r="G2556" s="389" t="str">
        <f t="shared" si="420"/>
        <v>EandR1H</v>
      </c>
      <c r="H2556" s="389" t="str">
        <f t="shared" si="425"/>
        <v>intsftpur</v>
      </c>
      <c r="I2556" s="389" t="str">
        <f t="shared" si="423"/>
        <v>valdirect</v>
      </c>
      <c r="J2556" s="389" t="str">
        <f t="shared" si="427"/>
        <v>EandR1H-</v>
      </c>
      <c r="K2556" s="389" t="str">
        <f t="shared" si="424"/>
        <v>intsftpur-valdirect</v>
      </c>
      <c r="L2556" s="389" t="str">
        <f t="shared" si="426"/>
        <v>intsftpur-</v>
      </c>
    </row>
    <row r="2557" spans="1:12">
      <c r="A2557" t="s">
        <v>5762</v>
      </c>
      <c r="B2557" s="454">
        <f t="shared" ca="1" si="419"/>
        <v>0</v>
      </c>
      <c r="C2557" s="454" t="str">
        <f t="shared" ca="1" si="422"/>
        <v/>
      </c>
      <c r="D2557" s="454" t="str">
        <f t="shared" ca="1" si="422"/>
        <v/>
      </c>
      <c r="E2557" s="454" t="str">
        <f t="shared" ca="1" si="422"/>
        <v/>
      </c>
      <c r="F2557" s="454" t="str">
        <f t="shared" ca="1" si="421"/>
        <v/>
      </c>
      <c r="G2557" s="389" t="str">
        <f t="shared" si="420"/>
        <v>EandR1H</v>
      </c>
      <c r="H2557" s="389" t="str">
        <f t="shared" si="425"/>
        <v>intsftdev</v>
      </c>
      <c r="I2557" s="389" t="str">
        <f t="shared" si="423"/>
        <v>valdirect</v>
      </c>
      <c r="J2557" s="389" t="str">
        <f t="shared" si="427"/>
        <v>EandR1H-</v>
      </c>
      <c r="K2557" s="389" t="str">
        <f t="shared" si="424"/>
        <v>intsftdev-valdirect</v>
      </c>
      <c r="L2557" s="389" t="str">
        <f t="shared" si="426"/>
        <v>intsftdev-</v>
      </c>
    </row>
    <row r="2558" spans="1:12">
      <c r="A2558" t="s">
        <v>5763</v>
      </c>
      <c r="B2558" s="454">
        <f t="shared" ca="1" si="419"/>
        <v>0</v>
      </c>
      <c r="C2558" s="454" t="str">
        <f t="shared" ca="1" si="422"/>
        <v/>
      </c>
      <c r="D2558" s="454" t="str">
        <f t="shared" ca="1" si="422"/>
        <v/>
      </c>
      <c r="E2558" s="454" t="str">
        <f t="shared" ca="1" si="422"/>
        <v/>
      </c>
      <c r="F2558" s="454" t="str">
        <f t="shared" ca="1" si="421"/>
        <v/>
      </c>
      <c r="G2558" s="389" t="str">
        <f t="shared" si="420"/>
        <v>EandR1H</v>
      </c>
      <c r="H2558" s="389" t="str">
        <f t="shared" si="425"/>
        <v>intart</v>
      </c>
      <c r="I2558" s="389" t="str">
        <f t="shared" si="423"/>
        <v>valdirect</v>
      </c>
      <c r="J2558" s="389" t="str">
        <f t="shared" si="427"/>
        <v>EandR1H-</v>
      </c>
      <c r="K2558" s="389" t="str">
        <f t="shared" si="424"/>
        <v>intart-valdirect</v>
      </c>
      <c r="L2558" s="389" t="str">
        <f t="shared" si="426"/>
        <v>intart-</v>
      </c>
    </row>
    <row r="2559" spans="1:12">
      <c r="A2559" t="s">
        <v>5764</v>
      </c>
      <c r="B2559" s="454">
        <f t="shared" ca="1" si="419"/>
        <v>0</v>
      </c>
      <c r="C2559" s="454" t="str">
        <f t="shared" ca="1" si="422"/>
        <v/>
      </c>
      <c r="D2559" s="454" t="str">
        <f t="shared" ca="1" si="422"/>
        <v/>
      </c>
      <c r="E2559" s="454" t="str">
        <f t="shared" ca="1" si="422"/>
        <v/>
      </c>
      <c r="F2559" s="454" t="str">
        <f t="shared" ca="1" si="421"/>
        <v/>
      </c>
      <c r="G2559" s="389" t="str">
        <f t="shared" si="420"/>
        <v>EandR1H</v>
      </c>
      <c r="H2559" s="389" t="str">
        <f t="shared" si="425"/>
        <v>intgwl</v>
      </c>
      <c r="I2559" s="389" t="str">
        <f t="shared" si="423"/>
        <v>valdirect</v>
      </c>
      <c r="J2559" s="389" t="str">
        <f t="shared" si="427"/>
        <v>EandR1H-</v>
      </c>
      <c r="K2559" s="389" t="str">
        <f t="shared" si="424"/>
        <v>intgwl-valdirect</v>
      </c>
      <c r="L2559" s="389" t="str">
        <f t="shared" si="426"/>
        <v>intgwl-</v>
      </c>
    </row>
    <row r="2560" spans="1:12">
      <c r="A2560" t="s">
        <v>5765</v>
      </c>
      <c r="B2560" s="454">
        <f t="shared" ca="1" si="419"/>
        <v>0</v>
      </c>
      <c r="C2560" s="454" t="str">
        <f t="shared" ca="1" si="422"/>
        <v/>
      </c>
      <c r="D2560" s="454" t="str">
        <f t="shared" ca="1" si="422"/>
        <v/>
      </c>
      <c r="E2560" s="454" t="str">
        <f t="shared" ca="1" si="422"/>
        <v/>
      </c>
      <c r="F2560" s="454" t="str">
        <f t="shared" ca="1" si="421"/>
        <v/>
      </c>
      <c r="G2560" s="389" t="str">
        <f t="shared" si="420"/>
        <v>EandR1H</v>
      </c>
      <c r="H2560" s="389" t="str">
        <f t="shared" si="425"/>
        <v>ltinv</v>
      </c>
      <c r="I2560" s="389" t="str">
        <f t="shared" si="423"/>
        <v>valdirect</v>
      </c>
      <c r="J2560" s="389" t="str">
        <f t="shared" si="427"/>
        <v>EandR1H-</v>
      </c>
      <c r="K2560" s="389" t="str">
        <f t="shared" si="424"/>
        <v>ltinv-valdirect</v>
      </c>
      <c r="L2560" s="389" t="str">
        <f t="shared" si="426"/>
        <v>ltinv-</v>
      </c>
    </row>
    <row r="2561" spans="1:12">
      <c r="A2561" t="s">
        <v>5766</v>
      </c>
      <c r="B2561" s="454">
        <f t="shared" ca="1" si="419"/>
        <v>0</v>
      </c>
      <c r="C2561" s="454" t="str">
        <f t="shared" ca="1" si="422"/>
        <v/>
      </c>
      <c r="D2561" s="454" t="str">
        <f t="shared" ca="1" si="422"/>
        <v/>
      </c>
      <c r="E2561" s="454" t="str">
        <f t="shared" ca="1" si="422"/>
        <v/>
      </c>
      <c r="F2561" s="454" t="str">
        <f t="shared" ca="1" si="421"/>
        <v/>
      </c>
      <c r="G2561" s="389" t="str">
        <f t="shared" si="420"/>
        <v>EandR1H</v>
      </c>
      <c r="H2561" s="389" t="str">
        <f t="shared" si="425"/>
        <v>ltdbt</v>
      </c>
      <c r="I2561" s="389" t="str">
        <f t="shared" si="423"/>
        <v>valdirect</v>
      </c>
      <c r="J2561" s="389" t="str">
        <f t="shared" si="427"/>
        <v>EandR1H-</v>
      </c>
      <c r="K2561" s="389" t="str">
        <f t="shared" si="424"/>
        <v>ltdbt-valdirect</v>
      </c>
      <c r="L2561" s="389" t="str">
        <f t="shared" si="426"/>
        <v>ltdbt-</v>
      </c>
    </row>
    <row r="2562" spans="1:12">
      <c r="A2562" t="s">
        <v>5767</v>
      </c>
      <c r="B2562" s="454">
        <f t="shared" ca="1" si="419"/>
        <v>0</v>
      </c>
      <c r="C2562" s="454" t="str">
        <f t="shared" ca="1" si="422"/>
        <v/>
      </c>
      <c r="D2562" s="454" t="str">
        <f t="shared" ca="1" si="422"/>
        <v/>
      </c>
      <c r="E2562" s="454" t="str">
        <f t="shared" ca="1" si="422"/>
        <v/>
      </c>
      <c r="F2562" s="454" t="str">
        <f t="shared" ca="1" si="421"/>
        <v/>
      </c>
      <c r="G2562" s="389" t="str">
        <f t="shared" si="420"/>
        <v>EandR1H</v>
      </c>
      <c r="H2562" s="389" t="str">
        <f t="shared" si="425"/>
        <v>her</v>
      </c>
      <c r="I2562" s="389" t="str">
        <f t="shared" si="423"/>
        <v>valdirect</v>
      </c>
      <c r="J2562" s="389" t="str">
        <f t="shared" si="427"/>
        <v>EandR1H-</v>
      </c>
      <c r="K2562" s="389" t="str">
        <f t="shared" si="424"/>
        <v>her-valdirect</v>
      </c>
      <c r="L2562" s="389" t="str">
        <f t="shared" si="426"/>
        <v>her-</v>
      </c>
    </row>
    <row r="2563" spans="1:12">
      <c r="A2563" t="s">
        <v>5768</v>
      </c>
      <c r="B2563" s="454">
        <f t="shared" ca="1" si="419"/>
        <v>0</v>
      </c>
      <c r="C2563" s="454" t="str">
        <f t="shared" ca="1" si="422"/>
        <v/>
      </c>
      <c r="D2563" s="454" t="str">
        <f t="shared" ca="1" si="422"/>
        <v/>
      </c>
      <c r="E2563" s="454" t="str">
        <f t="shared" ca="1" si="422"/>
        <v/>
      </c>
      <c r="F2563" s="454" t="str">
        <f t="shared" ca="1" si="421"/>
        <v/>
      </c>
      <c r="G2563" s="389" t="str">
        <f t="shared" si="420"/>
        <v>EandR1H</v>
      </c>
      <c r="H2563" s="389" t="str">
        <f t="shared" si="425"/>
        <v>inther</v>
      </c>
      <c r="I2563" s="389" t="str">
        <f t="shared" si="423"/>
        <v>valdirect</v>
      </c>
      <c r="J2563" s="389" t="str">
        <f t="shared" si="427"/>
        <v>EandR1H-</v>
      </c>
      <c r="K2563" s="389" t="str">
        <f t="shared" si="424"/>
        <v>inther-valdirect</v>
      </c>
      <c r="L2563" s="389" t="str">
        <f t="shared" si="426"/>
        <v>inther-</v>
      </c>
    </row>
    <row r="2564" spans="1:12">
      <c r="A2564" t="s">
        <v>5769</v>
      </c>
      <c r="B2564" s="454">
        <f t="shared" ca="1" si="419"/>
        <v>0</v>
      </c>
      <c r="C2564" s="454" t="str">
        <f t="shared" ca="1" si="422"/>
        <v/>
      </c>
      <c r="D2564" s="454" t="str">
        <f t="shared" ca="1" si="422"/>
        <v/>
      </c>
      <c r="E2564" s="454" t="str">
        <f t="shared" ca="1" si="422"/>
        <v/>
      </c>
      <c r="F2564" s="454" t="str">
        <f t="shared" ca="1" si="421"/>
        <v/>
      </c>
      <c r="G2564" s="389" t="str">
        <f t="shared" si="420"/>
        <v>EandR1H</v>
      </c>
      <c r="H2564" s="389" t="str">
        <f t="shared" si="425"/>
        <v>tngher</v>
      </c>
      <c r="I2564" s="389" t="str">
        <f t="shared" si="423"/>
        <v>valdirect</v>
      </c>
      <c r="J2564" s="389" t="str">
        <f t="shared" si="427"/>
        <v>EandR1H-</v>
      </c>
      <c r="K2564" s="389" t="str">
        <f t="shared" si="424"/>
        <v>tngher-valdirect</v>
      </c>
      <c r="L2564" s="389" t="str">
        <f t="shared" si="426"/>
        <v>tngher-</v>
      </c>
    </row>
    <row r="2565" spans="1:12">
      <c r="A2565" t="s">
        <v>5770</v>
      </c>
      <c r="B2565" s="454">
        <f t="shared" ca="1" si="419"/>
        <v>0</v>
      </c>
      <c r="C2565" s="454" t="str">
        <f t="shared" ca="1" si="422"/>
        <v/>
      </c>
      <c r="D2565" s="454" t="str">
        <f t="shared" ca="1" si="422"/>
        <v/>
      </c>
      <c r="E2565" s="454" t="str">
        <f t="shared" ca="1" si="422"/>
        <v/>
      </c>
      <c r="F2565" s="454" t="str">
        <f t="shared" ca="1" si="421"/>
        <v/>
      </c>
      <c r="G2565" s="389" t="str">
        <f t="shared" si="420"/>
        <v>EandR1H</v>
      </c>
      <c r="H2565" s="389" t="str">
        <f t="shared" si="425"/>
        <v>infra</v>
      </c>
      <c r="I2565" s="389" t="str">
        <f t="shared" si="423"/>
        <v>valdirect</v>
      </c>
      <c r="J2565" s="389" t="str">
        <f t="shared" si="427"/>
        <v>EandR1H-</v>
      </c>
      <c r="K2565" s="389" t="str">
        <f t="shared" si="424"/>
        <v>infra-valdirect</v>
      </c>
      <c r="L2565" s="389" t="str">
        <f t="shared" si="426"/>
        <v>infra-</v>
      </c>
    </row>
    <row r="2566" spans="1:12">
      <c r="A2566" t="s">
        <v>5771</v>
      </c>
      <c r="B2566" s="454">
        <f t="shared" ca="1" si="419"/>
        <v>0</v>
      </c>
      <c r="C2566" s="454" t="str">
        <f t="shared" ca="1" si="422"/>
        <v/>
      </c>
      <c r="D2566" s="454" t="str">
        <f t="shared" ca="1" si="422"/>
        <v/>
      </c>
      <c r="E2566" s="454" t="str">
        <f t="shared" ca="1" si="422"/>
        <v/>
      </c>
      <c r="F2566" s="454" t="str">
        <f t="shared" ca="1" si="421"/>
        <v/>
      </c>
      <c r="G2566" s="389" t="str">
        <f t="shared" si="420"/>
        <v>EandR1H</v>
      </c>
      <c r="H2566" s="389" t="str">
        <f t="shared" si="425"/>
        <v>com</v>
      </c>
      <c r="I2566" s="389" t="str">
        <f t="shared" si="423"/>
        <v>valdirect</v>
      </c>
      <c r="J2566" s="389" t="str">
        <f t="shared" si="427"/>
        <v>EandR1H-</v>
      </c>
      <c r="K2566" s="389" t="str">
        <f t="shared" si="424"/>
        <v>com-valdirect</v>
      </c>
      <c r="L2566" s="389" t="str">
        <f t="shared" si="426"/>
        <v>com-</v>
      </c>
    </row>
    <row r="2567" spans="1:12">
      <c r="A2567" t="s">
        <v>5772</v>
      </c>
      <c r="B2567" s="454">
        <f t="shared" ca="1" si="419"/>
        <v>0</v>
      </c>
      <c r="C2567" s="454" t="str">
        <f t="shared" ca="1" si="422"/>
        <v/>
      </c>
      <c r="D2567" s="454" t="str">
        <f t="shared" ca="1" si="422"/>
        <v/>
      </c>
      <c r="E2567" s="454" t="str">
        <f t="shared" ca="1" si="422"/>
        <v/>
      </c>
      <c r="F2567" s="454" t="str">
        <f t="shared" ca="1" si="421"/>
        <v/>
      </c>
      <c r="G2567" s="389" t="str">
        <f t="shared" si="420"/>
        <v>EandR1H</v>
      </c>
      <c r="H2567" s="389" t="str">
        <f t="shared" si="425"/>
        <v>noncuroth</v>
      </c>
      <c r="I2567" s="389" t="str">
        <f t="shared" si="423"/>
        <v>valdirect</v>
      </c>
      <c r="J2567" s="389" t="str">
        <f t="shared" si="427"/>
        <v>EandR1H-</v>
      </c>
      <c r="K2567" s="389" t="str">
        <f t="shared" si="424"/>
        <v>noncuroth-valdirect</v>
      </c>
      <c r="L2567" s="389" t="str">
        <f t="shared" si="426"/>
        <v>noncuroth-</v>
      </c>
    </row>
    <row r="2568" spans="1:12">
      <c r="A2568" t="s">
        <v>5773</v>
      </c>
      <c r="B2568" s="454">
        <f t="shared" ca="1" si="419"/>
        <v>0</v>
      </c>
      <c r="C2568" s="454" t="str">
        <f t="shared" ca="1" si="422"/>
        <v/>
      </c>
      <c r="D2568" s="454" t="str">
        <f t="shared" ca="1" si="422"/>
        <v/>
      </c>
      <c r="E2568" s="454" t="str">
        <f t="shared" ca="1" si="422"/>
        <v/>
      </c>
      <c r="F2568" s="454" t="str">
        <f t="shared" ca="1" si="421"/>
        <v/>
      </c>
      <c r="G2568" s="389" t="str">
        <f t="shared" si="420"/>
        <v>EandR1H</v>
      </c>
      <c r="H2568" s="389" t="str">
        <f t="shared" si="425"/>
        <v>noncurtot</v>
      </c>
      <c r="I2568" s="389" t="str">
        <f t="shared" si="423"/>
        <v>valdirect</v>
      </c>
      <c r="J2568" s="389" t="str">
        <f t="shared" si="427"/>
        <v>EandR1H-</v>
      </c>
      <c r="K2568" s="389" t="str">
        <f t="shared" si="424"/>
        <v>noncurtot-valdirect</v>
      </c>
      <c r="L2568" s="389" t="str">
        <f t="shared" si="426"/>
        <v>noncurtot-</v>
      </c>
    </row>
    <row r="2569" spans="1:12">
      <c r="A2569" t="s">
        <v>5774</v>
      </c>
      <c r="B2569" s="454">
        <f t="shared" ca="1" si="419"/>
        <v>0</v>
      </c>
      <c r="C2569" s="454" t="str">
        <f t="shared" ca="1" si="422"/>
        <v/>
      </c>
      <c r="D2569" s="454" t="str">
        <f t="shared" ca="1" si="422"/>
        <v/>
      </c>
      <c r="E2569" s="454" t="str">
        <f t="shared" ca="1" si="422"/>
        <v/>
      </c>
      <c r="F2569" s="454" t="str">
        <f t="shared" ca="1" si="421"/>
        <v/>
      </c>
      <c r="G2569" s="389" t="str">
        <f t="shared" si="420"/>
        <v>EandR1H</v>
      </c>
      <c r="H2569" s="389" t="str">
        <f t="shared" si="425"/>
        <v>stdbt</v>
      </c>
      <c r="I2569" s="389" t="str">
        <f t="shared" si="423"/>
        <v>valdirect</v>
      </c>
      <c r="J2569" s="389" t="str">
        <f t="shared" si="427"/>
        <v>EandR1H-</v>
      </c>
      <c r="K2569" s="389" t="str">
        <f t="shared" si="424"/>
        <v>stdbt-valdirect</v>
      </c>
      <c r="L2569" s="389" t="str">
        <f t="shared" si="426"/>
        <v>stdbt-</v>
      </c>
    </row>
    <row r="2570" spans="1:12">
      <c r="A2570" t="s">
        <v>5775</v>
      </c>
      <c r="B2570" s="454">
        <f t="shared" ca="1" si="419"/>
        <v>0</v>
      </c>
      <c r="C2570" s="454" t="str">
        <f t="shared" ca="1" si="422"/>
        <v/>
      </c>
      <c r="D2570" s="454" t="str">
        <f t="shared" ca="1" si="422"/>
        <v/>
      </c>
      <c r="E2570" s="454" t="str">
        <f t="shared" ca="1" si="422"/>
        <v/>
      </c>
      <c r="F2570" s="454" t="str">
        <f t="shared" ca="1" si="421"/>
        <v/>
      </c>
      <c r="G2570" s="389" t="str">
        <f t="shared" si="420"/>
        <v>EandR1H</v>
      </c>
      <c r="H2570" s="389" t="str">
        <f t="shared" si="425"/>
        <v>stinv</v>
      </c>
      <c r="I2570" s="389" t="str">
        <f t="shared" si="423"/>
        <v>valdirect</v>
      </c>
      <c r="J2570" s="389" t="str">
        <f t="shared" si="427"/>
        <v>EandR1H-</v>
      </c>
      <c r="K2570" s="389" t="str">
        <f t="shared" si="424"/>
        <v>stinv-valdirect</v>
      </c>
      <c r="L2570" s="389" t="str">
        <f t="shared" si="426"/>
        <v>stinv-</v>
      </c>
    </row>
    <row r="2571" spans="1:12">
      <c r="A2571" t="s">
        <v>5776</v>
      </c>
      <c r="B2571" s="454">
        <f t="shared" ca="1" si="419"/>
        <v>0</v>
      </c>
      <c r="C2571" s="454" t="str">
        <f t="shared" ca="1" si="422"/>
        <v/>
      </c>
      <c r="D2571" s="454" t="str">
        <f t="shared" ca="1" si="422"/>
        <v/>
      </c>
      <c r="E2571" s="454" t="str">
        <f t="shared" ca="1" si="422"/>
        <v/>
      </c>
      <c r="F2571" s="454" t="str">
        <f t="shared" ca="1" si="421"/>
        <v/>
      </c>
      <c r="G2571" s="389" t="str">
        <f t="shared" si="420"/>
        <v>EandR1H</v>
      </c>
      <c r="H2571" s="389" t="str">
        <f t="shared" si="425"/>
        <v>csh</v>
      </c>
      <c r="I2571" s="389" t="str">
        <f t="shared" si="423"/>
        <v>valdirect</v>
      </c>
      <c r="J2571" s="389" t="str">
        <f t="shared" si="427"/>
        <v>EandR1H-</v>
      </c>
      <c r="K2571" s="389" t="str">
        <f t="shared" si="424"/>
        <v>csh-valdirect</v>
      </c>
      <c r="L2571" s="389" t="str">
        <f t="shared" si="426"/>
        <v>csh-</v>
      </c>
    </row>
    <row r="2572" spans="1:12">
      <c r="A2572" t="s">
        <v>5777</v>
      </c>
      <c r="B2572" s="454">
        <f t="shared" ca="1" si="419"/>
        <v>0</v>
      </c>
      <c r="C2572" s="454" t="str">
        <f t="shared" ca="1" si="422"/>
        <v/>
      </c>
      <c r="D2572" s="454" t="str">
        <f t="shared" ca="1" si="422"/>
        <v/>
      </c>
      <c r="E2572" s="454" t="str">
        <f t="shared" ca="1" si="422"/>
        <v/>
      </c>
      <c r="F2572" s="454" t="str">
        <f t="shared" ca="1" si="421"/>
        <v/>
      </c>
      <c r="G2572" s="389" t="str">
        <f t="shared" si="420"/>
        <v>EandR1H</v>
      </c>
      <c r="H2572" s="389" t="str">
        <f t="shared" si="425"/>
        <v>curoth</v>
      </c>
      <c r="I2572" s="389" t="str">
        <f t="shared" si="423"/>
        <v>valdirect</v>
      </c>
      <c r="J2572" s="389" t="str">
        <f t="shared" si="427"/>
        <v>EandR1H-</v>
      </c>
      <c r="K2572" s="389" t="str">
        <f t="shared" si="424"/>
        <v>curoth-valdirect</v>
      </c>
      <c r="L2572" s="389" t="str">
        <f t="shared" si="426"/>
        <v>curoth-</v>
      </c>
    </row>
    <row r="2573" spans="1:12">
      <c r="A2573" t="s">
        <v>5778</v>
      </c>
      <c r="B2573" s="454">
        <f t="shared" ca="1" si="419"/>
        <v>0</v>
      </c>
      <c r="C2573" s="454" t="str">
        <f t="shared" ca="1" si="422"/>
        <v/>
      </c>
      <c r="D2573" s="454" t="str">
        <f t="shared" ca="1" si="422"/>
        <v/>
      </c>
      <c r="E2573" s="454" t="str">
        <f t="shared" ca="1" si="422"/>
        <v/>
      </c>
      <c r="F2573" s="454" t="str">
        <f t="shared" ca="1" si="421"/>
        <v/>
      </c>
      <c r="G2573" s="389" t="str">
        <f t="shared" si="420"/>
        <v>EandR1H</v>
      </c>
      <c r="H2573" s="389" t="str">
        <f t="shared" ref="H2573" si="428">LEFT(K2573,SEARCH("-",K2573)-1)</f>
        <v>tot</v>
      </c>
      <c r="I2573" s="389" t="str">
        <f t="shared" ref="I2573" si="429">SUBSTITUTE(K2573,L2573,"")</f>
        <v>valdirect</v>
      </c>
      <c r="J2573" s="389" t="str">
        <f t="shared" ref="J2573" si="430">LEFT(A2573,SEARCH("-",A2573))</f>
        <v>EandR1H-</v>
      </c>
      <c r="K2573" s="389" t="str">
        <f t="shared" ref="K2573" si="431">SUBSTITUTE(A2573,J2573,"")</f>
        <v>tot-valdirect</v>
      </c>
      <c r="L2573" s="389" t="str">
        <f t="shared" ref="L2573" si="432">LEFT(K2573,SEARCH("-",K2573))</f>
        <v>tot-</v>
      </c>
    </row>
    <row r="2574" spans="1:12">
      <c r="A2574" t="s">
        <v>5779</v>
      </c>
      <c r="B2574" s="454">
        <f t="shared" ca="1" si="419"/>
        <v>0</v>
      </c>
      <c r="C2574" s="454" t="str">
        <f t="shared" ca="1" si="422"/>
        <v/>
      </c>
      <c r="D2574" s="454" t="str">
        <f t="shared" ca="1" si="422"/>
        <v/>
      </c>
      <c r="E2574" s="454" t="str">
        <f t="shared" ca="1" si="422"/>
        <v/>
      </c>
      <c r="F2574" s="454" t="str">
        <f t="shared" ca="1" si="421"/>
        <v/>
      </c>
      <c r="G2574" s="389" t="str">
        <f t="shared" si="420"/>
        <v>EandR1H</v>
      </c>
      <c r="H2574" s="389" t="str">
        <f t="shared" si="425"/>
        <v>curtot</v>
      </c>
      <c r="I2574" s="389" t="str">
        <f t="shared" si="423"/>
        <v>valdirect</v>
      </c>
      <c r="J2574" s="389" t="str">
        <f t="shared" si="427"/>
        <v>EandR1H-</v>
      </c>
      <c r="K2574" s="389" t="str">
        <f t="shared" si="424"/>
        <v>curtot-valdirect</v>
      </c>
      <c r="L2574" s="389" t="str">
        <f t="shared" si="426"/>
        <v>curtot-</v>
      </c>
    </row>
    <row r="2575" spans="1:12">
      <c r="A2575" t="s">
        <v>5780</v>
      </c>
      <c r="B2575" s="454">
        <f t="shared" ca="1" si="419"/>
        <v>0</v>
      </c>
      <c r="C2575" s="454" t="str">
        <f t="shared" ca="1" si="422"/>
        <v/>
      </c>
      <c r="D2575" s="454" t="str">
        <f t="shared" ca="1" si="422"/>
        <v/>
      </c>
      <c r="E2575" s="454" t="str">
        <f t="shared" ca="1" si="422"/>
        <v/>
      </c>
      <c r="F2575" s="454" t="str">
        <f t="shared" ca="1" si="421"/>
        <v/>
      </c>
      <c r="G2575" s="389" t="str">
        <f t="shared" si="420"/>
        <v>EandR1H</v>
      </c>
      <c r="H2575" s="389" t="str">
        <f t="shared" si="425"/>
        <v>propeqpmchtot</v>
      </c>
      <c r="I2575" s="389" t="str">
        <f t="shared" si="423"/>
        <v>valdirect</v>
      </c>
      <c r="J2575" s="389" t="str">
        <f t="shared" si="427"/>
        <v>EandR1H-</v>
      </c>
      <c r="K2575" s="389" t="str">
        <f t="shared" si="424"/>
        <v>propeqpmchtot-valdirect</v>
      </c>
      <c r="L2575" s="389" t="str">
        <f t="shared" si="426"/>
        <v>propeqpmchtot-</v>
      </c>
    </row>
    <row r="2576" spans="1:12">
      <c r="A2576" t="s">
        <v>5781</v>
      </c>
      <c r="B2576" s="454">
        <f t="shared" ca="1" si="419"/>
        <v>0</v>
      </c>
      <c r="C2576" s="454" t="str">
        <f t="shared" ca="1" si="422"/>
        <v/>
      </c>
      <c r="D2576" s="454" t="str">
        <f t="shared" ca="1" si="422"/>
        <v/>
      </c>
      <c r="E2576" s="454" t="str">
        <f t="shared" ca="1" si="422"/>
        <v/>
      </c>
      <c r="F2576" s="454" t="str">
        <f t="shared" ca="1" si="421"/>
        <v/>
      </c>
      <c r="G2576" s="389" t="str">
        <f t="shared" si="420"/>
        <v>EandR1H</v>
      </c>
      <c r="H2576" s="389" t="str">
        <f t="shared" si="425"/>
        <v>propsrvdly</v>
      </c>
      <c r="I2576" s="389" t="str">
        <f t="shared" si="423"/>
        <v>valdirect</v>
      </c>
      <c r="J2576" s="389" t="str">
        <f t="shared" si="427"/>
        <v>EandR1H-</v>
      </c>
      <c r="K2576" s="389" t="str">
        <f t="shared" si="424"/>
        <v>propsrvdly-valdirect</v>
      </c>
      <c r="L2576" s="389" t="str">
        <f t="shared" si="426"/>
        <v>propsrvdly-</v>
      </c>
    </row>
    <row r="2577" spans="1:12">
      <c r="A2577" t="s">
        <v>5782</v>
      </c>
      <c r="B2577" s="454">
        <f t="shared" ca="1" si="419"/>
        <v>0</v>
      </c>
      <c r="C2577" s="454" t="str">
        <f t="shared" ca="1" si="422"/>
        <v/>
      </c>
      <c r="D2577" s="454" t="str">
        <f t="shared" ca="1" si="422"/>
        <v/>
      </c>
      <c r="E2577" s="454" t="str">
        <f t="shared" ca="1" si="422"/>
        <v/>
      </c>
      <c r="F2577" s="454" t="str">
        <f t="shared" ca="1" si="421"/>
        <v/>
      </c>
      <c r="G2577" s="389" t="str">
        <f t="shared" si="420"/>
        <v>EandR1H</v>
      </c>
      <c r="H2577" s="389" t="str">
        <f t="shared" si="425"/>
        <v>prophous</v>
      </c>
      <c r="I2577" s="389" t="str">
        <f t="shared" si="423"/>
        <v>valdirect</v>
      </c>
      <c r="J2577" s="389" t="str">
        <f t="shared" si="427"/>
        <v>EandR1H-</v>
      </c>
      <c r="K2577" s="389" t="str">
        <f t="shared" si="424"/>
        <v>prophous-valdirect</v>
      </c>
      <c r="L2577" s="389" t="str">
        <f t="shared" si="426"/>
        <v>prophous-</v>
      </c>
    </row>
    <row r="2578" spans="1:12">
      <c r="A2578" t="s">
        <v>5783</v>
      </c>
      <c r="B2578" s="454">
        <f t="shared" ca="1" si="419"/>
        <v>0</v>
      </c>
      <c r="C2578" s="454" t="str">
        <f t="shared" ca="1" si="422"/>
        <v/>
      </c>
      <c r="D2578" s="454" t="str">
        <f t="shared" ca="1" si="422"/>
        <v/>
      </c>
      <c r="E2578" s="454" t="str">
        <f t="shared" ca="1" si="422"/>
        <v/>
      </c>
      <c r="F2578" s="454" t="str">
        <f t="shared" ca="1" si="421"/>
        <v/>
      </c>
      <c r="G2578" s="389" t="str">
        <f t="shared" si="420"/>
        <v>EandR1H</v>
      </c>
      <c r="H2578" s="389" t="str">
        <f t="shared" si="425"/>
        <v>propecnmreg</v>
      </c>
      <c r="I2578" s="389" t="str">
        <f t="shared" si="423"/>
        <v>valdirect</v>
      </c>
      <c r="J2578" s="389" t="str">
        <f t="shared" si="427"/>
        <v>EandR1H-</v>
      </c>
      <c r="K2578" s="389" t="str">
        <f t="shared" si="424"/>
        <v>propecnmreg-valdirect</v>
      </c>
      <c r="L2578" s="389" t="str">
        <f t="shared" si="426"/>
        <v>propecnmreg-</v>
      </c>
    </row>
    <row r="2579" spans="1:12">
      <c r="A2579" t="s">
        <v>5784</v>
      </c>
      <c r="B2579" s="454">
        <f t="shared" ca="1" si="419"/>
        <v>0</v>
      </c>
      <c r="C2579" s="454" t="str">
        <f t="shared" ca="1" si="422"/>
        <v/>
      </c>
      <c r="D2579" s="454" t="str">
        <f ca="1">IFERROR(INDEX(INDIRECT(LEFT($A2579,SEARCH("-",$A2579,1)-1)&amp;"_validation_data"),MATCH($A2579&amp;"-"&amp;D$1,INDIRECT(LEFT($A2579,SEARCH("-",$A2579,1)-1)&amp;"_validation_rows"),0),3),"")</f>
        <v/>
      </c>
      <c r="E2579" s="454" t="str">
        <f t="shared" ca="1" si="422"/>
        <v/>
      </c>
      <c r="F2579" s="454" t="str">
        <f t="shared" ca="1" si="421"/>
        <v/>
      </c>
      <c r="G2579" s="389" t="str">
        <f t="shared" si="420"/>
        <v>EandR1H</v>
      </c>
      <c r="H2579" s="389" t="str">
        <f t="shared" si="425"/>
        <v>propprev</v>
      </c>
      <c r="I2579" s="389" t="str">
        <f t="shared" si="423"/>
        <v>valdirect</v>
      </c>
      <c r="J2579" s="389" t="str">
        <f t="shared" si="427"/>
        <v>EandR1H-</v>
      </c>
      <c r="K2579" s="389" t="str">
        <f t="shared" si="424"/>
        <v>propprev-valdirect</v>
      </c>
      <c r="L2579" s="389" t="str">
        <f t="shared" si="426"/>
        <v>propprev-</v>
      </c>
    </row>
    <row r="2580" spans="1:12">
      <c r="A2580" t="s">
        <v>5785</v>
      </c>
      <c r="B2580" s="454">
        <f t="shared" ca="1" si="419"/>
        <v>0</v>
      </c>
      <c r="C2580" s="454" t="str">
        <f t="shared" ca="1" si="422"/>
        <v/>
      </c>
      <c r="D2580" s="454" t="str">
        <f t="shared" ca="1" si="422"/>
        <v/>
      </c>
      <c r="E2580" s="454" t="str">
        <f t="shared" ca="1" si="422"/>
        <v/>
      </c>
      <c r="F2580" s="454" t="str">
        <f t="shared" ca="1" si="421"/>
        <v/>
      </c>
      <c r="G2580" s="389" t="str">
        <f t="shared" si="420"/>
        <v>EandR1H</v>
      </c>
      <c r="H2580" s="389" t="str">
        <f t="shared" si="425"/>
        <v>inv</v>
      </c>
      <c r="I2580" s="389" t="str">
        <f t="shared" si="423"/>
        <v>valcomp</v>
      </c>
      <c r="J2580" s="389" t="str">
        <f t="shared" si="427"/>
        <v>EandR1H-</v>
      </c>
      <c r="K2580" s="389" t="str">
        <f t="shared" si="424"/>
        <v>inv-valcomp</v>
      </c>
      <c r="L2580" s="389" t="str">
        <f t="shared" si="426"/>
        <v>inv-</v>
      </c>
    </row>
    <row r="2581" spans="1:12">
      <c r="A2581" t="s">
        <v>5786</v>
      </c>
      <c r="B2581" s="454">
        <f t="shared" ca="1" si="419"/>
        <v>0</v>
      </c>
      <c r="C2581" s="454" t="str">
        <f t="shared" ca="1" si="422"/>
        <v/>
      </c>
      <c r="D2581" s="454" t="str">
        <f t="shared" ca="1" si="422"/>
        <v/>
      </c>
      <c r="E2581" s="454" t="str">
        <f t="shared" ca="1" si="422"/>
        <v/>
      </c>
      <c r="F2581" s="454" t="str">
        <f t="shared" ca="1" si="421"/>
        <v/>
      </c>
      <c r="G2581" s="389" t="str">
        <f t="shared" si="420"/>
        <v>EandR1H</v>
      </c>
      <c r="H2581" s="389" t="str">
        <f t="shared" si="425"/>
        <v>lndbld</v>
      </c>
      <c r="I2581" s="389" t="str">
        <f t="shared" si="423"/>
        <v>valcomp</v>
      </c>
      <c r="J2581" s="389" t="str">
        <f t="shared" si="427"/>
        <v>EandR1H-</v>
      </c>
      <c r="K2581" s="389" t="str">
        <f t="shared" si="424"/>
        <v>lndbld-valcomp</v>
      </c>
      <c r="L2581" s="389" t="str">
        <f t="shared" si="426"/>
        <v>lndbld-</v>
      </c>
    </row>
    <row r="2582" spans="1:12">
      <c r="A2582" t="s">
        <v>5787</v>
      </c>
      <c r="B2582" s="454">
        <f t="shared" ca="1" si="419"/>
        <v>0</v>
      </c>
      <c r="C2582" s="454" t="str">
        <f t="shared" ca="1" si="422"/>
        <v/>
      </c>
      <c r="D2582" s="454" t="str">
        <f t="shared" ca="1" si="422"/>
        <v/>
      </c>
      <c r="E2582" s="454" t="str">
        <f t="shared" ca="1" si="422"/>
        <v/>
      </c>
      <c r="F2582" s="454" t="str">
        <f t="shared" ca="1" si="421"/>
        <v/>
      </c>
      <c r="G2582" s="389" t="str">
        <f t="shared" si="420"/>
        <v>EandR1H</v>
      </c>
      <c r="H2582" s="389" t="str">
        <f t="shared" si="425"/>
        <v>dwl</v>
      </c>
      <c r="I2582" s="389" t="str">
        <f t="shared" si="423"/>
        <v>valcomp</v>
      </c>
      <c r="J2582" s="389" t="str">
        <f t="shared" si="427"/>
        <v>EandR1H-</v>
      </c>
      <c r="K2582" s="389" t="str">
        <f t="shared" si="424"/>
        <v>dwl-valcomp</v>
      </c>
      <c r="L2582" s="389" t="str">
        <f t="shared" si="426"/>
        <v>dwl-</v>
      </c>
    </row>
    <row r="2583" spans="1:12">
      <c r="A2583" t="s">
        <v>5788</v>
      </c>
      <c r="B2583" s="454">
        <f t="shared" ca="1" si="419"/>
        <v>0</v>
      </c>
      <c r="C2583" s="454" t="str">
        <f t="shared" ca="1" si="422"/>
        <v/>
      </c>
      <c r="D2583" s="454" t="str">
        <f t="shared" ca="1" si="422"/>
        <v/>
      </c>
      <c r="E2583" s="454" t="str">
        <f t="shared" ca="1" si="422"/>
        <v/>
      </c>
      <c r="F2583" s="454" t="str">
        <f t="shared" ca="1" si="421"/>
        <v/>
      </c>
      <c r="G2583" s="389" t="str">
        <f t="shared" si="420"/>
        <v>EandR1H</v>
      </c>
      <c r="H2583" s="389" t="str">
        <f t="shared" si="425"/>
        <v>othbld</v>
      </c>
      <c r="I2583" s="389" t="str">
        <f t="shared" si="423"/>
        <v>valcomp</v>
      </c>
      <c r="J2583" s="389" t="str">
        <f t="shared" si="427"/>
        <v>EandR1H-</v>
      </c>
      <c r="K2583" s="389" t="str">
        <f t="shared" si="424"/>
        <v>othbld-valcomp</v>
      </c>
      <c r="L2583" s="389" t="str">
        <f t="shared" si="426"/>
        <v>othbld-</v>
      </c>
    </row>
    <row r="2584" spans="1:12">
      <c r="A2584" t="s">
        <v>5789</v>
      </c>
      <c r="B2584" s="454">
        <f t="shared" ca="1" si="419"/>
        <v>0</v>
      </c>
      <c r="C2584" s="454" t="str">
        <f t="shared" ca="1" si="422"/>
        <v/>
      </c>
      <c r="D2584" s="454" t="str">
        <f t="shared" ca="1" si="422"/>
        <v/>
      </c>
      <c r="E2584" s="454" t="str">
        <f t="shared" ca="1" si="422"/>
        <v/>
      </c>
      <c r="F2584" s="454" t="str">
        <f t="shared" ca="1" si="421"/>
        <v/>
      </c>
      <c r="G2584" s="389" t="str">
        <f t="shared" si="420"/>
        <v>EandR1H</v>
      </c>
      <c r="H2584" s="389" t="str">
        <f t="shared" si="425"/>
        <v>lnd</v>
      </c>
      <c r="I2584" s="389" t="str">
        <f t="shared" si="423"/>
        <v>valcomp</v>
      </c>
      <c r="J2584" s="389" t="str">
        <f t="shared" si="427"/>
        <v>EandR1H-</v>
      </c>
      <c r="K2584" s="389" t="str">
        <f t="shared" si="424"/>
        <v>lnd-valcomp</v>
      </c>
      <c r="L2584" s="389" t="str">
        <f t="shared" si="426"/>
        <v>lnd-</v>
      </c>
    </row>
    <row r="2585" spans="1:12">
      <c r="A2585" t="s">
        <v>5790</v>
      </c>
      <c r="B2585" s="454">
        <f t="shared" ca="1" si="419"/>
        <v>0</v>
      </c>
      <c r="C2585" s="454" t="str">
        <f t="shared" ca="1" si="422"/>
        <v/>
      </c>
      <c r="D2585" s="454" t="str">
        <f t="shared" ca="1" si="422"/>
        <v/>
      </c>
      <c r="E2585" s="454" t="str">
        <f t="shared" ca="1" si="422"/>
        <v/>
      </c>
      <c r="F2585" s="454" t="str">
        <f t="shared" ca="1" si="421"/>
        <v/>
      </c>
      <c r="G2585" s="389" t="str">
        <f t="shared" si="420"/>
        <v>EandR1H</v>
      </c>
      <c r="H2585" s="389" t="str">
        <f t="shared" si="425"/>
        <v>lndimp</v>
      </c>
      <c r="I2585" s="389" t="str">
        <f t="shared" si="423"/>
        <v>valcomp</v>
      </c>
      <c r="J2585" s="389" t="str">
        <f t="shared" si="427"/>
        <v>EandR1H-</v>
      </c>
      <c r="K2585" s="389" t="str">
        <f t="shared" si="424"/>
        <v>lndimp-valcomp</v>
      </c>
      <c r="L2585" s="389" t="str">
        <f t="shared" si="426"/>
        <v>lndimp-</v>
      </c>
    </row>
    <row r="2586" spans="1:12">
      <c r="A2586" t="s">
        <v>5791</v>
      </c>
      <c r="B2586" s="454">
        <f t="shared" ca="1" si="419"/>
        <v>0</v>
      </c>
      <c r="C2586" s="454" t="str">
        <f t="shared" ca="1" si="422"/>
        <v/>
      </c>
      <c r="D2586" s="454" t="str">
        <f t="shared" ca="1" si="422"/>
        <v/>
      </c>
      <c r="E2586" s="454" t="str">
        <f t="shared" ca="1" si="422"/>
        <v/>
      </c>
      <c r="F2586" s="454" t="str">
        <f t="shared" ca="1" si="421"/>
        <v/>
      </c>
      <c r="G2586" s="389" t="str">
        <f t="shared" si="420"/>
        <v>EandR1H</v>
      </c>
      <c r="H2586" s="389" t="str">
        <f t="shared" si="425"/>
        <v>vhc</v>
      </c>
      <c r="I2586" s="389" t="str">
        <f t="shared" si="423"/>
        <v>valcomp</v>
      </c>
      <c r="J2586" s="389" t="str">
        <f t="shared" si="427"/>
        <v>EandR1H-</v>
      </c>
      <c r="K2586" s="389" t="str">
        <f t="shared" si="424"/>
        <v>vhc-valcomp</v>
      </c>
      <c r="L2586" s="389" t="str">
        <f t="shared" si="426"/>
        <v>vhc-</v>
      </c>
    </row>
    <row r="2587" spans="1:12">
      <c r="A2587" t="s">
        <v>5792</v>
      </c>
      <c r="B2587" s="454">
        <f t="shared" ca="1" si="419"/>
        <v>0</v>
      </c>
      <c r="C2587" s="454" t="str">
        <f t="shared" ca="1" si="422"/>
        <v/>
      </c>
      <c r="D2587" s="454" t="str">
        <f t="shared" ca="1" si="422"/>
        <v/>
      </c>
      <c r="E2587" s="454" t="str">
        <f t="shared" ca="1" si="422"/>
        <v/>
      </c>
      <c r="F2587" s="454" t="str">
        <f t="shared" ca="1" si="421"/>
        <v/>
      </c>
      <c r="G2587" s="389" t="str">
        <f t="shared" si="420"/>
        <v>EandR1H</v>
      </c>
      <c r="H2587" s="389" t="str">
        <f t="shared" si="425"/>
        <v>eqpmch</v>
      </c>
      <c r="I2587" s="389" t="str">
        <f t="shared" si="423"/>
        <v>valcomp</v>
      </c>
      <c r="J2587" s="389" t="str">
        <f t="shared" si="427"/>
        <v>EandR1H-</v>
      </c>
      <c r="K2587" s="389" t="str">
        <f t="shared" si="424"/>
        <v>eqpmch-valcomp</v>
      </c>
      <c r="L2587" s="389" t="str">
        <f t="shared" si="426"/>
        <v>eqpmch-</v>
      </c>
    </row>
    <row r="2588" spans="1:12">
      <c r="A2588" t="s">
        <v>5793</v>
      </c>
      <c r="B2588" s="454">
        <f t="shared" ca="1" si="419"/>
        <v>0</v>
      </c>
      <c r="C2588" s="454" t="str">
        <f t="shared" ca="1" si="422"/>
        <v/>
      </c>
      <c r="D2588" s="454" t="str">
        <f t="shared" ca="1" si="422"/>
        <v/>
      </c>
      <c r="E2588" s="454" t="str">
        <f t="shared" ca="1" si="422"/>
        <v/>
      </c>
      <c r="F2588" s="454" t="str">
        <f t="shared" ca="1" si="421"/>
        <v/>
      </c>
      <c r="G2588" s="389" t="str">
        <f t="shared" si="420"/>
        <v>EandR1H</v>
      </c>
      <c r="H2588" s="389" t="str">
        <f t="shared" si="425"/>
        <v>pmch</v>
      </c>
      <c r="I2588" s="389" t="str">
        <f t="shared" si="423"/>
        <v>valcomp</v>
      </c>
      <c r="J2588" s="389" t="str">
        <f t="shared" si="427"/>
        <v>EandR1H-</v>
      </c>
      <c r="K2588" s="389" t="str">
        <f t="shared" si="424"/>
        <v>pmch-valcomp</v>
      </c>
      <c r="L2588" s="389" t="str">
        <f t="shared" si="426"/>
        <v>pmch-</v>
      </c>
    </row>
    <row r="2589" spans="1:12">
      <c r="A2589" t="s">
        <v>5794</v>
      </c>
      <c r="B2589" s="454">
        <f t="shared" ref="B2589:B2650" ca="1" si="433">INDEX(INDIRECT(LEFT($A2589,SEARCH("-",$A2589,1)-1)&amp;"_data"),MATCH(MID($A2589, SEARCH("-",$A2589) + 1, SEARCH("-",$A2589,SEARCH("-",$A2589)+1) - SEARCH("-",$A2589) - 1),INDIRECT(LEFT($A2589,SEARCH("-",$A2589,1)-1)&amp;"_rows"),0),MATCH(RIGHT($A2589,LEN($A2589) - SEARCH("-", $A2589, SEARCH("-", $A2589) + 1)),INDIRECT(LEFT($A2589,SEARCH("-",$A2589,1)-1)&amp;"_Header"),0))</f>
        <v>0</v>
      </c>
      <c r="C2589" s="454" t="str">
        <f t="shared" ca="1" si="422"/>
        <v/>
      </c>
      <c r="D2589" s="454" t="str">
        <f t="shared" ca="1" si="422"/>
        <v/>
      </c>
      <c r="E2589" s="454" t="str">
        <f t="shared" ca="1" si="422"/>
        <v/>
      </c>
      <c r="F2589" s="454" t="str">
        <f t="shared" ca="1" si="421"/>
        <v/>
      </c>
      <c r="G2589" s="389" t="str">
        <f t="shared" si="420"/>
        <v>EandR1H</v>
      </c>
      <c r="H2589" s="389" t="str">
        <f t="shared" si="425"/>
        <v>eq</v>
      </c>
      <c r="I2589" s="389" t="str">
        <f t="shared" si="423"/>
        <v>valcomp</v>
      </c>
      <c r="J2589" s="389" t="str">
        <f t="shared" si="427"/>
        <v>EandR1H-</v>
      </c>
      <c r="K2589" s="389" t="str">
        <f t="shared" si="424"/>
        <v>eq-valcomp</v>
      </c>
      <c r="L2589" s="389" t="str">
        <f t="shared" si="426"/>
        <v>eq-</v>
      </c>
    </row>
    <row r="2590" spans="1:12">
      <c r="A2590" t="s">
        <v>5795</v>
      </c>
      <c r="B2590" s="454">
        <f t="shared" ca="1" si="433"/>
        <v>0</v>
      </c>
      <c r="C2590" s="454" t="str">
        <f t="shared" ca="1" si="422"/>
        <v/>
      </c>
      <c r="D2590" s="454" t="str">
        <f t="shared" ca="1" si="422"/>
        <v/>
      </c>
      <c r="E2590" s="454" t="str">
        <f t="shared" ca="1" si="422"/>
        <v/>
      </c>
      <c r="F2590" s="454" t="str">
        <f t="shared" ca="1" si="421"/>
        <v/>
      </c>
      <c r="G2590" s="389" t="str">
        <f t="shared" si="420"/>
        <v>EandR1H</v>
      </c>
      <c r="H2590" s="389" t="str">
        <f t="shared" si="425"/>
        <v>furfit</v>
      </c>
      <c r="I2590" s="389" t="str">
        <f t="shared" si="423"/>
        <v>valcomp</v>
      </c>
      <c r="J2590" s="389" t="str">
        <f t="shared" si="427"/>
        <v>EandR1H-</v>
      </c>
      <c r="K2590" s="389" t="str">
        <f t="shared" si="424"/>
        <v>furfit-valcomp</v>
      </c>
      <c r="L2590" s="389" t="str">
        <f t="shared" si="426"/>
        <v>furfit-</v>
      </c>
    </row>
    <row r="2591" spans="1:12">
      <c r="A2591" t="s">
        <v>5796</v>
      </c>
      <c r="B2591" s="454">
        <f t="shared" ca="1" si="433"/>
        <v>0</v>
      </c>
      <c r="C2591" s="454" t="str">
        <f t="shared" ca="1" si="422"/>
        <v/>
      </c>
      <c r="D2591" s="454" t="str">
        <f t="shared" ca="1" si="422"/>
        <v/>
      </c>
      <c r="E2591" s="454" t="str">
        <f t="shared" ca="1" si="422"/>
        <v/>
      </c>
      <c r="F2591" s="454" t="str">
        <f t="shared" ca="1" si="421"/>
        <v/>
      </c>
      <c r="G2591" s="389" t="str">
        <f t="shared" si="420"/>
        <v>EandR1H</v>
      </c>
      <c r="H2591" s="389" t="str">
        <f t="shared" si="425"/>
        <v>int</v>
      </c>
      <c r="I2591" s="389" t="str">
        <f t="shared" si="423"/>
        <v>valcomp</v>
      </c>
      <c r="J2591" s="389" t="str">
        <f t="shared" si="427"/>
        <v>EandR1H-</v>
      </c>
      <c r="K2591" s="389" t="str">
        <f t="shared" si="424"/>
        <v>int-valcomp</v>
      </c>
      <c r="L2591" s="389" t="str">
        <f t="shared" si="426"/>
        <v>int-</v>
      </c>
    </row>
    <row r="2592" spans="1:12">
      <c r="A2592" t="s">
        <v>5797</v>
      </c>
      <c r="B2592" s="454">
        <f t="shared" ca="1" si="433"/>
        <v>0</v>
      </c>
      <c r="C2592" s="454" t="str">
        <f t="shared" ca="1" si="422"/>
        <v/>
      </c>
      <c r="D2592" s="454" t="str">
        <f t="shared" ca="1" si="422"/>
        <v/>
      </c>
      <c r="E2592" s="454" t="str">
        <f t="shared" ca="1" si="422"/>
        <v/>
      </c>
      <c r="F2592" s="454" t="str">
        <f t="shared" ca="1" si="422"/>
        <v/>
      </c>
      <c r="G2592" s="389" t="str">
        <f t="shared" si="420"/>
        <v>EandR1H</v>
      </c>
      <c r="H2592" s="389" t="str">
        <f t="shared" si="425"/>
        <v>intdevexp</v>
      </c>
      <c r="I2592" s="389" t="str">
        <f t="shared" si="423"/>
        <v>valcomp</v>
      </c>
      <c r="J2592" s="389" t="str">
        <f t="shared" si="427"/>
        <v>EandR1H-</v>
      </c>
      <c r="K2592" s="389" t="str">
        <f t="shared" si="424"/>
        <v>intdevexp-valcomp</v>
      </c>
      <c r="L2592" s="389" t="str">
        <f t="shared" si="426"/>
        <v>intdevexp-</v>
      </c>
    </row>
    <row r="2593" spans="1:12">
      <c r="A2593" t="s">
        <v>5798</v>
      </c>
      <c r="B2593" s="454">
        <f t="shared" ca="1" si="433"/>
        <v>0</v>
      </c>
      <c r="C2593" s="454" t="str">
        <f t="shared" ref="C2593:F2692" ca="1" si="434">IFERROR(INDEX(INDIRECT(LEFT($A2593,SEARCH("-",$A2593,1)-1)&amp;"_validation_data"),MATCH($A2593&amp;"-"&amp;C$1,INDIRECT(LEFT($A2593,SEARCH("-",$A2593,1)-1)&amp;"_validation_rows"),0),3),"")</f>
        <v/>
      </c>
      <c r="D2593" s="454" t="str">
        <f t="shared" ca="1" si="434"/>
        <v/>
      </c>
      <c r="E2593" s="454" t="str">
        <f t="shared" ca="1" si="434"/>
        <v/>
      </c>
      <c r="F2593" s="454" t="str">
        <f t="shared" ca="1" si="434"/>
        <v/>
      </c>
      <c r="G2593" s="389" t="str">
        <f t="shared" si="420"/>
        <v>EandR1H</v>
      </c>
      <c r="H2593" s="389" t="str">
        <f t="shared" si="425"/>
        <v>intsftpur</v>
      </c>
      <c r="I2593" s="389" t="str">
        <f t="shared" ref="I2593:I2692" si="435">SUBSTITUTE(K2593,L2593,"")</f>
        <v>valcomp</v>
      </c>
      <c r="J2593" s="389" t="str">
        <f t="shared" si="427"/>
        <v>EandR1H-</v>
      </c>
      <c r="K2593" s="389" t="str">
        <f t="shared" ref="K2593:K2692" si="436">SUBSTITUTE(A2593,J2593,"")</f>
        <v>intsftpur-valcomp</v>
      </c>
      <c r="L2593" s="389" t="str">
        <f t="shared" si="426"/>
        <v>intsftpur-</v>
      </c>
    </row>
    <row r="2594" spans="1:12">
      <c r="A2594" t="s">
        <v>5799</v>
      </c>
      <c r="B2594" s="454">
        <f t="shared" ca="1" si="433"/>
        <v>0</v>
      </c>
      <c r="C2594" s="454" t="str">
        <f t="shared" ca="1" si="434"/>
        <v/>
      </c>
      <c r="D2594" s="454" t="str">
        <f t="shared" ca="1" si="434"/>
        <v/>
      </c>
      <c r="E2594" s="454" t="str">
        <f t="shared" ca="1" si="434"/>
        <v/>
      </c>
      <c r="F2594" s="454" t="str">
        <f t="shared" ca="1" si="434"/>
        <v/>
      </c>
      <c r="G2594" s="389" t="str">
        <f t="shared" si="420"/>
        <v>EandR1H</v>
      </c>
      <c r="H2594" s="389" t="str">
        <f t="shared" ref="H2594:H2693" si="437">LEFT(K2594,SEARCH("-",K2594)-1)</f>
        <v>intsftdev</v>
      </c>
      <c r="I2594" s="389" t="str">
        <f t="shared" si="435"/>
        <v>valcomp</v>
      </c>
      <c r="J2594" s="389" t="str">
        <f t="shared" si="427"/>
        <v>EandR1H-</v>
      </c>
      <c r="K2594" s="389" t="str">
        <f t="shared" si="436"/>
        <v>intsftdev-valcomp</v>
      </c>
      <c r="L2594" s="389" t="str">
        <f t="shared" ref="L2594:L2693" si="438">LEFT(K2594,SEARCH("-",K2594))</f>
        <v>intsftdev-</v>
      </c>
    </row>
    <row r="2595" spans="1:12">
      <c r="A2595" t="s">
        <v>5800</v>
      </c>
      <c r="B2595" s="454">
        <f t="shared" ca="1" si="433"/>
        <v>0</v>
      </c>
      <c r="C2595" s="454" t="str">
        <f t="shared" ca="1" si="434"/>
        <v/>
      </c>
      <c r="D2595" s="454" t="str">
        <f t="shared" ca="1" si="434"/>
        <v/>
      </c>
      <c r="E2595" s="454" t="str">
        <f t="shared" ca="1" si="434"/>
        <v/>
      </c>
      <c r="F2595" s="454" t="str">
        <f t="shared" ca="1" si="434"/>
        <v/>
      </c>
      <c r="G2595" s="389" t="str">
        <f t="shared" si="420"/>
        <v>EandR1H</v>
      </c>
      <c r="H2595" s="389" t="str">
        <f t="shared" si="437"/>
        <v>intart</v>
      </c>
      <c r="I2595" s="389" t="str">
        <f t="shared" si="435"/>
        <v>valcomp</v>
      </c>
      <c r="J2595" s="389" t="str">
        <f t="shared" ref="J2595:J2694" si="439">LEFT(A2595,SEARCH("-",A2595))</f>
        <v>EandR1H-</v>
      </c>
      <c r="K2595" s="389" t="str">
        <f t="shared" si="436"/>
        <v>intart-valcomp</v>
      </c>
      <c r="L2595" s="389" t="str">
        <f t="shared" si="438"/>
        <v>intart-</v>
      </c>
    </row>
    <row r="2596" spans="1:12">
      <c r="A2596" t="s">
        <v>5801</v>
      </c>
      <c r="B2596" s="454">
        <f t="shared" ca="1" si="433"/>
        <v>0</v>
      </c>
      <c r="C2596" s="454" t="str">
        <f t="shared" ca="1" si="434"/>
        <v/>
      </c>
      <c r="D2596" s="454" t="str">
        <f t="shared" ca="1" si="434"/>
        <v/>
      </c>
      <c r="E2596" s="454" t="str">
        <f t="shared" ca="1" si="434"/>
        <v/>
      </c>
      <c r="F2596" s="454" t="str">
        <f t="shared" ca="1" si="434"/>
        <v/>
      </c>
      <c r="G2596" s="389" t="str">
        <f t="shared" ref="G2596:G2659" si="440">LEFT(A2596, 7)</f>
        <v>EandR1H</v>
      </c>
      <c r="H2596" s="389" t="str">
        <f t="shared" si="437"/>
        <v>intgwl</v>
      </c>
      <c r="I2596" s="389" t="str">
        <f t="shared" si="435"/>
        <v>valcomp</v>
      </c>
      <c r="J2596" s="389" t="str">
        <f t="shared" si="439"/>
        <v>EandR1H-</v>
      </c>
      <c r="K2596" s="389" t="str">
        <f t="shared" si="436"/>
        <v>intgwl-valcomp</v>
      </c>
      <c r="L2596" s="389" t="str">
        <f t="shared" si="438"/>
        <v>intgwl-</v>
      </c>
    </row>
    <row r="2597" spans="1:12">
      <c r="A2597" t="s">
        <v>5802</v>
      </c>
      <c r="B2597" s="454">
        <f t="shared" ca="1" si="433"/>
        <v>0</v>
      </c>
      <c r="C2597" s="454" t="str">
        <f t="shared" ca="1" si="434"/>
        <v/>
      </c>
      <c r="D2597" s="454" t="str">
        <f t="shared" ca="1" si="434"/>
        <v/>
      </c>
      <c r="E2597" s="454" t="str">
        <f t="shared" ca="1" si="434"/>
        <v/>
      </c>
      <c r="F2597" s="454" t="str">
        <f t="shared" ca="1" si="434"/>
        <v/>
      </c>
      <c r="G2597" s="389" t="str">
        <f t="shared" si="440"/>
        <v>EandR1H</v>
      </c>
      <c r="H2597" s="389" t="str">
        <f t="shared" si="437"/>
        <v>ltinv</v>
      </c>
      <c r="I2597" s="389" t="str">
        <f t="shared" si="435"/>
        <v>valcomp</v>
      </c>
      <c r="J2597" s="389" t="str">
        <f t="shared" si="439"/>
        <v>EandR1H-</v>
      </c>
      <c r="K2597" s="389" t="str">
        <f t="shared" si="436"/>
        <v>ltinv-valcomp</v>
      </c>
      <c r="L2597" s="389" t="str">
        <f t="shared" si="438"/>
        <v>ltinv-</v>
      </c>
    </row>
    <row r="2598" spans="1:12">
      <c r="A2598" t="s">
        <v>5803</v>
      </c>
      <c r="B2598" s="454">
        <f t="shared" ca="1" si="433"/>
        <v>0</v>
      </c>
      <c r="C2598" s="454" t="str">
        <f t="shared" ca="1" si="434"/>
        <v/>
      </c>
      <c r="D2598" s="454" t="str">
        <f t="shared" ca="1" si="434"/>
        <v/>
      </c>
      <c r="E2598" s="454" t="str">
        <f t="shared" ca="1" si="434"/>
        <v/>
      </c>
      <c r="F2598" s="454" t="str">
        <f t="shared" ca="1" si="434"/>
        <v/>
      </c>
      <c r="G2598" s="389" t="str">
        <f t="shared" si="440"/>
        <v>EandR1H</v>
      </c>
      <c r="H2598" s="389" t="str">
        <f t="shared" si="437"/>
        <v>ltdbt</v>
      </c>
      <c r="I2598" s="389" t="str">
        <f t="shared" si="435"/>
        <v>valcomp</v>
      </c>
      <c r="J2598" s="389" t="str">
        <f t="shared" si="439"/>
        <v>EandR1H-</v>
      </c>
      <c r="K2598" s="389" t="str">
        <f t="shared" si="436"/>
        <v>ltdbt-valcomp</v>
      </c>
      <c r="L2598" s="389" t="str">
        <f t="shared" si="438"/>
        <v>ltdbt-</v>
      </c>
    </row>
    <row r="2599" spans="1:12">
      <c r="A2599" t="s">
        <v>5804</v>
      </c>
      <c r="B2599" s="454">
        <f t="shared" ca="1" si="433"/>
        <v>0</v>
      </c>
      <c r="C2599" s="454" t="str">
        <f t="shared" ca="1" si="434"/>
        <v/>
      </c>
      <c r="D2599" s="454" t="str">
        <f t="shared" ca="1" si="434"/>
        <v/>
      </c>
      <c r="E2599" s="454" t="str">
        <f t="shared" ca="1" si="434"/>
        <v/>
      </c>
      <c r="F2599" s="454" t="str">
        <f t="shared" ca="1" si="434"/>
        <v/>
      </c>
      <c r="G2599" s="389" t="str">
        <f t="shared" si="440"/>
        <v>EandR1H</v>
      </c>
      <c r="H2599" s="389" t="str">
        <f t="shared" si="437"/>
        <v>her</v>
      </c>
      <c r="I2599" s="389" t="str">
        <f t="shared" si="435"/>
        <v>valcomp</v>
      </c>
      <c r="J2599" s="389" t="str">
        <f t="shared" si="439"/>
        <v>EandR1H-</v>
      </c>
      <c r="K2599" s="389" t="str">
        <f t="shared" si="436"/>
        <v>her-valcomp</v>
      </c>
      <c r="L2599" s="389" t="str">
        <f t="shared" si="438"/>
        <v>her-</v>
      </c>
    </row>
    <row r="2600" spans="1:12">
      <c r="A2600" t="s">
        <v>5805</v>
      </c>
      <c r="B2600" s="454">
        <f t="shared" ca="1" si="433"/>
        <v>0</v>
      </c>
      <c r="C2600" s="454" t="str">
        <f t="shared" ca="1" si="434"/>
        <v/>
      </c>
      <c r="D2600" s="454" t="str">
        <f t="shared" ca="1" si="434"/>
        <v/>
      </c>
      <c r="E2600" s="454" t="str">
        <f t="shared" ca="1" si="434"/>
        <v/>
      </c>
      <c r="F2600" s="454" t="str">
        <f t="shared" ca="1" si="434"/>
        <v/>
      </c>
      <c r="G2600" s="389" t="str">
        <f t="shared" si="440"/>
        <v>EandR1H</v>
      </c>
      <c r="H2600" s="389" t="str">
        <f t="shared" si="437"/>
        <v>inther</v>
      </c>
      <c r="I2600" s="389" t="str">
        <f t="shared" si="435"/>
        <v>valcomp</v>
      </c>
      <c r="J2600" s="389" t="str">
        <f t="shared" si="439"/>
        <v>EandR1H-</v>
      </c>
      <c r="K2600" s="389" t="str">
        <f t="shared" si="436"/>
        <v>inther-valcomp</v>
      </c>
      <c r="L2600" s="389" t="str">
        <f t="shared" si="438"/>
        <v>inther-</v>
      </c>
    </row>
    <row r="2601" spans="1:12">
      <c r="A2601" t="s">
        <v>5806</v>
      </c>
      <c r="B2601" s="454">
        <f t="shared" ca="1" si="433"/>
        <v>0</v>
      </c>
      <c r="C2601" s="454" t="str">
        <f t="shared" ca="1" si="434"/>
        <v/>
      </c>
      <c r="D2601" s="454" t="str">
        <f t="shared" ca="1" si="434"/>
        <v/>
      </c>
      <c r="E2601" s="454" t="str">
        <f t="shared" ca="1" si="434"/>
        <v/>
      </c>
      <c r="F2601" s="454" t="str">
        <f t="shared" ca="1" si="434"/>
        <v/>
      </c>
      <c r="G2601" s="389" t="str">
        <f t="shared" si="440"/>
        <v>EandR1H</v>
      </c>
      <c r="H2601" s="389" t="str">
        <f t="shared" si="437"/>
        <v>tngher</v>
      </c>
      <c r="I2601" s="389" t="str">
        <f t="shared" si="435"/>
        <v>valcomp</v>
      </c>
      <c r="J2601" s="389" t="str">
        <f t="shared" si="439"/>
        <v>EandR1H-</v>
      </c>
      <c r="K2601" s="389" t="str">
        <f t="shared" si="436"/>
        <v>tngher-valcomp</v>
      </c>
      <c r="L2601" s="389" t="str">
        <f t="shared" si="438"/>
        <v>tngher-</v>
      </c>
    </row>
    <row r="2602" spans="1:12">
      <c r="A2602" t="s">
        <v>5807</v>
      </c>
      <c r="B2602" s="454">
        <f t="shared" ca="1" si="433"/>
        <v>0</v>
      </c>
      <c r="C2602" s="454" t="str">
        <f t="shared" ca="1" si="434"/>
        <v/>
      </c>
      <c r="D2602" s="454" t="str">
        <f t="shared" ca="1" si="434"/>
        <v/>
      </c>
      <c r="E2602" s="454" t="str">
        <f t="shared" ca="1" si="434"/>
        <v/>
      </c>
      <c r="F2602" s="454" t="str">
        <f t="shared" ca="1" si="434"/>
        <v/>
      </c>
      <c r="G2602" s="389" t="str">
        <f t="shared" si="440"/>
        <v>EandR1H</v>
      </c>
      <c r="H2602" s="389" t="str">
        <f t="shared" si="437"/>
        <v>infra</v>
      </c>
      <c r="I2602" s="389" t="str">
        <f t="shared" si="435"/>
        <v>valcomp</v>
      </c>
      <c r="J2602" s="389" t="str">
        <f t="shared" si="439"/>
        <v>EandR1H-</v>
      </c>
      <c r="K2602" s="389" t="str">
        <f t="shared" si="436"/>
        <v>infra-valcomp</v>
      </c>
      <c r="L2602" s="389" t="str">
        <f t="shared" si="438"/>
        <v>infra-</v>
      </c>
    </row>
    <row r="2603" spans="1:12">
      <c r="A2603" t="s">
        <v>5808</v>
      </c>
      <c r="B2603" s="454">
        <f t="shared" ca="1" si="433"/>
        <v>0</v>
      </c>
      <c r="C2603" s="454" t="str">
        <f t="shared" ca="1" si="434"/>
        <v/>
      </c>
      <c r="D2603" s="454" t="str">
        <f t="shared" ca="1" si="434"/>
        <v/>
      </c>
      <c r="E2603" s="454" t="str">
        <f t="shared" ca="1" si="434"/>
        <v/>
      </c>
      <c r="F2603" s="454" t="str">
        <f t="shared" ca="1" si="434"/>
        <v/>
      </c>
      <c r="G2603" s="389" t="str">
        <f t="shared" si="440"/>
        <v>EandR1H</v>
      </c>
      <c r="H2603" s="389" t="str">
        <f t="shared" si="437"/>
        <v>com</v>
      </c>
      <c r="I2603" s="389" t="str">
        <f t="shared" si="435"/>
        <v>valcomp</v>
      </c>
      <c r="J2603" s="389" t="str">
        <f t="shared" si="439"/>
        <v>EandR1H-</v>
      </c>
      <c r="K2603" s="389" t="str">
        <f t="shared" si="436"/>
        <v>com-valcomp</v>
      </c>
      <c r="L2603" s="389" t="str">
        <f t="shared" si="438"/>
        <v>com-</v>
      </c>
    </row>
    <row r="2604" spans="1:12">
      <c r="A2604" t="s">
        <v>5809</v>
      </c>
      <c r="B2604" s="454">
        <f t="shared" ca="1" si="433"/>
        <v>0</v>
      </c>
      <c r="C2604" s="454" t="str">
        <f t="shared" ca="1" si="434"/>
        <v/>
      </c>
      <c r="D2604" s="454" t="str">
        <f t="shared" ca="1" si="434"/>
        <v/>
      </c>
      <c r="E2604" s="454" t="str">
        <f t="shared" ca="1" si="434"/>
        <v/>
      </c>
      <c r="F2604" s="454" t="str">
        <f t="shared" ca="1" si="434"/>
        <v/>
      </c>
      <c r="G2604" s="389" t="str">
        <f t="shared" si="440"/>
        <v>EandR1H</v>
      </c>
      <c r="H2604" s="389" t="str">
        <f t="shared" si="437"/>
        <v>noncuroth</v>
      </c>
      <c r="I2604" s="389" t="str">
        <f t="shared" si="435"/>
        <v>valcomp</v>
      </c>
      <c r="J2604" s="389" t="str">
        <f t="shared" si="439"/>
        <v>EandR1H-</v>
      </c>
      <c r="K2604" s="389" t="str">
        <f t="shared" si="436"/>
        <v>noncuroth-valcomp</v>
      </c>
      <c r="L2604" s="389" t="str">
        <f t="shared" si="438"/>
        <v>noncuroth-</v>
      </c>
    </row>
    <row r="2605" spans="1:12">
      <c r="A2605" t="s">
        <v>5810</v>
      </c>
      <c r="B2605" s="454">
        <f t="shared" ca="1" si="433"/>
        <v>0</v>
      </c>
      <c r="C2605" s="454" t="str">
        <f t="shared" ca="1" si="434"/>
        <v/>
      </c>
      <c r="D2605" s="454" t="str">
        <f t="shared" ca="1" si="434"/>
        <v/>
      </c>
      <c r="E2605" s="454" t="str">
        <f t="shared" ca="1" si="434"/>
        <v/>
      </c>
      <c r="F2605" s="454" t="str">
        <f t="shared" ca="1" si="434"/>
        <v/>
      </c>
      <c r="G2605" s="389" t="str">
        <f t="shared" si="440"/>
        <v>EandR1H</v>
      </c>
      <c r="H2605" s="389" t="str">
        <f t="shared" si="437"/>
        <v>noncurtot</v>
      </c>
      <c r="I2605" s="389" t="str">
        <f t="shared" si="435"/>
        <v>valcomp</v>
      </c>
      <c r="J2605" s="389" t="str">
        <f t="shared" si="439"/>
        <v>EandR1H-</v>
      </c>
      <c r="K2605" s="389" t="str">
        <f t="shared" si="436"/>
        <v>noncurtot-valcomp</v>
      </c>
      <c r="L2605" s="389" t="str">
        <f t="shared" si="438"/>
        <v>noncurtot-</v>
      </c>
    </row>
    <row r="2606" spans="1:12">
      <c r="A2606" t="s">
        <v>5811</v>
      </c>
      <c r="B2606" s="454">
        <f t="shared" ca="1" si="433"/>
        <v>0</v>
      </c>
      <c r="C2606" s="454" t="str">
        <f t="shared" ca="1" si="434"/>
        <v/>
      </c>
      <c r="D2606" s="454" t="str">
        <f t="shared" ca="1" si="434"/>
        <v/>
      </c>
      <c r="E2606" s="454" t="str">
        <f t="shared" ca="1" si="434"/>
        <v/>
      </c>
      <c r="F2606" s="454" t="str">
        <f t="shared" ca="1" si="434"/>
        <v/>
      </c>
      <c r="G2606" s="389" t="str">
        <f t="shared" si="440"/>
        <v>EandR1H</v>
      </c>
      <c r="H2606" s="389" t="str">
        <f t="shared" si="437"/>
        <v>stdbt</v>
      </c>
      <c r="I2606" s="389" t="str">
        <f t="shared" si="435"/>
        <v>valcomp</v>
      </c>
      <c r="J2606" s="389" t="str">
        <f t="shared" si="439"/>
        <v>EandR1H-</v>
      </c>
      <c r="K2606" s="389" t="str">
        <f t="shared" si="436"/>
        <v>stdbt-valcomp</v>
      </c>
      <c r="L2606" s="389" t="str">
        <f t="shared" si="438"/>
        <v>stdbt-</v>
      </c>
    </row>
    <row r="2607" spans="1:12">
      <c r="A2607" t="s">
        <v>5812</v>
      </c>
      <c r="B2607" s="454">
        <f t="shared" ca="1" si="433"/>
        <v>0</v>
      </c>
      <c r="C2607" s="454" t="str">
        <f t="shared" ca="1" si="434"/>
        <v/>
      </c>
      <c r="D2607" s="454" t="str">
        <f t="shared" ca="1" si="434"/>
        <v/>
      </c>
      <c r="E2607" s="454" t="str">
        <f t="shared" ca="1" si="434"/>
        <v/>
      </c>
      <c r="F2607" s="454" t="str">
        <f t="shared" ca="1" si="434"/>
        <v/>
      </c>
      <c r="G2607" s="389" t="str">
        <f t="shared" si="440"/>
        <v>EandR1H</v>
      </c>
      <c r="H2607" s="389" t="str">
        <f t="shared" si="437"/>
        <v>stinv</v>
      </c>
      <c r="I2607" s="389" t="str">
        <f t="shared" si="435"/>
        <v>valcomp</v>
      </c>
      <c r="J2607" s="389" t="str">
        <f t="shared" si="439"/>
        <v>EandR1H-</v>
      </c>
      <c r="K2607" s="389" t="str">
        <f t="shared" si="436"/>
        <v>stinv-valcomp</v>
      </c>
      <c r="L2607" s="389" t="str">
        <f t="shared" si="438"/>
        <v>stinv-</v>
      </c>
    </row>
    <row r="2608" spans="1:12">
      <c r="A2608" t="s">
        <v>5813</v>
      </c>
      <c r="B2608" s="454">
        <f t="shared" ca="1" si="433"/>
        <v>0</v>
      </c>
      <c r="C2608" s="454" t="str">
        <f t="shared" ca="1" si="434"/>
        <v/>
      </c>
      <c r="D2608" s="454" t="str">
        <f t="shared" ca="1" si="434"/>
        <v/>
      </c>
      <c r="E2608" s="454" t="str">
        <f t="shared" ca="1" si="434"/>
        <v/>
      </c>
      <c r="F2608" s="454" t="str">
        <f t="shared" ca="1" si="434"/>
        <v/>
      </c>
      <c r="G2608" s="389" t="str">
        <f t="shared" si="440"/>
        <v>EandR1H</v>
      </c>
      <c r="H2608" s="389" t="str">
        <f t="shared" si="437"/>
        <v>csh</v>
      </c>
      <c r="I2608" s="389" t="str">
        <f t="shared" si="435"/>
        <v>valcomp</v>
      </c>
      <c r="J2608" s="389" t="str">
        <f t="shared" si="439"/>
        <v>EandR1H-</v>
      </c>
      <c r="K2608" s="389" t="str">
        <f t="shared" si="436"/>
        <v>csh-valcomp</v>
      </c>
      <c r="L2608" s="389" t="str">
        <f t="shared" si="438"/>
        <v>csh-</v>
      </c>
    </row>
    <row r="2609" spans="1:12">
      <c r="A2609" t="s">
        <v>5814</v>
      </c>
      <c r="B2609" s="454">
        <f t="shared" ca="1" si="433"/>
        <v>0</v>
      </c>
      <c r="C2609" s="454" t="str">
        <f t="shared" ca="1" si="434"/>
        <v/>
      </c>
      <c r="D2609" s="454" t="str">
        <f t="shared" ca="1" si="434"/>
        <v/>
      </c>
      <c r="E2609" s="454" t="str">
        <f t="shared" ca="1" si="434"/>
        <v/>
      </c>
      <c r="F2609" s="454" t="str">
        <f t="shared" ca="1" si="434"/>
        <v/>
      </c>
      <c r="G2609" s="389" t="str">
        <f t="shared" si="440"/>
        <v>EandR1H</v>
      </c>
      <c r="H2609" s="389" t="str">
        <f t="shared" si="437"/>
        <v>curoth</v>
      </c>
      <c r="I2609" s="389" t="str">
        <f t="shared" si="435"/>
        <v>valcomp</v>
      </c>
      <c r="J2609" s="389" t="str">
        <f t="shared" si="439"/>
        <v>EandR1H-</v>
      </c>
      <c r="K2609" s="389" t="str">
        <f t="shared" si="436"/>
        <v>curoth-valcomp</v>
      </c>
      <c r="L2609" s="389" t="str">
        <f t="shared" si="438"/>
        <v>curoth-</v>
      </c>
    </row>
    <row r="2610" spans="1:12">
      <c r="A2610" t="s">
        <v>5815</v>
      </c>
      <c r="B2610" s="454">
        <f t="shared" ca="1" si="433"/>
        <v>0</v>
      </c>
      <c r="C2610" s="454" t="str">
        <f t="shared" ref="C2610:F2610" ca="1" si="441">IFERROR(INDEX(INDIRECT(LEFT($A2610,SEARCH("-",$A2610,1)-1)&amp;"_validation_data"),MATCH($A2610&amp;"-"&amp;C$1,INDIRECT(LEFT($A2610,SEARCH("-",$A2610,1)-1)&amp;"_validation_rows"),0),3),"")</f>
        <v/>
      </c>
      <c r="D2610" s="454" t="str">
        <f t="shared" ca="1" si="441"/>
        <v/>
      </c>
      <c r="E2610" s="454" t="str">
        <f t="shared" ca="1" si="441"/>
        <v/>
      </c>
      <c r="F2610" s="454" t="str">
        <f t="shared" ca="1" si="441"/>
        <v/>
      </c>
      <c r="G2610" s="389" t="str">
        <f t="shared" si="440"/>
        <v>EandR1H</v>
      </c>
      <c r="H2610" s="389" t="str">
        <f t="shared" ref="H2610" si="442">LEFT(K2610,SEARCH("-",K2610)-1)</f>
        <v>tot</v>
      </c>
      <c r="I2610" s="389" t="str">
        <f t="shared" ref="I2610" si="443">SUBSTITUTE(K2610,L2610,"")</f>
        <v>valcomp</v>
      </c>
      <c r="J2610" s="389" t="str">
        <f t="shared" ref="J2610" si="444">LEFT(A2610,SEARCH("-",A2610))</f>
        <v>EandR1H-</v>
      </c>
      <c r="K2610" s="389" t="str">
        <f t="shared" ref="K2610" si="445">SUBSTITUTE(A2610,J2610,"")</f>
        <v>tot-valcomp</v>
      </c>
      <c r="L2610" s="389" t="str">
        <f t="shared" ref="L2610" si="446">LEFT(K2610,SEARCH("-",K2610))</f>
        <v>tot-</v>
      </c>
    </row>
    <row r="2611" spans="1:12">
      <c r="A2611" t="s">
        <v>5816</v>
      </c>
      <c r="B2611" s="454">
        <f t="shared" ca="1" si="433"/>
        <v>0</v>
      </c>
      <c r="C2611" s="454" t="str">
        <f t="shared" ca="1" si="434"/>
        <v/>
      </c>
      <c r="D2611" s="454" t="str">
        <f t="shared" ca="1" si="434"/>
        <v/>
      </c>
      <c r="E2611" s="454" t="str">
        <f t="shared" ca="1" si="434"/>
        <v/>
      </c>
      <c r="F2611" s="454" t="str">
        <f t="shared" ca="1" si="434"/>
        <v/>
      </c>
      <c r="G2611" s="389" t="str">
        <f t="shared" si="440"/>
        <v>EandR1H</v>
      </c>
      <c r="H2611" s="389" t="str">
        <f t="shared" si="437"/>
        <v>curtot</v>
      </c>
      <c r="I2611" s="389" t="str">
        <f t="shared" si="435"/>
        <v>valcomp</v>
      </c>
      <c r="J2611" s="389" t="str">
        <f t="shared" si="439"/>
        <v>EandR1H-</v>
      </c>
      <c r="K2611" s="389" t="str">
        <f t="shared" si="436"/>
        <v>curtot-valcomp</v>
      </c>
      <c r="L2611" s="389" t="str">
        <f t="shared" si="438"/>
        <v>curtot-</v>
      </c>
    </row>
    <row r="2612" spans="1:12">
      <c r="A2612" t="s">
        <v>5817</v>
      </c>
      <c r="B2612" s="454">
        <f t="shared" ca="1" si="433"/>
        <v>0</v>
      </c>
      <c r="C2612" s="454" t="str">
        <f t="shared" ca="1" si="434"/>
        <v/>
      </c>
      <c r="D2612" s="454" t="str">
        <f t="shared" ca="1" si="434"/>
        <v/>
      </c>
      <c r="E2612" s="454" t="str">
        <f t="shared" ca="1" si="434"/>
        <v/>
      </c>
      <c r="F2612" s="454" t="str">
        <f t="shared" ca="1" si="434"/>
        <v/>
      </c>
      <c r="G2612" s="389" t="str">
        <f t="shared" si="440"/>
        <v>EandR1H</v>
      </c>
      <c r="H2612" s="389" t="str">
        <f t="shared" si="437"/>
        <v>propeqpmchtot</v>
      </c>
      <c r="I2612" s="389" t="str">
        <f t="shared" si="435"/>
        <v>valcomp</v>
      </c>
      <c r="J2612" s="389" t="str">
        <f t="shared" si="439"/>
        <v>EandR1H-</v>
      </c>
      <c r="K2612" s="389" t="str">
        <f t="shared" si="436"/>
        <v>propeqpmchtot-valcomp</v>
      </c>
      <c r="L2612" s="389" t="str">
        <f t="shared" si="438"/>
        <v>propeqpmchtot-</v>
      </c>
    </row>
    <row r="2613" spans="1:12">
      <c r="A2613" t="s">
        <v>5818</v>
      </c>
      <c r="B2613" s="454">
        <f t="shared" ca="1" si="433"/>
        <v>0</v>
      </c>
      <c r="C2613" s="454" t="str">
        <f t="shared" ca="1" si="434"/>
        <v/>
      </c>
      <c r="D2613" s="454" t="str">
        <f t="shared" ca="1" si="434"/>
        <v/>
      </c>
      <c r="E2613" s="454" t="str">
        <f t="shared" ca="1" si="434"/>
        <v/>
      </c>
      <c r="F2613" s="454" t="str">
        <f t="shared" ca="1" si="434"/>
        <v/>
      </c>
      <c r="G2613" s="389" t="str">
        <f t="shared" si="440"/>
        <v>EandR1H</v>
      </c>
      <c r="H2613" s="389" t="str">
        <f t="shared" si="437"/>
        <v>propsrvdly</v>
      </c>
      <c r="I2613" s="389" t="str">
        <f t="shared" si="435"/>
        <v>valcomp</v>
      </c>
      <c r="J2613" s="389" t="str">
        <f t="shared" si="439"/>
        <v>EandR1H-</v>
      </c>
      <c r="K2613" s="389" t="str">
        <f t="shared" si="436"/>
        <v>propsrvdly-valcomp</v>
      </c>
      <c r="L2613" s="389" t="str">
        <f t="shared" si="438"/>
        <v>propsrvdly-</v>
      </c>
    </row>
    <row r="2614" spans="1:12">
      <c r="A2614" t="s">
        <v>5819</v>
      </c>
      <c r="B2614" s="454">
        <f t="shared" ca="1" si="433"/>
        <v>0</v>
      </c>
      <c r="C2614" s="454" t="str">
        <f t="shared" ca="1" si="434"/>
        <v/>
      </c>
      <c r="D2614" s="454" t="str">
        <f t="shared" ca="1" si="434"/>
        <v/>
      </c>
      <c r="E2614" s="454" t="str">
        <f t="shared" ca="1" si="434"/>
        <v/>
      </c>
      <c r="F2614" s="454" t="str">
        <f t="shared" ca="1" si="434"/>
        <v/>
      </c>
      <c r="G2614" s="389" t="str">
        <f t="shared" si="440"/>
        <v>EandR1H</v>
      </c>
      <c r="H2614" s="389" t="str">
        <f t="shared" si="437"/>
        <v>prophous</v>
      </c>
      <c r="I2614" s="389" t="str">
        <f t="shared" si="435"/>
        <v>valcomp</v>
      </c>
      <c r="J2614" s="389" t="str">
        <f t="shared" si="439"/>
        <v>EandR1H-</v>
      </c>
      <c r="K2614" s="389" t="str">
        <f t="shared" si="436"/>
        <v>prophous-valcomp</v>
      </c>
      <c r="L2614" s="389" t="str">
        <f t="shared" si="438"/>
        <v>prophous-</v>
      </c>
    </row>
    <row r="2615" spans="1:12">
      <c r="A2615" t="s">
        <v>5820</v>
      </c>
      <c r="B2615" s="454">
        <f t="shared" ca="1" si="433"/>
        <v>0</v>
      </c>
      <c r="C2615" s="454" t="str">
        <f t="shared" ca="1" si="434"/>
        <v/>
      </c>
      <c r="D2615" s="454" t="str">
        <f t="shared" ca="1" si="434"/>
        <v/>
      </c>
      <c r="E2615" s="454" t="str">
        <f t="shared" ca="1" si="434"/>
        <v/>
      </c>
      <c r="F2615" s="454" t="str">
        <f t="shared" ca="1" si="434"/>
        <v/>
      </c>
      <c r="G2615" s="389" t="str">
        <f t="shared" si="440"/>
        <v>EandR1H</v>
      </c>
      <c r="H2615" s="389" t="str">
        <f t="shared" si="437"/>
        <v>propecnmreg</v>
      </c>
      <c r="I2615" s="389" t="str">
        <f t="shared" si="435"/>
        <v>valcomp</v>
      </c>
      <c r="J2615" s="389" t="str">
        <f t="shared" si="439"/>
        <v>EandR1H-</v>
      </c>
      <c r="K2615" s="389" t="str">
        <f t="shared" si="436"/>
        <v>propecnmreg-valcomp</v>
      </c>
      <c r="L2615" s="389" t="str">
        <f t="shared" si="438"/>
        <v>propecnmreg-</v>
      </c>
    </row>
    <row r="2616" spans="1:12">
      <c r="A2616" t="s">
        <v>5821</v>
      </c>
      <c r="B2616" s="454">
        <f t="shared" ca="1" si="433"/>
        <v>0</v>
      </c>
      <c r="C2616" s="454" t="str">
        <f t="shared" ca="1" si="434"/>
        <v/>
      </c>
      <c r="D2616" s="454" t="str">
        <f t="shared" ca="1" si="434"/>
        <v/>
      </c>
      <c r="E2616" s="454" t="str">
        <f t="shared" ca="1" si="434"/>
        <v/>
      </c>
      <c r="F2616" s="454" t="str">
        <f t="shared" ca="1" si="434"/>
        <v/>
      </c>
      <c r="G2616" s="389" t="str">
        <f t="shared" si="440"/>
        <v>EandR1H</v>
      </c>
      <c r="H2616" s="389" t="str">
        <f t="shared" si="437"/>
        <v>propprev</v>
      </c>
      <c r="I2616" s="389" t="str">
        <f t="shared" si="435"/>
        <v>valcomp</v>
      </c>
      <c r="J2616" s="389" t="str">
        <f t="shared" si="439"/>
        <v>EandR1H-</v>
      </c>
      <c r="K2616" s="389" t="str">
        <f t="shared" si="436"/>
        <v>propprev-valcomp</v>
      </c>
      <c r="L2616" s="389" t="str">
        <f t="shared" si="438"/>
        <v>propprev-</v>
      </c>
    </row>
    <row r="2617" spans="1:12">
      <c r="A2617" t="s">
        <v>5822</v>
      </c>
      <c r="B2617" s="454">
        <f t="shared" ca="1" si="433"/>
        <v>0</v>
      </c>
      <c r="C2617" s="454" t="str">
        <f t="shared" ca="1" si="434"/>
        <v/>
      </c>
      <c r="D2617" s="454" t="str">
        <f t="shared" ca="1" si="434"/>
        <v/>
      </c>
      <c r="E2617" s="454" t="str">
        <f t="shared" ca="1" si="434"/>
        <v/>
      </c>
      <c r="F2617" s="454" t="str">
        <f t="shared" ca="1" si="434"/>
        <v/>
      </c>
      <c r="G2617" s="389" t="str">
        <f t="shared" si="440"/>
        <v>EandR1H</v>
      </c>
      <c r="H2617" s="389" t="str">
        <f t="shared" si="437"/>
        <v>inv</v>
      </c>
      <c r="I2617" s="389" t="str">
        <f t="shared" si="435"/>
        <v>valsub</v>
      </c>
      <c r="J2617" s="389" t="str">
        <f t="shared" si="439"/>
        <v>EandR1H-</v>
      </c>
      <c r="K2617" s="389" t="str">
        <f t="shared" si="436"/>
        <v>inv-valsub</v>
      </c>
      <c r="L2617" s="389" t="str">
        <f t="shared" si="438"/>
        <v>inv-</v>
      </c>
    </row>
    <row r="2618" spans="1:12">
      <c r="A2618" t="s">
        <v>5823</v>
      </c>
      <c r="B2618" s="454">
        <f t="shared" ca="1" si="433"/>
        <v>0</v>
      </c>
      <c r="C2618" s="454" t="str">
        <f t="shared" ca="1" si="434"/>
        <v/>
      </c>
      <c r="D2618" s="454" t="str">
        <f t="shared" ca="1" si="434"/>
        <v/>
      </c>
      <c r="E2618" s="454" t="str">
        <f t="shared" ca="1" si="434"/>
        <v/>
      </c>
      <c r="F2618" s="454" t="str">
        <f t="shared" ca="1" si="434"/>
        <v/>
      </c>
      <c r="G2618" s="389" t="str">
        <f t="shared" si="440"/>
        <v>EandR1H</v>
      </c>
      <c r="H2618" s="389" t="str">
        <f t="shared" si="437"/>
        <v>lndbld</v>
      </c>
      <c r="I2618" s="389" t="str">
        <f t="shared" si="435"/>
        <v>valsub</v>
      </c>
      <c r="J2618" s="389" t="str">
        <f t="shared" si="439"/>
        <v>EandR1H-</v>
      </c>
      <c r="K2618" s="389" t="str">
        <f t="shared" si="436"/>
        <v>lndbld-valsub</v>
      </c>
      <c r="L2618" s="389" t="str">
        <f t="shared" si="438"/>
        <v>lndbld-</v>
      </c>
    </row>
    <row r="2619" spans="1:12">
      <c r="A2619" t="s">
        <v>5824</v>
      </c>
      <c r="B2619" s="454">
        <f t="shared" ca="1" si="433"/>
        <v>0</v>
      </c>
      <c r="C2619" s="454" t="str">
        <f t="shared" ca="1" si="434"/>
        <v/>
      </c>
      <c r="D2619" s="454" t="str">
        <f t="shared" ca="1" si="434"/>
        <v/>
      </c>
      <c r="E2619" s="454" t="str">
        <f t="shared" ca="1" si="434"/>
        <v/>
      </c>
      <c r="F2619" s="454" t="str">
        <f t="shared" ca="1" si="434"/>
        <v/>
      </c>
      <c r="G2619" s="389" t="str">
        <f t="shared" si="440"/>
        <v>EandR1H</v>
      </c>
      <c r="H2619" s="389" t="str">
        <f t="shared" si="437"/>
        <v>dwl</v>
      </c>
      <c r="I2619" s="389" t="str">
        <f t="shared" si="435"/>
        <v>valsub</v>
      </c>
      <c r="J2619" s="389" t="str">
        <f t="shared" si="439"/>
        <v>EandR1H-</v>
      </c>
      <c r="K2619" s="389" t="str">
        <f t="shared" si="436"/>
        <v>dwl-valsub</v>
      </c>
      <c r="L2619" s="389" t="str">
        <f t="shared" si="438"/>
        <v>dwl-</v>
      </c>
    </row>
    <row r="2620" spans="1:12">
      <c r="A2620" t="s">
        <v>5825</v>
      </c>
      <c r="B2620" s="454">
        <f t="shared" ca="1" si="433"/>
        <v>0</v>
      </c>
      <c r="C2620" s="454" t="str">
        <f t="shared" ca="1" si="434"/>
        <v/>
      </c>
      <c r="D2620" s="454" t="str">
        <f t="shared" ca="1" si="434"/>
        <v/>
      </c>
      <c r="E2620" s="454" t="str">
        <f t="shared" ca="1" si="434"/>
        <v/>
      </c>
      <c r="F2620" s="454" t="str">
        <f t="shared" ca="1" si="434"/>
        <v/>
      </c>
      <c r="G2620" s="389" t="str">
        <f t="shared" si="440"/>
        <v>EandR1H</v>
      </c>
      <c r="H2620" s="389" t="str">
        <f t="shared" si="437"/>
        <v>othbld</v>
      </c>
      <c r="I2620" s="389" t="str">
        <f t="shared" si="435"/>
        <v>valsub</v>
      </c>
      <c r="J2620" s="389" t="str">
        <f t="shared" si="439"/>
        <v>EandR1H-</v>
      </c>
      <c r="K2620" s="389" t="str">
        <f t="shared" si="436"/>
        <v>othbld-valsub</v>
      </c>
      <c r="L2620" s="389" t="str">
        <f t="shared" si="438"/>
        <v>othbld-</v>
      </c>
    </row>
    <row r="2621" spans="1:12">
      <c r="A2621" t="s">
        <v>5826</v>
      </c>
      <c r="B2621" s="454">
        <f t="shared" ca="1" si="433"/>
        <v>0</v>
      </c>
      <c r="C2621" s="454" t="str">
        <f t="shared" ca="1" si="434"/>
        <v/>
      </c>
      <c r="D2621" s="454" t="str">
        <f t="shared" ca="1" si="434"/>
        <v/>
      </c>
      <c r="E2621" s="454" t="str">
        <f t="shared" ca="1" si="434"/>
        <v/>
      </c>
      <c r="F2621" s="454" t="str">
        <f t="shared" ca="1" si="434"/>
        <v/>
      </c>
      <c r="G2621" s="389" t="str">
        <f t="shared" si="440"/>
        <v>EandR1H</v>
      </c>
      <c r="H2621" s="389" t="str">
        <f t="shared" si="437"/>
        <v>lnd</v>
      </c>
      <c r="I2621" s="389" t="str">
        <f t="shared" si="435"/>
        <v>valsub</v>
      </c>
      <c r="J2621" s="389" t="str">
        <f t="shared" si="439"/>
        <v>EandR1H-</v>
      </c>
      <c r="K2621" s="389" t="str">
        <f t="shared" si="436"/>
        <v>lnd-valsub</v>
      </c>
      <c r="L2621" s="389" t="str">
        <f t="shared" si="438"/>
        <v>lnd-</v>
      </c>
    </row>
    <row r="2622" spans="1:12">
      <c r="A2622" t="s">
        <v>5827</v>
      </c>
      <c r="B2622" s="454">
        <f t="shared" ca="1" si="433"/>
        <v>0</v>
      </c>
      <c r="C2622" s="454" t="str">
        <f t="shared" ca="1" si="434"/>
        <v/>
      </c>
      <c r="D2622" s="454" t="str">
        <f t="shared" ca="1" si="434"/>
        <v/>
      </c>
      <c r="E2622" s="454" t="str">
        <f t="shared" ca="1" si="434"/>
        <v/>
      </c>
      <c r="F2622" s="454" t="str">
        <f t="shared" ca="1" si="434"/>
        <v/>
      </c>
      <c r="G2622" s="389" t="str">
        <f t="shared" si="440"/>
        <v>EandR1H</v>
      </c>
      <c r="H2622" s="389" t="str">
        <f t="shared" si="437"/>
        <v>lndimp</v>
      </c>
      <c r="I2622" s="389" t="str">
        <f t="shared" si="435"/>
        <v>valsub</v>
      </c>
      <c r="J2622" s="389" t="str">
        <f t="shared" si="439"/>
        <v>EandR1H-</v>
      </c>
      <c r="K2622" s="389" t="str">
        <f t="shared" si="436"/>
        <v>lndimp-valsub</v>
      </c>
      <c r="L2622" s="389" t="str">
        <f t="shared" si="438"/>
        <v>lndimp-</v>
      </c>
    </row>
    <row r="2623" spans="1:12">
      <c r="A2623" t="s">
        <v>5828</v>
      </c>
      <c r="B2623" s="454">
        <f t="shared" ca="1" si="433"/>
        <v>0</v>
      </c>
      <c r="C2623" s="454" t="str">
        <f t="shared" ca="1" si="434"/>
        <v/>
      </c>
      <c r="D2623" s="454" t="str">
        <f t="shared" ca="1" si="434"/>
        <v/>
      </c>
      <c r="E2623" s="454" t="str">
        <f t="shared" ca="1" si="434"/>
        <v/>
      </c>
      <c r="F2623" s="454" t="str">
        <f t="shared" ca="1" si="434"/>
        <v/>
      </c>
      <c r="G2623" s="389" t="str">
        <f t="shared" si="440"/>
        <v>EandR1H</v>
      </c>
      <c r="H2623" s="389" t="str">
        <f t="shared" si="437"/>
        <v>vhc</v>
      </c>
      <c r="I2623" s="389" t="str">
        <f t="shared" si="435"/>
        <v>valsub</v>
      </c>
      <c r="J2623" s="389" t="str">
        <f t="shared" si="439"/>
        <v>EandR1H-</v>
      </c>
      <c r="K2623" s="389" t="str">
        <f t="shared" si="436"/>
        <v>vhc-valsub</v>
      </c>
      <c r="L2623" s="389" t="str">
        <f t="shared" si="438"/>
        <v>vhc-</v>
      </c>
    </row>
    <row r="2624" spans="1:12">
      <c r="A2624" t="s">
        <v>5829</v>
      </c>
      <c r="B2624" s="454">
        <f t="shared" ca="1" si="433"/>
        <v>0</v>
      </c>
      <c r="C2624" s="454" t="str">
        <f t="shared" ca="1" si="434"/>
        <v/>
      </c>
      <c r="D2624" s="454" t="str">
        <f t="shared" ca="1" si="434"/>
        <v/>
      </c>
      <c r="E2624" s="454" t="str">
        <f t="shared" ca="1" si="434"/>
        <v/>
      </c>
      <c r="F2624" s="454" t="str">
        <f t="shared" ca="1" si="434"/>
        <v/>
      </c>
      <c r="G2624" s="389" t="str">
        <f t="shared" si="440"/>
        <v>EandR1H</v>
      </c>
      <c r="H2624" s="389" t="str">
        <f t="shared" si="437"/>
        <v>eqpmch</v>
      </c>
      <c r="I2624" s="389" t="str">
        <f t="shared" si="435"/>
        <v>valsub</v>
      </c>
      <c r="J2624" s="389" t="str">
        <f t="shared" si="439"/>
        <v>EandR1H-</v>
      </c>
      <c r="K2624" s="389" t="str">
        <f t="shared" si="436"/>
        <v>eqpmch-valsub</v>
      </c>
      <c r="L2624" s="389" t="str">
        <f t="shared" si="438"/>
        <v>eqpmch-</v>
      </c>
    </row>
    <row r="2625" spans="1:12">
      <c r="A2625" t="s">
        <v>5830</v>
      </c>
      <c r="B2625" s="454">
        <f t="shared" ca="1" si="433"/>
        <v>0</v>
      </c>
      <c r="C2625" s="454" t="str">
        <f t="shared" ca="1" si="434"/>
        <v/>
      </c>
      <c r="D2625" s="454" t="str">
        <f t="shared" ca="1" si="434"/>
        <v/>
      </c>
      <c r="E2625" s="454" t="str">
        <f t="shared" ca="1" si="434"/>
        <v/>
      </c>
      <c r="F2625" s="454" t="str">
        <f t="shared" ca="1" si="434"/>
        <v/>
      </c>
      <c r="G2625" s="389" t="str">
        <f t="shared" si="440"/>
        <v>EandR1H</v>
      </c>
      <c r="H2625" s="389" t="str">
        <f t="shared" si="437"/>
        <v>pmch</v>
      </c>
      <c r="I2625" s="389" t="str">
        <f t="shared" si="435"/>
        <v>valsub</v>
      </c>
      <c r="J2625" s="389" t="str">
        <f t="shared" si="439"/>
        <v>EandR1H-</v>
      </c>
      <c r="K2625" s="389" t="str">
        <f t="shared" si="436"/>
        <v>pmch-valsub</v>
      </c>
      <c r="L2625" s="389" t="str">
        <f t="shared" si="438"/>
        <v>pmch-</v>
      </c>
    </row>
    <row r="2626" spans="1:12">
      <c r="A2626" t="s">
        <v>5831</v>
      </c>
      <c r="B2626" s="454">
        <f t="shared" ca="1" si="433"/>
        <v>0</v>
      </c>
      <c r="C2626" s="454" t="str">
        <f t="shared" ca="1" si="434"/>
        <v/>
      </c>
      <c r="D2626" s="454" t="str">
        <f t="shared" ca="1" si="434"/>
        <v/>
      </c>
      <c r="E2626" s="454" t="str">
        <f t="shared" ca="1" si="434"/>
        <v/>
      </c>
      <c r="F2626" s="454" t="str">
        <f t="shared" ca="1" si="434"/>
        <v/>
      </c>
      <c r="G2626" s="389" t="str">
        <f t="shared" si="440"/>
        <v>EandR1H</v>
      </c>
      <c r="H2626" s="389" t="str">
        <f t="shared" si="437"/>
        <v>eq</v>
      </c>
      <c r="I2626" s="389" t="str">
        <f t="shared" si="435"/>
        <v>valsub</v>
      </c>
      <c r="J2626" s="389" t="str">
        <f t="shared" si="439"/>
        <v>EandR1H-</v>
      </c>
      <c r="K2626" s="389" t="str">
        <f t="shared" si="436"/>
        <v>eq-valsub</v>
      </c>
      <c r="L2626" s="389" t="str">
        <f t="shared" si="438"/>
        <v>eq-</v>
      </c>
    </row>
    <row r="2627" spans="1:12">
      <c r="A2627" t="s">
        <v>5832</v>
      </c>
      <c r="B2627" s="454">
        <f t="shared" ca="1" si="433"/>
        <v>0</v>
      </c>
      <c r="C2627" s="454" t="str">
        <f t="shared" ca="1" si="434"/>
        <v/>
      </c>
      <c r="D2627" s="454" t="str">
        <f t="shared" ca="1" si="434"/>
        <v/>
      </c>
      <c r="E2627" s="454" t="str">
        <f t="shared" ca="1" si="434"/>
        <v/>
      </c>
      <c r="F2627" s="454" t="str">
        <f t="shared" ca="1" si="434"/>
        <v/>
      </c>
      <c r="G2627" s="389" t="str">
        <f t="shared" si="440"/>
        <v>EandR1H</v>
      </c>
      <c r="H2627" s="389" t="str">
        <f t="shared" si="437"/>
        <v>furfit</v>
      </c>
      <c r="I2627" s="389" t="str">
        <f t="shared" si="435"/>
        <v>valsub</v>
      </c>
      <c r="J2627" s="389" t="str">
        <f t="shared" si="439"/>
        <v>EandR1H-</v>
      </c>
      <c r="K2627" s="389" t="str">
        <f t="shared" si="436"/>
        <v>furfit-valsub</v>
      </c>
      <c r="L2627" s="389" t="str">
        <f t="shared" si="438"/>
        <v>furfit-</v>
      </c>
    </row>
    <row r="2628" spans="1:12">
      <c r="A2628" t="s">
        <v>5833</v>
      </c>
      <c r="B2628" s="454">
        <f t="shared" ca="1" si="433"/>
        <v>0</v>
      </c>
      <c r="C2628" s="454" t="str">
        <f t="shared" ca="1" si="434"/>
        <v/>
      </c>
      <c r="D2628" s="454" t="str">
        <f t="shared" ca="1" si="434"/>
        <v/>
      </c>
      <c r="E2628" s="454" t="str">
        <f t="shared" ca="1" si="434"/>
        <v/>
      </c>
      <c r="F2628" s="454" t="str">
        <f t="shared" ca="1" si="434"/>
        <v/>
      </c>
      <c r="G2628" s="389" t="str">
        <f t="shared" si="440"/>
        <v>EandR1H</v>
      </c>
      <c r="H2628" s="389" t="str">
        <f t="shared" si="437"/>
        <v>int</v>
      </c>
      <c r="I2628" s="389" t="str">
        <f t="shared" si="435"/>
        <v>valsub</v>
      </c>
      <c r="J2628" s="389" t="str">
        <f t="shared" si="439"/>
        <v>EandR1H-</v>
      </c>
      <c r="K2628" s="389" t="str">
        <f t="shared" si="436"/>
        <v>int-valsub</v>
      </c>
      <c r="L2628" s="389" t="str">
        <f t="shared" si="438"/>
        <v>int-</v>
      </c>
    </row>
    <row r="2629" spans="1:12">
      <c r="A2629" t="s">
        <v>5834</v>
      </c>
      <c r="B2629" s="454">
        <f t="shared" ca="1" si="433"/>
        <v>0</v>
      </c>
      <c r="C2629" s="454" t="str">
        <f t="shared" ca="1" si="434"/>
        <v/>
      </c>
      <c r="D2629" s="454" t="str">
        <f t="shared" ca="1" si="434"/>
        <v/>
      </c>
      <c r="E2629" s="454" t="str">
        <f t="shared" ca="1" si="434"/>
        <v/>
      </c>
      <c r="F2629" s="454" t="str">
        <f t="shared" ca="1" si="434"/>
        <v/>
      </c>
      <c r="G2629" s="389" t="str">
        <f t="shared" si="440"/>
        <v>EandR1H</v>
      </c>
      <c r="H2629" s="389" t="str">
        <f t="shared" si="437"/>
        <v>intdevexp</v>
      </c>
      <c r="I2629" s="389" t="str">
        <f t="shared" si="435"/>
        <v>valsub</v>
      </c>
      <c r="J2629" s="389" t="str">
        <f t="shared" si="439"/>
        <v>EandR1H-</v>
      </c>
      <c r="K2629" s="389" t="str">
        <f t="shared" si="436"/>
        <v>intdevexp-valsub</v>
      </c>
      <c r="L2629" s="389" t="str">
        <f t="shared" si="438"/>
        <v>intdevexp-</v>
      </c>
    </row>
    <row r="2630" spans="1:12">
      <c r="A2630" t="s">
        <v>5835</v>
      </c>
      <c r="B2630" s="454">
        <f t="shared" ca="1" si="433"/>
        <v>0</v>
      </c>
      <c r="C2630" s="454" t="str">
        <f t="shared" ca="1" si="434"/>
        <v/>
      </c>
      <c r="D2630" s="454" t="str">
        <f t="shared" ca="1" si="434"/>
        <v/>
      </c>
      <c r="E2630" s="454" t="str">
        <f t="shared" ca="1" si="434"/>
        <v/>
      </c>
      <c r="F2630" s="454" t="str">
        <f t="shared" ca="1" si="434"/>
        <v/>
      </c>
      <c r="G2630" s="389" t="str">
        <f t="shared" si="440"/>
        <v>EandR1H</v>
      </c>
      <c r="H2630" s="389" t="str">
        <f t="shared" si="437"/>
        <v>intsftpur</v>
      </c>
      <c r="I2630" s="389" t="str">
        <f t="shared" si="435"/>
        <v>valsub</v>
      </c>
      <c r="J2630" s="389" t="str">
        <f t="shared" si="439"/>
        <v>EandR1H-</v>
      </c>
      <c r="K2630" s="389" t="str">
        <f t="shared" si="436"/>
        <v>intsftpur-valsub</v>
      </c>
      <c r="L2630" s="389" t="str">
        <f t="shared" si="438"/>
        <v>intsftpur-</v>
      </c>
    </row>
    <row r="2631" spans="1:12">
      <c r="A2631" t="s">
        <v>5836</v>
      </c>
      <c r="B2631" s="454">
        <f t="shared" ca="1" si="433"/>
        <v>0</v>
      </c>
      <c r="C2631" s="454" t="str">
        <f t="shared" ca="1" si="434"/>
        <v/>
      </c>
      <c r="D2631" s="454" t="str">
        <f t="shared" ca="1" si="434"/>
        <v/>
      </c>
      <c r="E2631" s="454" t="str">
        <f t="shared" ca="1" si="434"/>
        <v/>
      </c>
      <c r="F2631" s="454" t="str">
        <f t="shared" ca="1" si="434"/>
        <v/>
      </c>
      <c r="G2631" s="389" t="str">
        <f t="shared" si="440"/>
        <v>EandR1H</v>
      </c>
      <c r="H2631" s="389" t="str">
        <f t="shared" si="437"/>
        <v>intsftdev</v>
      </c>
      <c r="I2631" s="389" t="str">
        <f t="shared" si="435"/>
        <v>valsub</v>
      </c>
      <c r="J2631" s="389" t="str">
        <f t="shared" si="439"/>
        <v>EandR1H-</v>
      </c>
      <c r="K2631" s="389" t="str">
        <f t="shared" si="436"/>
        <v>intsftdev-valsub</v>
      </c>
      <c r="L2631" s="389" t="str">
        <f t="shared" si="438"/>
        <v>intsftdev-</v>
      </c>
    </row>
    <row r="2632" spans="1:12">
      <c r="A2632" t="s">
        <v>5837</v>
      </c>
      <c r="B2632" s="454">
        <f t="shared" ca="1" si="433"/>
        <v>0</v>
      </c>
      <c r="C2632" s="454" t="str">
        <f t="shared" ca="1" si="434"/>
        <v/>
      </c>
      <c r="D2632" s="454" t="str">
        <f t="shared" ca="1" si="434"/>
        <v/>
      </c>
      <c r="E2632" s="454" t="str">
        <f t="shared" ca="1" si="434"/>
        <v/>
      </c>
      <c r="F2632" s="454" t="str">
        <f t="shared" ca="1" si="434"/>
        <v/>
      </c>
      <c r="G2632" s="389" t="str">
        <f t="shared" si="440"/>
        <v>EandR1H</v>
      </c>
      <c r="H2632" s="389" t="str">
        <f t="shared" si="437"/>
        <v>intart</v>
      </c>
      <c r="I2632" s="389" t="str">
        <f t="shared" si="435"/>
        <v>valsub</v>
      </c>
      <c r="J2632" s="389" t="str">
        <f t="shared" si="439"/>
        <v>EandR1H-</v>
      </c>
      <c r="K2632" s="389" t="str">
        <f t="shared" si="436"/>
        <v>intart-valsub</v>
      </c>
      <c r="L2632" s="389" t="str">
        <f t="shared" si="438"/>
        <v>intart-</v>
      </c>
    </row>
    <row r="2633" spans="1:12">
      <c r="A2633" t="s">
        <v>5838</v>
      </c>
      <c r="B2633" s="454">
        <f t="shared" ca="1" si="433"/>
        <v>0</v>
      </c>
      <c r="C2633" s="454" t="str">
        <f t="shared" ca="1" si="434"/>
        <v/>
      </c>
      <c r="D2633" s="454" t="str">
        <f t="shared" ca="1" si="434"/>
        <v/>
      </c>
      <c r="E2633" s="454" t="str">
        <f t="shared" ca="1" si="434"/>
        <v/>
      </c>
      <c r="F2633" s="454" t="str">
        <f t="shared" ca="1" si="434"/>
        <v/>
      </c>
      <c r="G2633" s="389" t="str">
        <f t="shared" si="440"/>
        <v>EandR1H</v>
      </c>
      <c r="H2633" s="389" t="str">
        <f t="shared" si="437"/>
        <v>intgwl</v>
      </c>
      <c r="I2633" s="389" t="str">
        <f t="shared" si="435"/>
        <v>valsub</v>
      </c>
      <c r="J2633" s="389" t="str">
        <f t="shared" si="439"/>
        <v>EandR1H-</v>
      </c>
      <c r="K2633" s="389" t="str">
        <f t="shared" si="436"/>
        <v>intgwl-valsub</v>
      </c>
      <c r="L2633" s="389" t="str">
        <f t="shared" si="438"/>
        <v>intgwl-</v>
      </c>
    </row>
    <row r="2634" spans="1:12">
      <c r="A2634" t="s">
        <v>5839</v>
      </c>
      <c r="B2634" s="454">
        <f t="shared" ca="1" si="433"/>
        <v>0</v>
      </c>
      <c r="C2634" s="454" t="str">
        <f t="shared" ca="1" si="434"/>
        <v/>
      </c>
      <c r="D2634" s="454" t="str">
        <f t="shared" ca="1" si="434"/>
        <v/>
      </c>
      <c r="E2634" s="454" t="str">
        <f t="shared" ca="1" si="434"/>
        <v/>
      </c>
      <c r="F2634" s="454" t="str">
        <f t="shared" ca="1" si="434"/>
        <v/>
      </c>
      <c r="G2634" s="389" t="str">
        <f t="shared" si="440"/>
        <v>EandR1H</v>
      </c>
      <c r="H2634" s="389" t="str">
        <f t="shared" si="437"/>
        <v>ltinv</v>
      </c>
      <c r="I2634" s="389" t="str">
        <f t="shared" si="435"/>
        <v>valsub</v>
      </c>
      <c r="J2634" s="389" t="str">
        <f t="shared" si="439"/>
        <v>EandR1H-</v>
      </c>
      <c r="K2634" s="389" t="str">
        <f t="shared" si="436"/>
        <v>ltinv-valsub</v>
      </c>
      <c r="L2634" s="389" t="str">
        <f t="shared" si="438"/>
        <v>ltinv-</v>
      </c>
    </row>
    <row r="2635" spans="1:12">
      <c r="A2635" t="s">
        <v>5840</v>
      </c>
      <c r="B2635" s="454">
        <f t="shared" ca="1" si="433"/>
        <v>0</v>
      </c>
      <c r="C2635" s="454" t="str">
        <f t="shared" ca="1" si="434"/>
        <v/>
      </c>
      <c r="D2635" s="454" t="str">
        <f t="shared" ca="1" si="434"/>
        <v/>
      </c>
      <c r="E2635" s="454" t="str">
        <f t="shared" ca="1" si="434"/>
        <v/>
      </c>
      <c r="F2635" s="454" t="str">
        <f t="shared" ca="1" si="434"/>
        <v/>
      </c>
      <c r="G2635" s="389" t="str">
        <f t="shared" si="440"/>
        <v>EandR1H</v>
      </c>
      <c r="H2635" s="389" t="str">
        <f t="shared" si="437"/>
        <v>ltdbt</v>
      </c>
      <c r="I2635" s="389" t="str">
        <f t="shared" si="435"/>
        <v>valsub</v>
      </c>
      <c r="J2635" s="389" t="str">
        <f t="shared" si="439"/>
        <v>EandR1H-</v>
      </c>
      <c r="K2635" s="389" t="str">
        <f t="shared" si="436"/>
        <v>ltdbt-valsub</v>
      </c>
      <c r="L2635" s="389" t="str">
        <f t="shared" si="438"/>
        <v>ltdbt-</v>
      </c>
    </row>
    <row r="2636" spans="1:12">
      <c r="A2636" t="s">
        <v>5841</v>
      </c>
      <c r="B2636" s="454">
        <f t="shared" ca="1" si="433"/>
        <v>0</v>
      </c>
      <c r="C2636" s="454" t="str">
        <f t="shared" ca="1" si="434"/>
        <v/>
      </c>
      <c r="D2636" s="454" t="str">
        <f t="shared" ca="1" si="434"/>
        <v/>
      </c>
      <c r="E2636" s="454" t="str">
        <f t="shared" ca="1" si="434"/>
        <v/>
      </c>
      <c r="F2636" s="454" t="str">
        <f t="shared" ca="1" si="434"/>
        <v/>
      </c>
      <c r="G2636" s="389" t="str">
        <f t="shared" si="440"/>
        <v>EandR1H</v>
      </c>
      <c r="H2636" s="389" t="str">
        <f t="shared" si="437"/>
        <v>her</v>
      </c>
      <c r="I2636" s="389" t="str">
        <f t="shared" si="435"/>
        <v>valsub</v>
      </c>
      <c r="J2636" s="389" t="str">
        <f t="shared" si="439"/>
        <v>EandR1H-</v>
      </c>
      <c r="K2636" s="389" t="str">
        <f t="shared" si="436"/>
        <v>her-valsub</v>
      </c>
      <c r="L2636" s="389" t="str">
        <f t="shared" si="438"/>
        <v>her-</v>
      </c>
    </row>
    <row r="2637" spans="1:12">
      <c r="A2637" t="s">
        <v>5842</v>
      </c>
      <c r="B2637" s="454">
        <f t="shared" ca="1" si="433"/>
        <v>0</v>
      </c>
      <c r="C2637" s="454" t="str">
        <f t="shared" ca="1" si="434"/>
        <v/>
      </c>
      <c r="D2637" s="454" t="str">
        <f t="shared" ca="1" si="434"/>
        <v/>
      </c>
      <c r="E2637" s="454" t="str">
        <f t="shared" ca="1" si="434"/>
        <v/>
      </c>
      <c r="F2637" s="454" t="str">
        <f t="shared" ca="1" si="434"/>
        <v/>
      </c>
      <c r="G2637" s="389" t="str">
        <f t="shared" si="440"/>
        <v>EandR1H</v>
      </c>
      <c r="H2637" s="389" t="str">
        <f t="shared" si="437"/>
        <v>inther</v>
      </c>
      <c r="I2637" s="389" t="str">
        <f t="shared" si="435"/>
        <v>valsub</v>
      </c>
      <c r="J2637" s="389" t="str">
        <f t="shared" si="439"/>
        <v>EandR1H-</v>
      </c>
      <c r="K2637" s="389" t="str">
        <f t="shared" si="436"/>
        <v>inther-valsub</v>
      </c>
      <c r="L2637" s="389" t="str">
        <f t="shared" si="438"/>
        <v>inther-</v>
      </c>
    </row>
    <row r="2638" spans="1:12">
      <c r="A2638" t="s">
        <v>5843</v>
      </c>
      <c r="B2638" s="454">
        <f t="shared" ca="1" si="433"/>
        <v>0</v>
      </c>
      <c r="C2638" s="454" t="str">
        <f t="shared" ca="1" si="434"/>
        <v/>
      </c>
      <c r="D2638" s="454" t="str">
        <f t="shared" ca="1" si="434"/>
        <v/>
      </c>
      <c r="E2638" s="454" t="str">
        <f t="shared" ca="1" si="434"/>
        <v/>
      </c>
      <c r="F2638" s="454" t="str">
        <f t="shared" ca="1" si="434"/>
        <v/>
      </c>
      <c r="G2638" s="389" t="str">
        <f t="shared" si="440"/>
        <v>EandR1H</v>
      </c>
      <c r="H2638" s="389" t="str">
        <f t="shared" si="437"/>
        <v>tngher</v>
      </c>
      <c r="I2638" s="389" t="str">
        <f t="shared" si="435"/>
        <v>valsub</v>
      </c>
      <c r="J2638" s="389" t="str">
        <f t="shared" si="439"/>
        <v>EandR1H-</v>
      </c>
      <c r="K2638" s="389" t="str">
        <f t="shared" si="436"/>
        <v>tngher-valsub</v>
      </c>
      <c r="L2638" s="389" t="str">
        <f t="shared" si="438"/>
        <v>tngher-</v>
      </c>
    </row>
    <row r="2639" spans="1:12">
      <c r="A2639" t="s">
        <v>5844</v>
      </c>
      <c r="B2639" s="454">
        <f t="shared" ca="1" si="433"/>
        <v>0</v>
      </c>
      <c r="C2639" s="454" t="str">
        <f t="shared" ca="1" si="434"/>
        <v/>
      </c>
      <c r="D2639" s="454" t="str">
        <f t="shared" ca="1" si="434"/>
        <v/>
      </c>
      <c r="E2639" s="454" t="str">
        <f t="shared" ca="1" si="434"/>
        <v/>
      </c>
      <c r="F2639" s="454" t="str">
        <f t="shared" ca="1" si="434"/>
        <v/>
      </c>
      <c r="G2639" s="389" t="str">
        <f t="shared" si="440"/>
        <v>EandR1H</v>
      </c>
      <c r="H2639" s="389" t="str">
        <f t="shared" si="437"/>
        <v>infra</v>
      </c>
      <c r="I2639" s="389" t="str">
        <f t="shared" si="435"/>
        <v>valsub</v>
      </c>
      <c r="J2639" s="389" t="str">
        <f t="shared" si="439"/>
        <v>EandR1H-</v>
      </c>
      <c r="K2639" s="389" t="str">
        <f t="shared" si="436"/>
        <v>infra-valsub</v>
      </c>
      <c r="L2639" s="389" t="str">
        <f t="shared" si="438"/>
        <v>infra-</v>
      </c>
    </row>
    <row r="2640" spans="1:12">
      <c r="A2640" t="s">
        <v>5845</v>
      </c>
      <c r="B2640" s="454">
        <f t="shared" ca="1" si="433"/>
        <v>0</v>
      </c>
      <c r="C2640" s="454" t="str">
        <f t="shared" ca="1" si="434"/>
        <v/>
      </c>
      <c r="D2640" s="454" t="str">
        <f t="shared" ca="1" si="434"/>
        <v/>
      </c>
      <c r="E2640" s="454" t="str">
        <f t="shared" ca="1" si="434"/>
        <v/>
      </c>
      <c r="F2640" s="454" t="str">
        <f t="shared" ca="1" si="434"/>
        <v/>
      </c>
      <c r="G2640" s="389" t="str">
        <f t="shared" si="440"/>
        <v>EandR1H</v>
      </c>
      <c r="H2640" s="389" t="str">
        <f t="shared" si="437"/>
        <v>com</v>
      </c>
      <c r="I2640" s="389" t="str">
        <f t="shared" si="435"/>
        <v>valsub</v>
      </c>
      <c r="J2640" s="389" t="str">
        <f t="shared" si="439"/>
        <v>EandR1H-</v>
      </c>
      <c r="K2640" s="389" t="str">
        <f t="shared" si="436"/>
        <v>com-valsub</v>
      </c>
      <c r="L2640" s="389" t="str">
        <f t="shared" si="438"/>
        <v>com-</v>
      </c>
    </row>
    <row r="2641" spans="1:12">
      <c r="A2641" t="s">
        <v>5846</v>
      </c>
      <c r="B2641" s="454">
        <f t="shared" ca="1" si="433"/>
        <v>0</v>
      </c>
      <c r="C2641" s="454" t="str">
        <f t="shared" ca="1" si="434"/>
        <v/>
      </c>
      <c r="D2641" s="454" t="str">
        <f t="shared" ca="1" si="434"/>
        <v/>
      </c>
      <c r="E2641" s="454" t="str">
        <f t="shared" ca="1" si="434"/>
        <v/>
      </c>
      <c r="F2641" s="454" t="str">
        <f t="shared" ca="1" si="434"/>
        <v/>
      </c>
      <c r="G2641" s="389" t="str">
        <f t="shared" si="440"/>
        <v>EandR1H</v>
      </c>
      <c r="H2641" s="389" t="str">
        <f t="shared" si="437"/>
        <v>noncuroth</v>
      </c>
      <c r="I2641" s="389" t="str">
        <f t="shared" si="435"/>
        <v>valsub</v>
      </c>
      <c r="J2641" s="389" t="str">
        <f t="shared" si="439"/>
        <v>EandR1H-</v>
      </c>
      <c r="K2641" s="389" t="str">
        <f t="shared" si="436"/>
        <v>noncuroth-valsub</v>
      </c>
      <c r="L2641" s="389" t="str">
        <f t="shared" si="438"/>
        <v>noncuroth-</v>
      </c>
    </row>
    <row r="2642" spans="1:12">
      <c r="A2642" t="s">
        <v>5847</v>
      </c>
      <c r="B2642" s="454">
        <f t="shared" ca="1" si="433"/>
        <v>0</v>
      </c>
      <c r="C2642" s="454" t="str">
        <f t="shared" ca="1" si="434"/>
        <v/>
      </c>
      <c r="D2642" s="454" t="str">
        <f t="shared" ca="1" si="434"/>
        <v/>
      </c>
      <c r="E2642" s="454" t="str">
        <f t="shared" ca="1" si="434"/>
        <v/>
      </c>
      <c r="F2642" s="454" t="str">
        <f t="shared" ca="1" si="434"/>
        <v/>
      </c>
      <c r="G2642" s="389" t="str">
        <f t="shared" si="440"/>
        <v>EandR1H</v>
      </c>
      <c r="H2642" s="389" t="str">
        <f t="shared" si="437"/>
        <v>noncurtot</v>
      </c>
      <c r="I2642" s="389" t="str">
        <f t="shared" si="435"/>
        <v>valsub</v>
      </c>
      <c r="J2642" s="389" t="str">
        <f t="shared" si="439"/>
        <v>EandR1H-</v>
      </c>
      <c r="K2642" s="389" t="str">
        <f t="shared" si="436"/>
        <v>noncurtot-valsub</v>
      </c>
      <c r="L2642" s="389" t="str">
        <f t="shared" si="438"/>
        <v>noncurtot-</v>
      </c>
    </row>
    <row r="2643" spans="1:12">
      <c r="A2643" t="s">
        <v>5848</v>
      </c>
      <c r="B2643" s="454">
        <f t="shared" ca="1" si="433"/>
        <v>0</v>
      </c>
      <c r="C2643" s="454" t="str">
        <f t="shared" ca="1" si="434"/>
        <v/>
      </c>
      <c r="D2643" s="454" t="str">
        <f t="shared" ca="1" si="434"/>
        <v/>
      </c>
      <c r="E2643" s="454" t="str">
        <f t="shared" ca="1" si="434"/>
        <v/>
      </c>
      <c r="F2643" s="454" t="str">
        <f t="shared" ca="1" si="434"/>
        <v/>
      </c>
      <c r="G2643" s="389" t="str">
        <f t="shared" si="440"/>
        <v>EandR1H</v>
      </c>
      <c r="H2643" s="389" t="str">
        <f t="shared" si="437"/>
        <v>stdbt</v>
      </c>
      <c r="I2643" s="389" t="str">
        <f t="shared" si="435"/>
        <v>valsub</v>
      </c>
      <c r="J2643" s="389" t="str">
        <f t="shared" si="439"/>
        <v>EandR1H-</v>
      </c>
      <c r="K2643" s="389" t="str">
        <f t="shared" si="436"/>
        <v>stdbt-valsub</v>
      </c>
      <c r="L2643" s="389" t="str">
        <f t="shared" si="438"/>
        <v>stdbt-</v>
      </c>
    </row>
    <row r="2644" spans="1:12">
      <c r="A2644" t="s">
        <v>5849</v>
      </c>
      <c r="B2644" s="454">
        <f t="shared" ca="1" si="433"/>
        <v>0</v>
      </c>
      <c r="C2644" s="454" t="str">
        <f t="shared" ca="1" si="434"/>
        <v/>
      </c>
      <c r="D2644" s="454" t="str">
        <f t="shared" ca="1" si="434"/>
        <v/>
      </c>
      <c r="E2644" s="454" t="str">
        <f t="shared" ca="1" si="434"/>
        <v/>
      </c>
      <c r="F2644" s="454" t="str">
        <f t="shared" ca="1" si="434"/>
        <v/>
      </c>
      <c r="G2644" s="389" t="str">
        <f t="shared" si="440"/>
        <v>EandR1H</v>
      </c>
      <c r="H2644" s="389" t="str">
        <f t="shared" si="437"/>
        <v>stinv</v>
      </c>
      <c r="I2644" s="389" t="str">
        <f t="shared" si="435"/>
        <v>valsub</v>
      </c>
      <c r="J2644" s="389" t="str">
        <f t="shared" si="439"/>
        <v>EandR1H-</v>
      </c>
      <c r="K2644" s="389" t="str">
        <f t="shared" si="436"/>
        <v>stinv-valsub</v>
      </c>
      <c r="L2644" s="389" t="str">
        <f t="shared" si="438"/>
        <v>stinv-</v>
      </c>
    </row>
    <row r="2645" spans="1:12">
      <c r="A2645" t="s">
        <v>5850</v>
      </c>
      <c r="B2645" s="454">
        <f t="shared" ca="1" si="433"/>
        <v>0</v>
      </c>
      <c r="C2645" s="454" t="str">
        <f t="shared" ca="1" si="434"/>
        <v/>
      </c>
      <c r="D2645" s="454" t="str">
        <f t="shared" ca="1" si="434"/>
        <v/>
      </c>
      <c r="E2645" s="454" t="str">
        <f t="shared" ca="1" si="434"/>
        <v/>
      </c>
      <c r="F2645" s="454" t="str">
        <f t="shared" ca="1" si="434"/>
        <v/>
      </c>
      <c r="G2645" s="389" t="str">
        <f t="shared" si="440"/>
        <v>EandR1H</v>
      </c>
      <c r="H2645" s="389" t="str">
        <f t="shared" si="437"/>
        <v>csh</v>
      </c>
      <c r="I2645" s="389" t="str">
        <f t="shared" si="435"/>
        <v>valsub</v>
      </c>
      <c r="J2645" s="389" t="str">
        <f t="shared" si="439"/>
        <v>EandR1H-</v>
      </c>
      <c r="K2645" s="389" t="str">
        <f t="shared" si="436"/>
        <v>csh-valsub</v>
      </c>
      <c r="L2645" s="389" t="str">
        <f t="shared" si="438"/>
        <v>csh-</v>
      </c>
    </row>
    <row r="2646" spans="1:12">
      <c r="A2646" t="s">
        <v>5851</v>
      </c>
      <c r="B2646" s="454">
        <f t="shared" ca="1" si="433"/>
        <v>0</v>
      </c>
      <c r="C2646" s="454" t="str">
        <f t="shared" ca="1" si="434"/>
        <v/>
      </c>
      <c r="D2646" s="454" t="str">
        <f t="shared" ca="1" si="434"/>
        <v/>
      </c>
      <c r="E2646" s="454" t="str">
        <f t="shared" ca="1" si="434"/>
        <v/>
      </c>
      <c r="F2646" s="454" t="str">
        <f t="shared" ca="1" si="434"/>
        <v/>
      </c>
      <c r="G2646" s="389" t="str">
        <f t="shared" si="440"/>
        <v>EandR1H</v>
      </c>
      <c r="H2646" s="389" t="str">
        <f t="shared" si="437"/>
        <v>curoth</v>
      </c>
      <c r="I2646" s="389" t="str">
        <f t="shared" si="435"/>
        <v>valsub</v>
      </c>
      <c r="J2646" s="389" t="str">
        <f t="shared" si="439"/>
        <v>EandR1H-</v>
      </c>
      <c r="K2646" s="389" t="str">
        <f t="shared" si="436"/>
        <v>curoth-valsub</v>
      </c>
      <c r="L2646" s="389" t="str">
        <f t="shared" si="438"/>
        <v>curoth-</v>
      </c>
    </row>
    <row r="2647" spans="1:12">
      <c r="A2647" t="s">
        <v>5852</v>
      </c>
      <c r="B2647" s="454">
        <f t="shared" ca="1" si="433"/>
        <v>0</v>
      </c>
      <c r="C2647" s="454" t="str">
        <f t="shared" ref="C2647:F2647" ca="1" si="447">IFERROR(INDEX(INDIRECT(LEFT($A2647,SEARCH("-",$A2647,1)-1)&amp;"_validation_data"),MATCH($A2647&amp;"-"&amp;C$1,INDIRECT(LEFT($A2647,SEARCH("-",$A2647,1)-1)&amp;"_validation_rows"),0),3),"")</f>
        <v/>
      </c>
      <c r="D2647" s="454" t="str">
        <f t="shared" ca="1" si="447"/>
        <v/>
      </c>
      <c r="E2647" s="454" t="str">
        <f t="shared" ca="1" si="447"/>
        <v/>
      </c>
      <c r="F2647" s="454" t="str">
        <f t="shared" ca="1" si="447"/>
        <v/>
      </c>
      <c r="G2647" s="389" t="str">
        <f t="shared" si="440"/>
        <v>EandR1H</v>
      </c>
      <c r="H2647" s="389" t="str">
        <f t="shared" ref="H2647" si="448">LEFT(K2647,SEARCH("-",K2647)-1)</f>
        <v>tot</v>
      </c>
      <c r="I2647" s="389" t="str">
        <f t="shared" ref="I2647" si="449">SUBSTITUTE(K2647,L2647,"")</f>
        <v>valsub</v>
      </c>
      <c r="J2647" s="389" t="str">
        <f t="shared" ref="J2647" si="450">LEFT(A2647,SEARCH("-",A2647))</f>
        <v>EandR1H-</v>
      </c>
      <c r="K2647" s="389" t="str">
        <f t="shared" ref="K2647" si="451">SUBSTITUTE(A2647,J2647,"")</f>
        <v>tot-valsub</v>
      </c>
      <c r="L2647" s="389" t="str">
        <f t="shared" ref="L2647" si="452">LEFT(K2647,SEARCH("-",K2647))</f>
        <v>tot-</v>
      </c>
    </row>
    <row r="2648" spans="1:12">
      <c r="A2648" t="s">
        <v>5853</v>
      </c>
      <c r="B2648" s="454">
        <f t="shared" ca="1" si="433"/>
        <v>0</v>
      </c>
      <c r="C2648" s="454" t="str">
        <f t="shared" ca="1" si="434"/>
        <v/>
      </c>
      <c r="D2648" s="454" t="str">
        <f t="shared" ca="1" si="434"/>
        <v/>
      </c>
      <c r="E2648" s="454" t="str">
        <f t="shared" ca="1" si="434"/>
        <v/>
      </c>
      <c r="F2648" s="454" t="str">
        <f t="shared" ca="1" si="434"/>
        <v/>
      </c>
      <c r="G2648" s="389" t="str">
        <f t="shared" si="440"/>
        <v>EandR1H</v>
      </c>
      <c r="H2648" s="389" t="str">
        <f t="shared" si="437"/>
        <v>curtot</v>
      </c>
      <c r="I2648" s="389" t="str">
        <f t="shared" si="435"/>
        <v>valsub</v>
      </c>
      <c r="J2648" s="389" t="str">
        <f t="shared" si="439"/>
        <v>EandR1H-</v>
      </c>
      <c r="K2648" s="389" t="str">
        <f t="shared" si="436"/>
        <v>curtot-valsub</v>
      </c>
      <c r="L2648" s="389" t="str">
        <f t="shared" si="438"/>
        <v>curtot-</v>
      </c>
    </row>
    <row r="2649" spans="1:12">
      <c r="A2649" t="s">
        <v>5854</v>
      </c>
      <c r="B2649" s="454">
        <f t="shared" ca="1" si="433"/>
        <v>0</v>
      </c>
      <c r="C2649" s="454" t="str">
        <f t="shared" ca="1" si="434"/>
        <v/>
      </c>
      <c r="D2649" s="454" t="str">
        <f t="shared" ca="1" si="434"/>
        <v/>
      </c>
      <c r="E2649" s="454" t="str">
        <f t="shared" ca="1" si="434"/>
        <v/>
      </c>
      <c r="F2649" s="454" t="str">
        <f t="shared" ca="1" si="434"/>
        <v/>
      </c>
      <c r="G2649" s="389" t="str">
        <f t="shared" si="440"/>
        <v>EandR1H</v>
      </c>
      <c r="H2649" s="389" t="str">
        <f t="shared" si="437"/>
        <v>propeqpmchtot</v>
      </c>
      <c r="I2649" s="389" t="str">
        <f t="shared" si="435"/>
        <v>valsub</v>
      </c>
      <c r="J2649" s="389" t="str">
        <f t="shared" si="439"/>
        <v>EandR1H-</v>
      </c>
      <c r="K2649" s="389" t="str">
        <f t="shared" si="436"/>
        <v>propeqpmchtot-valsub</v>
      </c>
      <c r="L2649" s="389" t="str">
        <f t="shared" si="438"/>
        <v>propeqpmchtot-</v>
      </c>
    </row>
    <row r="2650" spans="1:12">
      <c r="A2650" t="s">
        <v>5855</v>
      </c>
      <c r="B2650" s="454">
        <f t="shared" ca="1" si="433"/>
        <v>0</v>
      </c>
      <c r="C2650" s="454" t="str">
        <f t="shared" ca="1" si="434"/>
        <v/>
      </c>
      <c r="D2650" s="454" t="str">
        <f t="shared" ca="1" si="434"/>
        <v/>
      </c>
      <c r="E2650" s="454" t="str">
        <f t="shared" ca="1" si="434"/>
        <v/>
      </c>
      <c r="F2650" s="454" t="str">
        <f t="shared" ca="1" si="434"/>
        <v/>
      </c>
      <c r="G2650" s="389" t="str">
        <f t="shared" si="440"/>
        <v>EandR1H</v>
      </c>
      <c r="H2650" s="389" t="str">
        <f t="shared" si="437"/>
        <v>propsrvdly</v>
      </c>
      <c r="I2650" s="389" t="str">
        <f t="shared" si="435"/>
        <v>valsub</v>
      </c>
      <c r="J2650" s="389" t="str">
        <f t="shared" si="439"/>
        <v>EandR1H-</v>
      </c>
      <c r="K2650" s="389" t="str">
        <f t="shared" si="436"/>
        <v>propsrvdly-valsub</v>
      </c>
      <c r="L2650" s="389" t="str">
        <f t="shared" si="438"/>
        <v>propsrvdly-</v>
      </c>
    </row>
    <row r="2651" spans="1:12">
      <c r="A2651" t="s">
        <v>5856</v>
      </c>
      <c r="B2651" s="454">
        <f t="shared" ref="B2651:B2726" ca="1" si="453">INDEX(INDIRECT(LEFT($A2651,SEARCH("-",$A2651,1)-1)&amp;"_data"),MATCH(MID($A2651, SEARCH("-",$A2651) + 1, SEARCH("-",$A2651,SEARCH("-",$A2651)+1) - SEARCH("-",$A2651) - 1),INDIRECT(LEFT($A2651,SEARCH("-",$A2651,1)-1)&amp;"_rows"),0),MATCH(RIGHT($A2651,LEN($A2651) - SEARCH("-", $A2651, SEARCH("-", $A2651) + 1)),INDIRECT(LEFT($A2651,SEARCH("-",$A2651,1)-1)&amp;"_Header"),0))</f>
        <v>0</v>
      </c>
      <c r="C2651" s="454" t="str">
        <f t="shared" ca="1" si="434"/>
        <v/>
      </c>
      <c r="D2651" s="454" t="str">
        <f t="shared" ca="1" si="434"/>
        <v/>
      </c>
      <c r="E2651" s="454" t="str">
        <f t="shared" ca="1" si="434"/>
        <v/>
      </c>
      <c r="F2651" s="454" t="str">
        <f t="shared" ca="1" si="434"/>
        <v/>
      </c>
      <c r="G2651" s="389" t="str">
        <f t="shared" si="440"/>
        <v>EandR1H</v>
      </c>
      <c r="H2651" s="389" t="str">
        <f t="shared" si="437"/>
        <v>prophous</v>
      </c>
      <c r="I2651" s="389" t="str">
        <f t="shared" si="435"/>
        <v>valsub</v>
      </c>
      <c r="J2651" s="389" t="str">
        <f t="shared" si="439"/>
        <v>EandR1H-</v>
      </c>
      <c r="K2651" s="389" t="str">
        <f t="shared" si="436"/>
        <v>prophous-valsub</v>
      </c>
      <c r="L2651" s="389" t="str">
        <f t="shared" si="438"/>
        <v>prophous-</v>
      </c>
    </row>
    <row r="2652" spans="1:12">
      <c r="A2652" t="s">
        <v>5857</v>
      </c>
      <c r="B2652" s="454">
        <f t="shared" ca="1" si="453"/>
        <v>0</v>
      </c>
      <c r="C2652" s="454" t="str">
        <f t="shared" ca="1" si="434"/>
        <v/>
      </c>
      <c r="D2652" s="454" t="str">
        <f t="shared" ca="1" si="434"/>
        <v/>
      </c>
      <c r="E2652" s="454" t="str">
        <f t="shared" ca="1" si="434"/>
        <v/>
      </c>
      <c r="F2652" s="454" t="str">
        <f t="shared" ca="1" si="434"/>
        <v/>
      </c>
      <c r="G2652" s="389" t="str">
        <f t="shared" si="440"/>
        <v>EandR1H</v>
      </c>
      <c r="H2652" s="389" t="str">
        <f t="shared" si="437"/>
        <v>propecnmreg</v>
      </c>
      <c r="I2652" s="389" t="str">
        <f t="shared" si="435"/>
        <v>valsub</v>
      </c>
      <c r="J2652" s="389" t="str">
        <f t="shared" si="439"/>
        <v>EandR1H-</v>
      </c>
      <c r="K2652" s="389" t="str">
        <f t="shared" si="436"/>
        <v>propecnmreg-valsub</v>
      </c>
      <c r="L2652" s="389" t="str">
        <f t="shared" si="438"/>
        <v>propecnmreg-</v>
      </c>
    </row>
    <row r="2653" spans="1:12">
      <c r="A2653" t="s">
        <v>5858</v>
      </c>
      <c r="B2653" s="454">
        <f t="shared" ca="1" si="453"/>
        <v>0</v>
      </c>
      <c r="C2653" s="454" t="str">
        <f t="shared" ca="1" si="434"/>
        <v/>
      </c>
      <c r="D2653" s="454" t="str">
        <f t="shared" ca="1" si="434"/>
        <v/>
      </c>
      <c r="E2653" s="454" t="str">
        <f t="shared" ca="1" si="434"/>
        <v/>
      </c>
      <c r="F2653" s="454" t="str">
        <f t="shared" ca="1" si="434"/>
        <v/>
      </c>
      <c r="G2653" s="389" t="str">
        <f t="shared" si="440"/>
        <v>EandR1H</v>
      </c>
      <c r="H2653" s="389" t="str">
        <f t="shared" si="437"/>
        <v>propprev</v>
      </c>
      <c r="I2653" s="389" t="str">
        <f t="shared" si="435"/>
        <v>valsub</v>
      </c>
      <c r="J2653" s="389" t="str">
        <f t="shared" si="439"/>
        <v>EandR1H-</v>
      </c>
      <c r="K2653" s="389" t="str">
        <f t="shared" si="436"/>
        <v>propprev-valsub</v>
      </c>
      <c r="L2653" s="389" t="str">
        <f t="shared" si="438"/>
        <v>propprev-</v>
      </c>
    </row>
    <row r="2654" spans="1:12">
      <c r="A2654" t="s">
        <v>5859</v>
      </c>
      <c r="B2654" s="454">
        <f t="shared" ca="1" si="453"/>
        <v>0</v>
      </c>
      <c r="C2654" s="454" t="str">
        <f t="shared" ca="1" si="434"/>
        <v/>
      </c>
      <c r="D2654" s="454" t="str">
        <f t="shared" ca="1" si="434"/>
        <v/>
      </c>
      <c r="E2654" s="454" t="str">
        <f t="shared" ca="1" si="434"/>
        <v/>
      </c>
      <c r="F2654" s="454" t="str">
        <f t="shared" ca="1" si="434"/>
        <v/>
      </c>
      <c r="G2654" s="389" t="str">
        <f t="shared" si="440"/>
        <v>EandR1H</v>
      </c>
      <c r="H2654" s="389" t="str">
        <f t="shared" ref="H2654:H2690" si="454">LEFT(K2654,SEARCH("-",K2654)-1)</f>
        <v>inv</v>
      </c>
      <c r="I2654" s="389" t="str">
        <f t="shared" ref="I2654:I2690" si="455">SUBSTITUTE(K2654,L2654,"")</f>
        <v>valintra</v>
      </c>
      <c r="J2654" s="389" t="str">
        <f t="shared" ref="J2654:J2690" si="456">LEFT(A2654,SEARCH("-",A2654))</f>
        <v>EandR1H-</v>
      </c>
      <c r="K2654" s="389" t="str">
        <f t="shared" ref="K2654:K2690" si="457">SUBSTITUTE(A2654,J2654,"")</f>
        <v>inv-valintra</v>
      </c>
      <c r="L2654" s="389" t="str">
        <f t="shared" ref="L2654:L2690" si="458">LEFT(K2654,SEARCH("-",K2654))</f>
        <v>inv-</v>
      </c>
    </row>
    <row r="2655" spans="1:12">
      <c r="A2655" t="s">
        <v>5860</v>
      </c>
      <c r="B2655" s="454">
        <f t="shared" ca="1" si="453"/>
        <v>0</v>
      </c>
      <c r="C2655" s="454" t="str">
        <f t="shared" ca="1" si="434"/>
        <v/>
      </c>
      <c r="D2655" s="454" t="str">
        <f t="shared" ca="1" si="434"/>
        <v/>
      </c>
      <c r="E2655" s="454" t="str">
        <f t="shared" ca="1" si="434"/>
        <v/>
      </c>
      <c r="F2655" s="454" t="str">
        <f t="shared" ca="1" si="434"/>
        <v/>
      </c>
      <c r="G2655" s="389" t="str">
        <f t="shared" si="440"/>
        <v>EandR1H</v>
      </c>
      <c r="H2655" s="389" t="str">
        <f t="shared" si="454"/>
        <v>lndbld</v>
      </c>
      <c r="I2655" s="389" t="str">
        <f t="shared" si="455"/>
        <v>valintra</v>
      </c>
      <c r="J2655" s="389" t="str">
        <f t="shared" si="456"/>
        <v>EandR1H-</v>
      </c>
      <c r="K2655" s="389" t="str">
        <f t="shared" si="457"/>
        <v>lndbld-valintra</v>
      </c>
      <c r="L2655" s="389" t="str">
        <f t="shared" si="458"/>
        <v>lndbld-</v>
      </c>
    </row>
    <row r="2656" spans="1:12">
      <c r="A2656" t="s">
        <v>5861</v>
      </c>
      <c r="B2656" s="454">
        <f t="shared" ca="1" si="453"/>
        <v>0</v>
      </c>
      <c r="C2656" s="454" t="str">
        <f t="shared" ca="1" si="434"/>
        <v/>
      </c>
      <c r="D2656" s="454" t="str">
        <f t="shared" ca="1" si="434"/>
        <v/>
      </c>
      <c r="E2656" s="454" t="str">
        <f t="shared" ca="1" si="434"/>
        <v/>
      </c>
      <c r="F2656" s="454" t="str">
        <f t="shared" ca="1" si="434"/>
        <v/>
      </c>
      <c r="G2656" s="389" t="str">
        <f t="shared" si="440"/>
        <v>EandR1H</v>
      </c>
      <c r="H2656" s="389" t="str">
        <f t="shared" si="454"/>
        <v>dwl</v>
      </c>
      <c r="I2656" s="389" t="str">
        <f t="shared" si="455"/>
        <v>valintra</v>
      </c>
      <c r="J2656" s="389" t="str">
        <f t="shared" si="456"/>
        <v>EandR1H-</v>
      </c>
      <c r="K2656" s="389" t="str">
        <f t="shared" si="457"/>
        <v>dwl-valintra</v>
      </c>
      <c r="L2656" s="389" t="str">
        <f t="shared" si="458"/>
        <v>dwl-</v>
      </c>
    </row>
    <row r="2657" spans="1:12">
      <c r="A2657" t="s">
        <v>5862</v>
      </c>
      <c r="B2657" s="454">
        <f t="shared" ca="1" si="453"/>
        <v>0</v>
      </c>
      <c r="C2657" s="454" t="str">
        <f t="shared" ref="C2657:F2690" ca="1" si="459">IFERROR(INDEX(INDIRECT(LEFT($A2657,SEARCH("-",$A2657,1)-1)&amp;"_validation_data"),MATCH($A2657&amp;"-"&amp;C$1,INDIRECT(LEFT($A2657,SEARCH("-",$A2657,1)-1)&amp;"_validation_rows"),0),3),"")</f>
        <v/>
      </c>
      <c r="D2657" s="454" t="str">
        <f t="shared" ca="1" si="459"/>
        <v/>
      </c>
      <c r="E2657" s="454" t="str">
        <f t="shared" ca="1" si="459"/>
        <v/>
      </c>
      <c r="F2657" s="454" t="str">
        <f t="shared" ca="1" si="459"/>
        <v/>
      </c>
      <c r="G2657" s="389" t="str">
        <f t="shared" si="440"/>
        <v>EandR1H</v>
      </c>
      <c r="H2657" s="389" t="str">
        <f t="shared" si="454"/>
        <v>othbld</v>
      </c>
      <c r="I2657" s="389" t="str">
        <f t="shared" si="455"/>
        <v>valintra</v>
      </c>
      <c r="J2657" s="389" t="str">
        <f t="shared" si="456"/>
        <v>EandR1H-</v>
      </c>
      <c r="K2657" s="389" t="str">
        <f t="shared" si="457"/>
        <v>othbld-valintra</v>
      </c>
      <c r="L2657" s="389" t="str">
        <f t="shared" si="458"/>
        <v>othbld-</v>
      </c>
    </row>
    <row r="2658" spans="1:12">
      <c r="A2658" t="s">
        <v>5863</v>
      </c>
      <c r="B2658" s="454">
        <f t="shared" ca="1" si="453"/>
        <v>0</v>
      </c>
      <c r="C2658" s="454" t="str">
        <f t="shared" ca="1" si="459"/>
        <v/>
      </c>
      <c r="D2658" s="454" t="str">
        <f t="shared" ca="1" si="459"/>
        <v/>
      </c>
      <c r="E2658" s="454" t="str">
        <f t="shared" ca="1" si="459"/>
        <v/>
      </c>
      <c r="F2658" s="454" t="str">
        <f t="shared" ca="1" si="459"/>
        <v/>
      </c>
      <c r="G2658" s="389" t="str">
        <f t="shared" si="440"/>
        <v>EandR1H</v>
      </c>
      <c r="H2658" s="389" t="str">
        <f t="shared" si="454"/>
        <v>lnd</v>
      </c>
      <c r="I2658" s="389" t="str">
        <f t="shared" si="455"/>
        <v>valintra</v>
      </c>
      <c r="J2658" s="389" t="str">
        <f t="shared" si="456"/>
        <v>EandR1H-</v>
      </c>
      <c r="K2658" s="389" t="str">
        <f t="shared" si="457"/>
        <v>lnd-valintra</v>
      </c>
      <c r="L2658" s="389" t="str">
        <f t="shared" si="458"/>
        <v>lnd-</v>
      </c>
    </row>
    <row r="2659" spans="1:12">
      <c r="A2659" t="s">
        <v>5864</v>
      </c>
      <c r="B2659" s="454">
        <f t="shared" ca="1" si="453"/>
        <v>0</v>
      </c>
      <c r="C2659" s="454" t="str">
        <f t="shared" ca="1" si="459"/>
        <v/>
      </c>
      <c r="D2659" s="454" t="str">
        <f t="shared" ca="1" si="459"/>
        <v/>
      </c>
      <c r="E2659" s="454" t="str">
        <f t="shared" ca="1" si="459"/>
        <v/>
      </c>
      <c r="F2659" s="454" t="str">
        <f t="shared" ca="1" si="459"/>
        <v/>
      </c>
      <c r="G2659" s="389" t="str">
        <f t="shared" si="440"/>
        <v>EandR1H</v>
      </c>
      <c r="H2659" s="389" t="str">
        <f t="shared" si="454"/>
        <v>lndimp</v>
      </c>
      <c r="I2659" s="389" t="str">
        <f t="shared" si="455"/>
        <v>valintra</v>
      </c>
      <c r="J2659" s="389" t="str">
        <f t="shared" si="456"/>
        <v>EandR1H-</v>
      </c>
      <c r="K2659" s="389" t="str">
        <f t="shared" si="457"/>
        <v>lndimp-valintra</v>
      </c>
      <c r="L2659" s="389" t="str">
        <f t="shared" si="458"/>
        <v>lndimp-</v>
      </c>
    </row>
    <row r="2660" spans="1:12">
      <c r="A2660" t="s">
        <v>5865</v>
      </c>
      <c r="B2660" s="454">
        <f t="shared" ca="1" si="453"/>
        <v>0</v>
      </c>
      <c r="C2660" s="454" t="str">
        <f t="shared" ca="1" si="459"/>
        <v/>
      </c>
      <c r="D2660" s="454" t="str">
        <f t="shared" ca="1" si="459"/>
        <v/>
      </c>
      <c r="E2660" s="454" t="str">
        <f t="shared" ca="1" si="459"/>
        <v/>
      </c>
      <c r="F2660" s="454" t="str">
        <f t="shared" ca="1" si="459"/>
        <v/>
      </c>
      <c r="G2660" s="389" t="str">
        <f t="shared" ref="G2660:G2723" si="460">LEFT(A2660, 7)</f>
        <v>EandR1H</v>
      </c>
      <c r="H2660" s="389" t="str">
        <f t="shared" si="454"/>
        <v>vhc</v>
      </c>
      <c r="I2660" s="389" t="str">
        <f t="shared" si="455"/>
        <v>valintra</v>
      </c>
      <c r="J2660" s="389" t="str">
        <f t="shared" si="456"/>
        <v>EandR1H-</v>
      </c>
      <c r="K2660" s="389" t="str">
        <f t="shared" si="457"/>
        <v>vhc-valintra</v>
      </c>
      <c r="L2660" s="389" t="str">
        <f t="shared" si="458"/>
        <v>vhc-</v>
      </c>
    </row>
    <row r="2661" spans="1:12">
      <c r="A2661" t="s">
        <v>5866</v>
      </c>
      <c r="B2661" s="454">
        <f t="shared" ca="1" si="453"/>
        <v>0</v>
      </c>
      <c r="C2661" s="454" t="str">
        <f t="shared" ca="1" si="459"/>
        <v/>
      </c>
      <c r="D2661" s="454" t="str">
        <f t="shared" ca="1" si="459"/>
        <v/>
      </c>
      <c r="E2661" s="454" t="str">
        <f t="shared" ca="1" si="459"/>
        <v/>
      </c>
      <c r="F2661" s="454" t="str">
        <f t="shared" ca="1" si="459"/>
        <v/>
      </c>
      <c r="G2661" s="389" t="str">
        <f t="shared" si="460"/>
        <v>EandR1H</v>
      </c>
      <c r="H2661" s="389" t="str">
        <f t="shared" si="454"/>
        <v>eqpmch</v>
      </c>
      <c r="I2661" s="389" t="str">
        <f t="shared" si="455"/>
        <v>valintra</v>
      </c>
      <c r="J2661" s="389" t="str">
        <f t="shared" si="456"/>
        <v>EandR1H-</v>
      </c>
      <c r="K2661" s="389" t="str">
        <f t="shared" si="457"/>
        <v>eqpmch-valintra</v>
      </c>
      <c r="L2661" s="389" t="str">
        <f t="shared" si="458"/>
        <v>eqpmch-</v>
      </c>
    </row>
    <row r="2662" spans="1:12">
      <c r="A2662" t="s">
        <v>5867</v>
      </c>
      <c r="B2662" s="454">
        <f t="shared" ca="1" si="453"/>
        <v>0</v>
      </c>
      <c r="C2662" s="454" t="str">
        <f t="shared" ca="1" si="459"/>
        <v/>
      </c>
      <c r="D2662" s="454" t="str">
        <f t="shared" ca="1" si="459"/>
        <v/>
      </c>
      <c r="E2662" s="454" t="str">
        <f t="shared" ca="1" si="459"/>
        <v/>
      </c>
      <c r="F2662" s="454" t="str">
        <f t="shared" ca="1" si="459"/>
        <v/>
      </c>
      <c r="G2662" s="389" t="str">
        <f t="shared" si="460"/>
        <v>EandR1H</v>
      </c>
      <c r="H2662" s="389" t="str">
        <f t="shared" si="454"/>
        <v>pmch</v>
      </c>
      <c r="I2662" s="389" t="str">
        <f t="shared" si="455"/>
        <v>valintra</v>
      </c>
      <c r="J2662" s="389" t="str">
        <f t="shared" si="456"/>
        <v>EandR1H-</v>
      </c>
      <c r="K2662" s="389" t="str">
        <f t="shared" si="457"/>
        <v>pmch-valintra</v>
      </c>
      <c r="L2662" s="389" t="str">
        <f t="shared" si="458"/>
        <v>pmch-</v>
      </c>
    </row>
    <row r="2663" spans="1:12">
      <c r="A2663" t="s">
        <v>5868</v>
      </c>
      <c r="B2663" s="454">
        <f t="shared" ca="1" si="453"/>
        <v>0</v>
      </c>
      <c r="C2663" s="454" t="str">
        <f t="shared" ca="1" si="459"/>
        <v/>
      </c>
      <c r="D2663" s="454" t="str">
        <f t="shared" ca="1" si="459"/>
        <v/>
      </c>
      <c r="E2663" s="454" t="str">
        <f t="shared" ca="1" si="459"/>
        <v/>
      </c>
      <c r="F2663" s="454" t="str">
        <f t="shared" ca="1" si="459"/>
        <v/>
      </c>
      <c r="G2663" s="389" t="str">
        <f t="shared" si="460"/>
        <v>EandR1H</v>
      </c>
      <c r="H2663" s="389" t="str">
        <f t="shared" si="454"/>
        <v>eq</v>
      </c>
      <c r="I2663" s="389" t="str">
        <f t="shared" si="455"/>
        <v>valintra</v>
      </c>
      <c r="J2663" s="389" t="str">
        <f t="shared" si="456"/>
        <v>EandR1H-</v>
      </c>
      <c r="K2663" s="389" t="str">
        <f t="shared" si="457"/>
        <v>eq-valintra</v>
      </c>
      <c r="L2663" s="389" t="str">
        <f t="shared" si="458"/>
        <v>eq-</v>
      </c>
    </row>
    <row r="2664" spans="1:12">
      <c r="A2664" t="s">
        <v>5869</v>
      </c>
      <c r="B2664" s="454">
        <f t="shared" ca="1" si="453"/>
        <v>0</v>
      </c>
      <c r="C2664" s="454" t="str">
        <f t="shared" ca="1" si="459"/>
        <v/>
      </c>
      <c r="D2664" s="454" t="str">
        <f t="shared" ca="1" si="459"/>
        <v/>
      </c>
      <c r="E2664" s="454" t="str">
        <f t="shared" ca="1" si="459"/>
        <v/>
      </c>
      <c r="F2664" s="454" t="str">
        <f t="shared" ca="1" si="459"/>
        <v/>
      </c>
      <c r="G2664" s="389" t="str">
        <f t="shared" si="460"/>
        <v>EandR1H</v>
      </c>
      <c r="H2664" s="389" t="str">
        <f t="shared" si="454"/>
        <v>furfit</v>
      </c>
      <c r="I2664" s="389" t="str">
        <f t="shared" si="455"/>
        <v>valintra</v>
      </c>
      <c r="J2664" s="389" t="str">
        <f t="shared" si="456"/>
        <v>EandR1H-</v>
      </c>
      <c r="K2664" s="389" t="str">
        <f t="shared" si="457"/>
        <v>furfit-valintra</v>
      </c>
      <c r="L2664" s="389" t="str">
        <f t="shared" si="458"/>
        <v>furfit-</v>
      </c>
    </row>
    <row r="2665" spans="1:12">
      <c r="A2665" t="s">
        <v>5870</v>
      </c>
      <c r="B2665" s="454">
        <f t="shared" ca="1" si="453"/>
        <v>0</v>
      </c>
      <c r="C2665" s="454" t="str">
        <f t="shared" ca="1" si="459"/>
        <v/>
      </c>
      <c r="D2665" s="454" t="str">
        <f t="shared" ca="1" si="459"/>
        <v/>
      </c>
      <c r="E2665" s="454" t="str">
        <f t="shared" ca="1" si="459"/>
        <v/>
      </c>
      <c r="F2665" s="454" t="str">
        <f t="shared" ca="1" si="459"/>
        <v/>
      </c>
      <c r="G2665" s="389" t="str">
        <f t="shared" si="460"/>
        <v>EandR1H</v>
      </c>
      <c r="H2665" s="389" t="str">
        <f t="shared" si="454"/>
        <v>int</v>
      </c>
      <c r="I2665" s="389" t="str">
        <f t="shared" si="455"/>
        <v>valintra</v>
      </c>
      <c r="J2665" s="389" t="str">
        <f t="shared" si="456"/>
        <v>EandR1H-</v>
      </c>
      <c r="K2665" s="389" t="str">
        <f t="shared" si="457"/>
        <v>int-valintra</v>
      </c>
      <c r="L2665" s="389" t="str">
        <f t="shared" si="458"/>
        <v>int-</v>
      </c>
    </row>
    <row r="2666" spans="1:12">
      <c r="A2666" t="s">
        <v>5871</v>
      </c>
      <c r="B2666" s="454">
        <f t="shared" ca="1" si="453"/>
        <v>0</v>
      </c>
      <c r="C2666" s="454" t="str">
        <f t="shared" ca="1" si="459"/>
        <v/>
      </c>
      <c r="D2666" s="454" t="str">
        <f t="shared" ca="1" si="459"/>
        <v/>
      </c>
      <c r="E2666" s="454" t="str">
        <f t="shared" ca="1" si="459"/>
        <v/>
      </c>
      <c r="F2666" s="454" t="str">
        <f t="shared" ca="1" si="459"/>
        <v/>
      </c>
      <c r="G2666" s="389" t="str">
        <f t="shared" si="460"/>
        <v>EandR1H</v>
      </c>
      <c r="H2666" s="389" t="str">
        <f t="shared" si="454"/>
        <v>intdevexp</v>
      </c>
      <c r="I2666" s="389" t="str">
        <f t="shared" si="455"/>
        <v>valintra</v>
      </c>
      <c r="J2666" s="389" t="str">
        <f t="shared" si="456"/>
        <v>EandR1H-</v>
      </c>
      <c r="K2666" s="389" t="str">
        <f t="shared" si="457"/>
        <v>intdevexp-valintra</v>
      </c>
      <c r="L2666" s="389" t="str">
        <f t="shared" si="458"/>
        <v>intdevexp-</v>
      </c>
    </row>
    <row r="2667" spans="1:12">
      <c r="A2667" t="s">
        <v>5872</v>
      </c>
      <c r="B2667" s="454">
        <f t="shared" ca="1" si="453"/>
        <v>0</v>
      </c>
      <c r="C2667" s="454" t="str">
        <f t="shared" ca="1" si="459"/>
        <v/>
      </c>
      <c r="D2667" s="454" t="str">
        <f t="shared" ca="1" si="459"/>
        <v/>
      </c>
      <c r="E2667" s="454" t="str">
        <f t="shared" ca="1" si="459"/>
        <v/>
      </c>
      <c r="F2667" s="454" t="str">
        <f t="shared" ca="1" si="459"/>
        <v/>
      </c>
      <c r="G2667" s="389" t="str">
        <f t="shared" si="460"/>
        <v>EandR1H</v>
      </c>
      <c r="H2667" s="389" t="str">
        <f t="shared" si="454"/>
        <v>intsftpur</v>
      </c>
      <c r="I2667" s="389" t="str">
        <f t="shared" si="455"/>
        <v>valintra</v>
      </c>
      <c r="J2667" s="389" t="str">
        <f t="shared" si="456"/>
        <v>EandR1H-</v>
      </c>
      <c r="K2667" s="389" t="str">
        <f t="shared" si="457"/>
        <v>intsftpur-valintra</v>
      </c>
      <c r="L2667" s="389" t="str">
        <f t="shared" si="458"/>
        <v>intsftpur-</v>
      </c>
    </row>
    <row r="2668" spans="1:12">
      <c r="A2668" t="s">
        <v>5873</v>
      </c>
      <c r="B2668" s="454">
        <f t="shared" ca="1" si="453"/>
        <v>0</v>
      </c>
      <c r="C2668" s="454" t="str">
        <f t="shared" ca="1" si="459"/>
        <v/>
      </c>
      <c r="D2668" s="454" t="str">
        <f t="shared" ca="1" si="459"/>
        <v/>
      </c>
      <c r="E2668" s="454" t="str">
        <f t="shared" ca="1" si="459"/>
        <v/>
      </c>
      <c r="F2668" s="454" t="str">
        <f t="shared" ca="1" si="459"/>
        <v/>
      </c>
      <c r="G2668" s="389" t="str">
        <f t="shared" si="460"/>
        <v>EandR1H</v>
      </c>
      <c r="H2668" s="389" t="str">
        <f t="shared" si="454"/>
        <v>intsftdev</v>
      </c>
      <c r="I2668" s="389" t="str">
        <f t="shared" si="455"/>
        <v>valintra</v>
      </c>
      <c r="J2668" s="389" t="str">
        <f t="shared" si="456"/>
        <v>EandR1H-</v>
      </c>
      <c r="K2668" s="389" t="str">
        <f t="shared" si="457"/>
        <v>intsftdev-valintra</v>
      </c>
      <c r="L2668" s="389" t="str">
        <f t="shared" si="458"/>
        <v>intsftdev-</v>
      </c>
    </row>
    <row r="2669" spans="1:12">
      <c r="A2669" t="s">
        <v>5874</v>
      </c>
      <c r="B2669" s="454">
        <f t="shared" ca="1" si="453"/>
        <v>0</v>
      </c>
      <c r="C2669" s="454" t="str">
        <f t="shared" ca="1" si="459"/>
        <v/>
      </c>
      <c r="D2669" s="454" t="str">
        <f t="shared" ca="1" si="459"/>
        <v/>
      </c>
      <c r="E2669" s="454" t="str">
        <f t="shared" ca="1" si="459"/>
        <v/>
      </c>
      <c r="F2669" s="454" t="str">
        <f t="shared" ca="1" si="459"/>
        <v/>
      </c>
      <c r="G2669" s="389" t="str">
        <f t="shared" si="460"/>
        <v>EandR1H</v>
      </c>
      <c r="H2669" s="389" t="str">
        <f t="shared" si="454"/>
        <v>intart</v>
      </c>
      <c r="I2669" s="389" t="str">
        <f t="shared" si="455"/>
        <v>valintra</v>
      </c>
      <c r="J2669" s="389" t="str">
        <f t="shared" si="456"/>
        <v>EandR1H-</v>
      </c>
      <c r="K2669" s="389" t="str">
        <f t="shared" si="457"/>
        <v>intart-valintra</v>
      </c>
      <c r="L2669" s="389" t="str">
        <f t="shared" si="458"/>
        <v>intart-</v>
      </c>
    </row>
    <row r="2670" spans="1:12">
      <c r="A2670" t="s">
        <v>5875</v>
      </c>
      <c r="B2670" s="454">
        <f t="shared" ca="1" si="453"/>
        <v>0</v>
      </c>
      <c r="C2670" s="454" t="str">
        <f t="shared" ca="1" si="459"/>
        <v/>
      </c>
      <c r="D2670" s="454" t="str">
        <f t="shared" ca="1" si="459"/>
        <v/>
      </c>
      <c r="E2670" s="454" t="str">
        <f t="shared" ca="1" si="459"/>
        <v/>
      </c>
      <c r="F2670" s="454" t="str">
        <f t="shared" ca="1" si="459"/>
        <v/>
      </c>
      <c r="G2670" s="389" t="str">
        <f t="shared" si="460"/>
        <v>EandR1H</v>
      </c>
      <c r="H2670" s="389" t="str">
        <f t="shared" si="454"/>
        <v>intgwl</v>
      </c>
      <c r="I2670" s="389" t="str">
        <f t="shared" si="455"/>
        <v>valintra</v>
      </c>
      <c r="J2670" s="389" t="str">
        <f t="shared" si="456"/>
        <v>EandR1H-</v>
      </c>
      <c r="K2670" s="389" t="str">
        <f t="shared" si="457"/>
        <v>intgwl-valintra</v>
      </c>
      <c r="L2670" s="389" t="str">
        <f t="shared" si="458"/>
        <v>intgwl-</v>
      </c>
    </row>
    <row r="2671" spans="1:12">
      <c r="A2671" t="s">
        <v>5876</v>
      </c>
      <c r="B2671" s="454">
        <f t="shared" ca="1" si="453"/>
        <v>0</v>
      </c>
      <c r="C2671" s="454" t="str">
        <f t="shared" ca="1" si="459"/>
        <v/>
      </c>
      <c r="D2671" s="454" t="str">
        <f t="shared" ca="1" si="459"/>
        <v/>
      </c>
      <c r="E2671" s="454" t="str">
        <f t="shared" ca="1" si="459"/>
        <v/>
      </c>
      <c r="F2671" s="454" t="str">
        <f t="shared" ca="1" si="459"/>
        <v/>
      </c>
      <c r="G2671" s="389" t="str">
        <f t="shared" si="460"/>
        <v>EandR1H</v>
      </c>
      <c r="H2671" s="389" t="str">
        <f t="shared" si="454"/>
        <v>ltinv</v>
      </c>
      <c r="I2671" s="389" t="str">
        <f t="shared" si="455"/>
        <v>valintra</v>
      </c>
      <c r="J2671" s="389" t="str">
        <f t="shared" si="456"/>
        <v>EandR1H-</v>
      </c>
      <c r="K2671" s="389" t="str">
        <f t="shared" si="457"/>
        <v>ltinv-valintra</v>
      </c>
      <c r="L2671" s="389" t="str">
        <f t="shared" si="458"/>
        <v>ltinv-</v>
      </c>
    </row>
    <row r="2672" spans="1:12">
      <c r="A2672" t="s">
        <v>5877</v>
      </c>
      <c r="B2672" s="454">
        <f t="shared" ca="1" si="453"/>
        <v>0</v>
      </c>
      <c r="C2672" s="454" t="str">
        <f t="shared" ca="1" si="459"/>
        <v/>
      </c>
      <c r="D2672" s="454" t="str">
        <f t="shared" ca="1" si="459"/>
        <v/>
      </c>
      <c r="E2672" s="454" t="str">
        <f t="shared" ca="1" si="459"/>
        <v/>
      </c>
      <c r="F2672" s="454" t="str">
        <f t="shared" ca="1" si="459"/>
        <v/>
      </c>
      <c r="G2672" s="389" t="str">
        <f t="shared" si="460"/>
        <v>EandR1H</v>
      </c>
      <c r="H2672" s="389" t="str">
        <f t="shared" si="454"/>
        <v>ltdbt</v>
      </c>
      <c r="I2672" s="389" t="str">
        <f t="shared" si="455"/>
        <v>valintra</v>
      </c>
      <c r="J2672" s="389" t="str">
        <f t="shared" si="456"/>
        <v>EandR1H-</v>
      </c>
      <c r="K2672" s="389" t="str">
        <f t="shared" si="457"/>
        <v>ltdbt-valintra</v>
      </c>
      <c r="L2672" s="389" t="str">
        <f t="shared" si="458"/>
        <v>ltdbt-</v>
      </c>
    </row>
    <row r="2673" spans="1:12">
      <c r="A2673" t="s">
        <v>5878</v>
      </c>
      <c r="B2673" s="454">
        <f t="shared" ca="1" si="453"/>
        <v>0</v>
      </c>
      <c r="C2673" s="454" t="str">
        <f t="shared" ca="1" si="459"/>
        <v/>
      </c>
      <c r="D2673" s="454" t="str">
        <f t="shared" ca="1" si="459"/>
        <v/>
      </c>
      <c r="E2673" s="454" t="str">
        <f t="shared" ca="1" si="459"/>
        <v/>
      </c>
      <c r="F2673" s="454" t="str">
        <f t="shared" ca="1" si="459"/>
        <v/>
      </c>
      <c r="G2673" s="389" t="str">
        <f t="shared" si="460"/>
        <v>EandR1H</v>
      </c>
      <c r="H2673" s="389" t="str">
        <f t="shared" si="454"/>
        <v>her</v>
      </c>
      <c r="I2673" s="389" t="str">
        <f t="shared" si="455"/>
        <v>valintra</v>
      </c>
      <c r="J2673" s="389" t="str">
        <f t="shared" si="456"/>
        <v>EandR1H-</v>
      </c>
      <c r="K2673" s="389" t="str">
        <f t="shared" si="457"/>
        <v>her-valintra</v>
      </c>
      <c r="L2673" s="389" t="str">
        <f t="shared" si="458"/>
        <v>her-</v>
      </c>
    </row>
    <row r="2674" spans="1:12">
      <c r="A2674" t="s">
        <v>5879</v>
      </c>
      <c r="B2674" s="454">
        <f t="shared" ca="1" si="453"/>
        <v>0</v>
      </c>
      <c r="C2674" s="454" t="str">
        <f t="shared" ca="1" si="459"/>
        <v/>
      </c>
      <c r="D2674" s="454" t="str">
        <f t="shared" ca="1" si="459"/>
        <v/>
      </c>
      <c r="E2674" s="454" t="str">
        <f t="shared" ca="1" si="459"/>
        <v/>
      </c>
      <c r="F2674" s="454" t="str">
        <f t="shared" ca="1" si="459"/>
        <v/>
      </c>
      <c r="G2674" s="389" t="str">
        <f t="shared" si="460"/>
        <v>EandR1H</v>
      </c>
      <c r="H2674" s="389" t="str">
        <f t="shared" si="454"/>
        <v>inther</v>
      </c>
      <c r="I2674" s="389" t="str">
        <f t="shared" si="455"/>
        <v>valintra</v>
      </c>
      <c r="J2674" s="389" t="str">
        <f t="shared" si="456"/>
        <v>EandR1H-</v>
      </c>
      <c r="K2674" s="389" t="str">
        <f t="shared" si="457"/>
        <v>inther-valintra</v>
      </c>
      <c r="L2674" s="389" t="str">
        <f t="shared" si="458"/>
        <v>inther-</v>
      </c>
    </row>
    <row r="2675" spans="1:12">
      <c r="A2675" t="s">
        <v>5880</v>
      </c>
      <c r="B2675" s="454">
        <f t="shared" ca="1" si="453"/>
        <v>0</v>
      </c>
      <c r="C2675" s="454" t="str">
        <f t="shared" ca="1" si="459"/>
        <v/>
      </c>
      <c r="D2675" s="454" t="str">
        <f t="shared" ca="1" si="459"/>
        <v/>
      </c>
      <c r="E2675" s="454" t="str">
        <f t="shared" ca="1" si="459"/>
        <v/>
      </c>
      <c r="F2675" s="454" t="str">
        <f t="shared" ca="1" si="459"/>
        <v/>
      </c>
      <c r="G2675" s="389" t="str">
        <f t="shared" si="460"/>
        <v>EandR1H</v>
      </c>
      <c r="H2675" s="389" t="str">
        <f t="shared" si="454"/>
        <v>tngher</v>
      </c>
      <c r="I2675" s="389" t="str">
        <f t="shared" si="455"/>
        <v>valintra</v>
      </c>
      <c r="J2675" s="389" t="str">
        <f t="shared" si="456"/>
        <v>EandR1H-</v>
      </c>
      <c r="K2675" s="389" t="str">
        <f t="shared" si="457"/>
        <v>tngher-valintra</v>
      </c>
      <c r="L2675" s="389" t="str">
        <f t="shared" si="458"/>
        <v>tngher-</v>
      </c>
    </row>
    <row r="2676" spans="1:12">
      <c r="A2676" t="s">
        <v>5881</v>
      </c>
      <c r="B2676" s="454">
        <f t="shared" ca="1" si="453"/>
        <v>0</v>
      </c>
      <c r="C2676" s="454" t="str">
        <f t="shared" ca="1" si="459"/>
        <v/>
      </c>
      <c r="D2676" s="454" t="str">
        <f t="shared" ca="1" si="459"/>
        <v/>
      </c>
      <c r="E2676" s="454" t="str">
        <f t="shared" ca="1" si="459"/>
        <v/>
      </c>
      <c r="F2676" s="454" t="str">
        <f t="shared" ca="1" si="459"/>
        <v/>
      </c>
      <c r="G2676" s="389" t="str">
        <f t="shared" si="460"/>
        <v>EandR1H</v>
      </c>
      <c r="H2676" s="389" t="str">
        <f t="shared" si="454"/>
        <v>infra</v>
      </c>
      <c r="I2676" s="389" t="str">
        <f t="shared" si="455"/>
        <v>valintra</v>
      </c>
      <c r="J2676" s="389" t="str">
        <f t="shared" si="456"/>
        <v>EandR1H-</v>
      </c>
      <c r="K2676" s="389" t="str">
        <f t="shared" si="457"/>
        <v>infra-valintra</v>
      </c>
      <c r="L2676" s="389" t="str">
        <f t="shared" si="458"/>
        <v>infra-</v>
      </c>
    </row>
    <row r="2677" spans="1:12">
      <c r="A2677" t="s">
        <v>5882</v>
      </c>
      <c r="B2677" s="454">
        <f t="shared" ca="1" si="453"/>
        <v>0</v>
      </c>
      <c r="C2677" s="454" t="str">
        <f t="shared" ca="1" si="459"/>
        <v/>
      </c>
      <c r="D2677" s="454" t="str">
        <f t="shared" ca="1" si="459"/>
        <v/>
      </c>
      <c r="E2677" s="454" t="str">
        <f t="shared" ca="1" si="459"/>
        <v/>
      </c>
      <c r="F2677" s="454" t="str">
        <f t="shared" ca="1" si="459"/>
        <v/>
      </c>
      <c r="G2677" s="389" t="str">
        <f t="shared" si="460"/>
        <v>EandR1H</v>
      </c>
      <c r="H2677" s="389" t="str">
        <f t="shared" si="454"/>
        <v>com</v>
      </c>
      <c r="I2677" s="389" t="str">
        <f t="shared" si="455"/>
        <v>valintra</v>
      </c>
      <c r="J2677" s="389" t="str">
        <f t="shared" si="456"/>
        <v>EandR1H-</v>
      </c>
      <c r="K2677" s="389" t="str">
        <f t="shared" si="457"/>
        <v>com-valintra</v>
      </c>
      <c r="L2677" s="389" t="str">
        <f t="shared" si="458"/>
        <v>com-</v>
      </c>
    </row>
    <row r="2678" spans="1:12">
      <c r="A2678" t="s">
        <v>5883</v>
      </c>
      <c r="B2678" s="454">
        <f t="shared" ca="1" si="453"/>
        <v>0</v>
      </c>
      <c r="C2678" s="454" t="str">
        <f t="shared" ca="1" si="459"/>
        <v/>
      </c>
      <c r="D2678" s="454" t="str">
        <f t="shared" ca="1" si="459"/>
        <v/>
      </c>
      <c r="E2678" s="454" t="str">
        <f t="shared" ca="1" si="459"/>
        <v/>
      </c>
      <c r="F2678" s="454" t="str">
        <f t="shared" ca="1" si="459"/>
        <v/>
      </c>
      <c r="G2678" s="389" t="str">
        <f t="shared" si="460"/>
        <v>EandR1H</v>
      </c>
      <c r="H2678" s="389" t="str">
        <f t="shared" si="454"/>
        <v>noncuroth</v>
      </c>
      <c r="I2678" s="389" t="str">
        <f t="shared" si="455"/>
        <v>valintra</v>
      </c>
      <c r="J2678" s="389" t="str">
        <f t="shared" si="456"/>
        <v>EandR1H-</v>
      </c>
      <c r="K2678" s="389" t="str">
        <f t="shared" si="457"/>
        <v>noncuroth-valintra</v>
      </c>
      <c r="L2678" s="389" t="str">
        <f t="shared" si="458"/>
        <v>noncuroth-</v>
      </c>
    </row>
    <row r="2679" spans="1:12">
      <c r="A2679" t="s">
        <v>5884</v>
      </c>
      <c r="B2679" s="454">
        <f t="shared" ca="1" si="453"/>
        <v>0</v>
      </c>
      <c r="C2679" s="454" t="str">
        <f t="shared" ca="1" si="459"/>
        <v/>
      </c>
      <c r="D2679" s="454" t="str">
        <f t="shared" ca="1" si="459"/>
        <v/>
      </c>
      <c r="E2679" s="454" t="str">
        <f t="shared" ca="1" si="459"/>
        <v/>
      </c>
      <c r="F2679" s="454" t="str">
        <f t="shared" ca="1" si="459"/>
        <v/>
      </c>
      <c r="G2679" s="389" t="str">
        <f t="shared" si="460"/>
        <v>EandR1H</v>
      </c>
      <c r="H2679" s="389" t="str">
        <f t="shared" si="454"/>
        <v>noncurtot</v>
      </c>
      <c r="I2679" s="389" t="str">
        <f t="shared" si="455"/>
        <v>valintra</v>
      </c>
      <c r="J2679" s="389" t="str">
        <f t="shared" si="456"/>
        <v>EandR1H-</v>
      </c>
      <c r="K2679" s="389" t="str">
        <f t="shared" si="457"/>
        <v>noncurtot-valintra</v>
      </c>
      <c r="L2679" s="389" t="str">
        <f t="shared" si="458"/>
        <v>noncurtot-</v>
      </c>
    </row>
    <row r="2680" spans="1:12">
      <c r="A2680" t="s">
        <v>5885</v>
      </c>
      <c r="B2680" s="454">
        <f t="shared" ca="1" si="453"/>
        <v>0</v>
      </c>
      <c r="C2680" s="454" t="str">
        <f t="shared" ca="1" si="459"/>
        <v/>
      </c>
      <c r="D2680" s="454" t="str">
        <f t="shared" ca="1" si="459"/>
        <v/>
      </c>
      <c r="E2680" s="454" t="str">
        <f t="shared" ca="1" si="459"/>
        <v/>
      </c>
      <c r="F2680" s="454" t="str">
        <f t="shared" ca="1" si="459"/>
        <v/>
      </c>
      <c r="G2680" s="389" t="str">
        <f t="shared" si="460"/>
        <v>EandR1H</v>
      </c>
      <c r="H2680" s="389" t="str">
        <f t="shared" si="454"/>
        <v>stdbt</v>
      </c>
      <c r="I2680" s="389" t="str">
        <f t="shared" si="455"/>
        <v>valintra</v>
      </c>
      <c r="J2680" s="389" t="str">
        <f t="shared" si="456"/>
        <v>EandR1H-</v>
      </c>
      <c r="K2680" s="389" t="str">
        <f t="shared" si="457"/>
        <v>stdbt-valintra</v>
      </c>
      <c r="L2680" s="389" t="str">
        <f t="shared" si="458"/>
        <v>stdbt-</v>
      </c>
    </row>
    <row r="2681" spans="1:12">
      <c r="A2681" t="s">
        <v>5886</v>
      </c>
      <c r="B2681" s="454">
        <f t="shared" ca="1" si="453"/>
        <v>0</v>
      </c>
      <c r="C2681" s="454" t="str">
        <f t="shared" ca="1" si="459"/>
        <v/>
      </c>
      <c r="D2681" s="454" t="str">
        <f t="shared" ca="1" si="459"/>
        <v/>
      </c>
      <c r="E2681" s="454" t="str">
        <f t="shared" ca="1" si="459"/>
        <v/>
      </c>
      <c r="F2681" s="454" t="str">
        <f t="shared" ca="1" si="459"/>
        <v/>
      </c>
      <c r="G2681" s="389" t="str">
        <f t="shared" si="460"/>
        <v>EandR1H</v>
      </c>
      <c r="H2681" s="389" t="str">
        <f t="shared" si="454"/>
        <v>stinv</v>
      </c>
      <c r="I2681" s="389" t="str">
        <f t="shared" si="455"/>
        <v>valintra</v>
      </c>
      <c r="J2681" s="389" t="str">
        <f t="shared" si="456"/>
        <v>EandR1H-</v>
      </c>
      <c r="K2681" s="389" t="str">
        <f t="shared" si="457"/>
        <v>stinv-valintra</v>
      </c>
      <c r="L2681" s="389" t="str">
        <f t="shared" si="458"/>
        <v>stinv-</v>
      </c>
    </row>
    <row r="2682" spans="1:12">
      <c r="A2682" t="s">
        <v>5887</v>
      </c>
      <c r="B2682" s="454">
        <f t="shared" ca="1" si="453"/>
        <v>0</v>
      </c>
      <c r="C2682" s="454" t="str">
        <f t="shared" ca="1" si="459"/>
        <v/>
      </c>
      <c r="D2682" s="454" t="str">
        <f t="shared" ca="1" si="459"/>
        <v/>
      </c>
      <c r="E2682" s="454" t="str">
        <f t="shared" ca="1" si="459"/>
        <v/>
      </c>
      <c r="F2682" s="454" t="str">
        <f t="shared" ca="1" si="459"/>
        <v/>
      </c>
      <c r="G2682" s="389" t="str">
        <f t="shared" si="460"/>
        <v>EandR1H</v>
      </c>
      <c r="H2682" s="389" t="str">
        <f t="shared" si="454"/>
        <v>csh</v>
      </c>
      <c r="I2682" s="389" t="str">
        <f t="shared" si="455"/>
        <v>valintra</v>
      </c>
      <c r="J2682" s="389" t="str">
        <f t="shared" si="456"/>
        <v>EandR1H-</v>
      </c>
      <c r="K2682" s="389" t="str">
        <f t="shared" si="457"/>
        <v>csh-valintra</v>
      </c>
      <c r="L2682" s="389" t="str">
        <f t="shared" si="458"/>
        <v>csh-</v>
      </c>
    </row>
    <row r="2683" spans="1:12">
      <c r="A2683" t="s">
        <v>5888</v>
      </c>
      <c r="B2683" s="454">
        <f t="shared" ca="1" si="453"/>
        <v>0</v>
      </c>
      <c r="C2683" s="454" t="str">
        <f t="shared" ca="1" si="459"/>
        <v/>
      </c>
      <c r="D2683" s="454" t="str">
        <f t="shared" ca="1" si="459"/>
        <v/>
      </c>
      <c r="E2683" s="454" t="str">
        <f t="shared" ca="1" si="459"/>
        <v/>
      </c>
      <c r="F2683" s="454" t="str">
        <f t="shared" ca="1" si="459"/>
        <v/>
      </c>
      <c r="G2683" s="389" t="str">
        <f t="shared" si="460"/>
        <v>EandR1H</v>
      </c>
      <c r="H2683" s="389" t="str">
        <f t="shared" si="454"/>
        <v>curoth</v>
      </c>
      <c r="I2683" s="389" t="str">
        <f t="shared" si="455"/>
        <v>valintra</v>
      </c>
      <c r="J2683" s="389" t="str">
        <f t="shared" si="456"/>
        <v>EandR1H-</v>
      </c>
      <c r="K2683" s="389" t="str">
        <f t="shared" si="457"/>
        <v>curoth-valintra</v>
      </c>
      <c r="L2683" s="389" t="str">
        <f t="shared" si="458"/>
        <v>curoth-</v>
      </c>
    </row>
    <row r="2684" spans="1:12">
      <c r="A2684" t="s">
        <v>5889</v>
      </c>
      <c r="B2684" s="454">
        <f t="shared" ca="1" si="453"/>
        <v>0</v>
      </c>
      <c r="C2684" s="454" t="str">
        <f t="shared" ca="1" si="459"/>
        <v/>
      </c>
      <c r="D2684" s="454" t="str">
        <f t="shared" ca="1" si="459"/>
        <v/>
      </c>
      <c r="E2684" s="454" t="str">
        <f t="shared" ca="1" si="459"/>
        <v/>
      </c>
      <c r="F2684" s="454" t="str">
        <f t="shared" ca="1" si="459"/>
        <v/>
      </c>
      <c r="G2684" s="389" t="str">
        <f t="shared" si="460"/>
        <v>EandR1H</v>
      </c>
      <c r="H2684" s="389" t="str">
        <f t="shared" si="454"/>
        <v>tot</v>
      </c>
      <c r="I2684" s="389" t="str">
        <f t="shared" si="455"/>
        <v>valintra</v>
      </c>
      <c r="J2684" s="389" t="str">
        <f t="shared" si="456"/>
        <v>EandR1H-</v>
      </c>
      <c r="K2684" s="389" t="str">
        <f t="shared" si="457"/>
        <v>tot-valintra</v>
      </c>
      <c r="L2684" s="389" t="str">
        <f t="shared" si="458"/>
        <v>tot-</v>
      </c>
    </row>
    <row r="2685" spans="1:12">
      <c r="A2685" t="s">
        <v>5890</v>
      </c>
      <c r="B2685" s="454">
        <f t="shared" ca="1" si="453"/>
        <v>0</v>
      </c>
      <c r="C2685" s="454" t="str">
        <f t="shared" ca="1" si="459"/>
        <v/>
      </c>
      <c r="D2685" s="454" t="str">
        <f t="shared" ca="1" si="459"/>
        <v/>
      </c>
      <c r="E2685" s="454" t="str">
        <f t="shared" ca="1" si="459"/>
        <v/>
      </c>
      <c r="F2685" s="454" t="str">
        <f t="shared" ca="1" si="459"/>
        <v/>
      </c>
      <c r="G2685" s="389" t="str">
        <f t="shared" si="460"/>
        <v>EandR1H</v>
      </c>
      <c r="H2685" s="389" t="str">
        <f t="shared" si="454"/>
        <v>curtot</v>
      </c>
      <c r="I2685" s="389" t="str">
        <f t="shared" si="455"/>
        <v>valintra</v>
      </c>
      <c r="J2685" s="389" t="str">
        <f t="shared" si="456"/>
        <v>EandR1H-</v>
      </c>
      <c r="K2685" s="389" t="str">
        <f t="shared" si="457"/>
        <v>curtot-valintra</v>
      </c>
      <c r="L2685" s="389" t="str">
        <f t="shared" si="458"/>
        <v>curtot-</v>
      </c>
    </row>
    <row r="2686" spans="1:12">
      <c r="A2686" t="s">
        <v>5891</v>
      </c>
      <c r="B2686" s="454">
        <f t="shared" ca="1" si="453"/>
        <v>0</v>
      </c>
      <c r="C2686" s="454" t="str">
        <f t="shared" ca="1" si="459"/>
        <v/>
      </c>
      <c r="D2686" s="454" t="str">
        <f t="shared" ca="1" si="459"/>
        <v/>
      </c>
      <c r="E2686" s="454" t="str">
        <f t="shared" ca="1" si="459"/>
        <v/>
      </c>
      <c r="F2686" s="454" t="str">
        <f t="shared" ca="1" si="459"/>
        <v/>
      </c>
      <c r="G2686" s="389" t="str">
        <f t="shared" si="460"/>
        <v>EandR1H</v>
      </c>
      <c r="H2686" s="389" t="str">
        <f t="shared" si="454"/>
        <v>propeqpmchtot</v>
      </c>
      <c r="I2686" s="389" t="str">
        <f t="shared" si="455"/>
        <v>valintra</v>
      </c>
      <c r="J2686" s="389" t="str">
        <f t="shared" si="456"/>
        <v>EandR1H-</v>
      </c>
      <c r="K2686" s="389" t="str">
        <f t="shared" si="457"/>
        <v>propeqpmchtot-valintra</v>
      </c>
      <c r="L2686" s="389" t="str">
        <f t="shared" si="458"/>
        <v>propeqpmchtot-</v>
      </c>
    </row>
    <row r="2687" spans="1:12">
      <c r="A2687" t="s">
        <v>5892</v>
      </c>
      <c r="B2687" s="454">
        <f t="shared" ca="1" si="453"/>
        <v>0</v>
      </c>
      <c r="C2687" s="454" t="str">
        <f t="shared" ca="1" si="459"/>
        <v/>
      </c>
      <c r="D2687" s="454" t="str">
        <f t="shared" ca="1" si="459"/>
        <v/>
      </c>
      <c r="E2687" s="454" t="str">
        <f t="shared" ca="1" si="459"/>
        <v/>
      </c>
      <c r="F2687" s="454" t="str">
        <f t="shared" ca="1" si="459"/>
        <v/>
      </c>
      <c r="G2687" s="389" t="str">
        <f t="shared" si="460"/>
        <v>EandR1H</v>
      </c>
      <c r="H2687" s="389" t="str">
        <f t="shared" si="454"/>
        <v>propsrvdly</v>
      </c>
      <c r="I2687" s="389" t="str">
        <f t="shared" si="455"/>
        <v>valintra</v>
      </c>
      <c r="J2687" s="389" t="str">
        <f t="shared" si="456"/>
        <v>EandR1H-</v>
      </c>
      <c r="K2687" s="389" t="str">
        <f t="shared" si="457"/>
        <v>propsrvdly-valintra</v>
      </c>
      <c r="L2687" s="389" t="str">
        <f t="shared" si="458"/>
        <v>propsrvdly-</v>
      </c>
    </row>
    <row r="2688" spans="1:12">
      <c r="A2688" t="s">
        <v>5893</v>
      </c>
      <c r="B2688" s="454">
        <f t="shared" ca="1" si="453"/>
        <v>0</v>
      </c>
      <c r="C2688" s="454" t="str">
        <f t="shared" ca="1" si="459"/>
        <v/>
      </c>
      <c r="D2688" s="454" t="str">
        <f t="shared" ca="1" si="459"/>
        <v/>
      </c>
      <c r="E2688" s="454" t="str">
        <f t="shared" ca="1" si="459"/>
        <v/>
      </c>
      <c r="F2688" s="454" t="str">
        <f t="shared" ca="1" si="459"/>
        <v/>
      </c>
      <c r="G2688" s="389" t="str">
        <f t="shared" si="460"/>
        <v>EandR1H</v>
      </c>
      <c r="H2688" s="389" t="str">
        <f t="shared" si="454"/>
        <v>prophous</v>
      </c>
      <c r="I2688" s="389" t="str">
        <f t="shared" si="455"/>
        <v>valintra</v>
      </c>
      <c r="J2688" s="389" t="str">
        <f t="shared" si="456"/>
        <v>EandR1H-</v>
      </c>
      <c r="K2688" s="389" t="str">
        <f t="shared" si="457"/>
        <v>prophous-valintra</v>
      </c>
      <c r="L2688" s="389" t="str">
        <f t="shared" si="458"/>
        <v>prophous-</v>
      </c>
    </row>
    <row r="2689" spans="1:12">
      <c r="A2689" t="s">
        <v>5894</v>
      </c>
      <c r="B2689" s="454">
        <f t="shared" ca="1" si="453"/>
        <v>0</v>
      </c>
      <c r="C2689" s="454" t="str">
        <f t="shared" ca="1" si="459"/>
        <v/>
      </c>
      <c r="D2689" s="454" t="str">
        <f t="shared" ca="1" si="459"/>
        <v/>
      </c>
      <c r="E2689" s="454" t="str">
        <f t="shared" ca="1" si="459"/>
        <v/>
      </c>
      <c r="F2689" s="454" t="str">
        <f t="shared" ca="1" si="459"/>
        <v/>
      </c>
      <c r="G2689" s="389" t="str">
        <f t="shared" si="460"/>
        <v>EandR1H</v>
      </c>
      <c r="H2689" s="389" t="str">
        <f t="shared" si="454"/>
        <v>propecnmreg</v>
      </c>
      <c r="I2689" s="389" t="str">
        <f t="shared" si="455"/>
        <v>valintra</v>
      </c>
      <c r="J2689" s="389" t="str">
        <f t="shared" si="456"/>
        <v>EandR1H-</v>
      </c>
      <c r="K2689" s="389" t="str">
        <f t="shared" si="457"/>
        <v>propecnmreg-valintra</v>
      </c>
      <c r="L2689" s="389" t="str">
        <f t="shared" si="458"/>
        <v>propecnmreg-</v>
      </c>
    </row>
    <row r="2690" spans="1:12">
      <c r="A2690" t="s">
        <v>5895</v>
      </c>
      <c r="B2690" s="454">
        <f t="shared" ca="1" si="453"/>
        <v>0</v>
      </c>
      <c r="C2690" s="454" t="str">
        <f t="shared" ca="1" si="459"/>
        <v/>
      </c>
      <c r="D2690" s="454" t="str">
        <f t="shared" ca="1" si="459"/>
        <v/>
      </c>
      <c r="E2690" s="454" t="str">
        <f t="shared" ca="1" si="459"/>
        <v/>
      </c>
      <c r="F2690" s="454" t="str">
        <f t="shared" ca="1" si="459"/>
        <v/>
      </c>
      <c r="G2690" s="389" t="str">
        <f t="shared" si="460"/>
        <v>EandR1H</v>
      </c>
      <c r="H2690" s="389" t="str">
        <f t="shared" si="454"/>
        <v>propprev</v>
      </c>
      <c r="I2690" s="389" t="str">
        <f t="shared" si="455"/>
        <v>valintra</v>
      </c>
      <c r="J2690" s="389" t="str">
        <f t="shared" si="456"/>
        <v>EandR1H-</v>
      </c>
      <c r="K2690" s="389" t="str">
        <f t="shared" si="457"/>
        <v>propprev-valintra</v>
      </c>
      <c r="L2690" s="389" t="str">
        <f t="shared" si="458"/>
        <v>propprev-</v>
      </c>
    </row>
    <row r="2691" spans="1:12">
      <c r="A2691" t="s">
        <v>5896</v>
      </c>
      <c r="B2691" s="454">
        <f t="shared" ca="1" si="453"/>
        <v>0</v>
      </c>
      <c r="C2691" s="454" t="str">
        <f t="shared" ca="1" si="434"/>
        <v/>
      </c>
      <c r="D2691" s="454" t="str">
        <f t="shared" ca="1" si="434"/>
        <v/>
      </c>
      <c r="E2691" s="454" t="str">
        <f t="shared" ca="1" si="434"/>
        <v/>
      </c>
      <c r="F2691" s="454" t="str">
        <f t="shared" ca="1" si="434"/>
        <v/>
      </c>
      <c r="G2691" s="389" t="str">
        <f t="shared" si="460"/>
        <v>EandR1H</v>
      </c>
      <c r="H2691" s="389" t="str">
        <f t="shared" si="437"/>
        <v>inv</v>
      </c>
      <c r="I2691" s="389" t="str">
        <f t="shared" si="435"/>
        <v>valtot</v>
      </c>
      <c r="J2691" s="389" t="str">
        <f t="shared" si="439"/>
        <v>EandR1H-</v>
      </c>
      <c r="K2691" s="389" t="str">
        <f t="shared" si="436"/>
        <v>inv-valtot</v>
      </c>
      <c r="L2691" s="389" t="str">
        <f t="shared" si="438"/>
        <v>inv-</v>
      </c>
    </row>
    <row r="2692" spans="1:12">
      <c r="A2692" t="s">
        <v>5897</v>
      </c>
      <c r="B2692" s="454">
        <f t="shared" ca="1" si="453"/>
        <v>0</v>
      </c>
      <c r="C2692" s="454" t="str">
        <f t="shared" ca="1" si="434"/>
        <v/>
      </c>
      <c r="D2692" s="454" t="str">
        <f t="shared" ca="1" si="434"/>
        <v/>
      </c>
      <c r="E2692" s="454" t="str">
        <f t="shared" ca="1" si="434"/>
        <v/>
      </c>
      <c r="F2692" s="454" t="str">
        <f t="shared" ref="F2692:F2727" ca="1" si="461">IFERROR(INDEX(INDIRECT(LEFT($A2692,SEARCH("-",$A2692,1)-1)&amp;"_validation_data"),MATCH($A2692&amp;"-"&amp;F$1,INDIRECT(LEFT($A2692,SEARCH("-",$A2692,1)-1)&amp;"_validation_rows"),0),3),"")</f>
        <v/>
      </c>
      <c r="G2692" s="389" t="str">
        <f t="shared" si="460"/>
        <v>EandR1H</v>
      </c>
      <c r="H2692" s="389" t="str">
        <f t="shared" si="437"/>
        <v>lndbld</v>
      </c>
      <c r="I2692" s="389" t="str">
        <f t="shared" si="435"/>
        <v>valtot</v>
      </c>
      <c r="J2692" s="389" t="str">
        <f t="shared" si="439"/>
        <v>EandR1H-</v>
      </c>
      <c r="K2692" s="389" t="str">
        <f t="shared" si="436"/>
        <v>lndbld-valtot</v>
      </c>
      <c r="L2692" s="389" t="str">
        <f t="shared" si="438"/>
        <v>lndbld-</v>
      </c>
    </row>
    <row r="2693" spans="1:12">
      <c r="A2693" t="s">
        <v>5898</v>
      </c>
      <c r="B2693" s="454">
        <f t="shared" ca="1" si="453"/>
        <v>0</v>
      </c>
      <c r="C2693" s="454" t="str">
        <f t="shared" ref="C2693:E2727" ca="1" si="462">IFERROR(INDEX(INDIRECT(LEFT($A2693,SEARCH("-",$A2693,1)-1)&amp;"_validation_data"),MATCH($A2693&amp;"-"&amp;C$1,INDIRECT(LEFT($A2693,SEARCH("-",$A2693,1)-1)&amp;"_validation_rows"),0),3),"")</f>
        <v/>
      </c>
      <c r="D2693" s="454" t="str">
        <f t="shared" ca="1" si="462"/>
        <v/>
      </c>
      <c r="E2693" s="454" t="str">
        <f t="shared" ca="1" si="462"/>
        <v/>
      </c>
      <c r="F2693" s="454" t="str">
        <f t="shared" ca="1" si="461"/>
        <v/>
      </c>
      <c r="G2693" s="389" t="str">
        <f t="shared" si="460"/>
        <v>EandR1H</v>
      </c>
      <c r="H2693" s="389" t="str">
        <f t="shared" si="437"/>
        <v>dwl</v>
      </c>
      <c r="I2693" s="389" t="str">
        <f t="shared" ref="I2693:I2727" si="463">SUBSTITUTE(K2693,L2693,"")</f>
        <v>valtot</v>
      </c>
      <c r="J2693" s="389" t="str">
        <f t="shared" si="439"/>
        <v>EandR1H-</v>
      </c>
      <c r="K2693" s="389" t="str">
        <f t="shared" ref="K2693:K2727" si="464">SUBSTITUTE(A2693,J2693,"")</f>
        <v>dwl-valtot</v>
      </c>
      <c r="L2693" s="389" t="str">
        <f t="shared" si="438"/>
        <v>dwl-</v>
      </c>
    </row>
    <row r="2694" spans="1:12">
      <c r="A2694" t="s">
        <v>5899</v>
      </c>
      <c r="B2694" s="454">
        <f t="shared" ca="1" si="453"/>
        <v>0</v>
      </c>
      <c r="C2694" s="454" t="str">
        <f t="shared" ca="1" si="462"/>
        <v/>
      </c>
      <c r="D2694" s="454" t="str">
        <f t="shared" ca="1" si="462"/>
        <v/>
      </c>
      <c r="E2694" s="454" t="str">
        <f t="shared" ca="1" si="462"/>
        <v/>
      </c>
      <c r="F2694" s="454" t="str">
        <f t="shared" ca="1" si="461"/>
        <v/>
      </c>
      <c r="G2694" s="389" t="str">
        <f t="shared" si="460"/>
        <v>EandR1H</v>
      </c>
      <c r="H2694" s="389" t="str">
        <f t="shared" ref="H2694:H2727" si="465">LEFT(K2694,SEARCH("-",K2694)-1)</f>
        <v>othbld</v>
      </c>
      <c r="I2694" s="389" t="str">
        <f t="shared" si="463"/>
        <v>valtot</v>
      </c>
      <c r="J2694" s="389" t="str">
        <f t="shared" si="439"/>
        <v>EandR1H-</v>
      </c>
      <c r="K2694" s="389" t="str">
        <f t="shared" si="464"/>
        <v>othbld-valtot</v>
      </c>
      <c r="L2694" s="389" t="str">
        <f t="shared" ref="L2694:L2727" si="466">LEFT(K2694,SEARCH("-",K2694))</f>
        <v>othbld-</v>
      </c>
    </row>
    <row r="2695" spans="1:12">
      <c r="A2695" t="s">
        <v>5900</v>
      </c>
      <c r="B2695" s="454">
        <f t="shared" ca="1" si="453"/>
        <v>0</v>
      </c>
      <c r="C2695" s="454" t="str">
        <f t="shared" ca="1" si="462"/>
        <v/>
      </c>
      <c r="D2695" s="454" t="str">
        <f t="shared" ca="1" si="462"/>
        <v/>
      </c>
      <c r="E2695" s="454" t="str">
        <f t="shared" ca="1" si="462"/>
        <v/>
      </c>
      <c r="F2695" s="454" t="str">
        <f t="shared" ca="1" si="461"/>
        <v/>
      </c>
      <c r="G2695" s="389" t="str">
        <f t="shared" si="460"/>
        <v>EandR1H</v>
      </c>
      <c r="H2695" s="389" t="str">
        <f t="shared" si="465"/>
        <v>lnd</v>
      </c>
      <c r="I2695" s="389" t="str">
        <f t="shared" si="463"/>
        <v>valtot</v>
      </c>
      <c r="J2695" s="389" t="str">
        <f t="shared" ref="J2695:J2727" si="467">LEFT(A2695,SEARCH("-",A2695))</f>
        <v>EandR1H-</v>
      </c>
      <c r="K2695" s="389" t="str">
        <f t="shared" si="464"/>
        <v>lnd-valtot</v>
      </c>
      <c r="L2695" s="389" t="str">
        <f t="shared" si="466"/>
        <v>lnd-</v>
      </c>
    </row>
    <row r="2696" spans="1:12">
      <c r="A2696" t="s">
        <v>5901</v>
      </c>
      <c r="B2696" s="454">
        <f t="shared" ca="1" si="453"/>
        <v>0</v>
      </c>
      <c r="C2696" s="454" t="str">
        <f t="shared" ca="1" si="462"/>
        <v/>
      </c>
      <c r="D2696" s="454" t="str">
        <f t="shared" ca="1" si="462"/>
        <v/>
      </c>
      <c r="E2696" s="454" t="str">
        <f t="shared" ca="1" si="462"/>
        <v/>
      </c>
      <c r="F2696" s="454" t="str">
        <f t="shared" ca="1" si="461"/>
        <v/>
      </c>
      <c r="G2696" s="389" t="str">
        <f t="shared" si="460"/>
        <v>EandR1H</v>
      </c>
      <c r="H2696" s="389" t="str">
        <f t="shared" si="465"/>
        <v>lndimp</v>
      </c>
      <c r="I2696" s="389" t="str">
        <f t="shared" si="463"/>
        <v>valtot</v>
      </c>
      <c r="J2696" s="389" t="str">
        <f t="shared" si="467"/>
        <v>EandR1H-</v>
      </c>
      <c r="K2696" s="389" t="str">
        <f t="shared" si="464"/>
        <v>lndimp-valtot</v>
      </c>
      <c r="L2696" s="389" t="str">
        <f t="shared" si="466"/>
        <v>lndimp-</v>
      </c>
    </row>
    <row r="2697" spans="1:12">
      <c r="A2697" t="s">
        <v>5902</v>
      </c>
      <c r="B2697" s="454">
        <f t="shared" ca="1" si="453"/>
        <v>0</v>
      </c>
      <c r="C2697" s="454" t="str">
        <f t="shared" ca="1" si="462"/>
        <v/>
      </c>
      <c r="D2697" s="454" t="str">
        <f t="shared" ca="1" si="462"/>
        <v/>
      </c>
      <c r="E2697" s="454" t="str">
        <f t="shared" ca="1" si="462"/>
        <v/>
      </c>
      <c r="F2697" s="454" t="str">
        <f t="shared" ca="1" si="461"/>
        <v/>
      </c>
      <c r="G2697" s="389" t="str">
        <f t="shared" si="460"/>
        <v>EandR1H</v>
      </c>
      <c r="H2697" s="389" t="str">
        <f t="shared" si="465"/>
        <v>vhc</v>
      </c>
      <c r="I2697" s="389" t="str">
        <f t="shared" si="463"/>
        <v>valtot</v>
      </c>
      <c r="J2697" s="389" t="str">
        <f t="shared" si="467"/>
        <v>EandR1H-</v>
      </c>
      <c r="K2697" s="389" t="str">
        <f t="shared" si="464"/>
        <v>vhc-valtot</v>
      </c>
      <c r="L2697" s="389" t="str">
        <f t="shared" si="466"/>
        <v>vhc-</v>
      </c>
    </row>
    <row r="2698" spans="1:12">
      <c r="A2698" t="s">
        <v>5903</v>
      </c>
      <c r="B2698" s="454">
        <f t="shared" ca="1" si="453"/>
        <v>0</v>
      </c>
      <c r="C2698" s="454" t="str">
        <f t="shared" ca="1" si="462"/>
        <v/>
      </c>
      <c r="D2698" s="454" t="str">
        <f t="shared" ca="1" si="462"/>
        <v/>
      </c>
      <c r="E2698" s="454" t="str">
        <f t="shared" ca="1" si="462"/>
        <v/>
      </c>
      <c r="F2698" s="454" t="str">
        <f t="shared" ca="1" si="461"/>
        <v/>
      </c>
      <c r="G2698" s="389" t="str">
        <f t="shared" si="460"/>
        <v>EandR1H</v>
      </c>
      <c r="H2698" s="389" t="str">
        <f t="shared" si="465"/>
        <v>eqpmch</v>
      </c>
      <c r="I2698" s="389" t="str">
        <f t="shared" si="463"/>
        <v>valtot</v>
      </c>
      <c r="J2698" s="389" t="str">
        <f t="shared" si="467"/>
        <v>EandR1H-</v>
      </c>
      <c r="K2698" s="389" t="str">
        <f t="shared" si="464"/>
        <v>eqpmch-valtot</v>
      </c>
      <c r="L2698" s="389" t="str">
        <f t="shared" si="466"/>
        <v>eqpmch-</v>
      </c>
    </row>
    <row r="2699" spans="1:12">
      <c r="A2699" t="s">
        <v>5904</v>
      </c>
      <c r="B2699" s="454">
        <f t="shared" ca="1" si="453"/>
        <v>0</v>
      </c>
      <c r="C2699" s="454" t="str">
        <f t="shared" ca="1" si="462"/>
        <v/>
      </c>
      <c r="D2699" s="454" t="str">
        <f t="shared" ca="1" si="462"/>
        <v/>
      </c>
      <c r="E2699" s="454" t="str">
        <f t="shared" ca="1" si="462"/>
        <v/>
      </c>
      <c r="F2699" s="454" t="str">
        <f t="shared" ca="1" si="461"/>
        <v/>
      </c>
      <c r="G2699" s="389" t="str">
        <f t="shared" si="460"/>
        <v>EandR1H</v>
      </c>
      <c r="H2699" s="389" t="str">
        <f t="shared" si="465"/>
        <v>pmch</v>
      </c>
      <c r="I2699" s="389" t="str">
        <f t="shared" si="463"/>
        <v>valtot</v>
      </c>
      <c r="J2699" s="389" t="str">
        <f t="shared" si="467"/>
        <v>EandR1H-</v>
      </c>
      <c r="K2699" s="389" t="str">
        <f t="shared" si="464"/>
        <v>pmch-valtot</v>
      </c>
      <c r="L2699" s="389" t="str">
        <f t="shared" si="466"/>
        <v>pmch-</v>
      </c>
    </row>
    <row r="2700" spans="1:12">
      <c r="A2700" t="s">
        <v>5905</v>
      </c>
      <c r="B2700" s="454">
        <f t="shared" ca="1" si="453"/>
        <v>0</v>
      </c>
      <c r="C2700" s="454" t="str">
        <f t="shared" ca="1" si="462"/>
        <v/>
      </c>
      <c r="D2700" s="454" t="str">
        <f t="shared" ca="1" si="462"/>
        <v/>
      </c>
      <c r="E2700" s="454" t="str">
        <f t="shared" ca="1" si="462"/>
        <v/>
      </c>
      <c r="F2700" s="454" t="str">
        <f t="shared" ca="1" si="461"/>
        <v/>
      </c>
      <c r="G2700" s="389" t="str">
        <f t="shared" si="460"/>
        <v>EandR1H</v>
      </c>
      <c r="H2700" s="389" t="str">
        <f t="shared" si="465"/>
        <v>eq</v>
      </c>
      <c r="I2700" s="389" t="str">
        <f t="shared" si="463"/>
        <v>valtot</v>
      </c>
      <c r="J2700" s="389" t="str">
        <f t="shared" si="467"/>
        <v>EandR1H-</v>
      </c>
      <c r="K2700" s="389" t="str">
        <f t="shared" si="464"/>
        <v>eq-valtot</v>
      </c>
      <c r="L2700" s="389" t="str">
        <f t="shared" si="466"/>
        <v>eq-</v>
      </c>
    </row>
    <row r="2701" spans="1:12">
      <c r="A2701" t="s">
        <v>5906</v>
      </c>
      <c r="B2701" s="454">
        <f t="shared" ca="1" si="453"/>
        <v>0</v>
      </c>
      <c r="C2701" s="454" t="str">
        <f t="shared" ca="1" si="462"/>
        <v/>
      </c>
      <c r="D2701" s="454" t="str">
        <f t="shared" ca="1" si="462"/>
        <v/>
      </c>
      <c r="E2701" s="454" t="str">
        <f t="shared" ca="1" si="462"/>
        <v/>
      </c>
      <c r="F2701" s="454" t="str">
        <f t="shared" ca="1" si="461"/>
        <v/>
      </c>
      <c r="G2701" s="389" t="str">
        <f t="shared" si="460"/>
        <v>EandR1H</v>
      </c>
      <c r="H2701" s="389" t="str">
        <f t="shared" si="465"/>
        <v>furfit</v>
      </c>
      <c r="I2701" s="389" t="str">
        <f t="shared" si="463"/>
        <v>valtot</v>
      </c>
      <c r="J2701" s="389" t="str">
        <f t="shared" si="467"/>
        <v>EandR1H-</v>
      </c>
      <c r="K2701" s="389" t="str">
        <f t="shared" si="464"/>
        <v>furfit-valtot</v>
      </c>
      <c r="L2701" s="389" t="str">
        <f t="shared" si="466"/>
        <v>furfit-</v>
      </c>
    </row>
    <row r="2702" spans="1:12">
      <c r="A2702" t="s">
        <v>5907</v>
      </c>
      <c r="B2702" s="454">
        <f t="shared" ca="1" si="453"/>
        <v>0</v>
      </c>
      <c r="C2702" s="454" t="str">
        <f t="shared" ca="1" si="462"/>
        <v/>
      </c>
      <c r="D2702" s="454" t="str">
        <f t="shared" ca="1" si="462"/>
        <v/>
      </c>
      <c r="E2702" s="454" t="str">
        <f t="shared" ca="1" si="462"/>
        <v/>
      </c>
      <c r="F2702" s="454" t="str">
        <f t="shared" ca="1" si="461"/>
        <v/>
      </c>
      <c r="G2702" s="389" t="str">
        <f t="shared" si="460"/>
        <v>EandR1H</v>
      </c>
      <c r="H2702" s="389" t="str">
        <f t="shared" si="465"/>
        <v>int</v>
      </c>
      <c r="I2702" s="389" t="str">
        <f t="shared" si="463"/>
        <v>valtot</v>
      </c>
      <c r="J2702" s="389" t="str">
        <f t="shared" si="467"/>
        <v>EandR1H-</v>
      </c>
      <c r="K2702" s="389" t="str">
        <f t="shared" si="464"/>
        <v>int-valtot</v>
      </c>
      <c r="L2702" s="389" t="str">
        <f t="shared" si="466"/>
        <v>int-</v>
      </c>
    </row>
    <row r="2703" spans="1:12">
      <c r="A2703" t="s">
        <v>5908</v>
      </c>
      <c r="B2703" s="454">
        <f t="shared" ca="1" si="453"/>
        <v>0</v>
      </c>
      <c r="C2703" s="454" t="str">
        <f t="shared" ca="1" si="462"/>
        <v/>
      </c>
      <c r="D2703" s="454" t="str">
        <f t="shared" ca="1" si="462"/>
        <v/>
      </c>
      <c r="E2703" s="454" t="str">
        <f t="shared" ca="1" si="462"/>
        <v/>
      </c>
      <c r="F2703" s="454" t="str">
        <f t="shared" ca="1" si="461"/>
        <v/>
      </c>
      <c r="G2703" s="389" t="str">
        <f t="shared" si="460"/>
        <v>EandR1H</v>
      </c>
      <c r="H2703" s="389" t="str">
        <f t="shared" si="465"/>
        <v>intdevexp</v>
      </c>
      <c r="I2703" s="389" t="str">
        <f t="shared" si="463"/>
        <v>valtot</v>
      </c>
      <c r="J2703" s="389" t="str">
        <f t="shared" si="467"/>
        <v>EandR1H-</v>
      </c>
      <c r="K2703" s="389" t="str">
        <f t="shared" si="464"/>
        <v>intdevexp-valtot</v>
      </c>
      <c r="L2703" s="389" t="str">
        <f t="shared" si="466"/>
        <v>intdevexp-</v>
      </c>
    </row>
    <row r="2704" spans="1:12">
      <c r="A2704" t="s">
        <v>5909</v>
      </c>
      <c r="B2704" s="454">
        <f t="shared" ca="1" si="453"/>
        <v>0</v>
      </c>
      <c r="C2704" s="454" t="str">
        <f t="shared" ca="1" si="462"/>
        <v/>
      </c>
      <c r="D2704" s="454" t="str">
        <f t="shared" ca="1" si="462"/>
        <v/>
      </c>
      <c r="E2704" s="454" t="str">
        <f t="shared" ca="1" si="462"/>
        <v/>
      </c>
      <c r="F2704" s="454" t="str">
        <f t="shared" ca="1" si="461"/>
        <v/>
      </c>
      <c r="G2704" s="389" t="str">
        <f t="shared" si="460"/>
        <v>EandR1H</v>
      </c>
      <c r="H2704" s="389" t="str">
        <f t="shared" si="465"/>
        <v>intsftpur</v>
      </c>
      <c r="I2704" s="389" t="str">
        <f t="shared" si="463"/>
        <v>valtot</v>
      </c>
      <c r="J2704" s="389" t="str">
        <f t="shared" si="467"/>
        <v>EandR1H-</v>
      </c>
      <c r="K2704" s="389" t="str">
        <f t="shared" si="464"/>
        <v>intsftpur-valtot</v>
      </c>
      <c r="L2704" s="389" t="str">
        <f t="shared" si="466"/>
        <v>intsftpur-</v>
      </c>
    </row>
    <row r="2705" spans="1:12">
      <c r="A2705" t="s">
        <v>5910</v>
      </c>
      <c r="B2705" s="454">
        <f t="shared" ca="1" si="453"/>
        <v>0</v>
      </c>
      <c r="C2705" s="454" t="str">
        <f t="shared" ca="1" si="462"/>
        <v/>
      </c>
      <c r="D2705" s="454" t="str">
        <f t="shared" ca="1" si="462"/>
        <v/>
      </c>
      <c r="E2705" s="454" t="str">
        <f t="shared" ca="1" si="462"/>
        <v/>
      </c>
      <c r="F2705" s="454" t="str">
        <f t="shared" ca="1" si="461"/>
        <v/>
      </c>
      <c r="G2705" s="389" t="str">
        <f t="shared" si="460"/>
        <v>EandR1H</v>
      </c>
      <c r="H2705" s="389" t="str">
        <f t="shared" si="465"/>
        <v>intsftdev</v>
      </c>
      <c r="I2705" s="389" t="str">
        <f t="shared" si="463"/>
        <v>valtot</v>
      </c>
      <c r="J2705" s="389" t="str">
        <f t="shared" si="467"/>
        <v>EandR1H-</v>
      </c>
      <c r="K2705" s="389" t="str">
        <f t="shared" si="464"/>
        <v>intsftdev-valtot</v>
      </c>
      <c r="L2705" s="389" t="str">
        <f t="shared" si="466"/>
        <v>intsftdev-</v>
      </c>
    </row>
    <row r="2706" spans="1:12">
      <c r="A2706" t="s">
        <v>5911</v>
      </c>
      <c r="B2706" s="454">
        <f t="shared" ca="1" si="453"/>
        <v>0</v>
      </c>
      <c r="C2706" s="454" t="str">
        <f t="shared" ca="1" si="462"/>
        <v/>
      </c>
      <c r="D2706" s="454" t="str">
        <f t="shared" ca="1" si="462"/>
        <v/>
      </c>
      <c r="E2706" s="454" t="str">
        <f t="shared" ca="1" si="462"/>
        <v/>
      </c>
      <c r="F2706" s="454" t="str">
        <f t="shared" ca="1" si="461"/>
        <v/>
      </c>
      <c r="G2706" s="389" t="str">
        <f t="shared" si="460"/>
        <v>EandR1H</v>
      </c>
      <c r="H2706" s="389" t="str">
        <f t="shared" si="465"/>
        <v>intart</v>
      </c>
      <c r="I2706" s="389" t="str">
        <f t="shared" si="463"/>
        <v>valtot</v>
      </c>
      <c r="J2706" s="389" t="str">
        <f t="shared" si="467"/>
        <v>EandR1H-</v>
      </c>
      <c r="K2706" s="389" t="str">
        <f t="shared" si="464"/>
        <v>intart-valtot</v>
      </c>
      <c r="L2706" s="389" t="str">
        <f t="shared" si="466"/>
        <v>intart-</v>
      </c>
    </row>
    <row r="2707" spans="1:12">
      <c r="A2707" t="s">
        <v>5912</v>
      </c>
      <c r="B2707" s="454">
        <f t="shared" ca="1" si="453"/>
        <v>0</v>
      </c>
      <c r="C2707" s="454" t="str">
        <f t="shared" ca="1" si="462"/>
        <v/>
      </c>
      <c r="D2707" s="454" t="str">
        <f t="shared" ca="1" si="462"/>
        <v/>
      </c>
      <c r="E2707" s="454" t="str">
        <f t="shared" ca="1" si="462"/>
        <v/>
      </c>
      <c r="F2707" s="454" t="str">
        <f t="shared" ca="1" si="461"/>
        <v/>
      </c>
      <c r="G2707" s="389" t="str">
        <f t="shared" si="460"/>
        <v>EandR1H</v>
      </c>
      <c r="H2707" s="389" t="str">
        <f t="shared" si="465"/>
        <v>intgwl</v>
      </c>
      <c r="I2707" s="389" t="str">
        <f t="shared" si="463"/>
        <v>valtot</v>
      </c>
      <c r="J2707" s="389" t="str">
        <f t="shared" si="467"/>
        <v>EandR1H-</v>
      </c>
      <c r="K2707" s="389" t="str">
        <f t="shared" si="464"/>
        <v>intgwl-valtot</v>
      </c>
      <c r="L2707" s="389" t="str">
        <f t="shared" si="466"/>
        <v>intgwl-</v>
      </c>
    </row>
    <row r="2708" spans="1:12">
      <c r="A2708" t="s">
        <v>5913</v>
      </c>
      <c r="B2708" s="454">
        <f t="shared" ca="1" si="453"/>
        <v>0</v>
      </c>
      <c r="C2708" s="454" t="str">
        <f t="shared" ca="1" si="462"/>
        <v/>
      </c>
      <c r="D2708" s="454" t="str">
        <f t="shared" ca="1" si="462"/>
        <v/>
      </c>
      <c r="E2708" s="454" t="str">
        <f t="shared" ca="1" si="462"/>
        <v/>
      </c>
      <c r="F2708" s="454" t="str">
        <f t="shared" ca="1" si="461"/>
        <v/>
      </c>
      <c r="G2708" s="389" t="str">
        <f t="shared" si="460"/>
        <v>EandR1H</v>
      </c>
      <c r="H2708" s="389" t="str">
        <f t="shared" si="465"/>
        <v>ltinv</v>
      </c>
      <c r="I2708" s="389" t="str">
        <f t="shared" si="463"/>
        <v>valtot</v>
      </c>
      <c r="J2708" s="389" t="str">
        <f t="shared" si="467"/>
        <v>EandR1H-</v>
      </c>
      <c r="K2708" s="389" t="str">
        <f t="shared" si="464"/>
        <v>ltinv-valtot</v>
      </c>
      <c r="L2708" s="389" t="str">
        <f t="shared" si="466"/>
        <v>ltinv-</v>
      </c>
    </row>
    <row r="2709" spans="1:12">
      <c r="A2709" t="s">
        <v>5914</v>
      </c>
      <c r="B2709" s="454">
        <f t="shared" ca="1" si="453"/>
        <v>0</v>
      </c>
      <c r="C2709" s="454" t="str">
        <f t="shared" ca="1" si="462"/>
        <v/>
      </c>
      <c r="D2709" s="454" t="str">
        <f t="shared" ca="1" si="462"/>
        <v/>
      </c>
      <c r="E2709" s="454" t="str">
        <f t="shared" ca="1" si="462"/>
        <v/>
      </c>
      <c r="F2709" s="454" t="str">
        <f t="shared" ca="1" si="461"/>
        <v/>
      </c>
      <c r="G2709" s="389" t="str">
        <f t="shared" si="460"/>
        <v>EandR1H</v>
      </c>
      <c r="H2709" s="389" t="str">
        <f t="shared" si="465"/>
        <v>ltdbt</v>
      </c>
      <c r="I2709" s="389" t="str">
        <f t="shared" si="463"/>
        <v>valtot</v>
      </c>
      <c r="J2709" s="389" t="str">
        <f t="shared" si="467"/>
        <v>EandR1H-</v>
      </c>
      <c r="K2709" s="389" t="str">
        <f t="shared" si="464"/>
        <v>ltdbt-valtot</v>
      </c>
      <c r="L2709" s="389" t="str">
        <f t="shared" si="466"/>
        <v>ltdbt-</v>
      </c>
    </row>
    <row r="2710" spans="1:12">
      <c r="A2710" t="s">
        <v>5915</v>
      </c>
      <c r="B2710" s="454">
        <f t="shared" ca="1" si="453"/>
        <v>0</v>
      </c>
      <c r="C2710" s="454" t="str">
        <f t="shared" ca="1" si="462"/>
        <v/>
      </c>
      <c r="D2710" s="454" t="str">
        <f t="shared" ca="1" si="462"/>
        <v/>
      </c>
      <c r="E2710" s="454" t="str">
        <f t="shared" ca="1" si="462"/>
        <v/>
      </c>
      <c r="F2710" s="454" t="str">
        <f t="shared" ca="1" si="461"/>
        <v/>
      </c>
      <c r="G2710" s="389" t="str">
        <f t="shared" si="460"/>
        <v>EandR1H</v>
      </c>
      <c r="H2710" s="389" t="str">
        <f t="shared" si="465"/>
        <v>her</v>
      </c>
      <c r="I2710" s="389" t="str">
        <f t="shared" si="463"/>
        <v>valtot</v>
      </c>
      <c r="J2710" s="389" t="str">
        <f t="shared" si="467"/>
        <v>EandR1H-</v>
      </c>
      <c r="K2710" s="389" t="str">
        <f t="shared" si="464"/>
        <v>her-valtot</v>
      </c>
      <c r="L2710" s="389" t="str">
        <f t="shared" si="466"/>
        <v>her-</v>
      </c>
    </row>
    <row r="2711" spans="1:12">
      <c r="A2711" t="s">
        <v>5916</v>
      </c>
      <c r="B2711" s="454">
        <f t="shared" ca="1" si="453"/>
        <v>0</v>
      </c>
      <c r="C2711" s="454" t="str">
        <f t="shared" ca="1" si="462"/>
        <v/>
      </c>
      <c r="D2711" s="454" t="str">
        <f t="shared" ca="1" si="462"/>
        <v/>
      </c>
      <c r="E2711" s="454" t="str">
        <f t="shared" ca="1" si="462"/>
        <v/>
      </c>
      <c r="F2711" s="454" t="str">
        <f t="shared" ca="1" si="461"/>
        <v/>
      </c>
      <c r="G2711" s="389" t="str">
        <f t="shared" si="460"/>
        <v>EandR1H</v>
      </c>
      <c r="H2711" s="389" t="str">
        <f t="shared" si="465"/>
        <v>inther</v>
      </c>
      <c r="I2711" s="389" t="str">
        <f t="shared" si="463"/>
        <v>valtot</v>
      </c>
      <c r="J2711" s="389" t="str">
        <f t="shared" si="467"/>
        <v>EandR1H-</v>
      </c>
      <c r="K2711" s="389" t="str">
        <f t="shared" si="464"/>
        <v>inther-valtot</v>
      </c>
      <c r="L2711" s="389" t="str">
        <f t="shared" si="466"/>
        <v>inther-</v>
      </c>
    </row>
    <row r="2712" spans="1:12">
      <c r="A2712" t="s">
        <v>5917</v>
      </c>
      <c r="B2712" s="454">
        <f t="shared" ca="1" si="453"/>
        <v>0</v>
      </c>
      <c r="C2712" s="454" t="str">
        <f t="shared" ca="1" si="462"/>
        <v/>
      </c>
      <c r="D2712" s="454" t="str">
        <f t="shared" ca="1" si="462"/>
        <v/>
      </c>
      <c r="E2712" s="454" t="str">
        <f t="shared" ca="1" si="462"/>
        <v/>
      </c>
      <c r="F2712" s="454" t="str">
        <f t="shared" ca="1" si="461"/>
        <v/>
      </c>
      <c r="G2712" s="389" t="str">
        <f t="shared" si="460"/>
        <v>EandR1H</v>
      </c>
      <c r="H2712" s="389" t="str">
        <f t="shared" si="465"/>
        <v>tngher</v>
      </c>
      <c r="I2712" s="389" t="str">
        <f t="shared" si="463"/>
        <v>valtot</v>
      </c>
      <c r="J2712" s="389" t="str">
        <f t="shared" si="467"/>
        <v>EandR1H-</v>
      </c>
      <c r="K2712" s="389" t="str">
        <f t="shared" si="464"/>
        <v>tngher-valtot</v>
      </c>
      <c r="L2712" s="389" t="str">
        <f t="shared" si="466"/>
        <v>tngher-</v>
      </c>
    </row>
    <row r="2713" spans="1:12">
      <c r="A2713" t="s">
        <v>5918</v>
      </c>
      <c r="B2713" s="454">
        <f t="shared" ca="1" si="453"/>
        <v>0</v>
      </c>
      <c r="C2713" s="454" t="str">
        <f t="shared" ca="1" si="462"/>
        <v/>
      </c>
      <c r="D2713" s="454" t="str">
        <f t="shared" ca="1" si="462"/>
        <v/>
      </c>
      <c r="E2713" s="454" t="str">
        <f t="shared" ca="1" si="462"/>
        <v/>
      </c>
      <c r="F2713" s="454" t="str">
        <f t="shared" ca="1" si="461"/>
        <v/>
      </c>
      <c r="G2713" s="389" t="str">
        <f t="shared" si="460"/>
        <v>EandR1H</v>
      </c>
      <c r="H2713" s="389" t="str">
        <f t="shared" si="465"/>
        <v>infra</v>
      </c>
      <c r="I2713" s="389" t="str">
        <f t="shared" si="463"/>
        <v>valtot</v>
      </c>
      <c r="J2713" s="389" t="str">
        <f t="shared" si="467"/>
        <v>EandR1H-</v>
      </c>
      <c r="K2713" s="389" t="str">
        <f t="shared" si="464"/>
        <v>infra-valtot</v>
      </c>
      <c r="L2713" s="389" t="str">
        <f t="shared" si="466"/>
        <v>infra-</v>
      </c>
    </row>
    <row r="2714" spans="1:12">
      <c r="A2714" t="s">
        <v>5919</v>
      </c>
      <c r="B2714" s="454">
        <f t="shared" ca="1" si="453"/>
        <v>0</v>
      </c>
      <c r="C2714" s="454" t="str">
        <f t="shared" ca="1" si="462"/>
        <v/>
      </c>
      <c r="D2714" s="454" t="str">
        <f t="shared" ca="1" si="462"/>
        <v/>
      </c>
      <c r="E2714" s="454" t="str">
        <f t="shared" ca="1" si="462"/>
        <v/>
      </c>
      <c r="F2714" s="454" t="str">
        <f t="shared" ca="1" si="461"/>
        <v/>
      </c>
      <c r="G2714" s="389" t="str">
        <f t="shared" si="460"/>
        <v>EandR1H</v>
      </c>
      <c r="H2714" s="389" t="str">
        <f t="shared" si="465"/>
        <v>com</v>
      </c>
      <c r="I2714" s="389" t="str">
        <f t="shared" si="463"/>
        <v>valtot</v>
      </c>
      <c r="J2714" s="389" t="str">
        <f t="shared" si="467"/>
        <v>EandR1H-</v>
      </c>
      <c r="K2714" s="389" t="str">
        <f t="shared" si="464"/>
        <v>com-valtot</v>
      </c>
      <c r="L2714" s="389" t="str">
        <f t="shared" si="466"/>
        <v>com-</v>
      </c>
    </row>
    <row r="2715" spans="1:12">
      <c r="A2715" t="s">
        <v>5920</v>
      </c>
      <c r="B2715" s="454">
        <f t="shared" ca="1" si="453"/>
        <v>0</v>
      </c>
      <c r="C2715" s="454" t="str">
        <f t="shared" ca="1" si="462"/>
        <v/>
      </c>
      <c r="D2715" s="454" t="str">
        <f t="shared" ca="1" si="462"/>
        <v/>
      </c>
      <c r="E2715" s="454" t="str">
        <f t="shared" ca="1" si="462"/>
        <v/>
      </c>
      <c r="F2715" s="454" t="str">
        <f t="shared" ca="1" si="461"/>
        <v/>
      </c>
      <c r="G2715" s="389" t="str">
        <f t="shared" si="460"/>
        <v>EandR1H</v>
      </c>
      <c r="H2715" s="389" t="str">
        <f t="shared" si="465"/>
        <v>noncuroth</v>
      </c>
      <c r="I2715" s="389" t="str">
        <f t="shared" si="463"/>
        <v>valtot</v>
      </c>
      <c r="J2715" s="389" t="str">
        <f t="shared" si="467"/>
        <v>EandR1H-</v>
      </c>
      <c r="K2715" s="389" t="str">
        <f t="shared" si="464"/>
        <v>noncuroth-valtot</v>
      </c>
      <c r="L2715" s="389" t="str">
        <f t="shared" si="466"/>
        <v>noncuroth-</v>
      </c>
    </row>
    <row r="2716" spans="1:12">
      <c r="A2716" t="s">
        <v>5921</v>
      </c>
      <c r="B2716" s="454">
        <f t="shared" ca="1" si="453"/>
        <v>0</v>
      </c>
      <c r="C2716" s="454" t="str">
        <f t="shared" ca="1" si="462"/>
        <v/>
      </c>
      <c r="D2716" s="454" t="str">
        <f t="shared" ca="1" si="462"/>
        <v/>
      </c>
      <c r="E2716" s="454" t="str">
        <f t="shared" ca="1" si="462"/>
        <v/>
      </c>
      <c r="F2716" s="454" t="str">
        <f t="shared" ca="1" si="461"/>
        <v/>
      </c>
      <c r="G2716" s="389" t="str">
        <f t="shared" si="460"/>
        <v>EandR1H</v>
      </c>
      <c r="H2716" s="389" t="str">
        <f t="shared" si="465"/>
        <v>noncurtot</v>
      </c>
      <c r="I2716" s="389" t="str">
        <f t="shared" si="463"/>
        <v>valtot</v>
      </c>
      <c r="J2716" s="389" t="str">
        <f t="shared" si="467"/>
        <v>EandR1H-</v>
      </c>
      <c r="K2716" s="389" t="str">
        <f t="shared" si="464"/>
        <v>noncurtot-valtot</v>
      </c>
      <c r="L2716" s="389" t="str">
        <f t="shared" si="466"/>
        <v>noncurtot-</v>
      </c>
    </row>
    <row r="2717" spans="1:12">
      <c r="A2717" t="s">
        <v>5922</v>
      </c>
      <c r="B2717" s="454">
        <f t="shared" ca="1" si="453"/>
        <v>0</v>
      </c>
      <c r="C2717" s="454" t="str">
        <f t="shared" ca="1" si="462"/>
        <v/>
      </c>
      <c r="D2717" s="454" t="str">
        <f t="shared" ca="1" si="462"/>
        <v/>
      </c>
      <c r="E2717" s="454" t="str">
        <f t="shared" ca="1" si="462"/>
        <v/>
      </c>
      <c r="F2717" s="454" t="str">
        <f t="shared" ca="1" si="461"/>
        <v/>
      </c>
      <c r="G2717" s="389" t="str">
        <f t="shared" si="460"/>
        <v>EandR1H</v>
      </c>
      <c r="H2717" s="389" t="str">
        <f t="shared" si="465"/>
        <v>stdbt</v>
      </c>
      <c r="I2717" s="389" t="str">
        <f t="shared" si="463"/>
        <v>valtot</v>
      </c>
      <c r="J2717" s="389" t="str">
        <f t="shared" si="467"/>
        <v>EandR1H-</v>
      </c>
      <c r="K2717" s="389" t="str">
        <f t="shared" si="464"/>
        <v>stdbt-valtot</v>
      </c>
      <c r="L2717" s="389" t="str">
        <f t="shared" si="466"/>
        <v>stdbt-</v>
      </c>
    </row>
    <row r="2718" spans="1:12">
      <c r="A2718" t="s">
        <v>5923</v>
      </c>
      <c r="B2718" s="454">
        <f t="shared" ca="1" si="453"/>
        <v>0</v>
      </c>
      <c r="C2718" s="454" t="str">
        <f t="shared" ca="1" si="462"/>
        <v/>
      </c>
      <c r="D2718" s="454" t="str">
        <f t="shared" ca="1" si="462"/>
        <v/>
      </c>
      <c r="E2718" s="454" t="str">
        <f t="shared" ca="1" si="462"/>
        <v/>
      </c>
      <c r="F2718" s="454" t="str">
        <f t="shared" ca="1" si="461"/>
        <v/>
      </c>
      <c r="G2718" s="389" t="str">
        <f t="shared" si="460"/>
        <v>EandR1H</v>
      </c>
      <c r="H2718" s="389" t="str">
        <f t="shared" si="465"/>
        <v>stinv</v>
      </c>
      <c r="I2718" s="389" t="str">
        <f t="shared" si="463"/>
        <v>valtot</v>
      </c>
      <c r="J2718" s="389" t="str">
        <f t="shared" si="467"/>
        <v>EandR1H-</v>
      </c>
      <c r="K2718" s="389" t="str">
        <f t="shared" si="464"/>
        <v>stinv-valtot</v>
      </c>
      <c r="L2718" s="389" t="str">
        <f t="shared" si="466"/>
        <v>stinv-</v>
      </c>
    </row>
    <row r="2719" spans="1:12">
      <c r="A2719" t="s">
        <v>5924</v>
      </c>
      <c r="B2719" s="454">
        <f t="shared" ca="1" si="453"/>
        <v>0</v>
      </c>
      <c r="C2719" s="454" t="str">
        <f t="shared" ca="1" si="462"/>
        <v/>
      </c>
      <c r="D2719" s="454" t="str">
        <f t="shared" ca="1" si="462"/>
        <v/>
      </c>
      <c r="E2719" s="454" t="str">
        <f t="shared" ca="1" si="462"/>
        <v/>
      </c>
      <c r="F2719" s="454" t="str">
        <f t="shared" ca="1" si="461"/>
        <v/>
      </c>
      <c r="G2719" s="389" t="str">
        <f t="shared" si="460"/>
        <v>EandR1H</v>
      </c>
      <c r="H2719" s="389" t="str">
        <f t="shared" si="465"/>
        <v>csh</v>
      </c>
      <c r="I2719" s="389" t="str">
        <f t="shared" si="463"/>
        <v>valtot</v>
      </c>
      <c r="J2719" s="389" t="str">
        <f t="shared" si="467"/>
        <v>EandR1H-</v>
      </c>
      <c r="K2719" s="389" t="str">
        <f t="shared" si="464"/>
        <v>csh-valtot</v>
      </c>
      <c r="L2719" s="389" t="str">
        <f t="shared" si="466"/>
        <v>csh-</v>
      </c>
    </row>
    <row r="2720" spans="1:12">
      <c r="A2720" t="s">
        <v>5925</v>
      </c>
      <c r="B2720" s="454">
        <f t="shared" ca="1" si="453"/>
        <v>0</v>
      </c>
      <c r="C2720" s="454" t="str">
        <f t="shared" ca="1" si="462"/>
        <v/>
      </c>
      <c r="D2720" s="454" t="str">
        <f t="shared" ca="1" si="462"/>
        <v/>
      </c>
      <c r="E2720" s="454" t="str">
        <f t="shared" ca="1" si="462"/>
        <v/>
      </c>
      <c r="F2720" s="454" t="str">
        <f t="shared" ca="1" si="461"/>
        <v/>
      </c>
      <c r="G2720" s="389" t="str">
        <f t="shared" si="460"/>
        <v>EandR1H</v>
      </c>
      <c r="H2720" s="389" t="str">
        <f t="shared" si="465"/>
        <v>curoth</v>
      </c>
      <c r="I2720" s="389" t="str">
        <f t="shared" si="463"/>
        <v>valtot</v>
      </c>
      <c r="J2720" s="389" t="str">
        <f t="shared" si="467"/>
        <v>EandR1H-</v>
      </c>
      <c r="K2720" s="389" t="str">
        <f t="shared" si="464"/>
        <v>curoth-valtot</v>
      </c>
      <c r="L2720" s="389" t="str">
        <f t="shared" si="466"/>
        <v>curoth-</v>
      </c>
    </row>
    <row r="2721" spans="1:12">
      <c r="A2721" t="s">
        <v>5926</v>
      </c>
      <c r="B2721" s="454">
        <f t="shared" ca="1" si="453"/>
        <v>0</v>
      </c>
      <c r="C2721" s="454" t="str">
        <f t="shared" ca="1" si="462"/>
        <v/>
      </c>
      <c r="D2721" s="454" t="str">
        <f t="shared" ca="1" si="462"/>
        <v/>
      </c>
      <c r="E2721" s="454" t="str">
        <f t="shared" ca="1" si="462"/>
        <v/>
      </c>
      <c r="F2721" s="454" t="str">
        <f ca="1">INDEX(INDIRECT(LEFT($A2721,SEARCH("-",$A2721,1)-1)&amp;"_data"),MATCH(MID($A2721, SEARCH("-",$A2721) + 1, SEARCH("-",$A2721,SEARCH("-",$A2721)+1) - SEARCH("-",$A2721) - 1),INDIRECT(LEFT($A2721,SEARCH("-",$A2721,1)-1)&amp;"_rows"),0),MATCH(RIGHT($A2721&amp;"-"&amp;$F$1,LEN($A2721&amp;"-"&amp;$F$1) - SEARCH("-", $A2721, SEARCH("-", $A2721) + 1)),INDIRECT(LEFT($A2721,SEARCH("-",$A2721,1)-1)&amp;"_Header"),0))</f>
        <v/>
      </c>
      <c r="G2721" s="389" t="str">
        <f t="shared" si="460"/>
        <v>EandR1H</v>
      </c>
      <c r="H2721" s="389" t="str">
        <f t="shared" ref="H2721" si="468">LEFT(K2721,SEARCH("-",K2721)-1)</f>
        <v>tot</v>
      </c>
      <c r="I2721" s="389" t="str">
        <f t="shared" ref="I2721" si="469">SUBSTITUTE(K2721,L2721,"")</f>
        <v>valtot</v>
      </c>
      <c r="J2721" s="389" t="str">
        <f t="shared" ref="J2721" si="470">LEFT(A2721,SEARCH("-",A2721))</f>
        <v>EandR1H-</v>
      </c>
      <c r="K2721" s="389" t="str">
        <f t="shared" ref="K2721" si="471">SUBSTITUTE(A2721,J2721,"")</f>
        <v>tot-valtot</v>
      </c>
      <c r="L2721" s="389" t="str">
        <f t="shared" ref="L2721" si="472">LEFT(K2721,SEARCH("-",K2721))</f>
        <v>tot-</v>
      </c>
    </row>
    <row r="2722" spans="1:12">
      <c r="A2722" t="s">
        <v>5927</v>
      </c>
      <c r="B2722" s="454">
        <f t="shared" ca="1" si="453"/>
        <v>0</v>
      </c>
      <c r="C2722" s="454" t="str">
        <f t="shared" ca="1" si="462"/>
        <v/>
      </c>
      <c r="D2722" s="454" t="str">
        <f t="shared" ca="1" si="462"/>
        <v/>
      </c>
      <c r="E2722" s="454" t="str">
        <f t="shared" ca="1" si="462"/>
        <v/>
      </c>
      <c r="F2722" s="454" t="str">
        <f t="shared" ca="1" si="461"/>
        <v/>
      </c>
      <c r="G2722" s="389" t="str">
        <f t="shared" si="460"/>
        <v>EandR1H</v>
      </c>
      <c r="H2722" s="389" t="str">
        <f t="shared" si="465"/>
        <v>curtot</v>
      </c>
      <c r="I2722" s="389" t="str">
        <f t="shared" si="463"/>
        <v>valtot</v>
      </c>
      <c r="J2722" s="389" t="str">
        <f t="shared" si="467"/>
        <v>EandR1H-</v>
      </c>
      <c r="K2722" s="389" t="str">
        <f t="shared" si="464"/>
        <v>curtot-valtot</v>
      </c>
      <c r="L2722" s="389" t="str">
        <f t="shared" si="466"/>
        <v>curtot-</v>
      </c>
    </row>
    <row r="2723" spans="1:12">
      <c r="A2723" t="s">
        <v>5928</v>
      </c>
      <c r="B2723" s="454">
        <f t="shared" ca="1" si="453"/>
        <v>0</v>
      </c>
      <c r="C2723" s="454" t="str">
        <f t="shared" ca="1" si="462"/>
        <v/>
      </c>
      <c r="D2723" s="454" t="str">
        <f t="shared" ca="1" si="462"/>
        <v/>
      </c>
      <c r="E2723" s="454" t="str">
        <f t="shared" ca="1" si="462"/>
        <v/>
      </c>
      <c r="F2723" s="454" t="str">
        <f t="shared" ca="1" si="461"/>
        <v/>
      </c>
      <c r="G2723" s="389" t="str">
        <f t="shared" si="460"/>
        <v>EandR1H</v>
      </c>
      <c r="H2723" s="389" t="str">
        <f t="shared" si="465"/>
        <v>propeqpmchtot</v>
      </c>
      <c r="I2723" s="389" t="str">
        <f t="shared" si="463"/>
        <v>valtot</v>
      </c>
      <c r="J2723" s="389" t="str">
        <f t="shared" si="467"/>
        <v>EandR1H-</v>
      </c>
      <c r="K2723" s="389" t="str">
        <f t="shared" si="464"/>
        <v>propeqpmchtot-valtot</v>
      </c>
      <c r="L2723" s="389" t="str">
        <f t="shared" si="466"/>
        <v>propeqpmchtot-</v>
      </c>
    </row>
    <row r="2724" spans="1:12">
      <c r="A2724" t="s">
        <v>5929</v>
      </c>
      <c r="B2724" s="454">
        <f t="shared" ca="1" si="453"/>
        <v>0</v>
      </c>
      <c r="C2724" s="454" t="str">
        <f t="shared" ca="1" si="462"/>
        <v/>
      </c>
      <c r="D2724" s="454" t="str">
        <f t="shared" ca="1" si="462"/>
        <v/>
      </c>
      <c r="E2724" s="454" t="str">
        <f t="shared" ca="1" si="462"/>
        <v/>
      </c>
      <c r="F2724" s="454" t="str">
        <f t="shared" ca="1" si="461"/>
        <v/>
      </c>
      <c r="G2724" s="389" t="str">
        <f t="shared" ref="G2724:G2739" si="473">LEFT(A2724, 7)</f>
        <v>EandR1H</v>
      </c>
      <c r="H2724" s="389" t="str">
        <f t="shared" si="465"/>
        <v>propsrvdly</v>
      </c>
      <c r="I2724" s="389" t="str">
        <f t="shared" si="463"/>
        <v>valtot</v>
      </c>
      <c r="J2724" s="389" t="str">
        <f t="shared" si="467"/>
        <v>EandR1H-</v>
      </c>
      <c r="K2724" s="389" t="str">
        <f t="shared" si="464"/>
        <v>propsrvdly-valtot</v>
      </c>
      <c r="L2724" s="389" t="str">
        <f t="shared" si="466"/>
        <v>propsrvdly-</v>
      </c>
    </row>
    <row r="2725" spans="1:12">
      <c r="A2725" t="s">
        <v>5930</v>
      </c>
      <c r="B2725" s="454">
        <f t="shared" ca="1" si="453"/>
        <v>0</v>
      </c>
      <c r="C2725" s="454" t="str">
        <f t="shared" ca="1" si="462"/>
        <v/>
      </c>
      <c r="D2725" s="454" t="str">
        <f t="shared" ca="1" si="462"/>
        <v/>
      </c>
      <c r="E2725" s="454" t="str">
        <f t="shared" ca="1" si="462"/>
        <v/>
      </c>
      <c r="F2725" s="454" t="str">
        <f t="shared" ca="1" si="461"/>
        <v/>
      </c>
      <c r="G2725" s="389" t="str">
        <f t="shared" si="473"/>
        <v>EandR1H</v>
      </c>
      <c r="H2725" s="389" t="str">
        <f t="shared" si="465"/>
        <v>prophous</v>
      </c>
      <c r="I2725" s="389" t="str">
        <f t="shared" si="463"/>
        <v>valtot</v>
      </c>
      <c r="J2725" s="389" t="str">
        <f t="shared" si="467"/>
        <v>EandR1H-</v>
      </c>
      <c r="K2725" s="389" t="str">
        <f t="shared" si="464"/>
        <v>prophous-valtot</v>
      </c>
      <c r="L2725" s="389" t="str">
        <f t="shared" si="466"/>
        <v>prophous-</v>
      </c>
    </row>
    <row r="2726" spans="1:12">
      <c r="A2726" t="s">
        <v>5931</v>
      </c>
      <c r="B2726" s="454">
        <f t="shared" ca="1" si="453"/>
        <v>0</v>
      </c>
      <c r="C2726" s="454" t="str">
        <f t="shared" ca="1" si="462"/>
        <v/>
      </c>
      <c r="D2726" s="454" t="str">
        <f t="shared" ca="1" si="462"/>
        <v/>
      </c>
      <c r="E2726" s="454" t="str">
        <f t="shared" ca="1" si="462"/>
        <v/>
      </c>
      <c r="F2726" s="454" t="str">
        <f t="shared" ca="1" si="461"/>
        <v/>
      </c>
      <c r="G2726" s="389" t="str">
        <f t="shared" si="473"/>
        <v>EandR1H</v>
      </c>
      <c r="H2726" s="389" t="str">
        <f t="shared" si="465"/>
        <v>propecnmreg</v>
      </c>
      <c r="I2726" s="389" t="str">
        <f t="shared" si="463"/>
        <v>valtot</v>
      </c>
      <c r="J2726" s="389" t="str">
        <f t="shared" si="467"/>
        <v>EandR1H-</v>
      </c>
      <c r="K2726" s="389" t="str">
        <f t="shared" si="464"/>
        <v>propecnmreg-valtot</v>
      </c>
      <c r="L2726" s="389" t="str">
        <f t="shared" si="466"/>
        <v>propecnmreg-</v>
      </c>
    </row>
    <row r="2727" spans="1:12">
      <c r="A2727" t="s">
        <v>5932</v>
      </c>
      <c r="B2727" s="454">
        <f t="shared" ref="B2727:B2739" ca="1" si="474">INDEX(INDIRECT(LEFT($A2727,SEARCH("-",$A2727,1)-1)&amp;"_data"),MATCH(MID($A2727, SEARCH("-",$A2727) + 1, SEARCH("-",$A2727,SEARCH("-",$A2727)+1) - SEARCH("-",$A2727) - 1),INDIRECT(LEFT($A2727,SEARCH("-",$A2727,1)-1)&amp;"_rows"),0),MATCH(RIGHT($A2727,LEN($A2727) - SEARCH("-", $A2727, SEARCH("-", $A2727) + 1)),INDIRECT(LEFT($A2727,SEARCH("-",$A2727,1)-1)&amp;"_Header"),0))</f>
        <v>0</v>
      </c>
      <c r="C2727" s="454" t="str">
        <f t="shared" ca="1" si="462"/>
        <v/>
      </c>
      <c r="D2727" s="454" t="str">
        <f t="shared" ca="1" si="462"/>
        <v/>
      </c>
      <c r="E2727" s="454" t="str">
        <f t="shared" ca="1" si="462"/>
        <v/>
      </c>
      <c r="F2727" s="454" t="str">
        <f t="shared" ca="1" si="461"/>
        <v/>
      </c>
      <c r="G2727" s="389" t="str">
        <f t="shared" si="473"/>
        <v>EandR1H</v>
      </c>
      <c r="H2727" s="389" t="str">
        <f t="shared" si="465"/>
        <v>propprev</v>
      </c>
      <c r="I2727" s="389" t="str">
        <f t="shared" si="463"/>
        <v>valtot</v>
      </c>
      <c r="J2727" s="389" t="str">
        <f t="shared" si="467"/>
        <v>EandR1H-</v>
      </c>
      <c r="K2727" s="389" t="str">
        <f t="shared" si="464"/>
        <v>propprev-valtot</v>
      </c>
      <c r="L2727" s="389" t="str">
        <f t="shared" si="466"/>
        <v>propprev-</v>
      </c>
    </row>
    <row r="2728" spans="1:12">
      <c r="A2728" t="s">
        <v>5933</v>
      </c>
      <c r="B2728" s="454">
        <f t="shared" ca="1" si="474"/>
        <v>0</v>
      </c>
      <c r="C2728" s="454" t="str">
        <f ca="1">IFERROR(INDEX(INDIRECT(LEFT($A2728,SEARCH("-",$A2728,1)-1)&amp;"_validation_data"),MATCH($A2728&amp;"-"&amp;C$1,INDIRECT(LEFT($A2728,SEARCH("-",$A2728,1)-1)&amp;"_validation_rows"),0),3),"")</f>
        <v/>
      </c>
      <c r="D2728" s="454" t="str">
        <f ca="1">IFERROR(INDEX(INDIRECT(LEFT($A2728,SEARCH("-",$A2728,1)-1)&amp;"_validation_data"),MATCH($A2728&amp;"-"&amp;D$1,INDIRECT(LEFT($A2728,SEARCH("-",$A2728,1)-1)&amp;"_validation_rows"),0),3),"")</f>
        <v/>
      </c>
      <c r="E2728" s="454" t="str">
        <f ca="1">IFERROR(INDEX(INDIRECT(LEFT($A2728,SEARCH("-",$A2728,1)-1)&amp;"_validation_data"),MATCH($A2728&amp;"-"&amp;E$1,INDIRECT(LEFT($A2728,SEARCH("-",$A2728,1)-1)&amp;"_validation_rows"),0),3),"")</f>
        <v/>
      </c>
      <c r="F2728" s="454" t="str">
        <f ca="1">IFERROR(INDEX(INDIRECT(LEFT($A2728,SEARCH("-",$A2728,1)-1)&amp;"_validation_data"),MATCH($A2728&amp;"-"&amp;F$1,INDIRECT(LEFT($A2728,SEARCH("-",$A2728,1)-1)&amp;"_validation_rows"),0),3),"")</f>
        <v/>
      </c>
      <c r="G2728" s="389" t="str">
        <f t="shared" si="473"/>
        <v>EandR1G</v>
      </c>
      <c r="H2728" s="389" t="str">
        <f>LEFT(K2728,SEARCH("-",K2728)-1)</f>
        <v>com</v>
      </c>
      <c r="I2728" s="389" t="str">
        <f>SUBSTITUTE(K2728,L2728,"")</f>
        <v>acq</v>
      </c>
      <c r="J2728" s="389" t="str">
        <f>LEFT(A2728,SEARCH("-",A2728))</f>
        <v>EandR1G-</v>
      </c>
      <c r="K2728" s="389" t="str">
        <f>SUBSTITUTE(A2728,J2728,"")</f>
        <v>com-acq</v>
      </c>
      <c r="L2728" s="389" t="str">
        <f>LEFT(K2728,SEARCH("-",K2728))</f>
        <v>com-</v>
      </c>
    </row>
    <row r="2729" spans="1:12">
      <c r="A2729" t="s">
        <v>5934</v>
      </c>
      <c r="B2729" s="454">
        <f t="shared" ca="1" si="474"/>
        <v>0</v>
      </c>
      <c r="G2729" s="389" t="str">
        <f t="shared" si="473"/>
        <v>EandR1G</v>
      </c>
      <c r="H2729" s="389" t="str">
        <f t="shared" ref="H2729:H2739" si="475">LEFT(K2729,SEARCH("-",K2729)-1)</f>
        <v>com</v>
      </c>
      <c r="I2729" s="389" t="str">
        <f t="shared" ref="I2729:I2739" si="476">SUBSTITUTE(K2729,L2729,"")</f>
        <v>impcst</v>
      </c>
      <c r="J2729" s="389" t="str">
        <f t="shared" ref="J2729:J2739" si="477">LEFT(A2729,SEARCH("-",A2729))</f>
        <v>EandR1G-</v>
      </c>
      <c r="K2729" s="389" t="str">
        <f t="shared" ref="K2729:K2739" si="478">SUBSTITUTE(A2729,J2729,"")</f>
        <v>com-impcst</v>
      </c>
      <c r="L2729" s="389" t="str">
        <f t="shared" ref="L2729:L2739" si="479">LEFT(K2729,SEARCH("-",K2729))</f>
        <v>com-</v>
      </c>
    </row>
    <row r="2730" spans="1:12">
      <c r="A2730" t="s">
        <v>5935</v>
      </c>
      <c r="B2730" s="454">
        <f t="shared" ca="1" si="474"/>
        <v>0</v>
      </c>
      <c r="G2730" s="389" t="str">
        <f t="shared" si="473"/>
        <v>EandR1G</v>
      </c>
      <c r="H2730" s="389" t="str">
        <f t="shared" si="475"/>
        <v>com</v>
      </c>
      <c r="I2730" s="389" t="str">
        <f t="shared" si="476"/>
        <v>rec</v>
      </c>
      <c r="J2730" s="389" t="str">
        <f t="shared" si="477"/>
        <v>EandR1G-</v>
      </c>
      <c r="K2730" s="389" t="str">
        <f t="shared" si="478"/>
        <v>com-rec</v>
      </c>
      <c r="L2730" s="389" t="str">
        <f t="shared" si="479"/>
        <v>com-</v>
      </c>
    </row>
    <row r="2731" spans="1:12">
      <c r="A2731" t="s">
        <v>5936</v>
      </c>
      <c r="B2731" s="454">
        <f t="shared" ca="1" si="474"/>
        <v>0</v>
      </c>
      <c r="G2731" s="389" t="str">
        <f t="shared" si="473"/>
        <v>EandR1G</v>
      </c>
      <c r="H2731" s="389" t="str">
        <f t="shared" si="475"/>
        <v>com</v>
      </c>
      <c r="I2731" s="389" t="str">
        <f t="shared" si="476"/>
        <v>reval</v>
      </c>
      <c r="J2731" s="389" t="str">
        <f t="shared" si="477"/>
        <v>EandR1G-</v>
      </c>
      <c r="K2731" s="389" t="str">
        <f t="shared" si="478"/>
        <v>com-reval</v>
      </c>
      <c r="L2731" s="389" t="str">
        <f t="shared" si="479"/>
        <v>com-</v>
      </c>
    </row>
    <row r="2732" spans="1:12">
      <c r="A2732" t="s">
        <v>5937</v>
      </c>
      <c r="B2732" s="454">
        <f t="shared" ca="1" si="474"/>
        <v>0</v>
      </c>
      <c r="G2732" s="389" t="str">
        <f t="shared" si="473"/>
        <v>EandR1G</v>
      </c>
      <c r="H2732" s="389" t="str">
        <f t="shared" si="475"/>
        <v>infra</v>
      </c>
      <c r="I2732" s="389" t="str">
        <f t="shared" si="476"/>
        <v>acq</v>
      </c>
      <c r="J2732" s="389" t="str">
        <f t="shared" si="477"/>
        <v>EandR1G-</v>
      </c>
      <c r="K2732" s="389" t="str">
        <f t="shared" si="478"/>
        <v>infra-acq</v>
      </c>
      <c r="L2732" s="389" t="str">
        <f t="shared" si="479"/>
        <v>infra-</v>
      </c>
    </row>
    <row r="2733" spans="1:12">
      <c r="A2733" t="s">
        <v>5938</v>
      </c>
      <c r="B2733" s="454">
        <f t="shared" ca="1" si="474"/>
        <v>0</v>
      </c>
      <c r="G2733" s="389" t="str">
        <f t="shared" si="473"/>
        <v>EandR1G</v>
      </c>
      <c r="H2733" s="389" t="str">
        <f t="shared" si="475"/>
        <v>infra</v>
      </c>
      <c r="I2733" s="389" t="str">
        <f t="shared" si="476"/>
        <v>impcst</v>
      </c>
      <c r="J2733" s="389" t="str">
        <f t="shared" si="477"/>
        <v>EandR1G-</v>
      </c>
      <c r="K2733" s="389" t="str">
        <f t="shared" si="478"/>
        <v>infra-impcst</v>
      </c>
      <c r="L2733" s="389" t="str">
        <f t="shared" si="479"/>
        <v>infra-</v>
      </c>
    </row>
    <row r="2734" spans="1:12">
      <c r="A2734" t="s">
        <v>5939</v>
      </c>
      <c r="B2734" s="454">
        <f t="shared" ca="1" si="474"/>
        <v>0</v>
      </c>
      <c r="G2734" s="389" t="str">
        <f t="shared" si="473"/>
        <v>EandR1G</v>
      </c>
      <c r="H2734" s="389" t="str">
        <f t="shared" si="475"/>
        <v>infra</v>
      </c>
      <c r="I2734" s="389" t="str">
        <f t="shared" si="476"/>
        <v>rec</v>
      </c>
      <c r="J2734" s="389" t="str">
        <f t="shared" si="477"/>
        <v>EandR1G-</v>
      </c>
      <c r="K2734" s="389" t="str">
        <f t="shared" si="478"/>
        <v>infra-rec</v>
      </c>
      <c r="L2734" s="389" t="str">
        <f t="shared" si="479"/>
        <v>infra-</v>
      </c>
    </row>
    <row r="2735" spans="1:12">
      <c r="A2735" t="s">
        <v>5940</v>
      </c>
      <c r="B2735" s="454">
        <f t="shared" ca="1" si="474"/>
        <v>0</v>
      </c>
      <c r="G2735" s="389" t="str">
        <f t="shared" si="473"/>
        <v>EandR1G</v>
      </c>
      <c r="H2735" s="389" t="str">
        <f t="shared" si="475"/>
        <v>infra</v>
      </c>
      <c r="I2735" s="389" t="str">
        <f t="shared" si="476"/>
        <v>reval</v>
      </c>
      <c r="J2735" s="389" t="str">
        <f t="shared" si="477"/>
        <v>EandR1G-</v>
      </c>
      <c r="K2735" s="389" t="str">
        <f t="shared" si="478"/>
        <v>infra-reval</v>
      </c>
      <c r="L2735" s="389" t="str">
        <f t="shared" si="479"/>
        <v>infra-</v>
      </c>
    </row>
    <row r="2736" spans="1:12">
      <c r="A2736" t="s">
        <v>5941</v>
      </c>
      <c r="B2736" s="454">
        <f t="shared" ca="1" si="474"/>
        <v>0</v>
      </c>
      <c r="G2736" s="389" t="str">
        <f t="shared" si="473"/>
        <v>EandR1G</v>
      </c>
      <c r="H2736" s="389" t="str">
        <f t="shared" si="475"/>
        <v>tngher</v>
      </c>
      <c r="I2736" s="389" t="str">
        <f t="shared" si="476"/>
        <v>acq</v>
      </c>
      <c r="J2736" s="389" t="str">
        <f t="shared" si="477"/>
        <v>EandR1G-</v>
      </c>
      <c r="K2736" s="389" t="str">
        <f t="shared" si="478"/>
        <v>tngher-acq</v>
      </c>
      <c r="L2736" s="389" t="str">
        <f t="shared" si="479"/>
        <v>tngher-</v>
      </c>
    </row>
    <row r="2737" spans="1:12">
      <c r="A2737" t="s">
        <v>5942</v>
      </c>
      <c r="B2737" s="454">
        <f t="shared" ca="1" si="474"/>
        <v>0</v>
      </c>
      <c r="G2737" s="389" t="str">
        <f t="shared" si="473"/>
        <v>EandR1G</v>
      </c>
      <c r="H2737" s="389" t="str">
        <f t="shared" si="475"/>
        <v>tngher</v>
      </c>
      <c r="I2737" s="389" t="str">
        <f t="shared" si="476"/>
        <v>impcst</v>
      </c>
      <c r="J2737" s="389" t="str">
        <f t="shared" si="477"/>
        <v>EandR1G-</v>
      </c>
      <c r="K2737" s="389" t="str">
        <f t="shared" si="478"/>
        <v>tngher-impcst</v>
      </c>
      <c r="L2737" s="389" t="str">
        <f t="shared" si="479"/>
        <v>tngher-</v>
      </c>
    </row>
    <row r="2738" spans="1:12">
      <c r="A2738" t="s">
        <v>5943</v>
      </c>
      <c r="B2738" s="454">
        <f t="shared" ca="1" si="474"/>
        <v>0</v>
      </c>
      <c r="G2738" s="389" t="str">
        <f t="shared" si="473"/>
        <v>EandR1G</v>
      </c>
      <c r="H2738" s="389" t="str">
        <f t="shared" si="475"/>
        <v>tngher</v>
      </c>
      <c r="I2738" s="389" t="str">
        <f t="shared" si="476"/>
        <v>rec</v>
      </c>
      <c r="J2738" s="389" t="str">
        <f t="shared" si="477"/>
        <v>EandR1G-</v>
      </c>
      <c r="K2738" s="389" t="str">
        <f t="shared" si="478"/>
        <v>tngher-rec</v>
      </c>
      <c r="L2738" s="389" t="str">
        <f t="shared" si="479"/>
        <v>tngher-</v>
      </c>
    </row>
    <row r="2739" spans="1:12">
      <c r="A2739" t="s">
        <v>5944</v>
      </c>
      <c r="B2739" s="454">
        <f t="shared" ca="1" si="474"/>
        <v>0</v>
      </c>
      <c r="G2739" s="389" t="str">
        <f t="shared" si="473"/>
        <v>EandR1G</v>
      </c>
      <c r="H2739" s="389" t="str">
        <f t="shared" si="475"/>
        <v>tngher</v>
      </c>
      <c r="I2739" s="389" t="str">
        <f t="shared" si="476"/>
        <v>reval</v>
      </c>
      <c r="J2739" s="389" t="str">
        <f t="shared" si="477"/>
        <v>EandR1G-</v>
      </c>
      <c r="K2739" s="389" t="str">
        <f t="shared" si="478"/>
        <v>tngher-reval</v>
      </c>
      <c r="L2739" s="389" t="str">
        <f t="shared" si="479"/>
        <v>tngher-</v>
      </c>
    </row>
  </sheetData>
  <sheetProtection algorithmName="SHA-512" hashValue="2zfuCP8x+akCcYGz1JHbZV6Q922x7r3tTolkTjZnHtWjXA3bIKOCJFWHbGDMC6wVrf/bCr/bHU0QGNYwVJzp7w==" saltValue="VFqAaJhYhof1vg6RbaFumg==" spinCount="100000" sheet="1" objects="1" scenarios="1"/>
  <autoFilter ref="A2:L2739" xr:uid="{69803926-42C2-4067-B83A-24189AC0C8A2}"/>
  <pageMargins left="0.7" right="0.7" top="0.75" bottom="0.75" header="0.3" footer="0.3"/>
  <pageSetup paperSize="9" orientation="portrait" r:id="rId1"/>
  <headerFooter>
    <oddHeader>&amp;C&amp;"Calibri"&amp;10&amp;K000000 OFFICIAL - HMG USE ONLY&amp;1#_x000D_</oddHeader>
    <oddFooter>&amp;C_x000D_&amp;1#&amp;"Calibri"&amp;10&amp;K000000 OFFICIAL - HMG USE ONLY</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8EED9-6949-43AB-A056-28356B82CD6C}">
  <sheetPr codeName="Sheet31">
    <tabColor rgb="FF92D050"/>
  </sheetPr>
  <dimension ref="A1:B124"/>
  <sheetViews>
    <sheetView workbookViewId="0"/>
  </sheetViews>
  <sheetFormatPr defaultRowHeight="15.6"/>
  <cols>
    <col min="1" max="1" width="21.109375" customWidth="1"/>
    <col min="2" max="2" width="10.109375" bestFit="1" customWidth="1"/>
  </cols>
  <sheetData>
    <row r="1" spans="1:2" s="530" customFormat="1">
      <c r="A1" s="530" t="s">
        <v>5945</v>
      </c>
      <c r="B1" s="530" t="s">
        <v>1914</v>
      </c>
    </row>
    <row r="2" spans="1:2">
      <c r="A2" t="s">
        <v>1936</v>
      </c>
      <c r="B2" t="s">
        <v>1938</v>
      </c>
    </row>
    <row r="3" spans="1:2">
      <c r="A3" t="s">
        <v>1956</v>
      </c>
      <c r="B3" t="s">
        <v>1958</v>
      </c>
    </row>
    <row r="4" spans="1:2">
      <c r="A4" t="s">
        <v>1992</v>
      </c>
      <c r="B4" t="s">
        <v>1994</v>
      </c>
    </row>
    <row r="5" spans="1:2">
      <c r="A5" t="s">
        <v>1995</v>
      </c>
      <c r="B5" t="s">
        <v>1997</v>
      </c>
    </row>
    <row r="6" spans="1:2">
      <c r="A6" t="s">
        <v>2004</v>
      </c>
      <c r="B6" t="s">
        <v>2006</v>
      </c>
    </row>
    <row r="7" spans="1:2">
      <c r="A7" t="s">
        <v>2013</v>
      </c>
      <c r="B7" t="s">
        <v>2015</v>
      </c>
    </row>
    <row r="8" spans="1:2">
      <c r="A8" t="s">
        <v>2016</v>
      </c>
      <c r="B8" t="s">
        <v>2018</v>
      </c>
    </row>
    <row r="9" spans="1:2">
      <c r="A9" t="s">
        <v>2022</v>
      </c>
      <c r="B9" t="s">
        <v>2024</v>
      </c>
    </row>
    <row r="10" spans="1:2">
      <c r="A10" t="s">
        <v>2037</v>
      </c>
      <c r="B10" t="s">
        <v>2039</v>
      </c>
    </row>
    <row r="11" spans="1:2">
      <c r="A11" t="s">
        <v>2040</v>
      </c>
      <c r="B11" t="s">
        <v>2042</v>
      </c>
    </row>
    <row r="12" spans="1:2">
      <c r="A12" t="s">
        <v>2046</v>
      </c>
      <c r="B12" t="s">
        <v>2048</v>
      </c>
    </row>
    <row r="13" spans="1:2">
      <c r="A13" t="s">
        <v>2064</v>
      </c>
      <c r="B13" t="s">
        <v>2066</v>
      </c>
    </row>
    <row r="14" spans="1:2">
      <c r="A14" t="s">
        <v>2070</v>
      </c>
      <c r="B14" t="s">
        <v>2072</v>
      </c>
    </row>
    <row r="15" spans="1:2">
      <c r="A15" t="s">
        <v>2076</v>
      </c>
      <c r="B15" t="s">
        <v>2078</v>
      </c>
    </row>
    <row r="16" spans="1:2">
      <c r="A16" t="s">
        <v>2102</v>
      </c>
      <c r="B16" t="s">
        <v>2104</v>
      </c>
    </row>
    <row r="17" spans="1:2">
      <c r="A17" t="s">
        <v>2108</v>
      </c>
      <c r="B17" t="s">
        <v>2110</v>
      </c>
    </row>
    <row r="18" spans="1:2">
      <c r="A18" t="s">
        <v>2126</v>
      </c>
      <c r="B18" t="s">
        <v>2128</v>
      </c>
    </row>
    <row r="19" spans="1:2">
      <c r="A19" t="s">
        <v>2132</v>
      </c>
      <c r="B19" t="s">
        <v>2134</v>
      </c>
    </row>
    <row r="20" spans="1:2">
      <c r="A20" t="s">
        <v>2138</v>
      </c>
      <c r="B20" t="s">
        <v>2140</v>
      </c>
    </row>
    <row r="21" spans="1:2">
      <c r="A21" t="s">
        <v>2150</v>
      </c>
      <c r="B21" t="s">
        <v>2152</v>
      </c>
    </row>
    <row r="22" spans="1:2">
      <c r="A22" t="s">
        <v>2153</v>
      </c>
      <c r="B22" t="s">
        <v>2155</v>
      </c>
    </row>
    <row r="23" spans="1:2">
      <c r="A23" t="s">
        <v>2156</v>
      </c>
      <c r="B23" t="s">
        <v>2158</v>
      </c>
    </row>
    <row r="24" spans="1:2">
      <c r="A24" t="s">
        <v>2162</v>
      </c>
      <c r="B24" t="s">
        <v>2164</v>
      </c>
    </row>
    <row r="25" spans="1:2">
      <c r="A25" t="s">
        <v>2187</v>
      </c>
      <c r="B25" t="s">
        <v>2189</v>
      </c>
    </row>
    <row r="26" spans="1:2">
      <c r="A26" t="s">
        <v>2214</v>
      </c>
      <c r="B26" t="s">
        <v>2216</v>
      </c>
    </row>
    <row r="27" spans="1:2">
      <c r="A27" t="s">
        <v>3336</v>
      </c>
      <c r="B27" t="s">
        <v>2219</v>
      </c>
    </row>
    <row r="28" spans="1:2">
      <c r="A28" t="s">
        <v>2229</v>
      </c>
      <c r="B28" t="s">
        <v>2231</v>
      </c>
    </row>
    <row r="29" spans="1:2">
      <c r="A29" t="s">
        <v>2253</v>
      </c>
      <c r="B29" t="s">
        <v>2255</v>
      </c>
    </row>
    <row r="30" spans="1:2">
      <c r="A30" t="s">
        <v>2256</v>
      </c>
      <c r="B30" t="s">
        <v>2258</v>
      </c>
    </row>
    <row r="31" spans="1:2">
      <c r="A31" t="s">
        <v>2272</v>
      </c>
      <c r="B31" t="s">
        <v>2274</v>
      </c>
    </row>
    <row r="32" spans="1:2">
      <c r="A32" t="s">
        <v>2284</v>
      </c>
      <c r="B32" t="s">
        <v>2286</v>
      </c>
    </row>
    <row r="33" spans="1:2">
      <c r="A33" t="s">
        <v>2287</v>
      </c>
      <c r="B33" t="s">
        <v>2289</v>
      </c>
    </row>
    <row r="34" spans="1:2">
      <c r="A34" t="s">
        <v>2293</v>
      </c>
      <c r="B34" t="s">
        <v>2295</v>
      </c>
    </row>
    <row r="35" spans="1:2">
      <c r="A35" t="s">
        <v>2302</v>
      </c>
      <c r="B35" t="s">
        <v>2304</v>
      </c>
    </row>
    <row r="36" spans="1:2">
      <c r="A36" t="s">
        <v>2311</v>
      </c>
      <c r="B36" t="s">
        <v>2313</v>
      </c>
    </row>
    <row r="37" spans="1:2">
      <c r="A37" t="s">
        <v>2335</v>
      </c>
      <c r="B37" t="s">
        <v>2337</v>
      </c>
    </row>
    <row r="38" spans="1:2">
      <c r="A38" t="s">
        <v>2347</v>
      </c>
      <c r="B38" t="s">
        <v>2349</v>
      </c>
    </row>
    <row r="39" spans="1:2">
      <c r="A39" t="s">
        <v>2359</v>
      </c>
      <c r="B39" t="s">
        <v>2361</v>
      </c>
    </row>
    <row r="40" spans="1:2">
      <c r="A40" t="s">
        <v>2362</v>
      </c>
      <c r="B40" t="s">
        <v>2364</v>
      </c>
    </row>
    <row r="41" spans="1:2">
      <c r="A41" t="s">
        <v>2377</v>
      </c>
      <c r="B41" t="s">
        <v>2379</v>
      </c>
    </row>
    <row r="42" spans="1:2">
      <c r="A42" t="s">
        <v>2380</v>
      </c>
      <c r="B42" t="s">
        <v>2382</v>
      </c>
    </row>
    <row r="43" spans="1:2">
      <c r="A43" t="s">
        <v>2386</v>
      </c>
      <c r="B43" t="s">
        <v>2388</v>
      </c>
    </row>
    <row r="44" spans="1:2">
      <c r="A44" t="s">
        <v>2392</v>
      </c>
      <c r="B44" t="s">
        <v>2394</v>
      </c>
    </row>
    <row r="45" spans="1:2">
      <c r="A45" t="s">
        <v>2407</v>
      </c>
      <c r="B45" t="s">
        <v>2409</v>
      </c>
    </row>
    <row r="46" spans="1:2">
      <c r="A46" t="s">
        <v>2410</v>
      </c>
      <c r="B46" t="s">
        <v>2412</v>
      </c>
    </row>
    <row r="47" spans="1:2">
      <c r="A47" t="s">
        <v>2425</v>
      </c>
      <c r="B47" t="s">
        <v>2427</v>
      </c>
    </row>
    <row r="48" spans="1:2">
      <c r="A48" t="s">
        <v>2434</v>
      </c>
      <c r="B48" t="s">
        <v>2436</v>
      </c>
    </row>
    <row r="49" spans="1:2">
      <c r="A49" t="s">
        <v>2452</v>
      </c>
      <c r="B49" t="s">
        <v>2454</v>
      </c>
    </row>
    <row r="50" spans="1:2">
      <c r="A50" t="s">
        <v>2458</v>
      </c>
      <c r="B50" t="s">
        <v>2460</v>
      </c>
    </row>
    <row r="51" spans="1:2">
      <c r="A51" t="s">
        <v>2464</v>
      </c>
      <c r="B51" t="s">
        <v>2466</v>
      </c>
    </row>
    <row r="52" spans="1:2">
      <c r="A52" t="s">
        <v>2482</v>
      </c>
      <c r="B52" t="s">
        <v>2484</v>
      </c>
    </row>
    <row r="53" spans="1:2">
      <c r="A53" t="s">
        <v>2485</v>
      </c>
      <c r="B53" t="s">
        <v>2487</v>
      </c>
    </row>
    <row r="54" spans="1:2">
      <c r="A54" t="s">
        <v>2488</v>
      </c>
      <c r="B54" t="s">
        <v>2490</v>
      </c>
    </row>
    <row r="55" spans="1:2">
      <c r="A55" t="s">
        <v>2491</v>
      </c>
      <c r="B55" t="s">
        <v>2493</v>
      </c>
    </row>
    <row r="56" spans="1:2">
      <c r="A56" t="s">
        <v>2500</v>
      </c>
      <c r="B56" t="s">
        <v>2502</v>
      </c>
    </row>
    <row r="57" spans="1:2">
      <c r="A57" t="s">
        <v>2518</v>
      </c>
      <c r="B57" t="s">
        <v>2519</v>
      </c>
    </row>
    <row r="58" spans="1:2">
      <c r="A58" t="s">
        <v>2520</v>
      </c>
      <c r="B58" t="s">
        <v>2522</v>
      </c>
    </row>
    <row r="59" spans="1:2">
      <c r="A59" t="s">
        <v>2538</v>
      </c>
      <c r="B59" t="s">
        <v>2540</v>
      </c>
    </row>
    <row r="60" spans="1:2">
      <c r="A60" t="s">
        <v>2556</v>
      </c>
      <c r="B60" t="s">
        <v>2558</v>
      </c>
    </row>
    <row r="61" spans="1:2">
      <c r="A61" t="s">
        <v>2562</v>
      </c>
      <c r="B61" t="s">
        <v>2564</v>
      </c>
    </row>
    <row r="62" spans="1:2">
      <c r="A62" t="s">
        <v>2565</v>
      </c>
      <c r="B62" t="s">
        <v>2567</v>
      </c>
    </row>
    <row r="63" spans="1:2">
      <c r="A63" t="s">
        <v>2568</v>
      </c>
      <c r="B63" t="s">
        <v>2570</v>
      </c>
    </row>
    <row r="64" spans="1:2">
      <c r="A64" t="s">
        <v>2571</v>
      </c>
      <c r="B64" t="s">
        <v>2573</v>
      </c>
    </row>
    <row r="65" spans="1:2">
      <c r="A65" t="s">
        <v>2574</v>
      </c>
      <c r="B65" t="s">
        <v>2576</v>
      </c>
    </row>
    <row r="66" spans="1:2">
      <c r="A66" t="s">
        <v>2592</v>
      </c>
      <c r="B66" t="s">
        <v>2594</v>
      </c>
    </row>
    <row r="67" spans="1:2">
      <c r="A67" t="s">
        <v>2595</v>
      </c>
      <c r="B67" t="s">
        <v>2597</v>
      </c>
    </row>
    <row r="68" spans="1:2">
      <c r="A68" t="s">
        <v>2607</v>
      </c>
      <c r="B68" t="s">
        <v>2609</v>
      </c>
    </row>
    <row r="69" spans="1:2">
      <c r="A69" t="s">
        <v>2610</v>
      </c>
      <c r="B69" t="s">
        <v>2612</v>
      </c>
    </row>
    <row r="70" spans="1:2">
      <c r="A70" t="s">
        <v>2613</v>
      </c>
      <c r="B70" t="s">
        <v>2615</v>
      </c>
    </row>
    <row r="71" spans="1:2">
      <c r="A71" t="s">
        <v>2619</v>
      </c>
      <c r="B71" t="s">
        <v>2621</v>
      </c>
    </row>
    <row r="72" spans="1:2">
      <c r="A72" t="s">
        <v>2628</v>
      </c>
      <c r="B72" t="s">
        <v>2630</v>
      </c>
    </row>
    <row r="73" spans="1:2">
      <c r="A73" t="s">
        <v>2637</v>
      </c>
      <c r="B73" t="s">
        <v>2639</v>
      </c>
    </row>
    <row r="74" spans="1:2">
      <c r="A74" t="s">
        <v>2646</v>
      </c>
      <c r="B74" t="s">
        <v>2648</v>
      </c>
    </row>
    <row r="75" spans="1:2">
      <c r="A75" t="s">
        <v>2649</v>
      </c>
      <c r="B75" t="s">
        <v>2651</v>
      </c>
    </row>
    <row r="76" spans="1:2">
      <c r="A76" t="s">
        <v>2652</v>
      </c>
      <c r="B76" t="s">
        <v>2654</v>
      </c>
    </row>
    <row r="77" spans="1:2">
      <c r="A77" t="s">
        <v>2655</v>
      </c>
      <c r="B77" t="s">
        <v>2657</v>
      </c>
    </row>
    <row r="78" spans="1:2">
      <c r="A78" t="s">
        <v>2661</v>
      </c>
      <c r="B78" t="s">
        <v>2663</v>
      </c>
    </row>
    <row r="79" spans="1:2">
      <c r="A79" t="s">
        <v>2688</v>
      </c>
      <c r="B79" t="s">
        <v>2690</v>
      </c>
    </row>
    <row r="80" spans="1:2">
      <c r="A80" t="s">
        <v>2703</v>
      </c>
      <c r="B80" t="s">
        <v>2705</v>
      </c>
    </row>
    <row r="81" spans="1:2">
      <c r="A81" t="s">
        <v>2706</v>
      </c>
      <c r="B81" t="s">
        <v>2708</v>
      </c>
    </row>
    <row r="82" spans="1:2">
      <c r="A82" t="s">
        <v>2715</v>
      </c>
      <c r="B82" t="s">
        <v>2717</v>
      </c>
    </row>
    <row r="83" spans="1:2">
      <c r="A83" t="s">
        <v>2724</v>
      </c>
      <c r="B83" t="s">
        <v>2726</v>
      </c>
    </row>
    <row r="84" spans="1:2">
      <c r="A84" t="s">
        <v>2745</v>
      </c>
      <c r="B84" t="s">
        <v>2747</v>
      </c>
    </row>
    <row r="85" spans="1:2">
      <c r="A85" t="s">
        <v>2763</v>
      </c>
      <c r="B85" t="s">
        <v>2765</v>
      </c>
    </row>
    <row r="86" spans="1:2">
      <c r="A86" t="s">
        <v>2766</v>
      </c>
      <c r="B86" t="s">
        <v>2768</v>
      </c>
    </row>
    <row r="87" spans="1:2">
      <c r="A87" t="s">
        <v>2772</v>
      </c>
      <c r="B87" t="s">
        <v>2774</v>
      </c>
    </row>
    <row r="88" spans="1:2">
      <c r="A88" t="s">
        <v>2784</v>
      </c>
      <c r="B88" t="s">
        <v>2786</v>
      </c>
    </row>
    <row r="89" spans="1:2">
      <c r="A89" t="s">
        <v>2790</v>
      </c>
      <c r="B89" t="s">
        <v>2792</v>
      </c>
    </row>
    <row r="90" spans="1:2">
      <c r="A90" t="s">
        <v>2805</v>
      </c>
      <c r="B90" t="s">
        <v>2807</v>
      </c>
    </row>
    <row r="91" spans="1:2">
      <c r="A91" t="s">
        <v>2808</v>
      </c>
      <c r="B91" t="s">
        <v>2810</v>
      </c>
    </row>
    <row r="92" spans="1:2">
      <c r="A92" t="s">
        <v>2811</v>
      </c>
      <c r="B92" t="s">
        <v>5946</v>
      </c>
    </row>
    <row r="93" spans="1:2">
      <c r="A93" t="s">
        <v>2820</v>
      </c>
      <c r="B93" t="s">
        <v>2822</v>
      </c>
    </row>
    <row r="94" spans="1:2">
      <c r="A94" s="160" t="s">
        <v>5947</v>
      </c>
      <c r="B94" t="s">
        <v>2828</v>
      </c>
    </row>
    <row r="95" spans="1:2">
      <c r="A95" t="s">
        <v>2847</v>
      </c>
      <c r="B95" t="s">
        <v>2849</v>
      </c>
    </row>
    <row r="96" spans="1:2">
      <c r="A96" t="s">
        <v>2859</v>
      </c>
      <c r="B96" t="s">
        <v>2861</v>
      </c>
    </row>
    <row r="97" spans="1:2">
      <c r="A97" t="s">
        <v>2883</v>
      </c>
      <c r="B97" t="s">
        <v>2885</v>
      </c>
    </row>
    <row r="98" spans="1:2">
      <c r="A98" t="s">
        <v>2889</v>
      </c>
      <c r="B98" t="s">
        <v>2891</v>
      </c>
    </row>
    <row r="99" spans="1:2">
      <c r="A99" t="s">
        <v>2910</v>
      </c>
      <c r="B99" t="s">
        <v>2912</v>
      </c>
    </row>
    <row r="100" spans="1:2">
      <c r="A100" t="s">
        <v>2922</v>
      </c>
      <c r="B100" t="s">
        <v>2924</v>
      </c>
    </row>
    <row r="101" spans="1:2">
      <c r="A101" t="s">
        <v>2925</v>
      </c>
      <c r="B101" t="s">
        <v>2927</v>
      </c>
    </row>
    <row r="102" spans="1:2">
      <c r="A102" t="s">
        <v>2931</v>
      </c>
      <c r="B102" t="s">
        <v>2933</v>
      </c>
    </row>
    <row r="103" spans="1:2">
      <c r="A103" t="s">
        <v>2934</v>
      </c>
      <c r="B103" t="s">
        <v>2936</v>
      </c>
    </row>
    <row r="104" spans="1:2">
      <c r="A104" t="s">
        <v>2952</v>
      </c>
      <c r="B104" t="s">
        <v>2954</v>
      </c>
    </row>
    <row r="105" spans="1:2">
      <c r="A105" t="s">
        <v>2961</v>
      </c>
      <c r="B105" t="s">
        <v>2963</v>
      </c>
    </row>
    <row r="106" spans="1:2">
      <c r="A106" t="s">
        <v>2976</v>
      </c>
      <c r="B106" t="s">
        <v>2978</v>
      </c>
    </row>
    <row r="107" spans="1:2">
      <c r="A107" t="s">
        <v>2985</v>
      </c>
      <c r="B107" t="s">
        <v>2987</v>
      </c>
    </row>
    <row r="108" spans="1:2">
      <c r="A108" t="s">
        <v>2997</v>
      </c>
      <c r="B108" t="s">
        <v>2999</v>
      </c>
    </row>
    <row r="109" spans="1:2">
      <c r="A109" t="s">
        <v>3003</v>
      </c>
      <c r="B109" t="s">
        <v>3005</v>
      </c>
    </row>
    <row r="110" spans="1:2">
      <c r="A110" t="s">
        <v>3006</v>
      </c>
      <c r="B110" t="s">
        <v>3008</v>
      </c>
    </row>
    <row r="111" spans="1:2">
      <c r="A111" t="s">
        <v>3024</v>
      </c>
      <c r="B111" t="s">
        <v>3026</v>
      </c>
    </row>
    <row r="112" spans="1:2">
      <c r="A112" t="s">
        <v>3027</v>
      </c>
      <c r="B112" t="s">
        <v>3029</v>
      </c>
    </row>
    <row r="113" spans="1:2">
      <c r="A113" t="s">
        <v>3030</v>
      </c>
      <c r="B113" t="s">
        <v>3032</v>
      </c>
    </row>
    <row r="114" spans="1:2">
      <c r="A114" t="s">
        <v>3033</v>
      </c>
      <c r="B114" t="s">
        <v>3035</v>
      </c>
    </row>
    <row r="115" spans="1:2">
      <c r="A115" t="s">
        <v>3036</v>
      </c>
      <c r="B115" t="s">
        <v>3038</v>
      </c>
    </row>
    <row r="116" spans="1:2">
      <c r="A116" t="s">
        <v>3063</v>
      </c>
      <c r="B116" t="s">
        <v>3065</v>
      </c>
    </row>
    <row r="117" spans="1:2">
      <c r="A117" t="s">
        <v>3066</v>
      </c>
      <c r="B117" t="s">
        <v>3068</v>
      </c>
    </row>
    <row r="118" spans="1:2">
      <c r="A118" t="s">
        <v>3090</v>
      </c>
      <c r="B118" t="s">
        <v>3092</v>
      </c>
    </row>
    <row r="119" spans="1:2">
      <c r="A119" t="s">
        <v>3099</v>
      </c>
      <c r="B119" t="s">
        <v>3101</v>
      </c>
    </row>
    <row r="120" spans="1:2">
      <c r="A120" t="s">
        <v>3111</v>
      </c>
      <c r="B120" t="s">
        <v>3113</v>
      </c>
    </row>
    <row r="121" spans="1:2">
      <c r="A121" t="s">
        <v>3135</v>
      </c>
      <c r="B121" t="s">
        <v>3137</v>
      </c>
    </row>
    <row r="122" spans="1:2">
      <c r="A122" t="s">
        <v>3144</v>
      </c>
      <c r="B122" t="s">
        <v>3146</v>
      </c>
    </row>
    <row r="123" spans="1:2">
      <c r="A123" t="s">
        <v>3156</v>
      </c>
      <c r="B123" t="s">
        <v>3158</v>
      </c>
    </row>
    <row r="124" spans="1:2">
      <c r="A124" t="s">
        <v>3165</v>
      </c>
      <c r="B124" t="s">
        <v>3167</v>
      </c>
    </row>
  </sheetData>
  <sheetProtection sheet="1" objects="1" scenarios="1"/>
  <sortState xmlns:xlrd2="http://schemas.microsoft.com/office/spreadsheetml/2017/richdata2" ref="A2:B124">
    <sortCondition ref="A31:A124"/>
  </sortState>
  <pageMargins left="0.7" right="0.7" top="0.75" bottom="0.75" header="0.3" footer="0.3"/>
  <pageSetup paperSize="9" orientation="portrait" r:id="rId1"/>
  <headerFooter>
    <oddHeader>&amp;C&amp;"Calibri"&amp;10&amp;K000000 OFFICIAL - HMG USE ONLY&amp;1#_x000D_</oddHeader>
    <oddFooter>&amp;C_x000D_&amp;1#&amp;"Calibri"&amp;10&amp;K000000 OFFICIAL - HMG USE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theme="8" tint="0.39997558519241921"/>
    <pageSetUpPr fitToPage="1"/>
  </sheetPr>
  <dimension ref="A1:CB76"/>
  <sheetViews>
    <sheetView showGridLines="0" showOutlineSymbols="0" zoomScale="80" zoomScaleNormal="80" zoomScaleSheetLayoutView="100" workbookViewId="0">
      <pane xSplit="5" ySplit="7" topLeftCell="F8" activePane="bottomRight" state="frozen"/>
      <selection pane="bottomRight" activeCell="D47" sqref="D47"/>
      <selection pane="bottomLeft"/>
      <selection pane="topRight"/>
    </sheetView>
  </sheetViews>
  <sheetFormatPr defaultColWidth="8.6640625" defaultRowHeight="15" customHeight="1"/>
  <cols>
    <col min="1" max="1" width="12" hidden="1" customWidth="1"/>
    <col min="2" max="2" width="4.6640625" hidden="1" customWidth="1"/>
    <col min="3" max="3" width="8.6640625" customWidth="1"/>
    <col min="4" max="4" width="45.6640625" customWidth="1"/>
    <col min="5" max="5" width="31.33203125" style="194" customWidth="1"/>
    <col min="6" max="45" width="15.6640625" customWidth="1"/>
    <col min="46" max="46" width="15.6640625" hidden="1" customWidth="1"/>
    <col min="47" max="47" width="20.6640625" hidden="1" customWidth="1"/>
    <col min="48" max="80" width="10.6640625" hidden="1" customWidth="1"/>
    <col min="81" max="82" width="10.6640625" customWidth="1"/>
  </cols>
  <sheetData>
    <row r="1" spans="1:80" ht="15.6" hidden="1">
      <c r="A1" s="362" t="s">
        <v>120</v>
      </c>
      <c r="B1" s="362"/>
      <c r="C1" s="362" t="s">
        <v>121</v>
      </c>
      <c r="D1" s="362" t="s">
        <v>122</v>
      </c>
      <c r="E1" s="363"/>
      <c r="F1" s="362" t="s">
        <v>123</v>
      </c>
      <c r="G1" s="362" t="s">
        <v>124</v>
      </c>
      <c r="H1" s="362" t="s">
        <v>125</v>
      </c>
      <c r="I1" s="362" t="s">
        <v>126</v>
      </c>
      <c r="J1" s="362" t="s">
        <v>127</v>
      </c>
      <c r="K1" s="362" t="s">
        <v>128</v>
      </c>
      <c r="L1" s="362" t="s">
        <v>129</v>
      </c>
      <c r="M1" s="362">
        <f>COLUMN()</f>
        <v>13</v>
      </c>
      <c r="N1" s="362"/>
      <c r="O1" s="362"/>
      <c r="P1" s="362" t="s">
        <v>130</v>
      </c>
      <c r="Q1" s="362" t="s">
        <v>131</v>
      </c>
      <c r="R1" s="362" t="s">
        <v>132</v>
      </c>
      <c r="S1" s="362" t="s">
        <v>133</v>
      </c>
      <c r="T1" s="362" t="s">
        <v>134</v>
      </c>
      <c r="U1" s="362" t="s">
        <v>135</v>
      </c>
      <c r="V1" s="362" t="s">
        <v>136</v>
      </c>
      <c r="W1" s="362" t="s">
        <v>137</v>
      </c>
      <c r="X1" s="362">
        <f>COLUMN()</f>
        <v>24</v>
      </c>
      <c r="Y1" s="362"/>
      <c r="Z1" s="362"/>
      <c r="AA1" s="362" t="s">
        <v>138</v>
      </c>
      <c r="AB1" s="362" t="s">
        <v>139</v>
      </c>
      <c r="AC1" s="362" t="s">
        <v>140</v>
      </c>
      <c r="AD1" s="362" t="s">
        <v>141</v>
      </c>
      <c r="AE1" s="362"/>
      <c r="AF1" s="362" t="s">
        <v>142</v>
      </c>
      <c r="AG1" s="362" t="s">
        <v>143</v>
      </c>
      <c r="AH1" s="362" t="s">
        <v>144</v>
      </c>
      <c r="AI1" s="362" t="s">
        <v>145</v>
      </c>
      <c r="AJ1" s="362" t="s">
        <v>146</v>
      </c>
      <c r="AK1" s="362" t="s">
        <v>147</v>
      </c>
      <c r="AL1" s="362" t="s">
        <v>148</v>
      </c>
      <c r="AM1" s="362" t="s">
        <v>149</v>
      </c>
      <c r="AN1" s="362">
        <f>COLUMN()</f>
        <v>40</v>
      </c>
      <c r="AO1" s="362"/>
      <c r="AP1" s="362"/>
      <c r="AQ1" s="362" t="s">
        <v>150</v>
      </c>
      <c r="AR1" s="362" t="s">
        <v>151</v>
      </c>
      <c r="AS1" s="362" t="s">
        <v>152</v>
      </c>
      <c r="AT1" s="362" t="s">
        <v>129</v>
      </c>
      <c r="AU1" s="362" t="s">
        <v>129</v>
      </c>
      <c r="AV1" s="362" t="s">
        <v>129</v>
      </c>
      <c r="AW1" s="362"/>
      <c r="AX1" s="362" t="s">
        <v>129</v>
      </c>
      <c r="AY1" s="362" t="s">
        <v>129</v>
      </c>
      <c r="AZ1" s="362" t="s">
        <v>129</v>
      </c>
      <c r="BA1" s="362"/>
      <c r="BB1" s="362" t="s">
        <v>129</v>
      </c>
      <c r="BC1" s="362" t="s">
        <v>129</v>
      </c>
      <c r="BD1" s="362" t="s">
        <v>129</v>
      </c>
      <c r="BE1" s="362"/>
      <c r="BF1" s="362" t="s">
        <v>137</v>
      </c>
      <c r="BG1" s="362" t="s">
        <v>137</v>
      </c>
      <c r="BH1" s="362" t="s">
        <v>137</v>
      </c>
      <c r="BI1" s="362"/>
      <c r="BJ1" s="362" t="s">
        <v>137</v>
      </c>
      <c r="BK1" s="362" t="s">
        <v>137</v>
      </c>
      <c r="BL1" s="362" t="s">
        <v>137</v>
      </c>
      <c r="BM1" s="362"/>
      <c r="BN1" s="362" t="s">
        <v>137</v>
      </c>
      <c r="BO1" s="362" t="s">
        <v>137</v>
      </c>
      <c r="BP1" s="362" t="s">
        <v>137</v>
      </c>
      <c r="BQ1" s="362"/>
      <c r="BR1" s="362" t="s">
        <v>149</v>
      </c>
      <c r="BS1" s="362" t="s">
        <v>149</v>
      </c>
      <c r="BT1" s="362" t="s">
        <v>149</v>
      </c>
      <c r="BU1" s="362"/>
      <c r="BV1" s="362" t="s">
        <v>149</v>
      </c>
      <c r="BW1" s="362" t="s">
        <v>149</v>
      </c>
      <c r="BX1" s="362" t="s">
        <v>149</v>
      </c>
      <c r="BY1" s="362"/>
      <c r="BZ1" s="362" t="s">
        <v>149</v>
      </c>
      <c r="CA1" s="362" t="s">
        <v>149</v>
      </c>
      <c r="CB1" s="362" t="s">
        <v>149</v>
      </c>
    </row>
    <row r="2" spans="1:80" ht="32.1" customHeight="1">
      <c r="C2" s="4" t="s">
        <v>40</v>
      </c>
      <c r="D2" s="1"/>
      <c r="E2" s="319"/>
      <c r="F2" s="356" t="s">
        <v>98</v>
      </c>
      <c r="G2" s="1"/>
      <c r="H2" s="3"/>
      <c r="I2" s="3"/>
      <c r="J2" s="3"/>
      <c r="K2" s="3"/>
      <c r="L2" s="3"/>
      <c r="M2" s="3"/>
      <c r="N2" s="5"/>
      <c r="O2" s="3"/>
      <c r="P2" s="3"/>
      <c r="Q2" s="3"/>
      <c r="R2" s="3"/>
      <c r="S2" s="3"/>
      <c r="T2" s="3"/>
      <c r="U2" s="3"/>
      <c r="V2" s="3"/>
      <c r="W2" s="3"/>
      <c r="X2" s="3"/>
      <c r="Y2" s="5"/>
      <c r="Z2" s="3"/>
      <c r="AA2" s="3"/>
      <c r="AB2" s="3"/>
      <c r="AC2" s="5"/>
      <c r="AD2" s="3"/>
      <c r="AE2" s="3"/>
      <c r="AF2" s="5"/>
      <c r="AG2" s="3"/>
      <c r="AH2" s="3"/>
      <c r="AI2" s="3"/>
      <c r="AJ2" s="3"/>
      <c r="AK2" s="3"/>
      <c r="AL2" s="3"/>
      <c r="AM2" s="3"/>
      <c r="AN2" s="3"/>
      <c r="AO2" s="5"/>
      <c r="AP2" s="3"/>
      <c r="AQ2" s="3"/>
      <c r="AR2" s="3"/>
      <c r="AS2" s="3"/>
      <c r="AT2" s="362" t="s">
        <v>153</v>
      </c>
      <c r="AU2" s="362" t="s">
        <v>153</v>
      </c>
      <c r="AV2" s="362" t="s">
        <v>153</v>
      </c>
      <c r="AW2" s="362"/>
      <c r="AX2" s="362" t="s">
        <v>154</v>
      </c>
      <c r="AY2" s="362" t="s">
        <v>154</v>
      </c>
      <c r="AZ2" s="362" t="s">
        <v>154</v>
      </c>
      <c r="BA2" s="362"/>
      <c r="BB2" s="362" t="s">
        <v>155</v>
      </c>
      <c r="BC2" s="362" t="s">
        <v>155</v>
      </c>
      <c r="BD2" s="362" t="s">
        <v>155</v>
      </c>
      <c r="BE2" s="362"/>
      <c r="BF2" s="362" t="s">
        <v>153</v>
      </c>
      <c r="BG2" s="362" t="s">
        <v>153</v>
      </c>
      <c r="BH2" s="362" t="s">
        <v>153</v>
      </c>
      <c r="BI2" s="362"/>
      <c r="BJ2" s="362" t="s">
        <v>154</v>
      </c>
      <c r="BK2" s="362" t="s">
        <v>154</v>
      </c>
      <c r="BL2" s="362" t="s">
        <v>154</v>
      </c>
      <c r="BM2" s="362"/>
      <c r="BN2" s="362" t="s">
        <v>155</v>
      </c>
      <c r="BO2" s="362" t="s">
        <v>155</v>
      </c>
      <c r="BP2" s="362" t="s">
        <v>155</v>
      </c>
      <c r="BQ2" s="362"/>
      <c r="BR2" s="362" t="s">
        <v>153</v>
      </c>
      <c r="BS2" s="362" t="s">
        <v>153</v>
      </c>
      <c r="BT2" s="362" t="s">
        <v>153</v>
      </c>
      <c r="BU2" s="362"/>
      <c r="BV2" s="362" t="s">
        <v>154</v>
      </c>
      <c r="BW2" s="362" t="s">
        <v>154</v>
      </c>
      <c r="BX2" s="362" t="s">
        <v>154</v>
      </c>
      <c r="BY2" s="362"/>
      <c r="BZ2" s="362" t="s">
        <v>155</v>
      </c>
      <c r="CA2" s="362" t="s">
        <v>155</v>
      </c>
      <c r="CB2" s="362" t="s">
        <v>155</v>
      </c>
    </row>
    <row r="3" spans="1:80" ht="20.100000000000001">
      <c r="C3" s="6" t="s">
        <v>41</v>
      </c>
      <c r="D3" s="1"/>
      <c r="E3" s="319"/>
      <c r="F3" s="2"/>
      <c r="G3" s="1"/>
      <c r="H3" s="3"/>
      <c r="I3" s="3"/>
      <c r="J3" s="3"/>
      <c r="K3" s="3"/>
      <c r="L3" s="3"/>
      <c r="M3" s="3"/>
      <c r="N3" s="5"/>
      <c r="O3" s="3"/>
      <c r="P3" s="3"/>
      <c r="Q3" s="3"/>
      <c r="R3" s="3"/>
      <c r="S3" s="3"/>
      <c r="T3" s="3"/>
      <c r="U3" s="3"/>
      <c r="V3" s="3"/>
      <c r="W3" s="3"/>
      <c r="X3" s="3"/>
      <c r="Y3" s="5"/>
      <c r="Z3" s="3"/>
      <c r="AA3" s="3"/>
      <c r="AB3" s="3"/>
      <c r="AC3" s="5"/>
      <c r="AD3" s="3"/>
      <c r="AE3" s="3"/>
      <c r="AF3" s="5"/>
      <c r="AG3" s="3"/>
      <c r="AH3" s="3"/>
      <c r="AI3" s="3"/>
      <c r="AJ3" s="3"/>
      <c r="AK3" s="3"/>
      <c r="AL3" s="3"/>
      <c r="AM3" s="3"/>
      <c r="AN3" s="3"/>
      <c r="AO3" s="5"/>
      <c r="AP3" s="3"/>
      <c r="AQ3" s="3"/>
      <c r="AR3" s="3"/>
      <c r="AS3" s="3"/>
      <c r="AV3">
        <f>COLUMN()</f>
        <v>48</v>
      </c>
      <c r="BH3">
        <f>COLUMN()</f>
        <v>60</v>
      </c>
      <c r="BT3">
        <f>COLUMN()</f>
        <v>72</v>
      </c>
    </row>
    <row r="4" spans="1:80" ht="20.100000000000001">
      <c r="A4" s="362"/>
      <c r="C4" s="6"/>
      <c r="D4" s="1"/>
      <c r="E4" s="319"/>
      <c r="F4" s="2"/>
      <c r="G4" s="1"/>
      <c r="H4" s="3"/>
      <c r="I4" s="3"/>
      <c r="J4" s="3"/>
      <c r="K4" s="3"/>
      <c r="L4" s="3"/>
      <c r="M4" s="3"/>
      <c r="N4" s="5"/>
      <c r="O4" s="3"/>
      <c r="P4" s="3"/>
      <c r="Q4" s="3"/>
      <c r="R4" s="3"/>
      <c r="S4" s="3"/>
      <c r="T4" s="3"/>
      <c r="U4" s="3"/>
      <c r="V4" s="3"/>
      <c r="W4" s="3"/>
      <c r="X4" s="3"/>
      <c r="Y4" s="5"/>
      <c r="Z4" s="3"/>
      <c r="AA4" s="3"/>
      <c r="AB4" s="3"/>
      <c r="AC4" s="5"/>
      <c r="AD4" s="3"/>
      <c r="AE4" s="3"/>
      <c r="AF4" s="5"/>
      <c r="AG4" s="3"/>
      <c r="AH4" s="3"/>
      <c r="AI4" s="3"/>
      <c r="AJ4" s="3"/>
      <c r="AK4" s="3"/>
      <c r="AL4" s="3"/>
      <c r="AM4" s="3"/>
      <c r="AN4" s="3"/>
      <c r="AO4" s="5"/>
      <c r="AP4" s="3"/>
      <c r="AQ4" s="3"/>
      <c r="AR4" s="3"/>
      <c r="AS4" s="3"/>
    </row>
    <row r="5" spans="1:80" ht="15.6">
      <c r="A5" s="362" t="s">
        <v>156</v>
      </c>
      <c r="C5" s="7"/>
      <c r="D5" s="8"/>
      <c r="E5" s="320" t="s">
        <v>157</v>
      </c>
      <c r="F5" s="9" t="s">
        <v>158</v>
      </c>
      <c r="G5" s="9" t="s">
        <v>159</v>
      </c>
      <c r="H5" s="9" t="s">
        <v>160</v>
      </c>
      <c r="I5" s="9" t="s">
        <v>161</v>
      </c>
      <c r="J5" s="98" t="s">
        <v>162</v>
      </c>
      <c r="K5" s="9" t="s">
        <v>163</v>
      </c>
      <c r="L5" s="637" t="s">
        <v>164</v>
      </c>
      <c r="M5" s="143"/>
      <c r="N5" s="143"/>
      <c r="O5" s="143"/>
      <c r="P5" s="134" t="s">
        <v>165</v>
      </c>
      <c r="Q5" s="134" t="s">
        <v>166</v>
      </c>
      <c r="R5" s="62" t="s">
        <v>167</v>
      </c>
      <c r="S5" s="134" t="s">
        <v>168</v>
      </c>
      <c r="T5" s="134" t="s">
        <v>169</v>
      </c>
      <c r="U5" s="62" t="s">
        <v>170</v>
      </c>
      <c r="V5" s="134" t="s">
        <v>171</v>
      </c>
      <c r="W5" s="98" t="s">
        <v>172</v>
      </c>
      <c r="X5" s="143"/>
      <c r="Y5" s="143"/>
      <c r="Z5" s="143"/>
      <c r="AA5" s="638" t="s">
        <v>173</v>
      </c>
      <c r="AB5" s="9" t="s">
        <v>174</v>
      </c>
      <c r="AC5" s="9" t="s">
        <v>175</v>
      </c>
      <c r="AD5" s="638" t="s">
        <v>176</v>
      </c>
      <c r="AE5" s="144"/>
      <c r="AF5" s="9" t="s">
        <v>177</v>
      </c>
      <c r="AG5" s="9" t="s">
        <v>178</v>
      </c>
      <c r="AH5" s="9" t="s">
        <v>179</v>
      </c>
      <c r="AI5" s="9" t="s">
        <v>180</v>
      </c>
      <c r="AJ5" s="9" t="s">
        <v>181</v>
      </c>
      <c r="AK5" s="9" t="s">
        <v>182</v>
      </c>
      <c r="AL5" s="9" t="s">
        <v>183</v>
      </c>
      <c r="AM5" s="639" t="s">
        <v>184</v>
      </c>
      <c r="AN5" s="143"/>
      <c r="AO5" s="143"/>
      <c r="AP5" s="143"/>
      <c r="AQ5" s="9" t="s">
        <v>185</v>
      </c>
      <c r="AR5" s="62" t="s">
        <v>186</v>
      </c>
      <c r="AS5" s="9" t="s">
        <v>187</v>
      </c>
    </row>
    <row r="6" spans="1:80" ht="15.6">
      <c r="A6" s="362"/>
      <c r="C6" s="409"/>
      <c r="D6" s="410"/>
      <c r="E6" s="411" t="s">
        <v>188</v>
      </c>
      <c r="F6" s="412" t="s">
        <v>189</v>
      </c>
      <c r="G6" s="412" t="s">
        <v>189</v>
      </c>
      <c r="H6" s="412" t="s">
        <v>189</v>
      </c>
      <c r="I6" s="412" t="s">
        <v>189</v>
      </c>
      <c r="J6" s="413" t="s">
        <v>189</v>
      </c>
      <c r="K6" s="412" t="s">
        <v>189</v>
      </c>
      <c r="L6" s="640" t="s">
        <v>189</v>
      </c>
      <c r="M6" s="414"/>
      <c r="N6" s="414"/>
      <c r="O6" s="414"/>
      <c r="P6" s="415" t="s">
        <v>189</v>
      </c>
      <c r="Q6" s="415" t="s">
        <v>189</v>
      </c>
      <c r="R6" s="416" t="s">
        <v>189</v>
      </c>
      <c r="S6" s="415" t="s">
        <v>189</v>
      </c>
      <c r="T6" s="415" t="s">
        <v>189</v>
      </c>
      <c r="U6" s="416" t="s">
        <v>189</v>
      </c>
      <c r="V6" s="415" t="s">
        <v>189</v>
      </c>
      <c r="W6" s="641" t="s">
        <v>189</v>
      </c>
      <c r="X6" s="414"/>
      <c r="Y6" s="414"/>
      <c r="Z6" s="414"/>
      <c r="AA6" s="642" t="s">
        <v>189</v>
      </c>
      <c r="AB6" s="412" t="s">
        <v>189</v>
      </c>
      <c r="AC6" s="412" t="s">
        <v>189</v>
      </c>
      <c r="AD6" s="642" t="s">
        <v>189</v>
      </c>
      <c r="AE6" s="417"/>
      <c r="AF6" s="412" t="s">
        <v>189</v>
      </c>
      <c r="AG6" s="9" t="s">
        <v>189</v>
      </c>
      <c r="AH6" s="9" t="s">
        <v>189</v>
      </c>
      <c r="AI6" s="9" t="s">
        <v>189</v>
      </c>
      <c r="AJ6" s="412" t="s">
        <v>189</v>
      </c>
      <c r="AK6" s="412" t="s">
        <v>189</v>
      </c>
      <c r="AL6" s="412" t="s">
        <v>189</v>
      </c>
      <c r="AM6" s="639" t="s">
        <v>189</v>
      </c>
      <c r="AN6" s="414"/>
      <c r="AO6" s="414"/>
      <c r="AP6" s="414"/>
      <c r="AQ6" s="412" t="s">
        <v>189</v>
      </c>
      <c r="AR6" s="416" t="s">
        <v>189</v>
      </c>
      <c r="AS6" s="412" t="s">
        <v>189</v>
      </c>
    </row>
    <row r="7" spans="1:80" ht="93">
      <c r="A7" s="362" t="s">
        <v>190</v>
      </c>
      <c r="C7" s="147" t="s">
        <v>191</v>
      </c>
      <c r="D7" s="10" t="s">
        <v>192</v>
      </c>
      <c r="E7" s="321"/>
      <c r="F7" s="11" t="s">
        <v>193</v>
      </c>
      <c r="G7" s="11" t="s">
        <v>194</v>
      </c>
      <c r="H7" s="11" t="s">
        <v>195</v>
      </c>
      <c r="I7" s="11" t="s">
        <v>196</v>
      </c>
      <c r="J7" s="12" t="s">
        <v>197</v>
      </c>
      <c r="K7" s="11" t="s">
        <v>198</v>
      </c>
      <c r="L7" s="133" t="s">
        <v>199</v>
      </c>
      <c r="M7" s="136" t="s">
        <v>200</v>
      </c>
      <c r="N7" s="136" t="s">
        <v>201</v>
      </c>
      <c r="O7" s="136" t="s">
        <v>202</v>
      </c>
      <c r="P7" s="135" t="s">
        <v>203</v>
      </c>
      <c r="Q7" s="135" t="s">
        <v>204</v>
      </c>
      <c r="R7" s="64" t="s">
        <v>205</v>
      </c>
      <c r="S7" s="135" t="s">
        <v>206</v>
      </c>
      <c r="T7" s="135" t="s">
        <v>204</v>
      </c>
      <c r="U7" s="64" t="s">
        <v>205</v>
      </c>
      <c r="V7" s="135" t="s">
        <v>207</v>
      </c>
      <c r="W7" s="12" t="s">
        <v>208</v>
      </c>
      <c r="X7" s="136" t="s">
        <v>200</v>
      </c>
      <c r="Y7" s="136" t="s">
        <v>201</v>
      </c>
      <c r="Z7" s="136" t="s">
        <v>202</v>
      </c>
      <c r="AA7" s="13" t="s">
        <v>209</v>
      </c>
      <c r="AB7" s="11" t="s">
        <v>210</v>
      </c>
      <c r="AC7" s="11" t="s">
        <v>211</v>
      </c>
      <c r="AD7" s="13" t="s">
        <v>212</v>
      </c>
      <c r="AE7" s="14"/>
      <c r="AF7" s="11" t="s">
        <v>213</v>
      </c>
      <c r="AG7" s="11" t="s">
        <v>214</v>
      </c>
      <c r="AH7" s="11" t="s">
        <v>215</v>
      </c>
      <c r="AI7" s="11" t="s">
        <v>216</v>
      </c>
      <c r="AJ7" s="11" t="s">
        <v>217</v>
      </c>
      <c r="AK7" s="11" t="s">
        <v>218</v>
      </c>
      <c r="AL7" s="11" t="s">
        <v>219</v>
      </c>
      <c r="AM7" s="13" t="s">
        <v>220</v>
      </c>
      <c r="AN7" s="136" t="s">
        <v>200</v>
      </c>
      <c r="AO7" s="136" t="s">
        <v>201</v>
      </c>
      <c r="AP7" s="136" t="s">
        <v>202</v>
      </c>
      <c r="AQ7" s="11" t="s">
        <v>221</v>
      </c>
      <c r="AR7" s="64" t="s">
        <v>205</v>
      </c>
      <c r="AS7" s="11" t="s">
        <v>222</v>
      </c>
      <c r="AT7" t="s">
        <v>223</v>
      </c>
      <c r="AU7" t="s">
        <v>224</v>
      </c>
      <c r="AV7" t="s">
        <v>225</v>
      </c>
      <c r="AX7" t="s">
        <v>223</v>
      </c>
      <c r="AY7" t="s">
        <v>224</v>
      </c>
      <c r="AZ7" t="s">
        <v>225</v>
      </c>
      <c r="BB7" t="s">
        <v>223</v>
      </c>
      <c r="BC7" t="s">
        <v>224</v>
      </c>
      <c r="BD7" t="s">
        <v>225</v>
      </c>
      <c r="BF7" t="s">
        <v>223</v>
      </c>
      <c r="BG7" t="s">
        <v>224</v>
      </c>
      <c r="BH7" t="s">
        <v>225</v>
      </c>
      <c r="BJ7" t="s">
        <v>223</v>
      </c>
      <c r="BK7" t="s">
        <v>224</v>
      </c>
      <c r="BL7" t="s">
        <v>225</v>
      </c>
      <c r="BN7" t="s">
        <v>223</v>
      </c>
      <c r="BO7" t="s">
        <v>224</v>
      </c>
      <c r="BP7" t="s">
        <v>225</v>
      </c>
      <c r="BR7" t="s">
        <v>223</v>
      </c>
      <c r="BS7" t="s">
        <v>224</v>
      </c>
      <c r="BT7" t="s">
        <v>225</v>
      </c>
      <c r="BV7" t="s">
        <v>223</v>
      </c>
      <c r="BW7" t="s">
        <v>224</v>
      </c>
      <c r="BX7" t="s">
        <v>225</v>
      </c>
      <c r="BZ7" t="s">
        <v>223</v>
      </c>
      <c r="CA7" t="s">
        <v>224</v>
      </c>
      <c r="CB7" t="s">
        <v>225</v>
      </c>
    </row>
    <row r="8" spans="1:80" ht="45" customHeight="1">
      <c r="A8" s="362" t="s">
        <v>226</v>
      </c>
      <c r="B8">
        <f>IFERROR(IFERROR(INDEX(data_LA_info_array,MATCH(Cover!$C$17,data_LA_info_rows,0),MATCH(LEFT($A8,2),data_LA_info_cols,0)),INDEX(data_LA_info_array,MATCH(Cover!$C$17,data_LA_info_rows,0),MATCH(LEFT($A8,3),data_LA_info_cols,0))),INDEX(data_LA_info_array,MATCH(Cover!$C$17,data_LA_info_rows,0),MATCH(LEFT($A8,4),data_LA_info_cols,0)))</f>
        <v>0</v>
      </c>
      <c r="C8" s="636" t="s">
        <v>227</v>
      </c>
      <c r="D8" s="99" t="s">
        <v>228</v>
      </c>
      <c r="E8" s="322" t="str">
        <f t="shared" ref="E8:E11" si="0">IF($B8&lt;&gt;1,"Not an education authority","")</f>
        <v>Not an education authority</v>
      </c>
      <c r="F8" s="185"/>
      <c r="G8" s="185"/>
      <c r="H8" s="185"/>
      <c r="I8" s="185"/>
      <c r="J8" s="138">
        <f>SUM($H8:$I8)</f>
        <v>0</v>
      </c>
      <c r="K8" s="185"/>
      <c r="L8" s="17">
        <f t="shared" ref="L8:L39" si="1">SUM($F8,$G8,$J8,$K8)</f>
        <v>0</v>
      </c>
      <c r="M8" s="204" t="e">
        <f ca="1">IF(AND($AT8=TRUE,$AU8=FALSE),"Warning","")</f>
        <v>#N/A</v>
      </c>
      <c r="N8" s="204" t="e">
        <f ca="1">IF(AND($AX8=TRUE,$AY8=FALSE),"Warning","")</f>
        <v>#N/A</v>
      </c>
      <c r="O8" s="204" t="e">
        <f ca="1">IF(AND($BB8=TRUE,$BC8=FALSE),"Warning","")</f>
        <v>#N/A</v>
      </c>
      <c r="P8" s="185"/>
      <c r="Q8" s="186"/>
      <c r="R8" s="152">
        <f>$P8-$Q8</f>
        <v>0</v>
      </c>
      <c r="S8" s="185"/>
      <c r="T8" s="186"/>
      <c r="U8" s="152">
        <f>$S8-$T8</f>
        <v>0</v>
      </c>
      <c r="V8" s="185"/>
      <c r="W8" s="17">
        <f>SUM($P8,$S8,$V8)</f>
        <v>0</v>
      </c>
      <c r="X8" s="204" t="e">
        <f ca="1">IF(AND($BF8=TRUE,$BG8=FALSE),"Warning","")</f>
        <v>#N/A</v>
      </c>
      <c r="Y8" s="204" t="e">
        <f ca="1">IF(AND($BJ8=TRUE,$BK8=FALSE),"Warning","")</f>
        <v>#N/A</v>
      </c>
      <c r="Z8" s="204" t="e">
        <f ca="1">IF(AND($BN8=TRUE,$BO8=FALSE),"Warning","")</f>
        <v>#N/A</v>
      </c>
      <c r="AA8" s="50">
        <f>SUM($L8,$W8)</f>
        <v>0</v>
      </c>
      <c r="AB8" s="304"/>
      <c r="AC8" s="305"/>
      <c r="AD8" s="305"/>
      <c r="AE8" s="153"/>
      <c r="AF8" s="185"/>
      <c r="AG8" s="186"/>
      <c r="AH8" s="186"/>
      <c r="AI8" s="186"/>
      <c r="AJ8" s="49"/>
      <c r="AK8" s="185"/>
      <c r="AL8" s="185"/>
      <c r="AM8" s="50">
        <f>SUM($AF8, $AJ8:$AL8)</f>
        <v>0</v>
      </c>
      <c r="AN8" s="204" t="e">
        <f ca="1">IF(AND($BR8=TRUE,$BS8=FALSE),"Warning","")</f>
        <v>#N/A</v>
      </c>
      <c r="AO8" s="204" t="e">
        <f ca="1">IF(AND($BV8=TRUE,$BW8=FALSE),"Warning","")</f>
        <v>#N/A</v>
      </c>
      <c r="AP8" s="204" t="e">
        <f ca="1">IF(AND($BZ8=TRUE,$CA8=FALSE),"Warning","")</f>
        <v>#N/A</v>
      </c>
      <c r="AQ8" s="186"/>
      <c r="AR8" s="152">
        <f>$AM8-$AQ8</f>
        <v>0</v>
      </c>
      <c r="AS8" s="153"/>
      <c r="AT8" t="e">
        <f t="shared" ref="AT8:AU11" ca="1" si="2">INDEX(EandR1_validation_data,MATCH($A$1&amp;"-"&amp;$A8&amp;"-"&amp;AT$1&amp;"-"&amp;AT$2,EandR1_validation_rows,0),MATCH(AT$7,EandR1_validation_header,0))</f>
        <v>#N/A</v>
      </c>
      <c r="AU8" t="e">
        <f t="shared" ca="1" si="2"/>
        <v>#N/A</v>
      </c>
      <c r="AV8">
        <f>MATCH($A$1&amp;"-"&amp;$A8&amp;"-"&amp;AV$1&amp;"-"&amp;AV$2,EandR1_validation_rows,0)</f>
        <v>9</v>
      </c>
      <c r="AX8" t="e">
        <f t="shared" ref="AX8:AY11" ca="1" si="3">INDEX(EandR1_validation_data,MATCH($A$1&amp;"-"&amp;$A8&amp;"-"&amp;AX$1&amp;"-"&amp;AX$2,EandR1_validation_rows,0),MATCH(AX$7,EandR1_validation_header,0))</f>
        <v>#N/A</v>
      </c>
      <c r="AY8" t="e">
        <f t="shared" ca="1" si="3"/>
        <v>#N/A</v>
      </c>
      <c r="AZ8">
        <f>MATCH($A$1&amp;"-"&amp;$A8&amp;"-"&amp;AZ$1&amp;"-"&amp;AZ$2,EandR1_validation_rows,0)</f>
        <v>11</v>
      </c>
      <c r="BB8" t="e">
        <f t="shared" ref="BB8:BC11" ca="1" si="4">INDEX(EandR1_validation_data,MATCH($A$1&amp;"-"&amp;$A8&amp;"-"&amp;BB$1&amp;"-"&amp;BB$2,EandR1_validation_rows,0),MATCH(BB$7,EandR1_validation_header,0))</f>
        <v>#N/A</v>
      </c>
      <c r="BC8" t="e">
        <f t="shared" ca="1" si="4"/>
        <v>#N/A</v>
      </c>
      <c r="BD8">
        <f>MATCH($A$1&amp;"-"&amp;$A8&amp;"-"&amp;BD$1&amp;"-"&amp;BD$2,EandR1_validation_rows,0)</f>
        <v>13</v>
      </c>
      <c r="BF8" t="e">
        <f t="shared" ref="BF8:BG11" ca="1" si="5">INDEX(EandR1_validation_data,MATCH($A$1&amp;"-"&amp;$A8&amp;"-"&amp;BF$1&amp;"-"&amp;BF$2,EandR1_validation_rows,0),MATCH(BF$7,EandR1_validation_header,0))</f>
        <v>#N/A</v>
      </c>
      <c r="BG8" t="e">
        <f t="shared" ca="1" si="5"/>
        <v>#N/A</v>
      </c>
      <c r="BH8">
        <f>MATCH($A$1&amp;"-"&amp;$A8&amp;"-"&amp;BH$1&amp;"-"&amp;BH$2,EandR1_validation_rows,0)</f>
        <v>19</v>
      </c>
      <c r="BJ8" t="e">
        <f t="shared" ref="BJ8:BK11" ca="1" si="6">INDEX(EandR1_validation_data,MATCH($A$1&amp;"-"&amp;$A8&amp;"-"&amp;BJ$1&amp;"-"&amp;BJ$2,EandR1_validation_rows,0),MATCH(BJ$7,EandR1_validation_header,0))</f>
        <v>#N/A</v>
      </c>
      <c r="BK8" t="e">
        <f t="shared" ca="1" si="6"/>
        <v>#N/A</v>
      </c>
      <c r="BL8">
        <f>MATCH($A$1&amp;"-"&amp;$A8&amp;"-"&amp;BL$1&amp;"-"&amp;BL$2,EandR1_validation_rows,0)</f>
        <v>21</v>
      </c>
      <c r="BN8" t="e">
        <f t="shared" ref="BN8:BO11" ca="1" si="7">INDEX(EandR1_validation_data,MATCH($A$1&amp;"-"&amp;$A8&amp;"-"&amp;BN$1&amp;"-"&amp;BN$2,EandR1_validation_rows,0),MATCH(BN$7,EandR1_validation_header,0))</f>
        <v>#N/A</v>
      </c>
      <c r="BO8" t="e">
        <f t="shared" ca="1" si="7"/>
        <v>#N/A</v>
      </c>
      <c r="BP8">
        <f>MATCH($A$1&amp;"-"&amp;$A8&amp;"-"&amp;BP$1&amp;"-"&amp;BP$2,EandR1_validation_rows,0)</f>
        <v>23</v>
      </c>
      <c r="BR8" t="e">
        <f t="shared" ref="BR8:BS11" ca="1" si="8">INDEX(EandR1_validation_data,MATCH($A$1&amp;"-"&amp;$A8&amp;"-"&amp;BR$1&amp;"-"&amp;BR$2,EandR1_validation_rows,0),MATCH(BR$7,EandR1_validation_header,0))</f>
        <v>#N/A</v>
      </c>
      <c r="BS8" t="e">
        <f t="shared" ca="1" si="8"/>
        <v>#N/A</v>
      </c>
      <c r="BT8">
        <f>MATCH($A$1&amp;"-"&amp;$A8&amp;"-"&amp;BT$1&amp;"-"&amp;BT$2,EandR1_validation_rows,0)</f>
        <v>29</v>
      </c>
      <c r="BV8" t="e">
        <f t="shared" ref="BV8:BW11" ca="1" si="9">INDEX(EandR1_validation_data,MATCH($A$1&amp;"-"&amp;$A8&amp;"-"&amp;BV$1&amp;"-"&amp;BV$2,EandR1_validation_rows,0),MATCH(BV$7,EandR1_validation_header,0))</f>
        <v>#N/A</v>
      </c>
      <c r="BW8" t="e">
        <f t="shared" ca="1" si="9"/>
        <v>#N/A</v>
      </c>
      <c r="BX8">
        <f>MATCH($A$1&amp;"-"&amp;$A8&amp;"-"&amp;BX$1&amp;"-"&amp;BX$2,EandR1_validation_rows,0)</f>
        <v>31</v>
      </c>
      <c r="BZ8" t="e">
        <f t="shared" ref="BZ8:CA11" ca="1" si="10">INDEX(EandR1_validation_data,MATCH($A$1&amp;"-"&amp;$A8&amp;"-"&amp;BZ$1&amp;"-"&amp;BZ$2,EandR1_validation_rows,0),MATCH(BZ$7,EandR1_validation_header,0))</f>
        <v>#N/A</v>
      </c>
      <c r="CA8" t="e">
        <f t="shared" ca="1" si="10"/>
        <v>#N/A</v>
      </c>
      <c r="CB8">
        <f>MATCH($A$1&amp;"-"&amp;$A8&amp;"-"&amp;CB$1&amp;"-"&amp;CB$2,EandR1_validation_rows,0)</f>
        <v>33</v>
      </c>
    </row>
    <row r="9" spans="1:80" ht="45" customHeight="1">
      <c r="A9" s="362" t="s">
        <v>229</v>
      </c>
      <c r="B9">
        <f>IFERROR(IFERROR(INDEX(data_LA_info_array,MATCH(Cover!$C$17,data_LA_info_rows,0),MATCH(LEFT($A9,2),data_LA_info_cols,0)),INDEX(data_LA_info_array,MATCH(Cover!$C$17,data_LA_info_rows,0),MATCH(LEFT($A9,3),data_LA_info_cols,0))),INDEX(data_LA_info_array,MATCH(Cover!$C$17,data_LA_info_rows,0),MATCH(LEFT($A9,4),data_LA_info_cols,0)))</f>
        <v>0</v>
      </c>
      <c r="C9" s="636" t="s">
        <v>230</v>
      </c>
      <c r="D9" s="99" t="s">
        <v>231</v>
      </c>
      <c r="E9" s="322" t="str">
        <f t="shared" si="0"/>
        <v>Not an education authority</v>
      </c>
      <c r="F9" s="185"/>
      <c r="G9" s="185"/>
      <c r="H9" s="185"/>
      <c r="I9" s="185"/>
      <c r="J9" s="138">
        <f t="shared" ref="J9:J62" si="11">SUM($H9:$I9)</f>
        <v>0</v>
      </c>
      <c r="K9" s="185"/>
      <c r="L9" s="17">
        <f t="shared" si="1"/>
        <v>0</v>
      </c>
      <c r="M9" s="204" t="e">
        <f t="shared" ref="M9:M11" ca="1" si="12">IF(AND($AT9=TRUE,$AU9=FALSE),"Warning","")</f>
        <v>#N/A</v>
      </c>
      <c r="N9" s="204" t="e">
        <f t="shared" ref="N9:N11" ca="1" si="13">IF(AND($AX9=TRUE,$AY9=FALSE),"Warning","")</f>
        <v>#N/A</v>
      </c>
      <c r="O9" s="204" t="e">
        <f t="shared" ref="O9:O11" ca="1" si="14">IF(AND($BB9=TRUE,$BC9=FALSE),"Warning","")</f>
        <v>#N/A</v>
      </c>
      <c r="P9" s="185"/>
      <c r="Q9" s="186"/>
      <c r="R9" s="152">
        <f t="shared" ref="R9:R61" si="15">$P9-$Q9</f>
        <v>0</v>
      </c>
      <c r="S9" s="185"/>
      <c r="T9" s="186"/>
      <c r="U9" s="152">
        <f t="shared" ref="U9:U61" si="16">$S9-$T9</f>
        <v>0</v>
      </c>
      <c r="V9" s="185"/>
      <c r="W9" s="17">
        <f t="shared" ref="W9:W39" si="17">SUM($P9,$S9,$V9)</f>
        <v>0</v>
      </c>
      <c r="X9" s="204" t="e">
        <f t="shared" ref="X9:X11" ca="1" si="18">IF(AND($BF9=TRUE,$BG9=FALSE),"Warning","")</f>
        <v>#N/A</v>
      </c>
      <c r="Y9" s="204" t="e">
        <f t="shared" ref="Y9:Y11" ca="1" si="19">IF(AND($BJ9=TRUE,$BK9=FALSE),"Warning","")</f>
        <v>#N/A</v>
      </c>
      <c r="Z9" s="204" t="e">
        <f t="shared" ref="Z9:Z11" ca="1" si="20">IF(AND($BN9=TRUE,$BO9=FALSE),"Warning","")</f>
        <v>#N/A</v>
      </c>
      <c r="AA9" s="50">
        <f t="shared" ref="AA9:AA39" si="21">SUM($L9,$W9)</f>
        <v>0</v>
      </c>
      <c r="AB9" s="304"/>
      <c r="AC9" s="305"/>
      <c r="AD9" s="305"/>
      <c r="AE9" s="153"/>
      <c r="AF9" s="185"/>
      <c r="AG9" s="186"/>
      <c r="AH9" s="186"/>
      <c r="AI9" s="186"/>
      <c r="AJ9" s="49"/>
      <c r="AK9" s="185"/>
      <c r="AL9" s="185"/>
      <c r="AM9" s="50">
        <f t="shared" ref="AM9:AM39" si="22">SUM($AF9, $AJ9:$AL9)</f>
        <v>0</v>
      </c>
      <c r="AN9" s="204" t="e">
        <f t="shared" ref="AN9:AN11" ca="1" si="23">IF(AND($BR9=TRUE,$BS9=FALSE),"Warning","")</f>
        <v>#N/A</v>
      </c>
      <c r="AO9" s="204" t="e">
        <f ca="1">IF(AND($BV9=TRUE,$BW9=FALSE),"Warning","")</f>
        <v>#N/A</v>
      </c>
      <c r="AP9" s="204" t="e">
        <f t="shared" ref="AP9:AP11" ca="1" si="24">IF(AND($BZ9=TRUE,$CA9=FALSE),"Warning","")</f>
        <v>#N/A</v>
      </c>
      <c r="AQ9" s="186"/>
      <c r="AR9" s="152">
        <f t="shared" ref="AR9:AR62" si="25">$AM9-$AQ9</f>
        <v>0</v>
      </c>
      <c r="AS9" s="153"/>
      <c r="AT9" t="e">
        <f t="shared" ca="1" si="2"/>
        <v>#N/A</v>
      </c>
      <c r="AU9" t="e">
        <f t="shared" ca="1" si="2"/>
        <v>#N/A</v>
      </c>
      <c r="AV9">
        <f>MATCH($A$1&amp;"-"&amp;$A9&amp;"-"&amp;AV$1&amp;"-"&amp;AV$2,EandR1_validation_rows,0)</f>
        <v>39</v>
      </c>
      <c r="AX9" t="e">
        <f t="shared" ca="1" si="3"/>
        <v>#N/A</v>
      </c>
      <c r="AY9" t="e">
        <f t="shared" ca="1" si="3"/>
        <v>#N/A</v>
      </c>
      <c r="AZ9">
        <f>MATCH($A$1&amp;"-"&amp;$A9&amp;"-"&amp;AZ$1&amp;"-"&amp;AZ$2,EandR1_validation_rows,0)</f>
        <v>41</v>
      </c>
      <c r="BB9" t="e">
        <f t="shared" ca="1" si="4"/>
        <v>#N/A</v>
      </c>
      <c r="BC9" t="e">
        <f t="shared" ca="1" si="4"/>
        <v>#N/A</v>
      </c>
      <c r="BD9">
        <f>MATCH($A$1&amp;"-"&amp;$A9&amp;"-"&amp;BD$1&amp;"-"&amp;BD$2,EandR1_validation_rows,0)</f>
        <v>43</v>
      </c>
      <c r="BF9" t="e">
        <f t="shared" ca="1" si="5"/>
        <v>#N/A</v>
      </c>
      <c r="BG9" t="e">
        <f t="shared" ca="1" si="5"/>
        <v>#N/A</v>
      </c>
      <c r="BH9">
        <f>MATCH($A$1&amp;"-"&amp;$A9&amp;"-"&amp;BH$1&amp;"-"&amp;BH$2,EandR1_validation_rows,0)</f>
        <v>49</v>
      </c>
      <c r="BJ9" t="e">
        <f t="shared" ca="1" si="6"/>
        <v>#N/A</v>
      </c>
      <c r="BK9" t="e">
        <f t="shared" ca="1" si="6"/>
        <v>#N/A</v>
      </c>
      <c r="BL9">
        <f>MATCH($A$1&amp;"-"&amp;$A9&amp;"-"&amp;BL$1&amp;"-"&amp;BL$2,EandR1_validation_rows,0)</f>
        <v>51</v>
      </c>
      <c r="BN9" t="e">
        <f t="shared" ca="1" si="7"/>
        <v>#N/A</v>
      </c>
      <c r="BO9" t="e">
        <f t="shared" ca="1" si="7"/>
        <v>#N/A</v>
      </c>
      <c r="BP9">
        <f>MATCH($A$1&amp;"-"&amp;$A9&amp;"-"&amp;BP$1&amp;"-"&amp;BP$2,EandR1_validation_rows,0)</f>
        <v>53</v>
      </c>
      <c r="BR9" t="e">
        <f t="shared" ca="1" si="8"/>
        <v>#N/A</v>
      </c>
      <c r="BS9" t="e">
        <f t="shared" ca="1" si="8"/>
        <v>#N/A</v>
      </c>
      <c r="BT9">
        <f>MATCH($A$1&amp;"-"&amp;$A9&amp;"-"&amp;BT$1&amp;"-"&amp;BT$2,EandR1_validation_rows,0)</f>
        <v>59</v>
      </c>
      <c r="BV9" t="e">
        <f t="shared" ca="1" si="9"/>
        <v>#N/A</v>
      </c>
      <c r="BW9" t="e">
        <f t="shared" ca="1" si="9"/>
        <v>#N/A</v>
      </c>
      <c r="BX9">
        <f>MATCH($A$1&amp;"-"&amp;$A9&amp;"-"&amp;BX$1&amp;"-"&amp;BX$2,EandR1_validation_rows,0)</f>
        <v>61</v>
      </c>
      <c r="BZ9" t="e">
        <f t="shared" ca="1" si="10"/>
        <v>#N/A</v>
      </c>
      <c r="CA9" t="e">
        <f t="shared" ca="1" si="10"/>
        <v>#N/A</v>
      </c>
      <c r="CB9">
        <f>MATCH($A$1&amp;"-"&amp;$A9&amp;"-"&amp;CB$1&amp;"-"&amp;CB$2,EandR1_validation_rows,0)</f>
        <v>63</v>
      </c>
    </row>
    <row r="10" spans="1:80" ht="45" customHeight="1">
      <c r="A10" s="362" t="s">
        <v>232</v>
      </c>
      <c r="B10">
        <f>IFERROR(IFERROR(INDEX(data_LA_info_array,MATCH(Cover!$C$17,data_LA_info_rows,0),MATCH(LEFT($A10,2),data_LA_info_cols,0)),INDEX(data_LA_info_array,MATCH(Cover!$C$17,data_LA_info_rows,0),MATCH(LEFT($A10,3),data_LA_info_cols,0))),INDEX(data_LA_info_array,MATCH(Cover!$C$17,data_LA_info_rows,0),MATCH(LEFT($A10,4),data_LA_info_cols,0)))</f>
        <v>0</v>
      </c>
      <c r="C10" s="636" t="s">
        <v>233</v>
      </c>
      <c r="D10" s="99" t="s">
        <v>234</v>
      </c>
      <c r="E10" s="322" t="str">
        <f t="shared" si="0"/>
        <v>Not an education authority</v>
      </c>
      <c r="F10" s="185"/>
      <c r="G10" s="185"/>
      <c r="H10" s="185"/>
      <c r="I10" s="185"/>
      <c r="J10" s="138">
        <f t="shared" si="11"/>
        <v>0</v>
      </c>
      <c r="K10" s="185"/>
      <c r="L10" s="17">
        <f t="shared" si="1"/>
        <v>0</v>
      </c>
      <c r="M10" s="204" t="e">
        <f t="shared" ca="1" si="12"/>
        <v>#N/A</v>
      </c>
      <c r="N10" s="204" t="e">
        <f t="shared" ca="1" si="13"/>
        <v>#N/A</v>
      </c>
      <c r="O10" s="204" t="e">
        <f t="shared" ca="1" si="14"/>
        <v>#N/A</v>
      </c>
      <c r="P10" s="185"/>
      <c r="Q10" s="186"/>
      <c r="R10" s="152">
        <f t="shared" si="15"/>
        <v>0</v>
      </c>
      <c r="S10" s="185"/>
      <c r="T10" s="186"/>
      <c r="U10" s="152">
        <f t="shared" si="16"/>
        <v>0</v>
      </c>
      <c r="V10" s="185"/>
      <c r="W10" s="17">
        <f t="shared" si="17"/>
        <v>0</v>
      </c>
      <c r="X10" s="204" t="e">
        <f t="shared" ca="1" si="18"/>
        <v>#N/A</v>
      </c>
      <c r="Y10" s="204" t="e">
        <f t="shared" ca="1" si="19"/>
        <v>#N/A</v>
      </c>
      <c r="Z10" s="204" t="e">
        <f t="shared" ca="1" si="20"/>
        <v>#N/A</v>
      </c>
      <c r="AA10" s="50">
        <f t="shared" si="21"/>
        <v>0</v>
      </c>
      <c r="AB10" s="304"/>
      <c r="AC10" s="305"/>
      <c r="AD10" s="305"/>
      <c r="AE10" s="153"/>
      <c r="AF10" s="185"/>
      <c r="AG10" s="186"/>
      <c r="AH10" s="186"/>
      <c r="AI10" s="186"/>
      <c r="AJ10" s="49"/>
      <c r="AK10" s="185"/>
      <c r="AL10" s="185"/>
      <c r="AM10" s="50">
        <f t="shared" si="22"/>
        <v>0</v>
      </c>
      <c r="AN10" s="204" t="e">
        <f t="shared" ca="1" si="23"/>
        <v>#N/A</v>
      </c>
      <c r="AO10" s="204" t="e">
        <f t="shared" ref="AO10:AO11" ca="1" si="26">IF(AND($BV10=TRUE,$BW10=FALSE),"Warning","")</f>
        <v>#N/A</v>
      </c>
      <c r="AP10" s="204" t="e">
        <f t="shared" ca="1" si="24"/>
        <v>#N/A</v>
      </c>
      <c r="AQ10" s="186"/>
      <c r="AR10" s="152">
        <f t="shared" si="25"/>
        <v>0</v>
      </c>
      <c r="AS10" s="153"/>
      <c r="AT10" t="e">
        <f t="shared" ca="1" si="2"/>
        <v>#N/A</v>
      </c>
      <c r="AU10" s="162" t="e">
        <f t="shared" ca="1" si="2"/>
        <v>#N/A</v>
      </c>
      <c r="AV10">
        <f>MATCH($A$1&amp;"-"&amp;$A10&amp;"-"&amp;AV$1&amp;"-"&amp;AV$2,EandR1_validation_rows,0)</f>
        <v>69</v>
      </c>
      <c r="AX10" t="e">
        <f t="shared" ca="1" si="3"/>
        <v>#N/A</v>
      </c>
      <c r="AY10" t="e">
        <f t="shared" ca="1" si="3"/>
        <v>#N/A</v>
      </c>
      <c r="AZ10">
        <f>MATCH($A$1&amp;"-"&amp;$A10&amp;"-"&amp;AZ$1&amp;"-"&amp;AZ$2,EandR1_validation_rows,0)</f>
        <v>71</v>
      </c>
      <c r="BB10" t="e">
        <f t="shared" ca="1" si="4"/>
        <v>#N/A</v>
      </c>
      <c r="BC10" t="e">
        <f t="shared" ca="1" si="4"/>
        <v>#N/A</v>
      </c>
      <c r="BD10">
        <f>MATCH($A$1&amp;"-"&amp;$A10&amp;"-"&amp;BD$1&amp;"-"&amp;BD$2,EandR1_validation_rows,0)</f>
        <v>73</v>
      </c>
      <c r="BF10" t="e">
        <f t="shared" ca="1" si="5"/>
        <v>#N/A</v>
      </c>
      <c r="BG10" t="e">
        <f t="shared" ca="1" si="5"/>
        <v>#N/A</v>
      </c>
      <c r="BH10">
        <f>MATCH($A$1&amp;"-"&amp;$A10&amp;"-"&amp;BH$1&amp;"-"&amp;BH$2,EandR1_validation_rows,0)</f>
        <v>79</v>
      </c>
      <c r="BJ10" t="e">
        <f t="shared" ca="1" si="6"/>
        <v>#N/A</v>
      </c>
      <c r="BK10" t="e">
        <f t="shared" ca="1" si="6"/>
        <v>#N/A</v>
      </c>
      <c r="BL10">
        <f>MATCH($A$1&amp;"-"&amp;$A10&amp;"-"&amp;BL$1&amp;"-"&amp;BL$2,EandR1_validation_rows,0)</f>
        <v>81</v>
      </c>
      <c r="BN10" t="e">
        <f t="shared" ca="1" si="7"/>
        <v>#N/A</v>
      </c>
      <c r="BO10" t="e">
        <f t="shared" ca="1" si="7"/>
        <v>#N/A</v>
      </c>
      <c r="BP10">
        <f>MATCH($A$1&amp;"-"&amp;$A10&amp;"-"&amp;BP$1&amp;"-"&amp;BP$2,EandR1_validation_rows,0)</f>
        <v>83</v>
      </c>
      <c r="BR10" t="e">
        <f t="shared" ca="1" si="8"/>
        <v>#N/A</v>
      </c>
      <c r="BS10" t="e">
        <f t="shared" ca="1" si="8"/>
        <v>#N/A</v>
      </c>
      <c r="BT10">
        <f>MATCH($A$1&amp;"-"&amp;$A10&amp;"-"&amp;BT$1&amp;"-"&amp;BT$2,EandR1_validation_rows,0)</f>
        <v>89</v>
      </c>
      <c r="BV10" t="e">
        <f t="shared" ca="1" si="9"/>
        <v>#N/A</v>
      </c>
      <c r="BW10" t="e">
        <f t="shared" ca="1" si="9"/>
        <v>#N/A</v>
      </c>
      <c r="BX10">
        <f>MATCH($A$1&amp;"-"&amp;$A10&amp;"-"&amp;BX$1&amp;"-"&amp;BX$2,EandR1_validation_rows,0)</f>
        <v>91</v>
      </c>
      <c r="BZ10" t="e">
        <f t="shared" ca="1" si="10"/>
        <v>#N/A</v>
      </c>
      <c r="CA10" t="e">
        <f t="shared" ca="1" si="10"/>
        <v>#N/A</v>
      </c>
      <c r="CB10">
        <f>MATCH($A$1&amp;"-"&amp;$A10&amp;"-"&amp;CB$1&amp;"-"&amp;CB$2,EandR1_validation_rows,0)</f>
        <v>93</v>
      </c>
    </row>
    <row r="11" spans="1:80" ht="45" customHeight="1">
      <c r="A11" s="362" t="s">
        <v>235</v>
      </c>
      <c r="B11">
        <f>IFERROR(IFERROR(INDEX(data_LA_info_array,MATCH(Cover!$C$17,data_LA_info_rows,0),MATCH(LEFT($A11,2),data_LA_info_cols,0)),INDEX(data_LA_info_array,MATCH(Cover!$C$17,data_LA_info_rows,0),MATCH(LEFT($A11,3),data_LA_info_cols,0))),INDEX(data_LA_info_array,MATCH(Cover!$C$17,data_LA_info_rows,0),MATCH(LEFT($A11,4),data_LA_info_cols,0)))</f>
        <v>0</v>
      </c>
      <c r="C11" s="636" t="s">
        <v>236</v>
      </c>
      <c r="D11" s="99" t="s">
        <v>237</v>
      </c>
      <c r="E11" s="322" t="str">
        <f t="shared" si="0"/>
        <v>Not an education authority</v>
      </c>
      <c r="F11" s="185"/>
      <c r="G11" s="185"/>
      <c r="H11" s="185"/>
      <c r="I11" s="185"/>
      <c r="J11" s="138">
        <f t="shared" si="11"/>
        <v>0</v>
      </c>
      <c r="K11" s="185"/>
      <c r="L11" s="17">
        <f t="shared" si="1"/>
        <v>0</v>
      </c>
      <c r="M11" s="204" t="e">
        <f t="shared" ca="1" si="12"/>
        <v>#N/A</v>
      </c>
      <c r="N11" s="204" t="e">
        <f t="shared" ca="1" si="13"/>
        <v>#N/A</v>
      </c>
      <c r="O11" s="204" t="e">
        <f t="shared" ca="1" si="14"/>
        <v>#N/A</v>
      </c>
      <c r="P11" s="185"/>
      <c r="Q11" s="186"/>
      <c r="R11" s="152">
        <f t="shared" si="15"/>
        <v>0</v>
      </c>
      <c r="S11" s="185"/>
      <c r="T11" s="186"/>
      <c r="U11" s="152">
        <f t="shared" si="16"/>
        <v>0</v>
      </c>
      <c r="V11" s="185"/>
      <c r="W11" s="17">
        <f t="shared" si="17"/>
        <v>0</v>
      </c>
      <c r="X11" s="204" t="e">
        <f t="shared" ca="1" si="18"/>
        <v>#N/A</v>
      </c>
      <c r="Y11" s="204" t="e">
        <f t="shared" ca="1" si="19"/>
        <v>#N/A</v>
      </c>
      <c r="Z11" s="204" t="e">
        <f t="shared" ca="1" si="20"/>
        <v>#N/A</v>
      </c>
      <c r="AA11" s="50">
        <f t="shared" si="21"/>
        <v>0</v>
      </c>
      <c r="AB11" s="304"/>
      <c r="AC11" s="305"/>
      <c r="AD11" s="305"/>
      <c r="AE11" s="153"/>
      <c r="AF11" s="185"/>
      <c r="AG11" s="186"/>
      <c r="AH11" s="186"/>
      <c r="AI11" s="186"/>
      <c r="AJ11" s="49"/>
      <c r="AK11" s="185"/>
      <c r="AL11" s="185"/>
      <c r="AM11" s="50">
        <f t="shared" si="22"/>
        <v>0</v>
      </c>
      <c r="AN11" s="204" t="e">
        <f t="shared" ca="1" si="23"/>
        <v>#N/A</v>
      </c>
      <c r="AO11" s="204" t="e">
        <f t="shared" ca="1" si="26"/>
        <v>#N/A</v>
      </c>
      <c r="AP11" s="204" t="e">
        <f t="shared" ca="1" si="24"/>
        <v>#N/A</v>
      </c>
      <c r="AQ11" s="186"/>
      <c r="AR11" s="152">
        <f t="shared" si="25"/>
        <v>0</v>
      </c>
      <c r="AS11" s="153"/>
      <c r="AT11" t="e">
        <f t="shared" ca="1" si="2"/>
        <v>#N/A</v>
      </c>
      <c r="AU11" t="e">
        <f t="shared" ca="1" si="2"/>
        <v>#N/A</v>
      </c>
      <c r="AV11">
        <f>MATCH($A$1&amp;"-"&amp;$A11&amp;"-"&amp;AV$1&amp;"-"&amp;AV$2,EandR1_validation_rows,0)</f>
        <v>99</v>
      </c>
      <c r="AX11" t="e">
        <f t="shared" ca="1" si="3"/>
        <v>#N/A</v>
      </c>
      <c r="AY11" t="e">
        <f t="shared" ca="1" si="3"/>
        <v>#N/A</v>
      </c>
      <c r="AZ11">
        <f>MATCH($A$1&amp;"-"&amp;$A11&amp;"-"&amp;AZ$1&amp;"-"&amp;AZ$2,EandR1_validation_rows,0)</f>
        <v>101</v>
      </c>
      <c r="BB11" t="e">
        <f t="shared" ca="1" si="4"/>
        <v>#N/A</v>
      </c>
      <c r="BC11" t="e">
        <f t="shared" ca="1" si="4"/>
        <v>#N/A</v>
      </c>
      <c r="BD11">
        <f>MATCH($A$1&amp;"-"&amp;$A11&amp;"-"&amp;BD$1&amp;"-"&amp;BD$2,EandR1_validation_rows,0)</f>
        <v>103</v>
      </c>
      <c r="BF11" t="e">
        <f t="shared" ca="1" si="5"/>
        <v>#N/A</v>
      </c>
      <c r="BG11" t="e">
        <f t="shared" ca="1" si="5"/>
        <v>#N/A</v>
      </c>
      <c r="BH11">
        <f>MATCH($A$1&amp;"-"&amp;$A11&amp;"-"&amp;BH$1&amp;"-"&amp;BH$2,EandR1_validation_rows,0)</f>
        <v>109</v>
      </c>
      <c r="BJ11" t="e">
        <f t="shared" ca="1" si="6"/>
        <v>#N/A</v>
      </c>
      <c r="BK11" t="e">
        <f t="shared" ca="1" si="6"/>
        <v>#N/A</v>
      </c>
      <c r="BL11">
        <f>MATCH($A$1&amp;"-"&amp;$A11&amp;"-"&amp;BL$1&amp;"-"&amp;BL$2,EandR1_validation_rows,0)</f>
        <v>111</v>
      </c>
      <c r="BN11" t="e">
        <f t="shared" ca="1" si="7"/>
        <v>#N/A</v>
      </c>
      <c r="BO11" t="e">
        <f t="shared" ca="1" si="7"/>
        <v>#N/A</v>
      </c>
      <c r="BP11">
        <f>MATCH($A$1&amp;"-"&amp;$A11&amp;"-"&amp;BP$1&amp;"-"&amp;BP$2,EandR1_validation_rows,0)</f>
        <v>113</v>
      </c>
      <c r="BR11" t="e">
        <f t="shared" ca="1" si="8"/>
        <v>#N/A</v>
      </c>
      <c r="BS11" t="e">
        <f t="shared" ca="1" si="8"/>
        <v>#N/A</v>
      </c>
      <c r="BT11">
        <f>MATCH($A$1&amp;"-"&amp;$A11&amp;"-"&amp;BT$1&amp;"-"&amp;BT$2,EandR1_validation_rows,0)</f>
        <v>119</v>
      </c>
      <c r="BV11" t="e">
        <f t="shared" ca="1" si="9"/>
        <v>#N/A</v>
      </c>
      <c r="BW11" t="e">
        <f t="shared" ca="1" si="9"/>
        <v>#N/A</v>
      </c>
      <c r="BX11">
        <f>MATCH($A$1&amp;"-"&amp;$A11&amp;"-"&amp;BX$1&amp;"-"&amp;BX$2,EandR1_validation_rows,0)</f>
        <v>121</v>
      </c>
      <c r="BZ11" t="e">
        <f t="shared" ca="1" si="10"/>
        <v>#N/A</v>
      </c>
      <c r="CA11" t="e">
        <f t="shared" ca="1" si="10"/>
        <v>#N/A</v>
      </c>
      <c r="CB11">
        <f>MATCH($A$1&amp;"-"&amp;$A11&amp;"-"&amp;CB$1&amp;"-"&amp;CB$2,EandR1_validation_rows,0)</f>
        <v>123</v>
      </c>
    </row>
    <row r="12" spans="1:80" ht="45" customHeight="1">
      <c r="A12" s="362" t="s">
        <v>238</v>
      </c>
      <c r="B12">
        <f>IFERROR(IFERROR(INDEX(data_LA_info_array,MATCH(Cover!$C$17,data_LA_info_rows,0),MATCH(LEFT($A12,2),data_LA_info_cols,0)),INDEX(data_LA_info_array,MATCH(Cover!$C$17,data_LA_info_rows,0),MATCH(LEFT($A12,3),data_LA_info_cols,0))),INDEX(data_LA_info_array,MATCH(Cover!$C$17,data_LA_info_rows,0),MATCH(LEFT($A12,4),data_LA_info_cols,0)))</f>
        <v>0</v>
      </c>
      <c r="C12" s="80" t="s">
        <v>239</v>
      </c>
      <c r="D12" s="139" t="s">
        <v>240</v>
      </c>
      <c r="E12" s="323" t="str">
        <f>IF($B12&lt;&gt;1,"Not an education authority","")</f>
        <v>Not an education authority</v>
      </c>
      <c r="F12" s="17">
        <f>SUM(F$8:F$11)</f>
        <v>0</v>
      </c>
      <c r="G12" s="17">
        <f t="shared" ref="G12:AQ12" si="27">SUM(G$8:G$11)</f>
        <v>0</v>
      </c>
      <c r="H12" s="17">
        <f t="shared" si="27"/>
        <v>0</v>
      </c>
      <c r="I12" s="17">
        <f>SUM(I$8:I$11)</f>
        <v>0</v>
      </c>
      <c r="J12" s="17">
        <f>SUM($H12:$I12)</f>
        <v>0</v>
      </c>
      <c r="K12" s="17">
        <f t="shared" si="27"/>
        <v>0</v>
      </c>
      <c r="L12" s="17">
        <f t="shared" si="1"/>
        <v>0</v>
      </c>
      <c r="M12" s="146"/>
      <c r="N12" s="146"/>
      <c r="O12" s="146"/>
      <c r="P12" s="17">
        <f t="shared" si="27"/>
        <v>0</v>
      </c>
      <c r="Q12" s="17">
        <f t="shared" si="27"/>
        <v>0</v>
      </c>
      <c r="R12" s="17">
        <f t="shared" si="15"/>
        <v>0</v>
      </c>
      <c r="S12" s="17">
        <f t="shared" si="27"/>
        <v>0</v>
      </c>
      <c r="T12" s="17">
        <f t="shared" si="27"/>
        <v>0</v>
      </c>
      <c r="U12" s="17">
        <f t="shared" si="16"/>
        <v>0</v>
      </c>
      <c r="V12" s="17">
        <f t="shared" si="27"/>
        <v>0</v>
      </c>
      <c r="W12" s="17">
        <f t="shared" si="17"/>
        <v>0</v>
      </c>
      <c r="X12" s="146"/>
      <c r="Y12" s="146"/>
      <c r="Z12" s="146"/>
      <c r="AA12" s="50">
        <f t="shared" si="21"/>
        <v>0</v>
      </c>
      <c r="AB12" s="153"/>
      <c r="AC12" s="140"/>
      <c r="AD12" s="50">
        <f>SUM($AA12:$AC12)</f>
        <v>0</v>
      </c>
      <c r="AE12" s="137"/>
      <c r="AF12" s="17">
        <f t="shared" si="27"/>
        <v>0</v>
      </c>
      <c r="AG12" s="17">
        <f>SUM(AG$8:AG$11)</f>
        <v>0</v>
      </c>
      <c r="AH12" s="17">
        <f>SUM(AH$8:AH$11)</f>
        <v>0</v>
      </c>
      <c r="AI12" s="17">
        <f>SUM(AI$8:AI$11)</f>
        <v>0</v>
      </c>
      <c r="AJ12" s="17">
        <f t="shared" si="27"/>
        <v>0</v>
      </c>
      <c r="AK12" s="17">
        <f t="shared" si="27"/>
        <v>0</v>
      </c>
      <c r="AL12" s="17">
        <f t="shared" si="27"/>
        <v>0</v>
      </c>
      <c r="AM12" s="50">
        <f t="shared" si="22"/>
        <v>0</v>
      </c>
      <c r="AN12" s="146"/>
      <c r="AO12" s="146"/>
      <c r="AP12" s="146"/>
      <c r="AQ12" s="17">
        <f t="shared" si="27"/>
        <v>0</v>
      </c>
      <c r="AR12" s="17">
        <f t="shared" si="25"/>
        <v>0</v>
      </c>
      <c r="AS12" s="153"/>
    </row>
    <row r="13" spans="1:80" ht="45" customHeight="1">
      <c r="A13" s="362" t="s">
        <v>241</v>
      </c>
      <c r="B13" t="e">
        <f>IFERROR(IFERROR(INDEX(data_LA_info_array,MATCH(Cover!$C$17,data_LA_info_rows,0),MATCH(LEFT($A13,2),data_LA_info_cols,0)),INDEX(data_LA_info_array,MATCH(Cover!$C$17,data_LA_info_rows,0),MATCH(LEFT($A13,3),data_LA_info_cols,0))),INDEX(data_LA_info_array,MATCH(Cover!$C$17,data_LA_info_rows,0),MATCH(LEFT($A13,4),data_LA_info_cols,0)))</f>
        <v>#N/A</v>
      </c>
      <c r="C13" s="36" t="s">
        <v>242</v>
      </c>
      <c r="D13" s="16" t="s">
        <v>243</v>
      </c>
      <c r="E13" s="322"/>
      <c r="F13" s="49"/>
      <c r="G13" s="154">
        <f>'E&amp;R1A'!$D$14</f>
        <v>0</v>
      </c>
      <c r="H13" s="328"/>
      <c r="I13" s="328"/>
      <c r="J13" s="138">
        <f t="shared" si="11"/>
        <v>0</v>
      </c>
      <c r="K13" s="49"/>
      <c r="L13" s="17">
        <f t="shared" si="1"/>
        <v>0</v>
      </c>
      <c r="M13" s="204" t="e">
        <f t="shared" ref="M13:M19" ca="1" si="28">IF(AND($AT13=TRUE,$AU13=FALSE),"Warning","")</f>
        <v>#N/A</v>
      </c>
      <c r="N13" s="204" t="e">
        <f t="shared" ref="N13:N19" ca="1" si="29">IF(AND($AX13=TRUE,$AY13=FALSE),"Warning","")</f>
        <v>#N/A</v>
      </c>
      <c r="O13" s="204" t="e">
        <f t="shared" ref="O13:O19" ca="1" si="30">IF(AND($BB13=TRUE,$BC13=FALSE),"Warning","")</f>
        <v>#N/A</v>
      </c>
      <c r="P13" s="49"/>
      <c r="Q13" s="18"/>
      <c r="R13" s="54">
        <f t="shared" si="15"/>
        <v>0</v>
      </c>
      <c r="S13" s="49"/>
      <c r="T13" s="18"/>
      <c r="U13" s="54">
        <f t="shared" si="16"/>
        <v>0</v>
      </c>
      <c r="V13" s="49"/>
      <c r="W13" s="17">
        <f t="shared" si="17"/>
        <v>0</v>
      </c>
      <c r="X13" s="204" t="e">
        <f t="shared" ref="X13:X19" ca="1" si="31">IF(AND($BF13=TRUE,$BG13=FALSE),"Warning","")</f>
        <v>#N/A</v>
      </c>
      <c r="Y13" s="204" t="e">
        <f t="shared" ref="Y13:Y19" ca="1" si="32">IF(AND($BJ13=TRUE,$BK13=FALSE),"Warning","")</f>
        <v>#N/A</v>
      </c>
      <c r="Z13" s="204" t="e">
        <f t="shared" ref="Z13:Z19" ca="1" si="33">IF(AND($BN13=TRUE,$BO13=FALSE),"Warning","")</f>
        <v>#N/A</v>
      </c>
      <c r="AA13" s="50">
        <f t="shared" si="21"/>
        <v>0</v>
      </c>
      <c r="AB13" s="304"/>
      <c r="AC13" s="305"/>
      <c r="AD13" s="305"/>
      <c r="AE13" s="145"/>
      <c r="AF13" s="49"/>
      <c r="AG13" s="186"/>
      <c r="AH13" s="186"/>
      <c r="AI13" s="186"/>
      <c r="AJ13" s="49"/>
      <c r="AK13" s="49"/>
      <c r="AL13" s="49"/>
      <c r="AM13" s="50">
        <f t="shared" si="22"/>
        <v>0</v>
      </c>
      <c r="AN13" s="204" t="e">
        <f t="shared" ref="AN13:AN19" ca="1" si="34">IF(AND($BR13=TRUE,$BS13=FALSE),"Warning","")</f>
        <v>#N/A</v>
      </c>
      <c r="AO13" s="204" t="e">
        <f t="shared" ref="AO13:AO19" ca="1" si="35">IF(AND($BV13=TRUE,$BW13=FALSE),"Warning","")</f>
        <v>#N/A</v>
      </c>
      <c r="AP13" s="204" t="e">
        <f t="shared" ref="AP13:AP19" ca="1" si="36">IF(AND($BZ13=TRUE,$CA13=FALSE),"Warning","")</f>
        <v>#N/A</v>
      </c>
      <c r="AQ13" s="18"/>
      <c r="AR13" s="54">
        <f t="shared" si="25"/>
        <v>0</v>
      </c>
      <c r="AS13" s="153"/>
      <c r="AT13" t="e">
        <f t="shared" ref="AT13:AU19" ca="1" si="37">INDEX(EandR1_validation_data,MATCH($A$1&amp;"-"&amp;$A13&amp;"-"&amp;AT$1&amp;"-"&amp;AT$2,EandR1_validation_rows,0),MATCH(AT$7,EandR1_validation_header,0))</f>
        <v>#N/A</v>
      </c>
      <c r="AU13" t="e">
        <f t="shared" ca="1" si="37"/>
        <v>#N/A</v>
      </c>
      <c r="AV13">
        <f t="shared" ref="AV13:AV19" si="38">MATCH($A$1&amp;"-"&amp;$A13&amp;"-"&amp;AV$1&amp;"-"&amp;AV$2,EandR1_validation_rows,0)</f>
        <v>129</v>
      </c>
      <c r="AX13" t="e">
        <f t="shared" ref="AX13:AY19" ca="1" si="39">INDEX(EandR1_validation_data,MATCH($A$1&amp;"-"&amp;$A13&amp;"-"&amp;AX$1&amp;"-"&amp;AX$2,EandR1_validation_rows,0),MATCH(AX$7,EandR1_validation_header,0))</f>
        <v>#N/A</v>
      </c>
      <c r="AY13" t="e">
        <f t="shared" ca="1" si="39"/>
        <v>#N/A</v>
      </c>
      <c r="AZ13">
        <f t="shared" ref="AZ13:AZ19" si="40">MATCH($A$1&amp;"-"&amp;$A13&amp;"-"&amp;AZ$1&amp;"-"&amp;AZ$2,EandR1_validation_rows,0)</f>
        <v>131</v>
      </c>
      <c r="BB13" t="e">
        <f t="shared" ref="BB13:BC19" ca="1" si="41">INDEX(EandR1_validation_data,MATCH($A$1&amp;"-"&amp;$A13&amp;"-"&amp;BB$1&amp;"-"&amp;BB$2,EandR1_validation_rows,0),MATCH(BB$7,EandR1_validation_header,0))</f>
        <v>#N/A</v>
      </c>
      <c r="BC13" t="e">
        <f t="shared" ca="1" si="41"/>
        <v>#N/A</v>
      </c>
      <c r="BD13">
        <f t="shared" ref="BD13:BD19" si="42">MATCH($A$1&amp;"-"&amp;$A13&amp;"-"&amp;BD$1&amp;"-"&amp;BD$2,EandR1_validation_rows,0)</f>
        <v>133</v>
      </c>
      <c r="BF13" t="e">
        <f t="shared" ref="BF13:BG19" ca="1" si="43">INDEX(EandR1_validation_data,MATCH($A$1&amp;"-"&amp;$A13&amp;"-"&amp;BF$1&amp;"-"&amp;BF$2,EandR1_validation_rows,0),MATCH(BF$7,EandR1_validation_header,0))</f>
        <v>#N/A</v>
      </c>
      <c r="BG13" t="e">
        <f t="shared" ca="1" si="43"/>
        <v>#N/A</v>
      </c>
      <c r="BH13">
        <f t="shared" ref="BH13:BH19" si="44">MATCH($A$1&amp;"-"&amp;$A13&amp;"-"&amp;BH$1&amp;"-"&amp;BH$2,EandR1_validation_rows,0)</f>
        <v>139</v>
      </c>
      <c r="BJ13" t="e">
        <f t="shared" ref="BJ13:BK19" ca="1" si="45">INDEX(EandR1_validation_data,MATCH($A$1&amp;"-"&amp;$A13&amp;"-"&amp;BJ$1&amp;"-"&amp;BJ$2,EandR1_validation_rows,0),MATCH(BJ$7,EandR1_validation_header,0))</f>
        <v>#N/A</v>
      </c>
      <c r="BK13" t="e">
        <f t="shared" ca="1" si="45"/>
        <v>#N/A</v>
      </c>
      <c r="BL13">
        <f t="shared" ref="BL13:BL19" si="46">MATCH($A$1&amp;"-"&amp;$A13&amp;"-"&amp;BL$1&amp;"-"&amp;BL$2,EandR1_validation_rows,0)</f>
        <v>141</v>
      </c>
      <c r="BN13" t="e">
        <f t="shared" ref="BN13:BO19" ca="1" si="47">INDEX(EandR1_validation_data,MATCH($A$1&amp;"-"&amp;$A13&amp;"-"&amp;BN$1&amp;"-"&amp;BN$2,EandR1_validation_rows,0),MATCH(BN$7,EandR1_validation_header,0))</f>
        <v>#N/A</v>
      </c>
      <c r="BO13" t="e">
        <f t="shared" ca="1" si="47"/>
        <v>#N/A</v>
      </c>
      <c r="BP13">
        <f t="shared" ref="BP13:BP19" si="48">MATCH($A$1&amp;"-"&amp;$A13&amp;"-"&amp;BP$1&amp;"-"&amp;BP$2,EandR1_validation_rows,0)</f>
        <v>143</v>
      </c>
      <c r="BR13" t="e">
        <f t="shared" ref="BR13:BS19" ca="1" si="49">INDEX(EandR1_validation_data,MATCH($A$1&amp;"-"&amp;$A13&amp;"-"&amp;BR$1&amp;"-"&amp;BR$2,EandR1_validation_rows,0),MATCH(BR$7,EandR1_validation_header,0))</f>
        <v>#N/A</v>
      </c>
      <c r="BS13" t="e">
        <f t="shared" ca="1" si="49"/>
        <v>#N/A</v>
      </c>
      <c r="BT13">
        <f t="shared" ref="BT13:BT19" si="50">MATCH($A$1&amp;"-"&amp;$A13&amp;"-"&amp;BT$1&amp;"-"&amp;BT$2,EandR1_validation_rows,0)</f>
        <v>149</v>
      </c>
      <c r="BV13" t="e">
        <f t="shared" ref="BV13:BW19" ca="1" si="51">INDEX(EandR1_validation_data,MATCH($A$1&amp;"-"&amp;$A13&amp;"-"&amp;BV$1&amp;"-"&amp;BV$2,EandR1_validation_rows,0),MATCH(BV$7,EandR1_validation_header,0))</f>
        <v>#N/A</v>
      </c>
      <c r="BW13" t="e">
        <f t="shared" ca="1" si="51"/>
        <v>#N/A</v>
      </c>
      <c r="BX13">
        <f t="shared" ref="BX13:BX19" si="52">MATCH($A$1&amp;"-"&amp;$A13&amp;"-"&amp;BX$1&amp;"-"&amp;BX$2,EandR1_validation_rows,0)</f>
        <v>151</v>
      </c>
      <c r="BZ13" t="e">
        <f t="shared" ref="BZ13:CA19" ca="1" si="53">INDEX(EandR1_validation_data,MATCH($A$1&amp;"-"&amp;$A13&amp;"-"&amp;BZ$1&amp;"-"&amp;BZ$2,EandR1_validation_rows,0),MATCH(BZ$7,EandR1_validation_header,0))</f>
        <v>#N/A</v>
      </c>
      <c r="CA13" t="e">
        <f t="shared" ca="1" si="53"/>
        <v>#N/A</v>
      </c>
      <c r="CB13">
        <f t="shared" ref="CB13:CB19" si="54">MATCH($A$1&amp;"-"&amp;$A13&amp;"-"&amp;CB$1&amp;"-"&amp;CB$2,EandR1_validation_rows,0)</f>
        <v>153</v>
      </c>
    </row>
    <row r="14" spans="1:80" ht="45" customHeight="1">
      <c r="A14" s="362" t="s">
        <v>244</v>
      </c>
      <c r="B14" t="e">
        <f>IFERROR(IFERROR(INDEX(data_LA_info_array,MATCH(Cover!$C$17,data_LA_info_rows,0),MATCH(LEFT($A14,2),data_LA_info_cols,0)),INDEX(data_LA_info_array,MATCH(Cover!$C$17,data_LA_info_rows,0),MATCH(LEFT($A14,3),data_LA_info_cols,0))),INDEX(data_LA_info_array,MATCH(Cover!$C$17,data_LA_info_rows,0),MATCH(LEFT($A14,4),data_LA_info_cols,0)))</f>
        <v>#N/A</v>
      </c>
      <c r="C14" s="36" t="s">
        <v>245</v>
      </c>
      <c r="D14" s="16" t="s">
        <v>246</v>
      </c>
      <c r="E14" s="322"/>
      <c r="F14" s="49"/>
      <c r="G14" s="49"/>
      <c r="H14" s="328"/>
      <c r="I14" s="328"/>
      <c r="J14" s="138">
        <f t="shared" si="11"/>
        <v>0</v>
      </c>
      <c r="K14" s="49"/>
      <c r="L14" s="17">
        <f t="shared" si="1"/>
        <v>0</v>
      </c>
      <c r="M14" s="204" t="e">
        <f t="shared" ca="1" si="28"/>
        <v>#N/A</v>
      </c>
      <c r="N14" s="204" t="e">
        <f t="shared" ca="1" si="29"/>
        <v>#N/A</v>
      </c>
      <c r="O14" s="204" t="e">
        <f t="shared" ca="1" si="30"/>
        <v>#N/A</v>
      </c>
      <c r="P14" s="49"/>
      <c r="Q14" s="18"/>
      <c r="R14" s="54">
        <f t="shared" si="15"/>
        <v>0</v>
      </c>
      <c r="S14" s="49"/>
      <c r="T14" s="18"/>
      <c r="U14" s="54">
        <f t="shared" si="16"/>
        <v>0</v>
      </c>
      <c r="V14" s="49"/>
      <c r="W14" s="17">
        <f t="shared" si="17"/>
        <v>0</v>
      </c>
      <c r="X14" s="204" t="e">
        <f t="shared" ca="1" si="31"/>
        <v>#N/A</v>
      </c>
      <c r="Y14" s="204" t="e">
        <f t="shared" ca="1" si="32"/>
        <v>#N/A</v>
      </c>
      <c r="Z14" s="204" t="e">
        <f t="shared" ca="1" si="33"/>
        <v>#N/A</v>
      </c>
      <c r="AA14" s="50">
        <f t="shared" si="21"/>
        <v>0</v>
      </c>
      <c r="AB14" s="304"/>
      <c r="AC14" s="305"/>
      <c r="AD14" s="305"/>
      <c r="AE14" s="145"/>
      <c r="AF14" s="49"/>
      <c r="AG14" s="186"/>
      <c r="AH14" s="186"/>
      <c r="AI14" s="186"/>
      <c r="AJ14" s="49"/>
      <c r="AK14" s="49"/>
      <c r="AL14" s="49"/>
      <c r="AM14" s="50">
        <f t="shared" si="22"/>
        <v>0</v>
      </c>
      <c r="AN14" s="204" t="e">
        <f t="shared" ca="1" si="34"/>
        <v>#N/A</v>
      </c>
      <c r="AO14" s="204" t="e">
        <f t="shared" ca="1" si="35"/>
        <v>#N/A</v>
      </c>
      <c r="AP14" s="204" t="e">
        <f t="shared" ca="1" si="36"/>
        <v>#N/A</v>
      </c>
      <c r="AQ14" s="18"/>
      <c r="AR14" s="54">
        <f t="shared" si="25"/>
        <v>0</v>
      </c>
      <c r="AS14" s="153"/>
      <c r="AT14" t="e">
        <f t="shared" ca="1" si="37"/>
        <v>#N/A</v>
      </c>
      <c r="AU14" t="e">
        <f t="shared" ca="1" si="37"/>
        <v>#N/A</v>
      </c>
      <c r="AV14">
        <f t="shared" si="38"/>
        <v>159</v>
      </c>
      <c r="AX14" t="e">
        <f t="shared" ca="1" si="39"/>
        <v>#N/A</v>
      </c>
      <c r="AY14" t="e">
        <f t="shared" ca="1" si="39"/>
        <v>#N/A</v>
      </c>
      <c r="AZ14">
        <f t="shared" si="40"/>
        <v>161</v>
      </c>
      <c r="BB14" t="e">
        <f t="shared" ca="1" si="41"/>
        <v>#N/A</v>
      </c>
      <c r="BC14" t="e">
        <f t="shared" ca="1" si="41"/>
        <v>#N/A</v>
      </c>
      <c r="BD14">
        <f t="shared" si="42"/>
        <v>163</v>
      </c>
      <c r="BF14" t="e">
        <f t="shared" ca="1" si="43"/>
        <v>#N/A</v>
      </c>
      <c r="BG14" t="e">
        <f t="shared" ca="1" si="43"/>
        <v>#N/A</v>
      </c>
      <c r="BH14">
        <f t="shared" si="44"/>
        <v>169</v>
      </c>
      <c r="BJ14" t="e">
        <f t="shared" ca="1" si="45"/>
        <v>#N/A</v>
      </c>
      <c r="BK14" t="e">
        <f t="shared" ca="1" si="45"/>
        <v>#N/A</v>
      </c>
      <c r="BL14">
        <f t="shared" si="46"/>
        <v>171</v>
      </c>
      <c r="BN14" t="e">
        <f t="shared" ca="1" si="47"/>
        <v>#N/A</v>
      </c>
      <c r="BO14" t="e">
        <f t="shared" ca="1" si="47"/>
        <v>#N/A</v>
      </c>
      <c r="BP14">
        <f t="shared" si="48"/>
        <v>173</v>
      </c>
      <c r="BR14" t="e">
        <f t="shared" ca="1" si="49"/>
        <v>#N/A</v>
      </c>
      <c r="BS14" t="e">
        <f t="shared" ca="1" si="49"/>
        <v>#N/A</v>
      </c>
      <c r="BT14">
        <f t="shared" si="50"/>
        <v>179</v>
      </c>
      <c r="BV14" t="e">
        <f t="shared" ca="1" si="51"/>
        <v>#N/A</v>
      </c>
      <c r="BW14" t="e">
        <f t="shared" ca="1" si="51"/>
        <v>#N/A</v>
      </c>
      <c r="BX14">
        <f t="shared" si="52"/>
        <v>181</v>
      </c>
      <c r="BZ14" t="e">
        <f t="shared" ca="1" si="53"/>
        <v>#N/A</v>
      </c>
      <c r="CA14" t="e">
        <f t="shared" ca="1" si="53"/>
        <v>#N/A</v>
      </c>
      <c r="CB14">
        <f t="shared" si="54"/>
        <v>183</v>
      </c>
    </row>
    <row r="15" spans="1:80" ht="45" customHeight="1">
      <c r="A15" s="362" t="s">
        <v>247</v>
      </c>
      <c r="B15" t="e">
        <f>IFERROR(IFERROR(INDEX(data_LA_info_array,MATCH(Cover!$C$17,data_LA_info_rows,0),MATCH(LEFT($A15,2),data_LA_info_cols,0)),INDEX(data_LA_info_array,MATCH(Cover!$C$17,data_LA_info_rows,0),MATCH(LEFT($A15,3),data_LA_info_cols,0))),INDEX(data_LA_info_array,MATCH(Cover!$C$17,data_LA_info_rows,0),MATCH(LEFT($A15,4),data_LA_info_cols,0)))</f>
        <v>#N/A</v>
      </c>
      <c r="C15" s="36" t="s">
        <v>248</v>
      </c>
      <c r="D15" s="16" t="s">
        <v>249</v>
      </c>
      <c r="E15" s="322"/>
      <c r="F15" s="49"/>
      <c r="G15" s="49"/>
      <c r="H15" s="328"/>
      <c r="I15" s="328"/>
      <c r="J15" s="138">
        <f t="shared" si="11"/>
        <v>0</v>
      </c>
      <c r="K15" s="49"/>
      <c r="L15" s="17">
        <f t="shared" si="1"/>
        <v>0</v>
      </c>
      <c r="M15" s="204" t="e">
        <f t="shared" ca="1" si="28"/>
        <v>#N/A</v>
      </c>
      <c r="N15" s="204" t="e">
        <f t="shared" ca="1" si="29"/>
        <v>#N/A</v>
      </c>
      <c r="O15" s="204" t="e">
        <f t="shared" ca="1" si="30"/>
        <v>#N/A</v>
      </c>
      <c r="P15" s="49"/>
      <c r="Q15" s="18"/>
      <c r="R15" s="54">
        <f t="shared" si="15"/>
        <v>0</v>
      </c>
      <c r="S15" s="49"/>
      <c r="T15" s="18"/>
      <c r="U15" s="54">
        <f t="shared" si="16"/>
        <v>0</v>
      </c>
      <c r="V15" s="49"/>
      <c r="W15" s="17">
        <f t="shared" si="17"/>
        <v>0</v>
      </c>
      <c r="X15" s="204" t="e">
        <f t="shared" ca="1" si="31"/>
        <v>#N/A</v>
      </c>
      <c r="Y15" s="204" t="e">
        <f t="shared" ca="1" si="32"/>
        <v>#N/A</v>
      </c>
      <c r="Z15" s="204" t="e">
        <f t="shared" ca="1" si="33"/>
        <v>#N/A</v>
      </c>
      <c r="AA15" s="50">
        <f t="shared" si="21"/>
        <v>0</v>
      </c>
      <c r="AB15" s="304"/>
      <c r="AC15" s="305"/>
      <c r="AD15" s="305"/>
      <c r="AE15" s="145"/>
      <c r="AF15" s="49"/>
      <c r="AG15" s="186"/>
      <c r="AH15" s="186"/>
      <c r="AI15" s="186"/>
      <c r="AJ15" s="49"/>
      <c r="AK15" s="49"/>
      <c r="AL15" s="49"/>
      <c r="AM15" s="50">
        <f t="shared" si="22"/>
        <v>0</v>
      </c>
      <c r="AN15" s="204" t="e">
        <f t="shared" ca="1" si="34"/>
        <v>#N/A</v>
      </c>
      <c r="AO15" s="204" t="e">
        <f t="shared" ca="1" si="35"/>
        <v>#N/A</v>
      </c>
      <c r="AP15" s="204" t="e">
        <f t="shared" ca="1" si="36"/>
        <v>#N/A</v>
      </c>
      <c r="AQ15" s="18"/>
      <c r="AR15" s="54">
        <f t="shared" si="25"/>
        <v>0</v>
      </c>
      <c r="AS15" s="153"/>
      <c r="AT15" t="e">
        <f t="shared" ca="1" si="37"/>
        <v>#N/A</v>
      </c>
      <c r="AU15" t="e">
        <f t="shared" ca="1" si="37"/>
        <v>#N/A</v>
      </c>
      <c r="AV15">
        <f t="shared" si="38"/>
        <v>189</v>
      </c>
      <c r="AX15" t="e">
        <f t="shared" ca="1" si="39"/>
        <v>#N/A</v>
      </c>
      <c r="AY15" t="e">
        <f t="shared" ca="1" si="39"/>
        <v>#N/A</v>
      </c>
      <c r="AZ15">
        <f t="shared" si="40"/>
        <v>191</v>
      </c>
      <c r="BB15" t="e">
        <f t="shared" ca="1" si="41"/>
        <v>#N/A</v>
      </c>
      <c r="BC15" t="e">
        <f t="shared" ca="1" si="41"/>
        <v>#N/A</v>
      </c>
      <c r="BD15">
        <f t="shared" si="42"/>
        <v>193</v>
      </c>
      <c r="BF15" t="e">
        <f t="shared" ca="1" si="43"/>
        <v>#N/A</v>
      </c>
      <c r="BG15" t="e">
        <f t="shared" ca="1" si="43"/>
        <v>#N/A</v>
      </c>
      <c r="BH15">
        <f t="shared" si="44"/>
        <v>199</v>
      </c>
      <c r="BJ15" t="e">
        <f t="shared" ca="1" si="45"/>
        <v>#N/A</v>
      </c>
      <c r="BK15" t="e">
        <f t="shared" ca="1" si="45"/>
        <v>#N/A</v>
      </c>
      <c r="BL15">
        <f t="shared" si="46"/>
        <v>201</v>
      </c>
      <c r="BN15" t="e">
        <f t="shared" ca="1" si="47"/>
        <v>#N/A</v>
      </c>
      <c r="BO15" t="e">
        <f t="shared" ca="1" si="47"/>
        <v>#N/A</v>
      </c>
      <c r="BP15">
        <f t="shared" si="48"/>
        <v>203</v>
      </c>
      <c r="BR15" t="e">
        <f t="shared" ca="1" si="49"/>
        <v>#N/A</v>
      </c>
      <c r="BS15" t="e">
        <f t="shared" ca="1" si="49"/>
        <v>#N/A</v>
      </c>
      <c r="BT15">
        <f t="shared" si="50"/>
        <v>209</v>
      </c>
      <c r="BV15" t="e">
        <f t="shared" ca="1" si="51"/>
        <v>#N/A</v>
      </c>
      <c r="BW15" t="e">
        <f t="shared" ca="1" si="51"/>
        <v>#N/A</v>
      </c>
      <c r="BX15">
        <f t="shared" si="52"/>
        <v>211</v>
      </c>
      <c r="BZ15" t="e">
        <f t="shared" ca="1" si="53"/>
        <v>#N/A</v>
      </c>
      <c r="CA15" t="e">
        <f t="shared" ca="1" si="53"/>
        <v>#N/A</v>
      </c>
      <c r="CB15">
        <f t="shared" si="54"/>
        <v>213</v>
      </c>
    </row>
    <row r="16" spans="1:80" ht="45" customHeight="1">
      <c r="A16" s="362" t="s">
        <v>250</v>
      </c>
      <c r="B16" t="e">
        <f>IFERROR(IFERROR(INDEX(data_LA_info_array,MATCH(Cover!$C$17,data_LA_info_rows,0),MATCH(LEFT($A16,2),data_LA_info_cols,0)),INDEX(data_LA_info_array,MATCH(Cover!$C$17,data_LA_info_rows,0),MATCH(LEFT($A16,3),data_LA_info_cols,0))),INDEX(data_LA_info_array,MATCH(Cover!$C$17,data_LA_info_rows,0),MATCH(LEFT($A16,4),data_LA_info_cols,0)))</f>
        <v>#N/A</v>
      </c>
      <c r="C16" s="36" t="s">
        <v>251</v>
      </c>
      <c r="D16" s="16" t="s">
        <v>252</v>
      </c>
      <c r="E16" s="322"/>
      <c r="F16" s="49"/>
      <c r="G16" s="49"/>
      <c r="H16" s="328"/>
      <c r="I16" s="328"/>
      <c r="J16" s="138">
        <f t="shared" si="11"/>
        <v>0</v>
      </c>
      <c r="K16" s="49"/>
      <c r="L16" s="17">
        <f t="shared" si="1"/>
        <v>0</v>
      </c>
      <c r="M16" s="204" t="e">
        <f t="shared" ca="1" si="28"/>
        <v>#N/A</v>
      </c>
      <c r="N16" s="204" t="e">
        <f t="shared" ca="1" si="29"/>
        <v>#N/A</v>
      </c>
      <c r="O16" s="204" t="e">
        <f t="shared" ca="1" si="30"/>
        <v>#N/A</v>
      </c>
      <c r="P16" s="49"/>
      <c r="Q16" s="18"/>
      <c r="R16" s="54">
        <f t="shared" si="15"/>
        <v>0</v>
      </c>
      <c r="S16" s="49"/>
      <c r="T16" s="18"/>
      <c r="U16" s="54">
        <f t="shared" si="16"/>
        <v>0</v>
      </c>
      <c r="V16" s="49"/>
      <c r="W16" s="17">
        <f t="shared" si="17"/>
        <v>0</v>
      </c>
      <c r="X16" s="204" t="e">
        <f t="shared" ca="1" si="31"/>
        <v>#N/A</v>
      </c>
      <c r="Y16" s="204" t="e">
        <f t="shared" ca="1" si="32"/>
        <v>#N/A</v>
      </c>
      <c r="Z16" s="204" t="e">
        <f t="shared" ca="1" si="33"/>
        <v>#N/A</v>
      </c>
      <c r="AA16" s="50">
        <f t="shared" si="21"/>
        <v>0</v>
      </c>
      <c r="AB16" s="304"/>
      <c r="AC16" s="305"/>
      <c r="AD16" s="305"/>
      <c r="AE16" s="145"/>
      <c r="AF16" s="49"/>
      <c r="AG16" s="186"/>
      <c r="AH16" s="186"/>
      <c r="AI16" s="186"/>
      <c r="AJ16" s="49"/>
      <c r="AK16" s="49"/>
      <c r="AL16" s="49"/>
      <c r="AM16" s="50">
        <f t="shared" si="22"/>
        <v>0</v>
      </c>
      <c r="AN16" s="204" t="e">
        <f t="shared" ca="1" si="34"/>
        <v>#N/A</v>
      </c>
      <c r="AO16" s="204" t="e">
        <f t="shared" ca="1" si="35"/>
        <v>#N/A</v>
      </c>
      <c r="AP16" s="204" t="e">
        <f t="shared" ca="1" si="36"/>
        <v>#N/A</v>
      </c>
      <c r="AQ16" s="18"/>
      <c r="AR16" s="54">
        <f t="shared" si="25"/>
        <v>0</v>
      </c>
      <c r="AS16" s="153"/>
      <c r="AT16" t="e">
        <f t="shared" ca="1" si="37"/>
        <v>#N/A</v>
      </c>
      <c r="AU16" t="e">
        <f t="shared" ca="1" si="37"/>
        <v>#N/A</v>
      </c>
      <c r="AV16">
        <f t="shared" si="38"/>
        <v>219</v>
      </c>
      <c r="AX16" t="e">
        <f t="shared" ca="1" si="39"/>
        <v>#N/A</v>
      </c>
      <c r="AY16" t="e">
        <f t="shared" ca="1" si="39"/>
        <v>#N/A</v>
      </c>
      <c r="AZ16">
        <f t="shared" si="40"/>
        <v>221</v>
      </c>
      <c r="BB16" t="e">
        <f t="shared" ca="1" si="41"/>
        <v>#N/A</v>
      </c>
      <c r="BC16" t="e">
        <f t="shared" ca="1" si="41"/>
        <v>#N/A</v>
      </c>
      <c r="BD16">
        <f t="shared" si="42"/>
        <v>223</v>
      </c>
      <c r="BF16" t="e">
        <f t="shared" ca="1" si="43"/>
        <v>#N/A</v>
      </c>
      <c r="BG16" t="e">
        <f t="shared" ca="1" si="43"/>
        <v>#N/A</v>
      </c>
      <c r="BH16">
        <f t="shared" si="44"/>
        <v>229</v>
      </c>
      <c r="BJ16" t="e">
        <f t="shared" ca="1" si="45"/>
        <v>#N/A</v>
      </c>
      <c r="BK16" t="e">
        <f t="shared" ca="1" si="45"/>
        <v>#N/A</v>
      </c>
      <c r="BL16">
        <f t="shared" si="46"/>
        <v>231</v>
      </c>
      <c r="BN16" t="e">
        <f t="shared" ca="1" si="47"/>
        <v>#N/A</v>
      </c>
      <c r="BO16" t="e">
        <f t="shared" ca="1" si="47"/>
        <v>#N/A</v>
      </c>
      <c r="BP16">
        <f t="shared" si="48"/>
        <v>233</v>
      </c>
      <c r="BR16" t="e">
        <f t="shared" ca="1" si="49"/>
        <v>#N/A</v>
      </c>
      <c r="BS16" t="e">
        <f t="shared" ca="1" si="49"/>
        <v>#N/A</v>
      </c>
      <c r="BT16">
        <f t="shared" si="50"/>
        <v>239</v>
      </c>
      <c r="BV16" t="e">
        <f t="shared" ca="1" si="51"/>
        <v>#N/A</v>
      </c>
      <c r="BW16" t="e">
        <f t="shared" ca="1" si="51"/>
        <v>#N/A</v>
      </c>
      <c r="BX16">
        <f t="shared" si="52"/>
        <v>241</v>
      </c>
      <c r="BZ16" t="e">
        <f t="shared" ca="1" si="53"/>
        <v>#N/A</v>
      </c>
      <c r="CA16" t="e">
        <f t="shared" ca="1" si="53"/>
        <v>#N/A</v>
      </c>
      <c r="CB16">
        <f t="shared" si="54"/>
        <v>243</v>
      </c>
    </row>
    <row r="17" spans="1:80" ht="45" customHeight="1">
      <c r="A17" s="362" t="s">
        <v>253</v>
      </c>
      <c r="B17" t="e">
        <f>IFERROR(IFERROR(INDEX(data_LA_info_array,MATCH(Cover!$C$17,data_LA_info_rows,0),MATCH(LEFT($A17,2),data_LA_info_cols,0)),INDEX(data_LA_info_array,MATCH(Cover!$C$17,data_LA_info_rows,0),MATCH(LEFT($A17,3),data_LA_info_cols,0))),INDEX(data_LA_info_array,MATCH(Cover!$C$17,data_LA_info_rows,0),MATCH(LEFT($A17,4),data_LA_info_cols,0)))</f>
        <v>#N/A</v>
      </c>
      <c r="C17" s="36" t="s">
        <v>254</v>
      </c>
      <c r="D17" s="16" t="s">
        <v>255</v>
      </c>
      <c r="E17" s="322"/>
      <c r="F17" s="49"/>
      <c r="G17" s="49"/>
      <c r="H17" s="328"/>
      <c r="I17" s="328"/>
      <c r="J17" s="138">
        <f t="shared" si="11"/>
        <v>0</v>
      </c>
      <c r="K17" s="49"/>
      <c r="L17" s="17">
        <f t="shared" si="1"/>
        <v>0</v>
      </c>
      <c r="M17" s="204" t="e">
        <f t="shared" ca="1" si="28"/>
        <v>#N/A</v>
      </c>
      <c r="N17" s="204" t="e">
        <f t="shared" ca="1" si="29"/>
        <v>#N/A</v>
      </c>
      <c r="O17" s="204" t="e">
        <f t="shared" ca="1" si="30"/>
        <v>#N/A</v>
      </c>
      <c r="P17" s="49"/>
      <c r="Q17" s="18"/>
      <c r="R17" s="54">
        <f t="shared" si="15"/>
        <v>0</v>
      </c>
      <c r="S17" s="49"/>
      <c r="T17" s="18"/>
      <c r="U17" s="54">
        <f t="shared" si="16"/>
        <v>0</v>
      </c>
      <c r="V17" s="49"/>
      <c r="W17" s="17">
        <f t="shared" si="17"/>
        <v>0</v>
      </c>
      <c r="X17" s="204" t="e">
        <f t="shared" ca="1" si="31"/>
        <v>#N/A</v>
      </c>
      <c r="Y17" s="204" t="e">
        <f t="shared" ca="1" si="32"/>
        <v>#N/A</v>
      </c>
      <c r="Z17" s="204" t="e">
        <f t="shared" ca="1" si="33"/>
        <v>#N/A</v>
      </c>
      <c r="AA17" s="50">
        <f t="shared" si="21"/>
        <v>0</v>
      </c>
      <c r="AB17" s="304"/>
      <c r="AC17" s="305"/>
      <c r="AD17" s="305"/>
      <c r="AE17" s="145"/>
      <c r="AF17" s="49"/>
      <c r="AG17" s="186"/>
      <c r="AH17" s="186"/>
      <c r="AI17" s="186"/>
      <c r="AJ17" s="49"/>
      <c r="AK17" s="49"/>
      <c r="AL17" s="49"/>
      <c r="AM17" s="50">
        <f t="shared" si="22"/>
        <v>0</v>
      </c>
      <c r="AN17" s="204" t="e">
        <f t="shared" ca="1" si="34"/>
        <v>#N/A</v>
      </c>
      <c r="AO17" s="204" t="e">
        <f t="shared" ca="1" si="35"/>
        <v>#N/A</v>
      </c>
      <c r="AP17" s="204" t="e">
        <f t="shared" ca="1" si="36"/>
        <v>#N/A</v>
      </c>
      <c r="AQ17" s="18"/>
      <c r="AR17" s="54">
        <f t="shared" si="25"/>
        <v>0</v>
      </c>
      <c r="AS17" s="153"/>
      <c r="AT17" t="e">
        <f t="shared" ca="1" si="37"/>
        <v>#N/A</v>
      </c>
      <c r="AU17" t="e">
        <f t="shared" ca="1" si="37"/>
        <v>#N/A</v>
      </c>
      <c r="AV17">
        <f t="shared" si="38"/>
        <v>249</v>
      </c>
      <c r="AX17" t="e">
        <f t="shared" ca="1" si="39"/>
        <v>#N/A</v>
      </c>
      <c r="AY17" t="e">
        <f t="shared" ca="1" si="39"/>
        <v>#N/A</v>
      </c>
      <c r="AZ17">
        <f t="shared" si="40"/>
        <v>251</v>
      </c>
      <c r="BB17" t="e">
        <f t="shared" ca="1" si="41"/>
        <v>#N/A</v>
      </c>
      <c r="BC17" t="e">
        <f t="shared" ca="1" si="41"/>
        <v>#N/A</v>
      </c>
      <c r="BD17">
        <f t="shared" si="42"/>
        <v>253</v>
      </c>
      <c r="BF17" t="e">
        <f t="shared" ca="1" si="43"/>
        <v>#N/A</v>
      </c>
      <c r="BG17" t="e">
        <f t="shared" ca="1" si="43"/>
        <v>#N/A</v>
      </c>
      <c r="BH17">
        <f t="shared" si="44"/>
        <v>259</v>
      </c>
      <c r="BJ17" t="e">
        <f t="shared" ca="1" si="45"/>
        <v>#N/A</v>
      </c>
      <c r="BK17" t="e">
        <f t="shared" ca="1" si="45"/>
        <v>#N/A</v>
      </c>
      <c r="BL17">
        <f t="shared" si="46"/>
        <v>261</v>
      </c>
      <c r="BN17" t="e">
        <f t="shared" ca="1" si="47"/>
        <v>#N/A</v>
      </c>
      <c r="BO17" t="e">
        <f t="shared" ca="1" si="47"/>
        <v>#N/A</v>
      </c>
      <c r="BP17">
        <f t="shared" si="48"/>
        <v>263</v>
      </c>
      <c r="BR17" t="e">
        <f t="shared" ca="1" si="49"/>
        <v>#N/A</v>
      </c>
      <c r="BS17" t="e">
        <f t="shared" ca="1" si="49"/>
        <v>#N/A</v>
      </c>
      <c r="BT17">
        <f t="shared" si="50"/>
        <v>269</v>
      </c>
      <c r="BV17" t="e">
        <f t="shared" ca="1" si="51"/>
        <v>#N/A</v>
      </c>
      <c r="BW17" t="e">
        <f t="shared" ca="1" si="51"/>
        <v>#N/A</v>
      </c>
      <c r="BX17">
        <f t="shared" si="52"/>
        <v>271</v>
      </c>
      <c r="BZ17" t="e">
        <f t="shared" ca="1" si="53"/>
        <v>#N/A</v>
      </c>
      <c r="CA17" t="e">
        <f t="shared" ca="1" si="53"/>
        <v>#N/A</v>
      </c>
      <c r="CB17">
        <f t="shared" si="54"/>
        <v>273</v>
      </c>
    </row>
    <row r="18" spans="1:80" ht="45" customHeight="1">
      <c r="A18" s="362" t="s">
        <v>256</v>
      </c>
      <c r="B18" t="e">
        <f>IFERROR(IFERROR(INDEX(data_LA_info_array,MATCH(Cover!$C$17,data_LA_info_rows,0),MATCH(LEFT($A18,2),data_LA_info_cols,0)),INDEX(data_LA_info_array,MATCH(Cover!$C$17,data_LA_info_rows,0),MATCH(LEFT($A18,3),data_LA_info_cols,0))),INDEX(data_LA_info_array,MATCH(Cover!$C$17,data_LA_info_rows,0),MATCH(LEFT($A18,4),data_LA_info_cols,0)))</f>
        <v>#N/A</v>
      </c>
      <c r="C18" s="36" t="s">
        <v>257</v>
      </c>
      <c r="D18" s="16" t="s">
        <v>258</v>
      </c>
      <c r="E18" s="322"/>
      <c r="F18" s="49"/>
      <c r="G18" s="49"/>
      <c r="H18" s="328"/>
      <c r="I18" s="328"/>
      <c r="J18" s="138">
        <f t="shared" si="11"/>
        <v>0</v>
      </c>
      <c r="K18" s="49"/>
      <c r="L18" s="17">
        <f t="shared" si="1"/>
        <v>0</v>
      </c>
      <c r="M18" s="204" t="e">
        <f t="shared" ca="1" si="28"/>
        <v>#N/A</v>
      </c>
      <c r="N18" s="204" t="e">
        <f t="shared" ca="1" si="29"/>
        <v>#N/A</v>
      </c>
      <c r="O18" s="204" t="e">
        <f t="shared" ca="1" si="30"/>
        <v>#N/A</v>
      </c>
      <c r="P18" s="49"/>
      <c r="Q18" s="18"/>
      <c r="R18" s="54">
        <f t="shared" si="15"/>
        <v>0</v>
      </c>
      <c r="S18" s="49"/>
      <c r="T18" s="18"/>
      <c r="U18" s="54">
        <f t="shared" si="16"/>
        <v>0</v>
      </c>
      <c r="V18" s="49"/>
      <c r="W18" s="17">
        <f t="shared" si="17"/>
        <v>0</v>
      </c>
      <c r="X18" s="204" t="e">
        <f t="shared" ca="1" si="31"/>
        <v>#N/A</v>
      </c>
      <c r="Y18" s="204" t="e">
        <f t="shared" ca="1" si="32"/>
        <v>#N/A</v>
      </c>
      <c r="Z18" s="204" t="e">
        <f t="shared" ca="1" si="33"/>
        <v>#N/A</v>
      </c>
      <c r="AA18" s="50">
        <f t="shared" si="21"/>
        <v>0</v>
      </c>
      <c r="AB18" s="304"/>
      <c r="AC18" s="305"/>
      <c r="AD18" s="305"/>
      <c r="AE18" s="145"/>
      <c r="AF18" s="49"/>
      <c r="AG18" s="186"/>
      <c r="AH18" s="186"/>
      <c r="AI18" s="186"/>
      <c r="AJ18" s="49"/>
      <c r="AK18" s="49"/>
      <c r="AL18" s="49"/>
      <c r="AM18" s="50">
        <f t="shared" si="22"/>
        <v>0</v>
      </c>
      <c r="AN18" s="204" t="e">
        <f t="shared" ca="1" si="34"/>
        <v>#N/A</v>
      </c>
      <c r="AO18" s="204" t="e">
        <f t="shared" ca="1" si="35"/>
        <v>#N/A</v>
      </c>
      <c r="AP18" s="204" t="e">
        <f t="shared" ca="1" si="36"/>
        <v>#N/A</v>
      </c>
      <c r="AQ18" s="18"/>
      <c r="AR18" s="54">
        <f t="shared" si="25"/>
        <v>0</v>
      </c>
      <c r="AS18" s="153"/>
      <c r="AT18" t="e">
        <f t="shared" ca="1" si="37"/>
        <v>#N/A</v>
      </c>
      <c r="AU18" t="e">
        <f t="shared" ca="1" si="37"/>
        <v>#N/A</v>
      </c>
      <c r="AV18">
        <f t="shared" si="38"/>
        <v>279</v>
      </c>
      <c r="AX18" t="e">
        <f t="shared" ca="1" si="39"/>
        <v>#N/A</v>
      </c>
      <c r="AY18" t="e">
        <f t="shared" ca="1" si="39"/>
        <v>#N/A</v>
      </c>
      <c r="AZ18">
        <f t="shared" si="40"/>
        <v>281</v>
      </c>
      <c r="BB18" t="e">
        <f t="shared" ca="1" si="41"/>
        <v>#N/A</v>
      </c>
      <c r="BC18" t="e">
        <f t="shared" ca="1" si="41"/>
        <v>#N/A</v>
      </c>
      <c r="BD18">
        <f t="shared" si="42"/>
        <v>283</v>
      </c>
      <c r="BF18" t="e">
        <f t="shared" ca="1" si="43"/>
        <v>#N/A</v>
      </c>
      <c r="BG18" t="e">
        <f t="shared" ca="1" si="43"/>
        <v>#N/A</v>
      </c>
      <c r="BH18">
        <f t="shared" si="44"/>
        <v>289</v>
      </c>
      <c r="BJ18" t="e">
        <f t="shared" ca="1" si="45"/>
        <v>#N/A</v>
      </c>
      <c r="BK18" t="e">
        <f t="shared" ca="1" si="45"/>
        <v>#N/A</v>
      </c>
      <c r="BL18">
        <f t="shared" si="46"/>
        <v>291</v>
      </c>
      <c r="BN18" t="e">
        <f t="shared" ca="1" si="47"/>
        <v>#N/A</v>
      </c>
      <c r="BO18" t="e">
        <f t="shared" ca="1" si="47"/>
        <v>#N/A</v>
      </c>
      <c r="BP18">
        <f t="shared" si="48"/>
        <v>293</v>
      </c>
      <c r="BR18" t="e">
        <f t="shared" ca="1" si="49"/>
        <v>#N/A</v>
      </c>
      <c r="BS18" t="e">
        <f t="shared" ca="1" si="49"/>
        <v>#N/A</v>
      </c>
      <c r="BT18">
        <f t="shared" si="50"/>
        <v>299</v>
      </c>
      <c r="BV18" t="e">
        <f t="shared" ca="1" si="51"/>
        <v>#N/A</v>
      </c>
      <c r="BW18" t="e">
        <f t="shared" ca="1" si="51"/>
        <v>#N/A</v>
      </c>
      <c r="BX18">
        <f t="shared" si="52"/>
        <v>301</v>
      </c>
      <c r="BZ18" t="e">
        <f t="shared" ca="1" si="53"/>
        <v>#N/A</v>
      </c>
      <c r="CA18" t="e">
        <f t="shared" ca="1" si="53"/>
        <v>#N/A</v>
      </c>
      <c r="CB18">
        <f t="shared" si="54"/>
        <v>303</v>
      </c>
    </row>
    <row r="19" spans="1:80" ht="45" customHeight="1">
      <c r="A19" s="362" t="s">
        <v>259</v>
      </c>
      <c r="B19" t="e">
        <f>IFERROR(IFERROR(INDEX(data_LA_info_array,MATCH(Cover!$C$17,data_LA_info_rows,0),MATCH(LEFT($A19,2),data_LA_info_cols,0)),INDEX(data_LA_info_array,MATCH(Cover!$C$17,data_LA_info_rows,0),MATCH(LEFT($A19,3),data_LA_info_cols,0))),INDEX(data_LA_info_array,MATCH(Cover!$C$17,data_LA_info_rows,0),MATCH(LEFT($A19,4),data_LA_info_cols,0)))</f>
        <v>#N/A</v>
      </c>
      <c r="C19" s="36" t="s">
        <v>260</v>
      </c>
      <c r="D19" s="16" t="s">
        <v>261</v>
      </c>
      <c r="E19" s="322"/>
      <c r="F19" s="49"/>
      <c r="G19" s="49"/>
      <c r="H19" s="328"/>
      <c r="I19" s="328"/>
      <c r="J19" s="138">
        <f t="shared" si="11"/>
        <v>0</v>
      </c>
      <c r="K19" s="49"/>
      <c r="L19" s="17">
        <f t="shared" si="1"/>
        <v>0</v>
      </c>
      <c r="M19" s="204" t="e">
        <f t="shared" ca="1" si="28"/>
        <v>#N/A</v>
      </c>
      <c r="N19" s="204" t="e">
        <f t="shared" ca="1" si="29"/>
        <v>#N/A</v>
      </c>
      <c r="O19" s="204" t="e">
        <f t="shared" ca="1" si="30"/>
        <v>#N/A</v>
      </c>
      <c r="P19" s="49"/>
      <c r="Q19" s="18"/>
      <c r="R19" s="54">
        <f t="shared" si="15"/>
        <v>0</v>
      </c>
      <c r="S19" s="49"/>
      <c r="T19" s="18"/>
      <c r="U19" s="54">
        <f t="shared" si="16"/>
        <v>0</v>
      </c>
      <c r="V19" s="49"/>
      <c r="W19" s="17">
        <f t="shared" si="17"/>
        <v>0</v>
      </c>
      <c r="X19" s="204" t="e">
        <f t="shared" ca="1" si="31"/>
        <v>#N/A</v>
      </c>
      <c r="Y19" s="204" t="e">
        <f t="shared" ca="1" si="32"/>
        <v>#N/A</v>
      </c>
      <c r="Z19" s="204" t="e">
        <f t="shared" ca="1" si="33"/>
        <v>#N/A</v>
      </c>
      <c r="AA19" s="50">
        <f t="shared" si="21"/>
        <v>0</v>
      </c>
      <c r="AB19" s="304"/>
      <c r="AC19" s="305"/>
      <c r="AD19" s="305"/>
      <c r="AE19" s="145"/>
      <c r="AF19" s="49"/>
      <c r="AG19" s="186"/>
      <c r="AH19" s="186"/>
      <c r="AI19" s="186"/>
      <c r="AJ19" s="49"/>
      <c r="AK19" s="49"/>
      <c r="AL19" s="49"/>
      <c r="AM19" s="50">
        <f t="shared" si="22"/>
        <v>0</v>
      </c>
      <c r="AN19" s="204" t="e">
        <f t="shared" ca="1" si="34"/>
        <v>#N/A</v>
      </c>
      <c r="AO19" s="204" t="e">
        <f t="shared" ca="1" si="35"/>
        <v>#N/A</v>
      </c>
      <c r="AP19" s="204" t="e">
        <f t="shared" ca="1" si="36"/>
        <v>#N/A</v>
      </c>
      <c r="AQ19" s="18"/>
      <c r="AR19" s="54">
        <f t="shared" si="25"/>
        <v>0</v>
      </c>
      <c r="AS19" s="153"/>
      <c r="AT19" t="e">
        <f t="shared" ca="1" si="37"/>
        <v>#N/A</v>
      </c>
      <c r="AU19" t="e">
        <f t="shared" ca="1" si="37"/>
        <v>#N/A</v>
      </c>
      <c r="AV19">
        <f t="shared" si="38"/>
        <v>309</v>
      </c>
      <c r="AX19" t="e">
        <f t="shared" ca="1" si="39"/>
        <v>#N/A</v>
      </c>
      <c r="AY19" t="e">
        <f t="shared" ca="1" si="39"/>
        <v>#N/A</v>
      </c>
      <c r="AZ19">
        <f t="shared" si="40"/>
        <v>311</v>
      </c>
      <c r="BB19" t="e">
        <f t="shared" ca="1" si="41"/>
        <v>#N/A</v>
      </c>
      <c r="BC19" t="e">
        <f t="shared" ca="1" si="41"/>
        <v>#N/A</v>
      </c>
      <c r="BD19">
        <f t="shared" si="42"/>
        <v>313</v>
      </c>
      <c r="BF19" t="e">
        <f t="shared" ca="1" si="43"/>
        <v>#N/A</v>
      </c>
      <c r="BG19" t="e">
        <f t="shared" ca="1" si="43"/>
        <v>#N/A</v>
      </c>
      <c r="BH19">
        <f t="shared" si="44"/>
        <v>319</v>
      </c>
      <c r="BJ19" t="e">
        <f t="shared" ca="1" si="45"/>
        <v>#N/A</v>
      </c>
      <c r="BK19" t="e">
        <f t="shared" ca="1" si="45"/>
        <v>#N/A</v>
      </c>
      <c r="BL19">
        <f t="shared" si="46"/>
        <v>321</v>
      </c>
      <c r="BN19" t="e">
        <f t="shared" ca="1" si="47"/>
        <v>#N/A</v>
      </c>
      <c r="BO19" t="e">
        <f t="shared" ca="1" si="47"/>
        <v>#N/A</v>
      </c>
      <c r="BP19">
        <f t="shared" si="48"/>
        <v>323</v>
      </c>
      <c r="BR19" t="e">
        <f t="shared" ca="1" si="49"/>
        <v>#N/A</v>
      </c>
      <c r="BS19" t="e">
        <f t="shared" ca="1" si="49"/>
        <v>#N/A</v>
      </c>
      <c r="BT19">
        <f t="shared" si="50"/>
        <v>329</v>
      </c>
      <c r="BV19" t="e">
        <f t="shared" ca="1" si="51"/>
        <v>#N/A</v>
      </c>
      <c r="BW19" t="e">
        <f t="shared" ca="1" si="51"/>
        <v>#N/A</v>
      </c>
      <c r="BX19">
        <f t="shared" si="52"/>
        <v>331</v>
      </c>
      <c r="BZ19" t="e">
        <f t="shared" ca="1" si="53"/>
        <v>#N/A</v>
      </c>
      <c r="CA19" t="e">
        <f t="shared" ca="1" si="53"/>
        <v>#N/A</v>
      </c>
      <c r="CB19">
        <f t="shared" si="54"/>
        <v>333</v>
      </c>
    </row>
    <row r="20" spans="1:80" ht="45" customHeight="1">
      <c r="A20" s="362" t="s">
        <v>262</v>
      </c>
      <c r="B20" t="e">
        <f>IFERROR(IFERROR(INDEX(data_LA_info_array,MATCH(Cover!$C$17,data_LA_info_rows,0),MATCH(LEFT($A20,2),data_LA_info_cols,0)),INDEX(data_LA_info_array,MATCH(Cover!$C$17,data_LA_info_rows,0),MATCH(LEFT($A20,3),data_LA_info_cols,0))),INDEX(data_LA_info_array,MATCH(Cover!$C$17,data_LA_info_rows,0),MATCH(LEFT($A20,4),data_LA_info_cols,0)))</f>
        <v>#N/A</v>
      </c>
      <c r="C20" s="80" t="s">
        <v>263</v>
      </c>
      <c r="D20" s="139" t="s">
        <v>264</v>
      </c>
      <c r="E20" s="323"/>
      <c r="F20" s="17">
        <f>SUM(F$13:F$19)</f>
        <v>0</v>
      </c>
      <c r="G20" s="17">
        <f>SUM(G$13:G$19)</f>
        <v>0</v>
      </c>
      <c r="H20" s="17">
        <f t="shared" ref="H20:AQ20" si="55">SUM(H$13:H$19)</f>
        <v>0</v>
      </c>
      <c r="I20" s="17">
        <f t="shared" si="55"/>
        <v>0</v>
      </c>
      <c r="J20" s="17">
        <f t="shared" si="11"/>
        <v>0</v>
      </c>
      <c r="K20" s="17">
        <f>SUM(K$13:K$19)</f>
        <v>0</v>
      </c>
      <c r="L20" s="17">
        <f t="shared" si="1"/>
        <v>0</v>
      </c>
      <c r="M20" s="146"/>
      <c r="N20" s="146"/>
      <c r="O20" s="146"/>
      <c r="P20" s="17">
        <f t="shared" si="55"/>
        <v>0</v>
      </c>
      <c r="Q20" s="17">
        <f t="shared" si="55"/>
        <v>0</v>
      </c>
      <c r="R20" s="17">
        <f t="shared" si="15"/>
        <v>0</v>
      </c>
      <c r="S20" s="17">
        <f t="shared" si="55"/>
        <v>0</v>
      </c>
      <c r="T20" s="17">
        <f t="shared" si="55"/>
        <v>0</v>
      </c>
      <c r="U20" s="17">
        <f t="shared" si="16"/>
        <v>0</v>
      </c>
      <c r="V20" s="17">
        <f t="shared" si="55"/>
        <v>0</v>
      </c>
      <c r="W20" s="17">
        <f t="shared" si="17"/>
        <v>0</v>
      </c>
      <c r="X20" s="146"/>
      <c r="Y20" s="146"/>
      <c r="Z20" s="146"/>
      <c r="AA20" s="50">
        <f t="shared" si="21"/>
        <v>0</v>
      </c>
      <c r="AB20" s="153"/>
      <c r="AC20" s="140"/>
      <c r="AD20" s="50">
        <f>SUM($AA20:$AC20)</f>
        <v>0</v>
      </c>
      <c r="AE20" s="137"/>
      <c r="AF20" s="17">
        <f t="shared" si="55"/>
        <v>0</v>
      </c>
      <c r="AG20" s="17">
        <f>SUM(AG$13:AG$19)</f>
        <v>0</v>
      </c>
      <c r="AH20" s="17">
        <f t="shared" si="55"/>
        <v>0</v>
      </c>
      <c r="AI20" s="17">
        <f t="shared" si="55"/>
        <v>0</v>
      </c>
      <c r="AJ20" s="17">
        <f t="shared" si="55"/>
        <v>0</v>
      </c>
      <c r="AK20" s="17">
        <f t="shared" si="55"/>
        <v>0</v>
      </c>
      <c r="AL20" s="17">
        <f t="shared" si="55"/>
        <v>0</v>
      </c>
      <c r="AM20" s="50">
        <f t="shared" si="22"/>
        <v>0</v>
      </c>
      <c r="AN20" s="146"/>
      <c r="AO20" s="146"/>
      <c r="AP20" s="146"/>
      <c r="AQ20" s="17">
        <f t="shared" si="55"/>
        <v>0</v>
      </c>
      <c r="AR20" s="17">
        <f t="shared" si="25"/>
        <v>0</v>
      </c>
      <c r="AS20" s="153"/>
    </row>
    <row r="21" spans="1:80" ht="45" customHeight="1">
      <c r="A21" s="362" t="s">
        <v>265</v>
      </c>
      <c r="B21">
        <f>IFERROR(IFERROR(INDEX(data_LA_info_array,MATCH(Cover!$C$17,data_LA_info_rows,0),MATCH(LEFT($A21,2),data_LA_info_cols,0)),INDEX(data_LA_info_array,MATCH(Cover!$C$17,data_LA_info_rows,0),MATCH(LEFT($A21,3),data_LA_info_cols,0))),INDEX(data_LA_info_array,MATCH(Cover!$C$17,data_LA_info_rows,0),MATCH(LEFT($A21,4),data_LA_info_cols,0)))</f>
        <v>0</v>
      </c>
      <c r="C21" s="36" t="s">
        <v>266</v>
      </c>
      <c r="D21" s="16" t="s">
        <v>267</v>
      </c>
      <c r="E21" s="322" t="str">
        <f>IF($B21&lt;&gt;1,"Not a social care authority","")</f>
        <v>Not a social care authority</v>
      </c>
      <c r="F21" s="329"/>
      <c r="G21" s="329"/>
      <c r="H21" s="329"/>
      <c r="I21" s="329"/>
      <c r="J21" s="17">
        <f t="shared" si="11"/>
        <v>0</v>
      </c>
      <c r="K21" s="140"/>
      <c r="L21" s="17">
        <f t="shared" si="1"/>
        <v>0</v>
      </c>
      <c r="M21" s="204" t="e">
        <f t="shared" ref="M21:M22" ca="1" si="56">IF(AND($AT21=TRUE,$AU21=FALSE),"Warning","")</f>
        <v>#N/A</v>
      </c>
      <c r="N21" s="204" t="e">
        <f t="shared" ref="N21:N22" ca="1" si="57">IF(AND($AX21=TRUE,$AY21=FALSE),"Warning","")</f>
        <v>#N/A</v>
      </c>
      <c r="O21" s="204" t="e">
        <f t="shared" ref="O21:O22" ca="1" si="58">IF(AND($BB21=TRUE,$BC21=FALSE),"Warning","")</f>
        <v>#N/A</v>
      </c>
      <c r="P21" s="329"/>
      <c r="Q21" s="141"/>
      <c r="R21" s="142">
        <f t="shared" si="15"/>
        <v>0</v>
      </c>
      <c r="S21" s="140"/>
      <c r="T21" s="141"/>
      <c r="U21" s="142">
        <f t="shared" si="16"/>
        <v>0</v>
      </c>
      <c r="V21" s="140"/>
      <c r="W21" s="17">
        <f t="shared" si="17"/>
        <v>0</v>
      </c>
      <c r="X21" s="204" t="e">
        <f t="shared" ref="X21:X22" ca="1" si="59">IF(AND($BF21=TRUE,$BG21=FALSE),"Warning","")</f>
        <v>#N/A</v>
      </c>
      <c r="Y21" s="204" t="e">
        <f t="shared" ref="Y21:Y22" ca="1" si="60">IF(AND($BJ21=TRUE,$BK21=FALSE),"Warning","")</f>
        <v>#N/A</v>
      </c>
      <c r="Z21" s="204" t="e">
        <f t="shared" ref="Z21:Z22" ca="1" si="61">IF(AND($BN21=TRUE,$BO21=FALSE),"Warning","")</f>
        <v>#N/A</v>
      </c>
      <c r="AA21" s="50">
        <f t="shared" si="21"/>
        <v>0</v>
      </c>
      <c r="AB21" s="153"/>
      <c r="AC21" s="140"/>
      <c r="AD21" s="50">
        <f t="shared" ref="AD21:AD22" si="62">SUM($AA21:$AC21)</f>
        <v>0</v>
      </c>
      <c r="AE21" s="137"/>
      <c r="AF21" s="329"/>
      <c r="AG21" s="186"/>
      <c r="AH21" s="186"/>
      <c r="AI21" s="186"/>
      <c r="AJ21" s="329"/>
      <c r="AK21" s="329"/>
      <c r="AL21" s="329"/>
      <c r="AM21" s="50">
        <f t="shared" si="22"/>
        <v>0</v>
      </c>
      <c r="AN21" s="204" t="e">
        <f ca="1">IF(AND($BR21=TRUE,$BS21=FALSE),"Warning","")</f>
        <v>#N/A</v>
      </c>
      <c r="AO21" s="204" t="e">
        <f t="shared" ref="AO21:AO22" ca="1" si="63">IF(AND($BV21=TRUE,$BW21=FALSE),"Warning","")</f>
        <v>#N/A</v>
      </c>
      <c r="AP21" s="204" t="e">
        <f t="shared" ref="AP21:AP22" ca="1" si="64">IF(AND($BZ21=TRUE,$CA21=FALSE),"Warning","")</f>
        <v>#N/A</v>
      </c>
      <c r="AQ21" s="141"/>
      <c r="AR21" s="142">
        <f t="shared" si="25"/>
        <v>0</v>
      </c>
      <c r="AS21" s="153"/>
      <c r="AT21" t="e">
        <f ca="1">INDEX(EandR1_validation_data,MATCH($A$1&amp;"-"&amp;$A21&amp;"-"&amp;AT$1&amp;"-"&amp;AT$2,EandR1_validation_rows,0),MATCH(AT$7,EandR1_validation_header,0))</f>
        <v>#N/A</v>
      </c>
      <c r="AU21" t="e">
        <f ca="1">INDEX(EandR1_validation_data,MATCH($A$1&amp;"-"&amp;$A21&amp;"-"&amp;AU$1&amp;"-"&amp;AU$2,EandR1_validation_rows,0),MATCH(AU$7,EandR1_validation_header,0))</f>
        <v>#N/A</v>
      </c>
      <c r="AV21">
        <f>MATCH($A$1&amp;"-"&amp;$A21&amp;"-"&amp;AV$1&amp;"-"&amp;AV$2,EandR1_validation_rows,0)</f>
        <v>339</v>
      </c>
      <c r="AX21" t="e">
        <f ca="1">INDEX(EandR1_validation_data,MATCH($A$1&amp;"-"&amp;$A21&amp;"-"&amp;AX$1&amp;"-"&amp;AX$2,EandR1_validation_rows,0),MATCH(AX$7,EandR1_validation_header,0))</f>
        <v>#N/A</v>
      </c>
      <c r="AY21" t="e">
        <f ca="1">INDEX(EandR1_validation_data,MATCH($A$1&amp;"-"&amp;$A21&amp;"-"&amp;AY$1&amp;"-"&amp;AY$2,EandR1_validation_rows,0),MATCH(AY$7,EandR1_validation_header,0))</f>
        <v>#N/A</v>
      </c>
      <c r="AZ21">
        <f>MATCH($A$1&amp;"-"&amp;$A21&amp;"-"&amp;AZ$1&amp;"-"&amp;AZ$2,EandR1_validation_rows,0)</f>
        <v>341</v>
      </c>
      <c r="BB21" t="e">
        <f ca="1">INDEX(EandR1_validation_data,MATCH($A$1&amp;"-"&amp;$A21&amp;"-"&amp;BB$1&amp;"-"&amp;BB$2,EandR1_validation_rows,0),MATCH(BB$7,EandR1_validation_header,0))</f>
        <v>#N/A</v>
      </c>
      <c r="BC21" t="e">
        <f ca="1">INDEX(EandR1_validation_data,MATCH($A$1&amp;"-"&amp;$A21&amp;"-"&amp;BC$1&amp;"-"&amp;BC$2,EandR1_validation_rows,0),MATCH(BC$7,EandR1_validation_header,0))</f>
        <v>#N/A</v>
      </c>
      <c r="BD21">
        <f>MATCH($A$1&amp;"-"&amp;$A21&amp;"-"&amp;BD$1&amp;"-"&amp;BD$2,EandR1_validation_rows,0)</f>
        <v>343</v>
      </c>
      <c r="BF21" t="e">
        <f ca="1">INDEX(EandR1_validation_data,MATCH($A$1&amp;"-"&amp;$A21&amp;"-"&amp;BF$1&amp;"-"&amp;BF$2,EandR1_validation_rows,0),MATCH(BF$7,EandR1_validation_header,0))</f>
        <v>#N/A</v>
      </c>
      <c r="BG21" t="e">
        <f ca="1">INDEX(EandR1_validation_data,MATCH($A$1&amp;"-"&amp;$A21&amp;"-"&amp;BG$1&amp;"-"&amp;BG$2,EandR1_validation_rows,0),MATCH(BG$7,EandR1_validation_header,0))</f>
        <v>#N/A</v>
      </c>
      <c r="BH21">
        <f>MATCH($A$1&amp;"-"&amp;$A21&amp;"-"&amp;BH$1&amp;"-"&amp;BH$2,EandR1_validation_rows,0)</f>
        <v>349</v>
      </c>
      <c r="BJ21" t="e">
        <f ca="1">INDEX(EandR1_validation_data,MATCH($A$1&amp;"-"&amp;$A21&amp;"-"&amp;BJ$1&amp;"-"&amp;BJ$2,EandR1_validation_rows,0),MATCH(BJ$7,EandR1_validation_header,0))</f>
        <v>#N/A</v>
      </c>
      <c r="BK21" t="e">
        <f ca="1">INDEX(EandR1_validation_data,MATCH($A$1&amp;"-"&amp;$A21&amp;"-"&amp;BK$1&amp;"-"&amp;BK$2,EandR1_validation_rows,0),MATCH(BK$7,EandR1_validation_header,0))</f>
        <v>#N/A</v>
      </c>
      <c r="BL21">
        <f>MATCH($A$1&amp;"-"&amp;$A21&amp;"-"&amp;BL$1&amp;"-"&amp;BL$2,EandR1_validation_rows,0)</f>
        <v>351</v>
      </c>
      <c r="BN21" t="e">
        <f ca="1">INDEX(EandR1_validation_data,MATCH($A$1&amp;"-"&amp;$A21&amp;"-"&amp;BN$1&amp;"-"&amp;BN$2,EandR1_validation_rows,0),MATCH(BN$7,EandR1_validation_header,0))</f>
        <v>#N/A</v>
      </c>
      <c r="BO21" t="e">
        <f ca="1">INDEX(EandR1_validation_data,MATCH($A$1&amp;"-"&amp;$A21&amp;"-"&amp;BO$1&amp;"-"&amp;BO$2,EandR1_validation_rows,0),MATCH(BO$7,EandR1_validation_header,0))</f>
        <v>#N/A</v>
      </c>
      <c r="BP21">
        <f>MATCH($A$1&amp;"-"&amp;$A21&amp;"-"&amp;BP$1&amp;"-"&amp;BP$2,EandR1_validation_rows,0)</f>
        <v>353</v>
      </c>
      <c r="BR21" t="e">
        <f ca="1">INDEX(EandR1_validation_data,MATCH($A$1&amp;"-"&amp;$A21&amp;"-"&amp;BR$1&amp;"-"&amp;BR$2,EandR1_validation_rows,0),MATCH(BR$7,EandR1_validation_header,0))</f>
        <v>#N/A</v>
      </c>
      <c r="BS21" t="e">
        <f ca="1">INDEX(EandR1_validation_data,MATCH($A$1&amp;"-"&amp;$A21&amp;"-"&amp;BS$1&amp;"-"&amp;BS$2,EandR1_validation_rows,0),MATCH(BS$7,EandR1_validation_header,0))</f>
        <v>#N/A</v>
      </c>
      <c r="BT21">
        <f>MATCH($A$1&amp;"-"&amp;$A21&amp;"-"&amp;BT$1&amp;"-"&amp;BT$2,EandR1_validation_rows,0)</f>
        <v>359</v>
      </c>
      <c r="BV21" t="e">
        <f ca="1">INDEX(EandR1_validation_data,MATCH($A$1&amp;"-"&amp;$A21&amp;"-"&amp;BV$1&amp;"-"&amp;BV$2,EandR1_validation_rows,0),MATCH(BV$7,EandR1_validation_header,0))</f>
        <v>#N/A</v>
      </c>
      <c r="BW21" t="e">
        <f ca="1">INDEX(EandR1_validation_data,MATCH($A$1&amp;"-"&amp;$A21&amp;"-"&amp;BW$1&amp;"-"&amp;BW$2,EandR1_validation_rows,0),MATCH(BW$7,EandR1_validation_header,0))</f>
        <v>#N/A</v>
      </c>
      <c r="BX21">
        <f>MATCH($A$1&amp;"-"&amp;$A21&amp;"-"&amp;BX$1&amp;"-"&amp;BX$2,EandR1_validation_rows,0)</f>
        <v>361</v>
      </c>
      <c r="BZ21" t="e">
        <f ca="1">INDEX(EandR1_validation_data,MATCH($A$1&amp;"-"&amp;$A21&amp;"-"&amp;BZ$1&amp;"-"&amp;BZ$2,EandR1_validation_rows,0),MATCH(BZ$7,EandR1_validation_header,0))</f>
        <v>#N/A</v>
      </c>
      <c r="CA21" t="e">
        <f ca="1">INDEX(EandR1_validation_data,MATCH($A$1&amp;"-"&amp;$A21&amp;"-"&amp;CA$1&amp;"-"&amp;CA$2,EandR1_validation_rows,0),MATCH(CA$7,EandR1_validation_header,0))</f>
        <v>#N/A</v>
      </c>
      <c r="CB21">
        <f>MATCH($A$1&amp;"-"&amp;$A21&amp;"-"&amp;CB$1&amp;"-"&amp;CB$2,EandR1_validation_rows,0)</f>
        <v>363</v>
      </c>
    </row>
    <row r="22" spans="1:80" ht="45" customHeight="1">
      <c r="A22" s="362" t="s">
        <v>268</v>
      </c>
      <c r="B22">
        <f>IFERROR(IFERROR(INDEX(data_LA_info_array,MATCH(Cover!$C$17,data_LA_info_rows,0),MATCH(LEFT($A22,2),data_LA_info_cols,0)),INDEX(data_LA_info_array,MATCH(Cover!$C$17,data_LA_info_rows,0),MATCH(LEFT($A22,3),data_LA_info_cols,0))),INDEX(data_LA_info_array,MATCH(Cover!$C$17,data_LA_info_rows,0),MATCH(LEFT($A22,4),data_LA_info_cols,0)))</f>
        <v>0</v>
      </c>
      <c r="C22" s="36" t="s">
        <v>269</v>
      </c>
      <c r="D22" s="16" t="s">
        <v>270</v>
      </c>
      <c r="E22" s="322" t="str">
        <f>IF($B22&lt;&gt;1,"Not a public health authority","")</f>
        <v>Not a public health authority</v>
      </c>
      <c r="F22" s="329"/>
      <c r="G22" s="329"/>
      <c r="H22" s="329"/>
      <c r="I22" s="329"/>
      <c r="J22" s="17">
        <f t="shared" si="11"/>
        <v>0</v>
      </c>
      <c r="K22" s="140"/>
      <c r="L22" s="17">
        <f t="shared" si="1"/>
        <v>0</v>
      </c>
      <c r="M22" s="204" t="e">
        <f t="shared" ca="1" si="56"/>
        <v>#N/A</v>
      </c>
      <c r="N22" s="204" t="e">
        <f t="shared" ca="1" si="57"/>
        <v>#N/A</v>
      </c>
      <c r="O22" s="204" t="e">
        <f t="shared" ca="1" si="58"/>
        <v>#N/A</v>
      </c>
      <c r="P22" s="329"/>
      <c r="Q22" s="141"/>
      <c r="R22" s="142">
        <f t="shared" si="15"/>
        <v>0</v>
      </c>
      <c r="S22" s="140"/>
      <c r="T22" s="141"/>
      <c r="U22" s="142">
        <f t="shared" si="16"/>
        <v>0</v>
      </c>
      <c r="V22" s="140"/>
      <c r="W22" s="17">
        <f t="shared" si="17"/>
        <v>0</v>
      </c>
      <c r="X22" s="204" t="e">
        <f t="shared" ca="1" si="59"/>
        <v>#N/A</v>
      </c>
      <c r="Y22" s="204" t="e">
        <f t="shared" ca="1" si="60"/>
        <v>#N/A</v>
      </c>
      <c r="Z22" s="204" t="e">
        <f t="shared" ca="1" si="61"/>
        <v>#N/A</v>
      </c>
      <c r="AA22" s="50">
        <f t="shared" si="21"/>
        <v>0</v>
      </c>
      <c r="AB22" s="153"/>
      <c r="AC22" s="140"/>
      <c r="AD22" s="50">
        <f t="shared" si="62"/>
        <v>0</v>
      </c>
      <c r="AE22" s="137"/>
      <c r="AF22" s="329"/>
      <c r="AG22" s="186"/>
      <c r="AH22" s="186"/>
      <c r="AI22" s="186"/>
      <c r="AJ22" s="329"/>
      <c r="AK22" s="329"/>
      <c r="AL22" s="329"/>
      <c r="AM22" s="50">
        <f t="shared" si="22"/>
        <v>0</v>
      </c>
      <c r="AN22" s="204" t="e">
        <f t="shared" ref="AN22" ca="1" si="65">IF(AND($BR22=TRUE,$BS22=FALSE),"Warning","")</f>
        <v>#N/A</v>
      </c>
      <c r="AO22" s="204" t="e">
        <f t="shared" ca="1" si="63"/>
        <v>#N/A</v>
      </c>
      <c r="AP22" s="204" t="e">
        <f t="shared" ca="1" si="64"/>
        <v>#N/A</v>
      </c>
      <c r="AQ22" s="141"/>
      <c r="AR22" s="142">
        <f t="shared" si="25"/>
        <v>0</v>
      </c>
      <c r="AS22" s="153"/>
      <c r="AT22" t="e">
        <f ca="1">INDEX(EandR1_validation_data,MATCH($A$1&amp;"-"&amp;$A22&amp;"-"&amp;AT$1&amp;"-"&amp;AT$2,EandR1_validation_rows,0),MATCH(AT$7,EandR1_validation_header,0))</f>
        <v>#N/A</v>
      </c>
      <c r="AU22" t="e">
        <f ca="1">INDEX(EandR1_validation_data,MATCH($A$1&amp;"-"&amp;$A22&amp;"-"&amp;AU$1&amp;"-"&amp;AU$2,EandR1_validation_rows,0),MATCH(AU$7,EandR1_validation_header,0))</f>
        <v>#N/A</v>
      </c>
      <c r="AV22">
        <f>MATCH($A$1&amp;"-"&amp;$A22&amp;"-"&amp;AV$1&amp;"-"&amp;AV$2,EandR1_validation_rows,0)</f>
        <v>369</v>
      </c>
      <c r="AX22" t="e">
        <f ca="1">INDEX(EandR1_validation_data,MATCH($A$1&amp;"-"&amp;$A22&amp;"-"&amp;AX$1&amp;"-"&amp;AX$2,EandR1_validation_rows,0),MATCH(AX$7,EandR1_validation_header,0))</f>
        <v>#N/A</v>
      </c>
      <c r="AY22" t="e">
        <f ca="1">INDEX(EandR1_validation_data,MATCH($A$1&amp;"-"&amp;$A22&amp;"-"&amp;AY$1&amp;"-"&amp;AY$2,EandR1_validation_rows,0),MATCH(AY$7,EandR1_validation_header,0))</f>
        <v>#N/A</v>
      </c>
      <c r="AZ22">
        <f>MATCH($A$1&amp;"-"&amp;$A22&amp;"-"&amp;AZ$1&amp;"-"&amp;AZ$2,EandR1_validation_rows,0)</f>
        <v>371</v>
      </c>
      <c r="BB22" t="e">
        <f ca="1">INDEX(EandR1_validation_data,MATCH($A$1&amp;"-"&amp;$A22&amp;"-"&amp;BB$1&amp;"-"&amp;BB$2,EandR1_validation_rows,0),MATCH(BB$7,EandR1_validation_header,0))</f>
        <v>#N/A</v>
      </c>
      <c r="BC22" t="e">
        <f ca="1">INDEX(EandR1_validation_data,MATCH($A$1&amp;"-"&amp;$A22&amp;"-"&amp;BC$1&amp;"-"&amp;BC$2,EandR1_validation_rows,0),MATCH(BC$7,EandR1_validation_header,0))</f>
        <v>#N/A</v>
      </c>
      <c r="BD22">
        <f>MATCH($A$1&amp;"-"&amp;$A22&amp;"-"&amp;BD$1&amp;"-"&amp;BD$2,EandR1_validation_rows,0)</f>
        <v>373</v>
      </c>
      <c r="BF22" t="e">
        <f ca="1">INDEX(EandR1_validation_data,MATCH($A$1&amp;"-"&amp;$A22&amp;"-"&amp;BF$1&amp;"-"&amp;BF$2,EandR1_validation_rows,0),MATCH(BF$7,EandR1_validation_header,0))</f>
        <v>#N/A</v>
      </c>
      <c r="BG22" t="e">
        <f ca="1">INDEX(EandR1_validation_data,MATCH($A$1&amp;"-"&amp;$A22&amp;"-"&amp;BG$1&amp;"-"&amp;BG$2,EandR1_validation_rows,0),MATCH(BG$7,EandR1_validation_header,0))</f>
        <v>#N/A</v>
      </c>
      <c r="BH22">
        <f>MATCH($A$1&amp;"-"&amp;$A22&amp;"-"&amp;BH$1&amp;"-"&amp;BH$2,EandR1_validation_rows,0)</f>
        <v>379</v>
      </c>
      <c r="BJ22" t="e">
        <f ca="1">INDEX(EandR1_validation_data,MATCH($A$1&amp;"-"&amp;$A22&amp;"-"&amp;BJ$1&amp;"-"&amp;BJ$2,EandR1_validation_rows,0),MATCH(BJ$7,EandR1_validation_header,0))</f>
        <v>#N/A</v>
      </c>
      <c r="BK22" t="e">
        <f ca="1">INDEX(EandR1_validation_data,MATCH($A$1&amp;"-"&amp;$A22&amp;"-"&amp;BK$1&amp;"-"&amp;BK$2,EandR1_validation_rows,0),MATCH(BK$7,EandR1_validation_header,0))</f>
        <v>#N/A</v>
      </c>
      <c r="BL22">
        <f>MATCH($A$1&amp;"-"&amp;$A22&amp;"-"&amp;BL$1&amp;"-"&amp;BL$2,EandR1_validation_rows,0)</f>
        <v>381</v>
      </c>
      <c r="BN22" t="e">
        <f ca="1">INDEX(EandR1_validation_data,MATCH($A$1&amp;"-"&amp;$A22&amp;"-"&amp;BN$1&amp;"-"&amp;BN$2,EandR1_validation_rows,0),MATCH(BN$7,EandR1_validation_header,0))</f>
        <v>#N/A</v>
      </c>
      <c r="BO22" t="e">
        <f ca="1">INDEX(EandR1_validation_data,MATCH($A$1&amp;"-"&amp;$A22&amp;"-"&amp;BO$1&amp;"-"&amp;BO$2,EandR1_validation_rows,0),MATCH(BO$7,EandR1_validation_header,0))</f>
        <v>#N/A</v>
      </c>
      <c r="BP22">
        <f>MATCH($A$1&amp;"-"&amp;$A22&amp;"-"&amp;BP$1&amp;"-"&amp;BP$2,EandR1_validation_rows,0)</f>
        <v>383</v>
      </c>
      <c r="BR22" t="e">
        <f ca="1">INDEX(EandR1_validation_data,MATCH($A$1&amp;"-"&amp;$A22&amp;"-"&amp;BR$1&amp;"-"&amp;BR$2,EandR1_validation_rows,0),MATCH(BR$7,EandR1_validation_header,0))</f>
        <v>#N/A</v>
      </c>
      <c r="BS22" t="e">
        <f ca="1">INDEX(EandR1_validation_data,MATCH($A$1&amp;"-"&amp;$A22&amp;"-"&amp;BS$1&amp;"-"&amp;BS$2,EandR1_validation_rows,0),MATCH(BS$7,EandR1_validation_header,0))</f>
        <v>#N/A</v>
      </c>
      <c r="BT22">
        <f>MATCH($A$1&amp;"-"&amp;$A22&amp;"-"&amp;BT$1&amp;"-"&amp;BT$2,EandR1_validation_rows,0)</f>
        <v>389</v>
      </c>
      <c r="BV22" t="e">
        <f ca="1">INDEX(EandR1_validation_data,MATCH($A$1&amp;"-"&amp;$A22&amp;"-"&amp;BV$1&amp;"-"&amp;BV$2,EandR1_validation_rows,0),MATCH(BV$7,EandR1_validation_header,0))</f>
        <v>#N/A</v>
      </c>
      <c r="BW22" t="e">
        <f ca="1">INDEX(EandR1_validation_data,MATCH($A$1&amp;"-"&amp;$A22&amp;"-"&amp;BW$1&amp;"-"&amp;BW$2,EandR1_validation_rows,0),MATCH(BW$7,EandR1_validation_header,0))</f>
        <v>#N/A</v>
      </c>
      <c r="BX22">
        <f>MATCH($A$1&amp;"-"&amp;$A22&amp;"-"&amp;BX$1&amp;"-"&amp;BX$2,EandR1_validation_rows,0)</f>
        <v>391</v>
      </c>
      <c r="BZ22" t="e">
        <f ca="1">INDEX(EandR1_validation_data,MATCH($A$1&amp;"-"&amp;$A22&amp;"-"&amp;BZ$1&amp;"-"&amp;BZ$2,EandR1_validation_rows,0),MATCH(BZ$7,EandR1_validation_header,0))</f>
        <v>#N/A</v>
      </c>
      <c r="CA22" t="e">
        <f ca="1">INDEX(EandR1_validation_data,MATCH($A$1&amp;"-"&amp;$A22&amp;"-"&amp;CA$1&amp;"-"&amp;CA$2,EandR1_validation_rows,0),MATCH(CA$7,EandR1_validation_header,0))</f>
        <v>#N/A</v>
      </c>
      <c r="CB22">
        <f>MATCH($A$1&amp;"-"&amp;$A22&amp;"-"&amp;CB$1&amp;"-"&amp;CB$2,EandR1_validation_rows,0)</f>
        <v>393</v>
      </c>
    </row>
    <row r="23" spans="1:80" ht="45" customHeight="1">
      <c r="A23" s="362" t="s">
        <v>271</v>
      </c>
      <c r="B23">
        <f>IFERROR(IFERROR(INDEX(data_LA_info_array,MATCH(Cover!$C$17,data_LA_info_rows,0),MATCH(LEFT($A23,2),data_LA_info_cols,0)),INDEX(data_LA_info_array,MATCH(Cover!$C$17,data_LA_info_rows,0),MATCH(LEFT($A23,3),data_LA_info_cols,0))),INDEX(data_LA_info_array,MATCH(Cover!$C$17,data_LA_info_rows,0),MATCH("hra",data_LA_info_cols,0)))</f>
        <v>0</v>
      </c>
      <c r="C23" s="36" t="s">
        <v>272</v>
      </c>
      <c r="D23" s="16" t="s">
        <v>273</v>
      </c>
      <c r="E23" s="322" t="str">
        <f>IF($B23&lt;&gt;1,"Not a Housing Revenue Account authority","")</f>
        <v>Not a Housing Revenue Account authority</v>
      </c>
      <c r="F23" s="328"/>
      <c r="G23" s="328"/>
      <c r="H23" s="328"/>
      <c r="I23" s="328"/>
      <c r="J23" s="138">
        <f t="shared" si="11"/>
        <v>0</v>
      </c>
      <c r="K23" s="49"/>
      <c r="L23" s="17">
        <f t="shared" si="1"/>
        <v>0</v>
      </c>
      <c r="M23" s="146"/>
      <c r="N23" s="146"/>
      <c r="O23" s="146"/>
      <c r="P23" s="328"/>
      <c r="Q23" s="18"/>
      <c r="R23" s="54">
        <f t="shared" si="15"/>
        <v>0</v>
      </c>
      <c r="S23" s="49"/>
      <c r="T23" s="18"/>
      <c r="U23" s="54">
        <f t="shared" si="16"/>
        <v>0</v>
      </c>
      <c r="V23" s="49"/>
      <c r="W23" s="17">
        <f t="shared" si="17"/>
        <v>0</v>
      </c>
      <c r="X23" s="146"/>
      <c r="Y23" s="146"/>
      <c r="Z23" s="146"/>
      <c r="AA23" s="50">
        <f t="shared" si="21"/>
        <v>0</v>
      </c>
      <c r="AB23" s="304"/>
      <c r="AC23" s="305"/>
      <c r="AD23" s="305"/>
      <c r="AE23" s="145"/>
      <c r="AF23" s="328"/>
      <c r="AG23" s="186"/>
      <c r="AH23" s="186"/>
      <c r="AI23" s="186"/>
      <c r="AJ23" s="328"/>
      <c r="AK23" s="328"/>
      <c r="AL23" s="328"/>
      <c r="AM23" s="50">
        <f t="shared" si="22"/>
        <v>0</v>
      </c>
      <c r="AN23" s="146"/>
      <c r="AO23" s="146"/>
      <c r="AP23" s="146"/>
      <c r="AQ23" s="18"/>
      <c r="AR23" s="54">
        <f t="shared" si="25"/>
        <v>0</v>
      </c>
      <c r="AS23" s="153"/>
    </row>
    <row r="24" spans="1:80" ht="45" customHeight="1">
      <c r="A24" s="362" t="s">
        <v>274</v>
      </c>
      <c r="B24">
        <f>IFERROR(IFERROR(INDEX(data_LA_info_array,MATCH(Cover!$C$17,data_LA_info_rows,0),MATCH(LEFT($A24,2),data_LA_info_cols,0)),INDEX(data_LA_info_array,MATCH(Cover!$C$17,data_LA_info_rows,0),MATCH(LEFT($A24,3),data_LA_info_cols,0))),INDEX(data_LA_info_array,MATCH(Cover!$C$17,data_LA_info_rows,0),MATCH(LEFT($A24,4),data_LA_info_cols,0)))</f>
        <v>0</v>
      </c>
      <c r="C24" s="36" t="s">
        <v>275</v>
      </c>
      <c r="D24" s="16" t="s">
        <v>276</v>
      </c>
      <c r="E24" s="322" t="str">
        <f t="shared" ref="E24" si="66">IF($B24&lt;&gt;1,"Not a lower-tier service provider","")</f>
        <v>Not a lower-tier service provider</v>
      </c>
      <c r="F24" s="328"/>
      <c r="G24" s="328"/>
      <c r="H24" s="328"/>
      <c r="I24" s="328"/>
      <c r="J24" s="138">
        <f t="shared" si="11"/>
        <v>0</v>
      </c>
      <c r="K24" s="49"/>
      <c r="L24" s="17">
        <f t="shared" si="1"/>
        <v>0</v>
      </c>
      <c r="M24" s="146"/>
      <c r="N24" s="146"/>
      <c r="O24" s="146"/>
      <c r="P24" s="328"/>
      <c r="Q24" s="18"/>
      <c r="R24" s="54">
        <f t="shared" si="15"/>
        <v>0</v>
      </c>
      <c r="S24" s="49"/>
      <c r="T24" s="18"/>
      <c r="U24" s="54">
        <f t="shared" si="16"/>
        <v>0</v>
      </c>
      <c r="V24" s="49"/>
      <c r="W24" s="17">
        <f t="shared" si="17"/>
        <v>0</v>
      </c>
      <c r="X24" s="146"/>
      <c r="Y24" s="146"/>
      <c r="Z24" s="146"/>
      <c r="AA24" s="50">
        <f t="shared" si="21"/>
        <v>0</v>
      </c>
      <c r="AB24" s="304"/>
      <c r="AC24" s="305"/>
      <c r="AD24" s="305"/>
      <c r="AE24" s="145"/>
      <c r="AF24" s="328"/>
      <c r="AG24" s="186"/>
      <c r="AH24" s="186"/>
      <c r="AI24" s="186"/>
      <c r="AJ24" s="328"/>
      <c r="AK24" s="328"/>
      <c r="AL24" s="328"/>
      <c r="AM24" s="50">
        <f t="shared" si="22"/>
        <v>0</v>
      </c>
      <c r="AN24" s="146"/>
      <c r="AO24" s="146"/>
      <c r="AP24" s="146"/>
      <c r="AQ24" s="18"/>
      <c r="AR24" s="54">
        <f t="shared" si="25"/>
        <v>0</v>
      </c>
      <c r="AS24" s="153"/>
    </row>
    <row r="25" spans="1:80" ht="45" customHeight="1">
      <c r="A25" s="362" t="s">
        <v>277</v>
      </c>
      <c r="B25">
        <f>IFERROR(IFERROR(INDEX(data_LA_info_array,MATCH(Cover!$C$17,data_LA_info_rows,0),MATCH(LEFT($A25,2),data_LA_info_cols,0)),INDEX(data_LA_info_array,MATCH(Cover!$C$17,data_LA_info_rows,0),MATCH(LEFT($A25,3),data_LA_info_cols,0))),INDEX(data_LA_info_array,MATCH(Cover!$C$17,data_LA_info_rows,0),MATCH(LEFT($A25,4),data_LA_info_cols,0)))</f>
        <v>0</v>
      </c>
      <c r="C25" s="80" t="s">
        <v>278</v>
      </c>
      <c r="D25" s="139" t="s">
        <v>279</v>
      </c>
      <c r="E25" s="323"/>
      <c r="F25" s="17">
        <f>SUM(F$23:F$24)</f>
        <v>0</v>
      </c>
      <c r="G25" s="17">
        <f t="shared" ref="G25:AQ25" si="67">SUM(G$23:G$24)</f>
        <v>0</v>
      </c>
      <c r="H25" s="17">
        <f t="shared" si="67"/>
        <v>0</v>
      </c>
      <c r="I25" s="17">
        <f t="shared" si="67"/>
        <v>0</v>
      </c>
      <c r="J25" s="17">
        <f t="shared" si="11"/>
        <v>0</v>
      </c>
      <c r="K25" s="17">
        <f>SUM(K$23:K$24)</f>
        <v>0</v>
      </c>
      <c r="L25" s="17">
        <f t="shared" si="1"/>
        <v>0</v>
      </c>
      <c r="M25" s="204" t="e">
        <f t="shared" ref="M25:M30" ca="1" si="68">IF(AND($AT25=TRUE,$AU25=FALSE),"Warning","")</f>
        <v>#N/A</v>
      </c>
      <c r="N25" s="204" t="e">
        <f t="shared" ref="N25:N30" ca="1" si="69">IF(AND($AX25=TRUE,$AY25=FALSE),"Warning","")</f>
        <v>#N/A</v>
      </c>
      <c r="O25" s="204" t="e">
        <f t="shared" ref="O25:O30" ca="1" si="70">IF(AND($BB25=TRUE,$BC25=FALSE),"Warning","")</f>
        <v>#N/A</v>
      </c>
      <c r="P25" s="17">
        <f t="shared" si="67"/>
        <v>0</v>
      </c>
      <c r="Q25" s="17">
        <f t="shared" si="67"/>
        <v>0</v>
      </c>
      <c r="R25" s="17">
        <f t="shared" si="15"/>
        <v>0</v>
      </c>
      <c r="S25" s="17">
        <f t="shared" si="67"/>
        <v>0</v>
      </c>
      <c r="T25" s="17">
        <f t="shared" si="67"/>
        <v>0</v>
      </c>
      <c r="U25" s="17">
        <f t="shared" si="16"/>
        <v>0</v>
      </c>
      <c r="V25" s="17">
        <f t="shared" si="67"/>
        <v>0</v>
      </c>
      <c r="W25" s="17">
        <f t="shared" si="17"/>
        <v>0</v>
      </c>
      <c r="X25" s="204" t="e">
        <f t="shared" ref="X25:X30" ca="1" si="71">IF(AND($BF25=TRUE,$BG25=FALSE),"Warning","")</f>
        <v>#N/A</v>
      </c>
      <c r="Y25" s="204" t="e">
        <f t="shared" ref="Y25:Y30" ca="1" si="72">IF(AND($BJ25=TRUE,$BK25=FALSE),"Warning","")</f>
        <v>#N/A</v>
      </c>
      <c r="Z25" s="204" t="e">
        <f t="shared" ref="Z25:Z30" ca="1" si="73">IF(AND($BN25=TRUE,$BO25=FALSE),"Warning","")</f>
        <v>#N/A</v>
      </c>
      <c r="AA25" s="50">
        <f t="shared" si="21"/>
        <v>0</v>
      </c>
      <c r="AB25" s="49"/>
      <c r="AC25" s="140"/>
      <c r="AD25" s="50">
        <f>SUM($AA25:$AC25)</f>
        <v>0</v>
      </c>
      <c r="AE25" s="145"/>
      <c r="AF25" s="17">
        <f>SUM(AF$23:AF$24)</f>
        <v>0</v>
      </c>
      <c r="AG25" s="17">
        <f t="shared" si="67"/>
        <v>0</v>
      </c>
      <c r="AH25" s="17">
        <f t="shared" si="67"/>
        <v>0</v>
      </c>
      <c r="AI25" s="17">
        <f t="shared" si="67"/>
        <v>0</v>
      </c>
      <c r="AJ25" s="17">
        <f t="shared" si="67"/>
        <v>0</v>
      </c>
      <c r="AK25" s="17">
        <f t="shared" si="67"/>
        <v>0</v>
      </c>
      <c r="AL25" s="17">
        <f t="shared" si="67"/>
        <v>0</v>
      </c>
      <c r="AM25" s="50">
        <f t="shared" si="22"/>
        <v>0</v>
      </c>
      <c r="AN25" s="204" t="e">
        <f t="shared" ref="AN25:AN30" ca="1" si="74">IF(AND($BR25=TRUE,$BS25=FALSE),"Warning","")</f>
        <v>#N/A</v>
      </c>
      <c r="AO25" s="204" t="e">
        <f t="shared" ref="AO25:AO30" ca="1" si="75">IF(AND($BV25=TRUE,$BW25=FALSE),"Warning","")</f>
        <v>#N/A</v>
      </c>
      <c r="AP25" s="204" t="e">
        <f t="shared" ref="AP25:AP30" ca="1" si="76">IF(AND($BZ25=TRUE,$CA25=FALSE),"Warning","")</f>
        <v>#N/A</v>
      </c>
      <c r="AQ25" s="17">
        <f t="shared" si="67"/>
        <v>0</v>
      </c>
      <c r="AR25" s="17">
        <f t="shared" si="25"/>
        <v>0</v>
      </c>
      <c r="AS25" s="18"/>
      <c r="AT25" t="e">
        <f t="shared" ref="AT25:AU30" ca="1" si="77">INDEX(EandR1_validation_data,MATCH($A$1&amp;"-"&amp;$A25&amp;"-"&amp;AT$1&amp;"-"&amp;AT$2,EandR1_validation_rows,0),MATCH(AT$7,EandR1_validation_header,0))</f>
        <v>#N/A</v>
      </c>
      <c r="AU25" t="e">
        <f t="shared" ca="1" si="77"/>
        <v>#N/A</v>
      </c>
      <c r="AV25">
        <f t="shared" ref="AV25:AV30" si="78">MATCH($A$1&amp;"-"&amp;$A25&amp;"-"&amp;AV$1&amp;"-"&amp;AV$2,EandR1_validation_rows,0)</f>
        <v>399</v>
      </c>
      <c r="AX25" t="e">
        <f t="shared" ref="AX25:AY30" ca="1" si="79">INDEX(EandR1_validation_data,MATCH($A$1&amp;"-"&amp;$A25&amp;"-"&amp;AX$1&amp;"-"&amp;AX$2,EandR1_validation_rows,0),MATCH(AX$7,EandR1_validation_header,0))</f>
        <v>#N/A</v>
      </c>
      <c r="AY25" t="e">
        <f t="shared" ca="1" si="79"/>
        <v>#N/A</v>
      </c>
      <c r="AZ25">
        <f t="shared" ref="AZ25:AZ30" si="80">MATCH($A$1&amp;"-"&amp;$A25&amp;"-"&amp;AZ$1&amp;"-"&amp;AZ$2,EandR1_validation_rows,0)</f>
        <v>401</v>
      </c>
      <c r="BB25" t="e">
        <f t="shared" ref="BB25:BC30" ca="1" si="81">INDEX(EandR1_validation_data,MATCH($A$1&amp;"-"&amp;$A25&amp;"-"&amp;BB$1&amp;"-"&amp;BB$2,EandR1_validation_rows,0),MATCH(BB$7,EandR1_validation_header,0))</f>
        <v>#N/A</v>
      </c>
      <c r="BC25" t="e">
        <f t="shared" ca="1" si="81"/>
        <v>#N/A</v>
      </c>
      <c r="BD25">
        <f t="shared" ref="BD25:BD30" si="82">MATCH($A$1&amp;"-"&amp;$A25&amp;"-"&amp;BD$1&amp;"-"&amp;BD$2,EandR1_validation_rows,0)</f>
        <v>403</v>
      </c>
      <c r="BF25" t="e">
        <f t="shared" ref="BF25:BG30" ca="1" si="83">INDEX(EandR1_validation_data,MATCH($A$1&amp;"-"&amp;$A25&amp;"-"&amp;BF$1&amp;"-"&amp;BF$2,EandR1_validation_rows,0),MATCH(BF$7,EandR1_validation_header,0))</f>
        <v>#N/A</v>
      </c>
      <c r="BG25" t="e">
        <f t="shared" ca="1" si="83"/>
        <v>#N/A</v>
      </c>
      <c r="BH25">
        <f t="shared" ref="BH25:BH30" si="84">MATCH($A$1&amp;"-"&amp;$A25&amp;"-"&amp;BH$1&amp;"-"&amp;BH$2,EandR1_validation_rows,0)</f>
        <v>409</v>
      </c>
      <c r="BJ25" t="e">
        <f t="shared" ref="BJ25:BK30" ca="1" si="85">INDEX(EandR1_validation_data,MATCH($A$1&amp;"-"&amp;$A25&amp;"-"&amp;BJ$1&amp;"-"&amp;BJ$2,EandR1_validation_rows,0),MATCH(BJ$7,EandR1_validation_header,0))</f>
        <v>#N/A</v>
      </c>
      <c r="BK25" t="e">
        <f t="shared" ca="1" si="85"/>
        <v>#N/A</v>
      </c>
      <c r="BL25">
        <f t="shared" ref="BL25:BL30" si="86">MATCH($A$1&amp;"-"&amp;$A25&amp;"-"&amp;BL$1&amp;"-"&amp;BL$2,EandR1_validation_rows,0)</f>
        <v>411</v>
      </c>
      <c r="BN25" t="e">
        <f t="shared" ref="BN25:BO30" ca="1" si="87">INDEX(EandR1_validation_data,MATCH($A$1&amp;"-"&amp;$A25&amp;"-"&amp;BN$1&amp;"-"&amp;BN$2,EandR1_validation_rows,0),MATCH(BN$7,EandR1_validation_header,0))</f>
        <v>#N/A</v>
      </c>
      <c r="BO25" t="e">
        <f t="shared" ca="1" si="87"/>
        <v>#N/A</v>
      </c>
      <c r="BP25">
        <f t="shared" ref="BP25:BP30" si="88">MATCH($A$1&amp;"-"&amp;$A25&amp;"-"&amp;BP$1&amp;"-"&amp;BP$2,EandR1_validation_rows,0)</f>
        <v>413</v>
      </c>
      <c r="BR25" t="e">
        <f t="shared" ref="BR25:BS30" ca="1" si="89">INDEX(EandR1_validation_data,MATCH($A$1&amp;"-"&amp;$A25&amp;"-"&amp;BR$1&amp;"-"&amp;BR$2,EandR1_validation_rows,0),MATCH(BR$7,EandR1_validation_header,0))</f>
        <v>#N/A</v>
      </c>
      <c r="BS25" t="e">
        <f t="shared" ca="1" si="89"/>
        <v>#N/A</v>
      </c>
      <c r="BT25">
        <f t="shared" ref="BT25:BT30" si="90">MATCH($A$1&amp;"-"&amp;$A25&amp;"-"&amp;BT$1&amp;"-"&amp;BT$2,EandR1_validation_rows,0)</f>
        <v>419</v>
      </c>
      <c r="BV25" t="e">
        <f t="shared" ref="BV25:BW30" ca="1" si="91">INDEX(EandR1_validation_data,MATCH($A$1&amp;"-"&amp;$A25&amp;"-"&amp;BV$1&amp;"-"&amp;BV$2,EandR1_validation_rows,0),MATCH(BV$7,EandR1_validation_header,0))</f>
        <v>#N/A</v>
      </c>
      <c r="BW25" t="e">
        <f t="shared" ca="1" si="91"/>
        <v>#N/A</v>
      </c>
      <c r="BX25">
        <f t="shared" ref="BX25:BX30" si="92">MATCH($A$1&amp;"-"&amp;$A25&amp;"-"&amp;BX$1&amp;"-"&amp;BX$2,EandR1_validation_rows,0)</f>
        <v>421</v>
      </c>
      <c r="BZ25" t="e">
        <f t="shared" ref="BZ25:CA30" ca="1" si="93">INDEX(EandR1_validation_data,MATCH($A$1&amp;"-"&amp;$A25&amp;"-"&amp;BZ$1&amp;"-"&amp;BZ$2,EandR1_validation_rows,0),MATCH(BZ$7,EandR1_validation_header,0))</f>
        <v>#N/A</v>
      </c>
      <c r="CA25" t="e">
        <f t="shared" ca="1" si="93"/>
        <v>#N/A</v>
      </c>
      <c r="CB25">
        <f t="shared" ref="CB25:CB30" si="94">MATCH($A$1&amp;"-"&amp;$A25&amp;"-"&amp;CB$1&amp;"-"&amp;CB$2,EandR1_validation_rows,0)</f>
        <v>423</v>
      </c>
    </row>
    <row r="26" spans="1:80" ht="45" customHeight="1">
      <c r="A26" s="362" t="s">
        <v>280</v>
      </c>
      <c r="B26" t="e">
        <f>IFERROR(IFERROR(INDEX(data_LA_info_array,MATCH(Cover!$C$17,data_LA_info_rows,0),MATCH(LEFT($A26,2),data_LA_info_cols,0)),INDEX(data_LA_info_array,MATCH(Cover!$C$17,data_LA_info_rows,0),MATCH(LEFT($A26,3),data_LA_info_cols,0))),INDEX(data_LA_info_array,MATCH(Cover!$C$17,data_LA_info_rows,0),MATCH(LEFT($A26,4),data_LA_info_cols,0)))</f>
        <v>#N/A</v>
      </c>
      <c r="C26" s="36" t="s">
        <v>281</v>
      </c>
      <c r="D26" s="16" t="s">
        <v>282</v>
      </c>
      <c r="E26" s="322"/>
      <c r="F26" s="328"/>
      <c r="G26" s="328"/>
      <c r="H26" s="328"/>
      <c r="I26" s="328"/>
      <c r="J26" s="138">
        <f t="shared" si="11"/>
        <v>0</v>
      </c>
      <c r="K26" s="49"/>
      <c r="L26" s="17">
        <f t="shared" si="1"/>
        <v>0</v>
      </c>
      <c r="M26" s="204" t="e">
        <f t="shared" ca="1" si="68"/>
        <v>#N/A</v>
      </c>
      <c r="N26" s="204" t="e">
        <f t="shared" ca="1" si="69"/>
        <v>#N/A</v>
      </c>
      <c r="O26" s="204" t="e">
        <f t="shared" ca="1" si="70"/>
        <v>#N/A</v>
      </c>
      <c r="P26" s="328"/>
      <c r="Q26" s="18"/>
      <c r="R26" s="54">
        <f t="shared" si="15"/>
        <v>0</v>
      </c>
      <c r="S26" s="49"/>
      <c r="T26" s="18"/>
      <c r="U26" s="54">
        <f t="shared" si="16"/>
        <v>0</v>
      </c>
      <c r="V26" s="49"/>
      <c r="W26" s="17">
        <f t="shared" si="17"/>
        <v>0</v>
      </c>
      <c r="X26" s="204" t="e">
        <f t="shared" ca="1" si="71"/>
        <v>#N/A</v>
      </c>
      <c r="Y26" s="204" t="e">
        <f t="shared" ca="1" si="72"/>
        <v>#N/A</v>
      </c>
      <c r="Z26" s="204" t="e">
        <f t="shared" ca="1" si="73"/>
        <v>#N/A</v>
      </c>
      <c r="AA26" s="50">
        <f t="shared" si="21"/>
        <v>0</v>
      </c>
      <c r="AB26" s="304"/>
      <c r="AC26" s="305"/>
      <c r="AD26" s="305"/>
      <c r="AE26" s="145"/>
      <c r="AF26" s="328"/>
      <c r="AG26" s="186"/>
      <c r="AH26" s="186"/>
      <c r="AI26" s="186"/>
      <c r="AJ26" s="328"/>
      <c r="AK26" s="328"/>
      <c r="AL26" s="328"/>
      <c r="AM26" s="50">
        <f t="shared" si="22"/>
        <v>0</v>
      </c>
      <c r="AN26" s="204" t="e">
        <f t="shared" ca="1" si="74"/>
        <v>#N/A</v>
      </c>
      <c r="AO26" s="204" t="e">
        <f t="shared" ca="1" si="75"/>
        <v>#N/A</v>
      </c>
      <c r="AP26" s="204" t="e">
        <f t="shared" ca="1" si="76"/>
        <v>#N/A</v>
      </c>
      <c r="AQ26" s="18"/>
      <c r="AR26" s="54">
        <f>$AM26-$AQ26</f>
        <v>0</v>
      </c>
      <c r="AS26" s="153"/>
      <c r="AT26" t="e">
        <f t="shared" ca="1" si="77"/>
        <v>#N/A</v>
      </c>
      <c r="AU26" t="e">
        <f t="shared" ca="1" si="77"/>
        <v>#N/A</v>
      </c>
      <c r="AV26">
        <f t="shared" si="78"/>
        <v>429</v>
      </c>
      <c r="AX26" t="e">
        <f t="shared" ca="1" si="79"/>
        <v>#N/A</v>
      </c>
      <c r="AY26" t="e">
        <f t="shared" ca="1" si="79"/>
        <v>#N/A</v>
      </c>
      <c r="AZ26">
        <f t="shared" si="80"/>
        <v>431</v>
      </c>
      <c r="BB26" t="e">
        <f t="shared" ca="1" si="81"/>
        <v>#N/A</v>
      </c>
      <c r="BC26" t="e">
        <f t="shared" ca="1" si="81"/>
        <v>#N/A</v>
      </c>
      <c r="BD26">
        <f t="shared" si="82"/>
        <v>433</v>
      </c>
      <c r="BF26" t="e">
        <f t="shared" ca="1" si="83"/>
        <v>#N/A</v>
      </c>
      <c r="BG26" t="e">
        <f t="shared" ca="1" si="83"/>
        <v>#N/A</v>
      </c>
      <c r="BH26">
        <f t="shared" si="84"/>
        <v>439</v>
      </c>
      <c r="BJ26" t="e">
        <f t="shared" ca="1" si="85"/>
        <v>#N/A</v>
      </c>
      <c r="BK26" t="e">
        <f t="shared" ca="1" si="85"/>
        <v>#N/A</v>
      </c>
      <c r="BL26">
        <f t="shared" si="86"/>
        <v>441</v>
      </c>
      <c r="BN26" t="e">
        <f t="shared" ca="1" si="87"/>
        <v>#N/A</v>
      </c>
      <c r="BO26" t="e">
        <f t="shared" ca="1" si="87"/>
        <v>#N/A</v>
      </c>
      <c r="BP26">
        <f t="shared" si="88"/>
        <v>443</v>
      </c>
      <c r="BR26" t="e">
        <f t="shared" ca="1" si="89"/>
        <v>#N/A</v>
      </c>
      <c r="BS26" t="e">
        <f t="shared" ca="1" si="89"/>
        <v>#N/A</v>
      </c>
      <c r="BT26">
        <f t="shared" si="90"/>
        <v>449</v>
      </c>
      <c r="BV26" t="e">
        <f t="shared" ca="1" si="91"/>
        <v>#N/A</v>
      </c>
      <c r="BW26" t="e">
        <f t="shared" ca="1" si="91"/>
        <v>#N/A</v>
      </c>
      <c r="BX26">
        <f t="shared" si="92"/>
        <v>451</v>
      </c>
      <c r="BZ26" t="e">
        <f t="shared" ca="1" si="93"/>
        <v>#N/A</v>
      </c>
      <c r="CA26" t="e">
        <f t="shared" ca="1" si="93"/>
        <v>#N/A</v>
      </c>
      <c r="CB26">
        <f t="shared" si="94"/>
        <v>453</v>
      </c>
    </row>
    <row r="27" spans="1:80" ht="45" customHeight="1">
      <c r="A27" s="362" t="s">
        <v>283</v>
      </c>
      <c r="B27" t="e">
        <f>IFERROR(IFERROR(INDEX(data_LA_info_array,MATCH(Cover!$C$17,data_LA_info_rows,0),MATCH(LEFT($A27,2),data_LA_info_cols,0)),INDEX(data_LA_info_array,MATCH(Cover!$C$17,data_LA_info_rows,0),MATCH(LEFT($A27,3),data_LA_info_cols,0))),INDEX(data_LA_info_array,MATCH(Cover!$C$17,data_LA_info_rows,0),MATCH(LEFT($A27,4),data_LA_info_cols,0)))</f>
        <v>#N/A</v>
      </c>
      <c r="C27" s="36" t="s">
        <v>284</v>
      </c>
      <c r="D27" s="16" t="s">
        <v>285</v>
      </c>
      <c r="E27" s="322"/>
      <c r="F27" s="328"/>
      <c r="G27" s="328"/>
      <c r="H27" s="328"/>
      <c r="I27" s="328"/>
      <c r="J27" s="138">
        <f t="shared" si="11"/>
        <v>0</v>
      </c>
      <c r="K27" s="49"/>
      <c r="L27" s="17">
        <f t="shared" si="1"/>
        <v>0</v>
      </c>
      <c r="M27" s="204" t="e">
        <f t="shared" ca="1" si="68"/>
        <v>#N/A</v>
      </c>
      <c r="N27" s="204" t="e">
        <f t="shared" ca="1" si="69"/>
        <v>#N/A</v>
      </c>
      <c r="O27" s="204" t="e">
        <f t="shared" ca="1" si="70"/>
        <v>#N/A</v>
      </c>
      <c r="P27" s="328"/>
      <c r="Q27" s="18"/>
      <c r="R27" s="54">
        <f t="shared" si="15"/>
        <v>0</v>
      </c>
      <c r="S27" s="49"/>
      <c r="T27" s="18"/>
      <c r="U27" s="54">
        <f t="shared" si="16"/>
        <v>0</v>
      </c>
      <c r="V27" s="49"/>
      <c r="W27" s="17">
        <f t="shared" si="17"/>
        <v>0</v>
      </c>
      <c r="X27" s="204" t="e">
        <f t="shared" ca="1" si="71"/>
        <v>#N/A</v>
      </c>
      <c r="Y27" s="204" t="e">
        <f t="shared" ca="1" si="72"/>
        <v>#N/A</v>
      </c>
      <c r="Z27" s="204" t="e">
        <f t="shared" ca="1" si="73"/>
        <v>#N/A</v>
      </c>
      <c r="AA27" s="50">
        <f t="shared" si="21"/>
        <v>0</v>
      </c>
      <c r="AB27" s="304"/>
      <c r="AC27" s="305"/>
      <c r="AD27" s="305"/>
      <c r="AE27" s="145"/>
      <c r="AF27" s="328"/>
      <c r="AG27" s="186"/>
      <c r="AH27" s="186"/>
      <c r="AI27" s="186"/>
      <c r="AJ27" s="328"/>
      <c r="AK27" s="328"/>
      <c r="AL27" s="328"/>
      <c r="AM27" s="50">
        <f t="shared" si="22"/>
        <v>0</v>
      </c>
      <c r="AN27" s="204" t="e">
        <f t="shared" ca="1" si="74"/>
        <v>#N/A</v>
      </c>
      <c r="AO27" s="204" t="e">
        <f t="shared" ca="1" si="75"/>
        <v>#N/A</v>
      </c>
      <c r="AP27" s="204" t="e">
        <f t="shared" ca="1" si="76"/>
        <v>#N/A</v>
      </c>
      <c r="AQ27" s="18"/>
      <c r="AR27" s="54">
        <f t="shared" si="25"/>
        <v>0</v>
      </c>
      <c r="AS27" s="153"/>
      <c r="AT27" t="e">
        <f t="shared" ca="1" si="77"/>
        <v>#N/A</v>
      </c>
      <c r="AU27" t="e">
        <f t="shared" ca="1" si="77"/>
        <v>#N/A</v>
      </c>
      <c r="AV27">
        <f t="shared" si="78"/>
        <v>459</v>
      </c>
      <c r="AX27" t="e">
        <f t="shared" ca="1" si="79"/>
        <v>#N/A</v>
      </c>
      <c r="AY27" t="e">
        <f t="shared" ca="1" si="79"/>
        <v>#N/A</v>
      </c>
      <c r="AZ27">
        <f t="shared" si="80"/>
        <v>461</v>
      </c>
      <c r="BB27" t="e">
        <f t="shared" ca="1" si="81"/>
        <v>#N/A</v>
      </c>
      <c r="BC27" t="e">
        <f t="shared" ca="1" si="81"/>
        <v>#N/A</v>
      </c>
      <c r="BD27">
        <f t="shared" si="82"/>
        <v>463</v>
      </c>
      <c r="BF27" t="e">
        <f t="shared" ca="1" si="83"/>
        <v>#N/A</v>
      </c>
      <c r="BG27" t="e">
        <f t="shared" ca="1" si="83"/>
        <v>#N/A</v>
      </c>
      <c r="BH27">
        <f t="shared" si="84"/>
        <v>469</v>
      </c>
      <c r="BJ27" t="e">
        <f t="shared" ca="1" si="85"/>
        <v>#N/A</v>
      </c>
      <c r="BK27" t="e">
        <f t="shared" ca="1" si="85"/>
        <v>#N/A</v>
      </c>
      <c r="BL27">
        <f t="shared" si="86"/>
        <v>471</v>
      </c>
      <c r="BN27" t="e">
        <f t="shared" ca="1" si="87"/>
        <v>#N/A</v>
      </c>
      <c r="BO27" t="e">
        <f t="shared" ca="1" si="87"/>
        <v>#N/A</v>
      </c>
      <c r="BP27">
        <f t="shared" si="88"/>
        <v>473</v>
      </c>
      <c r="BR27" t="e">
        <f t="shared" ca="1" si="89"/>
        <v>#N/A</v>
      </c>
      <c r="BS27" t="e">
        <f t="shared" ca="1" si="89"/>
        <v>#N/A</v>
      </c>
      <c r="BT27">
        <f t="shared" si="90"/>
        <v>479</v>
      </c>
      <c r="BV27" t="e">
        <f t="shared" ca="1" si="91"/>
        <v>#N/A</v>
      </c>
      <c r="BW27" t="e">
        <f t="shared" ca="1" si="91"/>
        <v>#N/A</v>
      </c>
      <c r="BX27">
        <f t="shared" si="92"/>
        <v>481</v>
      </c>
      <c r="BZ27" t="e">
        <f t="shared" ca="1" si="93"/>
        <v>#N/A</v>
      </c>
      <c r="CA27" t="e">
        <f t="shared" ca="1" si="93"/>
        <v>#N/A</v>
      </c>
      <c r="CB27">
        <f t="shared" si="94"/>
        <v>483</v>
      </c>
    </row>
    <row r="28" spans="1:80" ht="45" customHeight="1">
      <c r="A28" s="362" t="s">
        <v>286</v>
      </c>
      <c r="B28" t="e">
        <f>IFERROR(IFERROR(INDEX(data_LA_info_array,MATCH(Cover!$C$17,data_LA_info_rows,0),MATCH(LEFT($A28,2),data_LA_info_cols,0)),INDEX(data_LA_info_array,MATCH(Cover!$C$17,data_LA_info_rows,0),MATCH(LEFT($A28,3),data_LA_info_cols,0))),INDEX(data_LA_info_array,MATCH(Cover!$C$17,data_LA_info_rows,0),MATCH(LEFT($A28,4),data_LA_info_cols,0)))</f>
        <v>#N/A</v>
      </c>
      <c r="C28" s="36" t="s">
        <v>287</v>
      </c>
      <c r="D28" s="16" t="s">
        <v>288</v>
      </c>
      <c r="E28" s="322"/>
      <c r="F28" s="328"/>
      <c r="G28" s="328"/>
      <c r="H28" s="328"/>
      <c r="I28" s="328"/>
      <c r="J28" s="138">
        <f t="shared" si="11"/>
        <v>0</v>
      </c>
      <c r="K28" s="49"/>
      <c r="L28" s="17">
        <f t="shared" si="1"/>
        <v>0</v>
      </c>
      <c r="M28" s="204" t="e">
        <f t="shared" ca="1" si="68"/>
        <v>#N/A</v>
      </c>
      <c r="N28" s="204" t="e">
        <f t="shared" ca="1" si="69"/>
        <v>#N/A</v>
      </c>
      <c r="O28" s="204" t="e">
        <f t="shared" ca="1" si="70"/>
        <v>#N/A</v>
      </c>
      <c r="P28" s="328"/>
      <c r="Q28" s="18"/>
      <c r="R28" s="54">
        <f t="shared" si="15"/>
        <v>0</v>
      </c>
      <c r="S28" s="49"/>
      <c r="T28" s="18"/>
      <c r="U28" s="54">
        <f t="shared" si="16"/>
        <v>0</v>
      </c>
      <c r="V28" s="49"/>
      <c r="W28" s="17">
        <f t="shared" si="17"/>
        <v>0</v>
      </c>
      <c r="X28" s="204" t="e">
        <f t="shared" ca="1" si="71"/>
        <v>#N/A</v>
      </c>
      <c r="Y28" s="204" t="e">
        <f t="shared" ca="1" si="72"/>
        <v>#N/A</v>
      </c>
      <c r="Z28" s="204" t="e">
        <f t="shared" ca="1" si="73"/>
        <v>#N/A</v>
      </c>
      <c r="AA28" s="50">
        <f t="shared" si="21"/>
        <v>0</v>
      </c>
      <c r="AB28" s="304"/>
      <c r="AC28" s="305"/>
      <c r="AD28" s="305"/>
      <c r="AE28" s="145"/>
      <c r="AF28" s="328"/>
      <c r="AG28" s="186"/>
      <c r="AH28" s="186"/>
      <c r="AI28" s="186"/>
      <c r="AJ28" s="328"/>
      <c r="AK28" s="328"/>
      <c r="AL28" s="328"/>
      <c r="AM28" s="50">
        <f t="shared" si="22"/>
        <v>0</v>
      </c>
      <c r="AN28" s="204" t="e">
        <f t="shared" ca="1" si="74"/>
        <v>#N/A</v>
      </c>
      <c r="AO28" s="204" t="e">
        <f t="shared" ca="1" si="75"/>
        <v>#N/A</v>
      </c>
      <c r="AP28" s="204" t="e">
        <f t="shared" ca="1" si="76"/>
        <v>#N/A</v>
      </c>
      <c r="AQ28" s="18"/>
      <c r="AR28" s="54">
        <f t="shared" si="25"/>
        <v>0</v>
      </c>
      <c r="AS28" s="153"/>
      <c r="AT28" t="e">
        <f t="shared" ca="1" si="77"/>
        <v>#N/A</v>
      </c>
      <c r="AU28" t="e">
        <f t="shared" ca="1" si="77"/>
        <v>#N/A</v>
      </c>
      <c r="AV28">
        <f t="shared" si="78"/>
        <v>489</v>
      </c>
      <c r="AX28" t="e">
        <f t="shared" ca="1" si="79"/>
        <v>#N/A</v>
      </c>
      <c r="AY28" t="e">
        <f t="shared" ca="1" si="79"/>
        <v>#N/A</v>
      </c>
      <c r="AZ28">
        <f t="shared" si="80"/>
        <v>491</v>
      </c>
      <c r="BB28" t="e">
        <f t="shared" ca="1" si="81"/>
        <v>#N/A</v>
      </c>
      <c r="BC28" t="e">
        <f t="shared" ca="1" si="81"/>
        <v>#N/A</v>
      </c>
      <c r="BD28">
        <f t="shared" si="82"/>
        <v>493</v>
      </c>
      <c r="BF28" t="e">
        <f t="shared" ca="1" si="83"/>
        <v>#N/A</v>
      </c>
      <c r="BG28" t="e">
        <f t="shared" ca="1" si="83"/>
        <v>#N/A</v>
      </c>
      <c r="BH28">
        <f t="shared" si="84"/>
        <v>499</v>
      </c>
      <c r="BJ28" t="e">
        <f t="shared" ca="1" si="85"/>
        <v>#N/A</v>
      </c>
      <c r="BK28" t="e">
        <f t="shared" ca="1" si="85"/>
        <v>#N/A</v>
      </c>
      <c r="BL28">
        <f t="shared" si="86"/>
        <v>501</v>
      </c>
      <c r="BN28" t="e">
        <f t="shared" ca="1" si="87"/>
        <v>#N/A</v>
      </c>
      <c r="BO28" t="e">
        <f t="shared" ca="1" si="87"/>
        <v>#N/A</v>
      </c>
      <c r="BP28">
        <f t="shared" si="88"/>
        <v>503</v>
      </c>
      <c r="BR28" t="e">
        <f t="shared" ca="1" si="89"/>
        <v>#N/A</v>
      </c>
      <c r="BS28" t="e">
        <f t="shared" ca="1" si="89"/>
        <v>#N/A</v>
      </c>
      <c r="BT28">
        <f t="shared" si="90"/>
        <v>509</v>
      </c>
      <c r="BV28" t="e">
        <f t="shared" ca="1" si="91"/>
        <v>#N/A</v>
      </c>
      <c r="BW28" t="e">
        <f t="shared" ca="1" si="91"/>
        <v>#N/A</v>
      </c>
      <c r="BX28">
        <f t="shared" si="92"/>
        <v>511</v>
      </c>
      <c r="BZ28" t="e">
        <f t="shared" ca="1" si="93"/>
        <v>#N/A</v>
      </c>
      <c r="CA28" t="e">
        <f t="shared" ca="1" si="93"/>
        <v>#N/A</v>
      </c>
      <c r="CB28">
        <f t="shared" si="94"/>
        <v>513</v>
      </c>
    </row>
    <row r="29" spans="1:80" ht="45" customHeight="1">
      <c r="A29" s="362" t="s">
        <v>289</v>
      </c>
      <c r="B29" t="e">
        <f>IFERROR(IFERROR(INDEX(data_LA_info_array,MATCH(Cover!$C$17,data_LA_info_rows,0),MATCH(LEFT($A29,2),data_LA_info_cols,0)),INDEX(data_LA_info_array,MATCH(Cover!$C$17,data_LA_info_rows,0),MATCH(LEFT($A29,3),data_LA_info_cols,0))),INDEX(data_LA_info_array,MATCH(Cover!$C$17,data_LA_info_rows,0),MATCH(LEFT($A29,4),data_LA_info_cols,0)))</f>
        <v>#N/A</v>
      </c>
      <c r="C29" s="36" t="s">
        <v>290</v>
      </c>
      <c r="D29" s="16" t="s">
        <v>291</v>
      </c>
      <c r="E29" s="322"/>
      <c r="F29" s="328"/>
      <c r="G29" s="328"/>
      <c r="H29" s="328"/>
      <c r="I29" s="328"/>
      <c r="J29" s="138">
        <f t="shared" si="11"/>
        <v>0</v>
      </c>
      <c r="K29" s="49"/>
      <c r="L29" s="17">
        <f t="shared" si="1"/>
        <v>0</v>
      </c>
      <c r="M29" s="204" t="e">
        <f t="shared" ca="1" si="68"/>
        <v>#N/A</v>
      </c>
      <c r="N29" s="204" t="e">
        <f t="shared" ca="1" si="69"/>
        <v>#N/A</v>
      </c>
      <c r="O29" s="204" t="e">
        <f t="shared" ca="1" si="70"/>
        <v>#N/A</v>
      </c>
      <c r="P29" s="328"/>
      <c r="Q29" s="18"/>
      <c r="R29" s="54">
        <f t="shared" si="15"/>
        <v>0</v>
      </c>
      <c r="S29" s="49"/>
      <c r="T29" s="18"/>
      <c r="U29" s="54">
        <f t="shared" si="16"/>
        <v>0</v>
      </c>
      <c r="V29" s="49"/>
      <c r="W29" s="17">
        <f t="shared" si="17"/>
        <v>0</v>
      </c>
      <c r="X29" s="204" t="e">
        <f t="shared" ca="1" si="71"/>
        <v>#N/A</v>
      </c>
      <c r="Y29" s="204" t="e">
        <f t="shared" ca="1" si="72"/>
        <v>#N/A</v>
      </c>
      <c r="Z29" s="204" t="e">
        <f t="shared" ca="1" si="73"/>
        <v>#N/A</v>
      </c>
      <c r="AA29" s="50">
        <f t="shared" si="21"/>
        <v>0</v>
      </c>
      <c r="AB29" s="304"/>
      <c r="AC29" s="305"/>
      <c r="AD29" s="305"/>
      <c r="AE29" s="145"/>
      <c r="AF29" s="328"/>
      <c r="AG29" s="186"/>
      <c r="AH29" s="186"/>
      <c r="AI29" s="186"/>
      <c r="AJ29" s="328"/>
      <c r="AK29" s="328"/>
      <c r="AL29" s="328"/>
      <c r="AM29" s="50">
        <f t="shared" si="22"/>
        <v>0</v>
      </c>
      <c r="AN29" s="204" t="e">
        <f t="shared" ca="1" si="74"/>
        <v>#N/A</v>
      </c>
      <c r="AO29" s="204" t="e">
        <f t="shared" ca="1" si="75"/>
        <v>#N/A</v>
      </c>
      <c r="AP29" s="204" t="e">
        <f t="shared" ca="1" si="76"/>
        <v>#N/A</v>
      </c>
      <c r="AQ29" s="18"/>
      <c r="AR29" s="54">
        <f t="shared" si="25"/>
        <v>0</v>
      </c>
      <c r="AS29" s="153"/>
      <c r="AT29" t="e">
        <f t="shared" ca="1" si="77"/>
        <v>#N/A</v>
      </c>
      <c r="AU29" t="e">
        <f t="shared" ca="1" si="77"/>
        <v>#N/A</v>
      </c>
      <c r="AV29">
        <f t="shared" si="78"/>
        <v>519</v>
      </c>
      <c r="AX29" t="e">
        <f t="shared" ca="1" si="79"/>
        <v>#N/A</v>
      </c>
      <c r="AY29" t="e">
        <f t="shared" ca="1" si="79"/>
        <v>#N/A</v>
      </c>
      <c r="AZ29">
        <f t="shared" si="80"/>
        <v>521</v>
      </c>
      <c r="BB29" t="e">
        <f t="shared" ca="1" si="81"/>
        <v>#N/A</v>
      </c>
      <c r="BC29" t="e">
        <f t="shared" ca="1" si="81"/>
        <v>#N/A</v>
      </c>
      <c r="BD29">
        <f t="shared" si="82"/>
        <v>523</v>
      </c>
      <c r="BF29" t="e">
        <f t="shared" ca="1" si="83"/>
        <v>#N/A</v>
      </c>
      <c r="BG29" t="e">
        <f t="shared" ca="1" si="83"/>
        <v>#N/A</v>
      </c>
      <c r="BH29">
        <f t="shared" si="84"/>
        <v>529</v>
      </c>
      <c r="BJ29" t="e">
        <f t="shared" ca="1" si="85"/>
        <v>#N/A</v>
      </c>
      <c r="BK29" t="e">
        <f t="shared" ca="1" si="85"/>
        <v>#N/A</v>
      </c>
      <c r="BL29">
        <f t="shared" si="86"/>
        <v>531</v>
      </c>
      <c r="BN29" t="e">
        <f t="shared" ca="1" si="87"/>
        <v>#N/A</v>
      </c>
      <c r="BO29" t="e">
        <f t="shared" ca="1" si="87"/>
        <v>#N/A</v>
      </c>
      <c r="BP29">
        <f t="shared" si="88"/>
        <v>533</v>
      </c>
      <c r="BR29" t="e">
        <f t="shared" ca="1" si="89"/>
        <v>#N/A</v>
      </c>
      <c r="BS29" t="e">
        <f t="shared" ca="1" si="89"/>
        <v>#N/A</v>
      </c>
      <c r="BT29">
        <f t="shared" si="90"/>
        <v>539</v>
      </c>
      <c r="BV29" t="e">
        <f t="shared" ca="1" si="91"/>
        <v>#N/A</v>
      </c>
      <c r="BW29" t="e">
        <f t="shared" ca="1" si="91"/>
        <v>#N/A</v>
      </c>
      <c r="BX29">
        <f t="shared" si="92"/>
        <v>541</v>
      </c>
      <c r="BZ29" t="e">
        <f t="shared" ca="1" si="93"/>
        <v>#N/A</v>
      </c>
      <c r="CA29" t="e">
        <f t="shared" ca="1" si="93"/>
        <v>#N/A</v>
      </c>
      <c r="CB29">
        <f t="shared" si="94"/>
        <v>543</v>
      </c>
    </row>
    <row r="30" spans="1:80" ht="45" customHeight="1">
      <c r="A30" s="362" t="s">
        <v>292</v>
      </c>
      <c r="B30" t="e">
        <f>IFERROR(IFERROR(INDEX(data_LA_info_array,MATCH(Cover!$C$17,data_LA_info_rows,0),MATCH(LEFT($A30,2),data_LA_info_cols,0)),INDEX(data_LA_info_array,MATCH(Cover!$C$17,data_LA_info_rows,0),MATCH(LEFT($A30,3),data_LA_info_cols,0))),INDEX(data_LA_info_array,MATCH(Cover!$C$17,data_LA_info_rows,0),MATCH(LEFT($A30,4),data_LA_info_cols,0)))</f>
        <v>#N/A</v>
      </c>
      <c r="C30" s="36" t="s">
        <v>293</v>
      </c>
      <c r="D30" s="16" t="s">
        <v>294</v>
      </c>
      <c r="E30" s="322"/>
      <c r="F30" s="328"/>
      <c r="G30" s="328"/>
      <c r="H30" s="328"/>
      <c r="I30" s="328"/>
      <c r="J30" s="138">
        <f t="shared" si="11"/>
        <v>0</v>
      </c>
      <c r="K30" s="49"/>
      <c r="L30" s="17">
        <f t="shared" si="1"/>
        <v>0</v>
      </c>
      <c r="M30" s="204" t="e">
        <f t="shared" ca="1" si="68"/>
        <v>#N/A</v>
      </c>
      <c r="N30" s="204" t="e">
        <f t="shared" ca="1" si="69"/>
        <v>#N/A</v>
      </c>
      <c r="O30" s="204" t="e">
        <f t="shared" ca="1" si="70"/>
        <v>#N/A</v>
      </c>
      <c r="P30" s="328"/>
      <c r="Q30" s="18"/>
      <c r="R30" s="54">
        <f t="shared" si="15"/>
        <v>0</v>
      </c>
      <c r="S30" s="49"/>
      <c r="T30" s="18"/>
      <c r="U30" s="54">
        <f t="shared" si="16"/>
        <v>0</v>
      </c>
      <c r="V30" s="49"/>
      <c r="W30" s="17">
        <f t="shared" si="17"/>
        <v>0</v>
      </c>
      <c r="X30" s="204" t="e">
        <f t="shared" ca="1" si="71"/>
        <v>#N/A</v>
      </c>
      <c r="Y30" s="204" t="e">
        <f t="shared" ca="1" si="72"/>
        <v>#N/A</v>
      </c>
      <c r="Z30" s="204" t="e">
        <f t="shared" ca="1" si="73"/>
        <v>#N/A</v>
      </c>
      <c r="AA30" s="50">
        <f t="shared" si="21"/>
        <v>0</v>
      </c>
      <c r="AB30" s="304"/>
      <c r="AC30" s="305"/>
      <c r="AD30" s="305"/>
      <c r="AE30" s="145"/>
      <c r="AF30" s="328"/>
      <c r="AG30" s="186"/>
      <c r="AH30" s="186"/>
      <c r="AI30" s="186"/>
      <c r="AJ30" s="328"/>
      <c r="AK30" s="328"/>
      <c r="AL30" s="328"/>
      <c r="AM30" s="50">
        <f t="shared" si="22"/>
        <v>0</v>
      </c>
      <c r="AN30" s="204" t="e">
        <f t="shared" ca="1" si="74"/>
        <v>#N/A</v>
      </c>
      <c r="AO30" s="204" t="e">
        <f t="shared" ca="1" si="75"/>
        <v>#N/A</v>
      </c>
      <c r="AP30" s="204" t="e">
        <f t="shared" ca="1" si="76"/>
        <v>#N/A</v>
      </c>
      <c r="AQ30" s="18"/>
      <c r="AR30" s="54">
        <f t="shared" si="25"/>
        <v>0</v>
      </c>
      <c r="AS30" s="153"/>
      <c r="AT30" t="e">
        <f t="shared" ca="1" si="77"/>
        <v>#N/A</v>
      </c>
      <c r="AU30" t="e">
        <f t="shared" ca="1" si="77"/>
        <v>#N/A</v>
      </c>
      <c r="AV30">
        <f t="shared" si="78"/>
        <v>549</v>
      </c>
      <c r="AX30" t="e">
        <f t="shared" ca="1" si="79"/>
        <v>#N/A</v>
      </c>
      <c r="AY30" t="e">
        <f t="shared" ca="1" si="79"/>
        <v>#N/A</v>
      </c>
      <c r="AZ30">
        <f t="shared" si="80"/>
        <v>551</v>
      </c>
      <c r="BB30" t="e">
        <f t="shared" ca="1" si="81"/>
        <v>#N/A</v>
      </c>
      <c r="BC30" t="e">
        <f t="shared" ca="1" si="81"/>
        <v>#N/A</v>
      </c>
      <c r="BD30">
        <f t="shared" si="82"/>
        <v>553</v>
      </c>
      <c r="BF30" t="e">
        <f t="shared" ca="1" si="83"/>
        <v>#N/A</v>
      </c>
      <c r="BG30" t="e">
        <f t="shared" ca="1" si="83"/>
        <v>#N/A</v>
      </c>
      <c r="BH30">
        <f t="shared" si="84"/>
        <v>559</v>
      </c>
      <c r="BJ30" t="e">
        <f t="shared" ca="1" si="85"/>
        <v>#N/A</v>
      </c>
      <c r="BK30" t="e">
        <f t="shared" ca="1" si="85"/>
        <v>#N/A</v>
      </c>
      <c r="BL30">
        <f t="shared" si="86"/>
        <v>561</v>
      </c>
      <c r="BN30" t="e">
        <f t="shared" ca="1" si="87"/>
        <v>#N/A</v>
      </c>
      <c r="BO30" t="e">
        <f t="shared" ca="1" si="87"/>
        <v>#N/A</v>
      </c>
      <c r="BP30">
        <f t="shared" si="88"/>
        <v>563</v>
      </c>
      <c r="BR30" t="e">
        <f t="shared" ca="1" si="89"/>
        <v>#N/A</v>
      </c>
      <c r="BS30" t="e">
        <f t="shared" ca="1" si="89"/>
        <v>#N/A</v>
      </c>
      <c r="BT30">
        <f t="shared" si="90"/>
        <v>569</v>
      </c>
      <c r="BV30" t="e">
        <f t="shared" ca="1" si="91"/>
        <v>#N/A</v>
      </c>
      <c r="BW30" t="e">
        <f t="shared" ca="1" si="91"/>
        <v>#N/A</v>
      </c>
      <c r="BX30">
        <f t="shared" si="92"/>
        <v>571</v>
      </c>
      <c r="BZ30" t="e">
        <f t="shared" ca="1" si="93"/>
        <v>#N/A</v>
      </c>
      <c r="CA30" t="e">
        <f t="shared" ca="1" si="93"/>
        <v>#N/A</v>
      </c>
      <c r="CB30">
        <f t="shared" si="94"/>
        <v>573</v>
      </c>
    </row>
    <row r="31" spans="1:80" ht="45" customHeight="1">
      <c r="A31" s="362" t="s">
        <v>295</v>
      </c>
      <c r="B31" t="e">
        <f>IFERROR(IFERROR(INDEX(data_LA_info_array,MATCH(Cover!$C$17,data_LA_info_rows,0),MATCH(LEFT($A31,2),data_LA_info_cols,0)),INDEX(data_LA_info_array,MATCH(Cover!$C$17,data_LA_info_rows,0),MATCH(LEFT($A31,3),data_LA_info_cols,0))),INDEX(data_LA_info_array,MATCH(Cover!$C$17,data_LA_info_rows,0),MATCH(LEFT($A31,4),data_LA_info_cols,0)))</f>
        <v>#N/A</v>
      </c>
      <c r="C31" s="80" t="s">
        <v>296</v>
      </c>
      <c r="D31" s="139" t="s">
        <v>297</v>
      </c>
      <c r="E31" s="323"/>
      <c r="F31" s="17">
        <f>SUM(F$26:F$30)</f>
        <v>0</v>
      </c>
      <c r="G31" s="17">
        <f t="shared" ref="G31:AQ31" si="95">SUM(G$26:G$30)</f>
        <v>0</v>
      </c>
      <c r="H31" s="17">
        <f t="shared" si="95"/>
        <v>0</v>
      </c>
      <c r="I31" s="17">
        <f t="shared" si="95"/>
        <v>0</v>
      </c>
      <c r="J31" s="17">
        <f t="shared" si="11"/>
        <v>0</v>
      </c>
      <c r="K31" s="17">
        <f t="shared" si="95"/>
        <v>0</v>
      </c>
      <c r="L31" s="17">
        <f t="shared" si="1"/>
        <v>0</v>
      </c>
      <c r="M31" s="146"/>
      <c r="N31" s="146"/>
      <c r="O31" s="146"/>
      <c r="P31" s="17">
        <f t="shared" si="95"/>
        <v>0</v>
      </c>
      <c r="Q31" s="17">
        <f t="shared" si="95"/>
        <v>0</v>
      </c>
      <c r="R31" s="17">
        <f t="shared" si="15"/>
        <v>0</v>
      </c>
      <c r="S31" s="17">
        <f t="shared" si="95"/>
        <v>0</v>
      </c>
      <c r="T31" s="17">
        <f t="shared" si="95"/>
        <v>0</v>
      </c>
      <c r="U31" s="17">
        <f t="shared" si="16"/>
        <v>0</v>
      </c>
      <c r="V31" s="17">
        <f t="shared" si="95"/>
        <v>0</v>
      </c>
      <c r="W31" s="17">
        <f t="shared" si="17"/>
        <v>0</v>
      </c>
      <c r="X31" s="146"/>
      <c r="Y31" s="146"/>
      <c r="Z31" s="146"/>
      <c r="AA31" s="50">
        <f t="shared" si="21"/>
        <v>0</v>
      </c>
      <c r="AB31" s="153"/>
      <c r="AC31" s="140"/>
      <c r="AD31" s="50">
        <f>SUM($AA31:$AC31)</f>
        <v>0</v>
      </c>
      <c r="AE31" s="137"/>
      <c r="AF31" s="17">
        <f t="shared" si="95"/>
        <v>0</v>
      </c>
      <c r="AG31" s="17">
        <f t="shared" si="95"/>
        <v>0</v>
      </c>
      <c r="AH31" s="17">
        <f t="shared" si="95"/>
        <v>0</v>
      </c>
      <c r="AI31" s="17">
        <f t="shared" si="95"/>
        <v>0</v>
      </c>
      <c r="AJ31" s="17">
        <f t="shared" si="95"/>
        <v>0</v>
      </c>
      <c r="AK31" s="17">
        <f t="shared" si="95"/>
        <v>0</v>
      </c>
      <c r="AL31" s="17">
        <f t="shared" si="95"/>
        <v>0</v>
      </c>
      <c r="AM31" s="50">
        <f t="shared" si="22"/>
        <v>0</v>
      </c>
      <c r="AN31" s="146"/>
      <c r="AO31" s="146"/>
      <c r="AP31" s="146"/>
      <c r="AQ31" s="17">
        <f t="shared" si="95"/>
        <v>0</v>
      </c>
      <c r="AR31" s="17">
        <f t="shared" si="25"/>
        <v>0</v>
      </c>
      <c r="AS31" s="153"/>
    </row>
    <row r="32" spans="1:80" ht="45" customHeight="1">
      <c r="A32" s="362" t="s">
        <v>298</v>
      </c>
      <c r="B32" t="e">
        <f>IFERROR(IFERROR(INDEX(data_LA_info_array,MATCH(Cover!$C$17,data_LA_info_rows,0),MATCH(LEFT($A32,2),data_LA_info_cols,0)),INDEX(data_LA_info_array,MATCH(Cover!$C$17,data_LA_info_rows,0),MATCH(LEFT($A32,3),data_LA_info_cols,0))),INDEX(data_LA_info_array,MATCH(Cover!$C$17,data_LA_info_rows,0),MATCH(LEFT($A32,4),data_LA_info_cols,0)))</f>
        <v>#N/A</v>
      </c>
      <c r="C32" s="36" t="s">
        <v>299</v>
      </c>
      <c r="D32" s="16" t="s">
        <v>300</v>
      </c>
      <c r="E32" s="322"/>
      <c r="F32" s="328"/>
      <c r="G32" s="328"/>
      <c r="H32" s="328"/>
      <c r="I32" s="328"/>
      <c r="J32" s="138">
        <f t="shared" si="11"/>
        <v>0</v>
      </c>
      <c r="K32" s="49"/>
      <c r="L32" s="17">
        <f t="shared" si="1"/>
        <v>0</v>
      </c>
      <c r="M32" s="204" t="e">
        <f t="shared" ref="M32:M45" ca="1" si="96">IF(AND($AT32=TRUE,$AU32=FALSE),"Warning","")</f>
        <v>#N/A</v>
      </c>
      <c r="N32" s="204" t="e">
        <f t="shared" ref="N32:N45" ca="1" si="97">IF(AND($AX32=TRUE,$AY32=FALSE),"Warning","")</f>
        <v>#N/A</v>
      </c>
      <c r="O32" s="204" t="e">
        <f t="shared" ref="O32:O45" ca="1" si="98">IF(AND($BB32=TRUE,$BC32=FALSE),"Warning","")</f>
        <v>#N/A</v>
      </c>
      <c r="P32" s="49"/>
      <c r="Q32" s="18"/>
      <c r="R32" s="54">
        <f t="shared" si="15"/>
        <v>0</v>
      </c>
      <c r="S32" s="49"/>
      <c r="T32" s="18"/>
      <c r="U32" s="54">
        <f t="shared" si="16"/>
        <v>0</v>
      </c>
      <c r="V32" s="49"/>
      <c r="W32" s="17">
        <f t="shared" si="17"/>
        <v>0</v>
      </c>
      <c r="X32" s="204" t="e">
        <f t="shared" ref="X32:X45" ca="1" si="99">IF(AND($BF32=TRUE,$BG32=FALSE),"Warning","")</f>
        <v>#N/A</v>
      </c>
      <c r="Y32" s="204" t="e">
        <f t="shared" ref="Y32:Y45" ca="1" si="100">IF(AND($BJ32=TRUE,$BK32=FALSE),"Warning","")</f>
        <v>#N/A</v>
      </c>
      <c r="Z32" s="204" t="e">
        <f t="shared" ref="Z32:Z45" ca="1" si="101">IF(AND($BN32=TRUE,$BO32=FALSE),"Warning","")</f>
        <v>#N/A</v>
      </c>
      <c r="AA32" s="50">
        <f t="shared" si="21"/>
        <v>0</v>
      </c>
      <c r="AB32" s="304"/>
      <c r="AC32" s="305"/>
      <c r="AD32" s="305"/>
      <c r="AE32" s="145"/>
      <c r="AF32" s="49"/>
      <c r="AG32" s="186"/>
      <c r="AH32" s="186"/>
      <c r="AI32" s="186"/>
      <c r="AJ32" s="49"/>
      <c r="AK32" s="49"/>
      <c r="AL32" s="49"/>
      <c r="AM32" s="50">
        <f t="shared" si="22"/>
        <v>0</v>
      </c>
      <c r="AN32" s="204" t="e">
        <f t="shared" ref="AN32:AN45" ca="1" si="102">IF(AND($BR32=TRUE,$BS32=FALSE),"Warning","")</f>
        <v>#N/A</v>
      </c>
      <c r="AO32" s="204" t="e">
        <f t="shared" ref="AO32:AO45" ca="1" si="103">IF(AND($BV32=TRUE,$BW32=FALSE),"Warning","")</f>
        <v>#N/A</v>
      </c>
      <c r="AP32" s="204" t="e">
        <f t="shared" ref="AP32:AP45" ca="1" si="104">IF(AND($BZ32=TRUE,$CA32=FALSE),"Warning","")</f>
        <v>#N/A</v>
      </c>
      <c r="AQ32" s="18"/>
      <c r="AR32" s="54">
        <f t="shared" si="25"/>
        <v>0</v>
      </c>
      <c r="AS32" s="153"/>
      <c r="AT32" t="e">
        <f t="shared" ref="AT32:AU45" ca="1" si="105">INDEX(EandR1_validation_data,MATCH($A$1&amp;"-"&amp;$A32&amp;"-"&amp;AT$1&amp;"-"&amp;AT$2,EandR1_validation_rows,0),MATCH(AT$7,EandR1_validation_header,0))</f>
        <v>#N/A</v>
      </c>
      <c r="AU32" t="e">
        <f t="shared" ca="1" si="105"/>
        <v>#N/A</v>
      </c>
      <c r="AV32">
        <f t="shared" ref="AV32:AV45" si="106">MATCH($A$1&amp;"-"&amp;$A32&amp;"-"&amp;AV$1&amp;"-"&amp;AV$2,EandR1_validation_rows,0)</f>
        <v>579</v>
      </c>
      <c r="AX32" t="e">
        <f t="shared" ref="AX32:AY45" ca="1" si="107">INDEX(EandR1_validation_data,MATCH($A$1&amp;"-"&amp;$A32&amp;"-"&amp;AX$1&amp;"-"&amp;AX$2,EandR1_validation_rows,0),MATCH(AX$7,EandR1_validation_header,0))</f>
        <v>#N/A</v>
      </c>
      <c r="AY32" t="e">
        <f t="shared" ca="1" si="107"/>
        <v>#N/A</v>
      </c>
      <c r="AZ32">
        <f t="shared" ref="AZ32:AZ45" si="108">MATCH($A$1&amp;"-"&amp;$A32&amp;"-"&amp;AZ$1&amp;"-"&amp;AZ$2,EandR1_validation_rows,0)</f>
        <v>581</v>
      </c>
      <c r="BB32" t="e">
        <f t="shared" ref="BB32:BC45" ca="1" si="109">INDEX(EandR1_validation_data,MATCH($A$1&amp;"-"&amp;$A32&amp;"-"&amp;BB$1&amp;"-"&amp;BB$2,EandR1_validation_rows,0),MATCH(BB$7,EandR1_validation_header,0))</f>
        <v>#N/A</v>
      </c>
      <c r="BC32" t="e">
        <f t="shared" ca="1" si="109"/>
        <v>#N/A</v>
      </c>
      <c r="BD32">
        <f t="shared" ref="BD32:BD45" si="110">MATCH($A$1&amp;"-"&amp;$A32&amp;"-"&amp;BD$1&amp;"-"&amp;BD$2,EandR1_validation_rows,0)</f>
        <v>583</v>
      </c>
      <c r="BF32" t="e">
        <f t="shared" ref="BF32:BG45" ca="1" si="111">INDEX(EandR1_validation_data,MATCH($A$1&amp;"-"&amp;$A32&amp;"-"&amp;BF$1&amp;"-"&amp;BF$2,EandR1_validation_rows,0),MATCH(BF$7,EandR1_validation_header,0))</f>
        <v>#N/A</v>
      </c>
      <c r="BG32" t="e">
        <f t="shared" ca="1" si="111"/>
        <v>#N/A</v>
      </c>
      <c r="BH32">
        <f t="shared" ref="BH32:BH45" si="112">MATCH($A$1&amp;"-"&amp;$A32&amp;"-"&amp;BH$1&amp;"-"&amp;BH$2,EandR1_validation_rows,0)</f>
        <v>589</v>
      </c>
      <c r="BJ32" t="e">
        <f t="shared" ref="BJ32:BK45" ca="1" si="113">INDEX(EandR1_validation_data,MATCH($A$1&amp;"-"&amp;$A32&amp;"-"&amp;BJ$1&amp;"-"&amp;BJ$2,EandR1_validation_rows,0),MATCH(BJ$7,EandR1_validation_header,0))</f>
        <v>#N/A</v>
      </c>
      <c r="BK32" t="e">
        <f t="shared" ca="1" si="113"/>
        <v>#N/A</v>
      </c>
      <c r="BL32">
        <f t="shared" ref="BL32:BL45" si="114">MATCH($A$1&amp;"-"&amp;$A32&amp;"-"&amp;BL$1&amp;"-"&amp;BL$2,EandR1_validation_rows,0)</f>
        <v>591</v>
      </c>
      <c r="BN32" t="e">
        <f t="shared" ref="BN32:BO45" ca="1" si="115">INDEX(EandR1_validation_data,MATCH($A$1&amp;"-"&amp;$A32&amp;"-"&amp;BN$1&amp;"-"&amp;BN$2,EandR1_validation_rows,0),MATCH(BN$7,EandR1_validation_header,0))</f>
        <v>#N/A</v>
      </c>
      <c r="BO32" t="e">
        <f t="shared" ca="1" si="115"/>
        <v>#N/A</v>
      </c>
      <c r="BP32">
        <f t="shared" ref="BP32:BP45" si="116">MATCH($A$1&amp;"-"&amp;$A32&amp;"-"&amp;BP$1&amp;"-"&amp;BP$2,EandR1_validation_rows,0)</f>
        <v>593</v>
      </c>
      <c r="BR32" t="e">
        <f t="shared" ref="BR32:BS45" ca="1" si="117">INDEX(EandR1_validation_data,MATCH($A$1&amp;"-"&amp;$A32&amp;"-"&amp;BR$1&amp;"-"&amp;BR$2,EandR1_validation_rows,0),MATCH(BR$7,EandR1_validation_header,0))</f>
        <v>#N/A</v>
      </c>
      <c r="BS32" t="e">
        <f t="shared" ca="1" si="117"/>
        <v>#N/A</v>
      </c>
      <c r="BT32">
        <f t="shared" ref="BT32:BT45" si="118">MATCH($A$1&amp;"-"&amp;$A32&amp;"-"&amp;BT$1&amp;"-"&amp;BT$2,EandR1_validation_rows,0)</f>
        <v>599</v>
      </c>
      <c r="BV32" t="e">
        <f t="shared" ref="BV32:BW45" ca="1" si="119">INDEX(EandR1_validation_data,MATCH($A$1&amp;"-"&amp;$A32&amp;"-"&amp;BV$1&amp;"-"&amp;BV$2,EandR1_validation_rows,0),MATCH(BV$7,EandR1_validation_header,0))</f>
        <v>#N/A</v>
      </c>
      <c r="BW32" t="e">
        <f t="shared" ca="1" si="119"/>
        <v>#N/A</v>
      </c>
      <c r="BX32">
        <f t="shared" ref="BX32:BX45" si="120">MATCH($A$1&amp;"-"&amp;$A32&amp;"-"&amp;BX$1&amp;"-"&amp;BX$2,EandR1_validation_rows,0)</f>
        <v>601</v>
      </c>
      <c r="BZ32" t="e">
        <f t="shared" ref="BZ32:CA45" ca="1" si="121">INDEX(EandR1_validation_data,MATCH($A$1&amp;"-"&amp;$A32&amp;"-"&amp;BZ$1&amp;"-"&amp;BZ$2,EandR1_validation_rows,0),MATCH(BZ$7,EandR1_validation_header,0))</f>
        <v>#N/A</v>
      </c>
      <c r="CA32" t="e">
        <f t="shared" ca="1" si="121"/>
        <v>#N/A</v>
      </c>
      <c r="CB32">
        <f t="shared" ref="CB32:CB45" si="122">MATCH($A$1&amp;"-"&amp;$A32&amp;"-"&amp;CB$1&amp;"-"&amp;CB$2,EandR1_validation_rows,0)</f>
        <v>603</v>
      </c>
    </row>
    <row r="33" spans="1:80" ht="45" customHeight="1">
      <c r="A33" s="362" t="s">
        <v>301</v>
      </c>
      <c r="B33" t="e">
        <f>IFERROR(IFERROR(INDEX(data_LA_info_array,MATCH(Cover!$C$17,data_LA_info_rows,0),MATCH(LEFT($A33,2),data_LA_info_cols,0)),INDEX(data_LA_info_array,MATCH(Cover!$C$17,data_LA_info_rows,0),MATCH(LEFT($A33,3),data_LA_info_cols,0))),INDEX(data_LA_info_array,MATCH(Cover!$C$17,data_LA_info_rows,0),MATCH(LEFT($A33,4),data_LA_info_cols,0)))</f>
        <v>#N/A</v>
      </c>
      <c r="C33" s="36" t="s">
        <v>302</v>
      </c>
      <c r="D33" s="16" t="s">
        <v>303</v>
      </c>
      <c r="E33" s="322"/>
      <c r="F33" s="328"/>
      <c r="G33" s="328"/>
      <c r="H33" s="328"/>
      <c r="I33" s="328"/>
      <c r="J33" s="138">
        <f t="shared" si="11"/>
        <v>0</v>
      </c>
      <c r="K33" s="49"/>
      <c r="L33" s="17">
        <f t="shared" si="1"/>
        <v>0</v>
      </c>
      <c r="M33" s="204" t="e">
        <f t="shared" ca="1" si="96"/>
        <v>#N/A</v>
      </c>
      <c r="N33" s="204" t="e">
        <f t="shared" ca="1" si="97"/>
        <v>#N/A</v>
      </c>
      <c r="O33" s="204" t="e">
        <f t="shared" ca="1" si="98"/>
        <v>#N/A</v>
      </c>
      <c r="P33" s="49"/>
      <c r="Q33" s="18"/>
      <c r="R33" s="54">
        <f t="shared" si="15"/>
        <v>0</v>
      </c>
      <c r="S33" s="49"/>
      <c r="T33" s="18"/>
      <c r="U33" s="54">
        <f t="shared" si="16"/>
        <v>0</v>
      </c>
      <c r="V33" s="49"/>
      <c r="W33" s="17">
        <f t="shared" si="17"/>
        <v>0</v>
      </c>
      <c r="X33" s="204" t="e">
        <f t="shared" ca="1" si="99"/>
        <v>#N/A</v>
      </c>
      <c r="Y33" s="204" t="e">
        <f t="shared" ca="1" si="100"/>
        <v>#N/A</v>
      </c>
      <c r="Z33" s="204" t="e">
        <f t="shared" ca="1" si="101"/>
        <v>#N/A</v>
      </c>
      <c r="AA33" s="50">
        <f t="shared" si="21"/>
        <v>0</v>
      </c>
      <c r="AB33" s="304"/>
      <c r="AC33" s="305"/>
      <c r="AD33" s="305"/>
      <c r="AE33" s="145"/>
      <c r="AF33" s="49"/>
      <c r="AG33" s="186"/>
      <c r="AH33" s="186"/>
      <c r="AI33" s="186"/>
      <c r="AJ33" s="49"/>
      <c r="AK33" s="49"/>
      <c r="AL33" s="49"/>
      <c r="AM33" s="50">
        <f t="shared" si="22"/>
        <v>0</v>
      </c>
      <c r="AN33" s="204" t="e">
        <f t="shared" ca="1" si="102"/>
        <v>#N/A</v>
      </c>
      <c r="AO33" s="204" t="e">
        <f t="shared" ca="1" si="103"/>
        <v>#N/A</v>
      </c>
      <c r="AP33" s="204" t="e">
        <f t="shared" ca="1" si="104"/>
        <v>#N/A</v>
      </c>
      <c r="AQ33" s="18"/>
      <c r="AR33" s="54">
        <f t="shared" si="25"/>
        <v>0</v>
      </c>
      <c r="AS33" s="153"/>
      <c r="AT33" t="e">
        <f t="shared" ca="1" si="105"/>
        <v>#N/A</v>
      </c>
      <c r="AU33" t="e">
        <f t="shared" ca="1" si="105"/>
        <v>#N/A</v>
      </c>
      <c r="AV33">
        <f t="shared" si="106"/>
        <v>609</v>
      </c>
      <c r="AX33" t="e">
        <f t="shared" ca="1" si="107"/>
        <v>#N/A</v>
      </c>
      <c r="AY33" t="e">
        <f t="shared" ca="1" si="107"/>
        <v>#N/A</v>
      </c>
      <c r="AZ33">
        <f t="shared" si="108"/>
        <v>611</v>
      </c>
      <c r="BB33" t="e">
        <f t="shared" ca="1" si="109"/>
        <v>#N/A</v>
      </c>
      <c r="BC33" t="e">
        <f t="shared" ca="1" si="109"/>
        <v>#N/A</v>
      </c>
      <c r="BD33">
        <f t="shared" si="110"/>
        <v>613</v>
      </c>
      <c r="BF33" t="e">
        <f t="shared" ca="1" si="111"/>
        <v>#N/A</v>
      </c>
      <c r="BG33" t="e">
        <f t="shared" ca="1" si="111"/>
        <v>#N/A</v>
      </c>
      <c r="BH33">
        <f t="shared" si="112"/>
        <v>619</v>
      </c>
      <c r="BJ33" t="e">
        <f t="shared" ca="1" si="113"/>
        <v>#N/A</v>
      </c>
      <c r="BK33" t="e">
        <f t="shared" ca="1" si="113"/>
        <v>#N/A</v>
      </c>
      <c r="BL33">
        <f t="shared" si="114"/>
        <v>621</v>
      </c>
      <c r="BN33" t="e">
        <f t="shared" ca="1" si="115"/>
        <v>#N/A</v>
      </c>
      <c r="BO33" t="e">
        <f t="shared" ca="1" si="115"/>
        <v>#N/A</v>
      </c>
      <c r="BP33">
        <f t="shared" si="116"/>
        <v>623</v>
      </c>
      <c r="BR33" t="e">
        <f t="shared" ca="1" si="117"/>
        <v>#N/A</v>
      </c>
      <c r="BS33" t="e">
        <f t="shared" ca="1" si="117"/>
        <v>#N/A</v>
      </c>
      <c r="BT33">
        <f t="shared" si="118"/>
        <v>629</v>
      </c>
      <c r="BV33" t="e">
        <f t="shared" ca="1" si="119"/>
        <v>#N/A</v>
      </c>
      <c r="BW33" t="e">
        <f t="shared" ca="1" si="119"/>
        <v>#N/A</v>
      </c>
      <c r="BX33">
        <f t="shared" si="120"/>
        <v>631</v>
      </c>
      <c r="BZ33" t="e">
        <f t="shared" ca="1" si="121"/>
        <v>#N/A</v>
      </c>
      <c r="CA33" t="e">
        <f t="shared" ca="1" si="121"/>
        <v>#N/A</v>
      </c>
      <c r="CB33">
        <f t="shared" si="122"/>
        <v>633</v>
      </c>
    </row>
    <row r="34" spans="1:80" ht="45" customHeight="1">
      <c r="A34" s="362" t="s">
        <v>304</v>
      </c>
      <c r="B34" t="e">
        <f>IFERROR(IFERROR(INDEX(data_LA_info_array,MATCH(Cover!$C$17,data_LA_info_rows,0),MATCH(LEFT($A34,2),data_LA_info_cols,0)),INDEX(data_LA_info_array,MATCH(Cover!$C$17,data_LA_info_rows,0),MATCH(LEFT($A34,3),data_LA_info_cols,0))),INDEX(data_LA_info_array,MATCH(Cover!$C$17,data_LA_info_rows,0),MATCH(LEFT($A34,4),data_LA_info_cols,0)))</f>
        <v>#N/A</v>
      </c>
      <c r="C34" s="36" t="s">
        <v>305</v>
      </c>
      <c r="D34" s="16" t="s">
        <v>306</v>
      </c>
      <c r="E34" s="322"/>
      <c r="F34" s="328"/>
      <c r="G34" s="328"/>
      <c r="H34" s="328"/>
      <c r="I34" s="328"/>
      <c r="J34" s="138">
        <f t="shared" si="11"/>
        <v>0</v>
      </c>
      <c r="K34" s="49"/>
      <c r="L34" s="17">
        <f t="shared" si="1"/>
        <v>0</v>
      </c>
      <c r="M34" s="204" t="e">
        <f t="shared" ca="1" si="96"/>
        <v>#N/A</v>
      </c>
      <c r="N34" s="204" t="e">
        <f t="shared" ca="1" si="97"/>
        <v>#N/A</v>
      </c>
      <c r="O34" s="204" t="e">
        <f t="shared" ca="1" si="98"/>
        <v>#N/A</v>
      </c>
      <c r="P34" s="49"/>
      <c r="Q34" s="18"/>
      <c r="R34" s="54">
        <f t="shared" si="15"/>
        <v>0</v>
      </c>
      <c r="S34" s="49"/>
      <c r="T34" s="18"/>
      <c r="U34" s="54">
        <f t="shared" si="16"/>
        <v>0</v>
      </c>
      <c r="V34" s="49"/>
      <c r="W34" s="17">
        <f t="shared" si="17"/>
        <v>0</v>
      </c>
      <c r="X34" s="204" t="e">
        <f t="shared" ca="1" si="99"/>
        <v>#N/A</v>
      </c>
      <c r="Y34" s="204" t="e">
        <f t="shared" ca="1" si="100"/>
        <v>#N/A</v>
      </c>
      <c r="Z34" s="204" t="e">
        <f t="shared" ca="1" si="101"/>
        <v>#N/A</v>
      </c>
      <c r="AA34" s="50">
        <f t="shared" si="21"/>
        <v>0</v>
      </c>
      <c r="AB34" s="304"/>
      <c r="AC34" s="305"/>
      <c r="AD34" s="305"/>
      <c r="AE34" s="145"/>
      <c r="AF34" s="49"/>
      <c r="AG34" s="186"/>
      <c r="AH34" s="186"/>
      <c r="AI34" s="186"/>
      <c r="AJ34" s="49"/>
      <c r="AK34" s="49"/>
      <c r="AL34" s="49"/>
      <c r="AM34" s="50">
        <f t="shared" si="22"/>
        <v>0</v>
      </c>
      <c r="AN34" s="204" t="e">
        <f t="shared" ca="1" si="102"/>
        <v>#N/A</v>
      </c>
      <c r="AO34" s="204" t="e">
        <f t="shared" ca="1" si="103"/>
        <v>#N/A</v>
      </c>
      <c r="AP34" s="204" t="e">
        <f t="shared" ca="1" si="104"/>
        <v>#N/A</v>
      </c>
      <c r="AQ34" s="18"/>
      <c r="AR34" s="54">
        <f t="shared" si="25"/>
        <v>0</v>
      </c>
      <c r="AS34" s="153"/>
      <c r="AT34" t="e">
        <f t="shared" ca="1" si="105"/>
        <v>#N/A</v>
      </c>
      <c r="AU34" t="e">
        <f t="shared" ca="1" si="105"/>
        <v>#N/A</v>
      </c>
      <c r="AV34">
        <f t="shared" si="106"/>
        <v>639</v>
      </c>
      <c r="AX34" t="e">
        <f t="shared" ca="1" si="107"/>
        <v>#N/A</v>
      </c>
      <c r="AY34" t="e">
        <f t="shared" ca="1" si="107"/>
        <v>#N/A</v>
      </c>
      <c r="AZ34">
        <f t="shared" si="108"/>
        <v>641</v>
      </c>
      <c r="BB34" t="e">
        <f t="shared" ca="1" si="109"/>
        <v>#N/A</v>
      </c>
      <c r="BC34" t="e">
        <f t="shared" ca="1" si="109"/>
        <v>#N/A</v>
      </c>
      <c r="BD34">
        <f t="shared" si="110"/>
        <v>643</v>
      </c>
      <c r="BF34" t="e">
        <f t="shared" ca="1" si="111"/>
        <v>#N/A</v>
      </c>
      <c r="BG34" t="e">
        <f t="shared" ca="1" si="111"/>
        <v>#N/A</v>
      </c>
      <c r="BH34">
        <f t="shared" si="112"/>
        <v>649</v>
      </c>
      <c r="BJ34" t="e">
        <f t="shared" ca="1" si="113"/>
        <v>#N/A</v>
      </c>
      <c r="BK34" t="e">
        <f t="shared" ca="1" si="113"/>
        <v>#N/A</v>
      </c>
      <c r="BL34">
        <f t="shared" si="114"/>
        <v>651</v>
      </c>
      <c r="BN34" t="e">
        <f t="shared" ca="1" si="115"/>
        <v>#N/A</v>
      </c>
      <c r="BO34" t="e">
        <f t="shared" ca="1" si="115"/>
        <v>#N/A</v>
      </c>
      <c r="BP34">
        <f t="shared" si="116"/>
        <v>653</v>
      </c>
      <c r="BR34" t="e">
        <f t="shared" ca="1" si="117"/>
        <v>#N/A</v>
      </c>
      <c r="BS34" t="e">
        <f t="shared" ca="1" si="117"/>
        <v>#N/A</v>
      </c>
      <c r="BT34">
        <f t="shared" si="118"/>
        <v>659</v>
      </c>
      <c r="BV34" t="e">
        <f t="shared" ca="1" si="119"/>
        <v>#N/A</v>
      </c>
      <c r="BW34" t="e">
        <f t="shared" ca="1" si="119"/>
        <v>#N/A</v>
      </c>
      <c r="BX34">
        <f t="shared" si="120"/>
        <v>661</v>
      </c>
      <c r="BZ34" t="e">
        <f t="shared" ca="1" si="121"/>
        <v>#N/A</v>
      </c>
      <c r="CA34" t="e">
        <f t="shared" ca="1" si="121"/>
        <v>#N/A</v>
      </c>
      <c r="CB34">
        <f t="shared" si="122"/>
        <v>663</v>
      </c>
    </row>
    <row r="35" spans="1:80" ht="45" customHeight="1">
      <c r="A35" s="362" t="s">
        <v>307</v>
      </c>
      <c r="B35" t="e">
        <f>IFERROR(IFERROR(INDEX(data_LA_info_array,MATCH(Cover!$C$17,data_LA_info_rows,0),MATCH(LEFT($A35,2),data_LA_info_cols,0)),INDEX(data_LA_info_array,MATCH(Cover!$C$17,data_LA_info_rows,0),MATCH(LEFT($A35,3),data_LA_info_cols,0))),INDEX(data_LA_info_array,MATCH(Cover!$C$17,data_LA_info_rows,0),MATCH(LEFT($A35,4),data_LA_info_cols,0)))</f>
        <v>#N/A</v>
      </c>
      <c r="C35" s="36" t="s">
        <v>308</v>
      </c>
      <c r="D35" s="16" t="s">
        <v>309</v>
      </c>
      <c r="E35" s="322"/>
      <c r="F35" s="328"/>
      <c r="G35" s="328"/>
      <c r="H35" s="328"/>
      <c r="I35" s="328"/>
      <c r="J35" s="138">
        <f t="shared" si="11"/>
        <v>0</v>
      </c>
      <c r="K35" s="49"/>
      <c r="L35" s="17">
        <f t="shared" si="1"/>
        <v>0</v>
      </c>
      <c r="M35" s="204" t="e">
        <f t="shared" ca="1" si="96"/>
        <v>#N/A</v>
      </c>
      <c r="N35" s="204" t="e">
        <f t="shared" ca="1" si="97"/>
        <v>#N/A</v>
      </c>
      <c r="O35" s="204" t="e">
        <f t="shared" ca="1" si="98"/>
        <v>#N/A</v>
      </c>
      <c r="P35" s="49"/>
      <c r="Q35" s="18"/>
      <c r="R35" s="54">
        <f t="shared" si="15"/>
        <v>0</v>
      </c>
      <c r="S35" s="49"/>
      <c r="T35" s="18"/>
      <c r="U35" s="54">
        <f t="shared" si="16"/>
        <v>0</v>
      </c>
      <c r="V35" s="49"/>
      <c r="W35" s="17">
        <f t="shared" si="17"/>
        <v>0</v>
      </c>
      <c r="X35" s="204" t="e">
        <f t="shared" ca="1" si="99"/>
        <v>#N/A</v>
      </c>
      <c r="Y35" s="204" t="e">
        <f t="shared" ca="1" si="100"/>
        <v>#N/A</v>
      </c>
      <c r="Z35" s="204" t="e">
        <f t="shared" ca="1" si="101"/>
        <v>#N/A</v>
      </c>
      <c r="AA35" s="50">
        <f t="shared" si="21"/>
        <v>0</v>
      </c>
      <c r="AB35" s="304"/>
      <c r="AC35" s="305"/>
      <c r="AD35" s="305"/>
      <c r="AE35" s="145"/>
      <c r="AF35" s="49"/>
      <c r="AG35" s="186"/>
      <c r="AH35" s="186"/>
      <c r="AI35" s="186"/>
      <c r="AJ35" s="49"/>
      <c r="AK35" s="49"/>
      <c r="AL35" s="49"/>
      <c r="AM35" s="50">
        <f t="shared" si="22"/>
        <v>0</v>
      </c>
      <c r="AN35" s="204" t="e">
        <f t="shared" ca="1" si="102"/>
        <v>#N/A</v>
      </c>
      <c r="AO35" s="204" t="e">
        <f t="shared" ca="1" si="103"/>
        <v>#N/A</v>
      </c>
      <c r="AP35" s="204" t="e">
        <f t="shared" ca="1" si="104"/>
        <v>#N/A</v>
      </c>
      <c r="AQ35" s="18"/>
      <c r="AR35" s="54">
        <f t="shared" si="25"/>
        <v>0</v>
      </c>
      <c r="AS35" s="153"/>
      <c r="AT35" t="e">
        <f t="shared" ca="1" si="105"/>
        <v>#N/A</v>
      </c>
      <c r="AU35" t="e">
        <f t="shared" ca="1" si="105"/>
        <v>#N/A</v>
      </c>
      <c r="AV35">
        <f t="shared" si="106"/>
        <v>669</v>
      </c>
      <c r="AX35" t="e">
        <f t="shared" ca="1" si="107"/>
        <v>#N/A</v>
      </c>
      <c r="AY35" t="e">
        <f t="shared" ca="1" si="107"/>
        <v>#N/A</v>
      </c>
      <c r="AZ35">
        <f t="shared" si="108"/>
        <v>671</v>
      </c>
      <c r="BB35" t="e">
        <f t="shared" ca="1" si="109"/>
        <v>#N/A</v>
      </c>
      <c r="BC35" t="e">
        <f t="shared" ca="1" si="109"/>
        <v>#N/A</v>
      </c>
      <c r="BD35">
        <f t="shared" si="110"/>
        <v>673</v>
      </c>
      <c r="BF35" t="e">
        <f t="shared" ca="1" si="111"/>
        <v>#N/A</v>
      </c>
      <c r="BG35" t="e">
        <f t="shared" ca="1" si="111"/>
        <v>#N/A</v>
      </c>
      <c r="BH35">
        <f t="shared" si="112"/>
        <v>679</v>
      </c>
      <c r="BJ35" t="e">
        <f t="shared" ca="1" si="113"/>
        <v>#N/A</v>
      </c>
      <c r="BK35" t="e">
        <f t="shared" ca="1" si="113"/>
        <v>#N/A</v>
      </c>
      <c r="BL35">
        <f t="shared" si="114"/>
        <v>681</v>
      </c>
      <c r="BN35" t="e">
        <f t="shared" ca="1" si="115"/>
        <v>#N/A</v>
      </c>
      <c r="BO35" t="e">
        <f t="shared" ca="1" si="115"/>
        <v>#N/A</v>
      </c>
      <c r="BP35">
        <f t="shared" si="116"/>
        <v>683</v>
      </c>
      <c r="BR35" t="e">
        <f t="shared" ca="1" si="117"/>
        <v>#N/A</v>
      </c>
      <c r="BS35" t="e">
        <f t="shared" ca="1" si="117"/>
        <v>#N/A</v>
      </c>
      <c r="BT35">
        <f t="shared" si="118"/>
        <v>689</v>
      </c>
      <c r="BV35" t="e">
        <f t="shared" ca="1" si="119"/>
        <v>#N/A</v>
      </c>
      <c r="BW35" t="e">
        <f t="shared" ca="1" si="119"/>
        <v>#N/A</v>
      </c>
      <c r="BX35">
        <f t="shared" si="120"/>
        <v>691</v>
      </c>
      <c r="BZ35" t="e">
        <f t="shared" ca="1" si="121"/>
        <v>#N/A</v>
      </c>
      <c r="CA35" t="e">
        <f t="shared" ca="1" si="121"/>
        <v>#N/A</v>
      </c>
      <c r="CB35">
        <f t="shared" si="122"/>
        <v>693</v>
      </c>
    </row>
    <row r="36" spans="1:80" ht="45" customHeight="1">
      <c r="A36" s="362" t="s">
        <v>310</v>
      </c>
      <c r="B36" t="e">
        <f>IFERROR(IFERROR(INDEX(data_LA_info_array,MATCH(Cover!$C$17,data_LA_info_rows,0),MATCH(LEFT($A36,2),data_LA_info_cols,0)),INDEX(data_LA_info_array,MATCH(Cover!$C$17,data_LA_info_rows,0),MATCH(LEFT($A36,3),data_LA_info_cols,0))),INDEX(data_LA_info_array,MATCH(Cover!$C$17,data_LA_info_rows,0),MATCH(LEFT($A36,4),data_LA_info_cols,0)))</f>
        <v>#N/A</v>
      </c>
      <c r="C36" s="36" t="s">
        <v>311</v>
      </c>
      <c r="D36" s="16" t="s">
        <v>312</v>
      </c>
      <c r="E36" s="322"/>
      <c r="F36" s="328"/>
      <c r="G36" s="328"/>
      <c r="H36" s="328"/>
      <c r="I36" s="328"/>
      <c r="J36" s="138">
        <f t="shared" si="11"/>
        <v>0</v>
      </c>
      <c r="K36" s="49"/>
      <c r="L36" s="17">
        <f t="shared" si="1"/>
        <v>0</v>
      </c>
      <c r="M36" s="204" t="e">
        <f t="shared" ca="1" si="96"/>
        <v>#N/A</v>
      </c>
      <c r="N36" s="204" t="e">
        <f t="shared" ca="1" si="97"/>
        <v>#N/A</v>
      </c>
      <c r="O36" s="204" t="e">
        <f t="shared" ca="1" si="98"/>
        <v>#N/A</v>
      </c>
      <c r="P36" s="49"/>
      <c r="Q36" s="18"/>
      <c r="R36" s="54">
        <f t="shared" si="15"/>
        <v>0</v>
      </c>
      <c r="S36" s="49"/>
      <c r="T36" s="18"/>
      <c r="U36" s="54">
        <f t="shared" si="16"/>
        <v>0</v>
      </c>
      <c r="V36" s="49"/>
      <c r="W36" s="17">
        <f t="shared" si="17"/>
        <v>0</v>
      </c>
      <c r="X36" s="204" t="e">
        <f t="shared" ca="1" si="99"/>
        <v>#N/A</v>
      </c>
      <c r="Y36" s="204" t="e">
        <f t="shared" ca="1" si="100"/>
        <v>#N/A</v>
      </c>
      <c r="Z36" s="204" t="e">
        <f t="shared" ca="1" si="101"/>
        <v>#N/A</v>
      </c>
      <c r="AA36" s="50">
        <f t="shared" si="21"/>
        <v>0</v>
      </c>
      <c r="AB36" s="304"/>
      <c r="AC36" s="305"/>
      <c r="AD36" s="305"/>
      <c r="AE36" s="145"/>
      <c r="AF36" s="49"/>
      <c r="AG36" s="186"/>
      <c r="AH36" s="186"/>
      <c r="AI36" s="186"/>
      <c r="AJ36" s="49"/>
      <c r="AK36" s="49"/>
      <c r="AL36" s="49"/>
      <c r="AM36" s="50">
        <f t="shared" si="22"/>
        <v>0</v>
      </c>
      <c r="AN36" s="204" t="e">
        <f t="shared" ca="1" si="102"/>
        <v>#N/A</v>
      </c>
      <c r="AO36" s="204" t="e">
        <f t="shared" ca="1" si="103"/>
        <v>#N/A</v>
      </c>
      <c r="AP36" s="204" t="e">
        <f t="shared" ca="1" si="104"/>
        <v>#N/A</v>
      </c>
      <c r="AQ36" s="18"/>
      <c r="AR36" s="54">
        <f t="shared" si="25"/>
        <v>0</v>
      </c>
      <c r="AS36" s="153"/>
      <c r="AT36" t="e">
        <f t="shared" ca="1" si="105"/>
        <v>#N/A</v>
      </c>
      <c r="AU36" t="e">
        <f t="shared" ca="1" si="105"/>
        <v>#N/A</v>
      </c>
      <c r="AV36">
        <f t="shared" si="106"/>
        <v>699</v>
      </c>
      <c r="AX36" t="e">
        <f t="shared" ca="1" si="107"/>
        <v>#N/A</v>
      </c>
      <c r="AY36" t="e">
        <f t="shared" ca="1" si="107"/>
        <v>#N/A</v>
      </c>
      <c r="AZ36">
        <f t="shared" si="108"/>
        <v>701</v>
      </c>
      <c r="BB36" t="e">
        <f t="shared" ca="1" si="109"/>
        <v>#N/A</v>
      </c>
      <c r="BC36" t="e">
        <f t="shared" ca="1" si="109"/>
        <v>#N/A</v>
      </c>
      <c r="BD36">
        <f t="shared" si="110"/>
        <v>703</v>
      </c>
      <c r="BF36" t="e">
        <f t="shared" ca="1" si="111"/>
        <v>#N/A</v>
      </c>
      <c r="BG36" t="e">
        <f t="shared" ca="1" si="111"/>
        <v>#N/A</v>
      </c>
      <c r="BH36">
        <f t="shared" si="112"/>
        <v>709</v>
      </c>
      <c r="BJ36" t="e">
        <f t="shared" ca="1" si="113"/>
        <v>#N/A</v>
      </c>
      <c r="BK36" t="e">
        <f t="shared" ca="1" si="113"/>
        <v>#N/A</v>
      </c>
      <c r="BL36">
        <f t="shared" si="114"/>
        <v>711</v>
      </c>
      <c r="BN36" t="e">
        <f t="shared" ca="1" si="115"/>
        <v>#N/A</v>
      </c>
      <c r="BO36" t="e">
        <f t="shared" ca="1" si="115"/>
        <v>#N/A</v>
      </c>
      <c r="BP36">
        <f t="shared" si="116"/>
        <v>713</v>
      </c>
      <c r="BR36" t="e">
        <f t="shared" ca="1" si="117"/>
        <v>#N/A</v>
      </c>
      <c r="BS36" t="e">
        <f t="shared" ca="1" si="117"/>
        <v>#N/A</v>
      </c>
      <c r="BT36">
        <f t="shared" si="118"/>
        <v>719</v>
      </c>
      <c r="BV36" t="e">
        <f t="shared" ca="1" si="119"/>
        <v>#N/A</v>
      </c>
      <c r="BW36" t="e">
        <f t="shared" ca="1" si="119"/>
        <v>#N/A</v>
      </c>
      <c r="BX36">
        <f t="shared" si="120"/>
        <v>721</v>
      </c>
      <c r="BZ36" t="e">
        <f t="shared" ca="1" si="121"/>
        <v>#N/A</v>
      </c>
      <c r="CA36" t="e">
        <f t="shared" ca="1" si="121"/>
        <v>#N/A</v>
      </c>
      <c r="CB36">
        <f t="shared" si="122"/>
        <v>723</v>
      </c>
    </row>
    <row r="37" spans="1:80" ht="45" customHeight="1">
      <c r="A37" s="362" t="s">
        <v>313</v>
      </c>
      <c r="B37" t="e">
        <f>IFERROR(IFERROR(INDEX(data_LA_info_array,MATCH(Cover!$C$17,data_LA_info_rows,0),MATCH(LEFT($A37,2),data_LA_info_cols,0)),INDEX(data_LA_info_array,MATCH(Cover!$C$17,data_LA_info_rows,0),MATCH(LEFT($A37,3),data_LA_info_cols,0))),INDEX(data_LA_info_array,MATCH(Cover!$C$17,data_LA_info_rows,0),MATCH(LEFT($A37,4),data_LA_info_cols,0)))</f>
        <v>#N/A</v>
      </c>
      <c r="C37" s="36" t="s">
        <v>314</v>
      </c>
      <c r="D37" s="16" t="s">
        <v>315</v>
      </c>
      <c r="E37" s="322"/>
      <c r="F37" s="328"/>
      <c r="G37" s="328"/>
      <c r="H37" s="328"/>
      <c r="I37" s="328"/>
      <c r="J37" s="138">
        <f t="shared" si="11"/>
        <v>0</v>
      </c>
      <c r="K37" s="49"/>
      <c r="L37" s="17">
        <f t="shared" si="1"/>
        <v>0</v>
      </c>
      <c r="M37" s="204" t="e">
        <f t="shared" ca="1" si="96"/>
        <v>#N/A</v>
      </c>
      <c r="N37" s="204" t="e">
        <f t="shared" ca="1" si="97"/>
        <v>#N/A</v>
      </c>
      <c r="O37" s="204" t="e">
        <f t="shared" ca="1" si="98"/>
        <v>#N/A</v>
      </c>
      <c r="P37" s="49"/>
      <c r="Q37" s="18"/>
      <c r="R37" s="54">
        <f t="shared" si="15"/>
        <v>0</v>
      </c>
      <c r="S37" s="49"/>
      <c r="T37" s="18"/>
      <c r="U37" s="54">
        <f t="shared" si="16"/>
        <v>0</v>
      </c>
      <c r="V37" s="49"/>
      <c r="W37" s="17">
        <f t="shared" si="17"/>
        <v>0</v>
      </c>
      <c r="X37" s="204" t="e">
        <f t="shared" ca="1" si="99"/>
        <v>#N/A</v>
      </c>
      <c r="Y37" s="204" t="e">
        <f t="shared" ca="1" si="100"/>
        <v>#N/A</v>
      </c>
      <c r="Z37" s="204" t="e">
        <f t="shared" ca="1" si="101"/>
        <v>#N/A</v>
      </c>
      <c r="AA37" s="50">
        <f t="shared" si="21"/>
        <v>0</v>
      </c>
      <c r="AB37" s="304"/>
      <c r="AC37" s="305"/>
      <c r="AD37" s="305"/>
      <c r="AE37" s="145"/>
      <c r="AF37" s="49"/>
      <c r="AG37" s="186"/>
      <c r="AH37" s="186"/>
      <c r="AI37" s="186"/>
      <c r="AJ37" s="49"/>
      <c r="AK37" s="49"/>
      <c r="AL37" s="49"/>
      <c r="AM37" s="50">
        <f t="shared" si="22"/>
        <v>0</v>
      </c>
      <c r="AN37" s="204" t="e">
        <f t="shared" ca="1" si="102"/>
        <v>#N/A</v>
      </c>
      <c r="AO37" s="204" t="e">
        <f t="shared" ca="1" si="103"/>
        <v>#N/A</v>
      </c>
      <c r="AP37" s="204" t="e">
        <f t="shared" ca="1" si="104"/>
        <v>#N/A</v>
      </c>
      <c r="AQ37" s="18"/>
      <c r="AR37" s="54">
        <f t="shared" si="25"/>
        <v>0</v>
      </c>
      <c r="AS37" s="153"/>
      <c r="AT37" t="e">
        <f t="shared" ca="1" si="105"/>
        <v>#N/A</v>
      </c>
      <c r="AU37" t="e">
        <f t="shared" ca="1" si="105"/>
        <v>#N/A</v>
      </c>
      <c r="AV37">
        <f t="shared" si="106"/>
        <v>729</v>
      </c>
      <c r="AX37" t="e">
        <f t="shared" ca="1" si="107"/>
        <v>#N/A</v>
      </c>
      <c r="AY37" t="e">
        <f t="shared" ca="1" si="107"/>
        <v>#N/A</v>
      </c>
      <c r="AZ37">
        <f t="shared" si="108"/>
        <v>731</v>
      </c>
      <c r="BB37" t="e">
        <f t="shared" ca="1" si="109"/>
        <v>#N/A</v>
      </c>
      <c r="BC37" t="e">
        <f t="shared" ca="1" si="109"/>
        <v>#N/A</v>
      </c>
      <c r="BD37">
        <f t="shared" si="110"/>
        <v>733</v>
      </c>
      <c r="BF37" t="e">
        <f t="shared" ca="1" si="111"/>
        <v>#N/A</v>
      </c>
      <c r="BG37" t="e">
        <f t="shared" ca="1" si="111"/>
        <v>#N/A</v>
      </c>
      <c r="BH37">
        <f t="shared" si="112"/>
        <v>739</v>
      </c>
      <c r="BJ37" t="e">
        <f t="shared" ca="1" si="113"/>
        <v>#N/A</v>
      </c>
      <c r="BK37" t="e">
        <f t="shared" ca="1" si="113"/>
        <v>#N/A</v>
      </c>
      <c r="BL37">
        <f t="shared" si="114"/>
        <v>741</v>
      </c>
      <c r="BN37" t="e">
        <f t="shared" ca="1" si="115"/>
        <v>#N/A</v>
      </c>
      <c r="BO37" t="e">
        <f t="shared" ca="1" si="115"/>
        <v>#N/A</v>
      </c>
      <c r="BP37">
        <f t="shared" si="116"/>
        <v>743</v>
      </c>
      <c r="BR37" t="e">
        <f t="shared" ca="1" si="117"/>
        <v>#N/A</v>
      </c>
      <c r="BS37" t="e">
        <f t="shared" ca="1" si="117"/>
        <v>#N/A</v>
      </c>
      <c r="BT37">
        <f t="shared" si="118"/>
        <v>749</v>
      </c>
      <c r="BV37" t="e">
        <f t="shared" ca="1" si="119"/>
        <v>#N/A</v>
      </c>
      <c r="BW37" t="e">
        <f t="shared" ca="1" si="119"/>
        <v>#N/A</v>
      </c>
      <c r="BX37">
        <f t="shared" si="120"/>
        <v>751</v>
      </c>
      <c r="BZ37" t="e">
        <f t="shared" ca="1" si="121"/>
        <v>#N/A</v>
      </c>
      <c r="CA37" t="e">
        <f t="shared" ca="1" si="121"/>
        <v>#N/A</v>
      </c>
      <c r="CB37">
        <f t="shared" si="122"/>
        <v>753</v>
      </c>
    </row>
    <row r="38" spans="1:80" ht="45" customHeight="1">
      <c r="A38" s="362" t="s">
        <v>316</v>
      </c>
      <c r="B38" t="e">
        <f>IFERROR(IFERROR(INDEX(data_LA_info_array,MATCH(Cover!$C$17,data_LA_info_rows,0),MATCH(LEFT($A38,2),data_LA_info_cols,0)),INDEX(data_LA_info_array,MATCH(Cover!$C$17,data_LA_info_rows,0),MATCH(LEFT($A38,3),data_LA_info_cols,0))),INDEX(data_LA_info_array,MATCH(Cover!$C$17,data_LA_info_rows,0),MATCH(LEFT($A38,4),data_LA_info_cols,0)))</f>
        <v>#N/A</v>
      </c>
      <c r="C38" s="36" t="s">
        <v>317</v>
      </c>
      <c r="D38" s="16" t="s">
        <v>318</v>
      </c>
      <c r="E38" s="322"/>
      <c r="F38" s="328"/>
      <c r="G38" s="328"/>
      <c r="H38" s="328"/>
      <c r="I38" s="328"/>
      <c r="J38" s="138">
        <f t="shared" si="11"/>
        <v>0</v>
      </c>
      <c r="K38" s="49"/>
      <c r="L38" s="17">
        <f t="shared" si="1"/>
        <v>0</v>
      </c>
      <c r="M38" s="204" t="e">
        <f t="shared" ca="1" si="96"/>
        <v>#N/A</v>
      </c>
      <c r="N38" s="204" t="e">
        <f t="shared" ca="1" si="97"/>
        <v>#N/A</v>
      </c>
      <c r="O38" s="204" t="e">
        <f t="shared" ca="1" si="98"/>
        <v>#N/A</v>
      </c>
      <c r="P38" s="49"/>
      <c r="Q38" s="18"/>
      <c r="R38" s="54">
        <f t="shared" si="15"/>
        <v>0</v>
      </c>
      <c r="S38" s="49"/>
      <c r="T38" s="18"/>
      <c r="U38" s="54">
        <f t="shared" si="16"/>
        <v>0</v>
      </c>
      <c r="V38" s="49"/>
      <c r="W38" s="17">
        <f t="shared" si="17"/>
        <v>0</v>
      </c>
      <c r="X38" s="204" t="e">
        <f t="shared" ca="1" si="99"/>
        <v>#N/A</v>
      </c>
      <c r="Y38" s="204" t="e">
        <f t="shared" ca="1" si="100"/>
        <v>#N/A</v>
      </c>
      <c r="Z38" s="204" t="e">
        <f t="shared" ca="1" si="101"/>
        <v>#N/A</v>
      </c>
      <c r="AA38" s="50">
        <f t="shared" si="21"/>
        <v>0</v>
      </c>
      <c r="AB38" s="304"/>
      <c r="AC38" s="305"/>
      <c r="AD38" s="305"/>
      <c r="AE38" s="145"/>
      <c r="AF38" s="49"/>
      <c r="AG38" s="186"/>
      <c r="AH38" s="186"/>
      <c r="AI38" s="186"/>
      <c r="AJ38" s="49"/>
      <c r="AK38" s="49"/>
      <c r="AL38" s="49"/>
      <c r="AM38" s="50">
        <f t="shared" si="22"/>
        <v>0</v>
      </c>
      <c r="AN38" s="204" t="e">
        <f t="shared" ca="1" si="102"/>
        <v>#N/A</v>
      </c>
      <c r="AO38" s="204" t="e">
        <f t="shared" ca="1" si="103"/>
        <v>#N/A</v>
      </c>
      <c r="AP38" s="204" t="e">
        <f t="shared" ca="1" si="104"/>
        <v>#N/A</v>
      </c>
      <c r="AQ38" s="18"/>
      <c r="AR38" s="54">
        <f t="shared" si="25"/>
        <v>0</v>
      </c>
      <c r="AS38" s="153"/>
      <c r="AT38" t="e">
        <f t="shared" ca="1" si="105"/>
        <v>#N/A</v>
      </c>
      <c r="AU38" t="e">
        <f t="shared" ca="1" si="105"/>
        <v>#N/A</v>
      </c>
      <c r="AV38">
        <f t="shared" si="106"/>
        <v>759</v>
      </c>
      <c r="AX38" t="e">
        <f t="shared" ca="1" si="107"/>
        <v>#N/A</v>
      </c>
      <c r="AY38" t="e">
        <f t="shared" ca="1" si="107"/>
        <v>#N/A</v>
      </c>
      <c r="AZ38">
        <f t="shared" si="108"/>
        <v>761</v>
      </c>
      <c r="BB38" t="e">
        <f t="shared" ca="1" si="109"/>
        <v>#N/A</v>
      </c>
      <c r="BC38" t="e">
        <f t="shared" ca="1" si="109"/>
        <v>#N/A</v>
      </c>
      <c r="BD38">
        <f t="shared" si="110"/>
        <v>763</v>
      </c>
      <c r="BF38" t="e">
        <f t="shared" ca="1" si="111"/>
        <v>#N/A</v>
      </c>
      <c r="BG38" t="e">
        <f t="shared" ca="1" si="111"/>
        <v>#N/A</v>
      </c>
      <c r="BH38">
        <f t="shared" si="112"/>
        <v>769</v>
      </c>
      <c r="BJ38" t="e">
        <f t="shared" ca="1" si="113"/>
        <v>#N/A</v>
      </c>
      <c r="BK38" t="e">
        <f t="shared" ca="1" si="113"/>
        <v>#N/A</v>
      </c>
      <c r="BL38">
        <f t="shared" si="114"/>
        <v>771</v>
      </c>
      <c r="BN38" t="e">
        <f t="shared" ca="1" si="115"/>
        <v>#N/A</v>
      </c>
      <c r="BO38" t="e">
        <f t="shared" ca="1" si="115"/>
        <v>#N/A</v>
      </c>
      <c r="BP38">
        <f t="shared" si="116"/>
        <v>773</v>
      </c>
      <c r="BR38" t="e">
        <f t="shared" ca="1" si="117"/>
        <v>#N/A</v>
      </c>
      <c r="BS38" t="e">
        <f t="shared" ca="1" si="117"/>
        <v>#N/A</v>
      </c>
      <c r="BT38">
        <f t="shared" si="118"/>
        <v>779</v>
      </c>
      <c r="BV38" t="e">
        <f t="shared" ca="1" si="119"/>
        <v>#N/A</v>
      </c>
      <c r="BW38" t="e">
        <f t="shared" ca="1" si="119"/>
        <v>#N/A</v>
      </c>
      <c r="BX38">
        <f t="shared" si="120"/>
        <v>781</v>
      </c>
      <c r="BZ38" t="e">
        <f t="shared" ca="1" si="121"/>
        <v>#N/A</v>
      </c>
      <c r="CA38" t="e">
        <f t="shared" ca="1" si="121"/>
        <v>#N/A</v>
      </c>
      <c r="CB38">
        <f t="shared" si="122"/>
        <v>783</v>
      </c>
    </row>
    <row r="39" spans="1:80" ht="45" customHeight="1">
      <c r="A39" s="362" t="s">
        <v>319</v>
      </c>
      <c r="B39" t="e">
        <f>IFERROR(IFERROR(INDEX(data_LA_info_array,MATCH(Cover!$C$17,data_LA_info_rows,0),MATCH(LEFT($A39,2),data_LA_info_cols,0)),INDEX(data_LA_info_array,MATCH(Cover!$C$17,data_LA_info_rows,0),MATCH(LEFT($A39,3),data_LA_info_cols,0))),INDEX(data_LA_info_array,MATCH(Cover!$C$17,data_LA_info_rows,0),MATCH(LEFT($A39,4),data_LA_info_cols,0)))</f>
        <v>#N/A</v>
      </c>
      <c r="C39" s="36" t="s">
        <v>320</v>
      </c>
      <c r="D39" s="16" t="s">
        <v>321</v>
      </c>
      <c r="E39" s="322"/>
      <c r="F39" s="328"/>
      <c r="G39" s="328"/>
      <c r="H39" s="328"/>
      <c r="I39" s="328"/>
      <c r="J39" s="138">
        <f t="shared" si="11"/>
        <v>0</v>
      </c>
      <c r="K39" s="49"/>
      <c r="L39" s="17">
        <f t="shared" si="1"/>
        <v>0</v>
      </c>
      <c r="M39" s="204" t="e">
        <f t="shared" ca="1" si="96"/>
        <v>#N/A</v>
      </c>
      <c r="N39" s="204" t="e">
        <f t="shared" ca="1" si="97"/>
        <v>#N/A</v>
      </c>
      <c r="O39" s="204" t="e">
        <f t="shared" ca="1" si="98"/>
        <v>#N/A</v>
      </c>
      <c r="P39" s="49"/>
      <c r="Q39" s="18"/>
      <c r="R39" s="54">
        <f t="shared" si="15"/>
        <v>0</v>
      </c>
      <c r="S39" s="49"/>
      <c r="T39" s="18"/>
      <c r="U39" s="54">
        <f t="shared" si="16"/>
        <v>0</v>
      </c>
      <c r="V39" s="49"/>
      <c r="W39" s="17">
        <f t="shared" si="17"/>
        <v>0</v>
      </c>
      <c r="X39" s="204" t="e">
        <f t="shared" ca="1" si="99"/>
        <v>#N/A</v>
      </c>
      <c r="Y39" s="204" t="e">
        <f t="shared" ca="1" si="100"/>
        <v>#N/A</v>
      </c>
      <c r="Z39" s="204" t="e">
        <f t="shared" ca="1" si="101"/>
        <v>#N/A</v>
      </c>
      <c r="AA39" s="50">
        <f t="shared" si="21"/>
        <v>0</v>
      </c>
      <c r="AB39" s="304"/>
      <c r="AC39" s="305"/>
      <c r="AD39" s="305"/>
      <c r="AE39" s="145"/>
      <c r="AF39" s="49"/>
      <c r="AG39" s="186"/>
      <c r="AH39" s="186"/>
      <c r="AI39" s="186"/>
      <c r="AJ39" s="49"/>
      <c r="AK39" s="49"/>
      <c r="AL39" s="49"/>
      <c r="AM39" s="50">
        <f t="shared" si="22"/>
        <v>0</v>
      </c>
      <c r="AN39" s="204" t="e">
        <f t="shared" ca="1" si="102"/>
        <v>#N/A</v>
      </c>
      <c r="AO39" s="204" t="e">
        <f t="shared" ca="1" si="103"/>
        <v>#N/A</v>
      </c>
      <c r="AP39" s="204" t="e">
        <f t="shared" ca="1" si="104"/>
        <v>#N/A</v>
      </c>
      <c r="AQ39" s="18"/>
      <c r="AR39" s="54">
        <f t="shared" si="25"/>
        <v>0</v>
      </c>
      <c r="AS39" s="153"/>
      <c r="AT39" t="e">
        <f t="shared" ca="1" si="105"/>
        <v>#N/A</v>
      </c>
      <c r="AU39" t="e">
        <f t="shared" ca="1" si="105"/>
        <v>#N/A</v>
      </c>
      <c r="AV39">
        <f t="shared" si="106"/>
        <v>789</v>
      </c>
      <c r="AX39" t="e">
        <f t="shared" ca="1" si="107"/>
        <v>#N/A</v>
      </c>
      <c r="AY39" t="e">
        <f t="shared" ca="1" si="107"/>
        <v>#N/A</v>
      </c>
      <c r="AZ39">
        <f t="shared" si="108"/>
        <v>791</v>
      </c>
      <c r="BB39" t="e">
        <f t="shared" ca="1" si="109"/>
        <v>#N/A</v>
      </c>
      <c r="BC39" t="e">
        <f t="shared" ca="1" si="109"/>
        <v>#N/A</v>
      </c>
      <c r="BD39">
        <f t="shared" si="110"/>
        <v>793</v>
      </c>
      <c r="BF39" t="e">
        <f t="shared" ca="1" si="111"/>
        <v>#N/A</v>
      </c>
      <c r="BG39" t="e">
        <f t="shared" ca="1" si="111"/>
        <v>#N/A</v>
      </c>
      <c r="BH39">
        <f t="shared" si="112"/>
        <v>799</v>
      </c>
      <c r="BJ39" t="e">
        <f t="shared" ca="1" si="113"/>
        <v>#N/A</v>
      </c>
      <c r="BK39" t="e">
        <f t="shared" ca="1" si="113"/>
        <v>#N/A</v>
      </c>
      <c r="BL39">
        <f t="shared" si="114"/>
        <v>801</v>
      </c>
      <c r="BN39" t="e">
        <f t="shared" ca="1" si="115"/>
        <v>#N/A</v>
      </c>
      <c r="BO39" t="e">
        <f t="shared" ca="1" si="115"/>
        <v>#N/A</v>
      </c>
      <c r="BP39">
        <f t="shared" si="116"/>
        <v>803</v>
      </c>
      <c r="BR39" t="e">
        <f t="shared" ca="1" si="117"/>
        <v>#N/A</v>
      </c>
      <c r="BS39" t="e">
        <f t="shared" ca="1" si="117"/>
        <v>#N/A</v>
      </c>
      <c r="BT39">
        <f t="shared" si="118"/>
        <v>809</v>
      </c>
      <c r="BV39" t="e">
        <f t="shared" ca="1" si="119"/>
        <v>#N/A</v>
      </c>
      <c r="BW39" t="e">
        <f t="shared" ca="1" si="119"/>
        <v>#N/A</v>
      </c>
      <c r="BX39">
        <f t="shared" si="120"/>
        <v>811</v>
      </c>
      <c r="BZ39" t="e">
        <f t="shared" ca="1" si="121"/>
        <v>#N/A</v>
      </c>
      <c r="CA39" t="e">
        <f t="shared" ca="1" si="121"/>
        <v>#N/A</v>
      </c>
      <c r="CB39">
        <f t="shared" si="122"/>
        <v>813</v>
      </c>
    </row>
    <row r="40" spans="1:80" ht="45" customHeight="1">
      <c r="A40" s="362" t="s">
        <v>322</v>
      </c>
      <c r="B40" t="e">
        <f>IFERROR(IFERROR(INDEX(data_LA_info_array,MATCH(Cover!$C$17,data_LA_info_rows,0),MATCH(LEFT($A40,2),data_LA_info_cols,0)),INDEX(data_LA_info_array,MATCH(Cover!$C$17,data_LA_info_rows,0),MATCH(LEFT($A40,3),data_LA_info_cols,0))),INDEX(data_LA_info_array,MATCH(Cover!$C$17,data_LA_info_rows,0),MATCH(LEFT($A40,4),data_LA_info_cols,0)))</f>
        <v>#N/A</v>
      </c>
      <c r="C40" s="36" t="s">
        <v>323</v>
      </c>
      <c r="D40" s="16" t="s">
        <v>324</v>
      </c>
      <c r="E40" s="322"/>
      <c r="F40" s="328"/>
      <c r="G40" s="328"/>
      <c r="H40" s="328"/>
      <c r="I40" s="328"/>
      <c r="J40" s="138">
        <f t="shared" si="11"/>
        <v>0</v>
      </c>
      <c r="K40" s="49"/>
      <c r="L40" s="17">
        <f t="shared" ref="L40:L62" si="123">SUM($F40,$G40,$J40,$K40)</f>
        <v>0</v>
      </c>
      <c r="M40" s="204" t="e">
        <f t="shared" ca="1" si="96"/>
        <v>#N/A</v>
      </c>
      <c r="N40" s="204" t="e">
        <f t="shared" ca="1" si="97"/>
        <v>#N/A</v>
      </c>
      <c r="O40" s="204" t="e">
        <f t="shared" ca="1" si="98"/>
        <v>#N/A</v>
      </c>
      <c r="P40" s="49"/>
      <c r="Q40" s="18"/>
      <c r="R40" s="54">
        <f t="shared" si="15"/>
        <v>0</v>
      </c>
      <c r="S40" s="49"/>
      <c r="T40" s="18"/>
      <c r="U40" s="54">
        <f t="shared" si="16"/>
        <v>0</v>
      </c>
      <c r="V40" s="49"/>
      <c r="W40" s="17">
        <f t="shared" ref="W40:W62" si="124">SUM($P40,$S40,$V40)</f>
        <v>0</v>
      </c>
      <c r="X40" s="204" t="e">
        <f t="shared" ca="1" si="99"/>
        <v>#N/A</v>
      </c>
      <c r="Y40" s="204" t="e">
        <f t="shared" ca="1" si="100"/>
        <v>#N/A</v>
      </c>
      <c r="Z40" s="204" t="e">
        <f t="shared" ca="1" si="101"/>
        <v>#N/A</v>
      </c>
      <c r="AA40" s="50">
        <f t="shared" ref="AA40:AA62" si="125">SUM($L40,$W40)</f>
        <v>0</v>
      </c>
      <c r="AB40" s="304"/>
      <c r="AC40" s="305"/>
      <c r="AD40" s="305"/>
      <c r="AE40" s="145"/>
      <c r="AF40" s="49"/>
      <c r="AG40" s="186"/>
      <c r="AH40" s="186"/>
      <c r="AI40" s="186"/>
      <c r="AJ40" s="49"/>
      <c r="AK40" s="49"/>
      <c r="AL40" s="49"/>
      <c r="AM40" s="50">
        <f t="shared" ref="AM40:AM62" si="126">SUM($AF40, $AJ40:$AL40)</f>
        <v>0</v>
      </c>
      <c r="AN40" s="204" t="e">
        <f t="shared" ca="1" si="102"/>
        <v>#N/A</v>
      </c>
      <c r="AO40" s="204" t="e">
        <f t="shared" ca="1" si="103"/>
        <v>#N/A</v>
      </c>
      <c r="AP40" s="204" t="e">
        <f t="shared" ca="1" si="104"/>
        <v>#N/A</v>
      </c>
      <c r="AQ40" s="18"/>
      <c r="AR40" s="54">
        <f t="shared" si="25"/>
        <v>0</v>
      </c>
      <c r="AS40" s="153"/>
      <c r="AT40" t="e">
        <f t="shared" ca="1" si="105"/>
        <v>#N/A</v>
      </c>
      <c r="AU40" t="e">
        <f t="shared" ca="1" si="105"/>
        <v>#N/A</v>
      </c>
      <c r="AV40">
        <f t="shared" si="106"/>
        <v>819</v>
      </c>
      <c r="AX40" t="e">
        <f t="shared" ca="1" si="107"/>
        <v>#N/A</v>
      </c>
      <c r="AY40" t="e">
        <f t="shared" ca="1" si="107"/>
        <v>#N/A</v>
      </c>
      <c r="AZ40">
        <f t="shared" si="108"/>
        <v>821</v>
      </c>
      <c r="BB40" t="e">
        <f t="shared" ca="1" si="109"/>
        <v>#N/A</v>
      </c>
      <c r="BC40" t="e">
        <f t="shared" ca="1" si="109"/>
        <v>#N/A</v>
      </c>
      <c r="BD40">
        <f t="shared" si="110"/>
        <v>823</v>
      </c>
      <c r="BF40" t="e">
        <f t="shared" ca="1" si="111"/>
        <v>#N/A</v>
      </c>
      <c r="BG40" t="e">
        <f t="shared" ca="1" si="111"/>
        <v>#N/A</v>
      </c>
      <c r="BH40">
        <f t="shared" si="112"/>
        <v>829</v>
      </c>
      <c r="BJ40" t="e">
        <f t="shared" ca="1" si="113"/>
        <v>#N/A</v>
      </c>
      <c r="BK40" t="e">
        <f t="shared" ca="1" si="113"/>
        <v>#N/A</v>
      </c>
      <c r="BL40">
        <f t="shared" si="114"/>
        <v>831</v>
      </c>
      <c r="BN40" t="e">
        <f t="shared" ca="1" si="115"/>
        <v>#N/A</v>
      </c>
      <c r="BO40" t="e">
        <f t="shared" ca="1" si="115"/>
        <v>#N/A</v>
      </c>
      <c r="BP40">
        <f t="shared" si="116"/>
        <v>833</v>
      </c>
      <c r="BR40" t="e">
        <f t="shared" ca="1" si="117"/>
        <v>#N/A</v>
      </c>
      <c r="BS40" t="e">
        <f t="shared" ca="1" si="117"/>
        <v>#N/A</v>
      </c>
      <c r="BT40">
        <f t="shared" si="118"/>
        <v>839</v>
      </c>
      <c r="BV40" t="e">
        <f t="shared" ca="1" si="119"/>
        <v>#N/A</v>
      </c>
      <c r="BW40" t="e">
        <f t="shared" ca="1" si="119"/>
        <v>#N/A</v>
      </c>
      <c r="BX40">
        <f t="shared" si="120"/>
        <v>841</v>
      </c>
      <c r="BZ40" t="e">
        <f t="shared" ca="1" si="121"/>
        <v>#N/A</v>
      </c>
      <c r="CA40" t="e">
        <f t="shared" ca="1" si="121"/>
        <v>#N/A</v>
      </c>
      <c r="CB40">
        <f t="shared" si="122"/>
        <v>843</v>
      </c>
    </row>
    <row r="41" spans="1:80" ht="45" customHeight="1">
      <c r="A41" s="362" t="s">
        <v>325</v>
      </c>
      <c r="B41" t="e">
        <f>IFERROR(IFERROR(INDEX(data_LA_info_array,MATCH(Cover!$C$17,data_LA_info_rows,0),MATCH(LEFT($A41,2),data_LA_info_cols,0)),INDEX(data_LA_info_array,MATCH(Cover!$C$17,data_LA_info_rows,0),MATCH(LEFT($A41,3),data_LA_info_cols,0))),INDEX(data_LA_info_array,MATCH(Cover!$C$17,data_LA_info_rows,0),MATCH(LEFT($A41,4),data_LA_info_cols,0)))</f>
        <v>#N/A</v>
      </c>
      <c r="C41" s="36" t="s">
        <v>326</v>
      </c>
      <c r="D41" s="16" t="s">
        <v>327</v>
      </c>
      <c r="E41" s="322"/>
      <c r="F41" s="328"/>
      <c r="G41" s="328"/>
      <c r="H41" s="328"/>
      <c r="I41" s="328"/>
      <c r="J41" s="138">
        <f t="shared" si="11"/>
        <v>0</v>
      </c>
      <c r="K41" s="49"/>
      <c r="L41" s="17">
        <f t="shared" si="123"/>
        <v>0</v>
      </c>
      <c r="M41" s="204" t="e">
        <f t="shared" ca="1" si="96"/>
        <v>#N/A</v>
      </c>
      <c r="N41" s="204" t="e">
        <f t="shared" ca="1" si="97"/>
        <v>#N/A</v>
      </c>
      <c r="O41" s="204" t="e">
        <f t="shared" ca="1" si="98"/>
        <v>#N/A</v>
      </c>
      <c r="P41" s="49"/>
      <c r="Q41" s="18"/>
      <c r="R41" s="54">
        <f t="shared" si="15"/>
        <v>0</v>
      </c>
      <c r="S41" s="49"/>
      <c r="T41" s="18"/>
      <c r="U41" s="54">
        <f t="shared" si="16"/>
        <v>0</v>
      </c>
      <c r="V41" s="49"/>
      <c r="W41" s="17">
        <f t="shared" si="124"/>
        <v>0</v>
      </c>
      <c r="X41" s="204" t="e">
        <f t="shared" ca="1" si="99"/>
        <v>#N/A</v>
      </c>
      <c r="Y41" s="204" t="e">
        <f t="shared" ca="1" si="100"/>
        <v>#N/A</v>
      </c>
      <c r="Z41" s="204" t="e">
        <f t="shared" ca="1" si="101"/>
        <v>#N/A</v>
      </c>
      <c r="AA41" s="50">
        <f t="shared" si="125"/>
        <v>0</v>
      </c>
      <c r="AB41" s="304"/>
      <c r="AC41" s="305"/>
      <c r="AD41" s="305"/>
      <c r="AE41" s="145"/>
      <c r="AF41" s="49"/>
      <c r="AG41" s="186"/>
      <c r="AH41" s="186"/>
      <c r="AI41" s="186"/>
      <c r="AJ41" s="49"/>
      <c r="AK41" s="49"/>
      <c r="AL41" s="49"/>
      <c r="AM41" s="50">
        <f t="shared" si="126"/>
        <v>0</v>
      </c>
      <c r="AN41" s="204" t="e">
        <f t="shared" ca="1" si="102"/>
        <v>#N/A</v>
      </c>
      <c r="AO41" s="204" t="e">
        <f t="shared" ca="1" si="103"/>
        <v>#N/A</v>
      </c>
      <c r="AP41" s="204" t="e">
        <f t="shared" ca="1" si="104"/>
        <v>#N/A</v>
      </c>
      <c r="AQ41" s="18"/>
      <c r="AR41" s="54">
        <f t="shared" si="25"/>
        <v>0</v>
      </c>
      <c r="AS41" s="153"/>
      <c r="AT41" t="e">
        <f t="shared" ca="1" si="105"/>
        <v>#N/A</v>
      </c>
      <c r="AU41" t="e">
        <f t="shared" ca="1" si="105"/>
        <v>#N/A</v>
      </c>
      <c r="AV41">
        <f t="shared" si="106"/>
        <v>849</v>
      </c>
      <c r="AX41" t="e">
        <f t="shared" ca="1" si="107"/>
        <v>#N/A</v>
      </c>
      <c r="AY41" t="e">
        <f t="shared" ca="1" si="107"/>
        <v>#N/A</v>
      </c>
      <c r="AZ41">
        <f t="shared" si="108"/>
        <v>851</v>
      </c>
      <c r="BB41" t="e">
        <f t="shared" ca="1" si="109"/>
        <v>#N/A</v>
      </c>
      <c r="BC41" t="e">
        <f t="shared" ca="1" si="109"/>
        <v>#N/A</v>
      </c>
      <c r="BD41">
        <f t="shared" si="110"/>
        <v>853</v>
      </c>
      <c r="BF41" t="e">
        <f t="shared" ca="1" si="111"/>
        <v>#N/A</v>
      </c>
      <c r="BG41" t="e">
        <f t="shared" ca="1" si="111"/>
        <v>#N/A</v>
      </c>
      <c r="BH41">
        <f t="shared" si="112"/>
        <v>859</v>
      </c>
      <c r="BJ41" t="e">
        <f t="shared" ca="1" si="113"/>
        <v>#N/A</v>
      </c>
      <c r="BK41" t="e">
        <f t="shared" ca="1" si="113"/>
        <v>#N/A</v>
      </c>
      <c r="BL41">
        <f t="shared" si="114"/>
        <v>861</v>
      </c>
      <c r="BN41" t="e">
        <f t="shared" ca="1" si="115"/>
        <v>#N/A</v>
      </c>
      <c r="BO41" t="e">
        <f t="shared" ca="1" si="115"/>
        <v>#N/A</v>
      </c>
      <c r="BP41">
        <f t="shared" si="116"/>
        <v>863</v>
      </c>
      <c r="BR41" t="e">
        <f t="shared" ca="1" si="117"/>
        <v>#N/A</v>
      </c>
      <c r="BS41" t="e">
        <f t="shared" ca="1" si="117"/>
        <v>#N/A</v>
      </c>
      <c r="BT41">
        <f t="shared" si="118"/>
        <v>869</v>
      </c>
      <c r="BV41" t="e">
        <f t="shared" ca="1" si="119"/>
        <v>#N/A</v>
      </c>
      <c r="BW41" t="e">
        <f t="shared" ca="1" si="119"/>
        <v>#N/A</v>
      </c>
      <c r="BX41">
        <f t="shared" si="120"/>
        <v>871</v>
      </c>
      <c r="BZ41" t="e">
        <f t="shared" ca="1" si="121"/>
        <v>#N/A</v>
      </c>
      <c r="CA41" t="e">
        <f t="shared" ca="1" si="121"/>
        <v>#N/A</v>
      </c>
      <c r="CB41">
        <f t="shared" si="122"/>
        <v>873</v>
      </c>
    </row>
    <row r="42" spans="1:80" ht="45" customHeight="1">
      <c r="A42" s="362" t="s">
        <v>328</v>
      </c>
      <c r="B42" t="e">
        <f>IFERROR(IFERROR(INDEX(data_LA_info_array,MATCH(Cover!$C$17,data_LA_info_rows,0),MATCH(LEFT($A42,2),data_LA_info_cols,0)),INDEX(data_LA_info_array,MATCH(Cover!$C$17,data_LA_info_rows,0),MATCH(LEFT($A42,3),data_LA_info_cols,0))),INDEX(data_LA_info_array,MATCH(Cover!$C$17,data_LA_info_rows,0),MATCH(LEFT($A42,4),data_LA_info_cols,0)))</f>
        <v>#N/A</v>
      </c>
      <c r="C42" s="36" t="s">
        <v>329</v>
      </c>
      <c r="D42" s="16" t="s">
        <v>330</v>
      </c>
      <c r="E42" s="322"/>
      <c r="F42" s="328"/>
      <c r="G42" s="328"/>
      <c r="H42" s="328"/>
      <c r="I42" s="328"/>
      <c r="J42" s="138">
        <f t="shared" si="11"/>
        <v>0</v>
      </c>
      <c r="K42" s="49"/>
      <c r="L42" s="17">
        <f t="shared" si="123"/>
        <v>0</v>
      </c>
      <c r="M42" s="204" t="e">
        <f t="shared" ca="1" si="96"/>
        <v>#N/A</v>
      </c>
      <c r="N42" s="204" t="e">
        <f t="shared" ca="1" si="97"/>
        <v>#N/A</v>
      </c>
      <c r="O42" s="204" t="e">
        <f t="shared" ca="1" si="98"/>
        <v>#N/A</v>
      </c>
      <c r="P42" s="49"/>
      <c r="Q42" s="18"/>
      <c r="R42" s="54">
        <f t="shared" si="15"/>
        <v>0</v>
      </c>
      <c r="S42" s="49"/>
      <c r="T42" s="18"/>
      <c r="U42" s="54">
        <f t="shared" si="16"/>
        <v>0</v>
      </c>
      <c r="V42" s="49"/>
      <c r="W42" s="17">
        <f t="shared" si="124"/>
        <v>0</v>
      </c>
      <c r="X42" s="204" t="e">
        <f t="shared" ca="1" si="99"/>
        <v>#N/A</v>
      </c>
      <c r="Y42" s="204" t="e">
        <f t="shared" ca="1" si="100"/>
        <v>#N/A</v>
      </c>
      <c r="Z42" s="204" t="e">
        <f t="shared" ca="1" si="101"/>
        <v>#N/A</v>
      </c>
      <c r="AA42" s="50">
        <f t="shared" si="125"/>
        <v>0</v>
      </c>
      <c r="AB42" s="304"/>
      <c r="AC42" s="305"/>
      <c r="AD42" s="305"/>
      <c r="AE42" s="145"/>
      <c r="AF42" s="49"/>
      <c r="AG42" s="186"/>
      <c r="AH42" s="186"/>
      <c r="AI42" s="186"/>
      <c r="AJ42" s="49"/>
      <c r="AK42" s="49"/>
      <c r="AL42" s="49"/>
      <c r="AM42" s="50">
        <f t="shared" si="126"/>
        <v>0</v>
      </c>
      <c r="AN42" s="204" t="e">
        <f t="shared" ca="1" si="102"/>
        <v>#N/A</v>
      </c>
      <c r="AO42" s="204" t="e">
        <f t="shared" ca="1" si="103"/>
        <v>#N/A</v>
      </c>
      <c r="AP42" s="204" t="e">
        <f t="shared" ca="1" si="104"/>
        <v>#N/A</v>
      </c>
      <c r="AQ42" s="18"/>
      <c r="AR42" s="54">
        <f t="shared" si="25"/>
        <v>0</v>
      </c>
      <c r="AS42" s="153"/>
      <c r="AT42" t="e">
        <f t="shared" ca="1" si="105"/>
        <v>#N/A</v>
      </c>
      <c r="AU42" t="e">
        <f t="shared" ca="1" si="105"/>
        <v>#N/A</v>
      </c>
      <c r="AV42">
        <f t="shared" si="106"/>
        <v>879</v>
      </c>
      <c r="AX42" t="e">
        <f t="shared" ca="1" si="107"/>
        <v>#N/A</v>
      </c>
      <c r="AY42" t="e">
        <f t="shared" ca="1" si="107"/>
        <v>#N/A</v>
      </c>
      <c r="AZ42">
        <f t="shared" si="108"/>
        <v>881</v>
      </c>
      <c r="BB42" t="e">
        <f t="shared" ca="1" si="109"/>
        <v>#N/A</v>
      </c>
      <c r="BC42" t="e">
        <f t="shared" ca="1" si="109"/>
        <v>#N/A</v>
      </c>
      <c r="BD42">
        <f t="shared" si="110"/>
        <v>883</v>
      </c>
      <c r="BF42" t="e">
        <f t="shared" ca="1" si="111"/>
        <v>#N/A</v>
      </c>
      <c r="BG42" t="e">
        <f t="shared" ca="1" si="111"/>
        <v>#N/A</v>
      </c>
      <c r="BH42">
        <f t="shared" si="112"/>
        <v>889</v>
      </c>
      <c r="BJ42" t="e">
        <f t="shared" ca="1" si="113"/>
        <v>#N/A</v>
      </c>
      <c r="BK42" t="e">
        <f t="shared" ca="1" si="113"/>
        <v>#N/A</v>
      </c>
      <c r="BL42">
        <f t="shared" si="114"/>
        <v>891</v>
      </c>
      <c r="BN42" t="e">
        <f t="shared" ca="1" si="115"/>
        <v>#N/A</v>
      </c>
      <c r="BO42" t="e">
        <f t="shared" ca="1" si="115"/>
        <v>#N/A</v>
      </c>
      <c r="BP42">
        <f t="shared" si="116"/>
        <v>893</v>
      </c>
      <c r="BR42" t="e">
        <f t="shared" ca="1" si="117"/>
        <v>#N/A</v>
      </c>
      <c r="BS42" t="e">
        <f t="shared" ca="1" si="117"/>
        <v>#N/A</v>
      </c>
      <c r="BT42">
        <f t="shared" si="118"/>
        <v>899</v>
      </c>
      <c r="BV42" t="e">
        <f t="shared" ca="1" si="119"/>
        <v>#N/A</v>
      </c>
      <c r="BW42" t="e">
        <f t="shared" ca="1" si="119"/>
        <v>#N/A</v>
      </c>
      <c r="BX42">
        <f t="shared" si="120"/>
        <v>901</v>
      </c>
      <c r="BZ42" t="e">
        <f t="shared" ca="1" si="121"/>
        <v>#N/A</v>
      </c>
      <c r="CA42" t="e">
        <f t="shared" ca="1" si="121"/>
        <v>#N/A</v>
      </c>
      <c r="CB42">
        <f t="shared" si="122"/>
        <v>903</v>
      </c>
    </row>
    <row r="43" spans="1:80" ht="45" customHeight="1">
      <c r="A43" s="362" t="s">
        <v>331</v>
      </c>
      <c r="B43" t="e">
        <f>IFERROR(IFERROR(INDEX(data_LA_info_array,MATCH(Cover!$C$17,data_LA_info_rows,0),MATCH(LEFT($A43,2),data_LA_info_cols,0)),INDEX(data_LA_info_array,MATCH(Cover!$C$17,data_LA_info_rows,0),MATCH(LEFT($A43,3),data_LA_info_cols,0))),INDEX(data_LA_info_array,MATCH(Cover!$C$17,data_LA_info_rows,0),MATCH(LEFT($A43,4),data_LA_info_cols,0)))</f>
        <v>#N/A</v>
      </c>
      <c r="C43" s="36" t="s">
        <v>332</v>
      </c>
      <c r="D43" s="16" t="s">
        <v>333</v>
      </c>
      <c r="E43" s="322"/>
      <c r="F43" s="328"/>
      <c r="G43" s="328"/>
      <c r="H43" s="328"/>
      <c r="I43" s="328"/>
      <c r="J43" s="138">
        <f t="shared" si="11"/>
        <v>0</v>
      </c>
      <c r="K43" s="49"/>
      <c r="L43" s="17">
        <f t="shared" si="123"/>
        <v>0</v>
      </c>
      <c r="M43" s="204" t="e">
        <f t="shared" ca="1" si="96"/>
        <v>#N/A</v>
      </c>
      <c r="N43" s="204" t="e">
        <f t="shared" ca="1" si="97"/>
        <v>#N/A</v>
      </c>
      <c r="O43" s="204" t="e">
        <f t="shared" ca="1" si="98"/>
        <v>#N/A</v>
      </c>
      <c r="P43" s="49"/>
      <c r="Q43" s="18"/>
      <c r="R43" s="54">
        <f t="shared" si="15"/>
        <v>0</v>
      </c>
      <c r="S43" s="49"/>
      <c r="T43" s="18"/>
      <c r="U43" s="54">
        <f t="shared" si="16"/>
        <v>0</v>
      </c>
      <c r="V43" s="49"/>
      <c r="W43" s="17">
        <f t="shared" si="124"/>
        <v>0</v>
      </c>
      <c r="X43" s="204" t="e">
        <f t="shared" ca="1" si="99"/>
        <v>#N/A</v>
      </c>
      <c r="Y43" s="204" t="e">
        <f t="shared" ca="1" si="100"/>
        <v>#N/A</v>
      </c>
      <c r="Z43" s="204" t="e">
        <f t="shared" ca="1" si="101"/>
        <v>#N/A</v>
      </c>
      <c r="AA43" s="50">
        <f t="shared" si="125"/>
        <v>0</v>
      </c>
      <c r="AB43" s="304"/>
      <c r="AC43" s="305"/>
      <c r="AD43" s="305"/>
      <c r="AE43" s="145"/>
      <c r="AF43" s="49"/>
      <c r="AG43" s="186"/>
      <c r="AH43" s="186"/>
      <c r="AI43" s="186"/>
      <c r="AJ43" s="49"/>
      <c r="AK43" s="49"/>
      <c r="AL43" s="49"/>
      <c r="AM43" s="50">
        <f t="shared" si="126"/>
        <v>0</v>
      </c>
      <c r="AN43" s="204" t="e">
        <f t="shared" ca="1" si="102"/>
        <v>#N/A</v>
      </c>
      <c r="AO43" s="204" t="e">
        <f t="shared" ca="1" si="103"/>
        <v>#N/A</v>
      </c>
      <c r="AP43" s="204" t="e">
        <f t="shared" ca="1" si="104"/>
        <v>#N/A</v>
      </c>
      <c r="AQ43" s="18"/>
      <c r="AR43" s="54">
        <f t="shared" si="25"/>
        <v>0</v>
      </c>
      <c r="AS43" s="153"/>
      <c r="AT43" t="e">
        <f t="shared" ca="1" si="105"/>
        <v>#N/A</v>
      </c>
      <c r="AU43" t="e">
        <f t="shared" ca="1" si="105"/>
        <v>#N/A</v>
      </c>
      <c r="AV43">
        <f t="shared" si="106"/>
        <v>909</v>
      </c>
      <c r="AX43" t="e">
        <f t="shared" ca="1" si="107"/>
        <v>#N/A</v>
      </c>
      <c r="AY43" t="e">
        <f t="shared" ca="1" si="107"/>
        <v>#N/A</v>
      </c>
      <c r="AZ43">
        <f t="shared" si="108"/>
        <v>911</v>
      </c>
      <c r="BB43" t="e">
        <f t="shared" ca="1" si="109"/>
        <v>#N/A</v>
      </c>
      <c r="BC43" t="e">
        <f t="shared" ca="1" si="109"/>
        <v>#N/A</v>
      </c>
      <c r="BD43">
        <f t="shared" si="110"/>
        <v>913</v>
      </c>
      <c r="BF43" t="e">
        <f t="shared" ca="1" si="111"/>
        <v>#N/A</v>
      </c>
      <c r="BG43" t="e">
        <f t="shared" ca="1" si="111"/>
        <v>#N/A</v>
      </c>
      <c r="BH43">
        <f t="shared" si="112"/>
        <v>919</v>
      </c>
      <c r="BJ43" t="e">
        <f t="shared" ca="1" si="113"/>
        <v>#N/A</v>
      </c>
      <c r="BK43" t="e">
        <f t="shared" ca="1" si="113"/>
        <v>#N/A</v>
      </c>
      <c r="BL43">
        <f t="shared" si="114"/>
        <v>921</v>
      </c>
      <c r="BN43" t="e">
        <f t="shared" ca="1" si="115"/>
        <v>#N/A</v>
      </c>
      <c r="BO43" t="e">
        <f t="shared" ca="1" si="115"/>
        <v>#N/A</v>
      </c>
      <c r="BP43">
        <f t="shared" si="116"/>
        <v>923</v>
      </c>
      <c r="BR43" t="e">
        <f t="shared" ca="1" si="117"/>
        <v>#N/A</v>
      </c>
      <c r="BS43" t="e">
        <f t="shared" ca="1" si="117"/>
        <v>#N/A</v>
      </c>
      <c r="BT43">
        <f t="shared" si="118"/>
        <v>929</v>
      </c>
      <c r="BV43" t="e">
        <f t="shared" ca="1" si="119"/>
        <v>#N/A</v>
      </c>
      <c r="BW43" t="e">
        <f t="shared" ca="1" si="119"/>
        <v>#N/A</v>
      </c>
      <c r="BX43">
        <f t="shared" si="120"/>
        <v>931</v>
      </c>
      <c r="BZ43" t="e">
        <f t="shared" ca="1" si="121"/>
        <v>#N/A</v>
      </c>
      <c r="CA43" t="e">
        <f t="shared" ca="1" si="121"/>
        <v>#N/A</v>
      </c>
      <c r="CB43">
        <f t="shared" si="122"/>
        <v>933</v>
      </c>
    </row>
    <row r="44" spans="1:80" ht="45" customHeight="1">
      <c r="A44" s="362" t="s">
        <v>334</v>
      </c>
      <c r="B44" t="e">
        <f>IFERROR(IFERROR(INDEX(data_LA_info_array,MATCH(Cover!$C$17,data_LA_info_rows,0),MATCH(LEFT($A44,2),data_LA_info_cols,0)),INDEX(data_LA_info_array,MATCH(Cover!$C$17,data_LA_info_rows,0),MATCH(LEFT($A44,3),data_LA_info_cols,0))),INDEX(data_LA_info_array,MATCH(Cover!$C$17,data_LA_info_rows,0),MATCH(LEFT($A44,4),data_LA_info_cols,0)))</f>
        <v>#N/A</v>
      </c>
      <c r="C44" s="36" t="s">
        <v>335</v>
      </c>
      <c r="D44" s="16" t="s">
        <v>336</v>
      </c>
      <c r="E44" s="322"/>
      <c r="F44" s="328"/>
      <c r="G44" s="328"/>
      <c r="H44" s="328"/>
      <c r="I44" s="328"/>
      <c r="J44" s="138">
        <f t="shared" si="11"/>
        <v>0</v>
      </c>
      <c r="K44" s="49"/>
      <c r="L44" s="17">
        <f t="shared" si="123"/>
        <v>0</v>
      </c>
      <c r="M44" s="204" t="e">
        <f t="shared" ca="1" si="96"/>
        <v>#N/A</v>
      </c>
      <c r="N44" s="204" t="e">
        <f t="shared" ca="1" si="97"/>
        <v>#N/A</v>
      </c>
      <c r="O44" s="204" t="e">
        <f t="shared" ca="1" si="98"/>
        <v>#N/A</v>
      </c>
      <c r="P44" s="49"/>
      <c r="Q44" s="18"/>
      <c r="R44" s="54">
        <f t="shared" si="15"/>
        <v>0</v>
      </c>
      <c r="S44" s="49"/>
      <c r="T44" s="18"/>
      <c r="U44" s="54">
        <f t="shared" si="16"/>
        <v>0</v>
      </c>
      <c r="V44" s="49"/>
      <c r="W44" s="17">
        <f t="shared" si="124"/>
        <v>0</v>
      </c>
      <c r="X44" s="204" t="e">
        <f t="shared" ca="1" si="99"/>
        <v>#N/A</v>
      </c>
      <c r="Y44" s="204" t="e">
        <f t="shared" ca="1" si="100"/>
        <v>#N/A</v>
      </c>
      <c r="Z44" s="204" t="e">
        <f t="shared" ca="1" si="101"/>
        <v>#N/A</v>
      </c>
      <c r="AA44" s="50">
        <f t="shared" si="125"/>
        <v>0</v>
      </c>
      <c r="AB44" s="304"/>
      <c r="AC44" s="305"/>
      <c r="AD44" s="305"/>
      <c r="AE44" s="145"/>
      <c r="AF44" s="49"/>
      <c r="AG44" s="186"/>
      <c r="AH44" s="186"/>
      <c r="AI44" s="186"/>
      <c r="AJ44" s="49"/>
      <c r="AK44" s="49"/>
      <c r="AL44" s="49"/>
      <c r="AM44" s="50">
        <f t="shared" si="126"/>
        <v>0</v>
      </c>
      <c r="AN44" s="204" t="e">
        <f t="shared" ca="1" si="102"/>
        <v>#N/A</v>
      </c>
      <c r="AO44" s="204" t="e">
        <f t="shared" ca="1" si="103"/>
        <v>#N/A</v>
      </c>
      <c r="AP44" s="204" t="e">
        <f t="shared" ca="1" si="104"/>
        <v>#N/A</v>
      </c>
      <c r="AQ44" s="18"/>
      <c r="AR44" s="54">
        <f t="shared" si="25"/>
        <v>0</v>
      </c>
      <c r="AS44" s="153"/>
      <c r="AT44" t="e">
        <f t="shared" ca="1" si="105"/>
        <v>#N/A</v>
      </c>
      <c r="AU44" t="e">
        <f t="shared" ca="1" si="105"/>
        <v>#N/A</v>
      </c>
      <c r="AV44">
        <f t="shared" si="106"/>
        <v>939</v>
      </c>
      <c r="AX44" t="e">
        <f t="shared" ca="1" si="107"/>
        <v>#N/A</v>
      </c>
      <c r="AY44" t="e">
        <f t="shared" ca="1" si="107"/>
        <v>#N/A</v>
      </c>
      <c r="AZ44">
        <f t="shared" si="108"/>
        <v>941</v>
      </c>
      <c r="BB44" t="e">
        <f t="shared" ca="1" si="109"/>
        <v>#N/A</v>
      </c>
      <c r="BC44" t="e">
        <f t="shared" ca="1" si="109"/>
        <v>#N/A</v>
      </c>
      <c r="BD44">
        <f t="shared" si="110"/>
        <v>943</v>
      </c>
      <c r="BF44" t="e">
        <f t="shared" ca="1" si="111"/>
        <v>#N/A</v>
      </c>
      <c r="BG44" t="e">
        <f t="shared" ca="1" si="111"/>
        <v>#N/A</v>
      </c>
      <c r="BH44">
        <f t="shared" si="112"/>
        <v>949</v>
      </c>
      <c r="BJ44" t="e">
        <f t="shared" ca="1" si="113"/>
        <v>#N/A</v>
      </c>
      <c r="BK44" t="e">
        <f t="shared" ca="1" si="113"/>
        <v>#N/A</v>
      </c>
      <c r="BL44">
        <f t="shared" si="114"/>
        <v>951</v>
      </c>
      <c r="BN44" t="e">
        <f t="shared" ca="1" si="115"/>
        <v>#N/A</v>
      </c>
      <c r="BO44" t="e">
        <f t="shared" ca="1" si="115"/>
        <v>#N/A</v>
      </c>
      <c r="BP44">
        <f t="shared" si="116"/>
        <v>953</v>
      </c>
      <c r="BR44" t="e">
        <f t="shared" ca="1" si="117"/>
        <v>#N/A</v>
      </c>
      <c r="BS44" t="e">
        <f t="shared" ca="1" si="117"/>
        <v>#N/A</v>
      </c>
      <c r="BT44">
        <f t="shared" si="118"/>
        <v>959</v>
      </c>
      <c r="BV44" t="e">
        <f t="shared" ca="1" si="119"/>
        <v>#N/A</v>
      </c>
      <c r="BW44" t="e">
        <f t="shared" ca="1" si="119"/>
        <v>#N/A</v>
      </c>
      <c r="BX44">
        <f t="shared" si="120"/>
        <v>961</v>
      </c>
      <c r="BZ44" t="e">
        <f t="shared" ca="1" si="121"/>
        <v>#N/A</v>
      </c>
      <c r="CA44" t="e">
        <f t="shared" ca="1" si="121"/>
        <v>#N/A</v>
      </c>
      <c r="CB44">
        <f t="shared" si="122"/>
        <v>963</v>
      </c>
    </row>
    <row r="45" spans="1:80" ht="45" customHeight="1">
      <c r="A45" s="362" t="s">
        <v>337</v>
      </c>
      <c r="B45" t="e">
        <f>IFERROR(IFERROR(INDEX(data_LA_info_array,MATCH(Cover!$C$17,data_LA_info_rows,0),MATCH(LEFT($A45,2),data_LA_info_cols,0)),INDEX(data_LA_info_array,MATCH(Cover!$C$17,data_LA_info_rows,0),MATCH(LEFT($A45,3),data_LA_info_cols,0))),INDEX(data_LA_info_array,MATCH(Cover!$C$17,data_LA_info_rows,0),MATCH(LEFT($A45,4),data_LA_info_cols,0)))</f>
        <v>#N/A</v>
      </c>
      <c r="C45" s="36" t="s">
        <v>338</v>
      </c>
      <c r="D45" s="16" t="s">
        <v>339</v>
      </c>
      <c r="E45" s="322"/>
      <c r="F45" s="328"/>
      <c r="G45" s="328"/>
      <c r="H45" s="328"/>
      <c r="I45" s="328"/>
      <c r="J45" s="138">
        <f t="shared" si="11"/>
        <v>0</v>
      </c>
      <c r="K45" s="49"/>
      <c r="L45" s="17">
        <f t="shared" si="123"/>
        <v>0</v>
      </c>
      <c r="M45" s="204" t="e">
        <f t="shared" ca="1" si="96"/>
        <v>#N/A</v>
      </c>
      <c r="N45" s="204" t="e">
        <f t="shared" ca="1" si="97"/>
        <v>#N/A</v>
      </c>
      <c r="O45" s="204" t="e">
        <f t="shared" ca="1" si="98"/>
        <v>#N/A</v>
      </c>
      <c r="P45" s="49"/>
      <c r="Q45" s="18"/>
      <c r="R45" s="54">
        <f t="shared" si="15"/>
        <v>0</v>
      </c>
      <c r="S45" s="49"/>
      <c r="T45" s="18"/>
      <c r="U45" s="54">
        <f t="shared" si="16"/>
        <v>0</v>
      </c>
      <c r="V45" s="49"/>
      <c r="W45" s="17">
        <f t="shared" si="124"/>
        <v>0</v>
      </c>
      <c r="X45" s="204" t="e">
        <f t="shared" ca="1" si="99"/>
        <v>#N/A</v>
      </c>
      <c r="Y45" s="204" t="e">
        <f t="shared" ca="1" si="100"/>
        <v>#N/A</v>
      </c>
      <c r="Z45" s="204" t="e">
        <f t="shared" ca="1" si="101"/>
        <v>#N/A</v>
      </c>
      <c r="AA45" s="50">
        <f t="shared" si="125"/>
        <v>0</v>
      </c>
      <c r="AB45" s="304"/>
      <c r="AC45" s="305"/>
      <c r="AD45" s="305"/>
      <c r="AE45" s="145"/>
      <c r="AF45" s="49"/>
      <c r="AG45" s="186"/>
      <c r="AH45" s="186"/>
      <c r="AI45" s="186"/>
      <c r="AJ45" s="49"/>
      <c r="AK45" s="49"/>
      <c r="AL45" s="49"/>
      <c r="AM45" s="50">
        <f t="shared" si="126"/>
        <v>0</v>
      </c>
      <c r="AN45" s="204" t="e">
        <f t="shared" ca="1" si="102"/>
        <v>#N/A</v>
      </c>
      <c r="AO45" s="204" t="e">
        <f t="shared" ca="1" si="103"/>
        <v>#N/A</v>
      </c>
      <c r="AP45" s="204" t="e">
        <f t="shared" ca="1" si="104"/>
        <v>#N/A</v>
      </c>
      <c r="AQ45" s="18"/>
      <c r="AR45" s="54">
        <f t="shared" si="25"/>
        <v>0</v>
      </c>
      <c r="AS45" s="153"/>
      <c r="AT45" t="e">
        <f t="shared" ca="1" si="105"/>
        <v>#N/A</v>
      </c>
      <c r="AU45" t="e">
        <f t="shared" ca="1" si="105"/>
        <v>#N/A</v>
      </c>
      <c r="AV45">
        <f t="shared" si="106"/>
        <v>969</v>
      </c>
      <c r="AX45" t="e">
        <f t="shared" ca="1" si="107"/>
        <v>#N/A</v>
      </c>
      <c r="AY45" t="e">
        <f t="shared" ca="1" si="107"/>
        <v>#N/A</v>
      </c>
      <c r="AZ45">
        <f t="shared" si="108"/>
        <v>971</v>
      </c>
      <c r="BB45" t="e">
        <f t="shared" ca="1" si="109"/>
        <v>#N/A</v>
      </c>
      <c r="BC45" t="e">
        <f t="shared" ca="1" si="109"/>
        <v>#N/A</v>
      </c>
      <c r="BD45">
        <f t="shared" si="110"/>
        <v>973</v>
      </c>
      <c r="BF45" t="e">
        <f t="shared" ca="1" si="111"/>
        <v>#N/A</v>
      </c>
      <c r="BG45" t="e">
        <f t="shared" ca="1" si="111"/>
        <v>#N/A</v>
      </c>
      <c r="BH45">
        <f t="shared" si="112"/>
        <v>979</v>
      </c>
      <c r="BJ45" t="e">
        <f t="shared" ca="1" si="113"/>
        <v>#N/A</v>
      </c>
      <c r="BK45" t="e">
        <f t="shared" ca="1" si="113"/>
        <v>#N/A</v>
      </c>
      <c r="BL45">
        <f t="shared" si="114"/>
        <v>981</v>
      </c>
      <c r="BN45" t="e">
        <f t="shared" ca="1" si="115"/>
        <v>#N/A</v>
      </c>
      <c r="BO45" t="e">
        <f t="shared" ca="1" si="115"/>
        <v>#N/A</v>
      </c>
      <c r="BP45">
        <f t="shared" si="116"/>
        <v>983</v>
      </c>
      <c r="BR45" t="e">
        <f t="shared" ca="1" si="117"/>
        <v>#N/A</v>
      </c>
      <c r="BS45" t="e">
        <f t="shared" ca="1" si="117"/>
        <v>#N/A</v>
      </c>
      <c r="BT45">
        <f t="shared" si="118"/>
        <v>989</v>
      </c>
      <c r="BV45" t="e">
        <f t="shared" ca="1" si="119"/>
        <v>#N/A</v>
      </c>
      <c r="BW45" t="e">
        <f t="shared" ca="1" si="119"/>
        <v>#N/A</v>
      </c>
      <c r="BX45">
        <f t="shared" si="120"/>
        <v>991</v>
      </c>
      <c r="BZ45" t="e">
        <f t="shared" ca="1" si="121"/>
        <v>#N/A</v>
      </c>
      <c r="CA45" t="e">
        <f t="shared" ca="1" si="121"/>
        <v>#N/A</v>
      </c>
      <c r="CB45">
        <f t="shared" si="122"/>
        <v>993</v>
      </c>
    </row>
    <row r="46" spans="1:80" ht="45" customHeight="1">
      <c r="A46" s="362" t="s">
        <v>340</v>
      </c>
      <c r="B46" t="e">
        <f>IFERROR(IFERROR(INDEX(data_LA_info_array,MATCH(Cover!$C$17,data_LA_info_rows,0),MATCH(LEFT($A46,2),data_LA_info_cols,0)),INDEX(data_LA_info_array,MATCH(Cover!$C$17,data_LA_info_rows,0),MATCH(LEFT($A46,3),data_LA_info_cols,0))),INDEX(data_LA_info_array,MATCH(Cover!$C$17,data_LA_info_rows,0),MATCH(LEFT($A46,4),data_LA_info_cols,0)))</f>
        <v>#N/A</v>
      </c>
      <c r="C46" s="80" t="s">
        <v>341</v>
      </c>
      <c r="D46" s="139" t="s">
        <v>342</v>
      </c>
      <c r="E46" s="323"/>
      <c r="F46" s="17">
        <f>SUM(F$32:F$45)</f>
        <v>0</v>
      </c>
      <c r="G46" s="17">
        <f t="shared" ref="G46:AQ46" si="127">SUM(G$32:G$45)</f>
        <v>0</v>
      </c>
      <c r="H46" s="17">
        <f t="shared" si="127"/>
        <v>0</v>
      </c>
      <c r="I46" s="17">
        <f t="shared" si="127"/>
        <v>0</v>
      </c>
      <c r="J46" s="17">
        <f t="shared" si="11"/>
        <v>0</v>
      </c>
      <c r="K46" s="17">
        <f t="shared" si="127"/>
        <v>0</v>
      </c>
      <c r="L46" s="17">
        <f t="shared" si="123"/>
        <v>0</v>
      </c>
      <c r="M46" s="146"/>
      <c r="N46" s="146"/>
      <c r="O46" s="146"/>
      <c r="P46" s="17">
        <f t="shared" si="127"/>
        <v>0</v>
      </c>
      <c r="Q46" s="17">
        <f t="shared" si="127"/>
        <v>0</v>
      </c>
      <c r="R46" s="17">
        <f t="shared" si="15"/>
        <v>0</v>
      </c>
      <c r="S46" s="17">
        <f t="shared" si="127"/>
        <v>0</v>
      </c>
      <c r="T46" s="17">
        <f t="shared" si="127"/>
        <v>0</v>
      </c>
      <c r="U46" s="17">
        <f t="shared" si="16"/>
        <v>0</v>
      </c>
      <c r="V46" s="17">
        <f t="shared" si="127"/>
        <v>0</v>
      </c>
      <c r="W46" s="17">
        <f t="shared" si="124"/>
        <v>0</v>
      </c>
      <c r="X46" s="146"/>
      <c r="Y46" s="146"/>
      <c r="Z46" s="146"/>
      <c r="AA46" s="50">
        <f t="shared" si="125"/>
        <v>0</v>
      </c>
      <c r="AB46" s="153"/>
      <c r="AC46" s="140"/>
      <c r="AD46" s="50">
        <f>SUM($AA46:$AC46)</f>
        <v>0</v>
      </c>
      <c r="AE46" s="137"/>
      <c r="AF46" s="17">
        <f t="shared" si="127"/>
        <v>0</v>
      </c>
      <c r="AG46" s="17">
        <f t="shared" si="127"/>
        <v>0</v>
      </c>
      <c r="AH46" s="17">
        <f t="shared" si="127"/>
        <v>0</v>
      </c>
      <c r="AI46" s="17">
        <f t="shared" si="127"/>
        <v>0</v>
      </c>
      <c r="AJ46" s="17">
        <f t="shared" si="127"/>
        <v>0</v>
      </c>
      <c r="AK46" s="17">
        <f t="shared" si="127"/>
        <v>0</v>
      </c>
      <c r="AL46" s="17">
        <f t="shared" si="127"/>
        <v>0</v>
      </c>
      <c r="AM46" s="50">
        <f t="shared" si="126"/>
        <v>0</v>
      </c>
      <c r="AN46" s="146"/>
      <c r="AO46" s="146"/>
      <c r="AP46" s="146"/>
      <c r="AQ46" s="17">
        <f t="shared" si="127"/>
        <v>0</v>
      </c>
      <c r="AR46" s="17">
        <f t="shared" si="25"/>
        <v>0</v>
      </c>
      <c r="AS46" s="153"/>
    </row>
    <row r="47" spans="1:80" ht="45" customHeight="1">
      <c r="A47" s="362" t="s">
        <v>343</v>
      </c>
      <c r="B47" t="e">
        <f>IFERROR(IFERROR(INDEX(data_LA_info_array,MATCH(Cover!$C$17,data_LA_info_rows,0),MATCH(LEFT($A47,2),data_LA_info_cols,0)),INDEX(data_LA_info_array,MATCH(Cover!$C$17,data_LA_info_rows,0),MATCH(LEFT($A47,3),data_LA_info_cols,0))),INDEX(data_LA_info_array,MATCH(Cover!$C$17,data_LA_info_rows,0),MATCH(LEFT($A47,4),data_LA_info_cols,0)))</f>
        <v>#N/A</v>
      </c>
      <c r="C47" s="36" t="s">
        <v>344</v>
      </c>
      <c r="D47" s="16" t="s">
        <v>345</v>
      </c>
      <c r="E47" s="324"/>
      <c r="F47" s="329"/>
      <c r="G47" s="329"/>
      <c r="H47" s="329"/>
      <c r="I47" s="329"/>
      <c r="J47" s="17">
        <f t="shared" si="11"/>
        <v>0</v>
      </c>
      <c r="K47" s="329"/>
      <c r="L47" s="17">
        <f t="shared" si="123"/>
        <v>0</v>
      </c>
      <c r="M47" s="204" t="e">
        <f t="shared" ref="M47:M51" ca="1" si="128">IF(AND($AT47=TRUE,$AU47=FALSE),"Warning","")</f>
        <v>#N/A</v>
      </c>
      <c r="N47" s="204" t="e">
        <f t="shared" ref="N47:N51" ca="1" si="129">IF(AND($AX47=TRUE,$AY47=FALSE),"Warning","")</f>
        <v>#N/A</v>
      </c>
      <c r="O47" s="204" t="e">
        <f t="shared" ref="O47:O51" ca="1" si="130">IF(AND($BB47=TRUE,$BC47=FALSE),"Warning","")</f>
        <v>#N/A</v>
      </c>
      <c r="P47" s="140"/>
      <c r="Q47" s="141"/>
      <c r="R47" s="142">
        <f t="shared" si="15"/>
        <v>0</v>
      </c>
      <c r="S47" s="140"/>
      <c r="T47" s="141"/>
      <c r="U47" s="142">
        <f t="shared" si="16"/>
        <v>0</v>
      </c>
      <c r="V47" s="140"/>
      <c r="W47" s="17">
        <f t="shared" si="124"/>
        <v>0</v>
      </c>
      <c r="X47" s="204" t="e">
        <f t="shared" ref="X47:X51" ca="1" si="131">IF(AND($BF47=TRUE,$BG47=FALSE),"Warning","")</f>
        <v>#N/A</v>
      </c>
      <c r="Y47" s="204" t="e">
        <f t="shared" ref="Y47:Y51" ca="1" si="132">IF(AND($BJ47=TRUE,$BK47=FALSE),"Warning","")</f>
        <v>#N/A</v>
      </c>
      <c r="Z47" s="204" t="e">
        <f t="shared" ref="Z47:Z51" ca="1" si="133">IF(AND($BN47=TRUE,$BO47=FALSE),"Warning","")</f>
        <v>#N/A</v>
      </c>
      <c r="AA47" s="50">
        <f t="shared" si="125"/>
        <v>0</v>
      </c>
      <c r="AB47" s="153"/>
      <c r="AC47" s="140"/>
      <c r="AD47" s="50">
        <f t="shared" ref="AD47:AD51" si="134">SUM($AA47:$AC47)</f>
        <v>0</v>
      </c>
      <c r="AE47" s="137"/>
      <c r="AF47" s="140"/>
      <c r="AG47" s="186"/>
      <c r="AH47" s="186"/>
      <c r="AI47" s="186"/>
      <c r="AJ47" s="140"/>
      <c r="AK47" s="140"/>
      <c r="AL47" s="140"/>
      <c r="AM47" s="50">
        <f t="shared" si="126"/>
        <v>0</v>
      </c>
      <c r="AN47" s="204" t="e">
        <f t="shared" ref="AN47:AN51" ca="1" si="135">IF(AND($BR47=TRUE,$BS47=FALSE),"Warning","")</f>
        <v>#N/A</v>
      </c>
      <c r="AO47" s="204" t="e">
        <f t="shared" ref="AO47:AO51" ca="1" si="136">IF(AND($BV47=TRUE,$BW47=FALSE),"Warning","")</f>
        <v>#N/A</v>
      </c>
      <c r="AP47" s="204" t="e">
        <f t="shared" ref="AP47:AP51" ca="1" si="137">IF(AND($BZ47=TRUE,$CA47=FALSE),"Warning","")</f>
        <v>#N/A</v>
      </c>
      <c r="AQ47" s="141"/>
      <c r="AR47" s="142">
        <f t="shared" si="25"/>
        <v>0</v>
      </c>
      <c r="AS47" s="153"/>
      <c r="AT47" t="e">
        <f t="shared" ref="AT47:AU51" ca="1" si="138">INDEX(EandR1_validation_data,MATCH($A$1&amp;"-"&amp;$A47&amp;"-"&amp;AT$1&amp;"-"&amp;AT$2,EandR1_validation_rows,0),MATCH(AT$7,EandR1_validation_header,0))</f>
        <v>#N/A</v>
      </c>
      <c r="AU47" t="e">
        <f t="shared" ca="1" si="138"/>
        <v>#N/A</v>
      </c>
      <c r="AV47">
        <f>MATCH($A$1&amp;"-"&amp;$A47&amp;"-"&amp;AV$1&amp;"-"&amp;AV$2,EandR1_validation_rows,0)</f>
        <v>999</v>
      </c>
      <c r="AX47" t="e">
        <f t="shared" ref="AX47:AY51" ca="1" si="139">INDEX(EandR1_validation_data,MATCH($A$1&amp;"-"&amp;$A47&amp;"-"&amp;AX$1&amp;"-"&amp;AX$2,EandR1_validation_rows,0),MATCH(AX$7,EandR1_validation_header,0))</f>
        <v>#N/A</v>
      </c>
      <c r="AY47" t="e">
        <f t="shared" ca="1" si="139"/>
        <v>#N/A</v>
      </c>
      <c r="AZ47">
        <f>MATCH($A$1&amp;"-"&amp;$A47&amp;"-"&amp;AZ$1&amp;"-"&amp;AZ$2,EandR1_validation_rows,0)</f>
        <v>1001</v>
      </c>
      <c r="BB47" t="e">
        <f t="shared" ref="BB47:BC51" ca="1" si="140">INDEX(EandR1_validation_data,MATCH($A$1&amp;"-"&amp;$A47&amp;"-"&amp;BB$1&amp;"-"&amp;BB$2,EandR1_validation_rows,0),MATCH(BB$7,EandR1_validation_header,0))</f>
        <v>#N/A</v>
      </c>
      <c r="BC47" t="e">
        <f t="shared" ca="1" si="140"/>
        <v>#N/A</v>
      </c>
      <c r="BD47">
        <f>MATCH($A$1&amp;"-"&amp;$A47&amp;"-"&amp;BD$1&amp;"-"&amp;BD$2,EandR1_validation_rows,0)</f>
        <v>1003</v>
      </c>
      <c r="BF47" t="e">
        <f t="shared" ref="BF47:BG51" ca="1" si="141">INDEX(EandR1_validation_data,MATCH($A$1&amp;"-"&amp;$A47&amp;"-"&amp;BF$1&amp;"-"&amp;BF$2,EandR1_validation_rows,0),MATCH(BF$7,EandR1_validation_header,0))</f>
        <v>#N/A</v>
      </c>
      <c r="BG47" t="e">
        <f t="shared" ca="1" si="141"/>
        <v>#N/A</v>
      </c>
      <c r="BH47">
        <f>MATCH($A$1&amp;"-"&amp;$A47&amp;"-"&amp;BH$1&amp;"-"&amp;BH$2,EandR1_validation_rows,0)</f>
        <v>1009</v>
      </c>
      <c r="BJ47" t="e">
        <f t="shared" ref="BJ47:BK51" ca="1" si="142">INDEX(EandR1_validation_data,MATCH($A$1&amp;"-"&amp;$A47&amp;"-"&amp;BJ$1&amp;"-"&amp;BJ$2,EandR1_validation_rows,0),MATCH(BJ$7,EandR1_validation_header,0))</f>
        <v>#N/A</v>
      </c>
      <c r="BK47" t="e">
        <f t="shared" ca="1" si="142"/>
        <v>#N/A</v>
      </c>
      <c r="BL47">
        <f>MATCH($A$1&amp;"-"&amp;$A47&amp;"-"&amp;BL$1&amp;"-"&amp;BL$2,EandR1_validation_rows,0)</f>
        <v>1011</v>
      </c>
      <c r="BN47" t="e">
        <f t="shared" ref="BN47:BO51" ca="1" si="143">INDEX(EandR1_validation_data,MATCH($A$1&amp;"-"&amp;$A47&amp;"-"&amp;BN$1&amp;"-"&amp;BN$2,EandR1_validation_rows,0),MATCH(BN$7,EandR1_validation_header,0))</f>
        <v>#N/A</v>
      </c>
      <c r="BO47" t="e">
        <f t="shared" ca="1" si="143"/>
        <v>#N/A</v>
      </c>
      <c r="BP47">
        <f>MATCH($A$1&amp;"-"&amp;$A47&amp;"-"&amp;BP$1&amp;"-"&amp;BP$2,EandR1_validation_rows,0)</f>
        <v>1013</v>
      </c>
      <c r="BR47" t="e">
        <f t="shared" ref="BR47:BS51" ca="1" si="144">INDEX(EandR1_validation_data,MATCH($A$1&amp;"-"&amp;$A47&amp;"-"&amp;BR$1&amp;"-"&amp;BR$2,EandR1_validation_rows,0),MATCH(BR$7,EandR1_validation_header,0))</f>
        <v>#N/A</v>
      </c>
      <c r="BS47" t="e">
        <f t="shared" ca="1" si="144"/>
        <v>#N/A</v>
      </c>
      <c r="BT47">
        <f>MATCH($A$1&amp;"-"&amp;$A47&amp;"-"&amp;BT$1&amp;"-"&amp;BT$2,EandR1_validation_rows,0)</f>
        <v>1019</v>
      </c>
      <c r="BV47" t="e">
        <f t="shared" ref="BV47:BW51" ca="1" si="145">INDEX(EandR1_validation_data,MATCH($A$1&amp;"-"&amp;$A47&amp;"-"&amp;BV$1&amp;"-"&amp;BV$2,EandR1_validation_rows,0),MATCH(BV$7,EandR1_validation_header,0))</f>
        <v>#N/A</v>
      </c>
      <c r="BW47" t="e">
        <f t="shared" ca="1" si="145"/>
        <v>#N/A</v>
      </c>
      <c r="BX47">
        <f>MATCH($A$1&amp;"-"&amp;$A47&amp;"-"&amp;BX$1&amp;"-"&amp;BX$2,EandR1_validation_rows,0)</f>
        <v>1021</v>
      </c>
      <c r="BZ47" t="e">
        <f t="shared" ref="BZ47:CA51" ca="1" si="146">INDEX(EandR1_validation_data,MATCH($A$1&amp;"-"&amp;$A47&amp;"-"&amp;BZ$1&amp;"-"&amp;BZ$2,EandR1_validation_rows,0),MATCH(BZ$7,EandR1_validation_header,0))</f>
        <v>#N/A</v>
      </c>
      <c r="CA47" t="e">
        <f t="shared" ca="1" si="146"/>
        <v>#N/A</v>
      </c>
      <c r="CB47">
        <f>MATCH($A$1&amp;"-"&amp;$A47&amp;"-"&amp;CB$1&amp;"-"&amp;CB$2,EandR1_validation_rows,0)</f>
        <v>1023</v>
      </c>
    </row>
    <row r="48" spans="1:80" ht="45" customHeight="1">
      <c r="A48" s="362" t="s">
        <v>346</v>
      </c>
      <c r="B48" t="e">
        <f>IFERROR(IFERROR(INDEX(data_LA_info_array,MATCH(Cover!$C$17,data_LA_info_rows,0),MATCH(LEFT($A48,2),data_LA_info_cols,0)),INDEX(data_LA_info_array,MATCH(Cover!$C$17,data_LA_info_rows,0),MATCH(LEFT($A48,3),data_LA_info_cols,0))),INDEX(data_LA_info_array,MATCH(Cover!$C$17,data_LA_info_rows,0),MATCH(LEFT($A48,4),data_LA_info_cols,0)))</f>
        <v>#N/A</v>
      </c>
      <c r="C48" s="36" t="s">
        <v>347</v>
      </c>
      <c r="D48" s="16" t="s">
        <v>348</v>
      </c>
      <c r="E48" s="324"/>
      <c r="F48" s="329"/>
      <c r="G48" s="329"/>
      <c r="H48" s="329"/>
      <c r="I48" s="329"/>
      <c r="J48" s="17">
        <f t="shared" si="11"/>
        <v>0</v>
      </c>
      <c r="K48" s="329"/>
      <c r="L48" s="17">
        <f t="shared" si="123"/>
        <v>0</v>
      </c>
      <c r="M48" s="204" t="e">
        <f t="shared" ca="1" si="128"/>
        <v>#N/A</v>
      </c>
      <c r="N48" s="204" t="e">
        <f t="shared" ca="1" si="129"/>
        <v>#N/A</v>
      </c>
      <c r="O48" s="204" t="e">
        <f t="shared" ca="1" si="130"/>
        <v>#N/A</v>
      </c>
      <c r="P48" s="140"/>
      <c r="Q48" s="141"/>
      <c r="R48" s="142">
        <f t="shared" si="15"/>
        <v>0</v>
      </c>
      <c r="S48" s="140"/>
      <c r="T48" s="141"/>
      <c r="U48" s="142">
        <f t="shared" si="16"/>
        <v>0</v>
      </c>
      <c r="V48" s="140"/>
      <c r="W48" s="17">
        <f t="shared" si="124"/>
        <v>0</v>
      </c>
      <c r="X48" s="204" t="e">
        <f t="shared" ca="1" si="131"/>
        <v>#N/A</v>
      </c>
      <c r="Y48" s="204" t="e">
        <f t="shared" ca="1" si="132"/>
        <v>#N/A</v>
      </c>
      <c r="Z48" s="204" t="e">
        <f t="shared" ca="1" si="133"/>
        <v>#N/A</v>
      </c>
      <c r="AA48" s="50">
        <f t="shared" si="125"/>
        <v>0</v>
      </c>
      <c r="AB48" s="153"/>
      <c r="AC48" s="140"/>
      <c r="AD48" s="50">
        <f t="shared" si="134"/>
        <v>0</v>
      </c>
      <c r="AE48" s="137"/>
      <c r="AF48" s="140"/>
      <c r="AG48" s="186"/>
      <c r="AH48" s="186"/>
      <c r="AI48" s="186"/>
      <c r="AJ48" s="140"/>
      <c r="AK48" s="140"/>
      <c r="AL48" s="140"/>
      <c r="AM48" s="50">
        <f t="shared" si="126"/>
        <v>0</v>
      </c>
      <c r="AN48" s="204" t="e">
        <f t="shared" ca="1" si="135"/>
        <v>#N/A</v>
      </c>
      <c r="AO48" s="204" t="e">
        <f t="shared" ca="1" si="136"/>
        <v>#N/A</v>
      </c>
      <c r="AP48" s="204" t="e">
        <f t="shared" ca="1" si="137"/>
        <v>#N/A</v>
      </c>
      <c r="AQ48" s="141"/>
      <c r="AR48" s="142">
        <f t="shared" si="25"/>
        <v>0</v>
      </c>
      <c r="AS48" s="153"/>
      <c r="AT48" t="e">
        <f t="shared" ca="1" si="138"/>
        <v>#N/A</v>
      </c>
      <c r="AU48" t="e">
        <f t="shared" ca="1" si="138"/>
        <v>#N/A</v>
      </c>
      <c r="AV48">
        <f>MATCH($A$1&amp;"-"&amp;$A48&amp;"-"&amp;AV$1&amp;"-"&amp;AV$2,EandR1_validation_rows,0)</f>
        <v>1029</v>
      </c>
      <c r="AX48" t="e">
        <f t="shared" ca="1" si="139"/>
        <v>#N/A</v>
      </c>
      <c r="AY48" t="e">
        <f t="shared" ca="1" si="139"/>
        <v>#N/A</v>
      </c>
      <c r="AZ48">
        <f>MATCH($A$1&amp;"-"&amp;$A48&amp;"-"&amp;AZ$1&amp;"-"&amp;AZ$2,EandR1_validation_rows,0)</f>
        <v>1031</v>
      </c>
      <c r="BB48" t="e">
        <f t="shared" ca="1" si="140"/>
        <v>#N/A</v>
      </c>
      <c r="BC48" t="e">
        <f t="shared" ca="1" si="140"/>
        <v>#N/A</v>
      </c>
      <c r="BD48">
        <f>MATCH($A$1&amp;"-"&amp;$A48&amp;"-"&amp;BD$1&amp;"-"&amp;BD$2,EandR1_validation_rows,0)</f>
        <v>1033</v>
      </c>
      <c r="BF48" t="e">
        <f t="shared" ca="1" si="141"/>
        <v>#N/A</v>
      </c>
      <c r="BG48" t="e">
        <f t="shared" ca="1" si="141"/>
        <v>#N/A</v>
      </c>
      <c r="BH48">
        <f>MATCH($A$1&amp;"-"&amp;$A48&amp;"-"&amp;BH$1&amp;"-"&amp;BH$2,EandR1_validation_rows,0)</f>
        <v>1039</v>
      </c>
      <c r="BJ48" t="e">
        <f t="shared" ca="1" si="142"/>
        <v>#N/A</v>
      </c>
      <c r="BK48" t="e">
        <f t="shared" ca="1" si="142"/>
        <v>#N/A</v>
      </c>
      <c r="BL48">
        <f>MATCH($A$1&amp;"-"&amp;$A48&amp;"-"&amp;BL$1&amp;"-"&amp;BL$2,EandR1_validation_rows,0)</f>
        <v>1041</v>
      </c>
      <c r="BN48" t="e">
        <f t="shared" ca="1" si="143"/>
        <v>#N/A</v>
      </c>
      <c r="BO48" t="e">
        <f t="shared" ca="1" si="143"/>
        <v>#N/A</v>
      </c>
      <c r="BP48">
        <f>MATCH($A$1&amp;"-"&amp;$A48&amp;"-"&amp;BP$1&amp;"-"&amp;BP$2,EandR1_validation_rows,0)</f>
        <v>1043</v>
      </c>
      <c r="BR48" t="e">
        <f t="shared" ca="1" si="144"/>
        <v>#N/A</v>
      </c>
      <c r="BS48" t="e">
        <f t="shared" ca="1" si="144"/>
        <v>#N/A</v>
      </c>
      <c r="BT48">
        <f>MATCH($A$1&amp;"-"&amp;$A48&amp;"-"&amp;BT$1&amp;"-"&amp;BT$2,EandR1_validation_rows,0)</f>
        <v>1049</v>
      </c>
      <c r="BV48" t="e">
        <f t="shared" ca="1" si="145"/>
        <v>#N/A</v>
      </c>
      <c r="BW48" t="e">
        <f t="shared" ca="1" si="145"/>
        <v>#N/A</v>
      </c>
      <c r="BX48">
        <f>MATCH($A$1&amp;"-"&amp;$A48&amp;"-"&amp;BX$1&amp;"-"&amp;BX$2,EandR1_validation_rows,0)</f>
        <v>1051</v>
      </c>
      <c r="BZ48" t="e">
        <f t="shared" ca="1" si="146"/>
        <v>#N/A</v>
      </c>
      <c r="CA48" t="e">
        <f t="shared" ca="1" si="146"/>
        <v>#N/A</v>
      </c>
      <c r="CB48">
        <f>MATCH($A$1&amp;"-"&amp;$A48&amp;"-"&amp;CB$1&amp;"-"&amp;CB$2,EandR1_validation_rows,0)</f>
        <v>1053</v>
      </c>
    </row>
    <row r="49" spans="1:80" ht="45" customHeight="1">
      <c r="A49" s="362" t="s">
        <v>349</v>
      </c>
      <c r="B49">
        <f>IFERROR(IFERROR(INDEX(data_LA_info_array,MATCH(Cover!$C$17,data_LA_info_rows,0),MATCH(LEFT($A49,2),data_LA_info_cols,0)),INDEX(data_LA_info_array,MATCH(Cover!$C$17,data_LA_info_rows,0),MATCH(LEFT($A49,3),data_LA_info_cols,0))),INDEX(data_LA_info_array,MATCH(Cover!$C$17,data_LA_info_rows,0),MATCH(LEFT($A49,4),data_LA_info_cols,0)))</f>
        <v>0</v>
      </c>
      <c r="C49" s="36" t="s">
        <v>350</v>
      </c>
      <c r="D49" s="16" t="s">
        <v>351</v>
      </c>
      <c r="E49" s="324" t="str">
        <f>IF($B49&lt;&gt;1,"Not a police authority","")</f>
        <v>Not a police authority</v>
      </c>
      <c r="F49" s="329"/>
      <c r="G49" s="329"/>
      <c r="H49" s="329"/>
      <c r="I49" s="329"/>
      <c r="J49" s="17">
        <f t="shared" si="11"/>
        <v>0</v>
      </c>
      <c r="K49" s="329"/>
      <c r="L49" s="17">
        <f t="shared" si="123"/>
        <v>0</v>
      </c>
      <c r="M49" s="204" t="e">
        <f t="shared" ca="1" si="128"/>
        <v>#N/A</v>
      </c>
      <c r="N49" s="204" t="e">
        <f t="shared" ca="1" si="129"/>
        <v>#N/A</v>
      </c>
      <c r="O49" s="204" t="e">
        <f t="shared" ca="1" si="130"/>
        <v>#N/A</v>
      </c>
      <c r="P49" s="140"/>
      <c r="Q49" s="141"/>
      <c r="R49" s="142">
        <f t="shared" si="15"/>
        <v>0</v>
      </c>
      <c r="S49" s="140"/>
      <c r="T49" s="141"/>
      <c r="U49" s="142">
        <f t="shared" si="16"/>
        <v>0</v>
      </c>
      <c r="V49" s="140"/>
      <c r="W49" s="17">
        <f t="shared" si="124"/>
        <v>0</v>
      </c>
      <c r="X49" s="204" t="e">
        <f t="shared" ca="1" si="131"/>
        <v>#N/A</v>
      </c>
      <c r="Y49" s="204" t="e">
        <f t="shared" ca="1" si="132"/>
        <v>#N/A</v>
      </c>
      <c r="Z49" s="204" t="e">
        <f t="shared" ca="1" si="133"/>
        <v>#N/A</v>
      </c>
      <c r="AA49" s="50">
        <f t="shared" si="125"/>
        <v>0</v>
      </c>
      <c r="AB49" s="153"/>
      <c r="AC49" s="140"/>
      <c r="AD49" s="50">
        <f t="shared" si="134"/>
        <v>0</v>
      </c>
      <c r="AE49" s="137"/>
      <c r="AF49" s="140"/>
      <c r="AG49" s="186"/>
      <c r="AH49" s="186"/>
      <c r="AI49" s="186"/>
      <c r="AJ49" s="140"/>
      <c r="AK49" s="140"/>
      <c r="AL49" s="140"/>
      <c r="AM49" s="50">
        <f t="shared" si="126"/>
        <v>0</v>
      </c>
      <c r="AN49" s="204" t="e">
        <f t="shared" ca="1" si="135"/>
        <v>#N/A</v>
      </c>
      <c r="AO49" s="204" t="e">
        <f t="shared" ca="1" si="136"/>
        <v>#N/A</v>
      </c>
      <c r="AP49" s="204" t="e">
        <f ca="1">IF(AND($BZ49=TRUE,$CA49=FALSE),"Warning","")</f>
        <v>#N/A</v>
      </c>
      <c r="AQ49" s="141"/>
      <c r="AR49" s="142">
        <f t="shared" si="25"/>
        <v>0</v>
      </c>
      <c r="AS49" s="153"/>
      <c r="AT49" t="e">
        <f t="shared" ca="1" si="138"/>
        <v>#N/A</v>
      </c>
      <c r="AU49" t="e">
        <f t="shared" ca="1" si="138"/>
        <v>#N/A</v>
      </c>
      <c r="AV49">
        <f>MATCH($A$1&amp;"-"&amp;$A49&amp;"-"&amp;AV$1&amp;"-"&amp;AV$2,EandR1_validation_rows,0)</f>
        <v>1059</v>
      </c>
      <c r="AX49" t="e">
        <f t="shared" ca="1" si="139"/>
        <v>#N/A</v>
      </c>
      <c r="AY49" t="e">
        <f t="shared" ca="1" si="139"/>
        <v>#N/A</v>
      </c>
      <c r="AZ49">
        <f>MATCH($A$1&amp;"-"&amp;$A49&amp;"-"&amp;AZ$1&amp;"-"&amp;AZ$2,EandR1_validation_rows,0)</f>
        <v>1061</v>
      </c>
      <c r="BB49" t="e">
        <f t="shared" ca="1" si="140"/>
        <v>#N/A</v>
      </c>
      <c r="BC49" t="e">
        <f t="shared" ca="1" si="140"/>
        <v>#N/A</v>
      </c>
      <c r="BD49">
        <f>MATCH($A$1&amp;"-"&amp;$A49&amp;"-"&amp;BD$1&amp;"-"&amp;BD$2,EandR1_validation_rows,0)</f>
        <v>1063</v>
      </c>
      <c r="BF49" t="e">
        <f t="shared" ca="1" si="141"/>
        <v>#N/A</v>
      </c>
      <c r="BG49" t="e">
        <f t="shared" ca="1" si="141"/>
        <v>#N/A</v>
      </c>
      <c r="BH49">
        <f>MATCH($A$1&amp;"-"&amp;$A49&amp;"-"&amp;BH$1&amp;"-"&amp;BH$2,EandR1_validation_rows,0)</f>
        <v>1069</v>
      </c>
      <c r="BJ49" t="e">
        <f t="shared" ca="1" si="142"/>
        <v>#N/A</v>
      </c>
      <c r="BK49" t="e">
        <f t="shared" ca="1" si="142"/>
        <v>#N/A</v>
      </c>
      <c r="BL49">
        <f>MATCH($A$1&amp;"-"&amp;$A49&amp;"-"&amp;BL$1&amp;"-"&amp;BL$2,EandR1_validation_rows,0)</f>
        <v>1071</v>
      </c>
      <c r="BN49" t="e">
        <f t="shared" ca="1" si="143"/>
        <v>#N/A</v>
      </c>
      <c r="BO49" t="e">
        <f t="shared" ca="1" si="143"/>
        <v>#N/A</v>
      </c>
      <c r="BP49">
        <f>MATCH($A$1&amp;"-"&amp;$A49&amp;"-"&amp;BP$1&amp;"-"&amp;BP$2,EandR1_validation_rows,0)</f>
        <v>1073</v>
      </c>
      <c r="BR49" t="e">
        <f t="shared" ca="1" si="144"/>
        <v>#N/A</v>
      </c>
      <c r="BS49" t="e">
        <f t="shared" ca="1" si="144"/>
        <v>#N/A</v>
      </c>
      <c r="BT49">
        <f>MATCH($A$1&amp;"-"&amp;$A49&amp;"-"&amp;BT$1&amp;"-"&amp;BT$2,EandR1_validation_rows,0)</f>
        <v>1079</v>
      </c>
      <c r="BV49" t="e">
        <f t="shared" ca="1" si="145"/>
        <v>#N/A</v>
      </c>
      <c r="BW49" t="e">
        <f t="shared" ca="1" si="145"/>
        <v>#N/A</v>
      </c>
      <c r="BX49">
        <f>MATCH($A$1&amp;"-"&amp;$A49&amp;"-"&amp;BX$1&amp;"-"&amp;BX$2,EandR1_validation_rows,0)</f>
        <v>1081</v>
      </c>
      <c r="BZ49" t="e">
        <f t="shared" ca="1" si="146"/>
        <v>#N/A</v>
      </c>
      <c r="CA49" t="e">
        <f t="shared" ca="1" si="146"/>
        <v>#N/A</v>
      </c>
      <c r="CB49">
        <f>MATCH($A$1&amp;"-"&amp;$A49&amp;"-"&amp;CB$1&amp;"-"&amp;CB$2,EandR1_validation_rows,0)</f>
        <v>1083</v>
      </c>
    </row>
    <row r="50" spans="1:80" ht="45" customHeight="1">
      <c r="A50" s="362" t="s">
        <v>352</v>
      </c>
      <c r="B50">
        <f>IFERROR(IFERROR(INDEX(data_LA_info_array,MATCH(Cover!$C$17,data_LA_info_rows,0),MATCH(LEFT($A50,2),data_LA_info_cols,0)),INDEX(data_LA_info_array,MATCH(Cover!$C$17,data_LA_info_rows,0),MATCH(LEFT($A50,3),data_LA_info_cols,0))),INDEX(data_LA_info_array,MATCH(Cover!$C$17,data_LA_info_rows,0),MATCH(LEFT($A50,4),data_LA_info_cols,0)))</f>
        <v>0</v>
      </c>
      <c r="C50" s="36" t="s">
        <v>353</v>
      </c>
      <c r="D50" s="16" t="s">
        <v>354</v>
      </c>
      <c r="E50" s="324" t="str">
        <f>IF($B50&lt;&gt;1,"Not a fire authority","")</f>
        <v>Not a fire authority</v>
      </c>
      <c r="F50" s="329"/>
      <c r="G50" s="329"/>
      <c r="H50" s="329"/>
      <c r="I50" s="329"/>
      <c r="J50" s="17">
        <f t="shared" si="11"/>
        <v>0</v>
      </c>
      <c r="K50" s="329"/>
      <c r="L50" s="17">
        <f t="shared" si="123"/>
        <v>0</v>
      </c>
      <c r="M50" s="204" t="e">
        <f t="shared" ca="1" si="128"/>
        <v>#N/A</v>
      </c>
      <c r="N50" s="204" t="e">
        <f t="shared" ca="1" si="129"/>
        <v>#N/A</v>
      </c>
      <c r="O50" s="204" t="e">
        <f t="shared" ca="1" si="130"/>
        <v>#N/A</v>
      </c>
      <c r="P50" s="140"/>
      <c r="Q50" s="141"/>
      <c r="R50" s="142">
        <f t="shared" si="15"/>
        <v>0</v>
      </c>
      <c r="S50" s="140"/>
      <c r="T50" s="141"/>
      <c r="U50" s="142">
        <f t="shared" si="16"/>
        <v>0</v>
      </c>
      <c r="V50" s="140"/>
      <c r="W50" s="17">
        <f t="shared" si="124"/>
        <v>0</v>
      </c>
      <c r="X50" s="204" t="e">
        <f t="shared" ca="1" si="131"/>
        <v>#N/A</v>
      </c>
      <c r="Y50" s="204" t="e">
        <f t="shared" ca="1" si="132"/>
        <v>#N/A</v>
      </c>
      <c r="Z50" s="204" t="e">
        <f t="shared" ca="1" si="133"/>
        <v>#N/A</v>
      </c>
      <c r="AA50" s="50">
        <f t="shared" si="125"/>
        <v>0</v>
      </c>
      <c r="AB50" s="153"/>
      <c r="AC50" s="140"/>
      <c r="AD50" s="50">
        <f t="shared" si="134"/>
        <v>0</v>
      </c>
      <c r="AE50" s="137"/>
      <c r="AF50" s="140"/>
      <c r="AG50" s="186"/>
      <c r="AH50" s="186"/>
      <c r="AI50" s="186"/>
      <c r="AJ50" s="140"/>
      <c r="AK50" s="140"/>
      <c r="AL50" s="140"/>
      <c r="AM50" s="50">
        <f t="shared" si="126"/>
        <v>0</v>
      </c>
      <c r="AN50" s="204" t="e">
        <f t="shared" ca="1" si="135"/>
        <v>#N/A</v>
      </c>
      <c r="AO50" s="204" t="e">
        <f t="shared" ca="1" si="136"/>
        <v>#N/A</v>
      </c>
      <c r="AP50" s="204" t="e">
        <f t="shared" ca="1" si="137"/>
        <v>#N/A</v>
      </c>
      <c r="AQ50" s="141"/>
      <c r="AR50" s="142">
        <f t="shared" si="25"/>
        <v>0</v>
      </c>
      <c r="AS50" s="153"/>
      <c r="AT50" t="e">
        <f t="shared" ca="1" si="138"/>
        <v>#N/A</v>
      </c>
      <c r="AU50" t="e">
        <f t="shared" ca="1" si="138"/>
        <v>#N/A</v>
      </c>
      <c r="AV50">
        <f>MATCH($A$1&amp;"-"&amp;$A50&amp;"-"&amp;AV$1&amp;"-"&amp;AV$2,EandR1_validation_rows,0)</f>
        <v>1089</v>
      </c>
      <c r="AX50" t="e">
        <f t="shared" ca="1" si="139"/>
        <v>#N/A</v>
      </c>
      <c r="AY50" t="e">
        <f t="shared" ca="1" si="139"/>
        <v>#N/A</v>
      </c>
      <c r="AZ50">
        <f>MATCH($A$1&amp;"-"&amp;$A50&amp;"-"&amp;AZ$1&amp;"-"&amp;AZ$2,EandR1_validation_rows,0)</f>
        <v>1091</v>
      </c>
      <c r="BB50" t="e">
        <f t="shared" ca="1" si="140"/>
        <v>#N/A</v>
      </c>
      <c r="BC50" t="e">
        <f t="shared" ca="1" si="140"/>
        <v>#N/A</v>
      </c>
      <c r="BD50">
        <f>MATCH($A$1&amp;"-"&amp;$A50&amp;"-"&amp;BD$1&amp;"-"&amp;BD$2,EandR1_validation_rows,0)</f>
        <v>1093</v>
      </c>
      <c r="BF50" t="e">
        <f t="shared" ca="1" si="141"/>
        <v>#N/A</v>
      </c>
      <c r="BG50" t="e">
        <f t="shared" ca="1" si="141"/>
        <v>#N/A</v>
      </c>
      <c r="BH50">
        <f>MATCH($A$1&amp;"-"&amp;$A50&amp;"-"&amp;BH$1&amp;"-"&amp;BH$2,EandR1_validation_rows,0)</f>
        <v>1099</v>
      </c>
      <c r="BJ50" t="e">
        <f t="shared" ca="1" si="142"/>
        <v>#N/A</v>
      </c>
      <c r="BK50" t="e">
        <f t="shared" ca="1" si="142"/>
        <v>#N/A</v>
      </c>
      <c r="BL50">
        <f>MATCH($A$1&amp;"-"&amp;$A50&amp;"-"&amp;BL$1&amp;"-"&amp;BL$2,EandR1_validation_rows,0)</f>
        <v>1101</v>
      </c>
      <c r="BN50" t="e">
        <f t="shared" ca="1" si="143"/>
        <v>#N/A</v>
      </c>
      <c r="BO50" t="e">
        <f t="shared" ca="1" si="143"/>
        <v>#N/A</v>
      </c>
      <c r="BP50">
        <f>MATCH($A$1&amp;"-"&amp;$A50&amp;"-"&amp;BP$1&amp;"-"&amp;BP$2,EandR1_validation_rows,0)</f>
        <v>1103</v>
      </c>
      <c r="BR50" t="e">
        <f t="shared" ca="1" si="144"/>
        <v>#N/A</v>
      </c>
      <c r="BS50" t="e">
        <f t="shared" ca="1" si="144"/>
        <v>#N/A</v>
      </c>
      <c r="BT50">
        <f>MATCH($A$1&amp;"-"&amp;$A50&amp;"-"&amp;BT$1&amp;"-"&amp;BT$2,EandR1_validation_rows,0)</f>
        <v>1109</v>
      </c>
      <c r="BV50" t="e">
        <f t="shared" ca="1" si="145"/>
        <v>#N/A</v>
      </c>
      <c r="BW50" t="e">
        <f t="shared" ca="1" si="145"/>
        <v>#N/A</v>
      </c>
      <c r="BX50">
        <f>MATCH($A$1&amp;"-"&amp;$A50&amp;"-"&amp;BX$1&amp;"-"&amp;BX$2,EandR1_validation_rows,0)</f>
        <v>1111</v>
      </c>
      <c r="BZ50" t="e">
        <f t="shared" ca="1" si="146"/>
        <v>#N/A</v>
      </c>
      <c r="CA50" t="e">
        <f t="shared" ca="1" si="146"/>
        <v>#N/A</v>
      </c>
      <c r="CB50">
        <f>MATCH($A$1&amp;"-"&amp;$A50&amp;"-"&amp;CB$1&amp;"-"&amp;CB$2,EandR1_validation_rows,0)</f>
        <v>1113</v>
      </c>
    </row>
    <row r="51" spans="1:80" ht="45" customHeight="1">
      <c r="A51" s="362" t="s">
        <v>355</v>
      </c>
      <c r="B51" t="e">
        <f>IFERROR(IFERROR(INDEX(data_LA_info_array,MATCH(Cover!$C$17,data_LA_info_rows,0),MATCH(LEFT($A51,2),data_LA_info_cols,0)),INDEX(data_LA_info_array,MATCH(Cover!$C$17,data_LA_info_rows,0),MATCH(LEFT($A51,3),data_LA_info_cols,0))),INDEX(data_LA_info_array,MATCH(Cover!$C$17,data_LA_info_rows,0),MATCH(LEFT($A51,4),data_LA_info_cols,0)))</f>
        <v>#N/A</v>
      </c>
      <c r="C51" s="36" t="s">
        <v>356</v>
      </c>
      <c r="D51" s="16" t="s">
        <v>357</v>
      </c>
      <c r="E51" s="324"/>
      <c r="F51" s="329"/>
      <c r="G51" s="329"/>
      <c r="H51" s="329"/>
      <c r="I51" s="329"/>
      <c r="J51" s="17">
        <f t="shared" si="11"/>
        <v>0</v>
      </c>
      <c r="K51" s="329"/>
      <c r="L51" s="17">
        <f t="shared" si="123"/>
        <v>0</v>
      </c>
      <c r="M51" s="204" t="e">
        <f t="shared" ca="1" si="128"/>
        <v>#N/A</v>
      </c>
      <c r="N51" s="204" t="e">
        <f t="shared" ca="1" si="129"/>
        <v>#N/A</v>
      </c>
      <c r="O51" s="204" t="e">
        <f t="shared" ca="1" si="130"/>
        <v>#N/A</v>
      </c>
      <c r="P51" s="140"/>
      <c r="Q51" s="141"/>
      <c r="R51" s="142">
        <f t="shared" si="15"/>
        <v>0</v>
      </c>
      <c r="S51" s="140"/>
      <c r="T51" s="141"/>
      <c r="U51" s="142">
        <f t="shared" si="16"/>
        <v>0</v>
      </c>
      <c r="V51" s="140"/>
      <c r="W51" s="17">
        <f t="shared" si="124"/>
        <v>0</v>
      </c>
      <c r="X51" s="204" t="e">
        <f t="shared" ca="1" si="131"/>
        <v>#N/A</v>
      </c>
      <c r="Y51" s="204" t="e">
        <f t="shared" ca="1" si="132"/>
        <v>#N/A</v>
      </c>
      <c r="Z51" s="204" t="e">
        <f t="shared" ca="1" si="133"/>
        <v>#N/A</v>
      </c>
      <c r="AA51" s="50">
        <f t="shared" si="125"/>
        <v>0</v>
      </c>
      <c r="AB51" s="153"/>
      <c r="AC51" s="140"/>
      <c r="AD51" s="50">
        <f t="shared" si="134"/>
        <v>0</v>
      </c>
      <c r="AE51" s="137"/>
      <c r="AF51" s="140"/>
      <c r="AG51" s="186"/>
      <c r="AH51" s="186"/>
      <c r="AI51" s="186"/>
      <c r="AJ51" s="140"/>
      <c r="AK51" s="140"/>
      <c r="AL51" s="140"/>
      <c r="AM51" s="50">
        <f t="shared" si="126"/>
        <v>0</v>
      </c>
      <c r="AN51" s="204" t="e">
        <f t="shared" ca="1" si="135"/>
        <v>#N/A</v>
      </c>
      <c r="AO51" s="204" t="e">
        <f t="shared" ca="1" si="136"/>
        <v>#N/A</v>
      </c>
      <c r="AP51" s="204" t="e">
        <f t="shared" ca="1" si="137"/>
        <v>#N/A</v>
      </c>
      <c r="AQ51" s="141"/>
      <c r="AR51" s="142">
        <f t="shared" si="25"/>
        <v>0</v>
      </c>
      <c r="AS51" s="153"/>
      <c r="AT51" t="e">
        <f t="shared" ca="1" si="138"/>
        <v>#N/A</v>
      </c>
      <c r="AU51" t="e">
        <f t="shared" ca="1" si="138"/>
        <v>#N/A</v>
      </c>
      <c r="AV51">
        <f>MATCH($A$1&amp;"-"&amp;$A51&amp;"-"&amp;AV$1&amp;"-"&amp;AV$2,EandR1_validation_rows,0)</f>
        <v>1119</v>
      </c>
      <c r="AX51" t="e">
        <f t="shared" ca="1" si="139"/>
        <v>#N/A</v>
      </c>
      <c r="AY51" t="e">
        <f t="shared" ca="1" si="139"/>
        <v>#N/A</v>
      </c>
      <c r="AZ51">
        <f>MATCH($A$1&amp;"-"&amp;$A51&amp;"-"&amp;AZ$1&amp;"-"&amp;AZ$2,EandR1_validation_rows,0)</f>
        <v>1121</v>
      </c>
      <c r="BB51" t="e">
        <f t="shared" ca="1" si="140"/>
        <v>#N/A</v>
      </c>
      <c r="BC51" t="e">
        <f t="shared" ca="1" si="140"/>
        <v>#N/A</v>
      </c>
      <c r="BD51">
        <f>MATCH($A$1&amp;"-"&amp;$A51&amp;"-"&amp;BD$1&amp;"-"&amp;BD$2,EandR1_validation_rows,0)</f>
        <v>1123</v>
      </c>
      <c r="BF51" t="e">
        <f t="shared" ca="1" si="141"/>
        <v>#N/A</v>
      </c>
      <c r="BG51" t="e">
        <f t="shared" ca="1" si="141"/>
        <v>#N/A</v>
      </c>
      <c r="BH51">
        <f>MATCH($A$1&amp;"-"&amp;$A51&amp;"-"&amp;BH$1&amp;"-"&amp;BH$2,EandR1_validation_rows,0)</f>
        <v>1129</v>
      </c>
      <c r="BJ51" t="e">
        <f t="shared" ca="1" si="142"/>
        <v>#N/A</v>
      </c>
      <c r="BK51" t="e">
        <f t="shared" ca="1" si="142"/>
        <v>#N/A</v>
      </c>
      <c r="BL51">
        <f>MATCH($A$1&amp;"-"&amp;$A51&amp;"-"&amp;BL$1&amp;"-"&amp;BL$2,EandR1_validation_rows,0)</f>
        <v>1131</v>
      </c>
      <c r="BN51" t="e">
        <f t="shared" ca="1" si="143"/>
        <v>#N/A</v>
      </c>
      <c r="BO51" t="e">
        <f t="shared" ca="1" si="143"/>
        <v>#N/A</v>
      </c>
      <c r="BP51">
        <f>MATCH($A$1&amp;"-"&amp;$A51&amp;"-"&amp;BP$1&amp;"-"&amp;BP$2,EandR1_validation_rows,0)</f>
        <v>1133</v>
      </c>
      <c r="BR51" t="e">
        <f t="shared" ca="1" si="144"/>
        <v>#N/A</v>
      </c>
      <c r="BS51" t="e">
        <f t="shared" ca="1" si="144"/>
        <v>#N/A</v>
      </c>
      <c r="BT51">
        <f>MATCH($A$1&amp;"-"&amp;$A51&amp;"-"&amp;BT$1&amp;"-"&amp;BT$2,EandR1_validation_rows,0)</f>
        <v>1139</v>
      </c>
      <c r="BV51" t="e">
        <f t="shared" ca="1" si="145"/>
        <v>#N/A</v>
      </c>
      <c r="BW51" t="e">
        <f t="shared" ca="1" si="145"/>
        <v>#N/A</v>
      </c>
      <c r="BX51">
        <f>MATCH($A$1&amp;"-"&amp;$A51&amp;"-"&amp;BX$1&amp;"-"&amp;BX$2,EandR1_validation_rows,0)</f>
        <v>1141</v>
      </c>
      <c r="BZ51" t="e">
        <f t="shared" ca="1" si="146"/>
        <v>#N/A</v>
      </c>
      <c r="CA51" t="e">
        <f t="shared" ca="1" si="146"/>
        <v>#N/A</v>
      </c>
      <c r="CB51">
        <f>MATCH($A$1&amp;"-"&amp;$A51&amp;"-"&amp;CB$1&amp;"-"&amp;CB$2,EandR1_validation_rows,0)</f>
        <v>1143</v>
      </c>
    </row>
    <row r="52" spans="1:80" ht="45" customHeight="1">
      <c r="A52" s="362" t="s">
        <v>358</v>
      </c>
      <c r="B52" t="e">
        <f>IFERROR(IFERROR(INDEX(data_LA_info_array,MATCH(Cover!$C$17,data_LA_info_rows,0),MATCH(LEFT($A52,2),data_LA_info_cols,0)),INDEX(data_LA_info_array,MATCH(Cover!$C$17,data_LA_info_rows,0),MATCH(LEFT($A52,3),data_LA_info_cols,0))),INDEX(data_LA_info_array,MATCH(Cover!$C$17,data_LA_info_rows,0),MATCH(LEFT($A52,4),data_LA_info_cols,0)))</f>
        <v>#N/A</v>
      </c>
      <c r="C52" s="36" t="s">
        <v>359</v>
      </c>
      <c r="D52" s="16" t="s">
        <v>360</v>
      </c>
      <c r="E52" s="322"/>
      <c r="F52" s="328"/>
      <c r="G52" s="328"/>
      <c r="H52" s="328"/>
      <c r="I52" s="328"/>
      <c r="J52" s="138">
        <f t="shared" si="11"/>
        <v>0</v>
      </c>
      <c r="K52" s="328"/>
      <c r="L52" s="17">
        <f t="shared" si="123"/>
        <v>0</v>
      </c>
      <c r="M52" s="146"/>
      <c r="N52" s="146"/>
      <c r="O52" s="146"/>
      <c r="P52" s="49"/>
      <c r="Q52" s="18"/>
      <c r="R52" s="54">
        <f t="shared" si="15"/>
        <v>0</v>
      </c>
      <c r="S52" s="49"/>
      <c r="T52" s="18"/>
      <c r="U52" s="54">
        <f t="shared" si="16"/>
        <v>0</v>
      </c>
      <c r="V52" s="49"/>
      <c r="W52" s="17">
        <f t="shared" si="124"/>
        <v>0</v>
      </c>
      <c r="X52" s="146"/>
      <c r="Y52" s="146"/>
      <c r="Z52" s="146"/>
      <c r="AA52" s="50">
        <f t="shared" si="125"/>
        <v>0</v>
      </c>
      <c r="AB52" s="304"/>
      <c r="AC52" s="305"/>
      <c r="AD52" s="305"/>
      <c r="AE52" s="145"/>
      <c r="AF52" s="49"/>
      <c r="AG52" s="186"/>
      <c r="AH52" s="186"/>
      <c r="AI52" s="186"/>
      <c r="AJ52" s="49"/>
      <c r="AK52" s="49"/>
      <c r="AL52" s="49"/>
      <c r="AM52" s="50">
        <f t="shared" si="126"/>
        <v>0</v>
      </c>
      <c r="AN52" s="146"/>
      <c r="AO52" s="146"/>
      <c r="AP52" s="146"/>
      <c r="AQ52" s="18"/>
      <c r="AR52" s="54">
        <f t="shared" si="25"/>
        <v>0</v>
      </c>
      <c r="AS52" s="153"/>
    </row>
    <row r="53" spans="1:80" ht="45" customHeight="1">
      <c r="A53" s="362" t="s">
        <v>361</v>
      </c>
      <c r="B53" t="e">
        <f>IFERROR(IFERROR(INDEX(data_LA_info_array,MATCH(Cover!$C$17,data_LA_info_rows,0),MATCH(LEFT($A53,2),data_LA_info_cols,0)),INDEX(data_LA_info_array,MATCH(Cover!$C$17,data_LA_info_rows,0),MATCH(LEFT($A53,3),data_LA_info_cols,0))),INDEX(data_LA_info_array,MATCH(Cover!$C$17,data_LA_info_rows,0),MATCH(LEFT($A53,4),data_LA_info_cols,0)))</f>
        <v>#N/A</v>
      </c>
      <c r="C53" s="36" t="s">
        <v>362</v>
      </c>
      <c r="D53" s="16" t="s">
        <v>363</v>
      </c>
      <c r="E53" s="322"/>
      <c r="F53" s="328"/>
      <c r="G53" s="328"/>
      <c r="H53" s="328"/>
      <c r="I53" s="328"/>
      <c r="J53" s="138">
        <f t="shared" si="11"/>
        <v>0</v>
      </c>
      <c r="K53" s="328"/>
      <c r="L53" s="17">
        <f t="shared" si="123"/>
        <v>0</v>
      </c>
      <c r="M53" s="146"/>
      <c r="N53" s="146"/>
      <c r="O53" s="146"/>
      <c r="P53" s="49"/>
      <c r="Q53" s="18"/>
      <c r="R53" s="54">
        <f t="shared" si="15"/>
        <v>0</v>
      </c>
      <c r="S53" s="49"/>
      <c r="T53" s="18"/>
      <c r="U53" s="54">
        <f t="shared" si="16"/>
        <v>0</v>
      </c>
      <c r="V53" s="49"/>
      <c r="W53" s="17">
        <f t="shared" si="124"/>
        <v>0</v>
      </c>
      <c r="X53" s="146"/>
      <c r="Y53" s="146"/>
      <c r="Z53" s="146"/>
      <c r="AA53" s="50">
        <f t="shared" si="125"/>
        <v>0</v>
      </c>
      <c r="AB53" s="304"/>
      <c r="AC53" s="305"/>
      <c r="AD53" s="305"/>
      <c r="AE53" s="145"/>
      <c r="AF53" s="49"/>
      <c r="AG53" s="186"/>
      <c r="AH53" s="186"/>
      <c r="AI53" s="186"/>
      <c r="AJ53" s="49"/>
      <c r="AK53" s="49"/>
      <c r="AL53" s="49"/>
      <c r="AM53" s="50">
        <f t="shared" si="126"/>
        <v>0</v>
      </c>
      <c r="AN53" s="146"/>
      <c r="AO53" s="146"/>
      <c r="AP53" s="146"/>
      <c r="AQ53" s="18"/>
      <c r="AR53" s="54">
        <f t="shared" si="25"/>
        <v>0</v>
      </c>
      <c r="AS53" s="153"/>
    </row>
    <row r="54" spans="1:80" ht="45" customHeight="1">
      <c r="A54" s="362" t="s">
        <v>364</v>
      </c>
      <c r="B54" t="e">
        <f>IFERROR(IFERROR(INDEX(data_LA_info_array,MATCH(Cover!$C$17,data_LA_info_rows,0),MATCH(LEFT($A54,2),data_LA_info_cols,0)),INDEX(data_LA_info_array,MATCH(Cover!$C$17,data_LA_info_rows,0),MATCH(LEFT($A54,3),data_LA_info_cols,0))),INDEX(data_LA_info_array,MATCH(Cover!$C$17,data_LA_info_rows,0),MATCH(LEFT($A54,4),data_LA_info_cols,0)))</f>
        <v>#N/A</v>
      </c>
      <c r="C54" s="36" t="s">
        <v>365</v>
      </c>
      <c r="D54" s="16" t="s">
        <v>366</v>
      </c>
      <c r="E54" s="322"/>
      <c r="F54" s="328"/>
      <c r="G54" s="328"/>
      <c r="H54" s="328"/>
      <c r="I54" s="328"/>
      <c r="J54" s="138">
        <f t="shared" si="11"/>
        <v>0</v>
      </c>
      <c r="K54" s="328"/>
      <c r="L54" s="17">
        <f t="shared" si="123"/>
        <v>0</v>
      </c>
      <c r="M54" s="146"/>
      <c r="N54" s="146"/>
      <c r="O54" s="146"/>
      <c r="P54" s="49"/>
      <c r="Q54" s="18"/>
      <c r="R54" s="54">
        <f t="shared" si="15"/>
        <v>0</v>
      </c>
      <c r="S54" s="49"/>
      <c r="T54" s="18"/>
      <c r="U54" s="54">
        <f t="shared" si="16"/>
        <v>0</v>
      </c>
      <c r="V54" s="49"/>
      <c r="W54" s="17">
        <f t="shared" si="124"/>
        <v>0</v>
      </c>
      <c r="X54" s="146"/>
      <c r="Y54" s="146"/>
      <c r="Z54" s="146"/>
      <c r="AA54" s="50">
        <f t="shared" si="125"/>
        <v>0</v>
      </c>
      <c r="AB54" s="304"/>
      <c r="AC54" s="305"/>
      <c r="AD54" s="305"/>
      <c r="AE54" s="145"/>
      <c r="AF54" s="49"/>
      <c r="AG54" s="186"/>
      <c r="AH54" s="186"/>
      <c r="AI54" s="186"/>
      <c r="AJ54" s="49"/>
      <c r="AK54" s="49"/>
      <c r="AL54" s="49"/>
      <c r="AM54" s="50">
        <f t="shared" si="126"/>
        <v>0</v>
      </c>
      <c r="AN54" s="146"/>
      <c r="AO54" s="146"/>
      <c r="AP54" s="146"/>
      <c r="AQ54" s="18"/>
      <c r="AR54" s="54">
        <f t="shared" si="25"/>
        <v>0</v>
      </c>
      <c r="AS54" s="153"/>
    </row>
    <row r="55" spans="1:80" ht="45" customHeight="1">
      <c r="A55" s="362" t="s">
        <v>367</v>
      </c>
      <c r="B55" t="e">
        <f>IFERROR(IFERROR(INDEX(data_LA_info_array,MATCH(Cover!$C$17,data_LA_info_rows,0),MATCH(LEFT($A55,2),data_LA_info_cols,0)),INDEX(data_LA_info_array,MATCH(Cover!$C$17,data_LA_info_rows,0),MATCH(LEFT($A55,3),data_LA_info_cols,0))),INDEX(data_LA_info_array,MATCH(Cover!$C$17,data_LA_info_rows,0),MATCH(LEFT($A55,4),data_LA_info_cols,0)))</f>
        <v>#N/A</v>
      </c>
      <c r="C55" s="36" t="s">
        <v>368</v>
      </c>
      <c r="D55" s="16" t="s">
        <v>369</v>
      </c>
      <c r="E55" s="322"/>
      <c r="F55" s="328"/>
      <c r="G55" s="328"/>
      <c r="H55" s="328"/>
      <c r="I55" s="328"/>
      <c r="J55" s="138">
        <f t="shared" si="11"/>
        <v>0</v>
      </c>
      <c r="K55" s="328"/>
      <c r="L55" s="17">
        <f t="shared" si="123"/>
        <v>0</v>
      </c>
      <c r="M55" s="146"/>
      <c r="N55" s="146"/>
      <c r="O55" s="146"/>
      <c r="P55" s="49"/>
      <c r="Q55" s="18"/>
      <c r="R55" s="54">
        <f t="shared" si="15"/>
        <v>0</v>
      </c>
      <c r="S55" s="49"/>
      <c r="T55" s="18"/>
      <c r="U55" s="54">
        <f t="shared" si="16"/>
        <v>0</v>
      </c>
      <c r="V55" s="49"/>
      <c r="W55" s="17">
        <f t="shared" si="124"/>
        <v>0</v>
      </c>
      <c r="X55" s="146"/>
      <c r="Y55" s="146"/>
      <c r="Z55" s="146"/>
      <c r="AA55" s="50">
        <f t="shared" si="125"/>
        <v>0</v>
      </c>
      <c r="AB55" s="304"/>
      <c r="AC55" s="305"/>
      <c r="AD55" s="305"/>
      <c r="AE55" s="145"/>
      <c r="AF55" s="49"/>
      <c r="AG55" s="186"/>
      <c r="AH55" s="186"/>
      <c r="AI55" s="186"/>
      <c r="AJ55" s="49"/>
      <c r="AK55" s="49"/>
      <c r="AL55" s="49"/>
      <c r="AM55" s="50">
        <f t="shared" si="126"/>
        <v>0</v>
      </c>
      <c r="AN55" s="146"/>
      <c r="AO55" s="146"/>
      <c r="AP55" s="146"/>
      <c r="AQ55" s="18"/>
      <c r="AR55" s="54">
        <f t="shared" si="25"/>
        <v>0</v>
      </c>
      <c r="AS55" s="153"/>
    </row>
    <row r="56" spans="1:80" ht="45" customHeight="1">
      <c r="A56" s="362" t="s">
        <v>370</v>
      </c>
      <c r="B56" t="e">
        <f>IFERROR(IFERROR(INDEX(data_LA_info_array,MATCH(Cover!$C$17,data_LA_info_rows,0),MATCH(LEFT($A56,2),data_LA_info_cols,0)),INDEX(data_LA_info_array,MATCH(Cover!$C$17,data_LA_info_rows,0),MATCH(LEFT($A56,3),data_LA_info_cols,0))),INDEX(data_LA_info_array,MATCH(Cover!$C$17,data_LA_info_rows,0),MATCH(LEFT($A56,4),data_LA_info_cols,0)))</f>
        <v>#N/A</v>
      </c>
      <c r="C56" s="36" t="s">
        <v>371</v>
      </c>
      <c r="D56" s="16" t="s">
        <v>372</v>
      </c>
      <c r="E56" s="322"/>
      <c r="F56" s="328"/>
      <c r="G56" s="328"/>
      <c r="H56" s="328"/>
      <c r="I56" s="328"/>
      <c r="J56" s="138">
        <f t="shared" si="11"/>
        <v>0</v>
      </c>
      <c r="K56" s="328"/>
      <c r="L56" s="17">
        <f t="shared" si="123"/>
        <v>0</v>
      </c>
      <c r="M56" s="146"/>
      <c r="N56" s="146"/>
      <c r="O56" s="146"/>
      <c r="P56" s="49"/>
      <c r="Q56" s="18"/>
      <c r="R56" s="54">
        <f t="shared" si="15"/>
        <v>0</v>
      </c>
      <c r="S56" s="49"/>
      <c r="T56" s="18"/>
      <c r="U56" s="54">
        <f t="shared" si="16"/>
        <v>0</v>
      </c>
      <c r="V56" s="49"/>
      <c r="W56" s="17">
        <f t="shared" si="124"/>
        <v>0</v>
      </c>
      <c r="X56" s="146"/>
      <c r="Y56" s="146"/>
      <c r="Z56" s="146"/>
      <c r="AA56" s="50">
        <f t="shared" si="125"/>
        <v>0</v>
      </c>
      <c r="AB56" s="304"/>
      <c r="AC56" s="305"/>
      <c r="AD56" s="305"/>
      <c r="AE56" s="145"/>
      <c r="AF56" s="49"/>
      <c r="AG56" s="186"/>
      <c r="AH56" s="186"/>
      <c r="AI56" s="186"/>
      <c r="AJ56" s="49"/>
      <c r="AK56" s="49"/>
      <c r="AL56" s="49"/>
      <c r="AM56" s="50">
        <f t="shared" si="126"/>
        <v>0</v>
      </c>
      <c r="AN56" s="146"/>
      <c r="AO56" s="146"/>
      <c r="AP56" s="146"/>
      <c r="AQ56" s="18"/>
      <c r="AR56" s="54">
        <f t="shared" si="25"/>
        <v>0</v>
      </c>
      <c r="AS56" s="153"/>
    </row>
    <row r="57" spans="1:80" ht="45" customHeight="1">
      <c r="A57" s="362" t="s">
        <v>373</v>
      </c>
      <c r="B57" t="e">
        <f>IFERROR(IFERROR(INDEX(data_LA_info_array,MATCH(Cover!$C$17,data_LA_info_rows,0),MATCH(LEFT($A57,2),data_LA_info_cols,0)),INDEX(data_LA_info_array,MATCH(Cover!$C$17,data_LA_info_rows,0),MATCH(LEFT($A57,3),data_LA_info_cols,0))),INDEX(data_LA_info_array,MATCH(Cover!$C$17,data_LA_info_rows,0),MATCH(LEFT($A57,4),data_LA_info_cols,0)))</f>
        <v>#N/A</v>
      </c>
      <c r="C57" s="36" t="s">
        <v>374</v>
      </c>
      <c r="D57" s="16" t="s">
        <v>375</v>
      </c>
      <c r="E57" s="322"/>
      <c r="F57" s="328"/>
      <c r="G57" s="328"/>
      <c r="H57" s="328"/>
      <c r="I57" s="328"/>
      <c r="J57" s="138">
        <f t="shared" si="11"/>
        <v>0</v>
      </c>
      <c r="K57" s="328"/>
      <c r="L57" s="17">
        <f t="shared" si="123"/>
        <v>0</v>
      </c>
      <c r="M57" s="146"/>
      <c r="N57" s="146"/>
      <c r="O57" s="146"/>
      <c r="P57" s="49"/>
      <c r="Q57" s="18"/>
      <c r="R57" s="54">
        <f t="shared" si="15"/>
        <v>0</v>
      </c>
      <c r="S57" s="49"/>
      <c r="T57" s="18"/>
      <c r="U57" s="54">
        <f t="shared" si="16"/>
        <v>0</v>
      </c>
      <c r="V57" s="49"/>
      <c r="W57" s="17">
        <f t="shared" si="124"/>
        <v>0</v>
      </c>
      <c r="X57" s="146"/>
      <c r="Y57" s="146"/>
      <c r="Z57" s="146"/>
      <c r="AA57" s="50">
        <f t="shared" si="125"/>
        <v>0</v>
      </c>
      <c r="AB57" s="304"/>
      <c r="AC57" s="305"/>
      <c r="AD57" s="305"/>
      <c r="AE57" s="145"/>
      <c r="AF57" s="49"/>
      <c r="AG57" s="186"/>
      <c r="AH57" s="186"/>
      <c r="AI57" s="186"/>
      <c r="AJ57" s="49"/>
      <c r="AK57" s="49"/>
      <c r="AL57" s="49"/>
      <c r="AM57" s="50">
        <f t="shared" si="126"/>
        <v>0</v>
      </c>
      <c r="AN57" s="146"/>
      <c r="AO57" s="146"/>
      <c r="AP57" s="146"/>
      <c r="AQ57" s="18"/>
      <c r="AR57" s="54">
        <f t="shared" si="25"/>
        <v>0</v>
      </c>
      <c r="AS57" s="153"/>
    </row>
    <row r="58" spans="1:80" ht="45" customHeight="1">
      <c r="A58" s="362" t="s">
        <v>376</v>
      </c>
      <c r="B58" t="e">
        <f>IFERROR(IFERROR(INDEX(data_LA_info_array,MATCH(Cover!$C$17,data_LA_info_rows,0),MATCH(LEFT($A58,2),data_LA_info_cols,0)),INDEX(data_LA_info_array,MATCH(Cover!$C$17,data_LA_info_rows,0),MATCH(LEFT($A58,3),data_LA_info_cols,0))),INDEX(data_LA_info_array,MATCH(Cover!$C$17,data_LA_info_rows,0),MATCH(LEFT($A58,4),data_LA_info_cols,0)))</f>
        <v>#N/A</v>
      </c>
      <c r="C58" s="36" t="s">
        <v>377</v>
      </c>
      <c r="D58" s="16" t="s">
        <v>378</v>
      </c>
      <c r="E58" s="322"/>
      <c r="F58" s="328"/>
      <c r="G58" s="328"/>
      <c r="H58" s="328"/>
      <c r="I58" s="328"/>
      <c r="J58" s="138">
        <f t="shared" si="11"/>
        <v>0</v>
      </c>
      <c r="K58" s="328"/>
      <c r="L58" s="17">
        <f t="shared" si="123"/>
        <v>0</v>
      </c>
      <c r="M58" s="146"/>
      <c r="N58" s="146"/>
      <c r="O58" s="146"/>
      <c r="P58" s="49"/>
      <c r="Q58" s="18"/>
      <c r="R58" s="54">
        <f t="shared" si="15"/>
        <v>0</v>
      </c>
      <c r="S58" s="49"/>
      <c r="T58" s="18"/>
      <c r="U58" s="54">
        <f t="shared" si="16"/>
        <v>0</v>
      </c>
      <c r="V58" s="49"/>
      <c r="W58" s="17">
        <f t="shared" si="124"/>
        <v>0</v>
      </c>
      <c r="X58" s="146"/>
      <c r="Y58" s="146"/>
      <c r="Z58" s="146"/>
      <c r="AA58" s="50">
        <f t="shared" si="125"/>
        <v>0</v>
      </c>
      <c r="AB58" s="304"/>
      <c r="AC58" s="305"/>
      <c r="AD58" s="305"/>
      <c r="AE58" s="145"/>
      <c r="AF58" s="49"/>
      <c r="AG58" s="186"/>
      <c r="AH58" s="186"/>
      <c r="AI58" s="186"/>
      <c r="AJ58" s="49"/>
      <c r="AK58" s="49"/>
      <c r="AL58" s="49"/>
      <c r="AM58" s="50">
        <f t="shared" si="126"/>
        <v>0</v>
      </c>
      <c r="AN58" s="146"/>
      <c r="AO58" s="146"/>
      <c r="AP58" s="146"/>
      <c r="AQ58" s="18"/>
      <c r="AR58" s="54">
        <f t="shared" si="25"/>
        <v>0</v>
      </c>
      <c r="AS58" s="153"/>
    </row>
    <row r="59" spans="1:80" ht="45" customHeight="1">
      <c r="A59" s="362" t="s">
        <v>379</v>
      </c>
      <c r="B59" t="e">
        <f>IFERROR(IFERROR(INDEX(data_LA_info_array,MATCH(Cover!$C$17,data_LA_info_rows,0),MATCH(LEFT($A59,2),data_LA_info_cols,0)),INDEX(data_LA_info_array,MATCH(Cover!$C$17,data_LA_info_rows,0),MATCH(LEFT($A59,3),data_LA_info_cols,0))),INDEX(data_LA_info_array,MATCH(Cover!$C$17,data_LA_info_rows,0),MATCH(LEFT($A59,4),data_LA_info_cols,0)))</f>
        <v>#N/A</v>
      </c>
      <c r="C59" s="80" t="s">
        <v>380</v>
      </c>
      <c r="D59" s="139" t="s">
        <v>381</v>
      </c>
      <c r="E59" s="325"/>
      <c r="F59" s="138">
        <f>SUM(F$52:F$58)</f>
        <v>0</v>
      </c>
      <c r="G59" s="138">
        <f t="shared" ref="G59:AQ59" si="147">SUM(G$52:G$58)</f>
        <v>0</v>
      </c>
      <c r="H59" s="138">
        <f t="shared" si="147"/>
        <v>0</v>
      </c>
      <c r="I59" s="138">
        <f t="shared" si="147"/>
        <v>0</v>
      </c>
      <c r="J59" s="138">
        <f t="shared" si="11"/>
        <v>0</v>
      </c>
      <c r="K59" s="138">
        <f t="shared" si="147"/>
        <v>0</v>
      </c>
      <c r="L59" s="17">
        <f t="shared" si="123"/>
        <v>0</v>
      </c>
      <c r="M59" s="204" t="e">
        <f t="shared" ref="M59" ca="1" si="148">IF(AND($AT59=TRUE,$AU59=FALSE),"Warning","")</f>
        <v>#N/A</v>
      </c>
      <c r="N59" s="204" t="e">
        <f t="shared" ref="N59:N60" ca="1" si="149">IF(AND($AX59=TRUE,$AY59=FALSE),"Warning","")</f>
        <v>#N/A</v>
      </c>
      <c r="O59" s="204" t="e">
        <f t="shared" ref="O59:O60" ca="1" si="150">IF(AND($BB59=TRUE,$BC59=FALSE),"Warning","")</f>
        <v>#N/A</v>
      </c>
      <c r="P59" s="138">
        <f t="shared" si="147"/>
        <v>0</v>
      </c>
      <c r="Q59" s="138">
        <f t="shared" si="147"/>
        <v>0</v>
      </c>
      <c r="R59" s="138">
        <f t="shared" si="15"/>
        <v>0</v>
      </c>
      <c r="S59" s="138">
        <f t="shared" si="147"/>
        <v>0</v>
      </c>
      <c r="T59" s="138">
        <f t="shared" si="147"/>
        <v>0</v>
      </c>
      <c r="U59" s="138">
        <f t="shared" si="16"/>
        <v>0</v>
      </c>
      <c r="V59" s="138">
        <f t="shared" si="147"/>
        <v>0</v>
      </c>
      <c r="W59" s="138">
        <f t="shared" si="124"/>
        <v>0</v>
      </c>
      <c r="X59" s="204" t="e">
        <f t="shared" ref="X59:X60" ca="1" si="151">IF(AND($BF59=TRUE,$BG59=FALSE),"Warning","")</f>
        <v>#N/A</v>
      </c>
      <c r="Y59" s="204" t="e">
        <f t="shared" ref="Y59:Y60" ca="1" si="152">IF(AND($BJ59=TRUE,$BK59=FALSE),"Warning","")</f>
        <v>#N/A</v>
      </c>
      <c r="Z59" s="204" t="e">
        <f t="shared" ref="Z59:Z60" ca="1" si="153">IF(AND($BN59=TRUE,$BO59=FALSE),"Warning","")</f>
        <v>#N/A</v>
      </c>
      <c r="AA59" s="50">
        <f t="shared" si="125"/>
        <v>0</v>
      </c>
      <c r="AB59" s="304"/>
      <c r="AC59" s="305"/>
      <c r="AD59" s="305"/>
      <c r="AE59" s="145"/>
      <c r="AF59" s="138">
        <f t="shared" si="147"/>
        <v>0</v>
      </c>
      <c r="AG59" s="138">
        <f>SUM(AG$52:AG$58)</f>
        <v>0</v>
      </c>
      <c r="AH59" s="138">
        <f t="shared" si="147"/>
        <v>0</v>
      </c>
      <c r="AI59" s="138">
        <f t="shared" si="147"/>
        <v>0</v>
      </c>
      <c r="AJ59" s="138">
        <f t="shared" si="147"/>
        <v>0</v>
      </c>
      <c r="AK59" s="138">
        <f t="shared" si="147"/>
        <v>0</v>
      </c>
      <c r="AL59" s="138">
        <f t="shared" si="147"/>
        <v>0</v>
      </c>
      <c r="AM59" s="50">
        <f t="shared" si="126"/>
        <v>0</v>
      </c>
      <c r="AN59" s="204" t="e">
        <f t="shared" ref="AN59:AN60" ca="1" si="154">IF(AND($BR59=TRUE,$BS59=FALSE),"Warning","")</f>
        <v>#N/A</v>
      </c>
      <c r="AO59" s="204" t="e">
        <f t="shared" ref="AO59:AO60" ca="1" si="155">IF(AND($BV59=TRUE,$BW59=FALSE),"Warning","")</f>
        <v>#N/A</v>
      </c>
      <c r="AP59" s="204" t="e">
        <f t="shared" ref="AP59:AP60" ca="1" si="156">IF(AND($BZ59=TRUE,$CA59=FALSE),"Warning","")</f>
        <v>#N/A</v>
      </c>
      <c r="AQ59" s="138">
        <f t="shared" si="147"/>
        <v>0</v>
      </c>
      <c r="AR59" s="138">
        <f t="shared" si="25"/>
        <v>0</v>
      </c>
      <c r="AS59" s="153"/>
      <c r="AT59" t="e">
        <f ca="1">INDEX(EandR1_validation_data,MATCH($A$1&amp;"-"&amp;$A59&amp;"-"&amp;AT$1&amp;"-"&amp;AT$2,EandR1_validation_rows,0),MATCH(AT$7,EandR1_validation_header,0))</f>
        <v>#N/A</v>
      </c>
      <c r="AU59" t="e">
        <f ca="1">INDEX(EandR1_validation_data,MATCH($A$1&amp;"-"&amp;$A59&amp;"-"&amp;AU$1&amp;"-"&amp;AU$2,EandR1_validation_rows,0),MATCH(AU$7,EandR1_validation_header,0))</f>
        <v>#N/A</v>
      </c>
      <c r="AV59">
        <f>MATCH($A$1&amp;"-"&amp;$A59&amp;"-"&amp;AV$1&amp;"-"&amp;AV$2,EandR1_validation_rows,0)</f>
        <v>1149</v>
      </c>
      <c r="AX59" t="e">
        <f ca="1">INDEX(EandR1_validation_data,MATCH($A$1&amp;"-"&amp;$A59&amp;"-"&amp;AX$1&amp;"-"&amp;AX$2,EandR1_validation_rows,0),MATCH(AX$7,EandR1_validation_header,0))</f>
        <v>#N/A</v>
      </c>
      <c r="AY59" t="e">
        <f ca="1">INDEX(EandR1_validation_data,MATCH($A$1&amp;"-"&amp;$A59&amp;"-"&amp;AY$1&amp;"-"&amp;AY$2,EandR1_validation_rows,0),MATCH(AY$7,EandR1_validation_header,0))</f>
        <v>#N/A</v>
      </c>
      <c r="AZ59">
        <f>MATCH($A$1&amp;"-"&amp;$A59&amp;"-"&amp;AZ$1&amp;"-"&amp;AZ$2,EandR1_validation_rows,0)</f>
        <v>1151</v>
      </c>
      <c r="BB59" t="e">
        <f ca="1">INDEX(EandR1_validation_data,MATCH($A$1&amp;"-"&amp;$A59&amp;"-"&amp;BB$1&amp;"-"&amp;BB$2,EandR1_validation_rows,0),MATCH(BB$7,EandR1_validation_header,0))</f>
        <v>#N/A</v>
      </c>
      <c r="BC59" t="e">
        <f ca="1">INDEX(EandR1_validation_data,MATCH($A$1&amp;"-"&amp;$A59&amp;"-"&amp;BC$1&amp;"-"&amp;BC$2,EandR1_validation_rows,0),MATCH(BC$7,EandR1_validation_header,0))</f>
        <v>#N/A</v>
      </c>
      <c r="BD59">
        <f>MATCH($A$1&amp;"-"&amp;$A59&amp;"-"&amp;BD$1&amp;"-"&amp;BD$2,EandR1_validation_rows,0)</f>
        <v>1153</v>
      </c>
      <c r="BF59" t="e">
        <f ca="1">INDEX(EandR1_validation_data,MATCH($A$1&amp;"-"&amp;$A59&amp;"-"&amp;BF$1&amp;"-"&amp;BF$2,EandR1_validation_rows,0),MATCH(BF$7,EandR1_validation_header,0))</f>
        <v>#N/A</v>
      </c>
      <c r="BG59" t="e">
        <f ca="1">INDEX(EandR1_validation_data,MATCH($A$1&amp;"-"&amp;$A59&amp;"-"&amp;BG$1&amp;"-"&amp;BG$2,EandR1_validation_rows,0),MATCH(BG$7,EandR1_validation_header,0))</f>
        <v>#N/A</v>
      </c>
      <c r="BH59">
        <f>MATCH($A$1&amp;"-"&amp;$A59&amp;"-"&amp;BH$1&amp;"-"&amp;BH$2,EandR1_validation_rows,0)</f>
        <v>1159</v>
      </c>
      <c r="BJ59" t="e">
        <f ca="1">INDEX(EandR1_validation_data,MATCH($A$1&amp;"-"&amp;$A59&amp;"-"&amp;BJ$1&amp;"-"&amp;BJ$2,EandR1_validation_rows,0),MATCH(BJ$7,EandR1_validation_header,0))</f>
        <v>#N/A</v>
      </c>
      <c r="BK59" t="e">
        <f ca="1">INDEX(EandR1_validation_data,MATCH($A$1&amp;"-"&amp;$A59&amp;"-"&amp;BK$1&amp;"-"&amp;BK$2,EandR1_validation_rows,0),MATCH(BK$7,EandR1_validation_header,0))</f>
        <v>#N/A</v>
      </c>
      <c r="BL59">
        <f>MATCH($A$1&amp;"-"&amp;$A59&amp;"-"&amp;BL$1&amp;"-"&amp;BL$2,EandR1_validation_rows,0)</f>
        <v>1161</v>
      </c>
      <c r="BN59" t="e">
        <f ca="1">INDEX(EandR1_validation_data,MATCH($A$1&amp;"-"&amp;$A59&amp;"-"&amp;BN$1&amp;"-"&amp;BN$2,EandR1_validation_rows,0),MATCH(BN$7,EandR1_validation_header,0))</f>
        <v>#N/A</v>
      </c>
      <c r="BO59" t="e">
        <f ca="1">INDEX(EandR1_validation_data,MATCH($A$1&amp;"-"&amp;$A59&amp;"-"&amp;BO$1&amp;"-"&amp;BO$2,EandR1_validation_rows,0),MATCH(BO$7,EandR1_validation_header,0))</f>
        <v>#N/A</v>
      </c>
      <c r="BP59">
        <f>MATCH($A$1&amp;"-"&amp;$A59&amp;"-"&amp;BP$1&amp;"-"&amp;BP$2,EandR1_validation_rows,0)</f>
        <v>1163</v>
      </c>
      <c r="BR59" t="e">
        <f ca="1">INDEX(EandR1_validation_data,MATCH($A$1&amp;"-"&amp;$A59&amp;"-"&amp;BR$1&amp;"-"&amp;BR$2,EandR1_validation_rows,0),MATCH(BR$7,EandR1_validation_header,0))</f>
        <v>#N/A</v>
      </c>
      <c r="BS59" t="e">
        <f ca="1">INDEX(EandR1_validation_data,MATCH($A$1&amp;"-"&amp;$A59&amp;"-"&amp;BS$1&amp;"-"&amp;BS$2,EandR1_validation_rows,0),MATCH(BS$7,EandR1_validation_header,0))</f>
        <v>#N/A</v>
      </c>
      <c r="BT59">
        <f>MATCH($A$1&amp;"-"&amp;$A59&amp;"-"&amp;BT$1&amp;"-"&amp;BT$2,EandR1_validation_rows,0)</f>
        <v>1169</v>
      </c>
      <c r="BV59" t="e">
        <f ca="1">INDEX(EandR1_validation_data,MATCH($A$1&amp;"-"&amp;$A59&amp;"-"&amp;BV$1&amp;"-"&amp;BV$2,EandR1_validation_rows,0),MATCH(BV$7,EandR1_validation_header,0))</f>
        <v>#N/A</v>
      </c>
      <c r="BW59" t="e">
        <f ca="1">INDEX(EandR1_validation_data,MATCH($A$1&amp;"-"&amp;$A59&amp;"-"&amp;BW$1&amp;"-"&amp;BW$2,EandR1_validation_rows,0),MATCH(BW$7,EandR1_validation_header,0))</f>
        <v>#N/A</v>
      </c>
      <c r="BX59">
        <f>MATCH($A$1&amp;"-"&amp;$A59&amp;"-"&amp;BX$1&amp;"-"&amp;BX$2,EandR1_validation_rows,0)</f>
        <v>1171</v>
      </c>
      <c r="BZ59" t="e">
        <f ca="1">INDEX(EandR1_validation_data,MATCH($A$1&amp;"-"&amp;$A59&amp;"-"&amp;BZ$1&amp;"-"&amp;BZ$2,EandR1_validation_rows,0),MATCH(BZ$7,EandR1_validation_header,0))</f>
        <v>#N/A</v>
      </c>
      <c r="CA59" t="e">
        <f ca="1">INDEX(EandR1_validation_data,MATCH($A$1&amp;"-"&amp;$A59&amp;"-"&amp;CA$1&amp;"-"&amp;CA$2,EandR1_validation_rows,0),MATCH(CA$7,EandR1_validation_header,0))</f>
        <v>#N/A</v>
      </c>
      <c r="CB59">
        <f>MATCH($A$1&amp;"-"&amp;$A59&amp;"-"&amp;CB$1&amp;"-"&amp;CB$2,EandR1_validation_rows,0)</f>
        <v>1173</v>
      </c>
    </row>
    <row r="60" spans="1:80" ht="45" customHeight="1">
      <c r="A60" s="362" t="s">
        <v>382</v>
      </c>
      <c r="B60" t="e">
        <f>IFERROR(IFERROR(INDEX(data_LA_info_array,MATCH(Cover!$C$17,data_LA_info_rows,0),MATCH(LEFT($A60,2),data_LA_info_cols,0)),INDEX(data_LA_info_array,MATCH(Cover!$C$17,data_LA_info_rows,0),MATCH(LEFT($A60,3),data_LA_info_cols,0))),INDEX(data_LA_info_array,MATCH(Cover!$C$17,data_LA_info_rows,0),MATCH(LEFT($A60,4),data_LA_info_cols,0)))</f>
        <v>#N/A</v>
      </c>
      <c r="C60" s="36" t="s">
        <v>383</v>
      </c>
      <c r="D60" s="16" t="s">
        <v>384</v>
      </c>
      <c r="E60" s="322"/>
      <c r="F60" s="49"/>
      <c r="G60" s="49"/>
      <c r="H60" s="49"/>
      <c r="I60" s="49"/>
      <c r="J60" s="138">
        <f t="shared" si="11"/>
        <v>0</v>
      </c>
      <c r="K60" s="49"/>
      <c r="L60" s="17">
        <f t="shared" si="123"/>
        <v>0</v>
      </c>
      <c r="M60" s="204" t="e">
        <f ca="1">IF(AND($AT60=TRUE,$AU60=FALSE),"Warning","")</f>
        <v>#N/A</v>
      </c>
      <c r="N60" s="204" t="e">
        <f t="shared" ca="1" si="149"/>
        <v>#N/A</v>
      </c>
      <c r="O60" s="204" t="e">
        <f t="shared" ca="1" si="150"/>
        <v>#N/A</v>
      </c>
      <c r="P60" s="49"/>
      <c r="Q60" s="18"/>
      <c r="R60" s="54">
        <f t="shared" si="15"/>
        <v>0</v>
      </c>
      <c r="S60" s="49"/>
      <c r="T60" s="18"/>
      <c r="U60" s="54">
        <f t="shared" si="16"/>
        <v>0</v>
      </c>
      <c r="V60" s="49"/>
      <c r="W60" s="17">
        <f t="shared" si="124"/>
        <v>0</v>
      </c>
      <c r="X60" s="204" t="e">
        <f t="shared" ca="1" si="151"/>
        <v>#N/A</v>
      </c>
      <c r="Y60" s="204" t="e">
        <f t="shared" ca="1" si="152"/>
        <v>#N/A</v>
      </c>
      <c r="Z60" s="204" t="e">
        <f t="shared" ca="1" si="153"/>
        <v>#N/A</v>
      </c>
      <c r="AA60" s="50">
        <f t="shared" si="125"/>
        <v>0</v>
      </c>
      <c r="AB60" s="304"/>
      <c r="AC60" s="305"/>
      <c r="AD60" s="305"/>
      <c r="AE60" s="145"/>
      <c r="AF60" s="140"/>
      <c r="AG60" s="186"/>
      <c r="AH60" s="186"/>
      <c r="AI60" s="186"/>
      <c r="AJ60" s="49"/>
      <c r="AK60" s="49"/>
      <c r="AL60" s="49"/>
      <c r="AM60" s="50">
        <f t="shared" si="126"/>
        <v>0</v>
      </c>
      <c r="AN60" s="204" t="e">
        <f t="shared" ca="1" si="154"/>
        <v>#N/A</v>
      </c>
      <c r="AO60" s="204" t="e">
        <f t="shared" ca="1" si="155"/>
        <v>#N/A</v>
      </c>
      <c r="AP60" s="204" t="e">
        <f t="shared" ca="1" si="156"/>
        <v>#N/A</v>
      </c>
      <c r="AQ60" s="18"/>
      <c r="AR60" s="54">
        <f t="shared" si="25"/>
        <v>0</v>
      </c>
      <c r="AS60" s="153"/>
      <c r="AT60" t="e">
        <f ca="1">INDEX(EandR1_validation_data,MATCH($A$1&amp;"-"&amp;$A60&amp;"-"&amp;AT$1&amp;"-"&amp;AT$2,EandR1_validation_rows,0),MATCH(AT$7,EandR1_validation_header,0))</f>
        <v>#N/A</v>
      </c>
      <c r="AU60" t="e">
        <f ca="1">INDEX(EandR1_validation_data,MATCH($A$1&amp;"-"&amp;$A60&amp;"-"&amp;AU$1&amp;"-"&amp;AU$2,EandR1_validation_rows,0),MATCH(AU$7,EandR1_validation_header,0))</f>
        <v>#N/A</v>
      </c>
      <c r="AV60">
        <f>MATCH($A$1&amp;"-"&amp;$A60&amp;"-"&amp;AV$1&amp;"-"&amp;AV$2,EandR1_validation_rows,0)</f>
        <v>1179</v>
      </c>
      <c r="AX60" t="e">
        <f ca="1">INDEX(EandR1_validation_data,MATCH($A$1&amp;"-"&amp;$A60&amp;"-"&amp;AX$1&amp;"-"&amp;AX$2,EandR1_validation_rows,0),MATCH(AX$7,EandR1_validation_header,0))</f>
        <v>#N/A</v>
      </c>
      <c r="AY60" t="e">
        <f ca="1">INDEX(EandR1_validation_data,MATCH($A$1&amp;"-"&amp;$A60&amp;"-"&amp;AY$1&amp;"-"&amp;AY$2,EandR1_validation_rows,0),MATCH(AY$7,EandR1_validation_header,0))</f>
        <v>#N/A</v>
      </c>
      <c r="AZ60">
        <f>MATCH($A$1&amp;"-"&amp;$A60&amp;"-"&amp;AZ$1&amp;"-"&amp;AZ$2,EandR1_validation_rows,0)</f>
        <v>1181</v>
      </c>
      <c r="BB60" t="e">
        <f ca="1">INDEX(EandR1_validation_data,MATCH($A$1&amp;"-"&amp;$A60&amp;"-"&amp;BB$1&amp;"-"&amp;BB$2,EandR1_validation_rows,0),MATCH(BB$7,EandR1_validation_header,0))</f>
        <v>#N/A</v>
      </c>
      <c r="BC60" t="e">
        <f ca="1">INDEX(EandR1_validation_data,MATCH($A$1&amp;"-"&amp;$A60&amp;"-"&amp;BC$1&amp;"-"&amp;BC$2,EandR1_validation_rows,0),MATCH(BC$7,EandR1_validation_header,0))</f>
        <v>#N/A</v>
      </c>
      <c r="BD60">
        <f>MATCH($A$1&amp;"-"&amp;$A60&amp;"-"&amp;BD$1&amp;"-"&amp;BD$2,EandR1_validation_rows,0)</f>
        <v>1183</v>
      </c>
      <c r="BF60" t="e">
        <f ca="1">INDEX(EandR1_validation_data,MATCH($A$1&amp;"-"&amp;$A60&amp;"-"&amp;BF$1&amp;"-"&amp;BF$2,EandR1_validation_rows,0),MATCH(BF$7,EandR1_validation_header,0))</f>
        <v>#N/A</v>
      </c>
      <c r="BG60" t="e">
        <f ca="1">INDEX(EandR1_validation_data,MATCH($A$1&amp;"-"&amp;$A60&amp;"-"&amp;BG$1&amp;"-"&amp;BG$2,EandR1_validation_rows,0),MATCH(BG$7,EandR1_validation_header,0))</f>
        <v>#N/A</v>
      </c>
      <c r="BH60">
        <f>MATCH($A$1&amp;"-"&amp;$A60&amp;"-"&amp;BH$1&amp;"-"&amp;BH$2,EandR1_validation_rows,0)</f>
        <v>1189</v>
      </c>
      <c r="BJ60" t="e">
        <f ca="1">INDEX(EandR1_validation_data,MATCH($A$1&amp;"-"&amp;$A60&amp;"-"&amp;BJ$1&amp;"-"&amp;BJ$2,EandR1_validation_rows,0),MATCH(BJ$7,EandR1_validation_header,0))</f>
        <v>#N/A</v>
      </c>
      <c r="BK60" t="e">
        <f ca="1">INDEX(EandR1_validation_data,MATCH($A$1&amp;"-"&amp;$A60&amp;"-"&amp;BK$1&amp;"-"&amp;BK$2,EandR1_validation_rows,0),MATCH(BK$7,EandR1_validation_header,0))</f>
        <v>#N/A</v>
      </c>
      <c r="BL60">
        <f>MATCH($A$1&amp;"-"&amp;$A60&amp;"-"&amp;BL$1&amp;"-"&amp;BL$2,EandR1_validation_rows,0)</f>
        <v>1191</v>
      </c>
      <c r="BN60" t="e">
        <f ca="1">INDEX(EandR1_validation_data,MATCH($A$1&amp;"-"&amp;$A60&amp;"-"&amp;BN$1&amp;"-"&amp;BN$2,EandR1_validation_rows,0),MATCH(BN$7,EandR1_validation_header,0))</f>
        <v>#N/A</v>
      </c>
      <c r="BO60" t="e">
        <f ca="1">INDEX(EandR1_validation_data,MATCH($A$1&amp;"-"&amp;$A60&amp;"-"&amp;BO$1&amp;"-"&amp;BO$2,EandR1_validation_rows,0),MATCH(BO$7,EandR1_validation_header,0))</f>
        <v>#N/A</v>
      </c>
      <c r="BP60">
        <f>MATCH($A$1&amp;"-"&amp;$A60&amp;"-"&amp;BP$1&amp;"-"&amp;BP$2,EandR1_validation_rows,0)</f>
        <v>1193</v>
      </c>
      <c r="BR60" t="e">
        <f ca="1">INDEX(EandR1_validation_data,MATCH($A$1&amp;"-"&amp;$A60&amp;"-"&amp;BR$1&amp;"-"&amp;BR$2,EandR1_validation_rows,0),MATCH(BR$7,EandR1_validation_header,0))</f>
        <v>#N/A</v>
      </c>
      <c r="BS60" t="e">
        <f ca="1">INDEX(EandR1_validation_data,MATCH($A$1&amp;"-"&amp;$A60&amp;"-"&amp;BS$1&amp;"-"&amp;BS$2,EandR1_validation_rows,0),MATCH(BS$7,EandR1_validation_header,0))</f>
        <v>#N/A</v>
      </c>
      <c r="BT60">
        <f>MATCH($A$1&amp;"-"&amp;$A60&amp;"-"&amp;BT$1&amp;"-"&amp;BT$2,EandR1_validation_rows,0)</f>
        <v>1199</v>
      </c>
      <c r="BV60" t="e">
        <f ca="1">INDEX(EandR1_validation_data,MATCH($A$1&amp;"-"&amp;$A60&amp;"-"&amp;BV$1&amp;"-"&amp;BV$2,EandR1_validation_rows,0),MATCH(BV$7,EandR1_validation_header,0))</f>
        <v>#N/A</v>
      </c>
      <c r="BW60" t="e">
        <f ca="1">INDEX(EandR1_validation_data,MATCH($A$1&amp;"-"&amp;$A60&amp;"-"&amp;BW$1&amp;"-"&amp;BW$2,EandR1_validation_rows,0),MATCH(BW$7,EandR1_validation_header,0))</f>
        <v>#N/A</v>
      </c>
      <c r="BX60">
        <f>MATCH($A$1&amp;"-"&amp;$A60&amp;"-"&amp;BX$1&amp;"-"&amp;BX$2,EandR1_validation_rows,0)</f>
        <v>1201</v>
      </c>
      <c r="BZ60" t="e">
        <f ca="1">INDEX(EandR1_validation_data,MATCH($A$1&amp;"-"&amp;$A60&amp;"-"&amp;BZ$1&amp;"-"&amp;BZ$2,EandR1_validation_rows,0),MATCH(BZ$7,EandR1_validation_header,0))</f>
        <v>#N/A</v>
      </c>
      <c r="CA60" t="e">
        <f ca="1">INDEX(EandR1_validation_data,MATCH($A$1&amp;"-"&amp;$A60&amp;"-"&amp;CA$1&amp;"-"&amp;CA$2,EandR1_validation_rows,0),MATCH(CA$7,EandR1_validation_header,0))</f>
        <v>#N/A</v>
      </c>
      <c r="CB60">
        <f>MATCH($A$1&amp;"-"&amp;$A60&amp;"-"&amp;CB$1&amp;"-"&amp;CB$2,EandR1_validation_rows,0)</f>
        <v>1203</v>
      </c>
    </row>
    <row r="61" spans="1:80" ht="45" customHeight="1">
      <c r="A61" s="362" t="s">
        <v>385</v>
      </c>
      <c r="B61" t="e">
        <f>IFERROR(IFERROR(INDEX(data_LA_info_array,MATCH(Cover!$C$17,data_LA_info_rows,0),MATCH(LEFT($A61,2),data_LA_info_cols,0)),INDEX(data_LA_info_array,MATCH(Cover!$C$17,data_LA_info_rows,0),MATCH(LEFT($A61,3),data_LA_info_cols,0))),INDEX(data_LA_info_array,MATCH(Cover!$C$17,data_LA_info_rows,0),MATCH(LEFT($A61,4),data_LA_info_cols,0)))</f>
        <v>#N/A</v>
      </c>
      <c r="C61" s="80" t="s">
        <v>386</v>
      </c>
      <c r="D61" s="139" t="s">
        <v>387</v>
      </c>
      <c r="E61" s="323"/>
      <c r="F61" s="17">
        <f>SUM(F$59:F$60)</f>
        <v>0</v>
      </c>
      <c r="G61" s="17">
        <f t="shared" ref="G61:AQ61" si="157">SUM(G$59:G$60)</f>
        <v>0</v>
      </c>
      <c r="H61" s="17">
        <f t="shared" si="157"/>
        <v>0</v>
      </c>
      <c r="I61" s="17">
        <f t="shared" si="157"/>
        <v>0</v>
      </c>
      <c r="J61" s="17">
        <f t="shared" si="11"/>
        <v>0</v>
      </c>
      <c r="K61" s="17">
        <f>SUM(K$59:K$60)</f>
        <v>0</v>
      </c>
      <c r="L61" s="17">
        <f t="shared" si="123"/>
        <v>0</v>
      </c>
      <c r="M61" s="146"/>
      <c r="N61" s="146"/>
      <c r="O61" s="146"/>
      <c r="P61" s="17">
        <f t="shared" si="157"/>
        <v>0</v>
      </c>
      <c r="Q61" s="17">
        <f t="shared" si="157"/>
        <v>0</v>
      </c>
      <c r="R61" s="17">
        <f t="shared" si="15"/>
        <v>0</v>
      </c>
      <c r="S61" s="17">
        <f t="shared" si="157"/>
        <v>0</v>
      </c>
      <c r="T61" s="17">
        <f t="shared" si="157"/>
        <v>0</v>
      </c>
      <c r="U61" s="17">
        <f t="shared" si="16"/>
        <v>0</v>
      </c>
      <c r="V61" s="17">
        <f t="shared" si="157"/>
        <v>0</v>
      </c>
      <c r="W61" s="17">
        <f t="shared" si="124"/>
        <v>0</v>
      </c>
      <c r="X61" s="146"/>
      <c r="Y61" s="146"/>
      <c r="Z61" s="146"/>
      <c r="AA61" s="50">
        <f t="shared" si="125"/>
        <v>0</v>
      </c>
      <c r="AB61" s="153"/>
      <c r="AC61" s="140"/>
      <c r="AD61" s="50">
        <f t="shared" ref="AD61" si="158">SUM($AA61:$AC61)</f>
        <v>0</v>
      </c>
      <c r="AE61" s="137"/>
      <c r="AF61" s="17">
        <f t="shared" si="157"/>
        <v>0</v>
      </c>
      <c r="AG61" s="17">
        <f>SUM(AG$59:AG$60)</f>
        <v>0</v>
      </c>
      <c r="AH61" s="17">
        <f t="shared" si="157"/>
        <v>0</v>
      </c>
      <c r="AI61" s="17">
        <f t="shared" si="157"/>
        <v>0</v>
      </c>
      <c r="AJ61" s="17">
        <f t="shared" si="157"/>
        <v>0</v>
      </c>
      <c r="AK61" s="17">
        <f t="shared" si="157"/>
        <v>0</v>
      </c>
      <c r="AL61" s="17">
        <f t="shared" si="157"/>
        <v>0</v>
      </c>
      <c r="AM61" s="50">
        <f t="shared" si="126"/>
        <v>0</v>
      </c>
      <c r="AN61" s="146"/>
      <c r="AO61" s="146"/>
      <c r="AP61" s="146"/>
      <c r="AQ61" s="17">
        <f t="shared" si="157"/>
        <v>0</v>
      </c>
      <c r="AR61" s="17">
        <f t="shared" si="25"/>
        <v>0</v>
      </c>
      <c r="AS61" s="153"/>
    </row>
    <row r="62" spans="1:80" ht="90" customHeight="1">
      <c r="A62" s="362" t="s">
        <v>388</v>
      </c>
      <c r="B62" t="e">
        <f>IFERROR(IFERROR(INDEX(data_LA_info_array,MATCH(Cover!$C$17,data_LA_info_rows,0),MATCH(LEFT($A62,3),data_LA_info_cols,0)),INDEX(data_LA_info_array,MATCH(Cover!$C$17,data_LA_info_rows,0),MATCH(LEFT($A62,3),data_LA_info_cols,0))),INDEX(data_LA_info_array,MATCH(Cover!$C$17,data_LA_info_rows,0),MATCH(LEFT($A62,4),data_LA_info_cols,0)))</f>
        <v>#N/A</v>
      </c>
      <c r="C62" s="406" t="s">
        <v>389</v>
      </c>
      <c r="D62" s="407" t="s">
        <v>390</v>
      </c>
      <c r="E62" s="408"/>
      <c r="F62" s="50">
        <f>SUM(F$12,F$20,F$21,F$22,F$25,F$31,F$46,F$47,F$49,F$50,F$51,F$61,F$48)</f>
        <v>0</v>
      </c>
      <c r="G62" s="50">
        <f t="shared" ref="G62:I62" si="159">SUM(G$12,G$20,G$21,G$22,G$25,G$31,G$46,G$47,G$49,G$50,G$51,G$61,G$48)</f>
        <v>0</v>
      </c>
      <c r="H62" s="50">
        <f t="shared" si="159"/>
        <v>0</v>
      </c>
      <c r="I62" s="50">
        <f t="shared" si="159"/>
        <v>0</v>
      </c>
      <c r="J62" s="50">
        <f t="shared" si="11"/>
        <v>0</v>
      </c>
      <c r="K62" s="50">
        <f>SUM(K$12,K$20,K$21,K$22,K$25,K$31,K$46,K$47,K$49,K$50,K$51,K$61,K$48)</f>
        <v>0</v>
      </c>
      <c r="L62" s="499">
        <f t="shared" si="123"/>
        <v>0</v>
      </c>
      <c r="M62" s="146"/>
      <c r="N62" s="146"/>
      <c r="O62" s="146"/>
      <c r="P62" s="50">
        <f>SUM(P$12,P$20,P$21,P$22,P$25,P$31,P$46,P$47,P$49,P$50,P$51,P$61,P$48)</f>
        <v>0</v>
      </c>
      <c r="Q62" s="50">
        <f>SUM(Q$12,Q$20,Q$21,Q$22,Q$25,Q$31,Q$46,Q$47,Q$49,Q$50,Q$51,Q$61,Q$48)</f>
        <v>0</v>
      </c>
      <c r="R62" s="50">
        <f>$P62-$Q62</f>
        <v>0</v>
      </c>
      <c r="S62" s="50">
        <f>SUM(S$12,S$20,S$21,S$22,S$25,S$31,S$46,S$47,S$49,S$50,S$51,S$61,S$48)</f>
        <v>0</v>
      </c>
      <c r="T62" s="50">
        <f>SUM(T$12,T$20,T$21,T$22,T$25,T$31,T$46,T$47,T$49,T$50,T$51,T$61,T$48)</f>
        <v>0</v>
      </c>
      <c r="U62" s="50">
        <f>$S62-$T62</f>
        <v>0</v>
      </c>
      <c r="V62" s="50">
        <f>SUM(V$12,V$20,V$21,V$22,V$25,V$31,V$46,V$47,V$49,V$50,V$51,V$61,V$48)</f>
        <v>0</v>
      </c>
      <c r="W62" s="50">
        <f t="shared" si="124"/>
        <v>0</v>
      </c>
      <c r="X62" s="146"/>
      <c r="Y62" s="146"/>
      <c r="Z62" s="146"/>
      <c r="AA62" s="50">
        <f t="shared" si="125"/>
        <v>0</v>
      </c>
      <c r="AB62" s="50">
        <f>SUM(AB$12,AB$20,AB$21,AB$22,AB$25,AB$31,AB$46,AB$47,AB$49,AB$50,AB$51,AB$61,AB$48)</f>
        <v>0</v>
      </c>
      <c r="AC62" s="50">
        <f>SUM(AC$12,AC$20,AC$21,AC$22,AC$25,AC$31,AC$46,AC$47,AC$49,AC$50,AC$51,AC$61,AC$48)</f>
        <v>0</v>
      </c>
      <c r="AD62" s="50">
        <f>SUM($AA62:$AC62)</f>
        <v>0</v>
      </c>
      <c r="AE62" s="53"/>
      <c r="AF62" s="50">
        <f>SUM(AF$12,AF$20,AF$21,AF$22,AF$25,AF$31,AF$46,AF$47,AF$49,AF$50,AF$51,AF$61,AF$48)</f>
        <v>0</v>
      </c>
      <c r="AG62" s="50">
        <f t="shared" ref="AG62:AI62" si="160">SUM(AG$12,AG$20,AG$21,AG$22,AG$25,AG$31,AG$46,AG$47,AG$49,AG$50,AG$51,AG$61,AG$48)</f>
        <v>0</v>
      </c>
      <c r="AH62" s="50">
        <f t="shared" si="160"/>
        <v>0</v>
      </c>
      <c r="AI62" s="50">
        <f t="shared" si="160"/>
        <v>0</v>
      </c>
      <c r="AJ62" s="50">
        <f t="shared" ref="AJ62:AL62" si="161">SUM(AJ$12,AJ$20,AJ$21,AJ$22,AJ$25,AJ$31,AJ$46,AJ$47,AJ$49,AJ$50,AJ$51,AJ$61,AJ$48)</f>
        <v>0</v>
      </c>
      <c r="AK62" s="50">
        <f t="shared" si="161"/>
        <v>0</v>
      </c>
      <c r="AL62" s="50">
        <f t="shared" si="161"/>
        <v>0</v>
      </c>
      <c r="AM62" s="50">
        <f t="shared" si="126"/>
        <v>0</v>
      </c>
      <c r="AN62" s="146"/>
      <c r="AO62" s="146"/>
      <c r="AP62" s="146"/>
      <c r="AQ62" s="50">
        <f t="shared" ref="AQ62" si="162">SUM(AQ$12,AQ$20,AQ$21,AQ$22,AQ$25,AQ$31,AQ$46,AQ$47,AQ$49,AQ$50,AQ$51,AQ$61,AQ$48)</f>
        <v>0</v>
      </c>
      <c r="AR62" s="50">
        <f t="shared" si="25"/>
        <v>0</v>
      </c>
      <c r="AS62" s="50">
        <f t="shared" ref="AS62" si="163">SUM(AS$12,AS$20,AS$21,AS$22,AS$25,AS$31,AS$46,AS$47,AS$49,AS$50,AS$51,AS$61,AS$48)</f>
        <v>0</v>
      </c>
    </row>
    <row r="63" spans="1:80" ht="15.6">
      <c r="C63" s="183"/>
      <c r="D63" s="183"/>
      <c r="E63" s="326"/>
      <c r="F63" s="123"/>
      <c r="G63" s="123"/>
      <c r="H63" s="123"/>
      <c r="I63" s="123"/>
      <c r="J63" s="123"/>
      <c r="K63" s="123"/>
      <c r="L63" s="123"/>
      <c r="M63" s="123"/>
      <c r="N63" s="184"/>
      <c r="O63" s="123"/>
      <c r="P63" s="123"/>
      <c r="Q63" s="123"/>
      <c r="R63" s="123"/>
      <c r="S63" s="123"/>
      <c r="T63" s="123"/>
      <c r="U63" s="123"/>
      <c r="V63" s="123"/>
      <c r="W63" s="123"/>
      <c r="X63" s="123"/>
      <c r="Y63" s="184"/>
      <c r="Z63" s="184"/>
      <c r="AA63" s="184"/>
      <c r="AB63" s="184"/>
      <c r="AC63" s="184"/>
      <c r="AD63" s="123"/>
      <c r="AE63" s="123"/>
      <c r="AF63" s="184"/>
      <c r="AG63" s="123"/>
      <c r="AH63" s="123"/>
      <c r="AI63" s="123"/>
      <c r="AJ63" s="123"/>
      <c r="AK63" s="123"/>
      <c r="AL63" s="123"/>
      <c r="AM63" s="123"/>
      <c r="AN63" s="123"/>
      <c r="AO63" s="184"/>
      <c r="AP63" s="123"/>
      <c r="AQ63" s="123"/>
      <c r="AR63" s="123"/>
      <c r="AS63" s="123"/>
    </row>
    <row r="64" spans="1:80" ht="15.6" hidden="1">
      <c r="C64" s="528"/>
      <c r="D64" s="528"/>
      <c r="E64" s="529"/>
      <c r="F64" s="531" t="s">
        <v>391</v>
      </c>
      <c r="G64" s="531" t="s">
        <v>392</v>
      </c>
      <c r="H64" s="531" t="s">
        <v>393</v>
      </c>
      <c r="J64" s="530"/>
      <c r="U64" s="530"/>
      <c r="V64" s="530"/>
      <c r="W64" s="530"/>
      <c r="X64" s="530"/>
      <c r="Y64" s="530"/>
      <c r="AB64" s="530"/>
      <c r="AK64" s="530"/>
    </row>
    <row r="65" spans="1:76" ht="20.25" customHeight="1">
      <c r="C65" s="6" t="s">
        <v>42</v>
      </c>
      <c r="D65" s="1"/>
      <c r="E65" s="319"/>
      <c r="F65" s="123"/>
      <c r="G65" s="123"/>
      <c r="H65" s="123"/>
      <c r="I65" s="123"/>
      <c r="J65" s="184"/>
      <c r="K65" s="123"/>
      <c r="L65" s="123"/>
      <c r="M65" s="123"/>
      <c r="N65" s="123"/>
      <c r="O65" s="123"/>
      <c r="P65" s="123"/>
      <c r="Q65" s="123"/>
      <c r="R65" s="123"/>
      <c r="S65" s="123"/>
      <c r="T65" s="123"/>
      <c r="U65" s="184"/>
      <c r="V65" s="184"/>
      <c r="W65" s="184"/>
      <c r="X65" s="184"/>
      <c r="Y65" s="184"/>
      <c r="Z65" s="123"/>
      <c r="AA65" s="123"/>
      <c r="AB65" s="184"/>
      <c r="AC65" s="123"/>
      <c r="AD65" s="123"/>
      <c r="AE65" s="123"/>
      <c r="AF65" s="123"/>
      <c r="AG65" s="123"/>
      <c r="AH65" s="123"/>
      <c r="AI65" s="123"/>
      <c r="AJ65" s="123"/>
      <c r="AK65" s="184"/>
      <c r="AL65" s="123"/>
      <c r="AM65" s="123"/>
      <c r="AN65" s="123"/>
      <c r="AO65" s="123"/>
      <c r="AP65" s="610"/>
      <c r="AQ65" s="610"/>
      <c r="AR65" s="610"/>
      <c r="AS65" s="610"/>
    </row>
    <row r="66" spans="1:76" ht="15.75" customHeight="1">
      <c r="A66" s="362" t="s">
        <v>156</v>
      </c>
      <c r="C66" s="7"/>
      <c r="D66" s="8"/>
      <c r="E66" s="320" t="s">
        <v>157</v>
      </c>
      <c r="F66" s="9" t="s">
        <v>158</v>
      </c>
      <c r="G66" s="9" t="s">
        <v>159</v>
      </c>
      <c r="H66" s="9" t="s">
        <v>160</v>
      </c>
      <c r="I66" s="541"/>
      <c r="J66" s="541"/>
      <c r="K66" s="541"/>
      <c r="L66" s="541"/>
      <c r="M66" s="541"/>
      <c r="N66" s="541"/>
      <c r="O66" s="541"/>
      <c r="P66" s="541"/>
      <c r="Q66" s="541"/>
      <c r="R66" s="541"/>
      <c r="S66" s="541"/>
      <c r="T66" s="541"/>
      <c r="U66" s="541"/>
      <c r="V66" s="541"/>
      <c r="W66" s="541"/>
      <c r="X66" s="541"/>
      <c r="Y66" s="541"/>
      <c r="Z66" s="541"/>
      <c r="AA66" s="541"/>
      <c r="AB66" s="541"/>
      <c r="AC66" s="541"/>
      <c r="AD66" s="541"/>
      <c r="AE66" s="541"/>
      <c r="AF66" s="541"/>
      <c r="AG66" s="541"/>
      <c r="AH66" s="541"/>
      <c r="AI66" s="541"/>
      <c r="AJ66" s="541"/>
      <c r="AK66" s="541"/>
      <c r="AL66" s="541"/>
      <c r="AM66" s="541"/>
      <c r="AN66" s="541"/>
      <c r="AO66" s="542"/>
      <c r="AP66" s="610"/>
      <c r="AQ66" s="610"/>
      <c r="AR66" s="610"/>
      <c r="AS66" s="610"/>
    </row>
    <row r="67" spans="1:76" ht="15.75" customHeight="1">
      <c r="A67" s="362"/>
      <c r="C67" s="409"/>
      <c r="D67" s="8"/>
      <c r="E67" s="320" t="s">
        <v>188</v>
      </c>
      <c r="F67" s="9" t="s">
        <v>189</v>
      </c>
      <c r="G67" s="9" t="s">
        <v>189</v>
      </c>
      <c r="H67" s="9" t="s">
        <v>189</v>
      </c>
      <c r="I67" s="541"/>
      <c r="J67" s="541"/>
      <c r="K67" s="541"/>
      <c r="L67" s="541"/>
      <c r="M67" s="541"/>
      <c r="N67" s="541"/>
      <c r="O67" s="541"/>
      <c r="P67" s="541"/>
      <c r="Q67" s="541"/>
      <c r="R67" s="541"/>
      <c r="S67" s="541"/>
      <c r="T67" s="541"/>
      <c r="U67" s="541"/>
      <c r="V67" s="541"/>
      <c r="W67" s="541"/>
      <c r="X67" s="541"/>
      <c r="Y67" s="541"/>
      <c r="Z67" s="541"/>
      <c r="AA67" s="541"/>
      <c r="AB67" s="541"/>
      <c r="AC67" s="541"/>
      <c r="AD67" s="541"/>
      <c r="AE67" s="541"/>
      <c r="AF67" s="541"/>
      <c r="AG67" s="541"/>
      <c r="AH67" s="541"/>
      <c r="AI67" s="541"/>
      <c r="AJ67" s="541"/>
      <c r="AK67" s="541"/>
      <c r="AL67" s="541"/>
      <c r="AM67" s="541"/>
      <c r="AN67" s="541"/>
      <c r="AO67" s="542"/>
      <c r="AP67" s="610"/>
      <c r="AQ67" s="610"/>
      <c r="AR67" s="610"/>
      <c r="AS67" s="610"/>
    </row>
    <row r="68" spans="1:76" ht="62.1">
      <c r="A68" s="362" t="s">
        <v>190</v>
      </c>
      <c r="C68" s="147" t="s">
        <v>191</v>
      </c>
      <c r="D68" s="668" t="s">
        <v>192</v>
      </c>
      <c r="E68" s="663"/>
      <c r="F68" s="11" t="s">
        <v>394</v>
      </c>
      <c r="G68" s="11" t="s">
        <v>395</v>
      </c>
      <c r="H68" s="11" t="s">
        <v>396</v>
      </c>
      <c r="I68" s="541"/>
      <c r="J68" s="541"/>
      <c r="K68" s="541"/>
      <c r="L68" s="541"/>
      <c r="M68" s="541"/>
      <c r="N68" s="541"/>
      <c r="O68" s="541"/>
      <c r="P68" s="541"/>
      <c r="Q68" s="541"/>
      <c r="R68" s="541"/>
      <c r="S68" s="541"/>
      <c r="T68" s="541"/>
      <c r="U68" s="541"/>
      <c r="V68" s="541"/>
      <c r="W68" s="541"/>
      <c r="X68" s="541"/>
      <c r="Y68" s="541"/>
      <c r="Z68" s="541"/>
      <c r="AA68" s="541"/>
      <c r="AB68" s="541"/>
      <c r="AC68" s="541"/>
      <c r="AD68" s="541"/>
      <c r="AE68" s="541"/>
      <c r="AF68" s="541"/>
      <c r="AG68" s="541"/>
      <c r="AH68" s="541"/>
      <c r="AI68" s="541"/>
      <c r="AJ68" s="541"/>
      <c r="AK68" s="541"/>
      <c r="AL68" s="541"/>
      <c r="AM68" s="541"/>
      <c r="AN68" s="541"/>
      <c r="AO68" s="542"/>
      <c r="AP68" s="610" t="s">
        <v>223</v>
      </c>
      <c r="AQ68" s="610" t="s">
        <v>224</v>
      </c>
      <c r="AR68" s="610" t="s">
        <v>225</v>
      </c>
      <c r="AS68" s="610"/>
      <c r="AT68" t="s">
        <v>223</v>
      </c>
      <c r="AU68" t="s">
        <v>224</v>
      </c>
      <c r="AV68" t="s">
        <v>225</v>
      </c>
      <c r="AX68" t="s">
        <v>223</v>
      </c>
      <c r="AY68" t="s">
        <v>224</v>
      </c>
      <c r="AZ68" t="s">
        <v>225</v>
      </c>
      <c r="BB68" t="s">
        <v>223</v>
      </c>
      <c r="BC68" t="s">
        <v>224</v>
      </c>
      <c r="BD68" t="s">
        <v>225</v>
      </c>
      <c r="BF68" t="s">
        <v>223</v>
      </c>
      <c r="BG68" t="s">
        <v>224</v>
      </c>
      <c r="BH68" t="s">
        <v>225</v>
      </c>
      <c r="BJ68" t="s">
        <v>223</v>
      </c>
      <c r="BK68" t="s">
        <v>224</v>
      </c>
      <c r="BL68" t="s">
        <v>225</v>
      </c>
      <c r="BN68" t="s">
        <v>223</v>
      </c>
      <c r="BO68" t="s">
        <v>224</v>
      </c>
      <c r="BP68" t="s">
        <v>225</v>
      </c>
      <c r="BR68" t="s">
        <v>223</v>
      </c>
      <c r="BS68" t="s">
        <v>224</v>
      </c>
      <c r="BT68" t="s">
        <v>225</v>
      </c>
      <c r="BV68" t="s">
        <v>223</v>
      </c>
      <c r="BW68" t="s">
        <v>224</v>
      </c>
      <c r="BX68" t="s">
        <v>225</v>
      </c>
    </row>
    <row r="69" spans="1:76" ht="45" customHeight="1">
      <c r="A69" s="362" t="s">
        <v>397</v>
      </c>
      <c r="C69" s="666" t="s">
        <v>398</v>
      </c>
      <c r="D69" s="16" t="s">
        <v>390</v>
      </c>
      <c r="E69" s="321"/>
      <c r="F69" s="667"/>
      <c r="G69" s="49"/>
      <c r="H69" s="49"/>
      <c r="I69" s="494"/>
      <c r="J69" s="494"/>
      <c r="K69" s="494"/>
      <c r="L69" s="494"/>
      <c r="M69" s="494"/>
      <c r="N69" s="494"/>
      <c r="O69" s="494"/>
      <c r="P69" s="494"/>
      <c r="Q69" s="494"/>
      <c r="R69" s="494"/>
      <c r="S69" s="494"/>
      <c r="T69" s="494"/>
      <c r="U69" s="494"/>
      <c r="V69" s="494"/>
      <c r="W69" s="494"/>
      <c r="X69" s="494"/>
      <c r="Y69" s="494"/>
      <c r="Z69" s="494"/>
      <c r="AA69" s="494"/>
      <c r="AB69" s="494"/>
      <c r="AC69" s="494"/>
      <c r="AD69" s="494"/>
      <c r="AE69" s="494"/>
      <c r="AF69" s="494"/>
      <c r="AG69" s="494"/>
      <c r="AH69" s="494"/>
      <c r="AI69" s="494"/>
      <c r="AJ69" s="494"/>
      <c r="AK69" s="494"/>
      <c r="AL69" s="494"/>
      <c r="AM69" s="494"/>
      <c r="AN69" s="494"/>
      <c r="AO69" s="494"/>
      <c r="AP69" s="610"/>
      <c r="AQ69" s="610"/>
      <c r="AR69" s="610"/>
      <c r="AS69" s="610"/>
    </row>
    <row r="70" spans="1:76" ht="45" customHeight="1">
      <c r="A70" s="362"/>
      <c r="C70" s="496"/>
      <c r="D70" s="497"/>
      <c r="E70" s="498"/>
      <c r="F70" s="493"/>
      <c r="G70" s="493"/>
      <c r="H70" s="493"/>
      <c r="I70" s="494"/>
      <c r="J70" s="494"/>
      <c r="K70" s="494"/>
      <c r="L70" s="494"/>
      <c r="M70" s="494"/>
      <c r="N70" s="494"/>
      <c r="O70" s="494"/>
      <c r="P70" s="494"/>
      <c r="Q70" s="494"/>
      <c r="R70" s="494"/>
      <c r="S70" s="494"/>
      <c r="T70" s="494"/>
      <c r="U70" s="494"/>
      <c r="V70" s="494"/>
      <c r="W70" s="494"/>
      <c r="X70" s="494"/>
      <c r="Y70" s="494"/>
      <c r="Z70" s="494"/>
      <c r="AA70" s="494"/>
      <c r="AB70" s="494"/>
      <c r="AC70" s="494"/>
      <c r="AD70" s="494"/>
      <c r="AE70" s="494"/>
      <c r="AF70" s="494"/>
      <c r="AG70" s="494"/>
      <c r="AH70" s="494"/>
      <c r="AI70" s="494"/>
      <c r="AJ70" s="494"/>
      <c r="AK70" s="494"/>
      <c r="AL70" s="494"/>
      <c r="AM70" s="494"/>
      <c r="AN70" s="494"/>
      <c r="AO70" s="494"/>
      <c r="AP70" s="610"/>
      <c r="AQ70" s="610"/>
      <c r="AR70" s="610"/>
      <c r="AS70" s="610"/>
    </row>
    <row r="71" spans="1:76" ht="21.75" customHeight="1">
      <c r="C71" s="6" t="s">
        <v>43</v>
      </c>
      <c r="D71" s="1"/>
      <c r="E71" s="319"/>
      <c r="F71" s="123"/>
      <c r="G71" s="123"/>
      <c r="H71" s="123"/>
      <c r="I71" s="123"/>
      <c r="J71" s="184"/>
      <c r="K71" s="123"/>
      <c r="L71" s="123"/>
      <c r="M71" s="123"/>
      <c r="N71" s="123"/>
      <c r="O71" s="123"/>
      <c r="P71" s="123"/>
      <c r="Q71" s="123"/>
      <c r="R71" s="123"/>
      <c r="S71" s="123"/>
      <c r="T71" s="123"/>
      <c r="U71" s="184"/>
      <c r="V71" s="184"/>
      <c r="W71" s="184"/>
      <c r="X71" s="184"/>
      <c r="Y71" s="184"/>
      <c r="Z71" s="123"/>
      <c r="AA71" s="123"/>
      <c r="AB71" s="184"/>
      <c r="AC71" s="123"/>
      <c r="AD71" s="123"/>
      <c r="AE71" s="123"/>
      <c r="AF71" s="123"/>
      <c r="AG71" s="123"/>
      <c r="AH71" s="123"/>
      <c r="AI71" s="123"/>
      <c r="AJ71" s="123"/>
      <c r="AK71" s="184"/>
      <c r="AL71" s="123"/>
      <c r="AM71" s="123"/>
      <c r="AN71" s="123"/>
      <c r="AO71" s="123"/>
      <c r="AP71" s="610"/>
      <c r="AQ71" s="610"/>
      <c r="AR71" s="610"/>
      <c r="AS71" s="610"/>
    </row>
    <row r="72" spans="1:76" ht="15.75" customHeight="1">
      <c r="A72" s="362" t="s">
        <v>156</v>
      </c>
      <c r="C72" s="7"/>
      <c r="D72" s="8"/>
      <c r="E72" s="320" t="s">
        <v>157</v>
      </c>
      <c r="F72" s="134" t="s">
        <v>158</v>
      </c>
      <c r="G72" s="9" t="s">
        <v>159</v>
      </c>
      <c r="H72" s="9" t="s">
        <v>160</v>
      </c>
      <c r="I72" s="541"/>
      <c r="J72" s="541"/>
      <c r="K72" s="541"/>
      <c r="L72" s="541"/>
      <c r="M72" s="541"/>
      <c r="N72" s="541"/>
      <c r="O72" s="541"/>
      <c r="P72" s="541"/>
      <c r="Q72" s="541"/>
      <c r="R72" s="541"/>
      <c r="S72" s="541"/>
      <c r="T72" s="541"/>
      <c r="U72" s="541"/>
      <c r="V72" s="541"/>
      <c r="W72" s="541"/>
      <c r="X72" s="541"/>
      <c r="Y72" s="541"/>
      <c r="Z72" s="541"/>
      <c r="AA72" s="541"/>
      <c r="AB72" s="541"/>
      <c r="AC72" s="541"/>
      <c r="AD72" s="541"/>
      <c r="AE72" s="541"/>
      <c r="AF72" s="541"/>
      <c r="AG72" s="541"/>
      <c r="AH72" s="541"/>
      <c r="AI72" s="541"/>
      <c r="AJ72" s="541"/>
      <c r="AK72" s="541"/>
      <c r="AL72" s="541"/>
      <c r="AM72" s="541"/>
      <c r="AN72" s="541"/>
      <c r="AO72" s="542"/>
      <c r="AP72" s="610"/>
      <c r="AQ72" s="610"/>
      <c r="AR72" s="610"/>
      <c r="AS72" s="610"/>
    </row>
    <row r="73" spans="1:76" ht="15.75" customHeight="1">
      <c r="A73" s="362"/>
      <c r="C73" s="409"/>
      <c r="D73" s="664"/>
      <c r="E73" s="665" t="s">
        <v>188</v>
      </c>
      <c r="F73" s="9" t="s">
        <v>189</v>
      </c>
      <c r="G73" s="9" t="s">
        <v>189</v>
      </c>
      <c r="H73" s="9" t="s">
        <v>189</v>
      </c>
      <c r="I73" s="541"/>
      <c r="J73" s="541"/>
      <c r="K73" s="541"/>
      <c r="L73" s="541"/>
      <c r="M73" s="541"/>
      <c r="N73" s="541"/>
      <c r="O73" s="541"/>
      <c r="P73" s="541"/>
      <c r="Q73" s="541"/>
      <c r="R73" s="541"/>
      <c r="S73" s="541"/>
      <c r="T73" s="541"/>
      <c r="U73" s="541"/>
      <c r="V73" s="541"/>
      <c r="W73" s="541"/>
      <c r="X73" s="541"/>
      <c r="Y73" s="541"/>
      <c r="Z73" s="541"/>
      <c r="AA73" s="541"/>
      <c r="AB73" s="541"/>
      <c r="AC73" s="541"/>
      <c r="AD73" s="541"/>
      <c r="AE73" s="541"/>
      <c r="AF73" s="541"/>
      <c r="AG73" s="541"/>
      <c r="AH73" s="541"/>
      <c r="AI73" s="541"/>
      <c r="AJ73" s="541"/>
      <c r="AK73" s="541"/>
      <c r="AL73" s="541"/>
      <c r="AM73" s="541"/>
      <c r="AN73" s="541"/>
      <c r="AO73" s="542"/>
      <c r="AP73" s="610"/>
      <c r="AQ73" s="610"/>
      <c r="AR73" s="610"/>
      <c r="AS73" s="610"/>
    </row>
    <row r="74" spans="1:76" ht="62.1">
      <c r="A74" s="362" t="s">
        <v>190</v>
      </c>
      <c r="C74" s="147" t="s">
        <v>191</v>
      </c>
      <c r="D74" s="10" t="s">
        <v>192</v>
      </c>
      <c r="E74" s="321"/>
      <c r="F74" s="11" t="s">
        <v>394</v>
      </c>
      <c r="G74" s="11" t="s">
        <v>395</v>
      </c>
      <c r="H74" s="11" t="s">
        <v>396</v>
      </c>
      <c r="I74" s="541"/>
      <c r="J74" s="541"/>
      <c r="K74" s="541"/>
      <c r="L74" s="541"/>
      <c r="M74" s="541"/>
      <c r="N74" s="541"/>
      <c r="O74" s="541"/>
      <c r="P74" s="541"/>
      <c r="Q74" s="541"/>
      <c r="R74" s="541"/>
      <c r="S74" s="541"/>
      <c r="T74" s="541"/>
      <c r="U74" s="541"/>
      <c r="V74" s="541"/>
      <c r="W74" s="541"/>
      <c r="X74" s="541"/>
      <c r="Y74" s="541"/>
      <c r="Z74" s="541"/>
      <c r="AA74" s="541"/>
      <c r="AB74" s="541"/>
      <c r="AC74" s="541"/>
      <c r="AD74" s="541"/>
      <c r="AE74" s="541"/>
      <c r="AF74" s="541"/>
      <c r="AG74" s="541"/>
      <c r="AH74" s="541"/>
      <c r="AI74" s="541"/>
      <c r="AJ74" s="541"/>
      <c r="AK74" s="541"/>
      <c r="AL74" s="541"/>
      <c r="AM74" s="541"/>
      <c r="AN74" s="541"/>
      <c r="AO74" s="542"/>
      <c r="AP74" s="610" t="s">
        <v>223</v>
      </c>
      <c r="AQ74" s="610" t="s">
        <v>224</v>
      </c>
      <c r="AR74" s="610" t="s">
        <v>225</v>
      </c>
      <c r="AS74" s="610"/>
      <c r="AT74" t="s">
        <v>223</v>
      </c>
      <c r="AU74" t="s">
        <v>224</v>
      </c>
      <c r="AV74" t="s">
        <v>225</v>
      </c>
      <c r="AX74" t="s">
        <v>223</v>
      </c>
      <c r="AY74" t="s">
        <v>224</v>
      </c>
      <c r="AZ74" t="s">
        <v>225</v>
      </c>
      <c r="BB74" t="s">
        <v>223</v>
      </c>
      <c r="BC74" t="s">
        <v>224</v>
      </c>
      <c r="BD74" t="s">
        <v>225</v>
      </c>
      <c r="BF74" t="s">
        <v>223</v>
      </c>
      <c r="BG74" t="s">
        <v>224</v>
      </c>
      <c r="BH74" t="s">
        <v>225</v>
      </c>
      <c r="BJ74" t="s">
        <v>223</v>
      </c>
      <c r="BK74" t="s">
        <v>224</v>
      </c>
      <c r="BL74" t="s">
        <v>225</v>
      </c>
      <c r="BN74" t="s">
        <v>223</v>
      </c>
      <c r="BO74" t="s">
        <v>224</v>
      </c>
      <c r="BP74" t="s">
        <v>225</v>
      </c>
      <c r="BR74" t="s">
        <v>223</v>
      </c>
      <c r="BS74" t="s">
        <v>224</v>
      </c>
      <c r="BT74" t="s">
        <v>225</v>
      </c>
      <c r="BV74" t="s">
        <v>223</v>
      </c>
      <c r="BW74" t="s">
        <v>224</v>
      </c>
      <c r="BX74" t="s">
        <v>225</v>
      </c>
    </row>
    <row r="75" spans="1:76" ht="45" customHeight="1">
      <c r="A75" s="362" t="s">
        <v>399</v>
      </c>
      <c r="C75" s="36" t="s">
        <v>400</v>
      </c>
      <c r="D75" s="16" t="s">
        <v>390</v>
      </c>
      <c r="E75" s="321"/>
      <c r="F75" s="49"/>
      <c r="G75" s="49"/>
      <c r="H75" s="49"/>
      <c r="I75" s="494"/>
      <c r="J75" s="494"/>
      <c r="K75" s="494"/>
      <c r="L75" s="494"/>
      <c r="M75" s="494"/>
      <c r="N75" s="494"/>
      <c r="O75" s="494"/>
      <c r="P75" s="494"/>
      <c r="Q75" s="494"/>
      <c r="R75" s="494"/>
      <c r="S75" s="494"/>
      <c r="T75" s="494"/>
      <c r="U75" s="494"/>
      <c r="V75" s="494"/>
      <c r="W75" s="494"/>
      <c r="X75" s="494"/>
      <c r="Y75" s="494"/>
      <c r="Z75" s="494"/>
      <c r="AA75" s="494"/>
      <c r="AB75" s="494"/>
      <c r="AC75" s="494"/>
      <c r="AD75" s="494"/>
      <c r="AE75" s="494"/>
      <c r="AF75" s="494"/>
      <c r="AG75" s="494"/>
      <c r="AH75" s="494"/>
      <c r="AI75" s="494"/>
      <c r="AJ75" s="494"/>
      <c r="AK75" s="494"/>
      <c r="AL75" s="494"/>
      <c r="AM75" s="494"/>
      <c r="AN75" s="494"/>
      <c r="AO75" s="494"/>
      <c r="AP75" s="610"/>
      <c r="AQ75" s="610"/>
      <c r="AR75" s="610"/>
      <c r="AS75" s="610"/>
    </row>
    <row r="76" spans="1:76" s="123" customFormat="1" ht="23.25" customHeight="1">
      <c r="A76" s="495"/>
      <c r="C76" s="496"/>
      <c r="D76" s="497"/>
      <c r="E76" s="498"/>
      <c r="F76" s="493"/>
      <c r="G76" s="493"/>
      <c r="H76" s="493"/>
      <c r="I76" s="493"/>
      <c r="J76" s="494"/>
      <c r="K76" s="494"/>
      <c r="L76" s="494"/>
      <c r="M76" s="494"/>
      <c r="N76" s="494"/>
      <c r="O76" s="494"/>
      <c r="P76" s="494"/>
      <c r="Q76" s="494"/>
      <c r="R76" s="494"/>
      <c r="S76" s="494"/>
      <c r="T76" s="494"/>
      <c r="U76" s="494"/>
      <c r="V76" s="494"/>
      <c r="W76" s="494"/>
      <c r="X76" s="494"/>
      <c r="Y76" s="494"/>
      <c r="Z76" s="494"/>
      <c r="AA76" s="494"/>
      <c r="AB76" s="494"/>
      <c r="AC76" s="494"/>
      <c r="AD76" s="494"/>
      <c r="AE76" s="494"/>
      <c r="AF76" s="494"/>
      <c r="AG76" s="494"/>
      <c r="AH76" s="494"/>
      <c r="AI76" s="494"/>
      <c r="AJ76" s="494"/>
      <c r="AK76" s="494"/>
      <c r="AL76" s="494"/>
      <c r="AM76" s="494"/>
      <c r="AN76" s="494"/>
      <c r="AO76" s="494"/>
      <c r="AP76" s="611"/>
      <c r="AQ76" s="611"/>
      <c r="AR76" s="611"/>
      <c r="AS76" s="610"/>
    </row>
  </sheetData>
  <sheetProtection sheet="1" objects="1" scenarios="1"/>
  <conditionalFormatting sqref="E8:E12 E49:E50">
    <cfRule type="expression" dxfId="834" priority="47">
      <formula>$B8&lt;&gt;1</formula>
    </cfRule>
  </conditionalFormatting>
  <conditionalFormatting sqref="E21:E24">
    <cfRule type="expression" dxfId="833" priority="5">
      <formula>$B21&lt;&gt;1</formula>
    </cfRule>
  </conditionalFormatting>
  <conditionalFormatting sqref="M8:O11">
    <cfRule type="expression" dxfId="832" priority="46">
      <formula>M8="warning"</formula>
    </cfRule>
  </conditionalFormatting>
  <conditionalFormatting sqref="M13:O19 M21:O22 M25:O30 M32:O45 M47:O51 M59:O60">
    <cfRule type="expression" dxfId="831" priority="44">
      <formula>M13="warning"</formula>
    </cfRule>
  </conditionalFormatting>
  <conditionalFormatting sqref="X8:Z11">
    <cfRule type="expression" dxfId="830" priority="13">
      <formula>X8="warning"</formula>
    </cfRule>
  </conditionalFormatting>
  <conditionalFormatting sqref="X13:Z19 X21:Z22 X25:Z30 X32:Z45 X47:Z51 X59:Z60">
    <cfRule type="expression" dxfId="829" priority="12">
      <formula>X13="warning"</formula>
    </cfRule>
  </conditionalFormatting>
  <conditionalFormatting sqref="AN8:AP11">
    <cfRule type="expression" dxfId="828" priority="7">
      <formula>AN8="warning"</formula>
    </cfRule>
  </conditionalFormatting>
  <conditionalFormatting sqref="AN13:AP19 AN21:AP22 AN25:AP30 AN32:AP45 AN47:AP51 AN59:AP60">
    <cfRule type="expression" dxfId="827" priority="6">
      <formula>AN13="warning"</formula>
    </cfRule>
  </conditionalFormatting>
  <dataValidations count="4">
    <dataValidation type="custom" showInputMessage="1" showErrorMessage="1" errorTitle="Grants, of which" error="The sum of these ‘…of which’ fields must be less than or equal to ‘Grants’ AND the residual, ‘… excluding to local authorities’ must not be negative. Please correct." sqref="Q8:Q61 R8:R62" xr:uid="{00000000-0002-0000-0300-000000000000}">
      <formula1>$R8&gt;=0</formula1>
    </dataValidation>
    <dataValidation type="custom" allowBlank="1" showInputMessage="1" showErrorMessage="1" errorTitle="Capital receipts, of which" error="The sum of these ‘…of which’ fields must be less than or equal to ‘Total capital receipts’ AND the residual, ‘… excluding to local authorities’ must not be negative. Please correct." sqref="AQ8:AQ61 AR8:AR62" xr:uid="{00000000-0002-0000-0300-000003000000}">
      <formula1>AND(SUM($AQ8+$AR8)&lt;=$AM8,$AR8&gt;=0)</formula1>
    </dataValidation>
    <dataValidation type="custom" allowBlank="1" showInputMessage="1" showErrorMessage="1" errorTitle="Capital receipts, of which" error="‘Capital receipts, of which to be paid to the Secretary of State’ must be less than or equal to the residual, ‘… of which other’. Please correct." sqref="AS25" xr:uid="{00000000-0002-0000-0300-000004000000}">
      <formula1>$AS$25&lt;=$AR$25</formula1>
    </dataValidation>
    <dataValidation type="custom" allowBlank="1" showInputMessage="1" showErrorMessage="1" errorTitle="Loans, of which" error="The sum of these ‘…of which’ fields must be less than or equal to ‘Loans &amp; other financial assistance’ AND the residual, ‘… excluding to local authorities’ must not be negative. Please correct." sqref="T8:T61 U8:U62" xr:uid="{00000000-0002-0000-0300-000001000000}">
      <formula1>$U8&gt;=0</formula1>
    </dataValidation>
  </dataValidations>
  <hyperlinks>
    <hyperlink ref="M8" location="'E&amp;R Validations'!$C$9" display="'E&amp;R Validations'!$C$9" xr:uid="{00000000-0004-0000-0300-000000000000}"/>
    <hyperlink ref="M9" location="'E&amp;R Validations'!$C$69" display="'E&amp;R Validations'!$C$69" xr:uid="{00000000-0004-0000-0300-000001000000}"/>
    <hyperlink ref="M10" location="'E&amp;R Validations'!D69" display="'E&amp;R Validations'!D69" xr:uid="{00000000-0004-0000-0300-000002000000}"/>
    <hyperlink ref="M11" location="'E&amp;R Validations'!$C$99" display="'E&amp;R Validations'!$C$99" xr:uid="{00000000-0004-0000-0300-000003000000}"/>
    <hyperlink ref="M13" location="'E&amp;R Validations'!$C$129" display="'E&amp;R Validations'!$C$129" xr:uid="{00000000-0004-0000-0300-000004000000}"/>
    <hyperlink ref="M14" location="'E&amp;R Validations'!$C$159" display="'E&amp;R Validations'!$C$159" xr:uid="{00000000-0004-0000-0300-000005000000}"/>
    <hyperlink ref="M15" location="'E&amp;R Validations'!$C$189" display="'E&amp;R Validations'!$C$189" xr:uid="{00000000-0004-0000-0300-000006000000}"/>
    <hyperlink ref="M16" location="'E&amp;R Validations'!$C$219" display="'E&amp;R Validations'!$C$219" xr:uid="{00000000-0004-0000-0300-000007000000}"/>
    <hyperlink ref="M17" location="'E&amp;R Validations'!$C$249" display="'E&amp;R Validations'!$C$249" xr:uid="{00000000-0004-0000-0300-000008000000}"/>
    <hyperlink ref="M18" location="'E&amp;R Validations'!$C$279" display="'E&amp;R Validations'!$C$279" xr:uid="{00000000-0004-0000-0300-000009000000}"/>
    <hyperlink ref="M19" location="'E&amp;R Validations'!$C$309" display="'E&amp;R Validations'!$C$309" xr:uid="{00000000-0004-0000-0300-00000A000000}"/>
    <hyperlink ref="M21" location="'E&amp;R Validations'!$C$339" display="'E&amp;R Validations'!$C$339" xr:uid="{00000000-0004-0000-0300-00000B000000}"/>
    <hyperlink ref="M22" location="'E&amp;R Validations'!$C$369" display="'E&amp;R Validations'!$C$369" xr:uid="{00000000-0004-0000-0300-00000C000000}"/>
    <hyperlink ref="M25" location="'E&amp;R Validations'!$C$399" display="'E&amp;R Validations'!$C$399" xr:uid="{00000000-0004-0000-0300-00000D000000}"/>
    <hyperlink ref="M26" location="'E&amp;R Validations'!$C$429" display="'E&amp;R Validations'!$C$429" xr:uid="{00000000-0004-0000-0300-00000E000000}"/>
    <hyperlink ref="M27" location="'E&amp;R Validations'!$C$459" display="'E&amp;R Validations'!$C$459" xr:uid="{00000000-0004-0000-0300-00000F000000}"/>
    <hyperlink ref="M28" location="'E&amp;R Validations'!$C$489" display="'E&amp;R Validations'!$C$489" xr:uid="{00000000-0004-0000-0300-000010000000}"/>
    <hyperlink ref="M29" location="'E&amp;R Validations'!$C$519" display="'E&amp;R Validations'!$C$519" xr:uid="{00000000-0004-0000-0300-000011000000}"/>
    <hyperlink ref="M30" location="'E&amp;R Validations'!$C$549" display="'E&amp;R Validations'!$C$549" xr:uid="{00000000-0004-0000-0300-000012000000}"/>
    <hyperlink ref="M32" location="'E&amp;R Validations'!$C$579" display="'E&amp;R Validations'!$C$579" xr:uid="{00000000-0004-0000-0300-000013000000}"/>
    <hyperlink ref="M33" location="'E&amp;R Validations'!$C$609" display="'E&amp;R Validations'!$C$609" xr:uid="{00000000-0004-0000-0300-000014000000}"/>
    <hyperlink ref="M34" location="'E&amp;R Validations'!$C$639" display="'E&amp;R Validations'!$C$639" xr:uid="{00000000-0004-0000-0300-000015000000}"/>
    <hyperlink ref="M35" location="'E&amp;R Validations'!$C$669" display="'E&amp;R Validations'!$C$669" xr:uid="{00000000-0004-0000-0300-000016000000}"/>
    <hyperlink ref="M36" location="'E&amp;R Validations'!$C$699" display="'E&amp;R Validations'!$C$699" xr:uid="{00000000-0004-0000-0300-000017000000}"/>
    <hyperlink ref="M37" location="'E&amp;R Validations'!$C$729" display="'E&amp;R Validations'!$C$729" xr:uid="{00000000-0004-0000-0300-000018000000}"/>
    <hyperlink ref="M38" location="'E&amp;R Validations'!$C$759" display="'E&amp;R Validations'!$C$759" xr:uid="{00000000-0004-0000-0300-000019000000}"/>
    <hyperlink ref="M39" location="'E&amp;R Validations'!$C$789" display="'E&amp;R Validations'!$C$789" xr:uid="{00000000-0004-0000-0300-00001A000000}"/>
    <hyperlink ref="M40" location="'E&amp;R Validations'!$C$819" display="'E&amp;R Validations'!$C$819" xr:uid="{00000000-0004-0000-0300-00001B000000}"/>
    <hyperlink ref="M41" location="'E&amp;R Validations'!$C$849" display="'E&amp;R Validations'!$C$849" xr:uid="{00000000-0004-0000-0300-00001C000000}"/>
    <hyperlink ref="M42" location="'E&amp;R Validations'!$C$879" display="'E&amp;R Validations'!$C$879" xr:uid="{00000000-0004-0000-0300-00001D000000}"/>
    <hyperlink ref="M43" location="'E&amp;R Validations'!$C$909" display="'E&amp;R Validations'!$C$909" xr:uid="{00000000-0004-0000-0300-00001E000000}"/>
    <hyperlink ref="M44" location="'E&amp;R Validations'!$C$939" display="'E&amp;R Validations'!$C$939" xr:uid="{00000000-0004-0000-0300-00001F000000}"/>
    <hyperlink ref="M45" location="'E&amp;R Validations'!$C$969" display="'E&amp;R Validations'!$C$969" xr:uid="{00000000-0004-0000-0300-000020000000}"/>
    <hyperlink ref="M47" location="'E&amp;R Validations'!$C$999" display="'E&amp;R Validations'!$C$999" xr:uid="{00000000-0004-0000-0300-000021000000}"/>
    <hyperlink ref="M49" location="'E&amp;R Validations'!$C$1029" display="'E&amp;R Validations'!$C$1029" xr:uid="{00000000-0004-0000-0300-000022000000}"/>
    <hyperlink ref="M50" location="'E&amp;R Validations'!$C$1059" display="'E&amp;R Validations'!$C$1059" xr:uid="{00000000-0004-0000-0300-000023000000}"/>
    <hyperlink ref="M51" location="'E&amp;R Validations'!$C$1089" display="'E&amp;R Validations'!$C$1089" xr:uid="{00000000-0004-0000-0300-000024000000}"/>
    <hyperlink ref="M59" location="'E&amp;R Validations'!$C$1119" display="'E&amp;R Validations'!$C$1119" xr:uid="{00000000-0004-0000-0300-000025000000}"/>
    <hyperlink ref="M60" location="'E&amp;R Validations'!$C$1149" display="'E&amp;R Validations'!$C$1149" xr:uid="{00000000-0004-0000-0300-000026000000}"/>
    <hyperlink ref="N8" location="'E&amp;R Validations'!$C$11" display="'E&amp;R Validations'!$C$11" xr:uid="{00000000-0004-0000-0300-000027000000}"/>
    <hyperlink ref="N9" location="'E&amp;R Validations'!$C$41" display="'E&amp;R Validations'!$C$41" xr:uid="{00000000-0004-0000-0300-000028000000}"/>
    <hyperlink ref="N10" location="'E&amp;R Validations'!$C$71" display="'E&amp;R Validations'!$C$71" xr:uid="{00000000-0004-0000-0300-000029000000}"/>
    <hyperlink ref="N11" location="'E&amp;R Validations'!$C$101" display="'E&amp;R Validations'!$C$101" xr:uid="{00000000-0004-0000-0300-00002A000000}"/>
    <hyperlink ref="N13" location="'E&amp;R Validations'!$C$131" display="'E&amp;R Validations'!$C$131" xr:uid="{00000000-0004-0000-0300-00002B000000}"/>
    <hyperlink ref="N14" location="'E&amp;R Validations'!$C$161" display="'E&amp;R Validations'!$C$161" xr:uid="{00000000-0004-0000-0300-00002C000000}"/>
    <hyperlink ref="N15" location="'E&amp;R Validations'!$C$191" display="'E&amp;R Validations'!$C$191" xr:uid="{00000000-0004-0000-0300-00002D000000}"/>
    <hyperlink ref="N16" location="'E&amp;R Validations'!$C$221" display="'E&amp;R Validations'!$C$221" xr:uid="{00000000-0004-0000-0300-00002E000000}"/>
    <hyperlink ref="N17" location="'E&amp;R Validations'!$C$251" display="'E&amp;R Validations'!$C$251" xr:uid="{00000000-0004-0000-0300-00002F000000}"/>
    <hyperlink ref="N18" location="'E&amp;R Validations'!$C$281" display="'E&amp;R Validations'!$C$281" xr:uid="{00000000-0004-0000-0300-000030000000}"/>
    <hyperlink ref="N19" location="'E&amp;R Validations'!$C$311" display="'E&amp;R Validations'!$C$311" xr:uid="{00000000-0004-0000-0300-000031000000}"/>
    <hyperlink ref="N21" location="'E&amp;R Validations'!$C$341" display="'E&amp;R Validations'!$C$341" xr:uid="{00000000-0004-0000-0300-000032000000}"/>
    <hyperlink ref="N22" location="'E&amp;R Validations'!$C$371" display="'E&amp;R Validations'!$C$371" xr:uid="{00000000-0004-0000-0300-000033000000}"/>
    <hyperlink ref="N25" location="'E&amp;R Validations'!$C$401" display="'E&amp;R Validations'!$C$401" xr:uid="{00000000-0004-0000-0300-000034000000}"/>
    <hyperlink ref="N26" location="'E&amp;R Validations'!$C$431" display="'E&amp;R Validations'!$C$431" xr:uid="{00000000-0004-0000-0300-000035000000}"/>
    <hyperlink ref="N27" location="'E&amp;R Validations'!$C$461" display="'E&amp;R Validations'!$C$461" xr:uid="{00000000-0004-0000-0300-000036000000}"/>
    <hyperlink ref="N28" location="'E&amp;R Validations'!$C$491" display="'E&amp;R Validations'!$C$491" xr:uid="{00000000-0004-0000-0300-000037000000}"/>
    <hyperlink ref="N29" location="'E&amp;R Validations'!$C$521" display="'E&amp;R Validations'!$C$521" xr:uid="{00000000-0004-0000-0300-000038000000}"/>
    <hyperlink ref="N30" location="'E&amp;R Validations'!$C$551" display="'E&amp;R Validations'!$C$551" xr:uid="{00000000-0004-0000-0300-000039000000}"/>
    <hyperlink ref="N32" location="'E&amp;R Validations'!$C$581" display="'E&amp;R Validations'!$C$581" xr:uid="{00000000-0004-0000-0300-00003A000000}"/>
    <hyperlink ref="N33" location="'E&amp;R Validations'!$C$611" display="'E&amp;R Validations'!$C$611" xr:uid="{00000000-0004-0000-0300-00003B000000}"/>
    <hyperlink ref="N34" location="'E&amp;R Validations'!$C$641" display="'E&amp;R Validations'!$C$641" xr:uid="{00000000-0004-0000-0300-00003C000000}"/>
    <hyperlink ref="N35" location="'E&amp;R Validations'!$C$671" display="'E&amp;R Validations'!$C$671" xr:uid="{00000000-0004-0000-0300-00003D000000}"/>
    <hyperlink ref="N36" location="'E&amp;R Validations'!$C$701" display="'E&amp;R Validations'!$C$701" xr:uid="{00000000-0004-0000-0300-00003E000000}"/>
    <hyperlink ref="N37" location="'E&amp;R Validations'!$C$731" display="'E&amp;R Validations'!$C$731" xr:uid="{00000000-0004-0000-0300-00003F000000}"/>
    <hyperlink ref="N38" location="'E&amp;R Validations'!$C$761" display="'E&amp;R Validations'!$C$761" xr:uid="{00000000-0004-0000-0300-000040000000}"/>
    <hyperlink ref="N39" location="'E&amp;R Validations'!$C$791" display="'E&amp;R Validations'!$C$791" xr:uid="{00000000-0004-0000-0300-000041000000}"/>
    <hyperlink ref="N40" location="'E&amp;R Validations'!$C$821" display="'E&amp;R Validations'!$C$821" xr:uid="{00000000-0004-0000-0300-000042000000}"/>
    <hyperlink ref="N41" location="'E&amp;R Validations'!$C$851" display="'E&amp;R Validations'!$C$851" xr:uid="{00000000-0004-0000-0300-000043000000}"/>
    <hyperlink ref="N42" location="'E&amp;R Validations'!$C$881" display="'E&amp;R Validations'!$C$881" xr:uid="{00000000-0004-0000-0300-000044000000}"/>
    <hyperlink ref="N43" location="'E&amp;R Validations'!$C$911" display="'E&amp;R Validations'!$C$911" xr:uid="{00000000-0004-0000-0300-000045000000}"/>
    <hyperlink ref="N44" location="'E&amp;R Validations'!$C$941" display="'E&amp;R Validations'!$C$941" xr:uid="{00000000-0004-0000-0300-000046000000}"/>
    <hyperlink ref="N45" location="'E&amp;R Validations'!$C$971" display="'E&amp;R Validations'!$C$971" xr:uid="{00000000-0004-0000-0300-000047000000}"/>
    <hyperlink ref="N47" location="'E&amp;R Validations'!$C$1001" display="'E&amp;R Validations'!$C$1001" xr:uid="{00000000-0004-0000-0300-000048000000}"/>
    <hyperlink ref="N49" location="'E&amp;R Validations'!$C$1031" display="'E&amp;R Validations'!$C$1031" xr:uid="{00000000-0004-0000-0300-000049000000}"/>
    <hyperlink ref="N50" location="'E&amp;R Validations'!$C$1061" display="'E&amp;R Validations'!$C$1061" xr:uid="{00000000-0004-0000-0300-00004A000000}"/>
    <hyperlink ref="N51" location="'E&amp;R Validations'!$C$1091" display="'E&amp;R Validations'!$C$1091" xr:uid="{00000000-0004-0000-0300-00004B000000}"/>
    <hyperlink ref="N59" location="'E&amp;R Validations'!$C$1121" display="'E&amp;R Validations'!$C$1121" xr:uid="{00000000-0004-0000-0300-00004C000000}"/>
    <hyperlink ref="N60" location="'E&amp;R Validations'!$C$1151" display="'E&amp;R Validations'!$C$1151" xr:uid="{00000000-0004-0000-0300-00004D000000}"/>
    <hyperlink ref="O8" location="'E&amp;R Validations'!$C$13" display="'E&amp;R Validations'!$C$13" xr:uid="{00000000-0004-0000-0300-00004E000000}"/>
    <hyperlink ref="O9" location="'E&amp;R Validations'!$C$43" display="'E&amp;R Validations'!$C$43" xr:uid="{00000000-0004-0000-0300-00004F000000}"/>
    <hyperlink ref="O10" location="'E&amp;R Validations'!$C$73" display="'E&amp;R Validations'!$C$73" xr:uid="{00000000-0004-0000-0300-000050000000}"/>
    <hyperlink ref="O11" location="'E&amp;R Validations'!$C$103" display="'E&amp;R Validations'!$C$103" xr:uid="{00000000-0004-0000-0300-000051000000}"/>
    <hyperlink ref="O13" location="'E&amp;R Validations'!$C$133" display="'E&amp;R Validations'!$C$133" xr:uid="{00000000-0004-0000-0300-000052000000}"/>
    <hyperlink ref="O14" location="'E&amp;R Validations'!$C$163" display="'E&amp;R Validations'!$C$163" xr:uid="{00000000-0004-0000-0300-000053000000}"/>
    <hyperlink ref="O15" location="'E&amp;R Validations'!$C$193" display="'E&amp;R Validations'!$C$193" xr:uid="{00000000-0004-0000-0300-000054000000}"/>
    <hyperlink ref="O16" location="'E&amp;R Validations'!$C$223" display="'E&amp;R Validations'!$C$223" xr:uid="{00000000-0004-0000-0300-000055000000}"/>
    <hyperlink ref="O17" location="'E&amp;R Validations'!$C$253" display="'E&amp;R Validations'!$C$253" xr:uid="{00000000-0004-0000-0300-000056000000}"/>
    <hyperlink ref="O18" location="'E&amp;R Validations'!$C$283" display="'E&amp;R Validations'!$C$283" xr:uid="{00000000-0004-0000-0300-000057000000}"/>
    <hyperlink ref="O19" location="'E&amp;R Validations'!$C$313" display="'E&amp;R Validations'!$C$313" xr:uid="{00000000-0004-0000-0300-000058000000}"/>
    <hyperlink ref="O21" location="'E&amp;R Validations'!$C$343" display="'E&amp;R Validations'!$C$343" xr:uid="{00000000-0004-0000-0300-000059000000}"/>
    <hyperlink ref="O22" location="'E&amp;R Validations'!$C$373" display="'E&amp;R Validations'!$C$373" xr:uid="{00000000-0004-0000-0300-00005A000000}"/>
    <hyperlink ref="O25" location="'E&amp;R Validations'!$C$403" display="'E&amp;R Validations'!$C$403" xr:uid="{00000000-0004-0000-0300-00005B000000}"/>
    <hyperlink ref="O26" location="'E&amp;R Validations'!$C$433" display="'E&amp;R Validations'!$C$433" xr:uid="{00000000-0004-0000-0300-00005C000000}"/>
    <hyperlink ref="O27" location="'E&amp;R Validations'!$C$463" display="'E&amp;R Validations'!$C$463" xr:uid="{00000000-0004-0000-0300-00005D000000}"/>
    <hyperlink ref="O28" location="'E&amp;R Validations'!$C$493" display="'E&amp;R Validations'!$C$493" xr:uid="{00000000-0004-0000-0300-00005E000000}"/>
    <hyperlink ref="O29" location="'E&amp;R Validations'!$C$523" display="'E&amp;R Validations'!$C$523" xr:uid="{00000000-0004-0000-0300-00005F000000}"/>
    <hyperlink ref="O30" location="'E&amp;R Validations'!$C$553" display="'E&amp;R Validations'!$C$553" xr:uid="{00000000-0004-0000-0300-000060000000}"/>
    <hyperlink ref="O32" location="'E&amp;R Validations'!$C$583" display="'E&amp;R Validations'!$C$583" xr:uid="{00000000-0004-0000-0300-000061000000}"/>
    <hyperlink ref="O33" location="'E&amp;R Validations'!$C$613" display="'E&amp;R Validations'!$C$613" xr:uid="{00000000-0004-0000-0300-000062000000}"/>
    <hyperlink ref="O34" location="'E&amp;R Validations'!$C$643" display="'E&amp;R Validations'!$C$643" xr:uid="{00000000-0004-0000-0300-000063000000}"/>
    <hyperlink ref="O35" location="'E&amp;R Validations'!$C$673" display="'E&amp;R Validations'!$C$673" xr:uid="{00000000-0004-0000-0300-000064000000}"/>
    <hyperlink ref="O36" location="'E&amp;R Validations'!$C$703" display="'E&amp;R Validations'!$C$703" xr:uid="{00000000-0004-0000-0300-000065000000}"/>
    <hyperlink ref="O37" location="'E&amp;R Validations'!$C$733" display="'E&amp;R Validations'!$C$733" xr:uid="{00000000-0004-0000-0300-000066000000}"/>
    <hyperlink ref="O38" location="'E&amp;R Validations'!$C$763" display="'E&amp;R Validations'!$C$763" xr:uid="{00000000-0004-0000-0300-000067000000}"/>
    <hyperlink ref="O39" location="'E&amp;R Validations'!$C$793" display="'E&amp;R Validations'!$C$793" xr:uid="{00000000-0004-0000-0300-000068000000}"/>
    <hyperlink ref="O40" location="'E&amp;R Validations'!$C$823" display="'E&amp;R Validations'!$C$823" xr:uid="{00000000-0004-0000-0300-000069000000}"/>
    <hyperlink ref="O41" location="'E&amp;R Validations'!$C$853" display="'E&amp;R Validations'!$C$853" xr:uid="{00000000-0004-0000-0300-00006A000000}"/>
    <hyperlink ref="O42" location="'E&amp;R Validations'!$C$883" display="'E&amp;R Validations'!$C$883" xr:uid="{00000000-0004-0000-0300-00006B000000}"/>
    <hyperlink ref="O43" location="'E&amp;R Validations'!$C$913" display="'E&amp;R Validations'!$C$913" xr:uid="{00000000-0004-0000-0300-00006C000000}"/>
    <hyperlink ref="O44" location="'E&amp;R Validations'!$C$943" display="'E&amp;R Validations'!$C$943" xr:uid="{00000000-0004-0000-0300-00006D000000}"/>
    <hyperlink ref="O45" location="'E&amp;R Validations'!$C$973" display="'E&amp;R Validations'!$C$973" xr:uid="{00000000-0004-0000-0300-00006E000000}"/>
    <hyperlink ref="O47" location="'E&amp;R Validations'!$C$1003" display="'E&amp;R Validations'!$C$1003" xr:uid="{00000000-0004-0000-0300-00006F000000}"/>
    <hyperlink ref="O49" location="'E&amp;R Validations'!$C$1033" display="'E&amp;R Validations'!$C$1033" xr:uid="{00000000-0004-0000-0300-000070000000}"/>
    <hyperlink ref="O50" location="'E&amp;R Validations'!$C$1063" display="'E&amp;R Validations'!$C$1063" xr:uid="{00000000-0004-0000-0300-000071000000}"/>
    <hyperlink ref="O51" location="'E&amp;R Validations'!$C$1093" display="'E&amp;R Validations'!$C$1093" xr:uid="{00000000-0004-0000-0300-000072000000}"/>
    <hyperlink ref="O59" location="'E&amp;R Validations'!$C$1123" display="'E&amp;R Validations'!$C$1123" xr:uid="{00000000-0004-0000-0300-000073000000}"/>
    <hyperlink ref="O60" location="'E&amp;R Validations'!$C$1153" display="'E&amp;R Validations'!$C$1153" xr:uid="{00000000-0004-0000-0300-000074000000}"/>
    <hyperlink ref="X8" location="'E&amp;R Validations'!$C$19" display="'E&amp;R Validations'!$C$19" xr:uid="{00000000-0004-0000-0300-000075000000}"/>
    <hyperlink ref="X9" location="'E&amp;R Validations'!$C$49" display="'E&amp;R Validations'!$C$49" xr:uid="{00000000-0004-0000-0300-000076000000}"/>
    <hyperlink ref="X10" location="'E&amp;R Validations'!$C$79" display="'E&amp;R Validations'!$C$79" xr:uid="{00000000-0004-0000-0300-000077000000}"/>
    <hyperlink ref="X11" location="'E&amp;R Validations'!$C$109" display="'E&amp;R Validations'!$C$109" xr:uid="{00000000-0004-0000-0300-000078000000}"/>
    <hyperlink ref="X13" location="'E&amp;R Validations'!$C$139" display="'E&amp;R Validations'!$C$139" xr:uid="{00000000-0004-0000-0300-000079000000}"/>
    <hyperlink ref="X14" location="'E&amp;R Validations'!$C$169" display="'E&amp;R Validations'!$C$169" xr:uid="{00000000-0004-0000-0300-00007A000000}"/>
    <hyperlink ref="X15" location="'E&amp;R Validations'!$C$199" display="'E&amp;R Validations'!$C$199" xr:uid="{00000000-0004-0000-0300-00007B000000}"/>
    <hyperlink ref="X16" location="'E&amp;R Validations'!$C$229" display="'E&amp;R Validations'!$C$229" xr:uid="{00000000-0004-0000-0300-00007C000000}"/>
    <hyperlink ref="X17" location="'E&amp;R Validations'!$C$259" display="'E&amp;R Validations'!$C$259" xr:uid="{00000000-0004-0000-0300-00007D000000}"/>
    <hyperlink ref="X18" location="'E&amp;R Validations'!$C$289" display="'E&amp;R Validations'!$C$289" xr:uid="{00000000-0004-0000-0300-00007E000000}"/>
    <hyperlink ref="X19" location="'E&amp;R Validations'!$C$319" display="'E&amp;R Validations'!$C$319" xr:uid="{00000000-0004-0000-0300-00007F000000}"/>
    <hyperlink ref="X21" location="'E&amp;R Validations'!$C$349" display="'E&amp;R Validations'!$C$349" xr:uid="{00000000-0004-0000-0300-000080000000}"/>
    <hyperlink ref="X22" location="'E&amp;R Validations'!$C$379" display="'E&amp;R Validations'!$C$379" xr:uid="{00000000-0004-0000-0300-000081000000}"/>
    <hyperlink ref="X25" location="'E&amp;R Validations'!$C$409" display="'E&amp;R Validations'!$C$409" xr:uid="{00000000-0004-0000-0300-000082000000}"/>
    <hyperlink ref="X26" location="'E&amp;R Validations'!$C$439" display="'E&amp;R Validations'!$C$439" xr:uid="{00000000-0004-0000-0300-000083000000}"/>
    <hyperlink ref="X27" location="'E&amp;R Validations'!$C$469" display="'E&amp;R Validations'!$C$469" xr:uid="{00000000-0004-0000-0300-000084000000}"/>
    <hyperlink ref="X28" location="'E&amp;R Validations'!$C$499" display="'E&amp;R Validations'!$C$499" xr:uid="{00000000-0004-0000-0300-000085000000}"/>
    <hyperlink ref="X29" location="'E&amp;R Validations'!$C$529" display="'E&amp;R Validations'!$C$529" xr:uid="{00000000-0004-0000-0300-000086000000}"/>
    <hyperlink ref="X30" location="'E&amp;R Validations'!$C$559" display="'E&amp;R Validations'!$C$559" xr:uid="{00000000-0004-0000-0300-000087000000}"/>
    <hyperlink ref="X32" location="'E&amp;R Validations'!$C$589" display="'E&amp;R Validations'!$C$589" xr:uid="{00000000-0004-0000-0300-000088000000}"/>
    <hyperlink ref="X33" location="'E&amp;R Validations'!$C$619" display="'E&amp;R Validations'!$C$619" xr:uid="{00000000-0004-0000-0300-000089000000}"/>
    <hyperlink ref="X34" location="'E&amp;R Validations'!$C$649" display="'E&amp;R Validations'!$C$649" xr:uid="{00000000-0004-0000-0300-00008A000000}"/>
    <hyperlink ref="X35" location="'E&amp;R Validations'!$C$679" display="'E&amp;R Validations'!$C$679" xr:uid="{00000000-0004-0000-0300-00008B000000}"/>
    <hyperlink ref="X36" location="'E&amp;R Validations'!$C$709" display="'E&amp;R Validations'!$C$709" xr:uid="{00000000-0004-0000-0300-00008C000000}"/>
    <hyperlink ref="X37" location="'E&amp;R Validations'!$C$739" display="'E&amp;R Validations'!$C$739" xr:uid="{00000000-0004-0000-0300-00008D000000}"/>
    <hyperlink ref="X38" location="'E&amp;R Validations'!$C$769" display="'E&amp;R Validations'!$C$769" xr:uid="{00000000-0004-0000-0300-00008E000000}"/>
    <hyperlink ref="X39" location="'E&amp;R Validations'!$C$799" display="'E&amp;R Validations'!$C$799" xr:uid="{00000000-0004-0000-0300-00008F000000}"/>
    <hyperlink ref="X40" location="'E&amp;R Validations'!$C$829" display="'E&amp;R Validations'!$C$829" xr:uid="{00000000-0004-0000-0300-000090000000}"/>
    <hyperlink ref="X41" location="'E&amp;R Validations'!$C$859" display="'E&amp;R Validations'!$C$859" xr:uid="{00000000-0004-0000-0300-000091000000}"/>
    <hyperlink ref="X42" location="'E&amp;R Validations'!$C$889" display="'E&amp;R Validations'!$C$889" xr:uid="{00000000-0004-0000-0300-000092000000}"/>
    <hyperlink ref="X43" location="'E&amp;R Validations'!$C$919" display="'E&amp;R Validations'!$C$919" xr:uid="{00000000-0004-0000-0300-000093000000}"/>
    <hyperlink ref="X44" location="'E&amp;R Validations'!$C$949" display="'E&amp;R Validations'!$C$949" xr:uid="{00000000-0004-0000-0300-000094000000}"/>
    <hyperlink ref="X45" location="'E&amp;R Validations'!$C$979" display="'E&amp;R Validations'!$C$979" xr:uid="{00000000-0004-0000-0300-000095000000}"/>
    <hyperlink ref="X47" location="'E&amp;R Validations'!$C$1009" display="'E&amp;R Validations'!$C$1009" xr:uid="{00000000-0004-0000-0300-000096000000}"/>
    <hyperlink ref="X49" location="'E&amp;R Validations'!$C$1039" display="'E&amp;R Validations'!$C$1039" xr:uid="{00000000-0004-0000-0300-000097000000}"/>
    <hyperlink ref="X50" location="'E&amp;R Validations'!$C$1069" display="'E&amp;R Validations'!$C$1069" xr:uid="{00000000-0004-0000-0300-000098000000}"/>
    <hyperlink ref="X51" location="'E&amp;R Validations'!$C$1099" display="'E&amp;R Validations'!$C$1099" xr:uid="{00000000-0004-0000-0300-000099000000}"/>
    <hyperlink ref="X59" location="'E&amp;R Validations'!$C$1129" display="'E&amp;R Validations'!$C$1129" xr:uid="{00000000-0004-0000-0300-00009A000000}"/>
    <hyperlink ref="X60" location="'E&amp;R Validations'!$C$1159" display="'E&amp;R Validations'!$C$1159" xr:uid="{00000000-0004-0000-0300-00009B000000}"/>
    <hyperlink ref="Y8" location="'E&amp;R Validations'!$C$21" display="'E&amp;R Validations'!$C$21" xr:uid="{00000000-0004-0000-0300-00009C000000}"/>
    <hyperlink ref="Y9" location="'E&amp;R Validations'!$C$51" display="'E&amp;R Validations'!$C$51" xr:uid="{00000000-0004-0000-0300-00009D000000}"/>
    <hyperlink ref="Y10" location="'E&amp;R Validations'!$C$81" display="'E&amp;R Validations'!$C$81" xr:uid="{00000000-0004-0000-0300-00009E000000}"/>
    <hyperlink ref="Y11" location="'E&amp;R Validations'!$C$111" display="'E&amp;R Validations'!$C$111" xr:uid="{00000000-0004-0000-0300-00009F000000}"/>
    <hyperlink ref="Y13" location="'E&amp;R Validations'!$C$141" display="'E&amp;R Validations'!$C$141" xr:uid="{00000000-0004-0000-0300-0000A0000000}"/>
    <hyperlink ref="Y14" location="'E&amp;R Validations'!$C$171" display="'E&amp;R Validations'!$C$171" xr:uid="{00000000-0004-0000-0300-0000A1000000}"/>
    <hyperlink ref="Y15" location="'E&amp;R Validations'!$C$201" display="'E&amp;R Validations'!$C$201" xr:uid="{00000000-0004-0000-0300-0000A2000000}"/>
    <hyperlink ref="Y16" location="'E&amp;R Validations'!$C$231" display="'E&amp;R Validations'!$C$231" xr:uid="{00000000-0004-0000-0300-0000A3000000}"/>
    <hyperlink ref="Y17" location="'E&amp;R Validations'!$C$261" display="'E&amp;R Validations'!$C$261" xr:uid="{00000000-0004-0000-0300-0000A4000000}"/>
    <hyperlink ref="Y18" location="'E&amp;R Validations'!$C$291" display="'E&amp;R Validations'!$C$291" xr:uid="{00000000-0004-0000-0300-0000A5000000}"/>
    <hyperlink ref="Y19" location="'E&amp;R Validations'!$C$321" display="'E&amp;R Validations'!$C$321" xr:uid="{00000000-0004-0000-0300-0000A6000000}"/>
    <hyperlink ref="Y21" location="'E&amp;R Validations'!$C$351" display="'E&amp;R Validations'!$C$351" xr:uid="{00000000-0004-0000-0300-0000A7000000}"/>
    <hyperlink ref="Y22" location="'E&amp;R Validations'!$C$381" display="'E&amp;R Validations'!$C$381" xr:uid="{00000000-0004-0000-0300-0000A8000000}"/>
    <hyperlink ref="Y25" location="'E&amp;R Validations'!$C$411" display="'E&amp;R Validations'!$C$411" xr:uid="{00000000-0004-0000-0300-0000A9000000}"/>
    <hyperlink ref="Y26" location="'E&amp;R Validations'!$C$441" display="'E&amp;R Validations'!$C$441" xr:uid="{00000000-0004-0000-0300-0000AA000000}"/>
    <hyperlink ref="Y27" location="'E&amp;R Validations'!$C$471" display="'E&amp;R Validations'!$C$471" xr:uid="{00000000-0004-0000-0300-0000AB000000}"/>
    <hyperlink ref="Y28" location="'E&amp;R Validations'!$C$501" display="'E&amp;R Validations'!$C$501" xr:uid="{00000000-0004-0000-0300-0000AC000000}"/>
    <hyperlink ref="Y29" location="'E&amp;R Validations'!$C$531" display="'E&amp;R Validations'!$C$531" xr:uid="{00000000-0004-0000-0300-0000AD000000}"/>
    <hyperlink ref="Y30" location="'E&amp;R Validations'!$C$561" display="'E&amp;R Validations'!$C$561" xr:uid="{00000000-0004-0000-0300-0000AE000000}"/>
    <hyperlink ref="Y32" location="'E&amp;R Validations'!$C$591" display="'E&amp;R Validations'!$C$591" xr:uid="{00000000-0004-0000-0300-0000AF000000}"/>
    <hyperlink ref="Y33" location="'E&amp;R Validations'!$C$621" display="'E&amp;R Validations'!$C$621" xr:uid="{00000000-0004-0000-0300-0000B0000000}"/>
    <hyperlink ref="Y34" location="'E&amp;R Validations'!$C$651" display="'E&amp;R Validations'!$C$651" xr:uid="{00000000-0004-0000-0300-0000B1000000}"/>
    <hyperlink ref="Y35" location="'E&amp;R Validations'!$C$681" display="'E&amp;R Validations'!$C$681" xr:uid="{00000000-0004-0000-0300-0000B2000000}"/>
    <hyperlink ref="Y36" location="'E&amp;R Validations'!$C$711" display="'E&amp;R Validations'!$C$711" xr:uid="{00000000-0004-0000-0300-0000B3000000}"/>
    <hyperlink ref="Y37" location="'E&amp;R Validations'!$C$741" display="'E&amp;R Validations'!$C$741" xr:uid="{00000000-0004-0000-0300-0000B4000000}"/>
    <hyperlink ref="Y38" location="'E&amp;R Validations'!$C$771" display="'E&amp;R Validations'!$C$771" xr:uid="{00000000-0004-0000-0300-0000B5000000}"/>
    <hyperlink ref="Y39" location="'E&amp;R Validations'!$C$801" display="'E&amp;R Validations'!$C$801" xr:uid="{00000000-0004-0000-0300-0000B6000000}"/>
    <hyperlink ref="Y40" location="'E&amp;R Validations'!$C$831" display="'E&amp;R Validations'!$C$831" xr:uid="{00000000-0004-0000-0300-0000B7000000}"/>
    <hyperlink ref="Y41" location="'E&amp;R Validations'!$C$861" display="'E&amp;R Validations'!$C$861" xr:uid="{00000000-0004-0000-0300-0000B8000000}"/>
    <hyperlink ref="Y42" location="'E&amp;R Validations'!$C$891" display="'E&amp;R Validations'!$C$891" xr:uid="{00000000-0004-0000-0300-0000B9000000}"/>
    <hyperlink ref="Y43" location="'E&amp;R Validations'!$C$921" display="'E&amp;R Validations'!$C$921" xr:uid="{00000000-0004-0000-0300-0000BA000000}"/>
    <hyperlink ref="Y44" location="'E&amp;R Validations'!$C$951" display="'E&amp;R Validations'!$C$951" xr:uid="{00000000-0004-0000-0300-0000BB000000}"/>
    <hyperlink ref="Y45" location="'E&amp;R Validations'!$C$981" display="'E&amp;R Validations'!$C$981" xr:uid="{00000000-0004-0000-0300-0000BC000000}"/>
    <hyperlink ref="Y47" location="'E&amp;R Validations'!$C$1011" display="'E&amp;R Validations'!$C$1011" xr:uid="{00000000-0004-0000-0300-0000BD000000}"/>
    <hyperlink ref="Y49" location="'E&amp;R Validations'!$C$1041" display="'E&amp;R Validations'!$C$1041" xr:uid="{00000000-0004-0000-0300-0000BE000000}"/>
    <hyperlink ref="Y50" location="'E&amp;R Validations'!$C$1071" display="'E&amp;R Validations'!$C$1071" xr:uid="{00000000-0004-0000-0300-0000BF000000}"/>
    <hyperlink ref="Y51" location="'E&amp;R Validations'!$C$1101" display="'E&amp;R Validations'!$C$1101" xr:uid="{00000000-0004-0000-0300-0000C0000000}"/>
    <hyperlink ref="Y59" location="'E&amp;R Validations'!$C$1131" display="'E&amp;R Validations'!$C$1131" xr:uid="{00000000-0004-0000-0300-0000C1000000}"/>
    <hyperlink ref="Y60" location="'E&amp;R Validations'!$C$1161" display="'E&amp;R Validations'!$C$1161" xr:uid="{00000000-0004-0000-0300-0000C2000000}"/>
    <hyperlink ref="Z8" location="'E&amp;R Validations'!$C$23" display="'E&amp;R Validations'!$C$23" xr:uid="{00000000-0004-0000-0300-0000C3000000}"/>
    <hyperlink ref="Z9" location="'E&amp;R Validations'!$C$53" display="'E&amp;R Validations'!$C$53" xr:uid="{00000000-0004-0000-0300-0000C4000000}"/>
    <hyperlink ref="Z10" location="'E&amp;R Validations'!$C$83" display="'E&amp;R Validations'!$C$83" xr:uid="{00000000-0004-0000-0300-0000C5000000}"/>
    <hyperlink ref="Z11" location="'E&amp;R Validations'!$C$113" display="'E&amp;R Validations'!$C$113" xr:uid="{00000000-0004-0000-0300-0000C6000000}"/>
    <hyperlink ref="Z13" location="'E&amp;R Validations'!$C$143" display="'E&amp;R Validations'!$C$143" xr:uid="{00000000-0004-0000-0300-0000C7000000}"/>
    <hyperlink ref="Z14" location="'E&amp;R Validations'!$C$173" display="'E&amp;R Validations'!$C$173" xr:uid="{00000000-0004-0000-0300-0000C8000000}"/>
    <hyperlink ref="Z15" location="'E&amp;R Validations'!$C$203" display="'E&amp;R Validations'!$C$203" xr:uid="{00000000-0004-0000-0300-0000C9000000}"/>
    <hyperlink ref="Z16" location="'E&amp;R Validations'!$C$233" display="'E&amp;R Validations'!$C$233" xr:uid="{00000000-0004-0000-0300-0000CA000000}"/>
    <hyperlink ref="Z17" location="'E&amp;R Validations'!$C$263" display="'E&amp;R Validations'!$C$263" xr:uid="{00000000-0004-0000-0300-0000CB000000}"/>
    <hyperlink ref="Z18" location="'E&amp;R Validations'!$C$293" display="'E&amp;R Validations'!$C$293" xr:uid="{00000000-0004-0000-0300-0000CC000000}"/>
    <hyperlink ref="Z19" location="'E&amp;R Validations'!$C$323" display="'E&amp;R Validations'!$C$323" xr:uid="{00000000-0004-0000-0300-0000CD000000}"/>
    <hyperlink ref="Z21" location="'E&amp;R Validations'!$C$353" display="'E&amp;R Validations'!$C$353" xr:uid="{00000000-0004-0000-0300-0000CE000000}"/>
    <hyperlink ref="Z22" location="'E&amp;R Validations'!$C$383" display="'E&amp;R Validations'!$C$383" xr:uid="{00000000-0004-0000-0300-0000CF000000}"/>
    <hyperlink ref="Z25" location="'E&amp;R Validations'!$C$413" display="'E&amp;R Validations'!$C$413" xr:uid="{00000000-0004-0000-0300-0000D0000000}"/>
    <hyperlink ref="Z26" location="'E&amp;R Validations'!$C$443" display="'E&amp;R Validations'!$C$443" xr:uid="{00000000-0004-0000-0300-0000D1000000}"/>
    <hyperlink ref="Z27" location="'E&amp;R Validations'!$C$473" display="'E&amp;R Validations'!$C$473" xr:uid="{00000000-0004-0000-0300-0000D2000000}"/>
    <hyperlink ref="Z28" location="'E&amp;R Validations'!$C$503" display="'E&amp;R Validations'!$C$503" xr:uid="{00000000-0004-0000-0300-0000D3000000}"/>
    <hyperlink ref="Z29" location="'E&amp;R Validations'!$C$533" display="'E&amp;R Validations'!$C$533" xr:uid="{00000000-0004-0000-0300-0000D4000000}"/>
    <hyperlink ref="Z30" location="'E&amp;R Validations'!$C$563" display="'E&amp;R Validations'!$C$563" xr:uid="{00000000-0004-0000-0300-0000D5000000}"/>
    <hyperlink ref="Z32" location="'E&amp;R Validations'!$C$593" display="'E&amp;R Validations'!$C$593" xr:uid="{00000000-0004-0000-0300-0000D6000000}"/>
    <hyperlink ref="Z33" location="'E&amp;R Validations'!$C$623" display="'E&amp;R Validations'!$C$623" xr:uid="{00000000-0004-0000-0300-0000D7000000}"/>
    <hyperlink ref="Z34" location="'E&amp;R Validations'!$C$653" display="'E&amp;R Validations'!$C$653" xr:uid="{00000000-0004-0000-0300-0000D8000000}"/>
    <hyperlink ref="Z35" location="'E&amp;R Validations'!$C$683" display="'E&amp;R Validations'!$C$683" xr:uid="{00000000-0004-0000-0300-0000D9000000}"/>
    <hyperlink ref="Z36" location="'E&amp;R Validations'!$C$713" display="'E&amp;R Validations'!$C$713" xr:uid="{00000000-0004-0000-0300-0000DA000000}"/>
    <hyperlink ref="Z37" location="'E&amp;R Validations'!$C$743" display="'E&amp;R Validations'!$C$743" xr:uid="{00000000-0004-0000-0300-0000DB000000}"/>
    <hyperlink ref="Z38" location="'E&amp;R Validations'!$C$773" display="'E&amp;R Validations'!$C$773" xr:uid="{00000000-0004-0000-0300-0000DC000000}"/>
    <hyperlink ref="Z39" location="'E&amp;R Validations'!$C$803" display="'E&amp;R Validations'!$C$803" xr:uid="{00000000-0004-0000-0300-0000DD000000}"/>
    <hyperlink ref="Z40" location="'E&amp;R Validations'!$C$833" display="'E&amp;R Validations'!$C$833" xr:uid="{00000000-0004-0000-0300-0000DE000000}"/>
    <hyperlink ref="Z41" location="'E&amp;R Validations'!$C$863" display="'E&amp;R Validations'!$C$863" xr:uid="{00000000-0004-0000-0300-0000DF000000}"/>
    <hyperlink ref="Z42" location="'E&amp;R Validations'!$C$893" display="'E&amp;R Validations'!$C$893" xr:uid="{00000000-0004-0000-0300-0000E0000000}"/>
    <hyperlink ref="Z43" location="'E&amp;R Validations'!$C$923" display="'E&amp;R Validations'!$C$923" xr:uid="{00000000-0004-0000-0300-0000E1000000}"/>
    <hyperlink ref="Z44" location="'E&amp;R Validations'!$C$953" display="'E&amp;R Validations'!$C$953" xr:uid="{00000000-0004-0000-0300-0000E2000000}"/>
    <hyperlink ref="Z45" location="'E&amp;R Validations'!$C$983" display="'E&amp;R Validations'!$C$983" xr:uid="{00000000-0004-0000-0300-0000E3000000}"/>
    <hyperlink ref="Z47" location="'E&amp;R Validations'!$C$1013" display="'E&amp;R Validations'!$C$1013" xr:uid="{00000000-0004-0000-0300-0000E4000000}"/>
    <hyperlink ref="Z49" location="'E&amp;R Validations'!$C$1043" display="'E&amp;R Validations'!$C$1043" xr:uid="{00000000-0004-0000-0300-0000E5000000}"/>
    <hyperlink ref="Z50" location="'E&amp;R Validations'!$C$1073" display="'E&amp;R Validations'!$C$1073" xr:uid="{00000000-0004-0000-0300-0000E6000000}"/>
    <hyperlink ref="Z51" location="'E&amp;R Validations'!$C$1103" display="'E&amp;R Validations'!$C$1103" xr:uid="{00000000-0004-0000-0300-0000E7000000}"/>
    <hyperlink ref="Z59" location="'E&amp;R Validations'!$C$1133" display="'E&amp;R Validations'!$C$1133" xr:uid="{00000000-0004-0000-0300-0000E8000000}"/>
    <hyperlink ref="Z60" location="'E&amp;R Validations'!$C$1163" display="'E&amp;R Validations'!$C$1163" xr:uid="{00000000-0004-0000-0300-0000E9000000}"/>
    <hyperlink ref="AN8" location="'E&amp;R Validations'!$C$29" display="'E&amp;R Validations'!$C$29" xr:uid="{00000000-0004-0000-0300-0000EA000000}"/>
    <hyperlink ref="AN9" location="'E&amp;R Validations'!$C$59" display="'E&amp;R Validations'!$C$59" xr:uid="{00000000-0004-0000-0300-0000EB000000}"/>
    <hyperlink ref="AN10" location="'E&amp;R Validations'!$C$89" display="'E&amp;R Validations'!$C$89" xr:uid="{00000000-0004-0000-0300-0000EC000000}"/>
    <hyperlink ref="AN11" location="'E&amp;R Validations'!$C$119" display="'E&amp;R Validations'!$C$119" xr:uid="{00000000-0004-0000-0300-0000ED000000}"/>
    <hyperlink ref="AN13" location="'E&amp;R Validations'!$C$149" display="'E&amp;R Validations'!$C$149" xr:uid="{00000000-0004-0000-0300-0000EE000000}"/>
    <hyperlink ref="AN14" location="'E&amp;R Validations'!$C$179" display="'E&amp;R Validations'!$C$179" xr:uid="{00000000-0004-0000-0300-0000EF000000}"/>
    <hyperlink ref="AN15" location="'E&amp;R Validations'!$C$209" display="'E&amp;R Validations'!$C$209" xr:uid="{00000000-0004-0000-0300-0000F0000000}"/>
    <hyperlink ref="AN16" location="'E&amp;R Validations'!$C$239" display="'E&amp;R Validations'!$C$239" xr:uid="{00000000-0004-0000-0300-0000F1000000}"/>
    <hyperlink ref="AN17" location="'E&amp;R Validations'!$C$269" display="'E&amp;R Validations'!$C$269" xr:uid="{00000000-0004-0000-0300-0000F2000000}"/>
    <hyperlink ref="AN18" location="'E&amp;R Validations'!$C$299" display="'E&amp;R Validations'!$C$299" xr:uid="{00000000-0004-0000-0300-0000F3000000}"/>
    <hyperlink ref="AN19" location="'E&amp;R Validations'!$C$329" display="'E&amp;R Validations'!$C$329" xr:uid="{00000000-0004-0000-0300-0000F4000000}"/>
    <hyperlink ref="AN21" location="'E&amp;R Validations'!$C$359" display="'E&amp;R Validations'!$C$359" xr:uid="{00000000-0004-0000-0300-0000F5000000}"/>
    <hyperlink ref="AN22" location="'E&amp;R Validations'!$C$389" display="'E&amp;R Validations'!$C$389" xr:uid="{00000000-0004-0000-0300-0000F6000000}"/>
    <hyperlink ref="AN25" location="'E&amp;R Validations'!$C$419" display="'E&amp;R Validations'!$C$419" xr:uid="{00000000-0004-0000-0300-0000F7000000}"/>
    <hyperlink ref="AN26" location="'E&amp;R Validations'!$C$449" display="'E&amp;R Validations'!$C$449" xr:uid="{00000000-0004-0000-0300-0000F8000000}"/>
    <hyperlink ref="AN27" location="'E&amp;R Validations'!$C$479" display="'E&amp;R Validations'!$C$479" xr:uid="{00000000-0004-0000-0300-0000F9000000}"/>
    <hyperlink ref="AN28" location="'E&amp;R Validations'!$C$509" display="'E&amp;R Validations'!$C$509" xr:uid="{00000000-0004-0000-0300-0000FA000000}"/>
    <hyperlink ref="AN29" location="'E&amp;R Validations'!$C$539" display="'E&amp;R Validations'!$C$539" xr:uid="{00000000-0004-0000-0300-0000FB000000}"/>
    <hyperlink ref="AN30" location="'E&amp;R Validations'!$C$569" display="'E&amp;R Validations'!$C$569" xr:uid="{00000000-0004-0000-0300-0000FC000000}"/>
    <hyperlink ref="AN32" location="'E&amp;R Validations'!$C$599" display="'E&amp;R Validations'!$C$599" xr:uid="{00000000-0004-0000-0300-0000FD000000}"/>
    <hyperlink ref="AN33" location="'E&amp;R Validations'!$C$629" display="'E&amp;R Validations'!$C$629" xr:uid="{00000000-0004-0000-0300-0000FE000000}"/>
    <hyperlink ref="AN34" location="'E&amp;R Validations'!$C$659" display="'E&amp;R Validations'!$C$659" xr:uid="{00000000-0004-0000-0300-0000FF000000}"/>
    <hyperlink ref="AN35" location="'E&amp;R Validations'!$C$689" display="'E&amp;R Validations'!$C$689" xr:uid="{00000000-0004-0000-0300-000000010000}"/>
    <hyperlink ref="AN36" location="'E&amp;R Validations'!$C$719" display="'E&amp;R Validations'!$C$719" xr:uid="{00000000-0004-0000-0300-000001010000}"/>
    <hyperlink ref="AN37" location="'E&amp;R Validations'!$C$749" display="'E&amp;R Validations'!$C$749" xr:uid="{00000000-0004-0000-0300-000002010000}"/>
    <hyperlink ref="AN38" location="'E&amp;R Validations'!$C$779" display="'E&amp;R Validations'!$C$779" xr:uid="{00000000-0004-0000-0300-000003010000}"/>
    <hyperlink ref="AN39" location="'E&amp;R Validations'!$C$809" display="'E&amp;R Validations'!$C$809" xr:uid="{00000000-0004-0000-0300-000004010000}"/>
    <hyperlink ref="AN40" location="'E&amp;R Validations'!$C$839" display="'E&amp;R Validations'!$C$839" xr:uid="{00000000-0004-0000-0300-000005010000}"/>
    <hyperlink ref="AN41" location="'E&amp;R Validations'!$C$869" display="'E&amp;R Validations'!$C$869" xr:uid="{00000000-0004-0000-0300-000006010000}"/>
    <hyperlink ref="AN42" location="'E&amp;R Validations'!$C$899" display="'E&amp;R Validations'!$C$899" xr:uid="{00000000-0004-0000-0300-000007010000}"/>
    <hyperlink ref="AN43" location="'E&amp;R Validations'!$C$929" display="'E&amp;R Validations'!$C$929" xr:uid="{00000000-0004-0000-0300-000008010000}"/>
    <hyperlink ref="AN44" location="'E&amp;R Validations'!$C$959" display="'E&amp;R Validations'!$C$959" xr:uid="{00000000-0004-0000-0300-000009010000}"/>
    <hyperlink ref="AN45" location="'E&amp;R Validations'!$C$989" display="'E&amp;R Validations'!$C$989" xr:uid="{00000000-0004-0000-0300-00000A010000}"/>
    <hyperlink ref="AN47" location="'E&amp;R Validations'!$C$1019" display="'E&amp;R Validations'!$C$1019" xr:uid="{00000000-0004-0000-0300-00000B010000}"/>
    <hyperlink ref="AN49" location="'E&amp;R Validations'!$C$1049" display="'E&amp;R Validations'!$C$1049" xr:uid="{00000000-0004-0000-0300-00000C010000}"/>
    <hyperlink ref="AN50" location="'E&amp;R Validations'!$C$1079" display="'E&amp;R Validations'!$C$1079" xr:uid="{00000000-0004-0000-0300-00000D010000}"/>
    <hyperlink ref="AN51" location="'E&amp;R Validations'!$C$1109" display="'E&amp;R Validations'!$C$1109" xr:uid="{00000000-0004-0000-0300-00000E010000}"/>
    <hyperlink ref="AN59" location="'E&amp;R Validations'!$C$1139" display="'E&amp;R Validations'!$C$1139" xr:uid="{00000000-0004-0000-0300-00000F010000}"/>
    <hyperlink ref="AN60" location="'E&amp;R Validations'!$C$1169" display="'E&amp;R Validations'!$C$1169" xr:uid="{00000000-0004-0000-0300-000010010000}"/>
    <hyperlink ref="AO8" location="'E&amp;R Validations'!$C$31" display="'E&amp;R Validations'!$C$31" xr:uid="{00000000-0004-0000-0300-000011010000}"/>
    <hyperlink ref="AO9" location="'E&amp;R Validations'!$C$61" display="'E&amp;R Validations'!$C$61" xr:uid="{00000000-0004-0000-0300-000012010000}"/>
    <hyperlink ref="AO10" location="'E&amp;R Validations'!$C$91" display="'E&amp;R Validations'!$C$91" xr:uid="{00000000-0004-0000-0300-000013010000}"/>
    <hyperlink ref="AO11" location="'E&amp;R Validations'!$C$121" display="'E&amp;R Validations'!$C$121" xr:uid="{00000000-0004-0000-0300-000014010000}"/>
    <hyperlink ref="AO13" location="'E&amp;R Validations'!$C$151" display="'E&amp;R Validations'!$C$151" xr:uid="{00000000-0004-0000-0300-000015010000}"/>
    <hyperlink ref="AO14" location="'E&amp;R Validations'!$C$181" display="'E&amp;R Validations'!$C$181" xr:uid="{00000000-0004-0000-0300-000016010000}"/>
    <hyperlink ref="AO15" location="'E&amp;R Validations'!$C$211" display="'E&amp;R Validations'!$C$211" xr:uid="{00000000-0004-0000-0300-000017010000}"/>
    <hyperlink ref="AO16" location="'E&amp;R Validations'!$C$241" display="'E&amp;R Validations'!$C$241" xr:uid="{00000000-0004-0000-0300-000018010000}"/>
    <hyperlink ref="AO17" location="'E&amp;R Validations'!$C$271" display="'E&amp;R Validations'!$C$271" xr:uid="{00000000-0004-0000-0300-000019010000}"/>
    <hyperlink ref="AO18" location="'E&amp;R Validations'!$C$301" display="'E&amp;R Validations'!$C$301" xr:uid="{00000000-0004-0000-0300-00001A010000}"/>
    <hyperlink ref="AO19" location="'E&amp;R Validations'!$C$331" display="'E&amp;R Validations'!$C$331" xr:uid="{00000000-0004-0000-0300-00001B010000}"/>
    <hyperlink ref="AO21" location="'E&amp;R Validations'!$C$361" display="'E&amp;R Validations'!$C$361" xr:uid="{00000000-0004-0000-0300-00001C010000}"/>
    <hyperlink ref="AO22" location="'E&amp;R Validations'!$C$391" display="'E&amp;R Validations'!$C$391" xr:uid="{00000000-0004-0000-0300-00001D010000}"/>
    <hyperlink ref="AO25" location="'E&amp;R Validations'!$C$421" display="'E&amp;R Validations'!$C$421" xr:uid="{00000000-0004-0000-0300-00001E010000}"/>
    <hyperlink ref="AO26" location="'E&amp;R Validations'!$C$451" display="'E&amp;R Validations'!$C$451" xr:uid="{00000000-0004-0000-0300-00001F010000}"/>
    <hyperlink ref="AO27" location="'E&amp;R Validations'!$C$481" display="'E&amp;R Validations'!$C$481" xr:uid="{00000000-0004-0000-0300-000020010000}"/>
    <hyperlink ref="AO28" location="'E&amp;R Validations'!$C$511" display="'E&amp;R Validations'!$C$511" xr:uid="{00000000-0004-0000-0300-000021010000}"/>
    <hyperlink ref="AO29" location="'E&amp;R Validations'!$C$541" display="'E&amp;R Validations'!$C$541" xr:uid="{00000000-0004-0000-0300-000022010000}"/>
    <hyperlink ref="AO30" location="'E&amp;R Validations'!$C$571" display="'E&amp;R Validations'!$C$571" xr:uid="{00000000-0004-0000-0300-000023010000}"/>
    <hyperlink ref="AO32" location="'E&amp;R Validations'!$C$601" display="'E&amp;R Validations'!$C$601" xr:uid="{00000000-0004-0000-0300-000024010000}"/>
    <hyperlink ref="AO33" location="'E&amp;R Validations'!$C$631" display="'E&amp;R Validations'!$C$631" xr:uid="{00000000-0004-0000-0300-000025010000}"/>
    <hyperlink ref="AO34" location="'E&amp;R Validations'!$C$661" display="'E&amp;R Validations'!$C$661" xr:uid="{00000000-0004-0000-0300-000026010000}"/>
    <hyperlink ref="AO35" location="'E&amp;R Validations'!$C$691" display="'E&amp;R Validations'!$C$691" xr:uid="{00000000-0004-0000-0300-000027010000}"/>
    <hyperlink ref="AO36" location="'E&amp;R Validations'!$C$721" display="'E&amp;R Validations'!$C$721" xr:uid="{00000000-0004-0000-0300-000028010000}"/>
    <hyperlink ref="AO37" location="'E&amp;R Validations'!$C$751" display="'E&amp;R Validations'!$C$751" xr:uid="{00000000-0004-0000-0300-000029010000}"/>
    <hyperlink ref="AO38" location="'E&amp;R Validations'!$C$781" display="'E&amp;R Validations'!$C$781" xr:uid="{00000000-0004-0000-0300-00002A010000}"/>
    <hyperlink ref="AO39" location="'E&amp;R Validations'!$C$811" display="'E&amp;R Validations'!$C$811" xr:uid="{00000000-0004-0000-0300-00002B010000}"/>
    <hyperlink ref="AO40" location="'E&amp;R Validations'!$C$841" display="'E&amp;R Validations'!$C$841" xr:uid="{00000000-0004-0000-0300-00002C010000}"/>
    <hyperlink ref="AO41" location="'E&amp;R Validations'!$C$871" display="'E&amp;R Validations'!$C$871" xr:uid="{00000000-0004-0000-0300-00002D010000}"/>
    <hyperlink ref="AO42" location="'E&amp;R Validations'!$C$901" display="'E&amp;R Validations'!$C$901" xr:uid="{00000000-0004-0000-0300-00002E010000}"/>
    <hyperlink ref="AO43" location="'E&amp;R Validations'!$C$931" display="'E&amp;R Validations'!$C$931" xr:uid="{00000000-0004-0000-0300-00002F010000}"/>
    <hyperlink ref="AO44" location="'E&amp;R Validations'!$C$961" display="'E&amp;R Validations'!$C$961" xr:uid="{00000000-0004-0000-0300-000030010000}"/>
    <hyperlink ref="AO45" location="'E&amp;R Validations'!$C$991" display="'E&amp;R Validations'!$C$991" xr:uid="{00000000-0004-0000-0300-000031010000}"/>
    <hyperlink ref="AO47" location="'E&amp;R Validations'!$C$1021" display="'E&amp;R Validations'!$C$1021" xr:uid="{00000000-0004-0000-0300-000032010000}"/>
    <hyperlink ref="AO49" location="'E&amp;R Validations'!$C$1051" display="'E&amp;R Validations'!$C$1051" xr:uid="{00000000-0004-0000-0300-000033010000}"/>
    <hyperlink ref="AO50" location="'E&amp;R Validations'!$C$1081" display="'E&amp;R Validations'!$C$1081" xr:uid="{00000000-0004-0000-0300-000034010000}"/>
    <hyperlink ref="AO51" location="'E&amp;R Validations'!$C$1111" display="'E&amp;R Validations'!$C$1111" xr:uid="{00000000-0004-0000-0300-000035010000}"/>
    <hyperlink ref="AO59" location="'E&amp;R Validations'!$C$1141" display="'E&amp;R Validations'!$C$1141" xr:uid="{00000000-0004-0000-0300-000036010000}"/>
    <hyperlink ref="AO60" location="'E&amp;R Validations'!$C$1171" display="'E&amp;R Validations'!$C$1171" xr:uid="{00000000-0004-0000-0300-000037010000}"/>
    <hyperlink ref="AP8" location="'E&amp;R Validations'!$C$33" display="'E&amp;R Validations'!$C$33" xr:uid="{00000000-0004-0000-0300-000038010000}"/>
    <hyperlink ref="AP9" location="'E&amp;R Validations'!$C$63" display="'E&amp;R Validations'!$C$63" xr:uid="{00000000-0004-0000-0300-000039010000}"/>
    <hyperlink ref="AP10" location="'E&amp;R Validations'!$C$93" display="'E&amp;R Validations'!$C$93" xr:uid="{00000000-0004-0000-0300-00003A010000}"/>
    <hyperlink ref="AP11" location="'E&amp;R Validations'!$C$123" display="'E&amp;R Validations'!$C$123" xr:uid="{00000000-0004-0000-0300-00003B010000}"/>
    <hyperlink ref="AP13" location="'E&amp;R Validations'!$C$153" display="'E&amp;R Validations'!$C$153" xr:uid="{00000000-0004-0000-0300-00003C010000}"/>
    <hyperlink ref="AP14" location="'E&amp;R Validations'!$C$183" display="'E&amp;R Validations'!$C$183" xr:uid="{00000000-0004-0000-0300-00003D010000}"/>
    <hyperlink ref="AP15" location="'E&amp;R Validations'!$C$213" display="'E&amp;R Validations'!$C$213" xr:uid="{00000000-0004-0000-0300-00003E010000}"/>
    <hyperlink ref="AP16" location="'E&amp;R Validations'!$C$243" display="'E&amp;R Validations'!$C$243" xr:uid="{00000000-0004-0000-0300-00003F010000}"/>
    <hyperlink ref="AP17" location="'E&amp;R Validations'!$C$273" display="'E&amp;R Validations'!$C$273" xr:uid="{00000000-0004-0000-0300-000040010000}"/>
    <hyperlink ref="AP18" location="'E&amp;R Validations'!$C$303" display="'E&amp;R Validations'!$C$303" xr:uid="{00000000-0004-0000-0300-000041010000}"/>
    <hyperlink ref="AP19" location="'E&amp;R Validations'!$C$333" display="'E&amp;R Validations'!$C$333" xr:uid="{00000000-0004-0000-0300-000042010000}"/>
    <hyperlink ref="AP21" location="'E&amp;R Validations'!$C$363" display="'E&amp;R Validations'!$C$363" xr:uid="{00000000-0004-0000-0300-000043010000}"/>
    <hyperlink ref="AP22" location="'E&amp;R Validations'!$C$393" display="'E&amp;R Validations'!$C$393" xr:uid="{00000000-0004-0000-0300-000044010000}"/>
    <hyperlink ref="AP25" location="'E&amp;R Validations'!$C$423" display="'E&amp;R Validations'!$C$423" xr:uid="{00000000-0004-0000-0300-000045010000}"/>
    <hyperlink ref="AP26" location="'E&amp;R Validations'!$C$453" display="'E&amp;R Validations'!$C$453" xr:uid="{00000000-0004-0000-0300-000046010000}"/>
    <hyperlink ref="AP27" location="'E&amp;R Validations'!$C$483" display="'E&amp;R Validations'!$C$483" xr:uid="{00000000-0004-0000-0300-000047010000}"/>
    <hyperlink ref="AP28" location="'E&amp;R Validations'!$C$513" display="'E&amp;R Validations'!$C$513" xr:uid="{00000000-0004-0000-0300-000048010000}"/>
    <hyperlink ref="AP29" location="'E&amp;R Validations'!$C$543" display="'E&amp;R Validations'!$C$543" xr:uid="{00000000-0004-0000-0300-000049010000}"/>
    <hyperlink ref="AP30" location="'E&amp;R Validations'!$C$573" display="'E&amp;R Validations'!$C$573" xr:uid="{00000000-0004-0000-0300-00004A010000}"/>
    <hyperlink ref="AP32" location="'E&amp;R Validations'!$C$603" display="'E&amp;R Validations'!$C$603" xr:uid="{00000000-0004-0000-0300-00004B010000}"/>
    <hyperlink ref="AP33" location="'E&amp;R Validations'!$C$633" display="'E&amp;R Validations'!$C$633" xr:uid="{00000000-0004-0000-0300-00004C010000}"/>
    <hyperlink ref="AP34" location="'E&amp;R Validations'!$C$663" display="'E&amp;R Validations'!$C$663" xr:uid="{00000000-0004-0000-0300-00004D010000}"/>
    <hyperlink ref="AP35" location="'E&amp;R Validations'!$C$693" display="'E&amp;R Validations'!$C$693" xr:uid="{00000000-0004-0000-0300-00004E010000}"/>
    <hyperlink ref="AP36" location="'E&amp;R Validations'!$C$723" display="'E&amp;R Validations'!$C$723" xr:uid="{00000000-0004-0000-0300-00004F010000}"/>
    <hyperlink ref="AP37" location="'E&amp;R Validations'!$C$753" display="'E&amp;R Validations'!$C$753" xr:uid="{00000000-0004-0000-0300-000050010000}"/>
    <hyperlink ref="AP38" location="'E&amp;R Validations'!$C$783" display="'E&amp;R Validations'!$C$783" xr:uid="{00000000-0004-0000-0300-000051010000}"/>
    <hyperlink ref="AP39" location="'E&amp;R Validations'!$C$813" display="'E&amp;R Validations'!$C$813" xr:uid="{00000000-0004-0000-0300-000052010000}"/>
    <hyperlink ref="AP40" location="'E&amp;R Validations'!$C$843" display="'E&amp;R Validations'!$C$843" xr:uid="{00000000-0004-0000-0300-000053010000}"/>
    <hyperlink ref="AP41" location="'E&amp;R Validations'!$C$873" display="'E&amp;R Validations'!$C$873" xr:uid="{00000000-0004-0000-0300-000054010000}"/>
    <hyperlink ref="AP42" location="'E&amp;R Validations'!$C$903" display="'E&amp;R Validations'!$C$903" xr:uid="{00000000-0004-0000-0300-000055010000}"/>
    <hyperlink ref="AP43" location="'E&amp;R Validations'!$C$933" display="'E&amp;R Validations'!$C$933" xr:uid="{00000000-0004-0000-0300-000056010000}"/>
    <hyperlink ref="AP44" location="'E&amp;R Validations'!$C$963" display="'E&amp;R Validations'!$C$963" xr:uid="{00000000-0004-0000-0300-000057010000}"/>
    <hyperlink ref="AP45" location="'E&amp;R Validations'!$C$993" display="'E&amp;R Validations'!$C$993" xr:uid="{00000000-0004-0000-0300-000058010000}"/>
    <hyperlink ref="AP47" location="'E&amp;R Validations'!$C$1023" display="'E&amp;R Validations'!$C$1023" xr:uid="{00000000-0004-0000-0300-000059010000}"/>
    <hyperlink ref="AP49" location="'E&amp;R Validations'!$C$1053" display="'E&amp;R Validations'!$C$1053" xr:uid="{00000000-0004-0000-0300-00005A010000}"/>
    <hyperlink ref="AP50" location="'E&amp;R Validations'!$C$1083" display="'E&amp;R Validations'!$C$1083" xr:uid="{00000000-0004-0000-0300-00005B010000}"/>
    <hyperlink ref="AP51" location="'E&amp;R Validations'!$C$1113" display="'E&amp;R Validations'!$C$1113" xr:uid="{00000000-0004-0000-0300-00005C010000}"/>
    <hyperlink ref="AP59" location="'E&amp;R Validations'!$C$1143" display="'E&amp;R Validations'!$C$1143" xr:uid="{00000000-0004-0000-0300-00005D010000}"/>
    <hyperlink ref="AP60" location="'E&amp;R Validations'!$C$1173" display="'E&amp;R Validations'!$C$1173" xr:uid="{00000000-0004-0000-0300-00005E010000}"/>
    <hyperlink ref="F2" location="Key!A1" display="Key to cell shading" xr:uid="{557E29B3-A518-4B5E-B67C-E27A837B698A}"/>
    <hyperlink ref="M48" location="'E&amp;R Validations'!C1029" display="'E&amp;R Validations'!C1029" xr:uid="{9887202A-8790-40EE-A9C8-2D6B9E4BF4AA}"/>
    <hyperlink ref="N48" location="'E&amp;R Validations'!C1031" display="'E&amp;R Validations'!C1031" xr:uid="{2D1DAB52-4607-437E-8CAF-CB8645CE236C}"/>
    <hyperlink ref="O48" location="'E&amp;R Validations'!C1033" display="'E&amp;R Validations'!C1033" xr:uid="{36977214-1967-4190-9C4B-562D9D20FFE5}"/>
    <hyperlink ref="X48" location="'E&amp;R Validations'!C1039" display="'E&amp;R Validations'!C1039" xr:uid="{474A8D54-DA94-49CC-BC82-164FBE835131}"/>
    <hyperlink ref="Y48" location="'E&amp;R Validations'!C1041" display="'E&amp;R Validations'!C1041" xr:uid="{B5F4B6D0-1B4D-4D6B-8E01-0A6F713A6E1B}"/>
    <hyperlink ref="Z48" location="'E&amp;R Validations'!C1043" display="'E&amp;R Validations'!C1043" xr:uid="{B96FDAD1-D8F9-4A71-B375-F1272A1B9EE9}"/>
    <hyperlink ref="AN48" location="'E&amp;R Validations'!C1049" display="'E&amp;R Validations'!C1049" xr:uid="{5ECC2454-CD3D-464B-9DA8-8B11F35A38E8}"/>
    <hyperlink ref="AO48" location="'E&amp;R Validations'!C1051" display="'E&amp;R Validations'!C1051" xr:uid="{31075444-B67B-412F-A161-DB3F6384AC6D}"/>
    <hyperlink ref="AP48" location="'E&amp;R Validations'!C1053" display="'E&amp;R Validations'!C1053" xr:uid="{2507CA5E-95A7-43A5-A4EC-5E51D4A76C49}"/>
  </hyperlinks>
  <pageMargins left="0.39370078740157483" right="0.39370078740157483" top="0.39370078740157483" bottom="0.39370078740157483" header="0" footer="0"/>
  <pageSetup paperSize="9" scale="17" orientation="landscape" r:id="rId1"/>
  <headerFooter alignWithMargins="0">
    <oddHeader>&amp;C&amp;"Calibri"&amp;10&amp;K000000 OFFICIAL - HMG USE ONLY&amp;1#_x000D_</oddHeader>
    <oddFooter>&amp;C_x000D_&amp;1#&amp;"Calibri"&amp;10&amp;K000000 OFFICIAL - HMG USE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9">
    <tabColor theme="8" tint="0.39997558519241921"/>
  </sheetPr>
  <dimension ref="A1:P15"/>
  <sheetViews>
    <sheetView showGridLines="0" topLeftCell="B2" zoomScaleNormal="100" zoomScaleSheetLayoutView="100" workbookViewId="0">
      <selection activeCell="B2" sqref="B2"/>
    </sheetView>
  </sheetViews>
  <sheetFormatPr defaultColWidth="7.88671875" defaultRowHeight="15" customHeight="1"/>
  <cols>
    <col min="1" max="1" width="13.33203125" style="362" hidden="1" customWidth="1"/>
    <col min="2" max="2" width="10" style="111" bestFit="1" customWidth="1"/>
    <col min="3" max="3" width="40.109375" style="111" bestFit="1" customWidth="1"/>
    <col min="4" max="4" width="15.6640625" style="111" customWidth="1"/>
    <col min="10" max="16384" width="7.88671875" style="111"/>
  </cols>
  <sheetData>
    <row r="1" spans="1:16" s="362" customFormat="1" ht="15.6" hidden="1">
      <c r="B1" s="362" t="s">
        <v>401</v>
      </c>
      <c r="D1" s="362" t="s">
        <v>124</v>
      </c>
    </row>
    <row r="2" spans="1:16" ht="32.450000000000003" customHeight="1">
      <c r="B2" s="110" t="s">
        <v>45</v>
      </c>
      <c r="C2" s="102"/>
      <c r="D2" s="356" t="s">
        <v>98</v>
      </c>
    </row>
    <row r="3" spans="1:16" ht="15.6" customHeight="1">
      <c r="B3" s="690" t="s">
        <v>46</v>
      </c>
      <c r="C3" s="690"/>
      <c r="D3" s="690"/>
    </row>
    <row r="4" spans="1:16" customFormat="1" ht="45.95" customHeight="1">
      <c r="A4" s="362"/>
      <c r="B4" s="690"/>
      <c r="C4" s="690"/>
      <c r="D4" s="690"/>
      <c r="J4" s="21"/>
      <c r="K4" s="21"/>
      <c r="L4" s="21"/>
      <c r="M4" s="21"/>
      <c r="N4" s="21"/>
      <c r="O4" s="21"/>
      <c r="P4" s="21"/>
    </row>
    <row r="5" spans="1:16" ht="15.6">
      <c r="A5" s="362" t="s">
        <v>402</v>
      </c>
      <c r="B5" s="112"/>
      <c r="C5" s="117" t="s">
        <v>157</v>
      </c>
      <c r="D5" s="118" t="s">
        <v>158</v>
      </c>
    </row>
    <row r="6" spans="1:16" ht="15.6">
      <c r="B6" s="112"/>
      <c r="C6" s="117" t="s">
        <v>188</v>
      </c>
      <c r="D6" s="118" t="s">
        <v>189</v>
      </c>
    </row>
    <row r="7" spans="1:16" ht="62.1">
      <c r="B7" s="119" t="s">
        <v>191</v>
      </c>
      <c r="C7" s="120" t="s">
        <v>403</v>
      </c>
      <c r="D7" s="121" t="s">
        <v>404</v>
      </c>
    </row>
    <row r="8" spans="1:16" ht="26.25" customHeight="1">
      <c r="A8" s="362" t="s">
        <v>405</v>
      </c>
      <c r="B8" s="101" t="s">
        <v>227</v>
      </c>
      <c r="C8" s="109" t="s">
        <v>406</v>
      </c>
      <c r="D8" s="108"/>
    </row>
    <row r="9" spans="1:16" ht="26.25" customHeight="1">
      <c r="A9" s="362" t="s">
        <v>407</v>
      </c>
      <c r="B9" s="101" t="s">
        <v>230</v>
      </c>
      <c r="C9" s="109" t="s">
        <v>408</v>
      </c>
      <c r="D9" s="108"/>
    </row>
    <row r="10" spans="1:16" ht="26.25" customHeight="1">
      <c r="A10" s="362" t="s">
        <v>409</v>
      </c>
      <c r="B10" s="101" t="s">
        <v>233</v>
      </c>
      <c r="C10" s="109" t="s">
        <v>410</v>
      </c>
      <c r="D10" s="108"/>
    </row>
    <row r="11" spans="1:16" ht="26.25" customHeight="1">
      <c r="A11" s="362" t="s">
        <v>411</v>
      </c>
      <c r="B11" s="101" t="s">
        <v>236</v>
      </c>
      <c r="C11" s="109" t="s">
        <v>412</v>
      </c>
      <c r="D11" s="108"/>
    </row>
    <row r="12" spans="1:16" ht="26.25" customHeight="1">
      <c r="A12" s="362" t="s">
        <v>413</v>
      </c>
      <c r="B12" s="101" t="s">
        <v>239</v>
      </c>
      <c r="C12" s="109" t="s">
        <v>414</v>
      </c>
      <c r="D12" s="108"/>
    </row>
    <row r="13" spans="1:16" ht="26.25" customHeight="1">
      <c r="A13" s="362" t="s">
        <v>415</v>
      </c>
      <c r="B13" s="101" t="s">
        <v>242</v>
      </c>
      <c r="C13" s="109" t="s">
        <v>416</v>
      </c>
      <c r="D13" s="108"/>
    </row>
    <row r="14" spans="1:16" ht="15.6">
      <c r="A14" s="362" t="s">
        <v>241</v>
      </c>
      <c r="B14" s="103" t="s">
        <v>245</v>
      </c>
      <c r="C14" s="104" t="s">
        <v>243</v>
      </c>
      <c r="D14" s="155">
        <f>SUM(D$8:D$13)</f>
        <v>0</v>
      </c>
    </row>
    <row r="15" spans="1:16" ht="15.6">
      <c r="B15" s="113"/>
      <c r="C15" s="113"/>
      <c r="D15" s="122"/>
    </row>
  </sheetData>
  <sheetProtection sheet="1" objects="1" scenarios="1"/>
  <mergeCells count="1">
    <mergeCell ref="B3:D4"/>
  </mergeCells>
  <hyperlinks>
    <hyperlink ref="D2" location="Key!A1" display="Key to cell shading" xr:uid="{13EDE51E-2603-4946-98E4-98D97CE81D91}"/>
  </hyperlinks>
  <pageMargins left="0.7" right="0.7" top="0.75" bottom="0.75" header="0.3" footer="0.3"/>
  <pageSetup paperSize="9" scale="79" orientation="portrait" r:id="rId1"/>
  <headerFooter>
    <oddHeader>&amp;C&amp;"Calibri"&amp;10&amp;K000000 OFFICIAL - HMG USE ONLY&amp;1#_x000D_</oddHeader>
    <oddFooter>&amp;C_x000D_&amp;1#&amp;"Calibri"&amp;10&amp;K000000 OFFICIAL - HMG USE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theme="8" tint="0.39997558519241921"/>
  </sheetPr>
  <dimension ref="A1:Q23"/>
  <sheetViews>
    <sheetView showGridLines="0" zoomScale="82" zoomScaleNormal="100" zoomScaleSheetLayoutView="100" workbookViewId="0">
      <pane xSplit="3" ySplit="7" topLeftCell="D13" activePane="bottomRight" state="frozen"/>
      <selection pane="bottomRight" activeCell="B2" sqref="B2"/>
      <selection pane="bottomLeft" activeCell="EB38" sqref="EB38"/>
      <selection pane="topRight" activeCell="EB38" sqref="EB38"/>
    </sheetView>
  </sheetViews>
  <sheetFormatPr defaultColWidth="8.88671875" defaultRowHeight="15" customHeight="1"/>
  <cols>
    <col min="1" max="1" width="8.88671875" hidden="1" customWidth="1"/>
    <col min="2" max="2" width="9.6640625" bestFit="1" customWidth="1"/>
    <col min="3" max="3" width="57" customWidth="1"/>
    <col min="4" max="8" width="15.6640625" customWidth="1"/>
    <col min="9" max="10" width="15.6640625" hidden="1" customWidth="1"/>
    <col min="11" max="17" width="15.6640625" customWidth="1"/>
  </cols>
  <sheetData>
    <row r="1" spans="1:17" ht="15.6" hidden="1">
      <c r="A1" s="362"/>
      <c r="B1" s="362" t="s">
        <v>401</v>
      </c>
      <c r="C1" s="362"/>
      <c r="D1" s="362" t="s">
        <v>132</v>
      </c>
      <c r="E1" s="362" t="s">
        <v>417</v>
      </c>
      <c r="F1" s="362" t="s">
        <v>418</v>
      </c>
      <c r="G1" s="362" t="s">
        <v>419</v>
      </c>
      <c r="H1" s="362" t="s">
        <v>420</v>
      </c>
      <c r="I1" s="362" t="s">
        <v>421</v>
      </c>
      <c r="J1" s="362" t="s">
        <v>422</v>
      </c>
      <c r="K1" s="362" t="s">
        <v>423</v>
      </c>
      <c r="L1" s="362" t="s">
        <v>135</v>
      </c>
      <c r="M1" s="362" t="s">
        <v>424</v>
      </c>
      <c r="N1" s="362" t="s">
        <v>425</v>
      </c>
      <c r="O1" s="362" t="s">
        <v>426</v>
      </c>
      <c r="P1" s="362" t="s">
        <v>427</v>
      </c>
      <c r="Q1" s="362" t="s">
        <v>428</v>
      </c>
    </row>
    <row r="2" spans="1:17" s="21" customFormat="1" ht="32.450000000000003" customHeight="1">
      <c r="A2" s="362"/>
      <c r="B2" s="4" t="s">
        <v>48</v>
      </c>
      <c r="C2" s="2"/>
      <c r="D2" s="356" t="s">
        <v>98</v>
      </c>
      <c r="E2" s="3"/>
      <c r="F2" s="3"/>
      <c r="G2" s="3"/>
      <c r="H2" s="3"/>
      <c r="I2" s="3"/>
      <c r="J2" s="3"/>
      <c r="K2" s="3"/>
      <c r="L2" s="28"/>
      <c r="M2" s="3"/>
      <c r="N2" s="3"/>
      <c r="O2" s="3"/>
      <c r="P2" s="3"/>
      <c r="Q2" s="3"/>
    </row>
    <row r="3" spans="1:17" s="21" customFormat="1" ht="20.100000000000001">
      <c r="A3" s="362"/>
      <c r="B3" s="6" t="s">
        <v>49</v>
      </c>
      <c r="C3" s="257"/>
      <c r="D3" s="259"/>
      <c r="E3" s="257"/>
      <c r="F3" s="19"/>
      <c r="G3" s="19"/>
      <c r="H3" s="19"/>
      <c r="I3" s="258"/>
      <c r="J3" s="258"/>
      <c r="K3" s="258"/>
      <c r="L3" s="260"/>
      <c r="M3" s="258"/>
      <c r="N3" s="258"/>
      <c r="O3" s="258"/>
      <c r="P3" s="258"/>
      <c r="Q3" s="258"/>
    </row>
    <row r="4" spans="1:17" s="21" customFormat="1" ht="15.6">
      <c r="A4" s="362"/>
      <c r="B4" s="258"/>
      <c r="C4" s="257"/>
      <c r="D4" s="259"/>
      <c r="E4" s="257"/>
      <c r="F4" s="19"/>
      <c r="G4" s="19"/>
      <c r="H4" s="19"/>
      <c r="I4" s="258"/>
      <c r="J4" s="258"/>
      <c r="K4" s="258"/>
      <c r="L4" s="260"/>
      <c r="M4" s="258"/>
      <c r="N4" s="258"/>
      <c r="O4" s="258"/>
      <c r="P4" s="258"/>
      <c r="Q4" s="258"/>
    </row>
    <row r="5" spans="1:17" s="21" customFormat="1" ht="15.6">
      <c r="A5" s="362" t="s">
        <v>402</v>
      </c>
      <c r="B5" s="83"/>
      <c r="C5" s="85" t="s">
        <v>157</v>
      </c>
      <c r="D5" s="84" t="s">
        <v>158</v>
      </c>
      <c r="E5" s="85" t="s">
        <v>159</v>
      </c>
      <c r="F5" s="85" t="s">
        <v>160</v>
      </c>
      <c r="G5" s="85" t="s">
        <v>161</v>
      </c>
      <c r="H5" s="85" t="s">
        <v>162</v>
      </c>
      <c r="I5" s="624"/>
      <c r="J5" s="624"/>
      <c r="K5" s="86" t="s">
        <v>165</v>
      </c>
      <c r="L5" s="84" t="s">
        <v>166</v>
      </c>
      <c r="M5" s="85" t="s">
        <v>167</v>
      </c>
      <c r="N5" s="85" t="s">
        <v>168</v>
      </c>
      <c r="O5" s="85" t="s">
        <v>169</v>
      </c>
      <c r="P5" s="85" t="s">
        <v>170</v>
      </c>
      <c r="Q5" s="86" t="s">
        <v>171</v>
      </c>
    </row>
    <row r="6" spans="1:17" s="422" customFormat="1" ht="15.6">
      <c r="A6" s="362"/>
      <c r="B6" s="87"/>
      <c r="C6" s="418" t="s">
        <v>188</v>
      </c>
      <c r="D6" s="419" t="s">
        <v>189</v>
      </c>
      <c r="E6" s="420" t="s">
        <v>189</v>
      </c>
      <c r="F6" s="420" t="s">
        <v>189</v>
      </c>
      <c r="G6" s="420" t="s">
        <v>189</v>
      </c>
      <c r="H6" s="420" t="s">
        <v>189</v>
      </c>
      <c r="I6" s="58"/>
      <c r="J6" s="58"/>
      <c r="K6" s="421" t="s">
        <v>189</v>
      </c>
      <c r="L6" s="419" t="s">
        <v>189</v>
      </c>
      <c r="M6" s="420" t="s">
        <v>189</v>
      </c>
      <c r="N6" s="420" t="s">
        <v>189</v>
      </c>
      <c r="O6" s="420" t="s">
        <v>189</v>
      </c>
      <c r="P6" s="420" t="s">
        <v>189</v>
      </c>
      <c r="Q6" s="421" t="s">
        <v>189</v>
      </c>
    </row>
    <row r="7" spans="1:17" s="21" customFormat="1" ht="139.5">
      <c r="A7" s="362"/>
      <c r="B7" s="24" t="s">
        <v>191</v>
      </c>
      <c r="C7" s="88" t="s">
        <v>403</v>
      </c>
      <c r="D7" s="90" t="s">
        <v>429</v>
      </c>
      <c r="E7" s="89" t="s">
        <v>430</v>
      </c>
      <c r="F7" s="89" t="s">
        <v>431</v>
      </c>
      <c r="G7" s="89" t="s">
        <v>432</v>
      </c>
      <c r="H7" s="89" t="s">
        <v>433</v>
      </c>
      <c r="I7" s="625"/>
      <c r="J7" s="625"/>
      <c r="K7" s="63" t="s">
        <v>434</v>
      </c>
      <c r="L7" s="90" t="s">
        <v>435</v>
      </c>
      <c r="M7" s="89" t="s">
        <v>430</v>
      </c>
      <c r="N7" s="89" t="s">
        <v>431</v>
      </c>
      <c r="O7" s="89" t="s">
        <v>432</v>
      </c>
      <c r="P7" s="89" t="s">
        <v>433</v>
      </c>
      <c r="Q7" s="63" t="s">
        <v>434</v>
      </c>
    </row>
    <row r="8" spans="1:17" s="21" customFormat="1" ht="15.6">
      <c r="A8" s="362" t="s">
        <v>238</v>
      </c>
      <c r="B8" s="26" t="s">
        <v>227</v>
      </c>
      <c r="C8" s="27" t="s">
        <v>240</v>
      </c>
      <c r="D8" s="65">
        <f>'E&amp;R1'!$R12</f>
        <v>0</v>
      </c>
      <c r="E8" s="18"/>
      <c r="F8" s="18"/>
      <c r="G8" s="18"/>
      <c r="H8" s="18"/>
      <c r="I8" s="626"/>
      <c r="J8" s="626"/>
      <c r="K8" s="54">
        <f>$D8-$E8-$F8-$G8-$H8-$I8-$J8</f>
        <v>0</v>
      </c>
      <c r="L8" s="65">
        <f>'E&amp;R1'!$U12</f>
        <v>0</v>
      </c>
      <c r="M8" s="18"/>
      <c r="N8" s="18"/>
      <c r="O8" s="18"/>
      <c r="P8" s="18"/>
      <c r="Q8" s="54">
        <f>$L8-$M8-$N8-$O8-$P8</f>
        <v>0</v>
      </c>
    </row>
    <row r="9" spans="1:17" s="21" customFormat="1" ht="15.6">
      <c r="A9" s="362" t="s">
        <v>262</v>
      </c>
      <c r="B9" s="26" t="s">
        <v>230</v>
      </c>
      <c r="C9" s="27" t="s">
        <v>264</v>
      </c>
      <c r="D9" s="65">
        <f>'E&amp;R1'!$R20</f>
        <v>0</v>
      </c>
      <c r="E9" s="18"/>
      <c r="F9" s="18"/>
      <c r="G9" s="18"/>
      <c r="H9" s="18"/>
      <c r="I9" s="626"/>
      <c r="J9" s="626"/>
      <c r="K9" s="54">
        <f t="shared" ref="K9:K20" si="0">$D9-$E9-$F9-$G9-$H9-$I9-$J9</f>
        <v>0</v>
      </c>
      <c r="L9" s="65">
        <f>'E&amp;R1'!$U20</f>
        <v>0</v>
      </c>
      <c r="M9" s="18"/>
      <c r="N9" s="18"/>
      <c r="O9" s="18"/>
      <c r="P9" s="18"/>
      <c r="Q9" s="54">
        <f t="shared" ref="Q9:Q20" si="1">$L9-$M9-$N9-$O9-$P9</f>
        <v>0</v>
      </c>
    </row>
    <row r="10" spans="1:17" s="21" customFormat="1" ht="15.6">
      <c r="A10" s="362" t="s">
        <v>265</v>
      </c>
      <c r="B10" s="26" t="s">
        <v>233</v>
      </c>
      <c r="C10" s="27" t="s">
        <v>267</v>
      </c>
      <c r="D10" s="65">
        <f>'E&amp;R1'!$R21</f>
        <v>0</v>
      </c>
      <c r="E10" s="18"/>
      <c r="F10" s="18"/>
      <c r="G10" s="18"/>
      <c r="H10" s="18"/>
      <c r="I10" s="626"/>
      <c r="J10" s="626"/>
      <c r="K10" s="54">
        <f t="shared" si="0"/>
        <v>0</v>
      </c>
      <c r="L10" s="65">
        <f>'E&amp;R1'!$U21</f>
        <v>0</v>
      </c>
      <c r="M10" s="18"/>
      <c r="N10" s="18"/>
      <c r="O10" s="18"/>
      <c r="P10" s="18"/>
      <c r="Q10" s="54">
        <f t="shared" si="1"/>
        <v>0</v>
      </c>
    </row>
    <row r="11" spans="1:17" s="21" customFormat="1" ht="15.6">
      <c r="A11" s="362" t="s">
        <v>268</v>
      </c>
      <c r="B11" s="26" t="s">
        <v>236</v>
      </c>
      <c r="C11" s="27" t="s">
        <v>436</v>
      </c>
      <c r="D11" s="65">
        <f>'E&amp;R1'!$R22</f>
        <v>0</v>
      </c>
      <c r="E11" s="18"/>
      <c r="F11" s="18"/>
      <c r="G11" s="18"/>
      <c r="H11" s="18"/>
      <c r="I11" s="626"/>
      <c r="J11" s="626"/>
      <c r="K11" s="54">
        <f t="shared" si="0"/>
        <v>0</v>
      </c>
      <c r="L11" s="65">
        <f>'E&amp;R1'!$U22</f>
        <v>0</v>
      </c>
      <c r="M11" s="18"/>
      <c r="N11" s="18"/>
      <c r="O11" s="18"/>
      <c r="P11" s="18"/>
      <c r="Q11" s="54">
        <f t="shared" si="1"/>
        <v>0</v>
      </c>
    </row>
    <row r="12" spans="1:17" s="21" customFormat="1" ht="15.6">
      <c r="A12" s="362" t="s">
        <v>277</v>
      </c>
      <c r="B12" s="26" t="s">
        <v>239</v>
      </c>
      <c r="C12" s="27" t="s">
        <v>279</v>
      </c>
      <c r="D12" s="65">
        <f>'E&amp;R1'!$R25</f>
        <v>0</v>
      </c>
      <c r="E12" s="18"/>
      <c r="F12" s="18"/>
      <c r="G12" s="18"/>
      <c r="H12" s="18"/>
      <c r="I12" s="626"/>
      <c r="J12" s="626"/>
      <c r="K12" s="54">
        <f t="shared" si="0"/>
        <v>0</v>
      </c>
      <c r="L12" s="65">
        <f>'E&amp;R1'!$U25</f>
        <v>0</v>
      </c>
      <c r="M12" s="18"/>
      <c r="N12" s="18"/>
      <c r="O12" s="18"/>
      <c r="P12" s="18"/>
      <c r="Q12" s="54">
        <f t="shared" si="1"/>
        <v>0</v>
      </c>
    </row>
    <row r="13" spans="1:17" s="21" customFormat="1" ht="15.6">
      <c r="A13" s="362" t="s">
        <v>295</v>
      </c>
      <c r="B13" s="26" t="s">
        <v>242</v>
      </c>
      <c r="C13" s="27" t="s">
        <v>297</v>
      </c>
      <c r="D13" s="65">
        <f>'E&amp;R1'!$R31</f>
        <v>0</v>
      </c>
      <c r="E13" s="18"/>
      <c r="F13" s="18"/>
      <c r="G13" s="18"/>
      <c r="H13" s="18"/>
      <c r="I13" s="626"/>
      <c r="J13" s="626"/>
      <c r="K13" s="54">
        <f t="shared" si="0"/>
        <v>0</v>
      </c>
      <c r="L13" s="65">
        <f>'E&amp;R1'!$U31</f>
        <v>0</v>
      </c>
      <c r="M13" s="18"/>
      <c r="N13" s="18"/>
      <c r="O13" s="18"/>
      <c r="P13" s="18"/>
      <c r="Q13" s="54">
        <f t="shared" si="1"/>
        <v>0</v>
      </c>
    </row>
    <row r="14" spans="1:17" s="21" customFormat="1" ht="15.6">
      <c r="A14" s="362" t="s">
        <v>340</v>
      </c>
      <c r="B14" s="26" t="s">
        <v>245</v>
      </c>
      <c r="C14" s="27" t="s">
        <v>342</v>
      </c>
      <c r="D14" s="65">
        <f>'E&amp;R1'!$R46</f>
        <v>0</v>
      </c>
      <c r="E14" s="18"/>
      <c r="F14" s="18"/>
      <c r="G14" s="18"/>
      <c r="H14" s="18"/>
      <c r="I14" s="626"/>
      <c r="J14" s="626"/>
      <c r="K14" s="54">
        <f t="shared" si="0"/>
        <v>0</v>
      </c>
      <c r="L14" s="65">
        <f>'E&amp;R1'!$U46</f>
        <v>0</v>
      </c>
      <c r="M14" s="18"/>
      <c r="N14" s="18"/>
      <c r="O14" s="18"/>
      <c r="P14" s="18"/>
      <c r="Q14" s="54">
        <f t="shared" si="1"/>
        <v>0</v>
      </c>
    </row>
    <row r="15" spans="1:17" s="21" customFormat="1" ht="15.6">
      <c r="A15" s="362" t="s">
        <v>343</v>
      </c>
      <c r="B15" s="26" t="s">
        <v>248</v>
      </c>
      <c r="C15" s="27" t="s">
        <v>437</v>
      </c>
      <c r="D15" s="65">
        <f>'E&amp;R1'!$R47</f>
        <v>0</v>
      </c>
      <c r="E15" s="18"/>
      <c r="F15" s="18"/>
      <c r="G15" s="18"/>
      <c r="H15" s="18"/>
      <c r="I15" s="626"/>
      <c r="J15" s="626"/>
      <c r="K15" s="54">
        <f t="shared" si="0"/>
        <v>0</v>
      </c>
      <c r="L15" s="65">
        <f>'E&amp;R1'!$U47</f>
        <v>0</v>
      </c>
      <c r="M15" s="18"/>
      <c r="N15" s="18"/>
      <c r="O15" s="18"/>
      <c r="P15" s="18"/>
      <c r="Q15" s="54">
        <f t="shared" si="1"/>
        <v>0</v>
      </c>
    </row>
    <row r="16" spans="1:17" s="21" customFormat="1" ht="15.6">
      <c r="A16" s="362" t="s">
        <v>346</v>
      </c>
      <c r="B16" s="26" t="s">
        <v>251</v>
      </c>
      <c r="C16" s="27" t="s">
        <v>348</v>
      </c>
      <c r="D16" s="65">
        <f>'E&amp;R1'!$R48</f>
        <v>0</v>
      </c>
      <c r="E16" s="18"/>
      <c r="F16" s="18"/>
      <c r="G16" s="18"/>
      <c r="H16" s="18"/>
      <c r="I16" s="626"/>
      <c r="J16" s="626"/>
      <c r="K16" s="54">
        <f t="shared" si="0"/>
        <v>0</v>
      </c>
      <c r="L16" s="65">
        <f>'E&amp;R1'!$U48</f>
        <v>0</v>
      </c>
      <c r="M16" s="18"/>
      <c r="N16" s="18"/>
      <c r="O16" s="18"/>
      <c r="P16" s="18"/>
      <c r="Q16" s="54">
        <f t="shared" si="1"/>
        <v>0</v>
      </c>
    </row>
    <row r="17" spans="1:17" s="21" customFormat="1" ht="15.6">
      <c r="A17" s="362" t="s">
        <v>349</v>
      </c>
      <c r="B17" s="26" t="s">
        <v>254</v>
      </c>
      <c r="C17" s="27" t="s">
        <v>438</v>
      </c>
      <c r="D17" s="65">
        <f>'E&amp;R1'!$R49</f>
        <v>0</v>
      </c>
      <c r="E17" s="18"/>
      <c r="F17" s="18"/>
      <c r="G17" s="18"/>
      <c r="H17" s="18"/>
      <c r="I17" s="626"/>
      <c r="J17" s="626"/>
      <c r="K17" s="54">
        <f t="shared" si="0"/>
        <v>0</v>
      </c>
      <c r="L17" s="65">
        <f>'E&amp;R1'!$U49</f>
        <v>0</v>
      </c>
      <c r="M17" s="18"/>
      <c r="N17" s="18"/>
      <c r="O17" s="18"/>
      <c r="P17" s="18"/>
      <c r="Q17" s="54">
        <f t="shared" si="1"/>
        <v>0</v>
      </c>
    </row>
    <row r="18" spans="1:17" s="21" customFormat="1" ht="15.6">
      <c r="A18" s="362" t="s">
        <v>352</v>
      </c>
      <c r="B18" s="26" t="s">
        <v>257</v>
      </c>
      <c r="C18" s="27" t="s">
        <v>354</v>
      </c>
      <c r="D18" s="65">
        <f>'E&amp;R1'!$R50</f>
        <v>0</v>
      </c>
      <c r="E18" s="18"/>
      <c r="F18" s="18"/>
      <c r="G18" s="18"/>
      <c r="H18" s="18"/>
      <c r="I18" s="626"/>
      <c r="J18" s="626"/>
      <c r="K18" s="54">
        <f t="shared" si="0"/>
        <v>0</v>
      </c>
      <c r="L18" s="65">
        <f>'E&amp;R1'!$U50</f>
        <v>0</v>
      </c>
      <c r="M18" s="18"/>
      <c r="N18" s="18"/>
      <c r="O18" s="18"/>
      <c r="P18" s="18"/>
      <c r="Q18" s="54">
        <f t="shared" si="1"/>
        <v>0</v>
      </c>
    </row>
    <row r="19" spans="1:17" s="21" customFormat="1" ht="15.6">
      <c r="A19" s="362" t="s">
        <v>355</v>
      </c>
      <c r="B19" s="26" t="s">
        <v>260</v>
      </c>
      <c r="C19" s="27" t="s">
        <v>357</v>
      </c>
      <c r="D19" s="65">
        <f>'E&amp;R1'!$R51</f>
        <v>0</v>
      </c>
      <c r="E19" s="18"/>
      <c r="F19" s="18"/>
      <c r="G19" s="18"/>
      <c r="H19" s="18"/>
      <c r="I19" s="626"/>
      <c r="J19" s="626"/>
      <c r="K19" s="54">
        <f>$D19-$E19-$F19-$G19-$H19-$I19-$J19</f>
        <v>0</v>
      </c>
      <c r="L19" s="65">
        <f>'E&amp;R1'!$U51</f>
        <v>0</v>
      </c>
      <c r="M19" s="18"/>
      <c r="N19" s="18"/>
      <c r="O19" s="18"/>
      <c r="P19" s="18"/>
      <c r="Q19" s="54">
        <f t="shared" si="1"/>
        <v>0</v>
      </c>
    </row>
    <row r="20" spans="1:17" s="21" customFormat="1" ht="15.6">
      <c r="A20" s="362" t="s">
        <v>385</v>
      </c>
      <c r="B20" s="26" t="s">
        <v>263</v>
      </c>
      <c r="C20" s="27" t="s">
        <v>387</v>
      </c>
      <c r="D20" s="65">
        <f>'E&amp;R1'!$R61</f>
        <v>0</v>
      </c>
      <c r="E20" s="18"/>
      <c r="F20" s="18"/>
      <c r="G20" s="18"/>
      <c r="H20" s="18"/>
      <c r="I20" s="626"/>
      <c r="J20" s="626"/>
      <c r="K20" s="54">
        <f t="shared" si="0"/>
        <v>0</v>
      </c>
      <c r="L20" s="65">
        <f>'E&amp;R1'!$U61</f>
        <v>0</v>
      </c>
      <c r="M20" s="18"/>
      <c r="N20" s="18"/>
      <c r="O20" s="18"/>
      <c r="P20" s="18"/>
      <c r="Q20" s="54">
        <f t="shared" si="1"/>
        <v>0</v>
      </c>
    </row>
    <row r="21" spans="1:17" s="21" customFormat="1" ht="15.6">
      <c r="A21" s="362" t="s">
        <v>388</v>
      </c>
      <c r="B21" s="91" t="s">
        <v>266</v>
      </c>
      <c r="C21" s="73" t="s">
        <v>439</v>
      </c>
      <c r="D21" s="156">
        <f>SUM(D$8:D$20)</f>
        <v>0</v>
      </c>
      <c r="E21" s="156">
        <f t="shared" ref="E21:Q21" si="2">SUM(E$8:E$20)</f>
        <v>0</v>
      </c>
      <c r="F21" s="156">
        <f t="shared" si="2"/>
        <v>0</v>
      </c>
      <c r="G21" s="156">
        <f>SUM(G$8:G$20)</f>
        <v>0</v>
      </c>
      <c r="H21" s="156">
        <f>SUM(H$8:H$20)</f>
        <v>0</v>
      </c>
      <c r="I21" s="627"/>
      <c r="J21" s="627"/>
      <c r="K21" s="156">
        <f>SUM(K$8:K$20)</f>
        <v>0</v>
      </c>
      <c r="L21" s="156">
        <f t="shared" si="2"/>
        <v>0</v>
      </c>
      <c r="M21" s="156">
        <f t="shared" si="2"/>
        <v>0</v>
      </c>
      <c r="N21" s="156">
        <f t="shared" si="2"/>
        <v>0</v>
      </c>
      <c r="O21" s="156">
        <f t="shared" si="2"/>
        <v>0</v>
      </c>
      <c r="P21" s="156">
        <f t="shared" si="2"/>
        <v>0</v>
      </c>
      <c r="Q21" s="156">
        <f t="shared" si="2"/>
        <v>0</v>
      </c>
    </row>
    <row r="22" spans="1:17" s="21" customFormat="1" ht="15.6">
      <c r="A22"/>
      <c r="B22" s="19"/>
      <c r="C22" s="19"/>
      <c r="D22" s="30"/>
      <c r="E22" s="30"/>
      <c r="F22" s="30"/>
      <c r="G22" s="30"/>
      <c r="H22" s="30"/>
      <c r="I22" s="30"/>
      <c r="J22" s="30"/>
      <c r="K22" s="30"/>
      <c r="L22" s="58"/>
      <c r="M22" s="30"/>
      <c r="N22" s="30"/>
      <c r="O22" s="30"/>
      <c r="P22" s="30"/>
      <c r="Q22" s="30"/>
    </row>
    <row r="23" spans="1:17" ht="15" hidden="1" customHeight="1">
      <c r="I23" s="362" t="s">
        <v>440</v>
      </c>
      <c r="J23">
        <f>IFERROR(IFERROR(INDEX(data_LA_info_array,MATCH(Cover!$C$17,data_LA_info_rows,0),MATCH($I23,data_LA_info_cols,0)),INDEX(data_LA_info_array,MATCH(Cover!$C$17,data_LA_info_rows,0),MATCH($I23,data_LA_info_cols,0))),INDEX(data_LA_info_array,MATCH(Cover!$C$17,data_LA_info_rows,0),MATCH($I23,data_LA_info_cols,0)))</f>
        <v>1</v>
      </c>
    </row>
  </sheetData>
  <sheetProtection sheet="1" objects="1" scenarios="1"/>
  <conditionalFormatting sqref="I5:J21">
    <cfRule type="expression" dxfId="826" priority="1">
      <formula>$J$23=0</formula>
    </cfRule>
  </conditionalFormatting>
  <dataValidations count="3">
    <dataValidation type="custom" allowBlank="1" showInputMessage="1" showErrorMessage="1" errorTitle="Loans, of which other" error="The sum of these ‘…of which’ fields must be less than or equal to ‘Loans &amp; other financial assistance, of which other’ AND the residual, ‘… of which to other organisations’ must not be negative. Please correct." sqref="M9:M20 N8:Q20" xr:uid="{00000000-0002-0000-0500-000001000000}">
      <formula1>$Q8&gt;=0</formula1>
    </dataValidation>
    <dataValidation type="custom" showInputMessage="1" showErrorMessage="1" errorTitle="Loans, of which other" error="The sum of these ‘…of which’ fields must be less than or equal to ‘Loans &amp; other financial assistance, of which other’ AND the residual, ‘… of which to other organisations’ must not be negative. Please correct." sqref="M8" xr:uid="{00000000-0002-0000-0500-000002000000}">
      <formula1>$Q8&gt;=0</formula1>
    </dataValidation>
    <dataValidation type="custom" showInputMessage="1" showErrorMessage="1" errorTitle="Grants, of which other" error="The sum of these ‘…of which’ fields must be less than or equal to ‘Grants, of which other’ AND the residual, ‘… of which to other organisations’ must not be negative. Please correct." sqref="E8:K20" xr:uid="{00000000-0002-0000-0500-000000000000}">
      <formula1>$K8&gt;=0</formula1>
    </dataValidation>
  </dataValidations>
  <hyperlinks>
    <hyperlink ref="D2" location="Key!A1" display="Key to cell shading" xr:uid="{F5BAEDD9-39E7-4CBF-B2FA-C0AA85823782}"/>
  </hyperlinks>
  <pageMargins left="0.7" right="0.7" top="0.75" bottom="0.75" header="0.3" footer="0.3"/>
  <pageSetup paperSize="9" scale="19" orientation="portrait" r:id="rId1"/>
  <headerFooter>
    <oddHeader>&amp;C&amp;"Calibri"&amp;10&amp;K000000 OFFICIAL - HMG USE ONLY&amp;1#_x000D_</oddHeader>
    <oddFooter>&amp;C_x000D_&amp;1#&amp;"Calibri"&amp;10&amp;K000000 OFFICIAL - HMG USE ONLY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0">
    <tabColor theme="8" tint="0.39997558519241921"/>
  </sheetPr>
  <dimension ref="A1:G21"/>
  <sheetViews>
    <sheetView showGridLines="0" topLeftCell="B2" zoomScaleNormal="100" zoomScaleSheetLayoutView="100" workbookViewId="0">
      <selection activeCell="B2" sqref="B2"/>
    </sheetView>
  </sheetViews>
  <sheetFormatPr defaultColWidth="8.88671875" defaultRowHeight="15.6"/>
  <cols>
    <col min="1" max="1" width="11.77734375" hidden="1" customWidth="1"/>
    <col min="2" max="2" width="8.88671875" customWidth="1"/>
    <col min="3" max="3" width="42" bestFit="1" customWidth="1"/>
    <col min="4" max="7" width="15.6640625" style="100" customWidth="1"/>
    <col min="8" max="15" width="8.88671875" customWidth="1"/>
  </cols>
  <sheetData>
    <row r="1" spans="1:7" ht="42.6" hidden="1" customHeight="1">
      <c r="A1" s="362"/>
      <c r="B1" s="362" t="s">
        <v>401</v>
      </c>
      <c r="C1" s="362"/>
      <c r="D1" s="362" t="s">
        <v>138</v>
      </c>
      <c r="E1" s="362" t="s">
        <v>441</v>
      </c>
      <c r="F1" s="362" t="s">
        <v>442</v>
      </c>
      <c r="G1" s="362" t="s">
        <v>443</v>
      </c>
    </row>
    <row r="2" spans="1:7" ht="32.450000000000003" customHeight="1">
      <c r="A2" s="391"/>
      <c r="B2" s="4" t="s">
        <v>51</v>
      </c>
      <c r="C2" s="2"/>
      <c r="D2" s="356" t="s">
        <v>98</v>
      </c>
      <c r="E2" s="3"/>
      <c r="F2" s="3"/>
      <c r="G2" s="3"/>
    </row>
    <row r="3" spans="1:7" ht="20.100000000000001">
      <c r="A3" s="391"/>
      <c r="B3" s="6" t="s">
        <v>52</v>
      </c>
      <c r="C3" s="2"/>
      <c r="D3" s="28"/>
      <c r="E3" s="3"/>
      <c r="F3" s="3"/>
      <c r="G3" s="3"/>
    </row>
    <row r="4" spans="1:7">
      <c r="A4" s="391"/>
      <c r="B4" s="123"/>
      <c r="C4" s="123"/>
      <c r="D4" s="187"/>
      <c r="E4" s="187"/>
      <c r="F4" s="187"/>
      <c r="G4" s="187"/>
    </row>
    <row r="5" spans="1:7">
      <c r="A5" s="362" t="s">
        <v>402</v>
      </c>
      <c r="B5" s="123"/>
      <c r="C5" s="188" t="s">
        <v>157</v>
      </c>
      <c r="D5" s="188" t="s">
        <v>158</v>
      </c>
      <c r="E5" s="188" t="s">
        <v>159</v>
      </c>
      <c r="F5" s="188" t="s">
        <v>160</v>
      </c>
      <c r="G5" s="189" t="s">
        <v>161</v>
      </c>
    </row>
    <row r="6" spans="1:7">
      <c r="A6" s="362"/>
      <c r="B6" s="123"/>
      <c r="C6" s="188" t="s">
        <v>188</v>
      </c>
      <c r="D6" s="188" t="s">
        <v>189</v>
      </c>
      <c r="E6" s="188" t="s">
        <v>189</v>
      </c>
      <c r="F6" s="188" t="s">
        <v>189</v>
      </c>
      <c r="G6" s="189" t="s">
        <v>189</v>
      </c>
    </row>
    <row r="7" spans="1:7" ht="46.5">
      <c r="A7" s="362"/>
      <c r="B7" s="190" t="s">
        <v>191</v>
      </c>
      <c r="C7" s="191" t="s">
        <v>444</v>
      </c>
      <c r="D7" s="192" t="s">
        <v>445</v>
      </c>
      <c r="E7" s="192" t="s">
        <v>446</v>
      </c>
      <c r="F7" s="192" t="s">
        <v>447</v>
      </c>
      <c r="G7" s="193" t="s">
        <v>448</v>
      </c>
    </row>
    <row r="8" spans="1:7">
      <c r="A8" s="362" t="s">
        <v>449</v>
      </c>
      <c r="B8" s="195" t="s">
        <v>227</v>
      </c>
      <c r="C8" s="196" t="s">
        <v>450</v>
      </c>
      <c r="D8" s="199"/>
      <c r="E8" s="199"/>
      <c r="F8" s="199"/>
      <c r="G8" s="189">
        <f>$E8-$F8</f>
        <v>0</v>
      </c>
    </row>
    <row r="9" spans="1:7">
      <c r="A9" s="362" t="s">
        <v>451</v>
      </c>
      <c r="B9" s="195" t="s">
        <v>230</v>
      </c>
      <c r="C9" s="196" t="s">
        <v>452</v>
      </c>
      <c r="D9" s="199"/>
      <c r="E9" s="199"/>
      <c r="F9" s="199"/>
      <c r="G9" s="189">
        <f t="shared" ref="G9:G19" si="0">$E9-$F9</f>
        <v>0</v>
      </c>
    </row>
    <row r="10" spans="1:7">
      <c r="A10" s="362" t="s">
        <v>453</v>
      </c>
      <c r="B10" s="195" t="s">
        <v>233</v>
      </c>
      <c r="C10" s="196" t="s">
        <v>454</v>
      </c>
      <c r="D10" s="199"/>
      <c r="E10" s="199"/>
      <c r="F10" s="199"/>
      <c r="G10" s="189">
        <f t="shared" si="0"/>
        <v>0</v>
      </c>
    </row>
    <row r="11" spans="1:7">
      <c r="A11" s="362" t="s">
        <v>455</v>
      </c>
      <c r="B11" s="195" t="s">
        <v>236</v>
      </c>
      <c r="C11" s="196" t="s">
        <v>456</v>
      </c>
      <c r="D11" s="199"/>
      <c r="E11" s="199"/>
      <c r="F11" s="199"/>
      <c r="G11" s="189">
        <f t="shared" si="0"/>
        <v>0</v>
      </c>
    </row>
    <row r="12" spans="1:7">
      <c r="A12" s="362" t="s">
        <v>457</v>
      </c>
      <c r="B12" s="195" t="s">
        <v>239</v>
      </c>
      <c r="C12" s="196" t="s">
        <v>458</v>
      </c>
      <c r="D12" s="199"/>
      <c r="E12" s="199"/>
      <c r="F12" s="199"/>
      <c r="G12" s="189">
        <f t="shared" si="0"/>
        <v>0</v>
      </c>
    </row>
    <row r="13" spans="1:7">
      <c r="A13" s="362" t="s">
        <v>459</v>
      </c>
      <c r="B13" s="195" t="s">
        <v>242</v>
      </c>
      <c r="C13" s="196" t="s">
        <v>460</v>
      </c>
      <c r="D13" s="199"/>
      <c r="E13" s="199"/>
      <c r="F13" s="199"/>
      <c r="G13" s="189">
        <f t="shared" si="0"/>
        <v>0</v>
      </c>
    </row>
    <row r="14" spans="1:7">
      <c r="A14" s="362" t="s">
        <v>461</v>
      </c>
      <c r="B14" s="195" t="s">
        <v>245</v>
      </c>
      <c r="C14" s="196" t="s">
        <v>462</v>
      </c>
      <c r="D14" s="199"/>
      <c r="E14" s="199"/>
      <c r="F14" s="199"/>
      <c r="G14" s="189">
        <f t="shared" si="0"/>
        <v>0</v>
      </c>
    </row>
    <row r="15" spans="1:7">
      <c r="A15" s="362" t="s">
        <v>463</v>
      </c>
      <c r="B15" s="195" t="s">
        <v>248</v>
      </c>
      <c r="C15" s="196" t="s">
        <v>464</v>
      </c>
      <c r="D15" s="199"/>
      <c r="E15" s="199"/>
      <c r="F15" s="199"/>
      <c r="G15" s="189">
        <f t="shared" si="0"/>
        <v>0</v>
      </c>
    </row>
    <row r="16" spans="1:7">
      <c r="A16" s="362" t="s">
        <v>465</v>
      </c>
      <c r="B16" s="195" t="s">
        <v>251</v>
      </c>
      <c r="C16" s="196" t="s">
        <v>466</v>
      </c>
      <c r="D16" s="199"/>
      <c r="E16" s="199"/>
      <c r="F16" s="199"/>
      <c r="G16" s="189">
        <f t="shared" si="0"/>
        <v>0</v>
      </c>
    </row>
    <row r="17" spans="1:7">
      <c r="A17" s="362" t="s">
        <v>467</v>
      </c>
      <c r="B17" s="195" t="s">
        <v>254</v>
      </c>
      <c r="C17" s="196" t="s">
        <v>468</v>
      </c>
      <c r="D17" s="199"/>
      <c r="E17" s="199"/>
      <c r="F17" s="199"/>
      <c r="G17" s="189">
        <f t="shared" si="0"/>
        <v>0</v>
      </c>
    </row>
    <row r="18" spans="1:7">
      <c r="A18" s="362" t="s">
        <v>469</v>
      </c>
      <c r="B18" s="195" t="s">
        <v>257</v>
      </c>
      <c r="C18" s="196" t="s">
        <v>470</v>
      </c>
      <c r="D18" s="199"/>
      <c r="E18" s="199"/>
      <c r="F18" s="199"/>
      <c r="G18" s="189">
        <f>$E18-$F18</f>
        <v>0</v>
      </c>
    </row>
    <row r="19" spans="1:7">
      <c r="A19" s="362" t="s">
        <v>471</v>
      </c>
      <c r="B19" s="195" t="s">
        <v>260</v>
      </c>
      <c r="C19" s="196" t="s">
        <v>472</v>
      </c>
      <c r="D19" s="189">
        <f>SUM(D$20-SUM(D$8:D$18))</f>
        <v>0</v>
      </c>
      <c r="E19" s="199"/>
      <c r="F19" s="199"/>
      <c r="G19" s="189">
        <f t="shared" si="0"/>
        <v>0</v>
      </c>
    </row>
    <row r="20" spans="1:7">
      <c r="A20" s="362" t="s">
        <v>265</v>
      </c>
      <c r="B20" s="197" t="s">
        <v>263</v>
      </c>
      <c r="C20" s="197" t="s">
        <v>473</v>
      </c>
      <c r="D20" s="206">
        <f>'E&amp;R1'!$AA$21</f>
        <v>0</v>
      </c>
      <c r="E20" s="198">
        <f>SUM(E$8:E$19)</f>
        <v>0</v>
      </c>
      <c r="F20" s="198">
        <f t="shared" ref="F20" si="1">SUM(F$8:F$19)</f>
        <v>0</v>
      </c>
      <c r="G20" s="198">
        <f>$E20-$F20</f>
        <v>0</v>
      </c>
    </row>
    <row r="21" spans="1:7">
      <c r="B21" s="123"/>
      <c r="C21" s="123"/>
      <c r="D21" s="187"/>
      <c r="E21" s="187"/>
      <c r="F21" s="187"/>
      <c r="G21" s="187"/>
    </row>
  </sheetData>
  <sheetProtection sheet="1" objects="1" scenarios="1"/>
  <dataValidations count="5">
    <dataValidation type="custom" operator="lessThanOrEqual" showInputMessage="1" showErrorMessage="1" errorTitle="Jointly Financed Schemes" error="'Total capital expenditure, of which on Jointly Financed Schemes' must be less than or equal to 'Total capital expenditure'. Please correct." sqref="E9:E19" xr:uid="{00000000-0002-0000-0700-000000000000}">
      <formula1>$E9&lt;=$D9</formula1>
    </dataValidation>
    <dataValidation type="custom" showInputMessage="1" showErrorMessage="1" errorTitle="Social Care by Client Group" error="'Total Capital Expenditure on Social Care by Client Group' must equal 'Total Capital Expenditure on Social Care' reported in E&amp;R1 AND the residual, 'Other', must not be negative." sqref="D19" xr:uid="{00000000-0002-0000-0700-000001000000}">
      <formula1>$D$19&gt;=0</formula1>
    </dataValidation>
    <dataValidation type="custom" operator="lessThanOrEqual" showInputMessage="1" showErrorMessage="1" errorTitle="Jointly Financed Schemes" error="'Total capital expenditure on Social Care, of which contributed by Health Authority' must be less than or equal to 'Total capital expenditure on Social Care, of which on Jointly Financed Schemes'. Please correct." sqref="F8:F19" xr:uid="{00000000-0002-0000-0700-000002000000}">
      <formula1>$F8&lt;=$E8</formula1>
    </dataValidation>
    <dataValidation type="custom" operator="lessThanOrEqual" showInputMessage="1" showErrorMessage="1" errorTitle="Jointly Financed Schemes" error="'Total capital expenditure, of which on Jointly Financed Schemes' must be less than or equal to 'Total capital expenditure on Social Care'. Please correct." sqref="E8" xr:uid="{00000000-0002-0000-0700-000004000000}">
      <formula1>$E8&lt;=$D8</formula1>
    </dataValidation>
    <dataValidation type="custom" showInputMessage="1" showErrorMessage="1" errorTitle="Social Care by Client Group" error="'Total Capital Expenditure on Social Care' reported in E&amp;R1D  must equal 'Total Capital Expenditure on Social Care' reported in E&amp;R1 AND the residual, 'Other', must not be negative." sqref="D8:D18" xr:uid="{70D47680-D832-413B-A812-8526E197329C}">
      <formula1>$D$19&gt;=0</formula1>
    </dataValidation>
  </dataValidations>
  <hyperlinks>
    <hyperlink ref="D2" location="Key!A1" display="Key to cell shading" xr:uid="{E63ED285-A23E-4F14-B03F-A2EB773A9A15}"/>
  </hyperlinks>
  <pageMargins left="0.7" right="0.7" top="0.75" bottom="0.75" header="0.3" footer="0.3"/>
  <pageSetup paperSize="9" scale="47" orientation="portrait" r:id="rId1"/>
  <headerFooter>
    <oddHeader>&amp;C&amp;"Calibri"&amp;10&amp;K000000 OFFICIAL - HMG USE ONLY&amp;1#_x000D_</oddHeader>
    <oddFooter>&amp;C_x000D_&amp;1#&amp;"Calibri"&amp;10&amp;K000000 OFFICIAL - HMG USE 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1">
    <tabColor theme="8" tint="0.39997558519241921"/>
  </sheetPr>
  <dimension ref="A1:E13"/>
  <sheetViews>
    <sheetView showGridLines="0" topLeftCell="B2" zoomScaleNormal="100" zoomScaleSheetLayoutView="100" workbookViewId="0">
      <selection activeCell="B2" sqref="B2"/>
    </sheetView>
  </sheetViews>
  <sheetFormatPr defaultColWidth="8.88671875" defaultRowHeight="15.6"/>
  <cols>
    <col min="1" max="1" width="19.33203125" hidden="1" customWidth="1"/>
    <col min="2" max="2" width="8.88671875" customWidth="1"/>
    <col min="3" max="3" width="65.109375" bestFit="1" customWidth="1"/>
    <col min="4" max="4" width="15.6640625" style="100" customWidth="1"/>
    <col min="5" max="5" width="61.6640625" customWidth="1"/>
    <col min="6" max="6" width="8.88671875" customWidth="1"/>
  </cols>
  <sheetData>
    <row r="1" spans="1:5" ht="27.6" hidden="1" customHeight="1">
      <c r="A1" s="362"/>
      <c r="B1" s="362" t="s">
        <v>401</v>
      </c>
      <c r="C1" s="362"/>
      <c r="D1" s="362" t="s">
        <v>388</v>
      </c>
      <c r="E1" s="362" t="s">
        <v>474</v>
      </c>
    </row>
    <row r="2" spans="1:5" ht="32.450000000000003" customHeight="1">
      <c r="A2" s="362"/>
      <c r="B2" s="110" t="s">
        <v>54</v>
      </c>
      <c r="C2" s="102"/>
      <c r="D2" s="356" t="s">
        <v>98</v>
      </c>
      <c r="E2" s="123"/>
    </row>
    <row r="3" spans="1:5" ht="20.100000000000001">
      <c r="A3" s="362"/>
      <c r="B3" s="634" t="s">
        <v>55</v>
      </c>
      <c r="C3" s="102"/>
      <c r="D3" s="105"/>
      <c r="E3" s="123"/>
    </row>
    <row r="4" spans="1:5">
      <c r="A4" s="362"/>
      <c r="B4" s="257"/>
      <c r="C4" s="23"/>
      <c r="D4" s="251"/>
      <c r="E4" s="123"/>
    </row>
    <row r="5" spans="1:5">
      <c r="A5" s="362" t="s">
        <v>402</v>
      </c>
      <c r="B5" s="112"/>
      <c r="C5" s="117" t="s">
        <v>157</v>
      </c>
      <c r="D5" s="118" t="s">
        <v>158</v>
      </c>
      <c r="E5" s="123"/>
    </row>
    <row r="6" spans="1:5">
      <c r="A6" s="362"/>
      <c r="B6" s="112"/>
      <c r="C6" s="117" t="s">
        <v>188</v>
      </c>
      <c r="D6" s="118" t="s">
        <v>189</v>
      </c>
      <c r="E6" s="123"/>
    </row>
    <row r="7" spans="1:5">
      <c r="A7" s="362"/>
      <c r="B7" s="119" t="s">
        <v>191</v>
      </c>
      <c r="C7" s="120" t="s">
        <v>403</v>
      </c>
      <c r="D7" s="121" t="s">
        <v>475</v>
      </c>
      <c r="E7" s="123"/>
    </row>
    <row r="8" spans="1:5">
      <c r="A8" s="362" t="s">
        <v>476</v>
      </c>
      <c r="B8" s="101" t="s">
        <v>227</v>
      </c>
      <c r="C8" s="109" t="s">
        <v>477</v>
      </c>
      <c r="D8" s="127"/>
      <c r="E8" s="123"/>
    </row>
    <row r="9" spans="1:5">
      <c r="A9" s="362" t="s">
        <v>478</v>
      </c>
      <c r="B9" s="101" t="s">
        <v>230</v>
      </c>
      <c r="C9" s="109" t="s">
        <v>479</v>
      </c>
      <c r="D9" s="127"/>
      <c r="E9" s="123"/>
    </row>
    <row r="10" spans="1:5">
      <c r="A10" s="362" t="s">
        <v>480</v>
      </c>
      <c r="B10" s="101" t="s">
        <v>233</v>
      </c>
      <c r="C10" s="109" t="s">
        <v>481</v>
      </c>
      <c r="D10" s="127"/>
      <c r="E10" s="123"/>
    </row>
    <row r="11" spans="1:5">
      <c r="A11" s="362" t="s">
        <v>482</v>
      </c>
      <c r="B11" s="101" t="s">
        <v>236</v>
      </c>
      <c r="C11" s="109" t="s">
        <v>483</v>
      </c>
      <c r="D11" s="200">
        <f>D$12-D$8-D$9-D$10</f>
        <v>0</v>
      </c>
      <c r="E11" s="456" t="str">
        <f>IF(D11&gt;0,"Please type in description of amounts here.", "")</f>
        <v/>
      </c>
    </row>
    <row r="12" spans="1:5" ht="30.95">
      <c r="A12" s="362" t="s">
        <v>140</v>
      </c>
      <c r="B12" s="392" t="s">
        <v>239</v>
      </c>
      <c r="C12" s="393" t="s">
        <v>484</v>
      </c>
      <c r="D12" s="61">
        <f>'E&amp;R1'!$AC$62</f>
        <v>0</v>
      </c>
      <c r="E12" s="123"/>
    </row>
    <row r="13" spans="1:5">
      <c r="B13" s="113"/>
      <c r="C13" s="113"/>
      <c r="D13" s="114"/>
      <c r="E13" s="123"/>
    </row>
  </sheetData>
  <sheetProtection sheet="1" objects="1" scenarios="1"/>
  <dataValidations count="1">
    <dataValidation type="custom" showInputMessage="1" showErrorMessage="1" errorTitle="Section 16(2)(b) Direction" error="‘Total … Section 16(2)(b) Direction’ reported in E&amp;R1 must equal ‘Total … Section 16(2)(b) Direction’ reported in E&amp;R1 AND the residual, ‘Other’, must not be negative. Please correct." sqref="D8:D11" xr:uid="{00000000-0002-0000-0800-000000000000}">
      <formula1>$D$11&gt;=0</formula1>
    </dataValidation>
  </dataValidations>
  <hyperlinks>
    <hyperlink ref="D2" location="Key!A1" display="Key to cell shading" xr:uid="{B50F5339-C7CD-4271-91AB-0E500FB08FD2}"/>
  </hyperlinks>
  <pageMargins left="0.7" right="0.7" top="0.75" bottom="0.75" header="0.3" footer="0.3"/>
  <pageSetup paperSize="9" scale="55" orientation="portrait" r:id="rId1"/>
  <headerFooter>
    <oddHeader>&amp;C&amp;"Calibri"&amp;10&amp;K000000 OFFICIAL - HMG USE ONLY&amp;1#_x000D_</oddHeader>
    <oddFooter>&amp;C_x000D_&amp;1#&amp;"Calibri"&amp;10&amp;K000000 OFFICIAL - HMG USE ONLY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ED377-2770-493D-886B-227223B76E1B}">
  <sheetPr codeName="Sheet16">
    <tabColor theme="8" tint="0.39997558519241921"/>
  </sheetPr>
  <dimension ref="A1:BAL42"/>
  <sheetViews>
    <sheetView topLeftCell="B2" zoomScale="58" zoomScaleNormal="70" workbookViewId="0">
      <selection activeCell="B2" sqref="B2"/>
    </sheetView>
  </sheetViews>
  <sheetFormatPr defaultColWidth="9.21875" defaultRowHeight="14.45"/>
  <cols>
    <col min="1" max="1" width="9.21875" style="467" hidden="1" customWidth="1"/>
    <col min="2" max="2" width="9.21875" style="470"/>
    <col min="3" max="3" width="6.109375" style="470" customWidth="1"/>
    <col min="4" max="4" width="31.109375" style="470" customWidth="1"/>
    <col min="5" max="5" width="32.44140625" style="470" customWidth="1"/>
    <col min="6" max="6" width="25.33203125" style="470" customWidth="1"/>
    <col min="7" max="7" width="22.88671875" style="470" customWidth="1"/>
    <col min="8" max="10" width="21.6640625" style="470" customWidth="1"/>
    <col min="11" max="11" width="33.109375" style="482" customWidth="1"/>
    <col min="12" max="13" width="13" style="482" customWidth="1"/>
    <col min="14" max="14" width="48.88671875" style="482" customWidth="1"/>
    <col min="15" max="15" width="27.109375" style="482" customWidth="1"/>
    <col min="16" max="16" width="9.21875" style="482"/>
    <col min="17" max="17" width="9.21875" style="482" customWidth="1"/>
    <col min="18" max="18" width="9.21875" style="482" hidden="1" customWidth="1"/>
    <col min="19" max="31" width="9.21875" style="482"/>
    <col min="32" max="32" width="9.21875" style="482" hidden="1" customWidth="1"/>
    <col min="33" max="1390" width="9.21875" style="482"/>
    <col min="1391" max="16384" width="9.21875" style="470"/>
  </cols>
  <sheetData>
    <row r="1" spans="1:1390" s="467" customFormat="1" hidden="1">
      <c r="B1" s="467" t="s">
        <v>401</v>
      </c>
      <c r="D1" s="467" t="s">
        <v>485</v>
      </c>
      <c r="E1" s="467" t="s">
        <v>486</v>
      </c>
      <c r="F1" s="467" t="s">
        <v>487</v>
      </c>
      <c r="G1" s="467" t="s">
        <v>488</v>
      </c>
      <c r="H1" s="467" t="s">
        <v>489</v>
      </c>
      <c r="I1" s="467" t="s">
        <v>490</v>
      </c>
      <c r="J1" s="467" t="s">
        <v>491</v>
      </c>
      <c r="K1" s="467" t="s">
        <v>492</v>
      </c>
    </row>
    <row r="2" spans="1:1390" ht="24.95">
      <c r="B2" s="110" t="s">
        <v>57</v>
      </c>
      <c r="C2" s="468"/>
      <c r="D2" s="461"/>
      <c r="E2" s="356" t="s">
        <v>98</v>
      </c>
      <c r="F2" s="468"/>
      <c r="G2" s="468"/>
      <c r="H2" s="468"/>
      <c r="I2" s="468"/>
      <c r="J2" s="468"/>
      <c r="K2" s="562"/>
      <c r="L2" s="562"/>
      <c r="M2" s="562"/>
      <c r="N2" s="562"/>
      <c r="O2" s="562"/>
      <c r="P2" s="562"/>
      <c r="Q2" s="562"/>
      <c r="AF2" s="482" t="s">
        <v>493</v>
      </c>
    </row>
    <row r="3" spans="1:1390" ht="24.95">
      <c r="B3" s="634" t="s">
        <v>58</v>
      </c>
      <c r="C3" s="471"/>
      <c r="D3" s="461"/>
      <c r="E3" s="468"/>
      <c r="F3" s="468"/>
      <c r="G3" s="468"/>
      <c r="H3" s="468"/>
      <c r="I3" s="468"/>
      <c r="J3" s="468"/>
      <c r="K3" s="562"/>
      <c r="L3" s="562"/>
      <c r="M3" s="562"/>
      <c r="N3" s="562"/>
      <c r="O3" s="562"/>
      <c r="P3" s="562"/>
      <c r="Q3" s="562"/>
      <c r="AF3" s="483" t="s">
        <v>494</v>
      </c>
    </row>
    <row r="4" spans="1:1390" ht="46.5">
      <c r="B4" s="484"/>
      <c r="C4" s="484"/>
      <c r="D4" s="629" t="str">
        <f>IF(AND(H39=0, I39=0, E4=""), "No data has been provided in the table, please confirm this is correct using this dropdown:", "")</f>
        <v>No data has been provided in the table, please confirm this is correct using this dropdown:</v>
      </c>
      <c r="E4" s="632"/>
      <c r="F4" s="621"/>
      <c r="G4" s="621"/>
      <c r="H4" s="621"/>
      <c r="I4" s="621"/>
      <c r="J4" s="621"/>
      <c r="K4" s="562"/>
      <c r="L4" s="562"/>
      <c r="M4" s="562"/>
      <c r="N4" s="562"/>
      <c r="O4" s="562"/>
      <c r="P4" s="562"/>
      <c r="Q4" s="562"/>
      <c r="AF4" s="482" t="s">
        <v>495</v>
      </c>
    </row>
    <row r="5" spans="1:1390" ht="15.6">
      <c r="B5" s="484"/>
      <c r="C5" s="484"/>
      <c r="D5" s="620"/>
      <c r="E5" s="620"/>
      <c r="F5" s="463"/>
      <c r="G5" s="463"/>
      <c r="H5" s="463"/>
      <c r="I5" s="463"/>
      <c r="J5" s="463"/>
      <c r="K5" s="562"/>
      <c r="L5" s="562"/>
      <c r="M5" s="562"/>
      <c r="N5" s="562"/>
      <c r="O5" s="562"/>
      <c r="P5" s="562"/>
      <c r="Q5" s="562"/>
      <c r="AF5" s="482" t="s">
        <v>496</v>
      </c>
    </row>
    <row r="6" spans="1:1390" ht="20.100000000000001">
      <c r="A6" s="467" t="s">
        <v>402</v>
      </c>
      <c r="B6" s="316"/>
      <c r="C6" s="473" t="s">
        <v>157</v>
      </c>
      <c r="D6" s="474" t="s">
        <v>158</v>
      </c>
      <c r="E6" s="474" t="s">
        <v>159</v>
      </c>
      <c r="F6" s="474" t="s">
        <v>160</v>
      </c>
      <c r="G6" s="474" t="s">
        <v>161</v>
      </c>
      <c r="H6" s="474" t="s">
        <v>162</v>
      </c>
      <c r="I6" s="474" t="s">
        <v>163</v>
      </c>
      <c r="J6" s="474" t="s">
        <v>164</v>
      </c>
      <c r="K6" s="691" t="s">
        <v>497</v>
      </c>
      <c r="L6" s="691" t="s">
        <v>498</v>
      </c>
      <c r="M6" s="691" t="s">
        <v>499</v>
      </c>
      <c r="N6" s="691" t="s">
        <v>500</v>
      </c>
      <c r="O6" s="692" t="s">
        <v>114</v>
      </c>
      <c r="P6" s="562"/>
      <c r="Q6" s="562"/>
    </row>
    <row r="7" spans="1:1390" ht="20.100000000000001">
      <c r="B7" s="316"/>
      <c r="C7" s="473" t="s">
        <v>188</v>
      </c>
      <c r="D7" s="474"/>
      <c r="E7" s="474"/>
      <c r="F7" s="474"/>
      <c r="G7" s="474" t="s">
        <v>501</v>
      </c>
      <c r="H7" s="474" t="s">
        <v>502</v>
      </c>
      <c r="I7" s="474" t="s">
        <v>502</v>
      </c>
      <c r="J7" s="474" t="s">
        <v>503</v>
      </c>
      <c r="K7" s="691"/>
      <c r="L7" s="691"/>
      <c r="M7" s="691"/>
      <c r="N7" s="691"/>
      <c r="O7" s="692"/>
      <c r="P7" s="562"/>
      <c r="Q7" s="562"/>
    </row>
    <row r="8" spans="1:1390" s="487" customFormat="1" ht="51.6" customHeight="1">
      <c r="A8" s="485"/>
      <c r="B8" s="473" t="s">
        <v>191</v>
      </c>
      <c r="C8" s="478"/>
      <c r="D8" s="477" t="s">
        <v>504</v>
      </c>
      <c r="E8" s="477" t="s">
        <v>505</v>
      </c>
      <c r="F8" s="614" t="s">
        <v>506</v>
      </c>
      <c r="G8" s="477" t="s">
        <v>507</v>
      </c>
      <c r="H8" s="477" t="s">
        <v>508</v>
      </c>
      <c r="I8" s="477" t="s">
        <v>509</v>
      </c>
      <c r="J8" s="477" t="s">
        <v>510</v>
      </c>
      <c r="K8" s="691"/>
      <c r="L8" s="691"/>
      <c r="M8" s="691"/>
      <c r="N8" s="691"/>
      <c r="O8" s="692"/>
      <c r="P8" s="563"/>
      <c r="Q8" s="563"/>
      <c r="R8" s="486"/>
      <c r="S8" s="486"/>
      <c r="T8" s="486"/>
      <c r="U8" s="486"/>
      <c r="V8" s="486"/>
      <c r="W8" s="486"/>
      <c r="X8" s="486"/>
      <c r="Y8" s="486"/>
      <c r="Z8" s="486"/>
      <c r="AA8" s="486"/>
      <c r="AB8" s="486"/>
      <c r="AC8" s="486"/>
      <c r="AD8" s="486"/>
      <c r="AE8" s="486"/>
      <c r="AF8" s="486"/>
      <c r="AG8" s="486"/>
      <c r="AH8" s="486"/>
      <c r="AI8" s="486"/>
      <c r="AJ8" s="486"/>
      <c r="AK8" s="486"/>
      <c r="AL8" s="486"/>
      <c r="AM8" s="486"/>
      <c r="AN8" s="486"/>
      <c r="AO8" s="486"/>
      <c r="AP8" s="486"/>
      <c r="AQ8" s="486"/>
      <c r="AR8" s="486"/>
      <c r="AS8" s="486"/>
      <c r="AT8" s="486"/>
      <c r="AU8" s="486"/>
      <c r="AV8" s="486"/>
      <c r="AW8" s="486"/>
      <c r="AX8" s="486"/>
      <c r="AY8" s="486"/>
      <c r="AZ8" s="486"/>
      <c r="BA8" s="486"/>
      <c r="BB8" s="486"/>
      <c r="BC8" s="486"/>
      <c r="BD8" s="486"/>
      <c r="BE8" s="486"/>
      <c r="BF8" s="486"/>
      <c r="BG8" s="486"/>
      <c r="BH8" s="486"/>
      <c r="BI8" s="486"/>
      <c r="BJ8" s="486"/>
      <c r="BK8" s="486"/>
      <c r="BL8" s="486"/>
      <c r="BM8" s="486"/>
      <c r="BN8" s="486"/>
      <c r="BO8" s="486"/>
      <c r="BP8" s="486"/>
      <c r="BQ8" s="486"/>
      <c r="BR8" s="486"/>
      <c r="BS8" s="486"/>
      <c r="BT8" s="486"/>
      <c r="BU8" s="486"/>
      <c r="BV8" s="486"/>
      <c r="BW8" s="486"/>
      <c r="BX8" s="486"/>
      <c r="BY8" s="486"/>
      <c r="BZ8" s="486"/>
      <c r="CA8" s="486"/>
      <c r="CB8" s="486"/>
      <c r="CC8" s="486"/>
      <c r="CD8" s="486"/>
      <c r="CE8" s="486"/>
      <c r="CF8" s="486"/>
      <c r="CG8" s="486"/>
      <c r="CH8" s="486"/>
      <c r="CI8" s="486"/>
      <c r="CJ8" s="486"/>
      <c r="CK8" s="486"/>
      <c r="CL8" s="486"/>
      <c r="CM8" s="486"/>
      <c r="CN8" s="486"/>
      <c r="CO8" s="486"/>
      <c r="CP8" s="486"/>
      <c r="CQ8" s="486"/>
      <c r="CR8" s="486"/>
      <c r="CS8" s="486"/>
      <c r="CT8" s="486"/>
      <c r="CU8" s="486"/>
      <c r="CV8" s="486"/>
      <c r="CW8" s="486"/>
      <c r="CX8" s="486"/>
      <c r="CY8" s="486"/>
      <c r="CZ8" s="486"/>
      <c r="DA8" s="486"/>
      <c r="DB8" s="486"/>
      <c r="DC8" s="486"/>
      <c r="DD8" s="486"/>
      <c r="DE8" s="486"/>
      <c r="DF8" s="486"/>
      <c r="DG8" s="486"/>
      <c r="DH8" s="486"/>
      <c r="DI8" s="486"/>
      <c r="DJ8" s="486"/>
      <c r="DK8" s="486"/>
      <c r="DL8" s="486"/>
      <c r="DM8" s="486"/>
      <c r="DN8" s="486"/>
      <c r="DO8" s="486"/>
      <c r="DP8" s="486"/>
      <c r="DQ8" s="486"/>
      <c r="DR8" s="486"/>
      <c r="DS8" s="486"/>
      <c r="DT8" s="486"/>
      <c r="DU8" s="486"/>
      <c r="DV8" s="486"/>
      <c r="DW8" s="486"/>
      <c r="DX8" s="486"/>
      <c r="DY8" s="486"/>
      <c r="DZ8" s="486"/>
      <c r="EA8" s="486"/>
      <c r="EB8" s="486"/>
      <c r="EC8" s="486"/>
      <c r="ED8" s="486"/>
      <c r="EE8" s="486"/>
      <c r="EF8" s="486"/>
      <c r="EG8" s="486"/>
      <c r="EH8" s="486"/>
      <c r="EI8" s="486"/>
      <c r="EJ8" s="486"/>
      <c r="EK8" s="486"/>
      <c r="EL8" s="486"/>
      <c r="EM8" s="486"/>
      <c r="EN8" s="486"/>
      <c r="EO8" s="486"/>
      <c r="EP8" s="486"/>
      <c r="EQ8" s="486"/>
      <c r="ER8" s="486"/>
      <c r="ES8" s="486"/>
      <c r="ET8" s="486"/>
      <c r="EU8" s="486"/>
      <c r="EV8" s="486"/>
      <c r="EW8" s="486"/>
      <c r="EX8" s="486"/>
      <c r="EY8" s="486"/>
      <c r="EZ8" s="486"/>
      <c r="FA8" s="486"/>
      <c r="FB8" s="486"/>
      <c r="FC8" s="486"/>
      <c r="FD8" s="486"/>
      <c r="FE8" s="486"/>
      <c r="FF8" s="486"/>
      <c r="FG8" s="486"/>
      <c r="FH8" s="486"/>
      <c r="FI8" s="486"/>
      <c r="FJ8" s="486"/>
      <c r="FK8" s="486"/>
      <c r="FL8" s="486"/>
      <c r="FM8" s="486"/>
      <c r="FN8" s="486"/>
      <c r="FO8" s="486"/>
      <c r="FP8" s="486"/>
      <c r="FQ8" s="486"/>
      <c r="FR8" s="486"/>
      <c r="FS8" s="486"/>
      <c r="FT8" s="486"/>
      <c r="FU8" s="486"/>
      <c r="FV8" s="486"/>
      <c r="FW8" s="486"/>
      <c r="FX8" s="486"/>
      <c r="FY8" s="486"/>
      <c r="FZ8" s="486"/>
      <c r="GA8" s="486"/>
      <c r="GB8" s="486"/>
      <c r="GC8" s="486"/>
      <c r="GD8" s="486"/>
      <c r="GE8" s="486"/>
      <c r="GF8" s="486"/>
      <c r="GG8" s="486"/>
      <c r="GH8" s="486"/>
      <c r="GI8" s="486"/>
      <c r="GJ8" s="486"/>
      <c r="GK8" s="486"/>
      <c r="GL8" s="486"/>
      <c r="GM8" s="486"/>
      <c r="GN8" s="486"/>
      <c r="GO8" s="486"/>
      <c r="GP8" s="486"/>
      <c r="GQ8" s="486"/>
      <c r="GR8" s="486"/>
      <c r="GS8" s="486"/>
      <c r="GT8" s="486"/>
      <c r="GU8" s="486"/>
      <c r="GV8" s="486"/>
      <c r="GW8" s="486"/>
      <c r="GX8" s="486"/>
      <c r="GY8" s="486"/>
      <c r="GZ8" s="486"/>
      <c r="HA8" s="486"/>
      <c r="HB8" s="486"/>
      <c r="HC8" s="486"/>
      <c r="HD8" s="486"/>
      <c r="HE8" s="486"/>
      <c r="HF8" s="486"/>
      <c r="HG8" s="486"/>
      <c r="HH8" s="486"/>
      <c r="HI8" s="486"/>
      <c r="HJ8" s="486"/>
      <c r="HK8" s="486"/>
      <c r="HL8" s="486"/>
      <c r="HM8" s="486"/>
      <c r="HN8" s="486"/>
      <c r="HO8" s="486"/>
      <c r="HP8" s="486"/>
      <c r="HQ8" s="486"/>
      <c r="HR8" s="486"/>
      <c r="HS8" s="486"/>
      <c r="HT8" s="486"/>
      <c r="HU8" s="486"/>
      <c r="HV8" s="486"/>
      <c r="HW8" s="486"/>
      <c r="HX8" s="486"/>
      <c r="HY8" s="486"/>
      <c r="HZ8" s="486"/>
      <c r="IA8" s="486"/>
      <c r="IB8" s="486"/>
      <c r="IC8" s="486"/>
      <c r="ID8" s="486"/>
      <c r="IE8" s="486"/>
      <c r="IF8" s="486"/>
      <c r="IG8" s="486"/>
      <c r="IH8" s="486"/>
      <c r="II8" s="486"/>
      <c r="IJ8" s="486"/>
      <c r="IK8" s="486"/>
      <c r="IL8" s="486"/>
      <c r="IM8" s="486"/>
      <c r="IN8" s="486"/>
      <c r="IO8" s="486"/>
      <c r="IP8" s="486"/>
      <c r="IQ8" s="486"/>
      <c r="IR8" s="486"/>
      <c r="IS8" s="486"/>
      <c r="IT8" s="486"/>
      <c r="IU8" s="486"/>
      <c r="IV8" s="486"/>
      <c r="IW8" s="486"/>
      <c r="IX8" s="486"/>
      <c r="IY8" s="486"/>
      <c r="IZ8" s="486"/>
      <c r="JA8" s="486"/>
      <c r="JB8" s="486"/>
      <c r="JC8" s="486"/>
      <c r="JD8" s="486"/>
      <c r="JE8" s="486"/>
      <c r="JF8" s="486"/>
      <c r="JG8" s="486"/>
      <c r="JH8" s="486"/>
      <c r="JI8" s="486"/>
      <c r="JJ8" s="486"/>
      <c r="JK8" s="486"/>
      <c r="JL8" s="486"/>
      <c r="JM8" s="486"/>
      <c r="JN8" s="486"/>
      <c r="JO8" s="486"/>
      <c r="JP8" s="486"/>
      <c r="JQ8" s="486"/>
      <c r="JR8" s="486"/>
      <c r="JS8" s="486"/>
      <c r="JT8" s="486"/>
      <c r="JU8" s="486"/>
      <c r="JV8" s="486"/>
      <c r="JW8" s="486"/>
      <c r="JX8" s="486"/>
      <c r="JY8" s="486"/>
      <c r="JZ8" s="486"/>
      <c r="KA8" s="486"/>
      <c r="KB8" s="486"/>
      <c r="KC8" s="486"/>
      <c r="KD8" s="486"/>
      <c r="KE8" s="486"/>
      <c r="KF8" s="486"/>
      <c r="KG8" s="486"/>
      <c r="KH8" s="486"/>
      <c r="KI8" s="486"/>
      <c r="KJ8" s="486"/>
      <c r="KK8" s="486"/>
      <c r="KL8" s="486"/>
      <c r="KM8" s="486"/>
      <c r="KN8" s="486"/>
      <c r="KO8" s="486"/>
      <c r="KP8" s="486"/>
      <c r="KQ8" s="486"/>
      <c r="KR8" s="486"/>
      <c r="KS8" s="486"/>
      <c r="KT8" s="486"/>
      <c r="KU8" s="486"/>
      <c r="KV8" s="486"/>
      <c r="KW8" s="486"/>
      <c r="KX8" s="486"/>
      <c r="KY8" s="486"/>
      <c r="KZ8" s="486"/>
      <c r="LA8" s="486"/>
      <c r="LB8" s="486"/>
      <c r="LC8" s="486"/>
      <c r="LD8" s="486"/>
      <c r="LE8" s="486"/>
      <c r="LF8" s="486"/>
      <c r="LG8" s="486"/>
      <c r="LH8" s="486"/>
      <c r="LI8" s="486"/>
      <c r="LJ8" s="486"/>
      <c r="LK8" s="486"/>
      <c r="LL8" s="486"/>
      <c r="LM8" s="486"/>
      <c r="LN8" s="486"/>
      <c r="LO8" s="486"/>
      <c r="LP8" s="486"/>
      <c r="LQ8" s="486"/>
      <c r="LR8" s="486"/>
      <c r="LS8" s="486"/>
      <c r="LT8" s="486"/>
      <c r="LU8" s="486"/>
      <c r="LV8" s="486"/>
      <c r="LW8" s="486"/>
      <c r="LX8" s="486"/>
      <c r="LY8" s="486"/>
      <c r="LZ8" s="486"/>
      <c r="MA8" s="486"/>
      <c r="MB8" s="486"/>
      <c r="MC8" s="486"/>
      <c r="MD8" s="486"/>
      <c r="ME8" s="486"/>
      <c r="MF8" s="486"/>
      <c r="MG8" s="486"/>
      <c r="MH8" s="486"/>
      <c r="MI8" s="486"/>
      <c r="MJ8" s="486"/>
      <c r="MK8" s="486"/>
      <c r="ML8" s="486"/>
      <c r="MM8" s="486"/>
      <c r="MN8" s="486"/>
      <c r="MO8" s="486"/>
      <c r="MP8" s="486"/>
      <c r="MQ8" s="486"/>
      <c r="MR8" s="486"/>
      <c r="MS8" s="486"/>
      <c r="MT8" s="486"/>
      <c r="MU8" s="486"/>
      <c r="MV8" s="486"/>
      <c r="MW8" s="486"/>
      <c r="MX8" s="486"/>
      <c r="MY8" s="486"/>
      <c r="MZ8" s="486"/>
      <c r="NA8" s="486"/>
      <c r="NB8" s="486"/>
      <c r="NC8" s="486"/>
      <c r="ND8" s="486"/>
      <c r="NE8" s="486"/>
      <c r="NF8" s="486"/>
      <c r="NG8" s="486"/>
      <c r="NH8" s="486"/>
      <c r="NI8" s="486"/>
      <c r="NJ8" s="486"/>
      <c r="NK8" s="486"/>
      <c r="NL8" s="486"/>
      <c r="NM8" s="486"/>
      <c r="NN8" s="486"/>
      <c r="NO8" s="486"/>
      <c r="NP8" s="486"/>
      <c r="NQ8" s="486"/>
      <c r="NR8" s="486"/>
      <c r="NS8" s="486"/>
      <c r="NT8" s="486"/>
      <c r="NU8" s="486"/>
      <c r="NV8" s="486"/>
      <c r="NW8" s="486"/>
      <c r="NX8" s="486"/>
      <c r="NY8" s="486"/>
      <c r="NZ8" s="486"/>
      <c r="OA8" s="486"/>
      <c r="OB8" s="486"/>
      <c r="OC8" s="486"/>
      <c r="OD8" s="486"/>
      <c r="OE8" s="486"/>
      <c r="OF8" s="486"/>
      <c r="OG8" s="486"/>
      <c r="OH8" s="486"/>
      <c r="OI8" s="486"/>
      <c r="OJ8" s="486"/>
      <c r="OK8" s="486"/>
      <c r="OL8" s="486"/>
      <c r="OM8" s="486"/>
      <c r="ON8" s="486"/>
      <c r="OO8" s="486"/>
      <c r="OP8" s="486"/>
      <c r="OQ8" s="486"/>
      <c r="OR8" s="486"/>
      <c r="OS8" s="486"/>
      <c r="OT8" s="486"/>
      <c r="OU8" s="486"/>
      <c r="OV8" s="486"/>
      <c r="OW8" s="486"/>
      <c r="OX8" s="486"/>
      <c r="OY8" s="486"/>
      <c r="OZ8" s="486"/>
      <c r="PA8" s="486"/>
      <c r="PB8" s="486"/>
      <c r="PC8" s="486"/>
      <c r="PD8" s="486"/>
      <c r="PE8" s="486"/>
      <c r="PF8" s="486"/>
      <c r="PG8" s="486"/>
      <c r="PH8" s="486"/>
      <c r="PI8" s="486"/>
      <c r="PJ8" s="486"/>
      <c r="PK8" s="486"/>
      <c r="PL8" s="486"/>
      <c r="PM8" s="486"/>
      <c r="PN8" s="486"/>
      <c r="PO8" s="486"/>
      <c r="PP8" s="486"/>
      <c r="PQ8" s="486"/>
      <c r="PR8" s="486"/>
      <c r="PS8" s="486"/>
      <c r="PT8" s="486"/>
      <c r="PU8" s="486"/>
      <c r="PV8" s="486"/>
      <c r="PW8" s="486"/>
      <c r="PX8" s="486"/>
      <c r="PY8" s="486"/>
      <c r="PZ8" s="486"/>
      <c r="QA8" s="486"/>
      <c r="QB8" s="486"/>
      <c r="QC8" s="486"/>
      <c r="QD8" s="486"/>
      <c r="QE8" s="486"/>
      <c r="QF8" s="486"/>
      <c r="QG8" s="486"/>
      <c r="QH8" s="486"/>
      <c r="QI8" s="486"/>
      <c r="QJ8" s="486"/>
      <c r="QK8" s="486"/>
      <c r="QL8" s="486"/>
      <c r="QM8" s="486"/>
      <c r="QN8" s="486"/>
      <c r="QO8" s="486"/>
      <c r="QP8" s="486"/>
      <c r="QQ8" s="486"/>
      <c r="QR8" s="486"/>
      <c r="QS8" s="486"/>
      <c r="QT8" s="486"/>
      <c r="QU8" s="486"/>
      <c r="QV8" s="486"/>
      <c r="QW8" s="486"/>
      <c r="QX8" s="486"/>
      <c r="QY8" s="486"/>
      <c r="QZ8" s="486"/>
      <c r="RA8" s="486"/>
      <c r="RB8" s="486"/>
      <c r="RC8" s="486"/>
      <c r="RD8" s="486"/>
      <c r="RE8" s="486"/>
      <c r="RF8" s="486"/>
      <c r="RG8" s="486"/>
      <c r="RH8" s="486"/>
      <c r="RI8" s="486"/>
      <c r="RJ8" s="486"/>
      <c r="RK8" s="486"/>
      <c r="RL8" s="486"/>
      <c r="RM8" s="486"/>
      <c r="RN8" s="486"/>
      <c r="RO8" s="486"/>
      <c r="RP8" s="486"/>
      <c r="RQ8" s="486"/>
      <c r="RR8" s="486"/>
      <c r="RS8" s="486"/>
      <c r="RT8" s="486"/>
      <c r="RU8" s="486"/>
      <c r="RV8" s="486"/>
      <c r="RW8" s="486"/>
      <c r="RX8" s="486"/>
      <c r="RY8" s="486"/>
      <c r="RZ8" s="486"/>
      <c r="SA8" s="486"/>
      <c r="SB8" s="486"/>
      <c r="SC8" s="486"/>
      <c r="SD8" s="486"/>
      <c r="SE8" s="486"/>
      <c r="SF8" s="486"/>
      <c r="SG8" s="486"/>
      <c r="SH8" s="486"/>
      <c r="SI8" s="486"/>
      <c r="SJ8" s="486"/>
      <c r="SK8" s="486"/>
      <c r="SL8" s="486"/>
      <c r="SM8" s="486"/>
      <c r="SN8" s="486"/>
      <c r="SO8" s="486"/>
      <c r="SP8" s="486"/>
      <c r="SQ8" s="486"/>
      <c r="SR8" s="486"/>
      <c r="SS8" s="486"/>
      <c r="ST8" s="486"/>
      <c r="SU8" s="486"/>
      <c r="SV8" s="486"/>
      <c r="SW8" s="486"/>
      <c r="SX8" s="486"/>
      <c r="SY8" s="486"/>
      <c r="SZ8" s="486"/>
      <c r="TA8" s="486"/>
      <c r="TB8" s="486"/>
      <c r="TC8" s="486"/>
      <c r="TD8" s="486"/>
      <c r="TE8" s="486"/>
      <c r="TF8" s="486"/>
      <c r="TG8" s="486"/>
      <c r="TH8" s="486"/>
      <c r="TI8" s="486"/>
      <c r="TJ8" s="486"/>
      <c r="TK8" s="486"/>
      <c r="TL8" s="486"/>
      <c r="TM8" s="486"/>
      <c r="TN8" s="486"/>
      <c r="TO8" s="486"/>
      <c r="TP8" s="486"/>
      <c r="TQ8" s="486"/>
      <c r="TR8" s="486"/>
      <c r="TS8" s="486"/>
      <c r="TT8" s="486"/>
      <c r="TU8" s="486"/>
      <c r="TV8" s="486"/>
      <c r="TW8" s="486"/>
      <c r="TX8" s="486"/>
      <c r="TY8" s="486"/>
      <c r="TZ8" s="486"/>
      <c r="UA8" s="486"/>
      <c r="UB8" s="486"/>
      <c r="UC8" s="486"/>
      <c r="UD8" s="486"/>
      <c r="UE8" s="486"/>
      <c r="UF8" s="486"/>
      <c r="UG8" s="486"/>
      <c r="UH8" s="486"/>
      <c r="UI8" s="486"/>
      <c r="UJ8" s="486"/>
      <c r="UK8" s="486"/>
      <c r="UL8" s="486"/>
      <c r="UM8" s="486"/>
      <c r="UN8" s="486"/>
      <c r="UO8" s="486"/>
      <c r="UP8" s="486"/>
      <c r="UQ8" s="486"/>
      <c r="UR8" s="486"/>
      <c r="US8" s="486"/>
      <c r="UT8" s="486"/>
      <c r="UU8" s="486"/>
      <c r="UV8" s="486"/>
      <c r="UW8" s="486"/>
      <c r="UX8" s="486"/>
      <c r="UY8" s="486"/>
      <c r="UZ8" s="486"/>
      <c r="VA8" s="486"/>
      <c r="VB8" s="486"/>
      <c r="VC8" s="486"/>
      <c r="VD8" s="486"/>
      <c r="VE8" s="486"/>
      <c r="VF8" s="486"/>
      <c r="VG8" s="486"/>
      <c r="VH8" s="486"/>
      <c r="VI8" s="486"/>
      <c r="VJ8" s="486"/>
      <c r="VK8" s="486"/>
      <c r="VL8" s="486"/>
      <c r="VM8" s="486"/>
      <c r="VN8" s="486"/>
      <c r="VO8" s="486"/>
      <c r="VP8" s="486"/>
      <c r="VQ8" s="486"/>
      <c r="VR8" s="486"/>
      <c r="VS8" s="486"/>
      <c r="VT8" s="486"/>
      <c r="VU8" s="486"/>
      <c r="VV8" s="486"/>
      <c r="VW8" s="486"/>
      <c r="VX8" s="486"/>
      <c r="VY8" s="486"/>
      <c r="VZ8" s="486"/>
      <c r="WA8" s="486"/>
      <c r="WB8" s="486"/>
      <c r="WC8" s="486"/>
      <c r="WD8" s="486"/>
      <c r="WE8" s="486"/>
      <c r="WF8" s="486"/>
      <c r="WG8" s="486"/>
      <c r="WH8" s="486"/>
      <c r="WI8" s="486"/>
      <c r="WJ8" s="486"/>
      <c r="WK8" s="486"/>
      <c r="WL8" s="486"/>
      <c r="WM8" s="486"/>
      <c r="WN8" s="486"/>
      <c r="WO8" s="486"/>
      <c r="WP8" s="486"/>
      <c r="WQ8" s="486"/>
      <c r="WR8" s="486"/>
      <c r="WS8" s="486"/>
      <c r="WT8" s="486"/>
      <c r="WU8" s="486"/>
      <c r="WV8" s="486"/>
      <c r="WW8" s="486"/>
      <c r="WX8" s="486"/>
      <c r="WY8" s="486"/>
      <c r="WZ8" s="486"/>
      <c r="XA8" s="486"/>
      <c r="XB8" s="486"/>
      <c r="XC8" s="486"/>
      <c r="XD8" s="486"/>
      <c r="XE8" s="486"/>
      <c r="XF8" s="486"/>
      <c r="XG8" s="486"/>
      <c r="XH8" s="486"/>
      <c r="XI8" s="486"/>
      <c r="XJ8" s="486"/>
      <c r="XK8" s="486"/>
      <c r="XL8" s="486"/>
      <c r="XM8" s="486"/>
      <c r="XN8" s="486"/>
      <c r="XO8" s="486"/>
      <c r="XP8" s="486"/>
      <c r="XQ8" s="486"/>
      <c r="XR8" s="486"/>
      <c r="XS8" s="486"/>
      <c r="XT8" s="486"/>
      <c r="XU8" s="486"/>
      <c r="XV8" s="486"/>
      <c r="XW8" s="486"/>
      <c r="XX8" s="486"/>
      <c r="XY8" s="486"/>
      <c r="XZ8" s="486"/>
      <c r="YA8" s="486"/>
      <c r="YB8" s="486"/>
      <c r="YC8" s="486"/>
      <c r="YD8" s="486"/>
      <c r="YE8" s="486"/>
      <c r="YF8" s="486"/>
      <c r="YG8" s="486"/>
      <c r="YH8" s="486"/>
      <c r="YI8" s="486"/>
      <c r="YJ8" s="486"/>
      <c r="YK8" s="486"/>
      <c r="YL8" s="486"/>
      <c r="YM8" s="486"/>
      <c r="YN8" s="486"/>
      <c r="YO8" s="486"/>
      <c r="YP8" s="486"/>
      <c r="YQ8" s="486"/>
      <c r="YR8" s="486"/>
      <c r="YS8" s="486"/>
      <c r="YT8" s="486"/>
      <c r="YU8" s="486"/>
      <c r="YV8" s="486"/>
      <c r="YW8" s="486"/>
      <c r="YX8" s="486"/>
      <c r="YY8" s="486"/>
      <c r="YZ8" s="486"/>
      <c r="ZA8" s="486"/>
      <c r="ZB8" s="486"/>
      <c r="ZC8" s="486"/>
      <c r="ZD8" s="486"/>
      <c r="ZE8" s="486"/>
      <c r="ZF8" s="486"/>
      <c r="ZG8" s="486"/>
      <c r="ZH8" s="486"/>
      <c r="ZI8" s="486"/>
      <c r="ZJ8" s="486"/>
      <c r="ZK8" s="486"/>
      <c r="ZL8" s="486"/>
      <c r="ZM8" s="486"/>
      <c r="ZN8" s="486"/>
      <c r="ZO8" s="486"/>
      <c r="ZP8" s="486"/>
      <c r="ZQ8" s="486"/>
      <c r="ZR8" s="486"/>
      <c r="ZS8" s="486"/>
      <c r="ZT8" s="486"/>
      <c r="ZU8" s="486"/>
      <c r="ZV8" s="486"/>
      <c r="ZW8" s="486"/>
      <c r="ZX8" s="486"/>
      <c r="ZY8" s="486"/>
      <c r="ZZ8" s="486"/>
      <c r="AAA8" s="486"/>
      <c r="AAB8" s="486"/>
      <c r="AAC8" s="486"/>
      <c r="AAD8" s="486"/>
      <c r="AAE8" s="486"/>
      <c r="AAF8" s="486"/>
      <c r="AAG8" s="486"/>
      <c r="AAH8" s="486"/>
      <c r="AAI8" s="486"/>
      <c r="AAJ8" s="486"/>
      <c r="AAK8" s="486"/>
      <c r="AAL8" s="486"/>
      <c r="AAM8" s="486"/>
      <c r="AAN8" s="486"/>
      <c r="AAO8" s="486"/>
      <c r="AAP8" s="486"/>
      <c r="AAQ8" s="486"/>
      <c r="AAR8" s="486"/>
      <c r="AAS8" s="486"/>
      <c r="AAT8" s="486"/>
      <c r="AAU8" s="486"/>
      <c r="AAV8" s="486"/>
      <c r="AAW8" s="486"/>
      <c r="AAX8" s="486"/>
      <c r="AAY8" s="486"/>
      <c r="AAZ8" s="486"/>
      <c r="ABA8" s="486"/>
      <c r="ABB8" s="486"/>
      <c r="ABC8" s="486"/>
      <c r="ABD8" s="486"/>
      <c r="ABE8" s="486"/>
      <c r="ABF8" s="486"/>
      <c r="ABG8" s="486"/>
      <c r="ABH8" s="486"/>
      <c r="ABI8" s="486"/>
      <c r="ABJ8" s="486"/>
      <c r="ABK8" s="486"/>
      <c r="ABL8" s="486"/>
      <c r="ABM8" s="486"/>
      <c r="ABN8" s="486"/>
      <c r="ABO8" s="486"/>
      <c r="ABP8" s="486"/>
      <c r="ABQ8" s="486"/>
      <c r="ABR8" s="486"/>
      <c r="ABS8" s="486"/>
      <c r="ABT8" s="486"/>
      <c r="ABU8" s="486"/>
      <c r="ABV8" s="486"/>
      <c r="ABW8" s="486"/>
      <c r="ABX8" s="486"/>
      <c r="ABY8" s="486"/>
      <c r="ABZ8" s="486"/>
      <c r="ACA8" s="486"/>
      <c r="ACB8" s="486"/>
      <c r="ACC8" s="486"/>
      <c r="ACD8" s="486"/>
      <c r="ACE8" s="486"/>
      <c r="ACF8" s="486"/>
      <c r="ACG8" s="486"/>
      <c r="ACH8" s="486"/>
      <c r="ACI8" s="486"/>
      <c r="ACJ8" s="486"/>
      <c r="ACK8" s="486"/>
      <c r="ACL8" s="486"/>
      <c r="ACM8" s="486"/>
      <c r="ACN8" s="486"/>
      <c r="ACO8" s="486"/>
      <c r="ACP8" s="486"/>
      <c r="ACQ8" s="486"/>
      <c r="ACR8" s="486"/>
      <c r="ACS8" s="486"/>
      <c r="ACT8" s="486"/>
      <c r="ACU8" s="486"/>
      <c r="ACV8" s="486"/>
      <c r="ACW8" s="486"/>
      <c r="ACX8" s="486"/>
      <c r="ACY8" s="486"/>
      <c r="ACZ8" s="486"/>
      <c r="ADA8" s="486"/>
      <c r="ADB8" s="486"/>
      <c r="ADC8" s="486"/>
      <c r="ADD8" s="486"/>
      <c r="ADE8" s="486"/>
      <c r="ADF8" s="486"/>
      <c r="ADG8" s="486"/>
      <c r="ADH8" s="486"/>
      <c r="ADI8" s="486"/>
      <c r="ADJ8" s="486"/>
      <c r="ADK8" s="486"/>
      <c r="ADL8" s="486"/>
      <c r="ADM8" s="486"/>
      <c r="ADN8" s="486"/>
      <c r="ADO8" s="486"/>
      <c r="ADP8" s="486"/>
      <c r="ADQ8" s="486"/>
      <c r="ADR8" s="486"/>
      <c r="ADS8" s="486"/>
      <c r="ADT8" s="486"/>
      <c r="ADU8" s="486"/>
      <c r="ADV8" s="486"/>
      <c r="ADW8" s="486"/>
      <c r="ADX8" s="486"/>
      <c r="ADY8" s="486"/>
      <c r="ADZ8" s="486"/>
      <c r="AEA8" s="486"/>
      <c r="AEB8" s="486"/>
      <c r="AEC8" s="486"/>
      <c r="AED8" s="486"/>
      <c r="AEE8" s="486"/>
      <c r="AEF8" s="486"/>
      <c r="AEG8" s="486"/>
      <c r="AEH8" s="486"/>
      <c r="AEI8" s="486"/>
      <c r="AEJ8" s="486"/>
      <c r="AEK8" s="486"/>
      <c r="AEL8" s="486"/>
      <c r="AEM8" s="486"/>
      <c r="AEN8" s="486"/>
      <c r="AEO8" s="486"/>
      <c r="AEP8" s="486"/>
      <c r="AEQ8" s="486"/>
      <c r="AER8" s="486"/>
      <c r="AES8" s="486"/>
      <c r="AET8" s="486"/>
      <c r="AEU8" s="486"/>
      <c r="AEV8" s="486"/>
      <c r="AEW8" s="486"/>
      <c r="AEX8" s="486"/>
      <c r="AEY8" s="486"/>
      <c r="AEZ8" s="486"/>
      <c r="AFA8" s="486"/>
      <c r="AFB8" s="486"/>
      <c r="AFC8" s="486"/>
      <c r="AFD8" s="486"/>
      <c r="AFE8" s="486"/>
      <c r="AFF8" s="486"/>
      <c r="AFG8" s="486"/>
      <c r="AFH8" s="486"/>
      <c r="AFI8" s="486"/>
      <c r="AFJ8" s="486"/>
      <c r="AFK8" s="486"/>
      <c r="AFL8" s="486"/>
      <c r="AFM8" s="486"/>
      <c r="AFN8" s="486"/>
      <c r="AFO8" s="486"/>
      <c r="AFP8" s="486"/>
      <c r="AFQ8" s="486"/>
      <c r="AFR8" s="486"/>
      <c r="AFS8" s="486"/>
      <c r="AFT8" s="486"/>
      <c r="AFU8" s="486"/>
      <c r="AFV8" s="486"/>
      <c r="AFW8" s="486"/>
      <c r="AFX8" s="486"/>
      <c r="AFY8" s="486"/>
      <c r="AFZ8" s="486"/>
      <c r="AGA8" s="486"/>
      <c r="AGB8" s="486"/>
      <c r="AGC8" s="486"/>
      <c r="AGD8" s="486"/>
      <c r="AGE8" s="486"/>
      <c r="AGF8" s="486"/>
      <c r="AGG8" s="486"/>
      <c r="AGH8" s="486"/>
      <c r="AGI8" s="486"/>
      <c r="AGJ8" s="486"/>
      <c r="AGK8" s="486"/>
      <c r="AGL8" s="486"/>
      <c r="AGM8" s="486"/>
      <c r="AGN8" s="486"/>
      <c r="AGO8" s="486"/>
      <c r="AGP8" s="486"/>
      <c r="AGQ8" s="486"/>
      <c r="AGR8" s="486"/>
      <c r="AGS8" s="486"/>
      <c r="AGT8" s="486"/>
      <c r="AGU8" s="486"/>
      <c r="AGV8" s="486"/>
      <c r="AGW8" s="486"/>
      <c r="AGX8" s="486"/>
      <c r="AGY8" s="486"/>
      <c r="AGZ8" s="486"/>
      <c r="AHA8" s="486"/>
      <c r="AHB8" s="486"/>
      <c r="AHC8" s="486"/>
      <c r="AHD8" s="486"/>
      <c r="AHE8" s="486"/>
      <c r="AHF8" s="486"/>
      <c r="AHG8" s="486"/>
      <c r="AHH8" s="486"/>
      <c r="AHI8" s="486"/>
      <c r="AHJ8" s="486"/>
      <c r="AHK8" s="486"/>
      <c r="AHL8" s="486"/>
      <c r="AHM8" s="486"/>
      <c r="AHN8" s="486"/>
      <c r="AHO8" s="486"/>
      <c r="AHP8" s="486"/>
      <c r="AHQ8" s="486"/>
      <c r="AHR8" s="486"/>
      <c r="AHS8" s="486"/>
      <c r="AHT8" s="486"/>
      <c r="AHU8" s="486"/>
      <c r="AHV8" s="486"/>
      <c r="AHW8" s="486"/>
      <c r="AHX8" s="486"/>
      <c r="AHY8" s="486"/>
      <c r="AHZ8" s="486"/>
      <c r="AIA8" s="486"/>
      <c r="AIB8" s="486"/>
      <c r="AIC8" s="486"/>
      <c r="AID8" s="486"/>
      <c r="AIE8" s="486"/>
      <c r="AIF8" s="486"/>
      <c r="AIG8" s="486"/>
      <c r="AIH8" s="486"/>
      <c r="AII8" s="486"/>
      <c r="AIJ8" s="486"/>
      <c r="AIK8" s="486"/>
      <c r="AIL8" s="486"/>
      <c r="AIM8" s="486"/>
      <c r="AIN8" s="486"/>
      <c r="AIO8" s="486"/>
      <c r="AIP8" s="486"/>
      <c r="AIQ8" s="486"/>
      <c r="AIR8" s="486"/>
      <c r="AIS8" s="486"/>
      <c r="AIT8" s="486"/>
      <c r="AIU8" s="486"/>
      <c r="AIV8" s="486"/>
      <c r="AIW8" s="486"/>
      <c r="AIX8" s="486"/>
      <c r="AIY8" s="486"/>
      <c r="AIZ8" s="486"/>
      <c r="AJA8" s="486"/>
      <c r="AJB8" s="486"/>
      <c r="AJC8" s="486"/>
      <c r="AJD8" s="486"/>
      <c r="AJE8" s="486"/>
      <c r="AJF8" s="486"/>
      <c r="AJG8" s="486"/>
      <c r="AJH8" s="486"/>
      <c r="AJI8" s="486"/>
      <c r="AJJ8" s="486"/>
      <c r="AJK8" s="486"/>
      <c r="AJL8" s="486"/>
      <c r="AJM8" s="486"/>
      <c r="AJN8" s="486"/>
      <c r="AJO8" s="486"/>
      <c r="AJP8" s="486"/>
      <c r="AJQ8" s="486"/>
      <c r="AJR8" s="486"/>
      <c r="AJS8" s="486"/>
      <c r="AJT8" s="486"/>
      <c r="AJU8" s="486"/>
      <c r="AJV8" s="486"/>
      <c r="AJW8" s="486"/>
      <c r="AJX8" s="486"/>
      <c r="AJY8" s="486"/>
      <c r="AJZ8" s="486"/>
      <c r="AKA8" s="486"/>
      <c r="AKB8" s="486"/>
      <c r="AKC8" s="486"/>
      <c r="AKD8" s="486"/>
      <c r="AKE8" s="486"/>
      <c r="AKF8" s="486"/>
      <c r="AKG8" s="486"/>
      <c r="AKH8" s="486"/>
      <c r="AKI8" s="486"/>
      <c r="AKJ8" s="486"/>
      <c r="AKK8" s="486"/>
      <c r="AKL8" s="486"/>
      <c r="AKM8" s="486"/>
      <c r="AKN8" s="486"/>
      <c r="AKO8" s="486"/>
      <c r="AKP8" s="486"/>
      <c r="AKQ8" s="486"/>
      <c r="AKR8" s="486"/>
      <c r="AKS8" s="486"/>
      <c r="AKT8" s="486"/>
      <c r="AKU8" s="486"/>
      <c r="AKV8" s="486"/>
      <c r="AKW8" s="486"/>
      <c r="AKX8" s="486"/>
      <c r="AKY8" s="486"/>
      <c r="AKZ8" s="486"/>
      <c r="ALA8" s="486"/>
      <c r="ALB8" s="486"/>
      <c r="ALC8" s="486"/>
      <c r="ALD8" s="486"/>
      <c r="ALE8" s="486"/>
      <c r="ALF8" s="486"/>
      <c r="ALG8" s="486"/>
      <c r="ALH8" s="486"/>
      <c r="ALI8" s="486"/>
      <c r="ALJ8" s="486"/>
      <c r="ALK8" s="486"/>
      <c r="ALL8" s="486"/>
      <c r="ALM8" s="486"/>
      <c r="ALN8" s="486"/>
      <c r="ALO8" s="486"/>
      <c r="ALP8" s="486"/>
      <c r="ALQ8" s="486"/>
      <c r="ALR8" s="486"/>
      <c r="ALS8" s="486"/>
      <c r="ALT8" s="486"/>
      <c r="ALU8" s="486"/>
      <c r="ALV8" s="486"/>
      <c r="ALW8" s="486"/>
      <c r="ALX8" s="486"/>
      <c r="ALY8" s="486"/>
      <c r="ALZ8" s="486"/>
      <c r="AMA8" s="486"/>
      <c r="AMB8" s="486"/>
      <c r="AMC8" s="486"/>
      <c r="AMD8" s="486"/>
      <c r="AME8" s="486"/>
      <c r="AMF8" s="486"/>
      <c r="AMG8" s="486"/>
      <c r="AMH8" s="486"/>
      <c r="AMI8" s="486"/>
      <c r="AMJ8" s="486"/>
      <c r="AMK8" s="486"/>
      <c r="AML8" s="486"/>
      <c r="AMM8" s="486"/>
      <c r="AMN8" s="486"/>
      <c r="AMO8" s="486"/>
      <c r="AMP8" s="486"/>
      <c r="AMQ8" s="486"/>
      <c r="AMR8" s="486"/>
      <c r="AMS8" s="486"/>
      <c r="AMT8" s="486"/>
      <c r="AMU8" s="486"/>
      <c r="AMV8" s="486"/>
      <c r="AMW8" s="486"/>
      <c r="AMX8" s="486"/>
      <c r="AMY8" s="486"/>
      <c r="AMZ8" s="486"/>
      <c r="ANA8" s="486"/>
      <c r="ANB8" s="486"/>
      <c r="ANC8" s="486"/>
      <c r="AND8" s="486"/>
      <c r="ANE8" s="486"/>
      <c r="ANF8" s="486"/>
      <c r="ANG8" s="486"/>
      <c r="ANH8" s="486"/>
      <c r="ANI8" s="486"/>
      <c r="ANJ8" s="486"/>
      <c r="ANK8" s="486"/>
      <c r="ANL8" s="486"/>
      <c r="ANM8" s="486"/>
      <c r="ANN8" s="486"/>
      <c r="ANO8" s="486"/>
      <c r="ANP8" s="486"/>
      <c r="ANQ8" s="486"/>
      <c r="ANR8" s="486"/>
      <c r="ANS8" s="486"/>
      <c r="ANT8" s="486"/>
      <c r="ANU8" s="486"/>
      <c r="ANV8" s="486"/>
      <c r="ANW8" s="486"/>
      <c r="ANX8" s="486"/>
      <c r="ANY8" s="486"/>
      <c r="ANZ8" s="486"/>
      <c r="AOA8" s="486"/>
      <c r="AOB8" s="486"/>
      <c r="AOC8" s="486"/>
      <c r="AOD8" s="486"/>
      <c r="AOE8" s="486"/>
      <c r="AOF8" s="486"/>
      <c r="AOG8" s="486"/>
      <c r="AOH8" s="486"/>
      <c r="AOI8" s="486"/>
      <c r="AOJ8" s="486"/>
      <c r="AOK8" s="486"/>
      <c r="AOL8" s="486"/>
      <c r="AOM8" s="486"/>
      <c r="AON8" s="486"/>
      <c r="AOO8" s="486"/>
      <c r="AOP8" s="486"/>
      <c r="AOQ8" s="486"/>
      <c r="AOR8" s="486"/>
      <c r="AOS8" s="486"/>
      <c r="AOT8" s="486"/>
      <c r="AOU8" s="486"/>
      <c r="AOV8" s="486"/>
      <c r="AOW8" s="486"/>
      <c r="AOX8" s="486"/>
      <c r="AOY8" s="486"/>
      <c r="AOZ8" s="486"/>
      <c r="APA8" s="486"/>
      <c r="APB8" s="486"/>
      <c r="APC8" s="486"/>
      <c r="APD8" s="486"/>
      <c r="APE8" s="486"/>
      <c r="APF8" s="486"/>
      <c r="APG8" s="486"/>
      <c r="APH8" s="486"/>
      <c r="API8" s="486"/>
      <c r="APJ8" s="486"/>
      <c r="APK8" s="486"/>
      <c r="APL8" s="486"/>
      <c r="APM8" s="486"/>
      <c r="APN8" s="486"/>
      <c r="APO8" s="486"/>
      <c r="APP8" s="486"/>
      <c r="APQ8" s="486"/>
      <c r="APR8" s="486"/>
      <c r="APS8" s="486"/>
      <c r="APT8" s="486"/>
      <c r="APU8" s="486"/>
      <c r="APV8" s="486"/>
      <c r="APW8" s="486"/>
      <c r="APX8" s="486"/>
      <c r="APY8" s="486"/>
      <c r="APZ8" s="486"/>
      <c r="AQA8" s="486"/>
      <c r="AQB8" s="486"/>
      <c r="AQC8" s="486"/>
      <c r="AQD8" s="486"/>
      <c r="AQE8" s="486"/>
      <c r="AQF8" s="486"/>
      <c r="AQG8" s="486"/>
      <c r="AQH8" s="486"/>
      <c r="AQI8" s="486"/>
      <c r="AQJ8" s="486"/>
      <c r="AQK8" s="486"/>
      <c r="AQL8" s="486"/>
      <c r="AQM8" s="486"/>
      <c r="AQN8" s="486"/>
      <c r="AQO8" s="486"/>
      <c r="AQP8" s="486"/>
      <c r="AQQ8" s="486"/>
      <c r="AQR8" s="486"/>
      <c r="AQS8" s="486"/>
      <c r="AQT8" s="486"/>
      <c r="AQU8" s="486"/>
      <c r="AQV8" s="486"/>
      <c r="AQW8" s="486"/>
      <c r="AQX8" s="486"/>
      <c r="AQY8" s="486"/>
      <c r="AQZ8" s="486"/>
      <c r="ARA8" s="486"/>
      <c r="ARB8" s="486"/>
      <c r="ARC8" s="486"/>
      <c r="ARD8" s="486"/>
      <c r="ARE8" s="486"/>
      <c r="ARF8" s="486"/>
      <c r="ARG8" s="486"/>
      <c r="ARH8" s="486"/>
      <c r="ARI8" s="486"/>
      <c r="ARJ8" s="486"/>
      <c r="ARK8" s="486"/>
      <c r="ARL8" s="486"/>
      <c r="ARM8" s="486"/>
      <c r="ARN8" s="486"/>
      <c r="ARO8" s="486"/>
      <c r="ARP8" s="486"/>
      <c r="ARQ8" s="486"/>
      <c r="ARR8" s="486"/>
      <c r="ARS8" s="486"/>
      <c r="ART8" s="486"/>
      <c r="ARU8" s="486"/>
      <c r="ARV8" s="486"/>
      <c r="ARW8" s="486"/>
      <c r="ARX8" s="486"/>
      <c r="ARY8" s="486"/>
      <c r="ARZ8" s="486"/>
      <c r="ASA8" s="486"/>
      <c r="ASB8" s="486"/>
      <c r="ASC8" s="486"/>
      <c r="ASD8" s="486"/>
      <c r="ASE8" s="486"/>
      <c r="ASF8" s="486"/>
      <c r="ASG8" s="486"/>
      <c r="ASH8" s="486"/>
      <c r="ASI8" s="486"/>
      <c r="ASJ8" s="486"/>
      <c r="ASK8" s="486"/>
      <c r="ASL8" s="486"/>
      <c r="ASM8" s="486"/>
      <c r="ASN8" s="486"/>
      <c r="ASO8" s="486"/>
      <c r="ASP8" s="486"/>
      <c r="ASQ8" s="486"/>
      <c r="ASR8" s="486"/>
      <c r="ASS8" s="486"/>
      <c r="AST8" s="486"/>
      <c r="ASU8" s="486"/>
      <c r="ASV8" s="486"/>
      <c r="ASW8" s="486"/>
      <c r="ASX8" s="486"/>
      <c r="ASY8" s="486"/>
      <c r="ASZ8" s="486"/>
      <c r="ATA8" s="486"/>
      <c r="ATB8" s="486"/>
      <c r="ATC8" s="486"/>
      <c r="ATD8" s="486"/>
      <c r="ATE8" s="486"/>
      <c r="ATF8" s="486"/>
      <c r="ATG8" s="486"/>
      <c r="ATH8" s="486"/>
      <c r="ATI8" s="486"/>
      <c r="ATJ8" s="486"/>
      <c r="ATK8" s="486"/>
      <c r="ATL8" s="486"/>
      <c r="ATM8" s="486"/>
      <c r="ATN8" s="486"/>
      <c r="ATO8" s="486"/>
      <c r="ATP8" s="486"/>
      <c r="ATQ8" s="486"/>
      <c r="ATR8" s="486"/>
      <c r="ATS8" s="486"/>
      <c r="ATT8" s="486"/>
      <c r="ATU8" s="486"/>
      <c r="ATV8" s="486"/>
      <c r="ATW8" s="486"/>
      <c r="ATX8" s="486"/>
      <c r="ATY8" s="486"/>
      <c r="ATZ8" s="486"/>
      <c r="AUA8" s="486"/>
      <c r="AUB8" s="486"/>
      <c r="AUC8" s="486"/>
      <c r="AUD8" s="486"/>
      <c r="AUE8" s="486"/>
      <c r="AUF8" s="486"/>
      <c r="AUG8" s="486"/>
      <c r="AUH8" s="486"/>
      <c r="AUI8" s="486"/>
      <c r="AUJ8" s="486"/>
      <c r="AUK8" s="486"/>
      <c r="AUL8" s="486"/>
      <c r="AUM8" s="486"/>
      <c r="AUN8" s="486"/>
      <c r="AUO8" s="486"/>
      <c r="AUP8" s="486"/>
      <c r="AUQ8" s="486"/>
      <c r="AUR8" s="486"/>
      <c r="AUS8" s="486"/>
      <c r="AUT8" s="486"/>
      <c r="AUU8" s="486"/>
      <c r="AUV8" s="486"/>
      <c r="AUW8" s="486"/>
      <c r="AUX8" s="486"/>
      <c r="AUY8" s="486"/>
      <c r="AUZ8" s="486"/>
      <c r="AVA8" s="486"/>
      <c r="AVB8" s="486"/>
      <c r="AVC8" s="486"/>
      <c r="AVD8" s="486"/>
      <c r="AVE8" s="486"/>
      <c r="AVF8" s="486"/>
      <c r="AVG8" s="486"/>
      <c r="AVH8" s="486"/>
      <c r="AVI8" s="486"/>
      <c r="AVJ8" s="486"/>
      <c r="AVK8" s="486"/>
      <c r="AVL8" s="486"/>
      <c r="AVM8" s="486"/>
      <c r="AVN8" s="486"/>
      <c r="AVO8" s="486"/>
      <c r="AVP8" s="486"/>
      <c r="AVQ8" s="486"/>
      <c r="AVR8" s="486"/>
      <c r="AVS8" s="486"/>
      <c r="AVT8" s="486"/>
      <c r="AVU8" s="486"/>
      <c r="AVV8" s="486"/>
      <c r="AVW8" s="486"/>
      <c r="AVX8" s="486"/>
      <c r="AVY8" s="486"/>
      <c r="AVZ8" s="486"/>
      <c r="AWA8" s="486"/>
      <c r="AWB8" s="486"/>
      <c r="AWC8" s="486"/>
      <c r="AWD8" s="486"/>
      <c r="AWE8" s="486"/>
      <c r="AWF8" s="486"/>
      <c r="AWG8" s="486"/>
      <c r="AWH8" s="486"/>
      <c r="AWI8" s="486"/>
      <c r="AWJ8" s="486"/>
      <c r="AWK8" s="486"/>
      <c r="AWL8" s="486"/>
      <c r="AWM8" s="486"/>
      <c r="AWN8" s="486"/>
      <c r="AWO8" s="486"/>
      <c r="AWP8" s="486"/>
      <c r="AWQ8" s="486"/>
      <c r="AWR8" s="486"/>
      <c r="AWS8" s="486"/>
      <c r="AWT8" s="486"/>
      <c r="AWU8" s="486"/>
      <c r="AWV8" s="486"/>
      <c r="AWW8" s="486"/>
      <c r="AWX8" s="486"/>
      <c r="AWY8" s="486"/>
      <c r="AWZ8" s="486"/>
      <c r="AXA8" s="486"/>
      <c r="AXB8" s="486"/>
      <c r="AXC8" s="486"/>
      <c r="AXD8" s="486"/>
      <c r="AXE8" s="486"/>
      <c r="AXF8" s="486"/>
      <c r="AXG8" s="486"/>
      <c r="AXH8" s="486"/>
      <c r="AXI8" s="486"/>
      <c r="AXJ8" s="486"/>
      <c r="AXK8" s="486"/>
      <c r="AXL8" s="486"/>
      <c r="AXM8" s="486"/>
      <c r="AXN8" s="486"/>
      <c r="AXO8" s="486"/>
      <c r="AXP8" s="486"/>
      <c r="AXQ8" s="486"/>
      <c r="AXR8" s="486"/>
      <c r="AXS8" s="486"/>
      <c r="AXT8" s="486"/>
      <c r="AXU8" s="486"/>
      <c r="AXV8" s="486"/>
      <c r="AXW8" s="486"/>
      <c r="AXX8" s="486"/>
      <c r="AXY8" s="486"/>
      <c r="AXZ8" s="486"/>
      <c r="AYA8" s="486"/>
      <c r="AYB8" s="486"/>
      <c r="AYC8" s="486"/>
      <c r="AYD8" s="486"/>
      <c r="AYE8" s="486"/>
      <c r="AYF8" s="486"/>
      <c r="AYG8" s="486"/>
      <c r="AYH8" s="486"/>
      <c r="AYI8" s="486"/>
      <c r="AYJ8" s="486"/>
      <c r="AYK8" s="486"/>
      <c r="AYL8" s="486"/>
      <c r="AYM8" s="486"/>
      <c r="AYN8" s="486"/>
      <c r="AYO8" s="486"/>
      <c r="AYP8" s="486"/>
      <c r="AYQ8" s="486"/>
      <c r="AYR8" s="486"/>
      <c r="AYS8" s="486"/>
      <c r="AYT8" s="486"/>
      <c r="AYU8" s="486"/>
      <c r="AYV8" s="486"/>
      <c r="AYW8" s="486"/>
      <c r="AYX8" s="486"/>
      <c r="AYY8" s="486"/>
      <c r="AYZ8" s="486"/>
      <c r="AZA8" s="486"/>
      <c r="AZB8" s="486"/>
      <c r="AZC8" s="486"/>
      <c r="AZD8" s="486"/>
      <c r="AZE8" s="486"/>
      <c r="AZF8" s="486"/>
      <c r="AZG8" s="486"/>
      <c r="AZH8" s="486"/>
      <c r="AZI8" s="486"/>
      <c r="AZJ8" s="486"/>
      <c r="AZK8" s="486"/>
      <c r="AZL8" s="486"/>
      <c r="AZM8" s="486"/>
      <c r="AZN8" s="486"/>
      <c r="AZO8" s="486"/>
      <c r="AZP8" s="486"/>
      <c r="AZQ8" s="486"/>
      <c r="AZR8" s="486"/>
      <c r="AZS8" s="486"/>
      <c r="AZT8" s="486"/>
      <c r="AZU8" s="486"/>
      <c r="AZV8" s="486"/>
      <c r="AZW8" s="486"/>
      <c r="AZX8" s="486"/>
      <c r="AZY8" s="486"/>
      <c r="AZZ8" s="486"/>
      <c r="BAA8" s="486"/>
      <c r="BAB8" s="486"/>
      <c r="BAC8" s="486"/>
      <c r="BAD8" s="486"/>
      <c r="BAE8" s="486"/>
      <c r="BAF8" s="486"/>
      <c r="BAG8" s="486"/>
      <c r="BAH8" s="486"/>
      <c r="BAI8" s="486"/>
      <c r="BAJ8" s="486"/>
      <c r="BAK8" s="486"/>
      <c r="BAL8" s="486"/>
    </row>
    <row r="9" spans="1:1390" ht="43.35" customHeight="1">
      <c r="A9" s="467" t="s">
        <v>511</v>
      </c>
      <c r="B9" s="488" t="s">
        <v>227</v>
      </c>
      <c r="C9" s="489"/>
      <c r="D9" s="465"/>
      <c r="E9" s="465"/>
      <c r="F9" s="465"/>
      <c r="G9" s="465"/>
      <c r="H9" s="565"/>
      <c r="I9" s="465"/>
      <c r="J9" s="566"/>
      <c r="K9" s="630" t="str">
        <f>IF(ISBLANK(F9), "", IF(ISNUMBER(SUBSTITUTE(F9, " ", "") + 0), "", "Primary SIC code should be numeric, please review that C03 does not contain text or symbols"))</f>
        <v/>
      </c>
      <c r="L9" s="577" t="str">
        <f t="shared" ref="L9:L36" si="0">IF(H9&lt;0, "Warning","")</f>
        <v/>
      </c>
      <c r="M9" s="577" t="str">
        <f t="shared" ref="M9:M36" si="1">IF(OR(I9&lt;0), "Warning","")</f>
        <v/>
      </c>
      <c r="N9" s="630" t="str">
        <f t="shared" ref="N9:N36" si="2">IF(AND(J9&lt;1,J9&lt;&gt;0),"You have entered a value under 1, is this correct? Percentages should be represented as positive whole numbers e.g., enter 9 if your authority holds a 9% share", "")</f>
        <v/>
      </c>
      <c r="O9" s="578" t="str">
        <f>IF(R9=TRUE, "At least one number on this row contains some text e.g., 1.2 million rather than writing 1200, please change", "")</f>
        <v/>
      </c>
      <c r="P9" s="579"/>
      <c r="Q9" s="562"/>
      <c r="R9" s="482" t="b">
        <f t="shared" ref="R9:R36" si="3">IF(OR(ISTEXT(H9)=TRUE, ISTEXT(I9)=TRUE), TRUE, FALSE)</f>
        <v>0</v>
      </c>
    </row>
    <row r="10" spans="1:1390" ht="43.35" customHeight="1">
      <c r="A10" s="467" t="s">
        <v>512</v>
      </c>
      <c r="B10" s="488" t="s">
        <v>230</v>
      </c>
      <c r="C10" s="489"/>
      <c r="D10" s="465"/>
      <c r="E10" s="465"/>
      <c r="F10" s="465"/>
      <c r="G10" s="465"/>
      <c r="H10" s="465"/>
      <c r="I10" s="465"/>
      <c r="J10" s="566"/>
      <c r="K10" s="630" t="str">
        <f t="shared" ref="K10:K36" si="4">IF(ISBLANK(F10), "", IF(ISNUMBER(SUBSTITUTE(F10, " ", "") + 0), "", "Primary SIC code should be numeric, please review that C03 does not contain text or symbols"))</f>
        <v/>
      </c>
      <c r="L10" s="577" t="str">
        <f t="shared" si="0"/>
        <v/>
      </c>
      <c r="M10" s="577" t="str">
        <f t="shared" si="1"/>
        <v/>
      </c>
      <c r="N10" s="630" t="str">
        <f t="shared" si="2"/>
        <v/>
      </c>
      <c r="O10" s="578" t="str">
        <f>IF(R10=TRUE, "At least one number on this row contains some text e.g., 1.2 million rather than writing 1200, please change", "")</f>
        <v/>
      </c>
      <c r="P10" s="579"/>
      <c r="Q10" s="562"/>
      <c r="R10" s="482" t="b">
        <f t="shared" si="3"/>
        <v>0</v>
      </c>
    </row>
    <row r="11" spans="1:1390" ht="43.35" customHeight="1">
      <c r="A11" s="467" t="s">
        <v>513</v>
      </c>
      <c r="B11" s="488" t="s">
        <v>233</v>
      </c>
      <c r="C11" s="489"/>
      <c r="D11" s="465"/>
      <c r="E11" s="465"/>
      <c r="F11" s="465"/>
      <c r="G11" s="465"/>
      <c r="H11" s="465"/>
      <c r="I11" s="465"/>
      <c r="J11" s="566"/>
      <c r="K11" s="630" t="str">
        <f t="shared" si="4"/>
        <v/>
      </c>
      <c r="L11" s="577" t="str">
        <f t="shared" si="0"/>
        <v/>
      </c>
      <c r="M11" s="577" t="str">
        <f t="shared" si="1"/>
        <v/>
      </c>
      <c r="N11" s="630" t="str">
        <f t="shared" si="2"/>
        <v/>
      </c>
      <c r="O11" s="578" t="str">
        <f t="shared" ref="O11:O36" si="5">IF(R11=TRUE, "At least one number on this row contains some text e.g., 1.2 million rather than writing 1200, please change", "")</f>
        <v/>
      </c>
      <c r="P11" s="579"/>
      <c r="Q11" s="562"/>
      <c r="R11" s="482" t="b">
        <f t="shared" si="3"/>
        <v>0</v>
      </c>
    </row>
    <row r="12" spans="1:1390" ht="43.35" customHeight="1">
      <c r="A12" s="467" t="s">
        <v>514</v>
      </c>
      <c r="B12" s="488" t="s">
        <v>236</v>
      </c>
      <c r="C12" s="489"/>
      <c r="D12" s="465"/>
      <c r="E12" s="465"/>
      <c r="F12" s="465"/>
      <c r="G12" s="465"/>
      <c r="H12" s="465"/>
      <c r="I12" s="465"/>
      <c r="J12" s="566"/>
      <c r="K12" s="630" t="str">
        <f t="shared" si="4"/>
        <v/>
      </c>
      <c r="L12" s="577" t="str">
        <f t="shared" si="0"/>
        <v/>
      </c>
      <c r="M12" s="577" t="str">
        <f t="shared" si="1"/>
        <v/>
      </c>
      <c r="N12" s="630" t="str">
        <f t="shared" si="2"/>
        <v/>
      </c>
      <c r="O12" s="578" t="str">
        <f t="shared" si="5"/>
        <v/>
      </c>
      <c r="P12" s="579"/>
      <c r="Q12" s="562"/>
      <c r="R12" s="482" t="b">
        <f t="shared" si="3"/>
        <v>0</v>
      </c>
    </row>
    <row r="13" spans="1:1390" ht="43.35" customHeight="1">
      <c r="A13" s="467" t="s">
        <v>515</v>
      </c>
      <c r="B13" s="488" t="s">
        <v>239</v>
      </c>
      <c r="C13" s="489"/>
      <c r="D13" s="465"/>
      <c r="E13" s="465"/>
      <c r="F13" s="465"/>
      <c r="G13" s="465"/>
      <c r="H13" s="465"/>
      <c r="I13" s="465"/>
      <c r="J13" s="566"/>
      <c r="K13" s="630" t="str">
        <f t="shared" si="4"/>
        <v/>
      </c>
      <c r="L13" s="577" t="str">
        <f t="shared" si="0"/>
        <v/>
      </c>
      <c r="M13" s="577" t="str">
        <f t="shared" si="1"/>
        <v/>
      </c>
      <c r="N13" s="630" t="str">
        <f t="shared" si="2"/>
        <v/>
      </c>
      <c r="O13" s="578" t="str">
        <f t="shared" si="5"/>
        <v/>
      </c>
      <c r="P13" s="579"/>
      <c r="Q13" s="562"/>
      <c r="R13" s="482" t="b">
        <f t="shared" si="3"/>
        <v>0</v>
      </c>
    </row>
    <row r="14" spans="1:1390" ht="43.35" customHeight="1">
      <c r="A14" s="467" t="s">
        <v>516</v>
      </c>
      <c r="B14" s="488" t="s">
        <v>242</v>
      </c>
      <c r="C14" s="489"/>
      <c r="D14" s="465"/>
      <c r="E14" s="465"/>
      <c r="F14" s="465"/>
      <c r="G14" s="465"/>
      <c r="H14" s="465"/>
      <c r="I14" s="465"/>
      <c r="J14" s="566"/>
      <c r="K14" s="630" t="str">
        <f t="shared" si="4"/>
        <v/>
      </c>
      <c r="L14" s="577" t="str">
        <f t="shared" si="0"/>
        <v/>
      </c>
      <c r="M14" s="577" t="str">
        <f t="shared" si="1"/>
        <v/>
      </c>
      <c r="N14" s="630" t="str">
        <f t="shared" si="2"/>
        <v/>
      </c>
      <c r="O14" s="578" t="str">
        <f t="shared" si="5"/>
        <v/>
      </c>
      <c r="P14" s="579"/>
      <c r="Q14" s="562"/>
      <c r="R14" s="482" t="b">
        <f t="shared" si="3"/>
        <v>0</v>
      </c>
    </row>
    <row r="15" spans="1:1390" ht="43.35" customHeight="1">
      <c r="A15" s="467" t="s">
        <v>517</v>
      </c>
      <c r="B15" s="488" t="s">
        <v>245</v>
      </c>
      <c r="C15" s="489"/>
      <c r="D15" s="465"/>
      <c r="E15" s="465"/>
      <c r="F15" s="465"/>
      <c r="G15" s="465"/>
      <c r="H15" s="465"/>
      <c r="I15" s="465"/>
      <c r="J15" s="566"/>
      <c r="K15" s="630" t="str">
        <f t="shared" si="4"/>
        <v/>
      </c>
      <c r="L15" s="577" t="str">
        <f t="shared" si="0"/>
        <v/>
      </c>
      <c r="M15" s="577" t="str">
        <f t="shared" si="1"/>
        <v/>
      </c>
      <c r="N15" s="630" t="str">
        <f t="shared" si="2"/>
        <v/>
      </c>
      <c r="O15" s="578" t="str">
        <f t="shared" si="5"/>
        <v/>
      </c>
      <c r="P15" s="579"/>
      <c r="Q15" s="562"/>
      <c r="R15" s="482" t="b">
        <f t="shared" si="3"/>
        <v>0</v>
      </c>
    </row>
    <row r="16" spans="1:1390" ht="43.35" customHeight="1">
      <c r="A16" s="467" t="s">
        <v>518</v>
      </c>
      <c r="B16" s="488" t="s">
        <v>248</v>
      </c>
      <c r="C16" s="489"/>
      <c r="D16" s="465"/>
      <c r="E16" s="465"/>
      <c r="F16" s="465"/>
      <c r="G16" s="465"/>
      <c r="H16" s="465"/>
      <c r="I16" s="465"/>
      <c r="J16" s="566"/>
      <c r="K16" s="630" t="str">
        <f t="shared" si="4"/>
        <v/>
      </c>
      <c r="L16" s="577" t="str">
        <f t="shared" si="0"/>
        <v/>
      </c>
      <c r="M16" s="577" t="str">
        <f t="shared" si="1"/>
        <v/>
      </c>
      <c r="N16" s="630" t="str">
        <f t="shared" si="2"/>
        <v/>
      </c>
      <c r="O16" s="578" t="str">
        <f t="shared" si="5"/>
        <v/>
      </c>
      <c r="P16" s="579"/>
      <c r="Q16" s="562"/>
      <c r="R16" s="482" t="b">
        <f t="shared" si="3"/>
        <v>0</v>
      </c>
    </row>
    <row r="17" spans="1:18" ht="43.35" customHeight="1">
      <c r="A17" s="467" t="s">
        <v>519</v>
      </c>
      <c r="B17" s="488" t="s">
        <v>251</v>
      </c>
      <c r="C17" s="489"/>
      <c r="D17" s="465"/>
      <c r="E17" s="465"/>
      <c r="F17" s="465"/>
      <c r="G17" s="465"/>
      <c r="H17" s="465"/>
      <c r="I17" s="465"/>
      <c r="J17" s="566"/>
      <c r="K17" s="630" t="str">
        <f t="shared" si="4"/>
        <v/>
      </c>
      <c r="L17" s="577" t="str">
        <f t="shared" si="0"/>
        <v/>
      </c>
      <c r="M17" s="577" t="str">
        <f t="shared" si="1"/>
        <v/>
      </c>
      <c r="N17" s="630" t="str">
        <f t="shared" si="2"/>
        <v/>
      </c>
      <c r="O17" s="578" t="str">
        <f t="shared" si="5"/>
        <v/>
      </c>
      <c r="P17" s="579"/>
      <c r="Q17" s="562"/>
      <c r="R17" s="482" t="b">
        <f t="shared" si="3"/>
        <v>0</v>
      </c>
    </row>
    <row r="18" spans="1:18" ht="43.35" customHeight="1">
      <c r="A18" s="467" t="s">
        <v>520</v>
      </c>
      <c r="B18" s="488" t="s">
        <v>254</v>
      </c>
      <c r="C18" s="489"/>
      <c r="D18" s="465"/>
      <c r="E18" s="465"/>
      <c r="F18" s="465"/>
      <c r="G18" s="465"/>
      <c r="H18" s="465"/>
      <c r="I18" s="465"/>
      <c r="J18" s="566"/>
      <c r="K18" s="630" t="str">
        <f t="shared" si="4"/>
        <v/>
      </c>
      <c r="L18" s="577" t="str">
        <f t="shared" si="0"/>
        <v/>
      </c>
      <c r="M18" s="577" t="str">
        <f t="shared" si="1"/>
        <v/>
      </c>
      <c r="N18" s="630" t="str">
        <f t="shared" si="2"/>
        <v/>
      </c>
      <c r="O18" s="578" t="str">
        <f t="shared" si="5"/>
        <v/>
      </c>
      <c r="P18" s="579"/>
      <c r="Q18" s="562"/>
      <c r="R18" s="482" t="b">
        <f t="shared" si="3"/>
        <v>0</v>
      </c>
    </row>
    <row r="19" spans="1:18" ht="43.35" customHeight="1">
      <c r="A19" s="467" t="s">
        <v>521</v>
      </c>
      <c r="B19" s="488" t="s">
        <v>257</v>
      </c>
      <c r="C19" s="489"/>
      <c r="D19" s="465"/>
      <c r="E19" s="465"/>
      <c r="F19" s="465"/>
      <c r="G19" s="465"/>
      <c r="H19" s="465"/>
      <c r="I19" s="465"/>
      <c r="J19" s="566"/>
      <c r="K19" s="630" t="str">
        <f t="shared" si="4"/>
        <v/>
      </c>
      <c r="L19" s="577" t="str">
        <f t="shared" si="0"/>
        <v/>
      </c>
      <c r="M19" s="577" t="str">
        <f t="shared" si="1"/>
        <v/>
      </c>
      <c r="N19" s="630" t="str">
        <f t="shared" si="2"/>
        <v/>
      </c>
      <c r="O19" s="578" t="str">
        <f t="shared" si="5"/>
        <v/>
      </c>
      <c r="P19" s="579"/>
      <c r="Q19" s="562"/>
      <c r="R19" s="482" t="b">
        <f t="shared" si="3"/>
        <v>0</v>
      </c>
    </row>
    <row r="20" spans="1:18" ht="43.35" customHeight="1">
      <c r="A20" s="467" t="s">
        <v>522</v>
      </c>
      <c r="B20" s="488" t="s">
        <v>260</v>
      </c>
      <c r="C20" s="489"/>
      <c r="D20" s="465"/>
      <c r="E20" s="465"/>
      <c r="F20" s="465"/>
      <c r="G20" s="465"/>
      <c r="H20" s="465"/>
      <c r="I20" s="465"/>
      <c r="J20" s="566"/>
      <c r="K20" s="630" t="str">
        <f t="shared" si="4"/>
        <v/>
      </c>
      <c r="L20" s="577" t="str">
        <f t="shared" si="0"/>
        <v/>
      </c>
      <c r="M20" s="577" t="str">
        <f t="shared" si="1"/>
        <v/>
      </c>
      <c r="N20" s="630" t="str">
        <f t="shared" si="2"/>
        <v/>
      </c>
      <c r="O20" s="578" t="str">
        <f t="shared" si="5"/>
        <v/>
      </c>
      <c r="P20" s="579"/>
      <c r="Q20" s="562"/>
      <c r="R20" s="482" t="b">
        <f t="shared" si="3"/>
        <v>0</v>
      </c>
    </row>
    <row r="21" spans="1:18" ht="43.35" customHeight="1">
      <c r="A21" s="467" t="s">
        <v>523</v>
      </c>
      <c r="B21" s="488" t="s">
        <v>263</v>
      </c>
      <c r="C21" s="489"/>
      <c r="D21" s="465"/>
      <c r="E21" s="465"/>
      <c r="F21" s="465"/>
      <c r="G21" s="465"/>
      <c r="H21" s="465"/>
      <c r="I21" s="465"/>
      <c r="J21" s="566"/>
      <c r="K21" s="630" t="str">
        <f t="shared" si="4"/>
        <v/>
      </c>
      <c r="L21" s="577" t="str">
        <f t="shared" si="0"/>
        <v/>
      </c>
      <c r="M21" s="577" t="str">
        <f t="shared" si="1"/>
        <v/>
      </c>
      <c r="N21" s="630" t="str">
        <f t="shared" si="2"/>
        <v/>
      </c>
      <c r="O21" s="578" t="str">
        <f t="shared" si="5"/>
        <v/>
      </c>
      <c r="P21" s="579"/>
      <c r="Q21" s="562"/>
      <c r="R21" s="482" t="b">
        <f t="shared" si="3"/>
        <v>0</v>
      </c>
    </row>
    <row r="22" spans="1:18" ht="43.35" customHeight="1">
      <c r="A22" s="467" t="s">
        <v>524</v>
      </c>
      <c r="B22" s="488" t="s">
        <v>266</v>
      </c>
      <c r="C22" s="489"/>
      <c r="D22" s="465"/>
      <c r="E22" s="465"/>
      <c r="F22" s="465"/>
      <c r="G22" s="465"/>
      <c r="H22" s="465"/>
      <c r="I22" s="465"/>
      <c r="J22" s="566"/>
      <c r="K22" s="630" t="str">
        <f t="shared" si="4"/>
        <v/>
      </c>
      <c r="L22" s="577" t="str">
        <f t="shared" si="0"/>
        <v/>
      </c>
      <c r="M22" s="577" t="str">
        <f t="shared" si="1"/>
        <v/>
      </c>
      <c r="N22" s="630" t="str">
        <f t="shared" si="2"/>
        <v/>
      </c>
      <c r="O22" s="578" t="str">
        <f t="shared" si="5"/>
        <v/>
      </c>
      <c r="P22" s="579"/>
      <c r="Q22" s="562"/>
      <c r="R22" s="482" t="b">
        <f t="shared" si="3"/>
        <v>0</v>
      </c>
    </row>
    <row r="23" spans="1:18" ht="43.35" customHeight="1">
      <c r="A23" s="467" t="s">
        <v>525</v>
      </c>
      <c r="B23" s="488" t="s">
        <v>269</v>
      </c>
      <c r="C23" s="489"/>
      <c r="D23" s="465"/>
      <c r="E23" s="465"/>
      <c r="F23" s="465"/>
      <c r="G23" s="465"/>
      <c r="H23" s="465"/>
      <c r="I23" s="465"/>
      <c r="J23" s="566"/>
      <c r="K23" s="630" t="str">
        <f t="shared" si="4"/>
        <v/>
      </c>
      <c r="L23" s="577" t="str">
        <f t="shared" si="0"/>
        <v/>
      </c>
      <c r="M23" s="577" t="str">
        <f t="shared" si="1"/>
        <v/>
      </c>
      <c r="N23" s="630" t="str">
        <f t="shared" si="2"/>
        <v/>
      </c>
      <c r="O23" s="578" t="str">
        <f t="shared" si="5"/>
        <v/>
      </c>
      <c r="P23" s="579"/>
      <c r="Q23" s="562"/>
      <c r="R23" s="482" t="b">
        <f t="shared" si="3"/>
        <v>0</v>
      </c>
    </row>
    <row r="24" spans="1:18" ht="43.35" customHeight="1">
      <c r="A24" s="467" t="s">
        <v>526</v>
      </c>
      <c r="B24" s="488" t="s">
        <v>272</v>
      </c>
      <c r="C24" s="489"/>
      <c r="D24" s="465"/>
      <c r="E24" s="465"/>
      <c r="F24" s="465"/>
      <c r="G24" s="465"/>
      <c r="H24" s="465"/>
      <c r="I24" s="465"/>
      <c r="J24" s="566"/>
      <c r="K24" s="630" t="str">
        <f t="shared" si="4"/>
        <v/>
      </c>
      <c r="L24" s="577" t="str">
        <f t="shared" si="0"/>
        <v/>
      </c>
      <c r="M24" s="577" t="str">
        <f t="shared" si="1"/>
        <v/>
      </c>
      <c r="N24" s="630" t="str">
        <f t="shared" si="2"/>
        <v/>
      </c>
      <c r="O24" s="578" t="str">
        <f t="shared" si="5"/>
        <v/>
      </c>
      <c r="P24" s="579"/>
      <c r="Q24" s="562"/>
      <c r="R24" s="482" t="b">
        <f t="shared" si="3"/>
        <v>0</v>
      </c>
    </row>
    <row r="25" spans="1:18" ht="43.35" customHeight="1">
      <c r="A25" s="467" t="s">
        <v>527</v>
      </c>
      <c r="B25" s="488" t="s">
        <v>275</v>
      </c>
      <c r="C25" s="489"/>
      <c r="D25" s="465"/>
      <c r="E25" s="465"/>
      <c r="F25" s="465"/>
      <c r="G25" s="465"/>
      <c r="H25" s="465"/>
      <c r="I25" s="465"/>
      <c r="J25" s="566"/>
      <c r="K25" s="630" t="str">
        <f t="shared" si="4"/>
        <v/>
      </c>
      <c r="L25" s="577" t="str">
        <f t="shared" si="0"/>
        <v/>
      </c>
      <c r="M25" s="577" t="str">
        <f t="shared" si="1"/>
        <v/>
      </c>
      <c r="N25" s="630" t="str">
        <f t="shared" si="2"/>
        <v/>
      </c>
      <c r="O25" s="578" t="str">
        <f t="shared" si="5"/>
        <v/>
      </c>
      <c r="P25" s="579"/>
      <c r="Q25" s="562"/>
      <c r="R25" s="482" t="b">
        <f t="shared" si="3"/>
        <v>0</v>
      </c>
    </row>
    <row r="26" spans="1:18" ht="43.35" customHeight="1">
      <c r="A26" s="467" t="s">
        <v>528</v>
      </c>
      <c r="B26" s="488" t="s">
        <v>278</v>
      </c>
      <c r="C26" s="489"/>
      <c r="D26" s="465"/>
      <c r="E26" s="465"/>
      <c r="F26" s="465"/>
      <c r="G26" s="465"/>
      <c r="H26" s="465"/>
      <c r="I26" s="465"/>
      <c r="J26" s="566"/>
      <c r="K26" s="630" t="str">
        <f t="shared" si="4"/>
        <v/>
      </c>
      <c r="L26" s="577" t="str">
        <f t="shared" si="0"/>
        <v/>
      </c>
      <c r="M26" s="577" t="str">
        <f t="shared" si="1"/>
        <v/>
      </c>
      <c r="N26" s="630" t="str">
        <f t="shared" si="2"/>
        <v/>
      </c>
      <c r="O26" s="578" t="str">
        <f t="shared" si="5"/>
        <v/>
      </c>
      <c r="P26" s="579"/>
      <c r="Q26" s="562"/>
      <c r="R26" s="482" t="b">
        <f t="shared" si="3"/>
        <v>0</v>
      </c>
    </row>
    <row r="27" spans="1:18" ht="43.35" customHeight="1">
      <c r="A27" s="467" t="s">
        <v>529</v>
      </c>
      <c r="B27" s="488" t="s">
        <v>281</v>
      </c>
      <c r="C27" s="489"/>
      <c r="D27" s="465"/>
      <c r="E27" s="465"/>
      <c r="F27" s="465"/>
      <c r="G27" s="465"/>
      <c r="H27" s="465"/>
      <c r="I27" s="465"/>
      <c r="J27" s="566"/>
      <c r="K27" s="630" t="str">
        <f t="shared" si="4"/>
        <v/>
      </c>
      <c r="L27" s="577" t="str">
        <f t="shared" si="0"/>
        <v/>
      </c>
      <c r="M27" s="577" t="str">
        <f t="shared" si="1"/>
        <v/>
      </c>
      <c r="N27" s="630" t="str">
        <f t="shared" si="2"/>
        <v/>
      </c>
      <c r="O27" s="578" t="str">
        <f t="shared" si="5"/>
        <v/>
      </c>
      <c r="P27" s="579"/>
      <c r="Q27" s="562"/>
      <c r="R27" s="482" t="b">
        <f t="shared" si="3"/>
        <v>0</v>
      </c>
    </row>
    <row r="28" spans="1:18" ht="43.35" customHeight="1">
      <c r="A28" s="467" t="s">
        <v>530</v>
      </c>
      <c r="B28" s="488" t="s">
        <v>284</v>
      </c>
      <c r="C28" s="489"/>
      <c r="D28" s="465"/>
      <c r="E28" s="465"/>
      <c r="F28" s="465"/>
      <c r="G28" s="465"/>
      <c r="H28" s="465"/>
      <c r="I28" s="465"/>
      <c r="J28" s="566"/>
      <c r="K28" s="630" t="str">
        <f t="shared" si="4"/>
        <v/>
      </c>
      <c r="L28" s="577" t="str">
        <f t="shared" si="0"/>
        <v/>
      </c>
      <c r="M28" s="577" t="str">
        <f t="shared" si="1"/>
        <v/>
      </c>
      <c r="N28" s="630" t="str">
        <f t="shared" si="2"/>
        <v/>
      </c>
      <c r="O28" s="578" t="str">
        <f t="shared" si="5"/>
        <v/>
      </c>
      <c r="P28" s="579"/>
      <c r="Q28" s="562"/>
      <c r="R28" s="482" t="b">
        <f t="shared" si="3"/>
        <v>0</v>
      </c>
    </row>
    <row r="29" spans="1:18" ht="43.35" customHeight="1">
      <c r="A29" s="467" t="s">
        <v>531</v>
      </c>
      <c r="B29" s="488" t="s">
        <v>287</v>
      </c>
      <c r="C29" s="489"/>
      <c r="D29" s="465"/>
      <c r="E29" s="465"/>
      <c r="F29" s="465"/>
      <c r="G29" s="465"/>
      <c r="H29" s="465"/>
      <c r="I29" s="465"/>
      <c r="J29" s="566"/>
      <c r="K29" s="630" t="str">
        <f t="shared" si="4"/>
        <v/>
      </c>
      <c r="L29" s="577" t="str">
        <f t="shared" si="0"/>
        <v/>
      </c>
      <c r="M29" s="577" t="str">
        <f t="shared" si="1"/>
        <v/>
      </c>
      <c r="N29" s="630" t="str">
        <f t="shared" si="2"/>
        <v/>
      </c>
      <c r="O29" s="578" t="str">
        <f t="shared" si="5"/>
        <v/>
      </c>
      <c r="P29" s="579"/>
      <c r="Q29" s="562"/>
      <c r="R29" s="482" t="b">
        <f t="shared" si="3"/>
        <v>0</v>
      </c>
    </row>
    <row r="30" spans="1:18" ht="43.35" customHeight="1">
      <c r="A30" s="467" t="s">
        <v>532</v>
      </c>
      <c r="B30" s="488" t="s">
        <v>290</v>
      </c>
      <c r="C30" s="489"/>
      <c r="D30" s="465"/>
      <c r="E30" s="465"/>
      <c r="F30" s="465"/>
      <c r="G30" s="465"/>
      <c r="H30" s="465"/>
      <c r="I30" s="465"/>
      <c r="J30" s="566"/>
      <c r="K30" s="630" t="str">
        <f t="shared" si="4"/>
        <v/>
      </c>
      <c r="L30" s="577" t="str">
        <f t="shared" si="0"/>
        <v/>
      </c>
      <c r="M30" s="577" t="str">
        <f t="shared" si="1"/>
        <v/>
      </c>
      <c r="N30" s="630" t="str">
        <f t="shared" si="2"/>
        <v/>
      </c>
      <c r="O30" s="578" t="str">
        <f t="shared" si="5"/>
        <v/>
      </c>
      <c r="P30" s="579"/>
      <c r="Q30" s="562"/>
      <c r="R30" s="482" t="b">
        <f t="shared" si="3"/>
        <v>0</v>
      </c>
    </row>
    <row r="31" spans="1:18" ht="43.35" customHeight="1">
      <c r="A31" s="467" t="s">
        <v>533</v>
      </c>
      <c r="B31" s="488" t="s">
        <v>293</v>
      </c>
      <c r="C31" s="489"/>
      <c r="D31" s="465"/>
      <c r="E31" s="465"/>
      <c r="F31" s="465"/>
      <c r="G31" s="465"/>
      <c r="H31" s="465"/>
      <c r="I31" s="465"/>
      <c r="J31" s="566"/>
      <c r="K31" s="630" t="str">
        <f t="shared" si="4"/>
        <v/>
      </c>
      <c r="L31" s="577" t="str">
        <f t="shared" si="0"/>
        <v/>
      </c>
      <c r="M31" s="577" t="str">
        <f t="shared" si="1"/>
        <v/>
      </c>
      <c r="N31" s="630" t="str">
        <f t="shared" si="2"/>
        <v/>
      </c>
      <c r="O31" s="578" t="str">
        <f t="shared" si="5"/>
        <v/>
      </c>
      <c r="P31" s="579"/>
      <c r="Q31" s="562"/>
      <c r="R31" s="482" t="b">
        <f t="shared" si="3"/>
        <v>0</v>
      </c>
    </row>
    <row r="32" spans="1:18" ht="43.35" customHeight="1">
      <c r="A32" s="467" t="s">
        <v>534</v>
      </c>
      <c r="B32" s="488" t="s">
        <v>296</v>
      </c>
      <c r="C32" s="489"/>
      <c r="D32" s="465"/>
      <c r="E32" s="465"/>
      <c r="F32" s="465"/>
      <c r="G32" s="465"/>
      <c r="H32" s="465"/>
      <c r="I32" s="465"/>
      <c r="J32" s="566"/>
      <c r="K32" s="630" t="str">
        <f t="shared" si="4"/>
        <v/>
      </c>
      <c r="L32" s="577" t="str">
        <f t="shared" si="0"/>
        <v/>
      </c>
      <c r="M32" s="577" t="str">
        <f t="shared" si="1"/>
        <v/>
      </c>
      <c r="N32" s="630" t="str">
        <f t="shared" si="2"/>
        <v/>
      </c>
      <c r="O32" s="578" t="str">
        <f t="shared" si="5"/>
        <v/>
      </c>
      <c r="P32" s="579"/>
      <c r="Q32" s="562"/>
      <c r="R32" s="482" t="b">
        <f t="shared" si="3"/>
        <v>0</v>
      </c>
    </row>
    <row r="33" spans="1:1390" ht="43.35" customHeight="1">
      <c r="A33" s="467" t="s">
        <v>535</v>
      </c>
      <c r="B33" s="488" t="s">
        <v>299</v>
      </c>
      <c r="C33" s="489"/>
      <c r="D33" s="465"/>
      <c r="E33" s="465"/>
      <c r="F33" s="465"/>
      <c r="G33" s="465"/>
      <c r="H33" s="465"/>
      <c r="I33" s="465"/>
      <c r="J33" s="566"/>
      <c r="K33" s="630" t="str">
        <f t="shared" si="4"/>
        <v/>
      </c>
      <c r="L33" s="577" t="str">
        <f t="shared" si="0"/>
        <v/>
      </c>
      <c r="M33" s="577" t="str">
        <f t="shared" si="1"/>
        <v/>
      </c>
      <c r="N33" s="630" t="str">
        <f t="shared" si="2"/>
        <v/>
      </c>
      <c r="O33" s="578" t="str">
        <f t="shared" si="5"/>
        <v/>
      </c>
      <c r="P33" s="579"/>
      <c r="Q33" s="562"/>
      <c r="R33" s="482" t="b">
        <f t="shared" si="3"/>
        <v>0</v>
      </c>
    </row>
    <row r="34" spans="1:1390" ht="43.35" customHeight="1">
      <c r="A34" s="467" t="s">
        <v>536</v>
      </c>
      <c r="B34" s="488" t="s">
        <v>302</v>
      </c>
      <c r="C34" s="489"/>
      <c r="D34" s="465"/>
      <c r="E34" s="465"/>
      <c r="F34" s="465"/>
      <c r="G34" s="465"/>
      <c r="H34" s="465"/>
      <c r="I34" s="465"/>
      <c r="J34" s="566"/>
      <c r="K34" s="630" t="str">
        <f t="shared" si="4"/>
        <v/>
      </c>
      <c r="L34" s="577" t="str">
        <f t="shared" si="0"/>
        <v/>
      </c>
      <c r="M34" s="577" t="str">
        <f t="shared" si="1"/>
        <v/>
      </c>
      <c r="N34" s="630" t="str">
        <f t="shared" si="2"/>
        <v/>
      </c>
      <c r="O34" s="578" t="str">
        <f t="shared" si="5"/>
        <v/>
      </c>
      <c r="P34" s="579"/>
      <c r="Q34" s="562"/>
      <c r="R34" s="482" t="b">
        <f t="shared" si="3"/>
        <v>0</v>
      </c>
    </row>
    <row r="35" spans="1:1390" ht="43.35" customHeight="1">
      <c r="A35" s="467" t="s">
        <v>537</v>
      </c>
      <c r="B35" s="488" t="s">
        <v>305</v>
      </c>
      <c r="C35" s="489"/>
      <c r="D35" s="465"/>
      <c r="E35" s="465"/>
      <c r="F35" s="465"/>
      <c r="G35" s="465"/>
      <c r="H35" s="465"/>
      <c r="I35" s="465"/>
      <c r="J35" s="566"/>
      <c r="K35" s="630" t="str">
        <f t="shared" si="4"/>
        <v/>
      </c>
      <c r="L35" s="577" t="str">
        <f t="shared" si="0"/>
        <v/>
      </c>
      <c r="M35" s="577" t="str">
        <f t="shared" si="1"/>
        <v/>
      </c>
      <c r="N35" s="630" t="str">
        <f t="shared" si="2"/>
        <v/>
      </c>
      <c r="O35" s="578" t="str">
        <f t="shared" si="5"/>
        <v/>
      </c>
      <c r="P35" s="579"/>
      <c r="Q35" s="562"/>
      <c r="R35" s="482" t="b">
        <f t="shared" si="3"/>
        <v>0</v>
      </c>
    </row>
    <row r="36" spans="1:1390" ht="43.35" customHeight="1">
      <c r="A36" s="467" t="s">
        <v>538</v>
      </c>
      <c r="B36" s="488" t="s">
        <v>308</v>
      </c>
      <c r="C36" s="489"/>
      <c r="D36" s="465"/>
      <c r="E36" s="465"/>
      <c r="F36" s="465"/>
      <c r="G36" s="465"/>
      <c r="H36" s="465"/>
      <c r="I36" s="465"/>
      <c r="J36" s="566"/>
      <c r="K36" s="630" t="str">
        <f t="shared" si="4"/>
        <v/>
      </c>
      <c r="L36" s="577" t="str">
        <f t="shared" si="0"/>
        <v/>
      </c>
      <c r="M36" s="577" t="str">
        <f t="shared" si="1"/>
        <v/>
      </c>
      <c r="N36" s="630" t="str">
        <f t="shared" si="2"/>
        <v/>
      </c>
      <c r="O36" s="578" t="str">
        <f t="shared" si="5"/>
        <v/>
      </c>
      <c r="P36" s="579"/>
      <c r="Q36" s="562"/>
      <c r="R36" s="482" t="b">
        <f t="shared" si="3"/>
        <v>0</v>
      </c>
    </row>
    <row r="37" spans="1:1390" ht="43.35" customHeight="1">
      <c r="A37" s="467" t="s">
        <v>539</v>
      </c>
      <c r="B37" s="568"/>
      <c r="C37" s="569"/>
      <c r="D37" s="536"/>
      <c r="E37" s="536"/>
      <c r="F37" s="536"/>
      <c r="G37" s="514" t="s">
        <v>540</v>
      </c>
      <c r="H37" s="576">
        <f>SUMIF(D9:D36,"Local authority trading company", H9:H36)</f>
        <v>0</v>
      </c>
      <c r="I37" s="576">
        <f>SUMIF(D9:D36,"Local authority trading company", I9:I36)</f>
        <v>0</v>
      </c>
      <c r="J37" s="575"/>
      <c r="K37" s="656" t="str">
        <f>IF(ISBLANK(E4), "", E4)</f>
        <v/>
      </c>
      <c r="L37" s="570"/>
      <c r="M37" s="570"/>
      <c r="N37" s="571"/>
      <c r="O37" s="571"/>
      <c r="P37" s="562"/>
      <c r="Q37" s="562"/>
    </row>
    <row r="38" spans="1:1390" ht="43.35" customHeight="1">
      <c r="A38" s="467" t="s">
        <v>541</v>
      </c>
      <c r="B38" s="568"/>
      <c r="C38" s="569"/>
      <c r="D38" s="536"/>
      <c r="E38" s="536"/>
      <c r="F38" s="536"/>
      <c r="G38" s="514" t="s">
        <v>542</v>
      </c>
      <c r="H38" s="576">
        <f>SUMIF(D9:D36,"Local authority subsidiary",H9:H36)</f>
        <v>0</v>
      </c>
      <c r="I38" s="576">
        <f>SUMIF(D9:D36,"Local authority subsidiary",I9:I36)</f>
        <v>0</v>
      </c>
      <c r="J38" s="575"/>
      <c r="K38" s="570"/>
      <c r="L38" s="570"/>
      <c r="M38" s="570"/>
      <c r="N38" s="571"/>
      <c r="O38" s="571"/>
      <c r="P38" s="562"/>
      <c r="Q38" s="562"/>
    </row>
    <row r="39" spans="1:1390" ht="43.35" customHeight="1">
      <c r="A39" s="467" t="s">
        <v>543</v>
      </c>
      <c r="B39" s="568"/>
      <c r="C39" s="569"/>
      <c r="D39" s="536"/>
      <c r="E39" s="536"/>
      <c r="F39" s="536"/>
      <c r="G39" s="590" t="s">
        <v>544</v>
      </c>
      <c r="H39" s="573">
        <f>SUM(H9:H36)</f>
        <v>0</v>
      </c>
      <c r="I39" s="572">
        <f>SUM(I9:I36)</f>
        <v>0</v>
      </c>
      <c r="J39" s="574"/>
      <c r="K39" s="570"/>
      <c r="L39" s="570"/>
      <c r="M39" s="570"/>
      <c r="N39" s="571"/>
      <c r="O39" s="571"/>
      <c r="P39" s="562"/>
      <c r="Q39" s="562"/>
    </row>
    <row r="40" spans="1:1390" ht="19.5" customHeight="1">
      <c r="B40" s="480"/>
      <c r="C40" s="484"/>
      <c r="D40" s="468"/>
      <c r="E40" s="468"/>
      <c r="F40" s="468"/>
      <c r="G40" s="468"/>
      <c r="H40" s="468"/>
      <c r="I40" s="468"/>
      <c r="J40" s="468"/>
      <c r="K40" s="562"/>
      <c r="L40" s="562"/>
      <c r="M40" s="562"/>
      <c r="N40" s="562"/>
      <c r="O40" s="562"/>
      <c r="P40" s="562"/>
      <c r="Q40" s="562"/>
    </row>
    <row r="41" spans="1:1390" s="574" customFormat="1" ht="19.5" hidden="1" customHeight="1">
      <c r="A41" s="618"/>
      <c r="B41" s="480"/>
      <c r="C41" s="484"/>
      <c r="D41" s="468"/>
      <c r="E41" s="468"/>
      <c r="F41" s="468"/>
      <c r="G41" s="468"/>
      <c r="H41" s="468"/>
      <c r="I41" s="468"/>
      <c r="J41" s="468"/>
      <c r="K41" s="562"/>
      <c r="L41" s="562"/>
      <c r="M41" s="562"/>
      <c r="N41" s="562"/>
      <c r="O41" s="562"/>
      <c r="P41" s="562"/>
      <c r="Q41" s="562"/>
      <c r="R41" s="562"/>
      <c r="S41" s="562"/>
      <c r="T41" s="562"/>
      <c r="U41" s="562"/>
      <c r="V41" s="562"/>
      <c r="W41" s="562"/>
      <c r="X41" s="562"/>
      <c r="Y41" s="562"/>
      <c r="Z41" s="562"/>
      <c r="AA41" s="562"/>
      <c r="AB41" s="562"/>
      <c r="AC41" s="562"/>
      <c r="AD41" s="562"/>
      <c r="AE41" s="562"/>
      <c r="AF41" s="562"/>
      <c r="AG41" s="562"/>
      <c r="AH41" s="562"/>
      <c r="AI41" s="562"/>
      <c r="AJ41" s="562"/>
      <c r="AK41" s="562"/>
      <c r="AL41" s="562"/>
      <c r="AM41" s="562"/>
      <c r="AN41" s="562"/>
      <c r="AO41" s="562"/>
      <c r="AP41" s="562"/>
      <c r="AQ41" s="562"/>
      <c r="AR41" s="562"/>
      <c r="AS41" s="562"/>
      <c r="AT41" s="562"/>
      <c r="AU41" s="562"/>
      <c r="AV41" s="562"/>
      <c r="AW41" s="562"/>
      <c r="AX41" s="562"/>
      <c r="AY41" s="562"/>
      <c r="AZ41" s="562"/>
      <c r="BA41" s="562"/>
      <c r="BB41" s="562"/>
      <c r="BC41" s="562"/>
      <c r="BD41" s="562"/>
      <c r="BE41" s="562"/>
      <c r="BF41" s="562"/>
      <c r="BG41" s="562"/>
      <c r="BH41" s="562"/>
      <c r="BI41" s="562"/>
      <c r="BJ41" s="562"/>
      <c r="BK41" s="562"/>
      <c r="BL41" s="562"/>
      <c r="BM41" s="562"/>
      <c r="BN41" s="562"/>
      <c r="BO41" s="562"/>
      <c r="BP41" s="562"/>
      <c r="BQ41" s="562"/>
      <c r="BR41" s="562"/>
      <c r="BS41" s="562"/>
      <c r="BT41" s="562"/>
      <c r="BU41" s="562"/>
      <c r="BV41" s="562"/>
      <c r="BW41" s="562"/>
      <c r="BX41" s="562"/>
      <c r="BY41" s="562"/>
      <c r="BZ41" s="562"/>
      <c r="CA41" s="562"/>
      <c r="CB41" s="562"/>
      <c r="CC41" s="562"/>
      <c r="CD41" s="562"/>
      <c r="CE41" s="562"/>
      <c r="CF41" s="562"/>
      <c r="CG41" s="562"/>
      <c r="CH41" s="562"/>
      <c r="CI41" s="562"/>
      <c r="CJ41" s="562"/>
      <c r="CK41" s="562"/>
      <c r="CL41" s="562"/>
      <c r="CM41" s="562"/>
      <c r="CN41" s="562"/>
      <c r="CO41" s="562"/>
      <c r="CP41" s="562"/>
      <c r="CQ41" s="562"/>
      <c r="CR41" s="562"/>
      <c r="CS41" s="562"/>
      <c r="CT41" s="562"/>
      <c r="CU41" s="562"/>
      <c r="CV41" s="562"/>
      <c r="CW41" s="562"/>
      <c r="CX41" s="562"/>
      <c r="CY41" s="562"/>
      <c r="CZ41" s="562"/>
      <c r="DA41" s="562"/>
      <c r="DB41" s="562"/>
      <c r="DC41" s="562"/>
      <c r="DD41" s="562"/>
      <c r="DE41" s="562"/>
      <c r="DF41" s="562"/>
      <c r="DG41" s="562"/>
      <c r="DH41" s="562"/>
      <c r="DI41" s="562"/>
      <c r="DJ41" s="562"/>
      <c r="DK41" s="562"/>
      <c r="DL41" s="562"/>
      <c r="DM41" s="562"/>
      <c r="DN41" s="562"/>
      <c r="DO41" s="562"/>
      <c r="DP41" s="562"/>
      <c r="DQ41" s="562"/>
      <c r="DR41" s="562"/>
      <c r="DS41" s="562"/>
      <c r="DT41" s="562"/>
      <c r="DU41" s="562"/>
      <c r="DV41" s="562"/>
      <c r="DW41" s="562"/>
      <c r="DX41" s="562"/>
      <c r="DY41" s="562"/>
      <c r="DZ41" s="562"/>
      <c r="EA41" s="562"/>
      <c r="EB41" s="562"/>
      <c r="EC41" s="562"/>
      <c r="ED41" s="562"/>
      <c r="EE41" s="562"/>
      <c r="EF41" s="562"/>
      <c r="EG41" s="562"/>
      <c r="EH41" s="562"/>
      <c r="EI41" s="562"/>
      <c r="EJ41" s="562"/>
      <c r="EK41" s="562"/>
      <c r="EL41" s="562"/>
      <c r="EM41" s="562"/>
      <c r="EN41" s="562"/>
      <c r="EO41" s="562"/>
      <c r="EP41" s="562"/>
      <c r="EQ41" s="562"/>
      <c r="ER41" s="562"/>
      <c r="ES41" s="562"/>
      <c r="ET41" s="562"/>
      <c r="EU41" s="562"/>
      <c r="EV41" s="562"/>
      <c r="EW41" s="562"/>
      <c r="EX41" s="562"/>
      <c r="EY41" s="562"/>
      <c r="EZ41" s="562"/>
      <c r="FA41" s="562"/>
      <c r="FB41" s="562"/>
      <c r="FC41" s="562"/>
      <c r="FD41" s="562"/>
      <c r="FE41" s="562"/>
      <c r="FF41" s="562"/>
      <c r="FG41" s="562"/>
      <c r="FH41" s="562"/>
      <c r="FI41" s="562"/>
      <c r="FJ41" s="562"/>
      <c r="FK41" s="562"/>
      <c r="FL41" s="562"/>
      <c r="FM41" s="562"/>
      <c r="FN41" s="562"/>
      <c r="FO41" s="562"/>
      <c r="FP41" s="562"/>
      <c r="FQ41" s="562"/>
      <c r="FR41" s="562"/>
      <c r="FS41" s="562"/>
      <c r="FT41" s="562"/>
      <c r="FU41" s="562"/>
      <c r="FV41" s="562"/>
      <c r="FW41" s="562"/>
      <c r="FX41" s="562"/>
      <c r="FY41" s="562"/>
      <c r="FZ41" s="562"/>
      <c r="GA41" s="562"/>
      <c r="GB41" s="562"/>
      <c r="GC41" s="562"/>
      <c r="GD41" s="562"/>
      <c r="GE41" s="562"/>
      <c r="GF41" s="562"/>
      <c r="GG41" s="562"/>
      <c r="GH41" s="562"/>
      <c r="GI41" s="562"/>
      <c r="GJ41" s="562"/>
      <c r="GK41" s="562"/>
      <c r="GL41" s="562"/>
      <c r="GM41" s="562"/>
      <c r="GN41" s="562"/>
      <c r="GO41" s="562"/>
      <c r="GP41" s="562"/>
      <c r="GQ41" s="562"/>
      <c r="GR41" s="562"/>
      <c r="GS41" s="562"/>
      <c r="GT41" s="562"/>
      <c r="GU41" s="562"/>
      <c r="GV41" s="562"/>
      <c r="GW41" s="562"/>
      <c r="GX41" s="562"/>
      <c r="GY41" s="562"/>
      <c r="GZ41" s="562"/>
      <c r="HA41" s="562"/>
      <c r="HB41" s="562"/>
      <c r="HC41" s="562"/>
      <c r="HD41" s="562"/>
      <c r="HE41" s="562"/>
      <c r="HF41" s="562"/>
      <c r="HG41" s="562"/>
      <c r="HH41" s="562"/>
      <c r="HI41" s="562"/>
      <c r="HJ41" s="562"/>
      <c r="HK41" s="562"/>
      <c r="HL41" s="562"/>
      <c r="HM41" s="562"/>
      <c r="HN41" s="562"/>
      <c r="HO41" s="562"/>
      <c r="HP41" s="562"/>
      <c r="HQ41" s="562"/>
      <c r="HR41" s="562"/>
      <c r="HS41" s="562"/>
      <c r="HT41" s="562"/>
      <c r="HU41" s="562"/>
      <c r="HV41" s="562"/>
      <c r="HW41" s="562"/>
      <c r="HX41" s="562"/>
      <c r="HY41" s="562"/>
      <c r="HZ41" s="562"/>
      <c r="IA41" s="562"/>
      <c r="IB41" s="562"/>
      <c r="IC41" s="562"/>
      <c r="ID41" s="562"/>
      <c r="IE41" s="562"/>
      <c r="IF41" s="562"/>
      <c r="IG41" s="562"/>
      <c r="IH41" s="562"/>
      <c r="II41" s="562"/>
      <c r="IJ41" s="562"/>
      <c r="IK41" s="562"/>
      <c r="IL41" s="562"/>
      <c r="IM41" s="562"/>
      <c r="IN41" s="562"/>
      <c r="IO41" s="562"/>
      <c r="IP41" s="562"/>
      <c r="IQ41" s="562"/>
      <c r="IR41" s="562"/>
      <c r="IS41" s="562"/>
      <c r="IT41" s="562"/>
      <c r="IU41" s="562"/>
      <c r="IV41" s="562"/>
      <c r="IW41" s="562"/>
      <c r="IX41" s="562"/>
      <c r="IY41" s="562"/>
      <c r="IZ41" s="562"/>
      <c r="JA41" s="562"/>
      <c r="JB41" s="562"/>
      <c r="JC41" s="562"/>
      <c r="JD41" s="562"/>
      <c r="JE41" s="562"/>
      <c r="JF41" s="562"/>
      <c r="JG41" s="562"/>
      <c r="JH41" s="562"/>
      <c r="JI41" s="562"/>
      <c r="JJ41" s="562"/>
      <c r="JK41" s="562"/>
      <c r="JL41" s="562"/>
      <c r="JM41" s="562"/>
      <c r="JN41" s="562"/>
      <c r="JO41" s="562"/>
      <c r="JP41" s="562"/>
      <c r="JQ41" s="562"/>
      <c r="JR41" s="562"/>
      <c r="JS41" s="562"/>
      <c r="JT41" s="562"/>
      <c r="JU41" s="562"/>
      <c r="JV41" s="562"/>
      <c r="JW41" s="562"/>
      <c r="JX41" s="562"/>
      <c r="JY41" s="562"/>
      <c r="JZ41" s="562"/>
      <c r="KA41" s="562"/>
      <c r="KB41" s="562"/>
      <c r="KC41" s="562"/>
      <c r="KD41" s="562"/>
      <c r="KE41" s="562"/>
      <c r="KF41" s="562"/>
      <c r="KG41" s="562"/>
      <c r="KH41" s="562"/>
      <c r="KI41" s="562"/>
      <c r="KJ41" s="562"/>
      <c r="KK41" s="562"/>
      <c r="KL41" s="562"/>
      <c r="KM41" s="562"/>
      <c r="KN41" s="562"/>
      <c r="KO41" s="562"/>
      <c r="KP41" s="562"/>
      <c r="KQ41" s="562"/>
      <c r="KR41" s="562"/>
      <c r="KS41" s="562"/>
      <c r="KT41" s="562"/>
      <c r="KU41" s="562"/>
      <c r="KV41" s="562"/>
      <c r="KW41" s="562"/>
      <c r="KX41" s="562"/>
      <c r="KY41" s="562"/>
      <c r="KZ41" s="562"/>
      <c r="LA41" s="562"/>
      <c r="LB41" s="562"/>
      <c r="LC41" s="562"/>
      <c r="LD41" s="562"/>
      <c r="LE41" s="562"/>
      <c r="LF41" s="562"/>
      <c r="LG41" s="562"/>
      <c r="LH41" s="562"/>
      <c r="LI41" s="562"/>
      <c r="LJ41" s="562"/>
      <c r="LK41" s="562"/>
      <c r="LL41" s="562"/>
      <c r="LM41" s="562"/>
      <c r="LN41" s="562"/>
      <c r="LO41" s="562"/>
      <c r="LP41" s="562"/>
      <c r="LQ41" s="562"/>
      <c r="LR41" s="562"/>
      <c r="LS41" s="562"/>
      <c r="LT41" s="562"/>
      <c r="LU41" s="562"/>
      <c r="LV41" s="562"/>
      <c r="LW41" s="562"/>
      <c r="LX41" s="562"/>
      <c r="LY41" s="562"/>
      <c r="LZ41" s="562"/>
      <c r="MA41" s="562"/>
      <c r="MB41" s="562"/>
      <c r="MC41" s="562"/>
      <c r="MD41" s="562"/>
      <c r="ME41" s="562"/>
      <c r="MF41" s="562"/>
      <c r="MG41" s="562"/>
      <c r="MH41" s="562"/>
      <c r="MI41" s="562"/>
      <c r="MJ41" s="562"/>
      <c r="MK41" s="562"/>
      <c r="ML41" s="562"/>
      <c r="MM41" s="562"/>
      <c r="MN41" s="562"/>
      <c r="MO41" s="562"/>
      <c r="MP41" s="562"/>
      <c r="MQ41" s="562"/>
      <c r="MR41" s="562"/>
      <c r="MS41" s="562"/>
      <c r="MT41" s="562"/>
      <c r="MU41" s="562"/>
      <c r="MV41" s="562"/>
      <c r="MW41" s="562"/>
      <c r="MX41" s="562"/>
      <c r="MY41" s="562"/>
      <c r="MZ41" s="562"/>
      <c r="NA41" s="562"/>
      <c r="NB41" s="562"/>
      <c r="NC41" s="562"/>
      <c r="ND41" s="562"/>
      <c r="NE41" s="562"/>
      <c r="NF41" s="562"/>
      <c r="NG41" s="562"/>
      <c r="NH41" s="562"/>
      <c r="NI41" s="562"/>
      <c r="NJ41" s="562"/>
      <c r="NK41" s="562"/>
      <c r="NL41" s="562"/>
      <c r="NM41" s="562"/>
      <c r="NN41" s="562"/>
      <c r="NO41" s="562"/>
      <c r="NP41" s="562"/>
      <c r="NQ41" s="562"/>
      <c r="NR41" s="562"/>
      <c r="NS41" s="562"/>
      <c r="NT41" s="562"/>
      <c r="NU41" s="562"/>
      <c r="NV41" s="562"/>
      <c r="NW41" s="562"/>
      <c r="NX41" s="562"/>
      <c r="NY41" s="562"/>
      <c r="NZ41" s="562"/>
      <c r="OA41" s="562"/>
      <c r="OB41" s="562"/>
      <c r="OC41" s="562"/>
      <c r="OD41" s="562"/>
      <c r="OE41" s="562"/>
      <c r="OF41" s="562"/>
      <c r="OG41" s="562"/>
      <c r="OH41" s="562"/>
      <c r="OI41" s="562"/>
      <c r="OJ41" s="562"/>
      <c r="OK41" s="562"/>
      <c r="OL41" s="562"/>
      <c r="OM41" s="562"/>
      <c r="ON41" s="562"/>
      <c r="OO41" s="562"/>
      <c r="OP41" s="562"/>
      <c r="OQ41" s="562"/>
      <c r="OR41" s="562"/>
      <c r="OS41" s="562"/>
      <c r="OT41" s="562"/>
      <c r="OU41" s="562"/>
      <c r="OV41" s="562"/>
      <c r="OW41" s="562"/>
      <c r="OX41" s="562"/>
      <c r="OY41" s="562"/>
      <c r="OZ41" s="562"/>
      <c r="PA41" s="562"/>
      <c r="PB41" s="562"/>
      <c r="PC41" s="562"/>
      <c r="PD41" s="562"/>
      <c r="PE41" s="562"/>
      <c r="PF41" s="562"/>
      <c r="PG41" s="562"/>
      <c r="PH41" s="562"/>
      <c r="PI41" s="562"/>
      <c r="PJ41" s="562"/>
      <c r="PK41" s="562"/>
      <c r="PL41" s="562"/>
      <c r="PM41" s="562"/>
      <c r="PN41" s="562"/>
      <c r="PO41" s="562"/>
      <c r="PP41" s="562"/>
      <c r="PQ41" s="562"/>
      <c r="PR41" s="562"/>
      <c r="PS41" s="562"/>
      <c r="PT41" s="562"/>
      <c r="PU41" s="562"/>
      <c r="PV41" s="562"/>
      <c r="PW41" s="562"/>
      <c r="PX41" s="562"/>
      <c r="PY41" s="562"/>
      <c r="PZ41" s="562"/>
      <c r="QA41" s="562"/>
      <c r="QB41" s="562"/>
      <c r="QC41" s="562"/>
      <c r="QD41" s="562"/>
      <c r="QE41" s="562"/>
      <c r="QF41" s="562"/>
      <c r="QG41" s="562"/>
      <c r="QH41" s="562"/>
      <c r="QI41" s="562"/>
      <c r="QJ41" s="562"/>
      <c r="QK41" s="562"/>
      <c r="QL41" s="562"/>
      <c r="QM41" s="562"/>
      <c r="QN41" s="562"/>
      <c r="QO41" s="562"/>
      <c r="QP41" s="562"/>
      <c r="QQ41" s="562"/>
      <c r="QR41" s="562"/>
      <c r="QS41" s="562"/>
      <c r="QT41" s="562"/>
      <c r="QU41" s="562"/>
      <c r="QV41" s="562"/>
      <c r="QW41" s="562"/>
      <c r="QX41" s="562"/>
      <c r="QY41" s="562"/>
      <c r="QZ41" s="562"/>
      <c r="RA41" s="562"/>
      <c r="RB41" s="562"/>
      <c r="RC41" s="562"/>
      <c r="RD41" s="562"/>
      <c r="RE41" s="562"/>
      <c r="RF41" s="562"/>
      <c r="RG41" s="562"/>
      <c r="RH41" s="562"/>
      <c r="RI41" s="562"/>
      <c r="RJ41" s="562"/>
      <c r="RK41" s="562"/>
      <c r="RL41" s="562"/>
      <c r="RM41" s="562"/>
      <c r="RN41" s="562"/>
      <c r="RO41" s="562"/>
      <c r="RP41" s="562"/>
      <c r="RQ41" s="562"/>
      <c r="RR41" s="562"/>
      <c r="RS41" s="562"/>
      <c r="RT41" s="562"/>
      <c r="RU41" s="562"/>
      <c r="RV41" s="562"/>
      <c r="RW41" s="562"/>
      <c r="RX41" s="562"/>
      <c r="RY41" s="562"/>
      <c r="RZ41" s="562"/>
      <c r="SA41" s="562"/>
      <c r="SB41" s="562"/>
      <c r="SC41" s="562"/>
      <c r="SD41" s="562"/>
      <c r="SE41" s="562"/>
      <c r="SF41" s="562"/>
      <c r="SG41" s="562"/>
      <c r="SH41" s="562"/>
      <c r="SI41" s="562"/>
      <c r="SJ41" s="562"/>
      <c r="SK41" s="562"/>
      <c r="SL41" s="562"/>
      <c r="SM41" s="562"/>
      <c r="SN41" s="562"/>
      <c r="SO41" s="562"/>
      <c r="SP41" s="562"/>
      <c r="SQ41" s="562"/>
      <c r="SR41" s="562"/>
      <c r="SS41" s="562"/>
      <c r="ST41" s="562"/>
      <c r="SU41" s="562"/>
      <c r="SV41" s="562"/>
      <c r="SW41" s="562"/>
      <c r="SX41" s="562"/>
      <c r="SY41" s="562"/>
      <c r="SZ41" s="562"/>
      <c r="TA41" s="562"/>
      <c r="TB41" s="562"/>
      <c r="TC41" s="562"/>
      <c r="TD41" s="562"/>
      <c r="TE41" s="562"/>
      <c r="TF41" s="562"/>
      <c r="TG41" s="562"/>
      <c r="TH41" s="562"/>
      <c r="TI41" s="562"/>
      <c r="TJ41" s="562"/>
      <c r="TK41" s="562"/>
      <c r="TL41" s="562"/>
      <c r="TM41" s="562"/>
      <c r="TN41" s="562"/>
      <c r="TO41" s="562"/>
      <c r="TP41" s="562"/>
      <c r="TQ41" s="562"/>
      <c r="TR41" s="562"/>
      <c r="TS41" s="562"/>
      <c r="TT41" s="562"/>
      <c r="TU41" s="562"/>
      <c r="TV41" s="562"/>
      <c r="TW41" s="562"/>
      <c r="TX41" s="562"/>
      <c r="TY41" s="562"/>
      <c r="TZ41" s="562"/>
      <c r="UA41" s="562"/>
      <c r="UB41" s="562"/>
      <c r="UC41" s="562"/>
      <c r="UD41" s="562"/>
      <c r="UE41" s="562"/>
      <c r="UF41" s="562"/>
      <c r="UG41" s="562"/>
      <c r="UH41" s="562"/>
      <c r="UI41" s="562"/>
      <c r="UJ41" s="562"/>
      <c r="UK41" s="562"/>
      <c r="UL41" s="562"/>
      <c r="UM41" s="562"/>
      <c r="UN41" s="562"/>
      <c r="UO41" s="562"/>
      <c r="UP41" s="562"/>
      <c r="UQ41" s="562"/>
      <c r="UR41" s="562"/>
      <c r="US41" s="562"/>
      <c r="UT41" s="562"/>
      <c r="UU41" s="562"/>
      <c r="UV41" s="562"/>
      <c r="UW41" s="562"/>
      <c r="UX41" s="562"/>
      <c r="UY41" s="562"/>
      <c r="UZ41" s="562"/>
      <c r="VA41" s="562"/>
      <c r="VB41" s="562"/>
      <c r="VC41" s="562"/>
      <c r="VD41" s="562"/>
      <c r="VE41" s="562"/>
      <c r="VF41" s="562"/>
      <c r="VG41" s="562"/>
      <c r="VH41" s="562"/>
      <c r="VI41" s="562"/>
      <c r="VJ41" s="562"/>
      <c r="VK41" s="562"/>
      <c r="VL41" s="562"/>
      <c r="VM41" s="562"/>
      <c r="VN41" s="562"/>
      <c r="VO41" s="562"/>
      <c r="VP41" s="562"/>
      <c r="VQ41" s="562"/>
      <c r="VR41" s="562"/>
      <c r="VS41" s="562"/>
      <c r="VT41" s="562"/>
      <c r="VU41" s="562"/>
      <c r="VV41" s="562"/>
      <c r="VW41" s="562"/>
      <c r="VX41" s="562"/>
      <c r="VY41" s="562"/>
      <c r="VZ41" s="562"/>
      <c r="WA41" s="562"/>
      <c r="WB41" s="562"/>
      <c r="WC41" s="562"/>
      <c r="WD41" s="562"/>
      <c r="WE41" s="562"/>
      <c r="WF41" s="562"/>
      <c r="WG41" s="562"/>
      <c r="WH41" s="562"/>
      <c r="WI41" s="562"/>
      <c r="WJ41" s="562"/>
      <c r="WK41" s="562"/>
      <c r="WL41" s="562"/>
      <c r="WM41" s="562"/>
      <c r="WN41" s="562"/>
      <c r="WO41" s="562"/>
      <c r="WP41" s="562"/>
      <c r="WQ41" s="562"/>
      <c r="WR41" s="562"/>
      <c r="WS41" s="562"/>
      <c r="WT41" s="562"/>
      <c r="WU41" s="562"/>
      <c r="WV41" s="562"/>
      <c r="WW41" s="562"/>
      <c r="WX41" s="562"/>
      <c r="WY41" s="562"/>
      <c r="WZ41" s="562"/>
      <c r="XA41" s="562"/>
      <c r="XB41" s="562"/>
      <c r="XC41" s="562"/>
      <c r="XD41" s="562"/>
      <c r="XE41" s="562"/>
      <c r="XF41" s="562"/>
      <c r="XG41" s="562"/>
      <c r="XH41" s="562"/>
      <c r="XI41" s="562"/>
      <c r="XJ41" s="562"/>
      <c r="XK41" s="562"/>
      <c r="XL41" s="562"/>
      <c r="XM41" s="562"/>
      <c r="XN41" s="562"/>
      <c r="XO41" s="562"/>
      <c r="XP41" s="562"/>
      <c r="XQ41" s="562"/>
      <c r="XR41" s="562"/>
      <c r="XS41" s="562"/>
      <c r="XT41" s="562"/>
      <c r="XU41" s="562"/>
      <c r="XV41" s="562"/>
      <c r="XW41" s="562"/>
      <c r="XX41" s="562"/>
      <c r="XY41" s="562"/>
      <c r="XZ41" s="562"/>
      <c r="YA41" s="562"/>
      <c r="YB41" s="562"/>
      <c r="YC41" s="562"/>
      <c r="YD41" s="562"/>
      <c r="YE41" s="562"/>
      <c r="YF41" s="562"/>
      <c r="YG41" s="562"/>
      <c r="YH41" s="562"/>
      <c r="YI41" s="562"/>
      <c r="YJ41" s="562"/>
      <c r="YK41" s="562"/>
      <c r="YL41" s="562"/>
      <c r="YM41" s="562"/>
      <c r="YN41" s="562"/>
      <c r="YO41" s="562"/>
      <c r="YP41" s="562"/>
      <c r="YQ41" s="562"/>
      <c r="YR41" s="562"/>
      <c r="YS41" s="562"/>
      <c r="YT41" s="562"/>
      <c r="YU41" s="562"/>
      <c r="YV41" s="562"/>
      <c r="YW41" s="562"/>
      <c r="YX41" s="562"/>
      <c r="YY41" s="562"/>
      <c r="YZ41" s="562"/>
      <c r="ZA41" s="562"/>
      <c r="ZB41" s="562"/>
      <c r="ZC41" s="562"/>
      <c r="ZD41" s="562"/>
      <c r="ZE41" s="562"/>
      <c r="ZF41" s="562"/>
      <c r="ZG41" s="562"/>
      <c r="ZH41" s="562"/>
      <c r="ZI41" s="562"/>
      <c r="ZJ41" s="562"/>
      <c r="ZK41" s="562"/>
      <c r="ZL41" s="562"/>
      <c r="ZM41" s="562"/>
      <c r="ZN41" s="562"/>
      <c r="ZO41" s="562"/>
      <c r="ZP41" s="562"/>
      <c r="ZQ41" s="562"/>
      <c r="ZR41" s="562"/>
      <c r="ZS41" s="562"/>
      <c r="ZT41" s="562"/>
      <c r="ZU41" s="562"/>
      <c r="ZV41" s="562"/>
      <c r="ZW41" s="562"/>
      <c r="ZX41" s="562"/>
      <c r="ZY41" s="562"/>
      <c r="ZZ41" s="562"/>
      <c r="AAA41" s="562"/>
      <c r="AAB41" s="562"/>
      <c r="AAC41" s="562"/>
      <c r="AAD41" s="562"/>
      <c r="AAE41" s="562"/>
      <c r="AAF41" s="562"/>
      <c r="AAG41" s="562"/>
      <c r="AAH41" s="562"/>
      <c r="AAI41" s="562"/>
      <c r="AAJ41" s="562"/>
      <c r="AAK41" s="562"/>
      <c r="AAL41" s="562"/>
      <c r="AAM41" s="562"/>
      <c r="AAN41" s="562"/>
      <c r="AAO41" s="562"/>
      <c r="AAP41" s="562"/>
      <c r="AAQ41" s="562"/>
      <c r="AAR41" s="562"/>
      <c r="AAS41" s="562"/>
      <c r="AAT41" s="562"/>
      <c r="AAU41" s="562"/>
      <c r="AAV41" s="562"/>
      <c r="AAW41" s="562"/>
      <c r="AAX41" s="562"/>
      <c r="AAY41" s="562"/>
      <c r="AAZ41" s="562"/>
      <c r="ABA41" s="562"/>
      <c r="ABB41" s="562"/>
      <c r="ABC41" s="562"/>
      <c r="ABD41" s="562"/>
      <c r="ABE41" s="562"/>
      <c r="ABF41" s="562"/>
      <c r="ABG41" s="562"/>
      <c r="ABH41" s="562"/>
      <c r="ABI41" s="562"/>
      <c r="ABJ41" s="562"/>
      <c r="ABK41" s="562"/>
      <c r="ABL41" s="562"/>
      <c r="ABM41" s="562"/>
      <c r="ABN41" s="562"/>
      <c r="ABO41" s="562"/>
      <c r="ABP41" s="562"/>
      <c r="ABQ41" s="562"/>
      <c r="ABR41" s="562"/>
      <c r="ABS41" s="562"/>
      <c r="ABT41" s="562"/>
      <c r="ABU41" s="562"/>
      <c r="ABV41" s="562"/>
      <c r="ABW41" s="562"/>
      <c r="ABX41" s="562"/>
      <c r="ABY41" s="562"/>
      <c r="ABZ41" s="562"/>
      <c r="ACA41" s="562"/>
      <c r="ACB41" s="562"/>
      <c r="ACC41" s="562"/>
      <c r="ACD41" s="562"/>
      <c r="ACE41" s="562"/>
      <c r="ACF41" s="562"/>
      <c r="ACG41" s="562"/>
      <c r="ACH41" s="562"/>
      <c r="ACI41" s="562"/>
      <c r="ACJ41" s="562"/>
      <c r="ACK41" s="562"/>
      <c r="ACL41" s="562"/>
      <c r="ACM41" s="562"/>
      <c r="ACN41" s="562"/>
      <c r="ACO41" s="562"/>
      <c r="ACP41" s="562"/>
      <c r="ACQ41" s="562"/>
      <c r="ACR41" s="562"/>
      <c r="ACS41" s="562"/>
      <c r="ACT41" s="562"/>
      <c r="ACU41" s="562"/>
      <c r="ACV41" s="562"/>
      <c r="ACW41" s="562"/>
      <c r="ACX41" s="562"/>
      <c r="ACY41" s="562"/>
      <c r="ACZ41" s="562"/>
      <c r="ADA41" s="562"/>
      <c r="ADB41" s="562"/>
      <c r="ADC41" s="562"/>
      <c r="ADD41" s="562"/>
      <c r="ADE41" s="562"/>
      <c r="ADF41" s="562"/>
      <c r="ADG41" s="562"/>
      <c r="ADH41" s="562"/>
      <c r="ADI41" s="562"/>
      <c r="ADJ41" s="562"/>
      <c r="ADK41" s="562"/>
      <c r="ADL41" s="562"/>
      <c r="ADM41" s="562"/>
      <c r="ADN41" s="562"/>
      <c r="ADO41" s="562"/>
      <c r="ADP41" s="562"/>
      <c r="ADQ41" s="562"/>
      <c r="ADR41" s="562"/>
      <c r="ADS41" s="562"/>
      <c r="ADT41" s="562"/>
      <c r="ADU41" s="562"/>
      <c r="ADV41" s="562"/>
      <c r="ADW41" s="562"/>
      <c r="ADX41" s="562"/>
      <c r="ADY41" s="562"/>
      <c r="ADZ41" s="562"/>
      <c r="AEA41" s="562"/>
      <c r="AEB41" s="562"/>
      <c r="AEC41" s="562"/>
      <c r="AED41" s="562"/>
      <c r="AEE41" s="562"/>
      <c r="AEF41" s="562"/>
      <c r="AEG41" s="562"/>
      <c r="AEH41" s="562"/>
      <c r="AEI41" s="562"/>
      <c r="AEJ41" s="562"/>
      <c r="AEK41" s="562"/>
      <c r="AEL41" s="562"/>
      <c r="AEM41" s="562"/>
      <c r="AEN41" s="562"/>
      <c r="AEO41" s="562"/>
      <c r="AEP41" s="562"/>
      <c r="AEQ41" s="562"/>
      <c r="AER41" s="562"/>
      <c r="AES41" s="562"/>
      <c r="AET41" s="562"/>
      <c r="AEU41" s="562"/>
      <c r="AEV41" s="562"/>
      <c r="AEW41" s="562"/>
      <c r="AEX41" s="562"/>
      <c r="AEY41" s="562"/>
      <c r="AEZ41" s="562"/>
      <c r="AFA41" s="562"/>
      <c r="AFB41" s="562"/>
      <c r="AFC41" s="562"/>
      <c r="AFD41" s="562"/>
      <c r="AFE41" s="562"/>
      <c r="AFF41" s="562"/>
      <c r="AFG41" s="562"/>
      <c r="AFH41" s="562"/>
      <c r="AFI41" s="562"/>
      <c r="AFJ41" s="562"/>
      <c r="AFK41" s="562"/>
      <c r="AFL41" s="562"/>
      <c r="AFM41" s="562"/>
      <c r="AFN41" s="562"/>
      <c r="AFO41" s="562"/>
      <c r="AFP41" s="562"/>
      <c r="AFQ41" s="562"/>
      <c r="AFR41" s="562"/>
      <c r="AFS41" s="562"/>
      <c r="AFT41" s="562"/>
      <c r="AFU41" s="562"/>
      <c r="AFV41" s="562"/>
      <c r="AFW41" s="562"/>
      <c r="AFX41" s="562"/>
      <c r="AFY41" s="562"/>
      <c r="AFZ41" s="562"/>
      <c r="AGA41" s="562"/>
      <c r="AGB41" s="562"/>
      <c r="AGC41" s="562"/>
      <c r="AGD41" s="562"/>
      <c r="AGE41" s="562"/>
      <c r="AGF41" s="562"/>
      <c r="AGG41" s="562"/>
      <c r="AGH41" s="562"/>
      <c r="AGI41" s="562"/>
      <c r="AGJ41" s="562"/>
      <c r="AGK41" s="562"/>
      <c r="AGL41" s="562"/>
      <c r="AGM41" s="562"/>
      <c r="AGN41" s="562"/>
      <c r="AGO41" s="562"/>
      <c r="AGP41" s="562"/>
      <c r="AGQ41" s="562"/>
      <c r="AGR41" s="562"/>
      <c r="AGS41" s="562"/>
      <c r="AGT41" s="562"/>
      <c r="AGU41" s="562"/>
      <c r="AGV41" s="562"/>
      <c r="AGW41" s="562"/>
      <c r="AGX41" s="562"/>
      <c r="AGY41" s="562"/>
      <c r="AGZ41" s="562"/>
      <c r="AHA41" s="562"/>
      <c r="AHB41" s="562"/>
      <c r="AHC41" s="562"/>
      <c r="AHD41" s="562"/>
      <c r="AHE41" s="562"/>
      <c r="AHF41" s="562"/>
      <c r="AHG41" s="562"/>
      <c r="AHH41" s="562"/>
      <c r="AHI41" s="562"/>
      <c r="AHJ41" s="562"/>
      <c r="AHK41" s="562"/>
      <c r="AHL41" s="562"/>
      <c r="AHM41" s="562"/>
      <c r="AHN41" s="562"/>
      <c r="AHO41" s="562"/>
      <c r="AHP41" s="562"/>
      <c r="AHQ41" s="562"/>
      <c r="AHR41" s="562"/>
      <c r="AHS41" s="562"/>
      <c r="AHT41" s="562"/>
      <c r="AHU41" s="562"/>
      <c r="AHV41" s="562"/>
      <c r="AHW41" s="562"/>
      <c r="AHX41" s="562"/>
      <c r="AHY41" s="562"/>
      <c r="AHZ41" s="562"/>
      <c r="AIA41" s="562"/>
      <c r="AIB41" s="562"/>
      <c r="AIC41" s="562"/>
      <c r="AID41" s="562"/>
      <c r="AIE41" s="562"/>
      <c r="AIF41" s="562"/>
      <c r="AIG41" s="562"/>
      <c r="AIH41" s="562"/>
      <c r="AII41" s="562"/>
      <c r="AIJ41" s="562"/>
      <c r="AIK41" s="562"/>
      <c r="AIL41" s="562"/>
      <c r="AIM41" s="562"/>
      <c r="AIN41" s="562"/>
      <c r="AIO41" s="562"/>
      <c r="AIP41" s="562"/>
      <c r="AIQ41" s="562"/>
      <c r="AIR41" s="562"/>
      <c r="AIS41" s="562"/>
      <c r="AIT41" s="562"/>
      <c r="AIU41" s="562"/>
      <c r="AIV41" s="562"/>
      <c r="AIW41" s="562"/>
      <c r="AIX41" s="562"/>
      <c r="AIY41" s="562"/>
      <c r="AIZ41" s="562"/>
      <c r="AJA41" s="562"/>
      <c r="AJB41" s="562"/>
      <c r="AJC41" s="562"/>
      <c r="AJD41" s="562"/>
      <c r="AJE41" s="562"/>
      <c r="AJF41" s="562"/>
      <c r="AJG41" s="562"/>
      <c r="AJH41" s="562"/>
      <c r="AJI41" s="562"/>
      <c r="AJJ41" s="562"/>
      <c r="AJK41" s="562"/>
      <c r="AJL41" s="562"/>
      <c r="AJM41" s="562"/>
      <c r="AJN41" s="562"/>
      <c r="AJO41" s="562"/>
      <c r="AJP41" s="562"/>
      <c r="AJQ41" s="562"/>
      <c r="AJR41" s="562"/>
      <c r="AJS41" s="562"/>
      <c r="AJT41" s="562"/>
      <c r="AJU41" s="562"/>
      <c r="AJV41" s="562"/>
      <c r="AJW41" s="562"/>
      <c r="AJX41" s="562"/>
      <c r="AJY41" s="562"/>
      <c r="AJZ41" s="562"/>
      <c r="AKA41" s="562"/>
      <c r="AKB41" s="562"/>
      <c r="AKC41" s="562"/>
      <c r="AKD41" s="562"/>
      <c r="AKE41" s="562"/>
      <c r="AKF41" s="562"/>
      <c r="AKG41" s="562"/>
      <c r="AKH41" s="562"/>
      <c r="AKI41" s="562"/>
      <c r="AKJ41" s="562"/>
      <c r="AKK41" s="562"/>
      <c r="AKL41" s="562"/>
      <c r="AKM41" s="562"/>
      <c r="AKN41" s="562"/>
      <c r="AKO41" s="562"/>
      <c r="AKP41" s="562"/>
      <c r="AKQ41" s="562"/>
      <c r="AKR41" s="562"/>
      <c r="AKS41" s="562"/>
      <c r="AKT41" s="562"/>
      <c r="AKU41" s="562"/>
      <c r="AKV41" s="562"/>
      <c r="AKW41" s="562"/>
      <c r="AKX41" s="562"/>
      <c r="AKY41" s="562"/>
      <c r="AKZ41" s="562"/>
      <c r="ALA41" s="562"/>
      <c r="ALB41" s="562"/>
      <c r="ALC41" s="562"/>
      <c r="ALD41" s="562"/>
      <c r="ALE41" s="562"/>
      <c r="ALF41" s="562"/>
      <c r="ALG41" s="562"/>
      <c r="ALH41" s="562"/>
      <c r="ALI41" s="562"/>
      <c r="ALJ41" s="562"/>
      <c r="ALK41" s="562"/>
      <c r="ALL41" s="562"/>
      <c r="ALM41" s="562"/>
      <c r="ALN41" s="562"/>
      <c r="ALO41" s="562"/>
      <c r="ALP41" s="562"/>
      <c r="ALQ41" s="562"/>
      <c r="ALR41" s="562"/>
      <c r="ALS41" s="562"/>
      <c r="ALT41" s="562"/>
      <c r="ALU41" s="562"/>
      <c r="ALV41" s="562"/>
      <c r="ALW41" s="562"/>
      <c r="ALX41" s="562"/>
      <c r="ALY41" s="562"/>
      <c r="ALZ41" s="562"/>
      <c r="AMA41" s="562"/>
      <c r="AMB41" s="562"/>
      <c r="AMC41" s="562"/>
      <c r="AMD41" s="562"/>
      <c r="AME41" s="562"/>
      <c r="AMF41" s="562"/>
      <c r="AMG41" s="562"/>
      <c r="AMH41" s="562"/>
      <c r="AMI41" s="562"/>
      <c r="AMJ41" s="562"/>
      <c r="AMK41" s="562"/>
      <c r="AML41" s="562"/>
      <c r="AMM41" s="562"/>
      <c r="AMN41" s="562"/>
      <c r="AMO41" s="562"/>
      <c r="AMP41" s="562"/>
      <c r="AMQ41" s="562"/>
      <c r="AMR41" s="562"/>
      <c r="AMS41" s="562"/>
      <c r="AMT41" s="562"/>
      <c r="AMU41" s="562"/>
      <c r="AMV41" s="562"/>
      <c r="AMW41" s="562"/>
      <c r="AMX41" s="562"/>
      <c r="AMY41" s="562"/>
      <c r="AMZ41" s="562"/>
      <c r="ANA41" s="562"/>
      <c r="ANB41" s="562"/>
      <c r="ANC41" s="562"/>
      <c r="AND41" s="562"/>
      <c r="ANE41" s="562"/>
      <c r="ANF41" s="562"/>
      <c r="ANG41" s="562"/>
      <c r="ANH41" s="562"/>
      <c r="ANI41" s="562"/>
      <c r="ANJ41" s="562"/>
      <c r="ANK41" s="562"/>
      <c r="ANL41" s="562"/>
      <c r="ANM41" s="562"/>
      <c r="ANN41" s="562"/>
      <c r="ANO41" s="562"/>
      <c r="ANP41" s="562"/>
      <c r="ANQ41" s="562"/>
      <c r="ANR41" s="562"/>
      <c r="ANS41" s="562"/>
      <c r="ANT41" s="562"/>
      <c r="ANU41" s="562"/>
      <c r="ANV41" s="562"/>
      <c r="ANW41" s="562"/>
      <c r="ANX41" s="562"/>
      <c r="ANY41" s="562"/>
      <c r="ANZ41" s="562"/>
      <c r="AOA41" s="562"/>
      <c r="AOB41" s="562"/>
      <c r="AOC41" s="562"/>
      <c r="AOD41" s="562"/>
      <c r="AOE41" s="562"/>
      <c r="AOF41" s="562"/>
      <c r="AOG41" s="562"/>
      <c r="AOH41" s="562"/>
      <c r="AOI41" s="562"/>
      <c r="AOJ41" s="562"/>
      <c r="AOK41" s="562"/>
      <c r="AOL41" s="562"/>
      <c r="AOM41" s="562"/>
      <c r="AON41" s="562"/>
      <c r="AOO41" s="562"/>
      <c r="AOP41" s="562"/>
      <c r="AOQ41" s="562"/>
      <c r="AOR41" s="562"/>
      <c r="AOS41" s="562"/>
      <c r="AOT41" s="562"/>
      <c r="AOU41" s="562"/>
      <c r="AOV41" s="562"/>
      <c r="AOW41" s="562"/>
      <c r="AOX41" s="562"/>
      <c r="AOY41" s="562"/>
      <c r="AOZ41" s="562"/>
      <c r="APA41" s="562"/>
      <c r="APB41" s="562"/>
      <c r="APC41" s="562"/>
      <c r="APD41" s="562"/>
      <c r="APE41" s="562"/>
      <c r="APF41" s="562"/>
      <c r="APG41" s="562"/>
      <c r="APH41" s="562"/>
      <c r="API41" s="562"/>
      <c r="APJ41" s="562"/>
      <c r="APK41" s="562"/>
      <c r="APL41" s="562"/>
      <c r="APM41" s="562"/>
      <c r="APN41" s="562"/>
      <c r="APO41" s="562"/>
      <c r="APP41" s="562"/>
      <c r="APQ41" s="562"/>
      <c r="APR41" s="562"/>
      <c r="APS41" s="562"/>
      <c r="APT41" s="562"/>
      <c r="APU41" s="562"/>
      <c r="APV41" s="562"/>
      <c r="APW41" s="562"/>
      <c r="APX41" s="562"/>
      <c r="APY41" s="562"/>
      <c r="APZ41" s="562"/>
      <c r="AQA41" s="562"/>
      <c r="AQB41" s="562"/>
      <c r="AQC41" s="562"/>
      <c r="AQD41" s="562"/>
      <c r="AQE41" s="562"/>
      <c r="AQF41" s="562"/>
      <c r="AQG41" s="562"/>
      <c r="AQH41" s="562"/>
      <c r="AQI41" s="562"/>
      <c r="AQJ41" s="562"/>
      <c r="AQK41" s="562"/>
      <c r="AQL41" s="562"/>
      <c r="AQM41" s="562"/>
      <c r="AQN41" s="562"/>
      <c r="AQO41" s="562"/>
      <c r="AQP41" s="562"/>
      <c r="AQQ41" s="562"/>
      <c r="AQR41" s="562"/>
      <c r="AQS41" s="562"/>
      <c r="AQT41" s="562"/>
      <c r="AQU41" s="562"/>
      <c r="AQV41" s="562"/>
      <c r="AQW41" s="562"/>
      <c r="AQX41" s="562"/>
      <c r="AQY41" s="562"/>
      <c r="AQZ41" s="562"/>
      <c r="ARA41" s="562"/>
      <c r="ARB41" s="562"/>
      <c r="ARC41" s="562"/>
      <c r="ARD41" s="562"/>
      <c r="ARE41" s="562"/>
      <c r="ARF41" s="562"/>
      <c r="ARG41" s="562"/>
      <c r="ARH41" s="562"/>
      <c r="ARI41" s="562"/>
      <c r="ARJ41" s="562"/>
      <c r="ARK41" s="562"/>
      <c r="ARL41" s="562"/>
      <c r="ARM41" s="562"/>
      <c r="ARN41" s="562"/>
      <c r="ARO41" s="562"/>
      <c r="ARP41" s="562"/>
      <c r="ARQ41" s="562"/>
      <c r="ARR41" s="562"/>
      <c r="ARS41" s="562"/>
      <c r="ART41" s="562"/>
      <c r="ARU41" s="562"/>
      <c r="ARV41" s="562"/>
      <c r="ARW41" s="562"/>
      <c r="ARX41" s="562"/>
      <c r="ARY41" s="562"/>
      <c r="ARZ41" s="562"/>
      <c r="ASA41" s="562"/>
      <c r="ASB41" s="562"/>
      <c r="ASC41" s="562"/>
      <c r="ASD41" s="562"/>
      <c r="ASE41" s="562"/>
      <c r="ASF41" s="562"/>
      <c r="ASG41" s="562"/>
      <c r="ASH41" s="562"/>
      <c r="ASI41" s="562"/>
      <c r="ASJ41" s="562"/>
      <c r="ASK41" s="562"/>
      <c r="ASL41" s="562"/>
      <c r="ASM41" s="562"/>
      <c r="ASN41" s="562"/>
      <c r="ASO41" s="562"/>
      <c r="ASP41" s="562"/>
      <c r="ASQ41" s="562"/>
      <c r="ASR41" s="562"/>
      <c r="ASS41" s="562"/>
      <c r="AST41" s="562"/>
      <c r="ASU41" s="562"/>
      <c r="ASV41" s="562"/>
      <c r="ASW41" s="562"/>
      <c r="ASX41" s="562"/>
      <c r="ASY41" s="562"/>
      <c r="ASZ41" s="562"/>
      <c r="ATA41" s="562"/>
      <c r="ATB41" s="562"/>
      <c r="ATC41" s="562"/>
      <c r="ATD41" s="562"/>
      <c r="ATE41" s="562"/>
      <c r="ATF41" s="562"/>
      <c r="ATG41" s="562"/>
      <c r="ATH41" s="562"/>
      <c r="ATI41" s="562"/>
      <c r="ATJ41" s="562"/>
      <c r="ATK41" s="562"/>
      <c r="ATL41" s="562"/>
      <c r="ATM41" s="562"/>
      <c r="ATN41" s="562"/>
      <c r="ATO41" s="562"/>
      <c r="ATP41" s="562"/>
      <c r="ATQ41" s="562"/>
      <c r="ATR41" s="562"/>
      <c r="ATS41" s="562"/>
      <c r="ATT41" s="562"/>
      <c r="ATU41" s="562"/>
      <c r="ATV41" s="562"/>
      <c r="ATW41" s="562"/>
      <c r="ATX41" s="562"/>
      <c r="ATY41" s="562"/>
      <c r="ATZ41" s="562"/>
      <c r="AUA41" s="562"/>
      <c r="AUB41" s="562"/>
      <c r="AUC41" s="562"/>
      <c r="AUD41" s="562"/>
      <c r="AUE41" s="562"/>
      <c r="AUF41" s="562"/>
      <c r="AUG41" s="562"/>
      <c r="AUH41" s="562"/>
      <c r="AUI41" s="562"/>
      <c r="AUJ41" s="562"/>
      <c r="AUK41" s="562"/>
      <c r="AUL41" s="562"/>
      <c r="AUM41" s="562"/>
      <c r="AUN41" s="562"/>
      <c r="AUO41" s="562"/>
      <c r="AUP41" s="562"/>
      <c r="AUQ41" s="562"/>
      <c r="AUR41" s="562"/>
      <c r="AUS41" s="562"/>
      <c r="AUT41" s="562"/>
      <c r="AUU41" s="562"/>
      <c r="AUV41" s="562"/>
      <c r="AUW41" s="562"/>
      <c r="AUX41" s="562"/>
      <c r="AUY41" s="562"/>
      <c r="AUZ41" s="562"/>
      <c r="AVA41" s="562"/>
      <c r="AVB41" s="562"/>
      <c r="AVC41" s="562"/>
      <c r="AVD41" s="562"/>
      <c r="AVE41" s="562"/>
      <c r="AVF41" s="562"/>
      <c r="AVG41" s="562"/>
      <c r="AVH41" s="562"/>
      <c r="AVI41" s="562"/>
      <c r="AVJ41" s="562"/>
      <c r="AVK41" s="562"/>
      <c r="AVL41" s="562"/>
      <c r="AVM41" s="562"/>
      <c r="AVN41" s="562"/>
      <c r="AVO41" s="562"/>
      <c r="AVP41" s="562"/>
      <c r="AVQ41" s="562"/>
      <c r="AVR41" s="562"/>
      <c r="AVS41" s="562"/>
      <c r="AVT41" s="562"/>
      <c r="AVU41" s="562"/>
      <c r="AVV41" s="562"/>
      <c r="AVW41" s="562"/>
      <c r="AVX41" s="562"/>
      <c r="AVY41" s="562"/>
      <c r="AVZ41" s="562"/>
      <c r="AWA41" s="562"/>
      <c r="AWB41" s="562"/>
      <c r="AWC41" s="562"/>
      <c r="AWD41" s="562"/>
      <c r="AWE41" s="562"/>
      <c r="AWF41" s="562"/>
      <c r="AWG41" s="562"/>
      <c r="AWH41" s="562"/>
      <c r="AWI41" s="562"/>
      <c r="AWJ41" s="562"/>
      <c r="AWK41" s="562"/>
      <c r="AWL41" s="562"/>
      <c r="AWM41" s="562"/>
      <c r="AWN41" s="562"/>
      <c r="AWO41" s="562"/>
      <c r="AWP41" s="562"/>
      <c r="AWQ41" s="562"/>
      <c r="AWR41" s="562"/>
      <c r="AWS41" s="562"/>
      <c r="AWT41" s="562"/>
      <c r="AWU41" s="562"/>
      <c r="AWV41" s="562"/>
      <c r="AWW41" s="562"/>
      <c r="AWX41" s="562"/>
      <c r="AWY41" s="562"/>
      <c r="AWZ41" s="562"/>
      <c r="AXA41" s="562"/>
      <c r="AXB41" s="562"/>
      <c r="AXC41" s="562"/>
      <c r="AXD41" s="562"/>
      <c r="AXE41" s="562"/>
      <c r="AXF41" s="562"/>
      <c r="AXG41" s="562"/>
      <c r="AXH41" s="562"/>
      <c r="AXI41" s="562"/>
      <c r="AXJ41" s="562"/>
      <c r="AXK41" s="562"/>
      <c r="AXL41" s="562"/>
      <c r="AXM41" s="562"/>
      <c r="AXN41" s="562"/>
      <c r="AXO41" s="562"/>
      <c r="AXP41" s="562"/>
      <c r="AXQ41" s="562"/>
      <c r="AXR41" s="562"/>
      <c r="AXS41" s="562"/>
      <c r="AXT41" s="562"/>
      <c r="AXU41" s="562"/>
      <c r="AXV41" s="562"/>
      <c r="AXW41" s="562"/>
      <c r="AXX41" s="562"/>
      <c r="AXY41" s="562"/>
      <c r="AXZ41" s="562"/>
      <c r="AYA41" s="562"/>
      <c r="AYB41" s="562"/>
      <c r="AYC41" s="562"/>
      <c r="AYD41" s="562"/>
      <c r="AYE41" s="562"/>
      <c r="AYF41" s="562"/>
      <c r="AYG41" s="562"/>
      <c r="AYH41" s="562"/>
      <c r="AYI41" s="562"/>
      <c r="AYJ41" s="562"/>
      <c r="AYK41" s="562"/>
      <c r="AYL41" s="562"/>
      <c r="AYM41" s="562"/>
      <c r="AYN41" s="562"/>
      <c r="AYO41" s="562"/>
      <c r="AYP41" s="562"/>
      <c r="AYQ41" s="562"/>
      <c r="AYR41" s="562"/>
      <c r="AYS41" s="562"/>
      <c r="AYT41" s="562"/>
      <c r="AYU41" s="562"/>
      <c r="AYV41" s="562"/>
      <c r="AYW41" s="562"/>
      <c r="AYX41" s="562"/>
      <c r="AYY41" s="562"/>
      <c r="AYZ41" s="562"/>
      <c r="AZA41" s="562"/>
      <c r="AZB41" s="562"/>
      <c r="AZC41" s="562"/>
      <c r="AZD41" s="562"/>
      <c r="AZE41" s="562"/>
      <c r="AZF41" s="562"/>
      <c r="AZG41" s="562"/>
      <c r="AZH41" s="562"/>
      <c r="AZI41" s="562"/>
      <c r="AZJ41" s="562"/>
      <c r="AZK41" s="562"/>
      <c r="AZL41" s="562"/>
      <c r="AZM41" s="562"/>
      <c r="AZN41" s="562"/>
      <c r="AZO41" s="562"/>
      <c r="AZP41" s="562"/>
      <c r="AZQ41" s="562"/>
      <c r="AZR41" s="562"/>
      <c r="AZS41" s="562"/>
      <c r="AZT41" s="562"/>
      <c r="AZU41" s="562"/>
      <c r="AZV41" s="562"/>
      <c r="AZW41" s="562"/>
      <c r="AZX41" s="562"/>
      <c r="AZY41" s="562"/>
      <c r="AZZ41" s="562"/>
      <c r="BAA41" s="562"/>
      <c r="BAB41" s="562"/>
      <c r="BAC41" s="562"/>
      <c r="BAD41" s="562"/>
      <c r="BAE41" s="562"/>
      <c r="BAF41" s="562"/>
      <c r="BAG41" s="562"/>
      <c r="BAH41" s="562"/>
      <c r="BAI41" s="562"/>
      <c r="BAJ41" s="562"/>
      <c r="BAK41" s="562"/>
      <c r="BAL41" s="562"/>
    </row>
    <row r="42" spans="1:1390" s="574" customFormat="1" ht="15.6" hidden="1">
      <c r="A42" s="618"/>
      <c r="D42" s="619" t="s">
        <v>545</v>
      </c>
      <c r="K42" s="562"/>
      <c r="L42" s="562"/>
      <c r="M42" s="562"/>
      <c r="N42" s="562"/>
      <c r="O42" s="562"/>
      <c r="P42" s="562"/>
      <c r="Q42" s="562"/>
      <c r="R42" s="562"/>
      <c r="S42" s="562"/>
      <c r="T42" s="562"/>
      <c r="U42" s="562"/>
      <c r="V42" s="562"/>
      <c r="W42" s="562"/>
      <c r="X42" s="562"/>
      <c r="Y42" s="562"/>
      <c r="Z42" s="562"/>
      <c r="AA42" s="562"/>
      <c r="AB42" s="562"/>
      <c r="AC42" s="562"/>
      <c r="AD42" s="562"/>
      <c r="AE42" s="562"/>
      <c r="AF42" s="562"/>
      <c r="AG42" s="562"/>
      <c r="AH42" s="562"/>
      <c r="AI42" s="562"/>
      <c r="AJ42" s="562"/>
      <c r="AK42" s="562"/>
      <c r="AL42" s="562"/>
      <c r="AM42" s="562"/>
      <c r="AN42" s="562"/>
      <c r="AO42" s="562"/>
      <c r="AP42" s="562"/>
      <c r="AQ42" s="562"/>
      <c r="AR42" s="562"/>
      <c r="AS42" s="562"/>
      <c r="AT42" s="562"/>
      <c r="AU42" s="562"/>
      <c r="AV42" s="562"/>
      <c r="AW42" s="562"/>
      <c r="AX42" s="562"/>
      <c r="AY42" s="562"/>
      <c r="AZ42" s="562"/>
      <c r="BA42" s="562"/>
      <c r="BB42" s="562"/>
      <c r="BC42" s="562"/>
      <c r="BD42" s="562"/>
      <c r="BE42" s="562"/>
      <c r="BF42" s="562"/>
      <c r="BG42" s="562"/>
      <c r="BH42" s="562"/>
      <c r="BI42" s="562"/>
      <c r="BJ42" s="562"/>
      <c r="BK42" s="562"/>
      <c r="BL42" s="562"/>
      <c r="BM42" s="562"/>
      <c r="BN42" s="562"/>
      <c r="BO42" s="562"/>
      <c r="BP42" s="562"/>
      <c r="BQ42" s="562"/>
      <c r="BR42" s="562"/>
      <c r="BS42" s="562"/>
      <c r="BT42" s="562"/>
      <c r="BU42" s="562"/>
      <c r="BV42" s="562"/>
      <c r="BW42" s="562"/>
      <c r="BX42" s="562"/>
      <c r="BY42" s="562"/>
      <c r="BZ42" s="562"/>
      <c r="CA42" s="562"/>
      <c r="CB42" s="562"/>
      <c r="CC42" s="562"/>
      <c r="CD42" s="562"/>
      <c r="CE42" s="562"/>
      <c r="CF42" s="562"/>
      <c r="CG42" s="562"/>
      <c r="CH42" s="562"/>
      <c r="CI42" s="562"/>
      <c r="CJ42" s="562"/>
      <c r="CK42" s="562"/>
      <c r="CL42" s="562"/>
      <c r="CM42" s="562"/>
      <c r="CN42" s="562"/>
      <c r="CO42" s="562"/>
      <c r="CP42" s="562"/>
      <c r="CQ42" s="562"/>
      <c r="CR42" s="562"/>
      <c r="CS42" s="562"/>
      <c r="CT42" s="562"/>
      <c r="CU42" s="562"/>
      <c r="CV42" s="562"/>
      <c r="CW42" s="562"/>
      <c r="CX42" s="562"/>
      <c r="CY42" s="562"/>
      <c r="CZ42" s="562"/>
      <c r="DA42" s="562"/>
      <c r="DB42" s="562"/>
      <c r="DC42" s="562"/>
      <c r="DD42" s="562"/>
      <c r="DE42" s="562"/>
      <c r="DF42" s="562"/>
      <c r="DG42" s="562"/>
      <c r="DH42" s="562"/>
      <c r="DI42" s="562"/>
      <c r="DJ42" s="562"/>
      <c r="DK42" s="562"/>
      <c r="DL42" s="562"/>
      <c r="DM42" s="562"/>
      <c r="DN42" s="562"/>
      <c r="DO42" s="562"/>
      <c r="DP42" s="562"/>
      <c r="DQ42" s="562"/>
      <c r="DR42" s="562"/>
      <c r="DS42" s="562"/>
      <c r="DT42" s="562"/>
      <c r="DU42" s="562"/>
      <c r="DV42" s="562"/>
      <c r="DW42" s="562"/>
      <c r="DX42" s="562"/>
      <c r="DY42" s="562"/>
      <c r="DZ42" s="562"/>
      <c r="EA42" s="562"/>
      <c r="EB42" s="562"/>
      <c r="EC42" s="562"/>
      <c r="ED42" s="562"/>
      <c r="EE42" s="562"/>
      <c r="EF42" s="562"/>
      <c r="EG42" s="562"/>
      <c r="EH42" s="562"/>
      <c r="EI42" s="562"/>
      <c r="EJ42" s="562"/>
      <c r="EK42" s="562"/>
      <c r="EL42" s="562"/>
      <c r="EM42" s="562"/>
      <c r="EN42" s="562"/>
      <c r="EO42" s="562"/>
      <c r="EP42" s="562"/>
      <c r="EQ42" s="562"/>
      <c r="ER42" s="562"/>
      <c r="ES42" s="562"/>
      <c r="ET42" s="562"/>
      <c r="EU42" s="562"/>
      <c r="EV42" s="562"/>
      <c r="EW42" s="562"/>
      <c r="EX42" s="562"/>
      <c r="EY42" s="562"/>
      <c r="EZ42" s="562"/>
      <c r="FA42" s="562"/>
      <c r="FB42" s="562"/>
      <c r="FC42" s="562"/>
      <c r="FD42" s="562"/>
      <c r="FE42" s="562"/>
      <c r="FF42" s="562"/>
      <c r="FG42" s="562"/>
      <c r="FH42" s="562"/>
      <c r="FI42" s="562"/>
      <c r="FJ42" s="562"/>
      <c r="FK42" s="562"/>
      <c r="FL42" s="562"/>
      <c r="FM42" s="562"/>
      <c r="FN42" s="562"/>
      <c r="FO42" s="562"/>
      <c r="FP42" s="562"/>
      <c r="FQ42" s="562"/>
      <c r="FR42" s="562"/>
      <c r="FS42" s="562"/>
      <c r="FT42" s="562"/>
      <c r="FU42" s="562"/>
      <c r="FV42" s="562"/>
      <c r="FW42" s="562"/>
      <c r="FX42" s="562"/>
      <c r="FY42" s="562"/>
      <c r="FZ42" s="562"/>
      <c r="GA42" s="562"/>
      <c r="GB42" s="562"/>
      <c r="GC42" s="562"/>
      <c r="GD42" s="562"/>
      <c r="GE42" s="562"/>
      <c r="GF42" s="562"/>
      <c r="GG42" s="562"/>
      <c r="GH42" s="562"/>
      <c r="GI42" s="562"/>
      <c r="GJ42" s="562"/>
      <c r="GK42" s="562"/>
      <c r="GL42" s="562"/>
      <c r="GM42" s="562"/>
      <c r="GN42" s="562"/>
      <c r="GO42" s="562"/>
      <c r="GP42" s="562"/>
      <c r="GQ42" s="562"/>
      <c r="GR42" s="562"/>
      <c r="GS42" s="562"/>
      <c r="GT42" s="562"/>
      <c r="GU42" s="562"/>
      <c r="GV42" s="562"/>
      <c r="GW42" s="562"/>
      <c r="GX42" s="562"/>
      <c r="GY42" s="562"/>
      <c r="GZ42" s="562"/>
      <c r="HA42" s="562"/>
      <c r="HB42" s="562"/>
      <c r="HC42" s="562"/>
      <c r="HD42" s="562"/>
      <c r="HE42" s="562"/>
      <c r="HF42" s="562"/>
      <c r="HG42" s="562"/>
      <c r="HH42" s="562"/>
      <c r="HI42" s="562"/>
      <c r="HJ42" s="562"/>
      <c r="HK42" s="562"/>
      <c r="HL42" s="562"/>
      <c r="HM42" s="562"/>
      <c r="HN42" s="562"/>
      <c r="HO42" s="562"/>
      <c r="HP42" s="562"/>
      <c r="HQ42" s="562"/>
      <c r="HR42" s="562"/>
      <c r="HS42" s="562"/>
      <c r="HT42" s="562"/>
      <c r="HU42" s="562"/>
      <c r="HV42" s="562"/>
      <c r="HW42" s="562"/>
      <c r="HX42" s="562"/>
      <c r="HY42" s="562"/>
      <c r="HZ42" s="562"/>
      <c r="IA42" s="562"/>
      <c r="IB42" s="562"/>
      <c r="IC42" s="562"/>
      <c r="ID42" s="562"/>
      <c r="IE42" s="562"/>
      <c r="IF42" s="562"/>
      <c r="IG42" s="562"/>
      <c r="IH42" s="562"/>
      <c r="II42" s="562"/>
      <c r="IJ42" s="562"/>
      <c r="IK42" s="562"/>
      <c r="IL42" s="562"/>
      <c r="IM42" s="562"/>
      <c r="IN42" s="562"/>
      <c r="IO42" s="562"/>
      <c r="IP42" s="562"/>
      <c r="IQ42" s="562"/>
      <c r="IR42" s="562"/>
      <c r="IS42" s="562"/>
      <c r="IT42" s="562"/>
      <c r="IU42" s="562"/>
      <c r="IV42" s="562"/>
      <c r="IW42" s="562"/>
      <c r="IX42" s="562"/>
      <c r="IY42" s="562"/>
      <c r="IZ42" s="562"/>
      <c r="JA42" s="562"/>
      <c r="JB42" s="562"/>
      <c r="JC42" s="562"/>
      <c r="JD42" s="562"/>
      <c r="JE42" s="562"/>
      <c r="JF42" s="562"/>
      <c r="JG42" s="562"/>
      <c r="JH42" s="562"/>
      <c r="JI42" s="562"/>
      <c r="JJ42" s="562"/>
      <c r="JK42" s="562"/>
      <c r="JL42" s="562"/>
      <c r="JM42" s="562"/>
      <c r="JN42" s="562"/>
      <c r="JO42" s="562"/>
      <c r="JP42" s="562"/>
      <c r="JQ42" s="562"/>
      <c r="JR42" s="562"/>
      <c r="JS42" s="562"/>
      <c r="JT42" s="562"/>
      <c r="JU42" s="562"/>
      <c r="JV42" s="562"/>
      <c r="JW42" s="562"/>
      <c r="JX42" s="562"/>
      <c r="JY42" s="562"/>
      <c r="JZ42" s="562"/>
      <c r="KA42" s="562"/>
      <c r="KB42" s="562"/>
      <c r="KC42" s="562"/>
      <c r="KD42" s="562"/>
      <c r="KE42" s="562"/>
      <c r="KF42" s="562"/>
      <c r="KG42" s="562"/>
      <c r="KH42" s="562"/>
      <c r="KI42" s="562"/>
      <c r="KJ42" s="562"/>
      <c r="KK42" s="562"/>
      <c r="KL42" s="562"/>
      <c r="KM42" s="562"/>
      <c r="KN42" s="562"/>
      <c r="KO42" s="562"/>
      <c r="KP42" s="562"/>
      <c r="KQ42" s="562"/>
      <c r="KR42" s="562"/>
      <c r="KS42" s="562"/>
      <c r="KT42" s="562"/>
      <c r="KU42" s="562"/>
      <c r="KV42" s="562"/>
      <c r="KW42" s="562"/>
      <c r="KX42" s="562"/>
      <c r="KY42" s="562"/>
      <c r="KZ42" s="562"/>
      <c r="LA42" s="562"/>
      <c r="LB42" s="562"/>
      <c r="LC42" s="562"/>
      <c r="LD42" s="562"/>
      <c r="LE42" s="562"/>
      <c r="LF42" s="562"/>
      <c r="LG42" s="562"/>
      <c r="LH42" s="562"/>
      <c r="LI42" s="562"/>
      <c r="LJ42" s="562"/>
      <c r="LK42" s="562"/>
      <c r="LL42" s="562"/>
      <c r="LM42" s="562"/>
      <c r="LN42" s="562"/>
      <c r="LO42" s="562"/>
      <c r="LP42" s="562"/>
      <c r="LQ42" s="562"/>
      <c r="LR42" s="562"/>
      <c r="LS42" s="562"/>
      <c r="LT42" s="562"/>
      <c r="LU42" s="562"/>
      <c r="LV42" s="562"/>
      <c r="LW42" s="562"/>
      <c r="LX42" s="562"/>
      <c r="LY42" s="562"/>
      <c r="LZ42" s="562"/>
      <c r="MA42" s="562"/>
      <c r="MB42" s="562"/>
      <c r="MC42" s="562"/>
      <c r="MD42" s="562"/>
      <c r="ME42" s="562"/>
      <c r="MF42" s="562"/>
      <c r="MG42" s="562"/>
      <c r="MH42" s="562"/>
      <c r="MI42" s="562"/>
      <c r="MJ42" s="562"/>
      <c r="MK42" s="562"/>
      <c r="ML42" s="562"/>
      <c r="MM42" s="562"/>
      <c r="MN42" s="562"/>
      <c r="MO42" s="562"/>
      <c r="MP42" s="562"/>
      <c r="MQ42" s="562"/>
      <c r="MR42" s="562"/>
      <c r="MS42" s="562"/>
      <c r="MT42" s="562"/>
      <c r="MU42" s="562"/>
      <c r="MV42" s="562"/>
      <c r="MW42" s="562"/>
      <c r="MX42" s="562"/>
      <c r="MY42" s="562"/>
      <c r="MZ42" s="562"/>
      <c r="NA42" s="562"/>
      <c r="NB42" s="562"/>
      <c r="NC42" s="562"/>
      <c r="ND42" s="562"/>
      <c r="NE42" s="562"/>
      <c r="NF42" s="562"/>
      <c r="NG42" s="562"/>
      <c r="NH42" s="562"/>
      <c r="NI42" s="562"/>
      <c r="NJ42" s="562"/>
      <c r="NK42" s="562"/>
      <c r="NL42" s="562"/>
      <c r="NM42" s="562"/>
      <c r="NN42" s="562"/>
      <c r="NO42" s="562"/>
      <c r="NP42" s="562"/>
      <c r="NQ42" s="562"/>
      <c r="NR42" s="562"/>
      <c r="NS42" s="562"/>
      <c r="NT42" s="562"/>
      <c r="NU42" s="562"/>
      <c r="NV42" s="562"/>
      <c r="NW42" s="562"/>
      <c r="NX42" s="562"/>
      <c r="NY42" s="562"/>
      <c r="NZ42" s="562"/>
      <c r="OA42" s="562"/>
      <c r="OB42" s="562"/>
      <c r="OC42" s="562"/>
      <c r="OD42" s="562"/>
      <c r="OE42" s="562"/>
      <c r="OF42" s="562"/>
      <c r="OG42" s="562"/>
      <c r="OH42" s="562"/>
      <c r="OI42" s="562"/>
      <c r="OJ42" s="562"/>
      <c r="OK42" s="562"/>
      <c r="OL42" s="562"/>
      <c r="OM42" s="562"/>
      <c r="ON42" s="562"/>
      <c r="OO42" s="562"/>
      <c r="OP42" s="562"/>
      <c r="OQ42" s="562"/>
      <c r="OR42" s="562"/>
      <c r="OS42" s="562"/>
      <c r="OT42" s="562"/>
      <c r="OU42" s="562"/>
      <c r="OV42" s="562"/>
      <c r="OW42" s="562"/>
      <c r="OX42" s="562"/>
      <c r="OY42" s="562"/>
      <c r="OZ42" s="562"/>
      <c r="PA42" s="562"/>
      <c r="PB42" s="562"/>
      <c r="PC42" s="562"/>
      <c r="PD42" s="562"/>
      <c r="PE42" s="562"/>
      <c r="PF42" s="562"/>
      <c r="PG42" s="562"/>
      <c r="PH42" s="562"/>
      <c r="PI42" s="562"/>
      <c r="PJ42" s="562"/>
      <c r="PK42" s="562"/>
      <c r="PL42" s="562"/>
      <c r="PM42" s="562"/>
      <c r="PN42" s="562"/>
      <c r="PO42" s="562"/>
      <c r="PP42" s="562"/>
      <c r="PQ42" s="562"/>
      <c r="PR42" s="562"/>
      <c r="PS42" s="562"/>
      <c r="PT42" s="562"/>
      <c r="PU42" s="562"/>
      <c r="PV42" s="562"/>
      <c r="PW42" s="562"/>
      <c r="PX42" s="562"/>
      <c r="PY42" s="562"/>
      <c r="PZ42" s="562"/>
      <c r="QA42" s="562"/>
      <c r="QB42" s="562"/>
      <c r="QC42" s="562"/>
      <c r="QD42" s="562"/>
      <c r="QE42" s="562"/>
      <c r="QF42" s="562"/>
      <c r="QG42" s="562"/>
      <c r="QH42" s="562"/>
      <c r="QI42" s="562"/>
      <c r="QJ42" s="562"/>
      <c r="QK42" s="562"/>
      <c r="QL42" s="562"/>
      <c r="QM42" s="562"/>
      <c r="QN42" s="562"/>
      <c r="QO42" s="562"/>
      <c r="QP42" s="562"/>
      <c r="QQ42" s="562"/>
      <c r="QR42" s="562"/>
      <c r="QS42" s="562"/>
      <c r="QT42" s="562"/>
      <c r="QU42" s="562"/>
      <c r="QV42" s="562"/>
      <c r="QW42" s="562"/>
      <c r="QX42" s="562"/>
      <c r="QY42" s="562"/>
      <c r="QZ42" s="562"/>
      <c r="RA42" s="562"/>
      <c r="RB42" s="562"/>
      <c r="RC42" s="562"/>
      <c r="RD42" s="562"/>
      <c r="RE42" s="562"/>
      <c r="RF42" s="562"/>
      <c r="RG42" s="562"/>
      <c r="RH42" s="562"/>
      <c r="RI42" s="562"/>
      <c r="RJ42" s="562"/>
      <c r="RK42" s="562"/>
      <c r="RL42" s="562"/>
      <c r="RM42" s="562"/>
      <c r="RN42" s="562"/>
      <c r="RO42" s="562"/>
      <c r="RP42" s="562"/>
      <c r="RQ42" s="562"/>
      <c r="RR42" s="562"/>
      <c r="RS42" s="562"/>
      <c r="RT42" s="562"/>
      <c r="RU42" s="562"/>
      <c r="RV42" s="562"/>
      <c r="RW42" s="562"/>
      <c r="RX42" s="562"/>
      <c r="RY42" s="562"/>
      <c r="RZ42" s="562"/>
      <c r="SA42" s="562"/>
      <c r="SB42" s="562"/>
      <c r="SC42" s="562"/>
      <c r="SD42" s="562"/>
      <c r="SE42" s="562"/>
      <c r="SF42" s="562"/>
      <c r="SG42" s="562"/>
      <c r="SH42" s="562"/>
      <c r="SI42" s="562"/>
      <c r="SJ42" s="562"/>
      <c r="SK42" s="562"/>
      <c r="SL42" s="562"/>
      <c r="SM42" s="562"/>
      <c r="SN42" s="562"/>
      <c r="SO42" s="562"/>
      <c r="SP42" s="562"/>
      <c r="SQ42" s="562"/>
      <c r="SR42" s="562"/>
      <c r="SS42" s="562"/>
      <c r="ST42" s="562"/>
      <c r="SU42" s="562"/>
      <c r="SV42" s="562"/>
      <c r="SW42" s="562"/>
      <c r="SX42" s="562"/>
      <c r="SY42" s="562"/>
      <c r="SZ42" s="562"/>
      <c r="TA42" s="562"/>
      <c r="TB42" s="562"/>
      <c r="TC42" s="562"/>
      <c r="TD42" s="562"/>
      <c r="TE42" s="562"/>
      <c r="TF42" s="562"/>
      <c r="TG42" s="562"/>
      <c r="TH42" s="562"/>
      <c r="TI42" s="562"/>
      <c r="TJ42" s="562"/>
      <c r="TK42" s="562"/>
      <c r="TL42" s="562"/>
      <c r="TM42" s="562"/>
      <c r="TN42" s="562"/>
      <c r="TO42" s="562"/>
      <c r="TP42" s="562"/>
      <c r="TQ42" s="562"/>
      <c r="TR42" s="562"/>
      <c r="TS42" s="562"/>
      <c r="TT42" s="562"/>
      <c r="TU42" s="562"/>
      <c r="TV42" s="562"/>
      <c r="TW42" s="562"/>
      <c r="TX42" s="562"/>
      <c r="TY42" s="562"/>
      <c r="TZ42" s="562"/>
      <c r="UA42" s="562"/>
      <c r="UB42" s="562"/>
      <c r="UC42" s="562"/>
      <c r="UD42" s="562"/>
      <c r="UE42" s="562"/>
      <c r="UF42" s="562"/>
      <c r="UG42" s="562"/>
      <c r="UH42" s="562"/>
      <c r="UI42" s="562"/>
      <c r="UJ42" s="562"/>
      <c r="UK42" s="562"/>
      <c r="UL42" s="562"/>
      <c r="UM42" s="562"/>
      <c r="UN42" s="562"/>
      <c r="UO42" s="562"/>
      <c r="UP42" s="562"/>
      <c r="UQ42" s="562"/>
      <c r="UR42" s="562"/>
      <c r="US42" s="562"/>
      <c r="UT42" s="562"/>
      <c r="UU42" s="562"/>
      <c r="UV42" s="562"/>
      <c r="UW42" s="562"/>
      <c r="UX42" s="562"/>
      <c r="UY42" s="562"/>
      <c r="UZ42" s="562"/>
      <c r="VA42" s="562"/>
      <c r="VB42" s="562"/>
      <c r="VC42" s="562"/>
      <c r="VD42" s="562"/>
      <c r="VE42" s="562"/>
      <c r="VF42" s="562"/>
      <c r="VG42" s="562"/>
      <c r="VH42" s="562"/>
      <c r="VI42" s="562"/>
      <c r="VJ42" s="562"/>
      <c r="VK42" s="562"/>
      <c r="VL42" s="562"/>
      <c r="VM42" s="562"/>
      <c r="VN42" s="562"/>
      <c r="VO42" s="562"/>
      <c r="VP42" s="562"/>
      <c r="VQ42" s="562"/>
      <c r="VR42" s="562"/>
      <c r="VS42" s="562"/>
      <c r="VT42" s="562"/>
      <c r="VU42" s="562"/>
      <c r="VV42" s="562"/>
      <c r="VW42" s="562"/>
      <c r="VX42" s="562"/>
      <c r="VY42" s="562"/>
      <c r="VZ42" s="562"/>
      <c r="WA42" s="562"/>
      <c r="WB42" s="562"/>
      <c r="WC42" s="562"/>
      <c r="WD42" s="562"/>
      <c r="WE42" s="562"/>
      <c r="WF42" s="562"/>
      <c r="WG42" s="562"/>
      <c r="WH42" s="562"/>
      <c r="WI42" s="562"/>
      <c r="WJ42" s="562"/>
      <c r="WK42" s="562"/>
      <c r="WL42" s="562"/>
      <c r="WM42" s="562"/>
      <c r="WN42" s="562"/>
      <c r="WO42" s="562"/>
      <c r="WP42" s="562"/>
      <c r="WQ42" s="562"/>
      <c r="WR42" s="562"/>
      <c r="WS42" s="562"/>
      <c r="WT42" s="562"/>
      <c r="WU42" s="562"/>
      <c r="WV42" s="562"/>
      <c r="WW42" s="562"/>
      <c r="WX42" s="562"/>
      <c r="WY42" s="562"/>
      <c r="WZ42" s="562"/>
      <c r="XA42" s="562"/>
      <c r="XB42" s="562"/>
      <c r="XC42" s="562"/>
      <c r="XD42" s="562"/>
      <c r="XE42" s="562"/>
      <c r="XF42" s="562"/>
      <c r="XG42" s="562"/>
      <c r="XH42" s="562"/>
      <c r="XI42" s="562"/>
      <c r="XJ42" s="562"/>
      <c r="XK42" s="562"/>
      <c r="XL42" s="562"/>
      <c r="XM42" s="562"/>
      <c r="XN42" s="562"/>
      <c r="XO42" s="562"/>
      <c r="XP42" s="562"/>
      <c r="XQ42" s="562"/>
      <c r="XR42" s="562"/>
      <c r="XS42" s="562"/>
      <c r="XT42" s="562"/>
      <c r="XU42" s="562"/>
      <c r="XV42" s="562"/>
      <c r="XW42" s="562"/>
      <c r="XX42" s="562"/>
      <c r="XY42" s="562"/>
      <c r="XZ42" s="562"/>
      <c r="YA42" s="562"/>
      <c r="YB42" s="562"/>
      <c r="YC42" s="562"/>
      <c r="YD42" s="562"/>
      <c r="YE42" s="562"/>
      <c r="YF42" s="562"/>
      <c r="YG42" s="562"/>
      <c r="YH42" s="562"/>
      <c r="YI42" s="562"/>
      <c r="YJ42" s="562"/>
      <c r="YK42" s="562"/>
      <c r="YL42" s="562"/>
      <c r="YM42" s="562"/>
      <c r="YN42" s="562"/>
      <c r="YO42" s="562"/>
      <c r="YP42" s="562"/>
      <c r="YQ42" s="562"/>
      <c r="YR42" s="562"/>
      <c r="YS42" s="562"/>
      <c r="YT42" s="562"/>
      <c r="YU42" s="562"/>
      <c r="YV42" s="562"/>
      <c r="YW42" s="562"/>
      <c r="YX42" s="562"/>
      <c r="YY42" s="562"/>
      <c r="YZ42" s="562"/>
      <c r="ZA42" s="562"/>
      <c r="ZB42" s="562"/>
      <c r="ZC42" s="562"/>
      <c r="ZD42" s="562"/>
      <c r="ZE42" s="562"/>
      <c r="ZF42" s="562"/>
      <c r="ZG42" s="562"/>
      <c r="ZH42" s="562"/>
      <c r="ZI42" s="562"/>
      <c r="ZJ42" s="562"/>
      <c r="ZK42" s="562"/>
      <c r="ZL42" s="562"/>
      <c r="ZM42" s="562"/>
      <c r="ZN42" s="562"/>
      <c r="ZO42" s="562"/>
      <c r="ZP42" s="562"/>
      <c r="ZQ42" s="562"/>
      <c r="ZR42" s="562"/>
      <c r="ZS42" s="562"/>
      <c r="ZT42" s="562"/>
      <c r="ZU42" s="562"/>
      <c r="ZV42" s="562"/>
      <c r="ZW42" s="562"/>
      <c r="ZX42" s="562"/>
      <c r="ZY42" s="562"/>
      <c r="ZZ42" s="562"/>
      <c r="AAA42" s="562"/>
      <c r="AAB42" s="562"/>
      <c r="AAC42" s="562"/>
      <c r="AAD42" s="562"/>
      <c r="AAE42" s="562"/>
      <c r="AAF42" s="562"/>
      <c r="AAG42" s="562"/>
      <c r="AAH42" s="562"/>
      <c r="AAI42" s="562"/>
      <c r="AAJ42" s="562"/>
      <c r="AAK42" s="562"/>
      <c r="AAL42" s="562"/>
      <c r="AAM42" s="562"/>
      <c r="AAN42" s="562"/>
      <c r="AAO42" s="562"/>
      <c r="AAP42" s="562"/>
      <c r="AAQ42" s="562"/>
      <c r="AAR42" s="562"/>
      <c r="AAS42" s="562"/>
      <c r="AAT42" s="562"/>
      <c r="AAU42" s="562"/>
      <c r="AAV42" s="562"/>
      <c r="AAW42" s="562"/>
      <c r="AAX42" s="562"/>
      <c r="AAY42" s="562"/>
      <c r="AAZ42" s="562"/>
      <c r="ABA42" s="562"/>
      <c r="ABB42" s="562"/>
      <c r="ABC42" s="562"/>
      <c r="ABD42" s="562"/>
      <c r="ABE42" s="562"/>
      <c r="ABF42" s="562"/>
      <c r="ABG42" s="562"/>
      <c r="ABH42" s="562"/>
      <c r="ABI42" s="562"/>
      <c r="ABJ42" s="562"/>
      <c r="ABK42" s="562"/>
      <c r="ABL42" s="562"/>
      <c r="ABM42" s="562"/>
      <c r="ABN42" s="562"/>
      <c r="ABO42" s="562"/>
      <c r="ABP42" s="562"/>
      <c r="ABQ42" s="562"/>
      <c r="ABR42" s="562"/>
      <c r="ABS42" s="562"/>
      <c r="ABT42" s="562"/>
      <c r="ABU42" s="562"/>
      <c r="ABV42" s="562"/>
      <c r="ABW42" s="562"/>
      <c r="ABX42" s="562"/>
      <c r="ABY42" s="562"/>
      <c r="ABZ42" s="562"/>
      <c r="ACA42" s="562"/>
      <c r="ACB42" s="562"/>
      <c r="ACC42" s="562"/>
      <c r="ACD42" s="562"/>
      <c r="ACE42" s="562"/>
      <c r="ACF42" s="562"/>
      <c r="ACG42" s="562"/>
      <c r="ACH42" s="562"/>
      <c r="ACI42" s="562"/>
      <c r="ACJ42" s="562"/>
      <c r="ACK42" s="562"/>
      <c r="ACL42" s="562"/>
      <c r="ACM42" s="562"/>
      <c r="ACN42" s="562"/>
      <c r="ACO42" s="562"/>
      <c r="ACP42" s="562"/>
      <c r="ACQ42" s="562"/>
      <c r="ACR42" s="562"/>
      <c r="ACS42" s="562"/>
      <c r="ACT42" s="562"/>
      <c r="ACU42" s="562"/>
      <c r="ACV42" s="562"/>
      <c r="ACW42" s="562"/>
      <c r="ACX42" s="562"/>
      <c r="ACY42" s="562"/>
      <c r="ACZ42" s="562"/>
      <c r="ADA42" s="562"/>
      <c r="ADB42" s="562"/>
      <c r="ADC42" s="562"/>
      <c r="ADD42" s="562"/>
      <c r="ADE42" s="562"/>
      <c r="ADF42" s="562"/>
      <c r="ADG42" s="562"/>
      <c r="ADH42" s="562"/>
      <c r="ADI42" s="562"/>
      <c r="ADJ42" s="562"/>
      <c r="ADK42" s="562"/>
      <c r="ADL42" s="562"/>
      <c r="ADM42" s="562"/>
      <c r="ADN42" s="562"/>
      <c r="ADO42" s="562"/>
      <c r="ADP42" s="562"/>
      <c r="ADQ42" s="562"/>
      <c r="ADR42" s="562"/>
      <c r="ADS42" s="562"/>
      <c r="ADT42" s="562"/>
      <c r="ADU42" s="562"/>
      <c r="ADV42" s="562"/>
      <c r="ADW42" s="562"/>
      <c r="ADX42" s="562"/>
      <c r="ADY42" s="562"/>
      <c r="ADZ42" s="562"/>
      <c r="AEA42" s="562"/>
      <c r="AEB42" s="562"/>
      <c r="AEC42" s="562"/>
      <c r="AED42" s="562"/>
      <c r="AEE42" s="562"/>
      <c r="AEF42" s="562"/>
      <c r="AEG42" s="562"/>
      <c r="AEH42" s="562"/>
      <c r="AEI42" s="562"/>
      <c r="AEJ42" s="562"/>
      <c r="AEK42" s="562"/>
      <c r="AEL42" s="562"/>
      <c r="AEM42" s="562"/>
      <c r="AEN42" s="562"/>
      <c r="AEO42" s="562"/>
      <c r="AEP42" s="562"/>
      <c r="AEQ42" s="562"/>
      <c r="AER42" s="562"/>
      <c r="AES42" s="562"/>
      <c r="AET42" s="562"/>
      <c r="AEU42" s="562"/>
      <c r="AEV42" s="562"/>
      <c r="AEW42" s="562"/>
      <c r="AEX42" s="562"/>
      <c r="AEY42" s="562"/>
      <c r="AEZ42" s="562"/>
      <c r="AFA42" s="562"/>
      <c r="AFB42" s="562"/>
      <c r="AFC42" s="562"/>
      <c r="AFD42" s="562"/>
      <c r="AFE42" s="562"/>
      <c r="AFF42" s="562"/>
      <c r="AFG42" s="562"/>
      <c r="AFH42" s="562"/>
      <c r="AFI42" s="562"/>
      <c r="AFJ42" s="562"/>
      <c r="AFK42" s="562"/>
      <c r="AFL42" s="562"/>
      <c r="AFM42" s="562"/>
      <c r="AFN42" s="562"/>
      <c r="AFO42" s="562"/>
      <c r="AFP42" s="562"/>
      <c r="AFQ42" s="562"/>
      <c r="AFR42" s="562"/>
      <c r="AFS42" s="562"/>
      <c r="AFT42" s="562"/>
      <c r="AFU42" s="562"/>
      <c r="AFV42" s="562"/>
      <c r="AFW42" s="562"/>
      <c r="AFX42" s="562"/>
      <c r="AFY42" s="562"/>
      <c r="AFZ42" s="562"/>
      <c r="AGA42" s="562"/>
      <c r="AGB42" s="562"/>
      <c r="AGC42" s="562"/>
      <c r="AGD42" s="562"/>
      <c r="AGE42" s="562"/>
      <c r="AGF42" s="562"/>
      <c r="AGG42" s="562"/>
      <c r="AGH42" s="562"/>
      <c r="AGI42" s="562"/>
      <c r="AGJ42" s="562"/>
      <c r="AGK42" s="562"/>
      <c r="AGL42" s="562"/>
      <c r="AGM42" s="562"/>
      <c r="AGN42" s="562"/>
      <c r="AGO42" s="562"/>
      <c r="AGP42" s="562"/>
      <c r="AGQ42" s="562"/>
      <c r="AGR42" s="562"/>
      <c r="AGS42" s="562"/>
      <c r="AGT42" s="562"/>
      <c r="AGU42" s="562"/>
      <c r="AGV42" s="562"/>
      <c r="AGW42" s="562"/>
      <c r="AGX42" s="562"/>
      <c r="AGY42" s="562"/>
      <c r="AGZ42" s="562"/>
      <c r="AHA42" s="562"/>
      <c r="AHB42" s="562"/>
      <c r="AHC42" s="562"/>
      <c r="AHD42" s="562"/>
      <c r="AHE42" s="562"/>
      <c r="AHF42" s="562"/>
      <c r="AHG42" s="562"/>
      <c r="AHH42" s="562"/>
      <c r="AHI42" s="562"/>
      <c r="AHJ42" s="562"/>
      <c r="AHK42" s="562"/>
      <c r="AHL42" s="562"/>
      <c r="AHM42" s="562"/>
      <c r="AHN42" s="562"/>
      <c r="AHO42" s="562"/>
      <c r="AHP42" s="562"/>
      <c r="AHQ42" s="562"/>
      <c r="AHR42" s="562"/>
      <c r="AHS42" s="562"/>
      <c r="AHT42" s="562"/>
      <c r="AHU42" s="562"/>
      <c r="AHV42" s="562"/>
      <c r="AHW42" s="562"/>
      <c r="AHX42" s="562"/>
      <c r="AHY42" s="562"/>
      <c r="AHZ42" s="562"/>
      <c r="AIA42" s="562"/>
      <c r="AIB42" s="562"/>
      <c r="AIC42" s="562"/>
      <c r="AID42" s="562"/>
      <c r="AIE42" s="562"/>
      <c r="AIF42" s="562"/>
      <c r="AIG42" s="562"/>
      <c r="AIH42" s="562"/>
      <c r="AII42" s="562"/>
      <c r="AIJ42" s="562"/>
      <c r="AIK42" s="562"/>
      <c r="AIL42" s="562"/>
      <c r="AIM42" s="562"/>
      <c r="AIN42" s="562"/>
      <c r="AIO42" s="562"/>
      <c r="AIP42" s="562"/>
      <c r="AIQ42" s="562"/>
      <c r="AIR42" s="562"/>
      <c r="AIS42" s="562"/>
      <c r="AIT42" s="562"/>
      <c r="AIU42" s="562"/>
      <c r="AIV42" s="562"/>
      <c r="AIW42" s="562"/>
      <c r="AIX42" s="562"/>
      <c r="AIY42" s="562"/>
      <c r="AIZ42" s="562"/>
      <c r="AJA42" s="562"/>
      <c r="AJB42" s="562"/>
      <c r="AJC42" s="562"/>
      <c r="AJD42" s="562"/>
      <c r="AJE42" s="562"/>
      <c r="AJF42" s="562"/>
      <c r="AJG42" s="562"/>
      <c r="AJH42" s="562"/>
      <c r="AJI42" s="562"/>
      <c r="AJJ42" s="562"/>
      <c r="AJK42" s="562"/>
      <c r="AJL42" s="562"/>
      <c r="AJM42" s="562"/>
      <c r="AJN42" s="562"/>
      <c r="AJO42" s="562"/>
      <c r="AJP42" s="562"/>
      <c r="AJQ42" s="562"/>
      <c r="AJR42" s="562"/>
      <c r="AJS42" s="562"/>
      <c r="AJT42" s="562"/>
      <c r="AJU42" s="562"/>
      <c r="AJV42" s="562"/>
      <c r="AJW42" s="562"/>
      <c r="AJX42" s="562"/>
      <c r="AJY42" s="562"/>
      <c r="AJZ42" s="562"/>
      <c r="AKA42" s="562"/>
      <c r="AKB42" s="562"/>
      <c r="AKC42" s="562"/>
      <c r="AKD42" s="562"/>
      <c r="AKE42" s="562"/>
      <c r="AKF42" s="562"/>
      <c r="AKG42" s="562"/>
      <c r="AKH42" s="562"/>
      <c r="AKI42" s="562"/>
      <c r="AKJ42" s="562"/>
      <c r="AKK42" s="562"/>
      <c r="AKL42" s="562"/>
      <c r="AKM42" s="562"/>
      <c r="AKN42" s="562"/>
      <c r="AKO42" s="562"/>
      <c r="AKP42" s="562"/>
      <c r="AKQ42" s="562"/>
      <c r="AKR42" s="562"/>
      <c r="AKS42" s="562"/>
      <c r="AKT42" s="562"/>
      <c r="AKU42" s="562"/>
      <c r="AKV42" s="562"/>
      <c r="AKW42" s="562"/>
      <c r="AKX42" s="562"/>
      <c r="AKY42" s="562"/>
      <c r="AKZ42" s="562"/>
      <c r="ALA42" s="562"/>
      <c r="ALB42" s="562"/>
      <c r="ALC42" s="562"/>
      <c r="ALD42" s="562"/>
      <c r="ALE42" s="562"/>
      <c r="ALF42" s="562"/>
      <c r="ALG42" s="562"/>
      <c r="ALH42" s="562"/>
      <c r="ALI42" s="562"/>
      <c r="ALJ42" s="562"/>
      <c r="ALK42" s="562"/>
      <c r="ALL42" s="562"/>
      <c r="ALM42" s="562"/>
      <c r="ALN42" s="562"/>
      <c r="ALO42" s="562"/>
      <c r="ALP42" s="562"/>
      <c r="ALQ42" s="562"/>
      <c r="ALR42" s="562"/>
      <c r="ALS42" s="562"/>
      <c r="ALT42" s="562"/>
      <c r="ALU42" s="562"/>
      <c r="ALV42" s="562"/>
      <c r="ALW42" s="562"/>
      <c r="ALX42" s="562"/>
      <c r="ALY42" s="562"/>
      <c r="ALZ42" s="562"/>
      <c r="AMA42" s="562"/>
      <c r="AMB42" s="562"/>
      <c r="AMC42" s="562"/>
      <c r="AMD42" s="562"/>
      <c r="AME42" s="562"/>
      <c r="AMF42" s="562"/>
      <c r="AMG42" s="562"/>
      <c r="AMH42" s="562"/>
      <c r="AMI42" s="562"/>
      <c r="AMJ42" s="562"/>
      <c r="AMK42" s="562"/>
      <c r="AML42" s="562"/>
      <c r="AMM42" s="562"/>
      <c r="AMN42" s="562"/>
      <c r="AMO42" s="562"/>
      <c r="AMP42" s="562"/>
      <c r="AMQ42" s="562"/>
      <c r="AMR42" s="562"/>
      <c r="AMS42" s="562"/>
      <c r="AMT42" s="562"/>
      <c r="AMU42" s="562"/>
      <c r="AMV42" s="562"/>
      <c r="AMW42" s="562"/>
      <c r="AMX42" s="562"/>
      <c r="AMY42" s="562"/>
      <c r="AMZ42" s="562"/>
      <c r="ANA42" s="562"/>
      <c r="ANB42" s="562"/>
      <c r="ANC42" s="562"/>
      <c r="AND42" s="562"/>
      <c r="ANE42" s="562"/>
      <c r="ANF42" s="562"/>
      <c r="ANG42" s="562"/>
      <c r="ANH42" s="562"/>
      <c r="ANI42" s="562"/>
      <c r="ANJ42" s="562"/>
      <c r="ANK42" s="562"/>
      <c r="ANL42" s="562"/>
      <c r="ANM42" s="562"/>
      <c r="ANN42" s="562"/>
      <c r="ANO42" s="562"/>
      <c r="ANP42" s="562"/>
      <c r="ANQ42" s="562"/>
      <c r="ANR42" s="562"/>
      <c r="ANS42" s="562"/>
      <c r="ANT42" s="562"/>
      <c r="ANU42" s="562"/>
      <c r="ANV42" s="562"/>
      <c r="ANW42" s="562"/>
      <c r="ANX42" s="562"/>
      <c r="ANY42" s="562"/>
      <c r="ANZ42" s="562"/>
      <c r="AOA42" s="562"/>
      <c r="AOB42" s="562"/>
      <c r="AOC42" s="562"/>
      <c r="AOD42" s="562"/>
      <c r="AOE42" s="562"/>
      <c r="AOF42" s="562"/>
      <c r="AOG42" s="562"/>
      <c r="AOH42" s="562"/>
      <c r="AOI42" s="562"/>
      <c r="AOJ42" s="562"/>
      <c r="AOK42" s="562"/>
      <c r="AOL42" s="562"/>
      <c r="AOM42" s="562"/>
      <c r="AON42" s="562"/>
      <c r="AOO42" s="562"/>
      <c r="AOP42" s="562"/>
      <c r="AOQ42" s="562"/>
      <c r="AOR42" s="562"/>
      <c r="AOS42" s="562"/>
      <c r="AOT42" s="562"/>
      <c r="AOU42" s="562"/>
      <c r="AOV42" s="562"/>
      <c r="AOW42" s="562"/>
      <c r="AOX42" s="562"/>
      <c r="AOY42" s="562"/>
      <c r="AOZ42" s="562"/>
      <c r="APA42" s="562"/>
      <c r="APB42" s="562"/>
      <c r="APC42" s="562"/>
      <c r="APD42" s="562"/>
      <c r="APE42" s="562"/>
      <c r="APF42" s="562"/>
      <c r="APG42" s="562"/>
      <c r="APH42" s="562"/>
      <c r="API42" s="562"/>
      <c r="APJ42" s="562"/>
      <c r="APK42" s="562"/>
      <c r="APL42" s="562"/>
      <c r="APM42" s="562"/>
      <c r="APN42" s="562"/>
      <c r="APO42" s="562"/>
      <c r="APP42" s="562"/>
      <c r="APQ42" s="562"/>
      <c r="APR42" s="562"/>
      <c r="APS42" s="562"/>
      <c r="APT42" s="562"/>
      <c r="APU42" s="562"/>
      <c r="APV42" s="562"/>
      <c r="APW42" s="562"/>
      <c r="APX42" s="562"/>
      <c r="APY42" s="562"/>
      <c r="APZ42" s="562"/>
      <c r="AQA42" s="562"/>
      <c r="AQB42" s="562"/>
      <c r="AQC42" s="562"/>
      <c r="AQD42" s="562"/>
      <c r="AQE42" s="562"/>
      <c r="AQF42" s="562"/>
      <c r="AQG42" s="562"/>
      <c r="AQH42" s="562"/>
      <c r="AQI42" s="562"/>
      <c r="AQJ42" s="562"/>
      <c r="AQK42" s="562"/>
      <c r="AQL42" s="562"/>
      <c r="AQM42" s="562"/>
      <c r="AQN42" s="562"/>
      <c r="AQO42" s="562"/>
      <c r="AQP42" s="562"/>
      <c r="AQQ42" s="562"/>
      <c r="AQR42" s="562"/>
      <c r="AQS42" s="562"/>
      <c r="AQT42" s="562"/>
      <c r="AQU42" s="562"/>
      <c r="AQV42" s="562"/>
      <c r="AQW42" s="562"/>
      <c r="AQX42" s="562"/>
      <c r="AQY42" s="562"/>
      <c r="AQZ42" s="562"/>
      <c r="ARA42" s="562"/>
      <c r="ARB42" s="562"/>
      <c r="ARC42" s="562"/>
      <c r="ARD42" s="562"/>
      <c r="ARE42" s="562"/>
      <c r="ARF42" s="562"/>
      <c r="ARG42" s="562"/>
      <c r="ARH42" s="562"/>
      <c r="ARI42" s="562"/>
      <c r="ARJ42" s="562"/>
      <c r="ARK42" s="562"/>
      <c r="ARL42" s="562"/>
      <c r="ARM42" s="562"/>
      <c r="ARN42" s="562"/>
      <c r="ARO42" s="562"/>
      <c r="ARP42" s="562"/>
      <c r="ARQ42" s="562"/>
      <c r="ARR42" s="562"/>
      <c r="ARS42" s="562"/>
      <c r="ART42" s="562"/>
      <c r="ARU42" s="562"/>
      <c r="ARV42" s="562"/>
      <c r="ARW42" s="562"/>
      <c r="ARX42" s="562"/>
      <c r="ARY42" s="562"/>
      <c r="ARZ42" s="562"/>
      <c r="ASA42" s="562"/>
      <c r="ASB42" s="562"/>
      <c r="ASC42" s="562"/>
      <c r="ASD42" s="562"/>
      <c r="ASE42" s="562"/>
      <c r="ASF42" s="562"/>
      <c r="ASG42" s="562"/>
      <c r="ASH42" s="562"/>
      <c r="ASI42" s="562"/>
      <c r="ASJ42" s="562"/>
      <c r="ASK42" s="562"/>
      <c r="ASL42" s="562"/>
      <c r="ASM42" s="562"/>
      <c r="ASN42" s="562"/>
      <c r="ASO42" s="562"/>
      <c r="ASP42" s="562"/>
      <c r="ASQ42" s="562"/>
      <c r="ASR42" s="562"/>
      <c r="ASS42" s="562"/>
      <c r="AST42" s="562"/>
      <c r="ASU42" s="562"/>
      <c r="ASV42" s="562"/>
      <c r="ASW42" s="562"/>
      <c r="ASX42" s="562"/>
      <c r="ASY42" s="562"/>
      <c r="ASZ42" s="562"/>
      <c r="ATA42" s="562"/>
      <c r="ATB42" s="562"/>
      <c r="ATC42" s="562"/>
      <c r="ATD42" s="562"/>
      <c r="ATE42" s="562"/>
      <c r="ATF42" s="562"/>
      <c r="ATG42" s="562"/>
      <c r="ATH42" s="562"/>
      <c r="ATI42" s="562"/>
      <c r="ATJ42" s="562"/>
      <c r="ATK42" s="562"/>
      <c r="ATL42" s="562"/>
      <c r="ATM42" s="562"/>
      <c r="ATN42" s="562"/>
      <c r="ATO42" s="562"/>
      <c r="ATP42" s="562"/>
      <c r="ATQ42" s="562"/>
      <c r="ATR42" s="562"/>
      <c r="ATS42" s="562"/>
      <c r="ATT42" s="562"/>
      <c r="ATU42" s="562"/>
      <c r="ATV42" s="562"/>
      <c r="ATW42" s="562"/>
      <c r="ATX42" s="562"/>
      <c r="ATY42" s="562"/>
      <c r="ATZ42" s="562"/>
      <c r="AUA42" s="562"/>
      <c r="AUB42" s="562"/>
      <c r="AUC42" s="562"/>
      <c r="AUD42" s="562"/>
      <c r="AUE42" s="562"/>
      <c r="AUF42" s="562"/>
      <c r="AUG42" s="562"/>
      <c r="AUH42" s="562"/>
      <c r="AUI42" s="562"/>
      <c r="AUJ42" s="562"/>
      <c r="AUK42" s="562"/>
      <c r="AUL42" s="562"/>
      <c r="AUM42" s="562"/>
      <c r="AUN42" s="562"/>
      <c r="AUO42" s="562"/>
      <c r="AUP42" s="562"/>
      <c r="AUQ42" s="562"/>
      <c r="AUR42" s="562"/>
      <c r="AUS42" s="562"/>
      <c r="AUT42" s="562"/>
      <c r="AUU42" s="562"/>
      <c r="AUV42" s="562"/>
      <c r="AUW42" s="562"/>
      <c r="AUX42" s="562"/>
      <c r="AUY42" s="562"/>
      <c r="AUZ42" s="562"/>
      <c r="AVA42" s="562"/>
      <c r="AVB42" s="562"/>
      <c r="AVC42" s="562"/>
      <c r="AVD42" s="562"/>
      <c r="AVE42" s="562"/>
      <c r="AVF42" s="562"/>
      <c r="AVG42" s="562"/>
      <c r="AVH42" s="562"/>
      <c r="AVI42" s="562"/>
      <c r="AVJ42" s="562"/>
      <c r="AVK42" s="562"/>
      <c r="AVL42" s="562"/>
      <c r="AVM42" s="562"/>
      <c r="AVN42" s="562"/>
      <c r="AVO42" s="562"/>
      <c r="AVP42" s="562"/>
      <c r="AVQ42" s="562"/>
      <c r="AVR42" s="562"/>
      <c r="AVS42" s="562"/>
      <c r="AVT42" s="562"/>
      <c r="AVU42" s="562"/>
      <c r="AVV42" s="562"/>
      <c r="AVW42" s="562"/>
      <c r="AVX42" s="562"/>
      <c r="AVY42" s="562"/>
      <c r="AVZ42" s="562"/>
      <c r="AWA42" s="562"/>
      <c r="AWB42" s="562"/>
      <c r="AWC42" s="562"/>
      <c r="AWD42" s="562"/>
      <c r="AWE42" s="562"/>
      <c r="AWF42" s="562"/>
      <c r="AWG42" s="562"/>
      <c r="AWH42" s="562"/>
      <c r="AWI42" s="562"/>
      <c r="AWJ42" s="562"/>
      <c r="AWK42" s="562"/>
      <c r="AWL42" s="562"/>
      <c r="AWM42" s="562"/>
      <c r="AWN42" s="562"/>
      <c r="AWO42" s="562"/>
      <c r="AWP42" s="562"/>
      <c r="AWQ42" s="562"/>
      <c r="AWR42" s="562"/>
      <c r="AWS42" s="562"/>
      <c r="AWT42" s="562"/>
      <c r="AWU42" s="562"/>
      <c r="AWV42" s="562"/>
      <c r="AWW42" s="562"/>
      <c r="AWX42" s="562"/>
      <c r="AWY42" s="562"/>
      <c r="AWZ42" s="562"/>
      <c r="AXA42" s="562"/>
      <c r="AXB42" s="562"/>
      <c r="AXC42" s="562"/>
      <c r="AXD42" s="562"/>
      <c r="AXE42" s="562"/>
      <c r="AXF42" s="562"/>
      <c r="AXG42" s="562"/>
      <c r="AXH42" s="562"/>
      <c r="AXI42" s="562"/>
      <c r="AXJ42" s="562"/>
      <c r="AXK42" s="562"/>
      <c r="AXL42" s="562"/>
      <c r="AXM42" s="562"/>
      <c r="AXN42" s="562"/>
      <c r="AXO42" s="562"/>
      <c r="AXP42" s="562"/>
      <c r="AXQ42" s="562"/>
      <c r="AXR42" s="562"/>
      <c r="AXS42" s="562"/>
      <c r="AXT42" s="562"/>
      <c r="AXU42" s="562"/>
      <c r="AXV42" s="562"/>
      <c r="AXW42" s="562"/>
      <c r="AXX42" s="562"/>
      <c r="AXY42" s="562"/>
      <c r="AXZ42" s="562"/>
      <c r="AYA42" s="562"/>
      <c r="AYB42" s="562"/>
      <c r="AYC42" s="562"/>
      <c r="AYD42" s="562"/>
      <c r="AYE42" s="562"/>
      <c r="AYF42" s="562"/>
      <c r="AYG42" s="562"/>
      <c r="AYH42" s="562"/>
      <c r="AYI42" s="562"/>
      <c r="AYJ42" s="562"/>
      <c r="AYK42" s="562"/>
      <c r="AYL42" s="562"/>
      <c r="AYM42" s="562"/>
      <c r="AYN42" s="562"/>
      <c r="AYO42" s="562"/>
      <c r="AYP42" s="562"/>
      <c r="AYQ42" s="562"/>
      <c r="AYR42" s="562"/>
      <c r="AYS42" s="562"/>
      <c r="AYT42" s="562"/>
      <c r="AYU42" s="562"/>
      <c r="AYV42" s="562"/>
      <c r="AYW42" s="562"/>
      <c r="AYX42" s="562"/>
      <c r="AYY42" s="562"/>
      <c r="AYZ42" s="562"/>
      <c r="AZA42" s="562"/>
      <c r="AZB42" s="562"/>
      <c r="AZC42" s="562"/>
      <c r="AZD42" s="562"/>
      <c r="AZE42" s="562"/>
      <c r="AZF42" s="562"/>
      <c r="AZG42" s="562"/>
      <c r="AZH42" s="562"/>
      <c r="AZI42" s="562"/>
      <c r="AZJ42" s="562"/>
      <c r="AZK42" s="562"/>
      <c r="AZL42" s="562"/>
      <c r="AZM42" s="562"/>
      <c r="AZN42" s="562"/>
      <c r="AZO42" s="562"/>
      <c r="AZP42" s="562"/>
      <c r="AZQ42" s="562"/>
      <c r="AZR42" s="562"/>
      <c r="AZS42" s="562"/>
      <c r="AZT42" s="562"/>
      <c r="AZU42" s="562"/>
      <c r="AZV42" s="562"/>
      <c r="AZW42" s="562"/>
      <c r="AZX42" s="562"/>
      <c r="AZY42" s="562"/>
      <c r="AZZ42" s="562"/>
      <c r="BAA42" s="562"/>
      <c r="BAB42" s="562"/>
      <c r="BAC42" s="562"/>
      <c r="BAD42" s="562"/>
      <c r="BAE42" s="562"/>
      <c r="BAF42" s="562"/>
      <c r="BAG42" s="562"/>
      <c r="BAH42" s="562"/>
      <c r="BAI42" s="562"/>
      <c r="BAJ42" s="562"/>
      <c r="BAK42" s="562"/>
      <c r="BAL42" s="562"/>
    </row>
  </sheetData>
  <sheetProtection sheet="1" objects="1" scenarios="1"/>
  <protectedRanges>
    <protectedRange sqref="E4" name="Dropdown"/>
  </protectedRanges>
  <mergeCells count="5">
    <mergeCell ref="M6:M8"/>
    <mergeCell ref="N6:N8"/>
    <mergeCell ref="O6:O8"/>
    <mergeCell ref="L6:L8"/>
    <mergeCell ref="K6:K8"/>
  </mergeCells>
  <phoneticPr fontId="14" type="noConversion"/>
  <conditionalFormatting sqref="E4">
    <cfRule type="expression" dxfId="825" priority="5">
      <formula>$D$4="No data has been provided in the table, please confirm this is correct using this dropdown:"</formula>
    </cfRule>
  </conditionalFormatting>
  <conditionalFormatting sqref="K37">
    <cfRule type="containsText" dxfId="824" priority="1" operator="containsText" text="sum">
      <formula>NOT(ISERROR(SEARCH("sum",K37)))</formula>
    </cfRule>
    <cfRule type="containsText" dxfId="823" priority="2" operator="containsText" text="should not">
      <formula>NOT(ISERROR(SEARCH("should not",K37)))</formula>
    </cfRule>
  </conditionalFormatting>
  <conditionalFormatting sqref="K9:M36 L37:M37 K38:M39">
    <cfRule type="containsText" dxfId="822" priority="3" operator="containsText" text="SIC code should be numeric, please review that C03 does not contain text">
      <formula>NOT(ISERROR(SEARCH("SIC code should be numeric, please review that C03 does not contain text",K9)))</formula>
    </cfRule>
    <cfRule type="containsText" dxfId="821" priority="4" operator="containsText" text="Warning">
      <formula>NOT(ISERROR(SEARCH("Warning",K9)))</formula>
    </cfRule>
  </conditionalFormatting>
  <conditionalFormatting sqref="N9:N39">
    <cfRule type="containsText" dxfId="820" priority="12" operator="containsText" text="CORRECT">
      <formula>NOT(ISERROR(SEARCH("CORRECT",N9)))</formula>
    </cfRule>
  </conditionalFormatting>
  <conditionalFormatting sqref="O9:O39">
    <cfRule type="containsText" dxfId="819" priority="9" operator="containsText" text="change">
      <formula>NOT(ISERROR(SEARCH("change",O9)))</formula>
    </cfRule>
  </conditionalFormatting>
  <dataValidations count="3">
    <dataValidation type="list" allowBlank="1" showInputMessage="1" showErrorMessage="1" sqref="D37:D39" xr:uid="{96C17CB6-BA00-4FD7-8889-CEA8CCE07373}">
      <formula1>$AF$2:$AF$6</formula1>
    </dataValidation>
    <dataValidation type="list" showInputMessage="1" showErrorMessage="1" sqref="F5 E4" xr:uid="{CE5073EF-E729-44B4-A4AB-DA2AE922D9C5}">
      <formula1>$D$41:$D$42</formula1>
    </dataValidation>
    <dataValidation type="list" allowBlank="1" showInputMessage="1" showErrorMessage="1" sqref="D9:D36" xr:uid="{7BA80F79-EBF4-4607-BCE9-215E4D1A3608}">
      <formula1>$AF$2:$AF$5</formula1>
    </dataValidation>
  </dataValidations>
  <hyperlinks>
    <hyperlink ref="E2" location="Key!A1" display="Key to cell shading" xr:uid="{3E4B21E6-4E53-472D-AD19-F114F74D44C1}"/>
    <hyperlink ref="M9" location="'E&amp;R Validations'!C1215" display="'E&amp;R Validations'!C1215" xr:uid="{B054BF5F-8657-4DBE-8378-6AFDD12AC35F}"/>
    <hyperlink ref="L9" location="'E&amp;R Validations'!A1207" display="'E&amp;R Validations'!A1207" xr:uid="{4B9F32A0-7242-4A26-80E3-00224734B0F7}"/>
    <hyperlink ref="L10:L36" location="'E&amp;R Validations'!A1207" display="'E&amp;R Validations'!A1207" xr:uid="{C2582288-2209-408A-B742-4BDF3202406E}"/>
    <hyperlink ref="M10:M36" location="'E&amp;R Validations'!A1207" display="'E&amp;R Validations'!A1207" xr:uid="{AD21B6B2-1B11-43E8-B89E-9441480596C6}"/>
    <hyperlink ref="L9:L36" location="'E&amp;R Validations'!C1227" display="'E&amp;R Validations'!C1227" xr:uid="{F0D6C02C-7D8C-47E5-B419-DBADAB8A2933}"/>
    <hyperlink ref="M9:M36" location="'E&amp;R Validations'!C1215" display="'E&amp;R Validations'!C1215" xr:uid="{B54F6CA5-6A1F-4821-96C7-3FB12FB921CB}"/>
    <hyperlink ref="F8" r:id="rId1" display="Sector classification SIC code" xr:uid="{CFC5D561-75EC-450D-838D-74A1C0F73047}"/>
  </hyperlinks>
  <pageMargins left="0.7" right="0.7" top="0.75" bottom="0.75" header="0.3" footer="0.3"/>
  <pageSetup paperSize="9" orientation="portrait" r:id="rId2"/>
  <headerFooter>
    <oddHeader>&amp;C&amp;"Calibri"&amp;10&amp;K000000 OFFICIAL - HMG USE ONLY&amp;1#_x000D_</oddHeader>
    <oddFooter>&amp;C_x000D_&amp;1#&amp;"Calibri"&amp;10&amp;K000000 OFFICIAL - HMG USE 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CCB7E1F660E4D499F35AD51896216AD" ma:contentTypeVersion="21" ma:contentTypeDescription="Create a new document." ma:contentTypeScope="" ma:versionID="115be43daee028af450d1b7c014b1029">
  <xsd:schema xmlns:xsd="http://www.w3.org/2001/XMLSchema" xmlns:xs="http://www.w3.org/2001/XMLSchema" xmlns:p="http://schemas.microsoft.com/office/2006/metadata/properties" xmlns:ns1="http://schemas.microsoft.com/sharepoint/v3" xmlns:ns2="3fa4860e-4e84-4984-b511-cb934d7752ca" xmlns:ns3="63fd57c9-5291-4ee5-b3d3-37b4b570c278" xmlns:ns4="83a87e31-bf32-46ab-8e70-9fa18461fa4d" targetNamespace="http://schemas.microsoft.com/office/2006/metadata/properties" ma:root="true" ma:fieldsID="42a81fd107413efe770814c7336497d5" ns1:_="" ns2:_="" ns3:_="" ns4:_="">
    <xsd:import namespace="http://schemas.microsoft.com/sharepoint/v3"/>
    <xsd:import namespace="3fa4860e-4e84-4984-b511-cb934d7752ca"/>
    <xsd:import namespace="63fd57c9-5291-4ee5-b3d3-37b4b570c278"/>
    <xsd:import namespace="83a87e31-bf32-46ab-8e70-9fa18461fa4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lcf76f155ced4ddcb4097134ff3c332f" minOccurs="0"/>
                <xsd:element ref="ns4:TaxCatchAll" minOccurs="0"/>
                <xsd:element ref="ns2:MediaLengthInSeconds"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a4860e-4e84-4984-b511-cb934d7752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56ca3a0-e5c0-40d7-8522-e7aae8be603d"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fd57c9-5291-4ee5-b3d3-37b4b570c27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3a87e31-bf32-46ab-8e70-9fa18461fa4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1c87fa60-d147-431f-934a-2c728b6fc39f}" ma:internalName="TaxCatchAll" ma:showField="CatchAllData" ma:web="63fd57c9-5291-4ee5-b3d3-37b4b570c2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fa4860e-4e84-4984-b511-cb934d7752ca">
      <Terms xmlns="http://schemas.microsoft.com/office/infopath/2007/PartnerControls"/>
    </lcf76f155ced4ddcb4097134ff3c332f>
    <TaxCatchAll xmlns="83a87e31-bf32-46ab-8e70-9fa18461fa4d"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A6DF6125-A06F-4007-95A8-AAF8891E736B}"/>
</file>

<file path=customXml/itemProps2.xml><?xml version="1.0" encoding="utf-8"?>
<ds:datastoreItem xmlns:ds="http://schemas.openxmlformats.org/officeDocument/2006/customXml" ds:itemID="{917245C3-BA0E-44EF-BDC9-613DE5BF829D}"/>
</file>

<file path=customXml/itemProps3.xml><?xml version="1.0" encoding="utf-8"?>
<ds:datastoreItem xmlns:ds="http://schemas.openxmlformats.org/officeDocument/2006/customXml" ds:itemID="{A2BD4940-8710-4749-827C-C452322E85D1}"/>
</file>

<file path=docMetadata/LabelInfo.xml><?xml version="1.0" encoding="utf-8"?>
<clbl:labelList xmlns:clbl="http://schemas.microsoft.com/office/2020/mipLabelMetadata">
  <clbl:label id="{3f8ddea0-3143-4afe-85eb-1e24af26637f}" enabled="1" method="Privileged" siteId="{bf346810-9c7d-43de-a872-24a2ef3995a8}"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2019-05-10T13:33:42Z</dcterms:created>
  <dcterms:modified xsi:type="dcterms:W3CDTF">2026-08-05T15:04:19Z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0x010100ECCB7E1F660E4D499F35AD51896216AD</vt:lpwstr>
  </property>
  <property fmtid="{D5CDD505-2E9C-101B-9397-08002B2CF9AE}" pid="3" name="MediaServiceImageTags">
    <vt:lpwstr/>
  </property>
</Properties>
</file>